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5.xml" ContentType="application/vnd.openxmlformats-officedocument.drawing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6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pecom-my.sharepoint.com/personal/evangelina_cordero_pecomenergia_com_ar/Documents/Evangelina/Yacimiento/Catriel 12121/Diciembre 2023/"/>
    </mc:Choice>
  </mc:AlternateContent>
  <xr:revisionPtr revIDLastSave="974" documentId="8_{3DED0DFD-23A3-4C5C-A713-6B660031088B}" xr6:coauthVersionLast="47" xr6:coauthVersionMax="47" xr10:uidLastSave="{8FBEC73F-D945-4DCF-AF5E-6CAC64E578F3}"/>
  <bookViews>
    <workbookView xWindow="-120" yWindow="-120" windowWidth="20730" windowHeight="11160" tabRatio="857" firstSheet="1" activeTab="1" xr2:uid="{D2530991-3461-4F9B-BACC-AA70327FAF08}"/>
  </bookViews>
  <sheets>
    <sheet name="CM 4900097333 (Servicio)" sheetId="1" r:id="rId1"/>
    <sheet name="CM 4600011377 (Producto)" sheetId="2" r:id="rId2"/>
    <sheet name="PLANILLA GENERAL" sheetId="3" r:id="rId3"/>
    <sheet name="SP" sheetId="5" r:id="rId4"/>
    <sheet name="PuB" sheetId="4" r:id="rId5"/>
    <sheet name="SCB" sheetId="6" r:id="rId6"/>
    <sheet name="VAM" sheetId="8" r:id="rId7"/>
    <sheet name="Costo PQ" sheetId="9" r:id="rId8"/>
    <sheet name="Evolución de tarifas" sheetId="10" r:id="rId9"/>
    <sheet name="KPI Aplicaciones" sheetId="17" r:id="rId10"/>
    <sheet name="BATCH Total" sheetId="11" r:id="rId11"/>
    <sheet name="Litros" sheetId="12" r:id="rId12"/>
    <sheet name="Hoja1" sheetId="15" r:id="rId13"/>
  </sheets>
  <externalReferences>
    <externalReference r:id="rId14"/>
    <externalReference r:id="rId15"/>
    <externalReference r:id="rId16"/>
    <externalReference r:id="rId17"/>
    <externalReference r:id="rId18"/>
  </externalReferences>
  <definedNames>
    <definedName name="_xlnm._FilterDatabase" localSheetId="10" hidden="1">'BATCH Total'!$A$1:$M$592</definedName>
    <definedName name="_xlnm._FilterDatabase" localSheetId="1" hidden="1">'CM 4600011377 (Producto)'!$A$17:$S$169</definedName>
    <definedName name="_xlnm._FilterDatabase" localSheetId="0" hidden="1">'CM 4900097333 (Servicio)'!$A$17:$Q$28</definedName>
    <definedName name="_xlnm._FilterDatabase" localSheetId="7" hidden="1">'Costo PQ'!$A$1:$M$145</definedName>
    <definedName name="_xlnm._FilterDatabase" localSheetId="9" hidden="1">'KPI Aplicaciones'!$A$8:$H$179</definedName>
    <definedName name="_xlnm._FilterDatabase" localSheetId="2" hidden="1">'PLANILLA GENERAL'!$A$2:$BD$455</definedName>
    <definedName name="_xlnm._FilterDatabase" localSheetId="4" hidden="1">PuB!$A$17:$S$168</definedName>
    <definedName name="_xlnm._FilterDatabase" localSheetId="5" hidden="1">SCB!$A$17:$I$168</definedName>
    <definedName name="_xlnm._FilterDatabase" localSheetId="3" hidden="1">SP!$A$17:$I$168</definedName>
    <definedName name="_xlnm._FilterDatabase" localSheetId="6" hidden="1">VAM!$A$17:$I$168</definedName>
  </definedNames>
  <calcPr calcId="191029"/>
  <pivotCaches>
    <pivotCache cacheId="82" r:id="rId19"/>
    <pivotCache cacheId="572" r:id="rId20"/>
    <pivotCache cacheId="629" r:id="rId21"/>
    <pivotCache cacheId="645" r:id="rId22"/>
    <pivotCache cacheId="651" r:id="rId23"/>
    <pivotCache cacheId="671" r:id="rId2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50" i="11" l="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C179" i="17" l="1"/>
  <c r="E179" i="17" s="1"/>
  <c r="F179" i="17" s="1"/>
  <c r="B179" i="17"/>
  <c r="G179" i="17" s="1"/>
  <c r="Z7" i="3"/>
  <c r="Z8" i="3"/>
  <c r="Z13" i="3"/>
  <c r="Z17" i="3"/>
  <c r="Z21" i="3"/>
  <c r="Z22" i="3"/>
  <c r="Z31" i="3"/>
  <c r="Z35" i="3"/>
  <c r="Z47" i="3"/>
  <c r="Z51" i="3"/>
  <c r="Z55" i="3"/>
  <c r="Z57" i="3"/>
  <c r="Z66" i="3"/>
  <c r="Z69" i="3"/>
  <c r="Z71" i="3"/>
  <c r="Z73" i="3"/>
  <c r="Z74" i="3"/>
  <c r="Z75" i="3"/>
  <c r="Z77" i="3"/>
  <c r="Z79" i="3"/>
  <c r="Z82" i="3"/>
  <c r="Z83" i="3"/>
  <c r="Z84" i="3"/>
  <c r="Z86" i="3"/>
  <c r="Z87" i="3"/>
  <c r="Z88" i="3"/>
  <c r="Z89" i="3"/>
  <c r="Z90" i="3"/>
  <c r="Z91" i="3"/>
  <c r="Z95" i="3"/>
  <c r="Z99" i="3"/>
  <c r="Z106" i="3"/>
  <c r="Z107" i="3"/>
  <c r="Z108" i="3"/>
  <c r="Z113" i="3"/>
  <c r="Z114" i="3"/>
  <c r="Z136" i="3"/>
  <c r="Z139" i="3"/>
  <c r="Z146" i="3"/>
  <c r="Z152" i="3"/>
  <c r="Z155" i="3"/>
  <c r="Z162" i="3"/>
  <c r="Z164" i="3"/>
  <c r="Z166" i="3"/>
  <c r="Z167" i="3"/>
  <c r="Z174" i="3"/>
  <c r="Z176" i="3"/>
  <c r="Z177" i="3"/>
  <c r="Z178" i="3"/>
  <c r="Z188" i="3"/>
  <c r="Z191" i="3"/>
  <c r="Z214" i="3"/>
  <c r="Z217" i="3"/>
  <c r="Z218" i="3"/>
  <c r="Z219" i="3"/>
  <c r="Z249" i="3"/>
  <c r="Z255" i="3"/>
  <c r="Z269" i="3"/>
  <c r="Z270" i="3"/>
  <c r="Z271" i="3"/>
  <c r="Z274" i="3"/>
  <c r="Z275" i="3"/>
  <c r="Z276" i="3"/>
  <c r="Z278" i="3"/>
  <c r="Z279" i="3"/>
  <c r="Z300" i="3"/>
  <c r="Z311" i="3"/>
  <c r="Z323" i="3"/>
  <c r="Z325" i="3"/>
  <c r="Z326" i="3"/>
  <c r="Z341" i="3"/>
  <c r="Z364" i="3"/>
  <c r="Z365" i="3"/>
  <c r="Z366" i="3"/>
  <c r="Z370" i="3"/>
  <c r="Z371" i="3"/>
  <c r="Z382" i="3"/>
  <c r="Z388" i="3"/>
  <c r="Z389" i="3"/>
  <c r="Z401" i="3"/>
  <c r="Z402" i="3"/>
  <c r="Z403" i="3"/>
  <c r="Z407" i="3"/>
  <c r="Z408" i="3"/>
  <c r="Z418" i="3"/>
  <c r="Z419" i="3"/>
  <c r="Z443" i="3"/>
  <c r="Z445" i="3"/>
  <c r="Z446" i="3"/>
  <c r="Z447" i="3"/>
  <c r="Z448" i="3"/>
  <c r="Z449" i="3"/>
  <c r="Z450" i="3"/>
  <c r="Z451" i="3"/>
  <c r="Z452" i="3"/>
  <c r="Z453" i="3"/>
  <c r="Z454" i="3"/>
  <c r="Z455" i="3"/>
  <c r="Z3" i="3"/>
  <c r="W446" i="3"/>
  <c r="W445" i="3"/>
  <c r="W444" i="3"/>
  <c r="W443" i="3"/>
  <c r="W442" i="3"/>
  <c r="W441" i="3"/>
  <c r="W440" i="3"/>
  <c r="W439" i="3"/>
  <c r="W438" i="3"/>
  <c r="W437" i="3"/>
  <c r="W436" i="3"/>
  <c r="W419" i="3"/>
  <c r="W418" i="3"/>
  <c r="W408" i="3"/>
  <c r="W407" i="3"/>
  <c r="W403" i="3"/>
  <c r="W402" i="3"/>
  <c r="W401" i="3"/>
  <c r="W389" i="3"/>
  <c r="W388" i="3"/>
  <c r="W387" i="3"/>
  <c r="W383" i="3"/>
  <c r="W382" i="3"/>
  <c r="W371" i="3"/>
  <c r="W370" i="3"/>
  <c r="W366" i="3"/>
  <c r="W365" i="3"/>
  <c r="W364" i="3"/>
  <c r="W341" i="3"/>
  <c r="W326" i="3"/>
  <c r="W325" i="3"/>
  <c r="W323" i="3"/>
  <c r="W312" i="3"/>
  <c r="W311" i="3"/>
  <c r="W310" i="3"/>
  <c r="W300" i="3"/>
  <c r="W279" i="3"/>
  <c r="W278" i="3"/>
  <c r="W276" i="3"/>
  <c r="W275" i="3"/>
  <c r="W274" i="3"/>
  <c r="W271" i="3"/>
  <c r="W270" i="3"/>
  <c r="W269" i="3"/>
  <c r="W255" i="3"/>
  <c r="W252" i="3"/>
  <c r="W251" i="3"/>
  <c r="W250" i="3"/>
  <c r="W249" i="3"/>
  <c r="W248" i="3"/>
  <c r="W247" i="3"/>
  <c r="W246" i="3"/>
  <c r="W219" i="3"/>
  <c r="W218" i="3"/>
  <c r="W217" i="3"/>
  <c r="W215" i="3"/>
  <c r="W214" i="3"/>
  <c r="W198" i="3"/>
  <c r="W194" i="3"/>
  <c r="W192" i="3"/>
  <c r="W191" i="3"/>
  <c r="W190" i="3"/>
  <c r="W188" i="3"/>
  <c r="W187" i="3"/>
  <c r="W184" i="3"/>
  <c r="W183" i="3"/>
  <c r="W178" i="3"/>
  <c r="W177" i="3"/>
  <c r="W176" i="3"/>
  <c r="W175" i="3"/>
  <c r="W174" i="3"/>
  <c r="W173" i="3"/>
  <c r="W172" i="3"/>
  <c r="W171" i="3"/>
  <c r="W170" i="3"/>
  <c r="W169" i="3"/>
  <c r="W168" i="3"/>
  <c r="W167" i="3"/>
  <c r="W166" i="3"/>
  <c r="W165" i="3"/>
  <c r="W164" i="3"/>
  <c r="W163" i="3"/>
  <c r="W162" i="3"/>
  <c r="W161" i="3"/>
  <c r="W160" i="3"/>
  <c r="W159" i="3"/>
  <c r="W158" i="3"/>
  <c r="W157" i="3"/>
  <c r="W156" i="3"/>
  <c r="W155" i="3"/>
  <c r="W154" i="3"/>
  <c r="W153" i="3"/>
  <c r="W152" i="3"/>
  <c r="W151" i="3"/>
  <c r="W150" i="3"/>
  <c r="W149" i="3"/>
  <c r="W148" i="3"/>
  <c r="W147" i="3"/>
  <c r="W146" i="3"/>
  <c r="W145" i="3"/>
  <c r="W144" i="3"/>
  <c r="W143" i="3"/>
  <c r="W142" i="3"/>
  <c r="W141" i="3"/>
  <c r="W140" i="3"/>
  <c r="W139" i="3"/>
  <c r="W138" i="3"/>
  <c r="W137" i="3"/>
  <c r="W136" i="3"/>
  <c r="W135" i="3"/>
  <c r="W134" i="3"/>
  <c r="W133" i="3"/>
  <c r="W132" i="3"/>
  <c r="W131" i="3"/>
  <c r="W130" i="3"/>
  <c r="W129" i="3"/>
  <c r="W128" i="3"/>
  <c r="W127" i="3"/>
  <c r="W126" i="3"/>
  <c r="W125" i="3"/>
  <c r="W124" i="3"/>
  <c r="W123" i="3"/>
  <c r="W122" i="3"/>
  <c r="W121" i="3"/>
  <c r="W120" i="3"/>
  <c r="W119" i="3"/>
  <c r="W118" i="3"/>
  <c r="W117" i="3"/>
  <c r="W116" i="3"/>
  <c r="W115" i="3"/>
  <c r="W114" i="3"/>
  <c r="W113" i="3"/>
  <c r="W112" i="3"/>
  <c r="W111" i="3"/>
  <c r="W110" i="3"/>
  <c r="W109" i="3"/>
  <c r="W108" i="3"/>
  <c r="W107" i="3"/>
  <c r="W106" i="3"/>
  <c r="W105" i="3"/>
  <c r="W104" i="3"/>
  <c r="W103" i="3"/>
  <c r="W102" i="3"/>
  <c r="W101" i="3"/>
  <c r="W100" i="3"/>
  <c r="W99" i="3"/>
  <c r="W98" i="3"/>
  <c r="W97" i="3"/>
  <c r="W96" i="3"/>
  <c r="W95" i="3"/>
  <c r="W94" i="3"/>
  <c r="W93" i="3"/>
  <c r="W92" i="3"/>
  <c r="W91" i="3"/>
  <c r="W90" i="3"/>
  <c r="W89" i="3"/>
  <c r="W88" i="3"/>
  <c r="W87" i="3"/>
  <c r="W86" i="3"/>
  <c r="W85" i="3"/>
  <c r="W84" i="3"/>
  <c r="W83" i="3"/>
  <c r="W82" i="3"/>
  <c r="W81" i="3"/>
  <c r="W80" i="3"/>
  <c r="W79" i="3"/>
  <c r="W78" i="3"/>
  <c r="W77" i="3"/>
  <c r="W76" i="3"/>
  <c r="W75" i="3"/>
  <c r="W74" i="3"/>
  <c r="W73" i="3"/>
  <c r="W72" i="3"/>
  <c r="W71" i="3"/>
  <c r="W70" i="3"/>
  <c r="W69" i="3"/>
  <c r="W68" i="3"/>
  <c r="W67" i="3"/>
  <c r="W66" i="3"/>
  <c r="W65" i="3"/>
  <c r="W64" i="3"/>
  <c r="W63" i="3"/>
  <c r="W62" i="3"/>
  <c r="W61" i="3"/>
  <c r="W60" i="3"/>
  <c r="W59" i="3"/>
  <c r="W58" i="3"/>
  <c r="W57" i="3"/>
  <c r="W56" i="3"/>
  <c r="W55" i="3"/>
  <c r="W54" i="3"/>
  <c r="W53" i="3"/>
  <c r="W52" i="3"/>
  <c r="W51" i="3"/>
  <c r="W50" i="3"/>
  <c r="W49" i="3"/>
  <c r="W48" i="3"/>
  <c r="W47" i="3"/>
  <c r="W46" i="3"/>
  <c r="W45" i="3"/>
  <c r="W44" i="3"/>
  <c r="W43" i="3"/>
  <c r="W42" i="3"/>
  <c r="W41" i="3"/>
  <c r="W40" i="3"/>
  <c r="W39" i="3"/>
  <c r="W38" i="3"/>
  <c r="W37" i="3"/>
  <c r="W36" i="3"/>
  <c r="W35" i="3"/>
  <c r="W34" i="3"/>
  <c r="W33" i="3"/>
  <c r="W32" i="3"/>
  <c r="W31" i="3"/>
  <c r="W30" i="3"/>
  <c r="W29" i="3"/>
  <c r="W28" i="3"/>
  <c r="W27" i="3"/>
  <c r="W26" i="3"/>
  <c r="W25" i="3"/>
  <c r="W24" i="3"/>
  <c r="W23" i="3"/>
  <c r="W22" i="3"/>
  <c r="W21" i="3"/>
  <c r="W20" i="3"/>
  <c r="W19" i="3"/>
  <c r="W18" i="3"/>
  <c r="W17" i="3"/>
  <c r="W15" i="3"/>
  <c r="W14" i="3"/>
  <c r="W13" i="3"/>
  <c r="W12" i="3"/>
  <c r="W11" i="3"/>
  <c r="W9" i="3"/>
  <c r="W8" i="3"/>
  <c r="W7" i="3"/>
  <c r="W6" i="3"/>
  <c r="W5" i="3"/>
  <c r="W4" i="3"/>
  <c r="W3" i="3"/>
  <c r="E120" i="17"/>
  <c r="F120" i="17" s="1"/>
  <c r="D128" i="17"/>
  <c r="C128" i="17"/>
  <c r="B128" i="17"/>
  <c r="D127" i="17"/>
  <c r="C127" i="17"/>
  <c r="B127" i="17"/>
  <c r="D126" i="17"/>
  <c r="C126" i="17"/>
  <c r="B126" i="17"/>
  <c r="D125" i="17"/>
  <c r="C125" i="17"/>
  <c r="B125" i="17"/>
  <c r="D124" i="17"/>
  <c r="C124" i="17"/>
  <c r="B124" i="17"/>
  <c r="D122" i="17"/>
  <c r="C122" i="17"/>
  <c r="B122" i="17"/>
  <c r="D121" i="17"/>
  <c r="C121" i="17"/>
  <c r="B121" i="17"/>
  <c r="D119" i="17"/>
  <c r="C119" i="17"/>
  <c r="B119" i="17"/>
  <c r="D98" i="17"/>
  <c r="C98" i="17"/>
  <c r="B98" i="17"/>
  <c r="D95" i="17"/>
  <c r="C95" i="17"/>
  <c r="B95" i="17"/>
  <c r="D94" i="17"/>
  <c r="C94" i="17"/>
  <c r="B94" i="17"/>
  <c r="D93" i="17"/>
  <c r="C93" i="17"/>
  <c r="B93" i="17"/>
  <c r="D69" i="17"/>
  <c r="C69" i="17"/>
  <c r="B69" i="17"/>
  <c r="B11" i="17"/>
  <c r="C11" i="17"/>
  <c r="D11" i="17"/>
  <c r="B12" i="17"/>
  <c r="C12" i="17"/>
  <c r="D12" i="17"/>
  <c r="B13" i="17"/>
  <c r="C13" i="17"/>
  <c r="D13" i="17"/>
  <c r="B14" i="17"/>
  <c r="C14" i="17"/>
  <c r="D14" i="17"/>
  <c r="B15" i="17"/>
  <c r="C15" i="17"/>
  <c r="D15" i="17"/>
  <c r="B16" i="17"/>
  <c r="C16" i="17"/>
  <c r="D16" i="17"/>
  <c r="G17" i="17"/>
  <c r="B18" i="17"/>
  <c r="C18" i="17"/>
  <c r="D18" i="17"/>
  <c r="B19" i="17"/>
  <c r="C19" i="17"/>
  <c r="D19" i="17"/>
  <c r="B20" i="17"/>
  <c r="C20" i="17"/>
  <c r="D20" i="17"/>
  <c r="B21" i="17"/>
  <c r="C21" i="17"/>
  <c r="D21" i="17"/>
  <c r="B22" i="17"/>
  <c r="C22" i="17"/>
  <c r="D22" i="17"/>
  <c r="B23" i="17"/>
  <c r="C23" i="17"/>
  <c r="D23" i="17"/>
  <c r="B24" i="17"/>
  <c r="C24" i="17"/>
  <c r="D24" i="17"/>
  <c r="B25" i="17"/>
  <c r="C25" i="17"/>
  <c r="D25" i="17"/>
  <c r="B26" i="17"/>
  <c r="C26" i="17"/>
  <c r="D26" i="17"/>
  <c r="B27" i="17"/>
  <c r="C27" i="17"/>
  <c r="D27" i="17"/>
  <c r="B28" i="17"/>
  <c r="C28" i="17"/>
  <c r="D28" i="17"/>
  <c r="B29" i="17"/>
  <c r="C29" i="17"/>
  <c r="D29" i="17"/>
  <c r="B30" i="17"/>
  <c r="C30" i="17"/>
  <c r="D30" i="17"/>
  <c r="B31" i="17"/>
  <c r="C31" i="17"/>
  <c r="D31" i="17"/>
  <c r="B32" i="17"/>
  <c r="C32" i="17"/>
  <c r="D32" i="17"/>
  <c r="B33" i="17"/>
  <c r="C33" i="17"/>
  <c r="D33" i="17"/>
  <c r="B34" i="17"/>
  <c r="C34" i="17"/>
  <c r="D34" i="17"/>
  <c r="B35" i="17"/>
  <c r="C35" i="17"/>
  <c r="D35" i="17"/>
  <c r="B36" i="17"/>
  <c r="C36" i="17"/>
  <c r="D36" i="17"/>
  <c r="B37" i="17"/>
  <c r="C37" i="17"/>
  <c r="D37" i="17"/>
  <c r="B38" i="17"/>
  <c r="C38" i="17"/>
  <c r="D38" i="17"/>
  <c r="B39" i="17"/>
  <c r="C39" i="17"/>
  <c r="D39" i="17"/>
  <c r="B40" i="17"/>
  <c r="C40" i="17"/>
  <c r="D40" i="17"/>
  <c r="B41" i="17"/>
  <c r="C41" i="17"/>
  <c r="D41" i="17"/>
  <c r="B42" i="17"/>
  <c r="C42" i="17"/>
  <c r="D42" i="17"/>
  <c r="B43" i="17"/>
  <c r="C43" i="17"/>
  <c r="D43" i="17"/>
  <c r="B44" i="17"/>
  <c r="C44" i="17"/>
  <c r="D44" i="17"/>
  <c r="B45" i="17"/>
  <c r="C45" i="17"/>
  <c r="D45" i="17"/>
  <c r="B46" i="17"/>
  <c r="C46" i="17"/>
  <c r="D46" i="17"/>
  <c r="B47" i="17"/>
  <c r="C47" i="17"/>
  <c r="D47" i="17"/>
  <c r="B48" i="17"/>
  <c r="C48" i="17"/>
  <c r="B49" i="17"/>
  <c r="C49" i="17"/>
  <c r="D49" i="17"/>
  <c r="B50" i="17"/>
  <c r="C50" i="17"/>
  <c r="D50" i="17"/>
  <c r="B51" i="17"/>
  <c r="C51" i="17"/>
  <c r="D51" i="17"/>
  <c r="B52" i="17"/>
  <c r="C52" i="17"/>
  <c r="D52" i="17"/>
  <c r="B53" i="17"/>
  <c r="C53" i="17"/>
  <c r="D53" i="17"/>
  <c r="B54" i="17"/>
  <c r="C54" i="17"/>
  <c r="D54" i="17"/>
  <c r="B55" i="17"/>
  <c r="C55" i="17"/>
  <c r="D55" i="17"/>
  <c r="B56" i="17"/>
  <c r="C56" i="17"/>
  <c r="D56" i="17"/>
  <c r="B57" i="17"/>
  <c r="C57" i="17"/>
  <c r="D57" i="17"/>
  <c r="B58" i="17"/>
  <c r="C58" i="17"/>
  <c r="D58" i="17"/>
  <c r="B59" i="17"/>
  <c r="C59" i="17"/>
  <c r="D59" i="17"/>
  <c r="B60" i="17"/>
  <c r="C60" i="17"/>
  <c r="D60" i="17"/>
  <c r="B61" i="17"/>
  <c r="C61" i="17"/>
  <c r="D61" i="17"/>
  <c r="B62" i="17"/>
  <c r="C62" i="17"/>
  <c r="D62" i="17"/>
  <c r="B63" i="17"/>
  <c r="C63" i="17"/>
  <c r="D63" i="17"/>
  <c r="B64" i="17"/>
  <c r="C64" i="17"/>
  <c r="D64" i="17"/>
  <c r="B65" i="17"/>
  <c r="C65" i="17"/>
  <c r="D65" i="17"/>
  <c r="B66" i="17"/>
  <c r="C66" i="17"/>
  <c r="D66" i="17"/>
  <c r="B67" i="17"/>
  <c r="C67" i="17"/>
  <c r="D67" i="17"/>
  <c r="B68" i="17"/>
  <c r="C68" i="17"/>
  <c r="D68" i="17"/>
  <c r="B70" i="17"/>
  <c r="C70" i="17"/>
  <c r="D70" i="17"/>
  <c r="B71" i="17"/>
  <c r="C71" i="17"/>
  <c r="D71" i="17"/>
  <c r="B72" i="17"/>
  <c r="C72" i="17"/>
  <c r="D72" i="17"/>
  <c r="B73" i="17"/>
  <c r="C73" i="17"/>
  <c r="D73" i="17"/>
  <c r="B74" i="17"/>
  <c r="C74" i="17"/>
  <c r="D74" i="17"/>
  <c r="B75" i="17"/>
  <c r="C75" i="17"/>
  <c r="D75" i="17"/>
  <c r="B76" i="17"/>
  <c r="C76" i="17"/>
  <c r="D76" i="17"/>
  <c r="B77" i="17"/>
  <c r="C77" i="17"/>
  <c r="D77" i="17"/>
  <c r="B78" i="17"/>
  <c r="C78" i="17"/>
  <c r="D78" i="17"/>
  <c r="B79" i="17"/>
  <c r="C79" i="17"/>
  <c r="D79" i="17"/>
  <c r="B80" i="17"/>
  <c r="C80" i="17"/>
  <c r="D80" i="17"/>
  <c r="B81" i="17"/>
  <c r="C81" i="17"/>
  <c r="D81" i="17"/>
  <c r="B82" i="17"/>
  <c r="C82" i="17"/>
  <c r="D82" i="17"/>
  <c r="B83" i="17"/>
  <c r="C83" i="17"/>
  <c r="D83" i="17"/>
  <c r="B84" i="17"/>
  <c r="C84" i="17"/>
  <c r="D84" i="17"/>
  <c r="B85" i="17"/>
  <c r="C85" i="17"/>
  <c r="D85" i="17"/>
  <c r="B86" i="17"/>
  <c r="C86" i="17"/>
  <c r="D86" i="17"/>
  <c r="B87" i="17"/>
  <c r="C87" i="17"/>
  <c r="D87" i="17"/>
  <c r="B88" i="17"/>
  <c r="C88" i="17"/>
  <c r="D88" i="17"/>
  <c r="B89" i="17"/>
  <c r="C89" i="17"/>
  <c r="D89" i="17"/>
  <c r="B90" i="17"/>
  <c r="C90" i="17"/>
  <c r="D90" i="17"/>
  <c r="B91" i="17"/>
  <c r="C91" i="17"/>
  <c r="D91" i="17"/>
  <c r="B92" i="17"/>
  <c r="C92" i="17"/>
  <c r="D92" i="17"/>
  <c r="B96" i="17"/>
  <c r="C96" i="17"/>
  <c r="D96" i="17"/>
  <c r="B97" i="17"/>
  <c r="C97" i="17"/>
  <c r="D97" i="17"/>
  <c r="B99" i="17"/>
  <c r="C99" i="17"/>
  <c r="D99" i="17"/>
  <c r="B100" i="17"/>
  <c r="C100" i="17"/>
  <c r="D100" i="17"/>
  <c r="B101" i="17"/>
  <c r="C101" i="17"/>
  <c r="D101" i="17"/>
  <c r="B102" i="17"/>
  <c r="C102" i="17"/>
  <c r="D102" i="17"/>
  <c r="B103" i="17"/>
  <c r="C103" i="17"/>
  <c r="D103" i="17"/>
  <c r="B104" i="17"/>
  <c r="C104" i="17"/>
  <c r="D104" i="17"/>
  <c r="B105" i="17"/>
  <c r="C105" i="17"/>
  <c r="D105" i="17"/>
  <c r="B106" i="17"/>
  <c r="C106" i="17"/>
  <c r="D106" i="17"/>
  <c r="B107" i="17"/>
  <c r="C107" i="17"/>
  <c r="D107" i="17"/>
  <c r="B108" i="17"/>
  <c r="C108" i="17"/>
  <c r="D108" i="17"/>
  <c r="B109" i="17"/>
  <c r="C109" i="17"/>
  <c r="D109" i="17"/>
  <c r="B110" i="17"/>
  <c r="C110" i="17"/>
  <c r="D110" i="17"/>
  <c r="B111" i="17"/>
  <c r="C111" i="17"/>
  <c r="D111" i="17"/>
  <c r="B112" i="17"/>
  <c r="C112" i="17"/>
  <c r="D112" i="17"/>
  <c r="B113" i="17"/>
  <c r="C113" i="17"/>
  <c r="D113" i="17"/>
  <c r="B114" i="17"/>
  <c r="C114" i="17"/>
  <c r="D114" i="17"/>
  <c r="B115" i="17"/>
  <c r="C115" i="17"/>
  <c r="D115" i="17"/>
  <c r="B116" i="17"/>
  <c r="C116" i="17"/>
  <c r="D116" i="17"/>
  <c r="B117" i="17"/>
  <c r="C117" i="17"/>
  <c r="D117" i="17"/>
  <c r="B118" i="17"/>
  <c r="C118" i="17"/>
  <c r="D118" i="17"/>
  <c r="B123" i="17"/>
  <c r="C123" i="17"/>
  <c r="D123" i="17"/>
  <c r="B129" i="17"/>
  <c r="C129" i="17"/>
  <c r="D129" i="17"/>
  <c r="B130" i="17"/>
  <c r="C130" i="17"/>
  <c r="D130" i="17"/>
  <c r="B131" i="17"/>
  <c r="C131" i="17"/>
  <c r="D131" i="17"/>
  <c r="B132" i="17"/>
  <c r="C132" i="17"/>
  <c r="D132" i="17"/>
  <c r="B133" i="17"/>
  <c r="C133" i="17"/>
  <c r="D133" i="17"/>
  <c r="B134" i="17"/>
  <c r="C134" i="17"/>
  <c r="D134" i="17"/>
  <c r="B135" i="17"/>
  <c r="C135" i="17"/>
  <c r="D135" i="17"/>
  <c r="B136" i="17"/>
  <c r="C136" i="17"/>
  <c r="D136" i="17"/>
  <c r="B137" i="17"/>
  <c r="C137" i="17"/>
  <c r="D137" i="17"/>
  <c r="B138" i="17"/>
  <c r="C138" i="17"/>
  <c r="D138" i="17"/>
  <c r="B139" i="17"/>
  <c r="C139" i="17"/>
  <c r="D139" i="17"/>
  <c r="B140" i="17"/>
  <c r="C140" i="17"/>
  <c r="D140" i="17"/>
  <c r="B141" i="17"/>
  <c r="C141" i="17"/>
  <c r="D141" i="17"/>
  <c r="B142" i="17"/>
  <c r="C142" i="17"/>
  <c r="D142" i="17"/>
  <c r="B143" i="17"/>
  <c r="C143" i="17"/>
  <c r="D143" i="17"/>
  <c r="B144" i="17"/>
  <c r="C144" i="17"/>
  <c r="D144" i="17"/>
  <c r="B145" i="17"/>
  <c r="C145" i="17"/>
  <c r="D145" i="17"/>
  <c r="B146" i="17"/>
  <c r="C146" i="17"/>
  <c r="D146" i="17"/>
  <c r="B147" i="17"/>
  <c r="C147" i="17"/>
  <c r="D147" i="17"/>
  <c r="B148" i="17"/>
  <c r="C148" i="17"/>
  <c r="D148" i="17"/>
  <c r="B149" i="17"/>
  <c r="C149" i="17"/>
  <c r="D149" i="17"/>
  <c r="B150" i="17"/>
  <c r="C150" i="17"/>
  <c r="D150" i="17"/>
  <c r="B151" i="17"/>
  <c r="C151" i="17"/>
  <c r="D151" i="17"/>
  <c r="B152" i="17"/>
  <c r="C152" i="17"/>
  <c r="D152" i="17"/>
  <c r="B153" i="17"/>
  <c r="C153" i="17"/>
  <c r="D153" i="17"/>
  <c r="B154" i="17"/>
  <c r="C154" i="17"/>
  <c r="D154" i="17"/>
  <c r="B155" i="17"/>
  <c r="C155" i="17"/>
  <c r="D155" i="17"/>
  <c r="B156" i="17"/>
  <c r="C156" i="17"/>
  <c r="D156" i="17"/>
  <c r="B157" i="17"/>
  <c r="C157" i="17"/>
  <c r="D157" i="17"/>
  <c r="B158" i="17"/>
  <c r="C158" i="17"/>
  <c r="D158" i="17"/>
  <c r="B159" i="17"/>
  <c r="C159" i="17"/>
  <c r="D159" i="17"/>
  <c r="B160" i="17"/>
  <c r="C160" i="17"/>
  <c r="D160" i="17"/>
  <c r="B161" i="17"/>
  <c r="C161" i="17"/>
  <c r="D161" i="17"/>
  <c r="B162" i="17"/>
  <c r="C162" i="17"/>
  <c r="D162" i="17"/>
  <c r="B163" i="17"/>
  <c r="C163" i="17"/>
  <c r="D163" i="17"/>
  <c r="B164" i="17"/>
  <c r="C164" i="17"/>
  <c r="D164" i="17"/>
  <c r="B165" i="17"/>
  <c r="C165" i="17"/>
  <c r="D165" i="17"/>
  <c r="B166" i="17"/>
  <c r="C166" i="17"/>
  <c r="D166" i="17"/>
  <c r="B167" i="17"/>
  <c r="C167" i="17"/>
  <c r="D167" i="17"/>
  <c r="B168" i="17"/>
  <c r="C168" i="17"/>
  <c r="D168" i="17"/>
  <c r="B169" i="17"/>
  <c r="C169" i="17"/>
  <c r="D169" i="17"/>
  <c r="B170" i="17"/>
  <c r="C170" i="17"/>
  <c r="D170" i="17"/>
  <c r="B171" i="17"/>
  <c r="C171" i="17"/>
  <c r="D171" i="17"/>
  <c r="B172" i="17"/>
  <c r="C172" i="17"/>
  <c r="D172" i="17"/>
  <c r="B173" i="17"/>
  <c r="C173" i="17"/>
  <c r="D173" i="17"/>
  <c r="B174" i="17"/>
  <c r="C174" i="17"/>
  <c r="D174" i="17"/>
  <c r="B175" i="17"/>
  <c r="C175" i="17"/>
  <c r="D175" i="17"/>
  <c r="B176" i="17"/>
  <c r="C176" i="17"/>
  <c r="D176" i="17"/>
  <c r="B177" i="17"/>
  <c r="C177" i="17"/>
  <c r="D177" i="17"/>
  <c r="B178" i="17"/>
  <c r="C178" i="17"/>
  <c r="D178" i="17"/>
  <c r="D9" i="17"/>
  <c r="C9" i="17"/>
  <c r="B9" i="17"/>
  <c r="E128" i="17" l="1"/>
  <c r="F128" i="17" s="1"/>
  <c r="G95" i="17"/>
  <c r="E69" i="17"/>
  <c r="F69" i="17" s="1"/>
  <c r="G127" i="17"/>
  <c r="E93" i="17"/>
  <c r="F93" i="17" s="1"/>
  <c r="E178" i="17"/>
  <c r="F178" i="17" s="1"/>
  <c r="E98" i="17"/>
  <c r="F98" i="17" s="1"/>
  <c r="E90" i="17"/>
  <c r="F90" i="17" s="1"/>
  <c r="E176" i="17"/>
  <c r="F176" i="17" s="1"/>
  <c r="E160" i="17"/>
  <c r="F160" i="17" s="1"/>
  <c r="E152" i="17"/>
  <c r="F152" i="17" s="1"/>
  <c r="E144" i="17"/>
  <c r="F144" i="17" s="1"/>
  <c r="E136" i="17"/>
  <c r="F136" i="17" s="1"/>
  <c r="E114" i="17"/>
  <c r="F114" i="17" s="1"/>
  <c r="E106" i="17"/>
  <c r="F106" i="17" s="1"/>
  <c r="E64" i="17"/>
  <c r="F64" i="17" s="1"/>
  <c r="E56" i="17"/>
  <c r="F56" i="17" s="1"/>
  <c r="E48" i="17"/>
  <c r="F48" i="17" s="1"/>
  <c r="E40" i="17"/>
  <c r="F40" i="17" s="1"/>
  <c r="E32" i="17"/>
  <c r="F32" i="17" s="1"/>
  <c r="E24" i="17"/>
  <c r="F24" i="17" s="1"/>
  <c r="G81" i="17"/>
  <c r="G73" i="17"/>
  <c r="E173" i="17"/>
  <c r="F173" i="17" s="1"/>
  <c r="E165" i="17"/>
  <c r="F165" i="17" s="1"/>
  <c r="E157" i="17"/>
  <c r="F157" i="17" s="1"/>
  <c r="E149" i="17"/>
  <c r="F149" i="17" s="1"/>
  <c r="E141" i="17"/>
  <c r="F141" i="17" s="1"/>
  <c r="E133" i="17"/>
  <c r="F133" i="17" s="1"/>
  <c r="E61" i="17"/>
  <c r="F61" i="17" s="1"/>
  <c r="E53" i="17"/>
  <c r="F53" i="17" s="1"/>
  <c r="E45" i="17"/>
  <c r="F45" i="17" s="1"/>
  <c r="G167" i="17"/>
  <c r="G159" i="17"/>
  <c r="G151" i="17"/>
  <c r="G143" i="17"/>
  <c r="G135" i="17"/>
  <c r="G63" i="17"/>
  <c r="G55" i="17"/>
  <c r="G47" i="17"/>
  <c r="G39" i="17"/>
  <c r="G31" i="17"/>
  <c r="G23" i="17"/>
  <c r="G175" i="17"/>
  <c r="G171" i="17"/>
  <c r="G163" i="17"/>
  <c r="G155" i="17"/>
  <c r="E117" i="17"/>
  <c r="F117" i="17" s="1"/>
  <c r="E109" i="17"/>
  <c r="F109" i="17" s="1"/>
  <c r="E101" i="17"/>
  <c r="F101" i="17" s="1"/>
  <c r="E13" i="17"/>
  <c r="F13" i="17" s="1"/>
  <c r="E168" i="17"/>
  <c r="F168" i="17" s="1"/>
  <c r="G87" i="17"/>
  <c r="G79" i="17"/>
  <c r="G71" i="17"/>
  <c r="E37" i="17"/>
  <c r="F37" i="17" s="1"/>
  <c r="E29" i="17"/>
  <c r="F29" i="17" s="1"/>
  <c r="E21" i="17"/>
  <c r="F21" i="17" s="1"/>
  <c r="E170" i="17"/>
  <c r="F170" i="17" s="1"/>
  <c r="E162" i="17"/>
  <c r="F162" i="17" s="1"/>
  <c r="E154" i="17"/>
  <c r="F154" i="17" s="1"/>
  <c r="E50" i="17"/>
  <c r="F50" i="17" s="1"/>
  <c r="E42" i="17"/>
  <c r="F42" i="17" s="1"/>
  <c r="E34" i="17"/>
  <c r="F34" i="17" s="1"/>
  <c r="E26" i="17"/>
  <c r="F26" i="17" s="1"/>
  <c r="G119" i="17"/>
  <c r="E9" i="17"/>
  <c r="F9" i="17" s="1"/>
  <c r="G111" i="17"/>
  <c r="G103" i="17"/>
  <c r="E96" i="17"/>
  <c r="F96" i="17" s="1"/>
  <c r="E88" i="17"/>
  <c r="F88" i="17" s="1"/>
  <c r="E80" i="17"/>
  <c r="F80" i="17" s="1"/>
  <c r="E72" i="17"/>
  <c r="F72" i="17" s="1"/>
  <c r="G15" i="17"/>
  <c r="E85" i="17"/>
  <c r="F85" i="17" s="1"/>
  <c r="E77" i="17"/>
  <c r="F77" i="17" s="1"/>
  <c r="G145" i="17"/>
  <c r="G129" i="17"/>
  <c r="G65" i="17"/>
  <c r="G41" i="17"/>
  <c r="E125" i="17"/>
  <c r="F125" i="17" s="1"/>
  <c r="G137" i="17"/>
  <c r="E112" i="17"/>
  <c r="F112" i="17" s="1"/>
  <c r="E104" i="17"/>
  <c r="F104" i="17" s="1"/>
  <c r="E16" i="17"/>
  <c r="F16" i="17" s="1"/>
  <c r="G147" i="17"/>
  <c r="G139" i="17"/>
  <c r="G131" i="17"/>
  <c r="G123" i="17"/>
  <c r="G115" i="17"/>
  <c r="G107" i="17"/>
  <c r="G99" i="17"/>
  <c r="G91" i="17"/>
  <c r="G83" i="17"/>
  <c r="G75" i="17"/>
  <c r="G67" i="17"/>
  <c r="G59" i="17"/>
  <c r="G51" i="17"/>
  <c r="G43" i="17"/>
  <c r="G35" i="17"/>
  <c r="G27" i="17"/>
  <c r="G19" i="17"/>
  <c r="G11" i="17"/>
  <c r="G170" i="17"/>
  <c r="G146" i="17"/>
  <c r="G138" i="17"/>
  <c r="G130" i="17"/>
  <c r="G122" i="17"/>
  <c r="G114" i="17"/>
  <c r="G106" i="17"/>
  <c r="G98" i="17"/>
  <c r="G90" i="17"/>
  <c r="G82" i="17"/>
  <c r="G74" i="17"/>
  <c r="G66" i="17"/>
  <c r="G58" i="17"/>
  <c r="G50" i="17"/>
  <c r="G42" i="17"/>
  <c r="G34" i="17"/>
  <c r="G26" i="17"/>
  <c r="G18" i="17"/>
  <c r="G10" i="17"/>
  <c r="E146" i="17"/>
  <c r="F146" i="17" s="1"/>
  <c r="E82" i="17"/>
  <c r="F82" i="17" s="1"/>
  <c r="E19" i="17"/>
  <c r="F19" i="17" s="1"/>
  <c r="G178" i="17"/>
  <c r="G162" i="17"/>
  <c r="G154" i="17"/>
  <c r="E175" i="17"/>
  <c r="F175" i="17" s="1"/>
  <c r="E167" i="17"/>
  <c r="F167" i="17" s="1"/>
  <c r="E159" i="17"/>
  <c r="F159" i="17" s="1"/>
  <c r="E151" i="17"/>
  <c r="F151" i="17" s="1"/>
  <c r="E143" i="17"/>
  <c r="F143" i="17" s="1"/>
  <c r="E135" i="17"/>
  <c r="F135" i="17" s="1"/>
  <c r="E127" i="17"/>
  <c r="F127" i="17" s="1"/>
  <c r="E119" i="17"/>
  <c r="F119" i="17" s="1"/>
  <c r="E111" i="17"/>
  <c r="F111" i="17" s="1"/>
  <c r="E103" i="17"/>
  <c r="F103" i="17" s="1"/>
  <c r="E95" i="17"/>
  <c r="F95" i="17" s="1"/>
  <c r="E87" i="17"/>
  <c r="F87" i="17" s="1"/>
  <c r="E79" i="17"/>
  <c r="F79" i="17" s="1"/>
  <c r="E71" i="17"/>
  <c r="F71" i="17" s="1"/>
  <c r="E63" i="17"/>
  <c r="F63" i="17" s="1"/>
  <c r="E55" i="17"/>
  <c r="F55" i="17" s="1"/>
  <c r="E47" i="17"/>
  <c r="F47" i="17" s="1"/>
  <c r="E39" i="17"/>
  <c r="F39" i="17" s="1"/>
  <c r="E31" i="17"/>
  <c r="F31" i="17" s="1"/>
  <c r="E23" i="17"/>
  <c r="F23" i="17" s="1"/>
  <c r="E15" i="17"/>
  <c r="F15" i="17" s="1"/>
  <c r="E138" i="17"/>
  <c r="F138" i="17" s="1"/>
  <c r="E74" i="17"/>
  <c r="F74" i="17" s="1"/>
  <c r="E18" i="17"/>
  <c r="F18" i="17" s="1"/>
  <c r="E130" i="17"/>
  <c r="F130" i="17" s="1"/>
  <c r="E66" i="17"/>
  <c r="F66" i="17" s="1"/>
  <c r="E177" i="17"/>
  <c r="F177" i="17" s="1"/>
  <c r="E169" i="17"/>
  <c r="F169" i="17" s="1"/>
  <c r="E161" i="17"/>
  <c r="F161" i="17" s="1"/>
  <c r="E153" i="17"/>
  <c r="F153" i="17" s="1"/>
  <c r="E121" i="17"/>
  <c r="F121" i="17" s="1"/>
  <c r="E113" i="17"/>
  <c r="F113" i="17" s="1"/>
  <c r="E105" i="17"/>
  <c r="F105" i="17" s="1"/>
  <c r="E97" i="17"/>
  <c r="F97" i="17" s="1"/>
  <c r="E89" i="17"/>
  <c r="F89" i="17" s="1"/>
  <c r="E57" i="17"/>
  <c r="F57" i="17" s="1"/>
  <c r="E49" i="17"/>
  <c r="F49" i="17" s="1"/>
  <c r="E33" i="17"/>
  <c r="F33" i="17" s="1"/>
  <c r="E25" i="17"/>
  <c r="F25" i="17" s="1"/>
  <c r="E122" i="17"/>
  <c r="F122" i="17" s="1"/>
  <c r="E58" i="17"/>
  <c r="F58" i="17" s="1"/>
  <c r="E166" i="17"/>
  <c r="F166" i="17" s="1"/>
  <c r="G166" i="17"/>
  <c r="E158" i="17"/>
  <c r="F158" i="17" s="1"/>
  <c r="G158" i="17"/>
  <c r="E150" i="17"/>
  <c r="F150" i="17" s="1"/>
  <c r="G150" i="17"/>
  <c r="E102" i="17"/>
  <c r="F102" i="17" s="1"/>
  <c r="G102" i="17"/>
  <c r="E62" i="17"/>
  <c r="F62" i="17" s="1"/>
  <c r="G62" i="17"/>
  <c r="E41" i="17"/>
  <c r="F41" i="17" s="1"/>
  <c r="G49" i="17"/>
  <c r="E163" i="17"/>
  <c r="F163" i="17" s="1"/>
  <c r="E99" i="17"/>
  <c r="F99" i="17" s="1"/>
  <c r="E81" i="17"/>
  <c r="F81" i="17" s="1"/>
  <c r="E35" i="17"/>
  <c r="F35" i="17" s="1"/>
  <c r="E17" i="17"/>
  <c r="F17" i="17" s="1"/>
  <c r="G169" i="17"/>
  <c r="G105" i="17"/>
  <c r="E142" i="17"/>
  <c r="F142" i="17" s="1"/>
  <c r="G142" i="17"/>
  <c r="E134" i="17"/>
  <c r="F134" i="17" s="1"/>
  <c r="G134" i="17"/>
  <c r="E94" i="17"/>
  <c r="F94" i="17" s="1"/>
  <c r="G94" i="17"/>
  <c r="E78" i="17"/>
  <c r="F78" i="17" s="1"/>
  <c r="G78" i="17"/>
  <c r="G9" i="17"/>
  <c r="E147" i="17"/>
  <c r="F147" i="17" s="1"/>
  <c r="E129" i="17"/>
  <c r="F129" i="17" s="1"/>
  <c r="E83" i="17"/>
  <c r="F83" i="17" s="1"/>
  <c r="E65" i="17"/>
  <c r="F65" i="17" s="1"/>
  <c r="G121" i="17"/>
  <c r="G57" i="17"/>
  <c r="E123" i="17"/>
  <c r="F123" i="17" s="1"/>
  <c r="E59" i="17"/>
  <c r="F59" i="17" s="1"/>
  <c r="G177" i="17"/>
  <c r="G113" i="17"/>
  <c r="E145" i="17"/>
  <c r="F145" i="17" s="1"/>
  <c r="E172" i="17"/>
  <c r="F172" i="17" s="1"/>
  <c r="E164" i="17"/>
  <c r="F164" i="17" s="1"/>
  <c r="E156" i="17"/>
  <c r="F156" i="17" s="1"/>
  <c r="E148" i="17"/>
  <c r="F148" i="17" s="1"/>
  <c r="E140" i="17"/>
  <c r="F140" i="17" s="1"/>
  <c r="E132" i="17"/>
  <c r="F132" i="17" s="1"/>
  <c r="E124" i="17"/>
  <c r="F124" i="17" s="1"/>
  <c r="E116" i="17"/>
  <c r="F116" i="17" s="1"/>
  <c r="E108" i="17"/>
  <c r="F108" i="17" s="1"/>
  <c r="E100" i="17"/>
  <c r="F100" i="17" s="1"/>
  <c r="E92" i="17"/>
  <c r="F92" i="17" s="1"/>
  <c r="E84" i="17"/>
  <c r="F84" i="17" s="1"/>
  <c r="E76" i="17"/>
  <c r="F76" i="17" s="1"/>
  <c r="E68" i="17"/>
  <c r="F68" i="17" s="1"/>
  <c r="E60" i="17"/>
  <c r="F60" i="17" s="1"/>
  <c r="E52" i="17"/>
  <c r="F52" i="17" s="1"/>
  <c r="E44" i="17"/>
  <c r="F44" i="17" s="1"/>
  <c r="E36" i="17"/>
  <c r="F36" i="17" s="1"/>
  <c r="E28" i="17"/>
  <c r="F28" i="17" s="1"/>
  <c r="E20" i="17"/>
  <c r="F20" i="17" s="1"/>
  <c r="E12" i="17"/>
  <c r="F12" i="17" s="1"/>
  <c r="E139" i="17"/>
  <c r="F139" i="17" s="1"/>
  <c r="E75" i="17"/>
  <c r="F75" i="17" s="1"/>
  <c r="E11" i="17"/>
  <c r="F11" i="17" s="1"/>
  <c r="G161" i="17"/>
  <c r="G97" i="17"/>
  <c r="G33" i="17"/>
  <c r="E115" i="17"/>
  <c r="F115" i="17" s="1"/>
  <c r="E51" i="17"/>
  <c r="F51" i="17" s="1"/>
  <c r="G153" i="17"/>
  <c r="G89" i="17"/>
  <c r="G25" i="17"/>
  <c r="E174" i="17"/>
  <c r="F174" i="17" s="1"/>
  <c r="G174" i="17"/>
  <c r="E110" i="17"/>
  <c r="F110" i="17" s="1"/>
  <c r="G110" i="17"/>
  <c r="E46" i="17"/>
  <c r="F46" i="17" s="1"/>
  <c r="G46" i="17"/>
  <c r="E38" i="17"/>
  <c r="F38" i="17" s="1"/>
  <c r="G38" i="17"/>
  <c r="E30" i="17"/>
  <c r="F30" i="17" s="1"/>
  <c r="G30" i="17"/>
  <c r="E22" i="17"/>
  <c r="F22" i="17" s="1"/>
  <c r="G22" i="17"/>
  <c r="E14" i="17"/>
  <c r="F14" i="17" s="1"/>
  <c r="G14" i="17"/>
  <c r="E155" i="17"/>
  <c r="F155" i="17" s="1"/>
  <c r="E137" i="17"/>
  <c r="F137" i="17" s="1"/>
  <c r="E91" i="17"/>
  <c r="F91" i="17" s="1"/>
  <c r="E73" i="17"/>
  <c r="F73" i="17" s="1"/>
  <c r="E27" i="17"/>
  <c r="F27" i="17" s="1"/>
  <c r="E118" i="17"/>
  <c r="F118" i="17" s="1"/>
  <c r="G118" i="17"/>
  <c r="E86" i="17"/>
  <c r="F86" i="17" s="1"/>
  <c r="G86" i="17"/>
  <c r="E70" i="17"/>
  <c r="F70" i="17" s="1"/>
  <c r="G70" i="17"/>
  <c r="E131" i="17"/>
  <c r="F131" i="17" s="1"/>
  <c r="E67" i="17"/>
  <c r="F67" i="17" s="1"/>
  <c r="E126" i="17"/>
  <c r="F126" i="17" s="1"/>
  <c r="G126" i="17"/>
  <c r="E54" i="17"/>
  <c r="F54" i="17" s="1"/>
  <c r="G54" i="17"/>
  <c r="E171" i="17"/>
  <c r="F171" i="17" s="1"/>
  <c r="E107" i="17"/>
  <c r="F107" i="17" s="1"/>
  <c r="E43" i="17"/>
  <c r="F43" i="17" s="1"/>
  <c r="E10" i="17"/>
  <c r="F10" i="17" s="1"/>
  <c r="G176" i="17"/>
  <c r="G168" i="17"/>
  <c r="G160" i="17"/>
  <c r="G152" i="17"/>
  <c r="G144" i="17"/>
  <c r="G136" i="17"/>
  <c r="G128" i="17"/>
  <c r="G120" i="17"/>
  <c r="G112" i="17"/>
  <c r="G104" i="17"/>
  <c r="G96" i="17"/>
  <c r="G88" i="17"/>
  <c r="G80" i="17"/>
  <c r="G72" i="17"/>
  <c r="G64" i="17"/>
  <c r="G56" i="17"/>
  <c r="G48" i="17"/>
  <c r="G40" i="17"/>
  <c r="G32" i="17"/>
  <c r="G24" i="17"/>
  <c r="G16" i="17"/>
  <c r="G173" i="17"/>
  <c r="G165" i="17"/>
  <c r="G157" i="17"/>
  <c r="G149" i="17"/>
  <c r="G141" i="17"/>
  <c r="G133" i="17"/>
  <c r="G125" i="17"/>
  <c r="G117" i="17"/>
  <c r="G109" i="17"/>
  <c r="G101" i="17"/>
  <c r="G93" i="17"/>
  <c r="G85" i="17"/>
  <c r="G77" i="17"/>
  <c r="G69" i="17"/>
  <c r="G61" i="17"/>
  <c r="G53" i="17"/>
  <c r="G45" i="17"/>
  <c r="G37" i="17"/>
  <c r="G29" i="17"/>
  <c r="G21" i="17"/>
  <c r="G13" i="17"/>
  <c r="G172" i="17"/>
  <c r="G164" i="17"/>
  <c r="G156" i="17"/>
  <c r="G148" i="17"/>
  <c r="G140" i="17"/>
  <c r="G132" i="17"/>
  <c r="G124" i="17"/>
  <c r="G116" i="17"/>
  <c r="G108" i="17"/>
  <c r="G100" i="17"/>
  <c r="G92" i="17"/>
  <c r="G84" i="17"/>
  <c r="G76" i="17"/>
  <c r="G68" i="17"/>
  <c r="G60" i="17"/>
  <c r="G52" i="17"/>
  <c r="G44" i="17"/>
  <c r="G36" i="17"/>
  <c r="G28" i="17"/>
  <c r="G20" i="17"/>
  <c r="G12" i="17"/>
  <c r="BB445" i="3" l="1"/>
  <c r="BB444" i="3"/>
  <c r="BB443" i="3"/>
  <c r="BB442" i="3"/>
  <c r="BB441" i="3"/>
  <c r="BB440" i="3"/>
  <c r="BB439" i="3"/>
  <c r="BB438" i="3"/>
  <c r="BB437" i="3"/>
  <c r="BB436" i="3"/>
  <c r="BB435" i="3"/>
  <c r="BB434" i="3"/>
  <c r="BB433" i="3"/>
  <c r="BB432" i="3"/>
  <c r="BB431" i="3"/>
  <c r="BB430" i="3"/>
  <c r="BB429" i="3"/>
  <c r="BB428" i="3"/>
  <c r="BB427" i="3"/>
  <c r="BB426" i="3"/>
  <c r="BB425" i="3"/>
  <c r="BB424" i="3"/>
  <c r="BB423" i="3"/>
  <c r="BB422" i="3"/>
  <c r="BB421" i="3"/>
  <c r="BB420" i="3"/>
  <c r="BB419" i="3"/>
  <c r="BB418" i="3"/>
  <c r="BB417" i="3"/>
  <c r="BB416" i="3"/>
  <c r="BB415" i="3"/>
  <c r="BB414" i="3"/>
  <c r="BB413" i="3"/>
  <c r="BB412" i="3"/>
  <c r="BB411" i="3"/>
  <c r="BB410" i="3"/>
  <c r="BB409" i="3"/>
  <c r="BB408" i="3"/>
  <c r="BB407" i="3"/>
  <c r="BB406" i="3"/>
  <c r="BB405" i="3"/>
  <c r="BB404" i="3"/>
  <c r="BB403" i="3"/>
  <c r="BB402" i="3"/>
  <c r="BB401" i="3"/>
  <c r="BB400" i="3"/>
  <c r="BB399" i="3"/>
  <c r="BB398" i="3"/>
  <c r="BB397" i="3"/>
  <c r="BB396" i="3"/>
  <c r="BB395" i="3"/>
  <c r="BB394" i="3"/>
  <c r="BB393" i="3"/>
  <c r="BB392" i="3"/>
  <c r="BB391" i="3"/>
  <c r="BB390" i="3"/>
  <c r="BB389" i="3"/>
  <c r="BB388" i="3"/>
  <c r="BB387" i="3"/>
  <c r="BB386" i="3"/>
  <c r="BB385" i="3"/>
  <c r="BB384" i="3"/>
  <c r="BB383" i="3"/>
  <c r="BB382" i="3"/>
  <c r="BB381" i="3"/>
  <c r="BB380" i="3"/>
  <c r="BB379" i="3"/>
  <c r="BB378" i="3"/>
  <c r="BB377" i="3"/>
  <c r="BB376" i="3"/>
  <c r="BB375" i="3"/>
  <c r="BB374" i="3"/>
  <c r="BB373" i="3"/>
  <c r="BB372" i="3"/>
  <c r="BB371" i="3"/>
  <c r="BB370" i="3"/>
  <c r="BB369" i="3"/>
  <c r="BB368" i="3"/>
  <c r="BB367" i="3"/>
  <c r="BB366" i="3"/>
  <c r="BB365" i="3"/>
  <c r="BB364" i="3"/>
  <c r="BB363" i="3"/>
  <c r="BB362" i="3"/>
  <c r="BB361" i="3"/>
  <c r="BB360" i="3"/>
  <c r="BB359" i="3"/>
  <c r="BB358" i="3"/>
  <c r="BB357" i="3"/>
  <c r="BB356" i="3"/>
  <c r="BB355" i="3"/>
  <c r="BB354" i="3"/>
  <c r="BB353" i="3"/>
  <c r="BB352" i="3"/>
  <c r="BB351" i="3"/>
  <c r="BB350" i="3"/>
  <c r="BB349" i="3"/>
  <c r="BB348" i="3"/>
  <c r="BB347" i="3"/>
  <c r="BB346" i="3"/>
  <c r="BB345" i="3"/>
  <c r="BB344" i="3"/>
  <c r="BB343" i="3"/>
  <c r="BB342" i="3"/>
  <c r="BB341" i="3"/>
  <c r="BB340" i="3"/>
  <c r="BB339" i="3"/>
  <c r="BB338" i="3"/>
  <c r="BB337" i="3"/>
  <c r="BB336" i="3"/>
  <c r="BB335" i="3"/>
  <c r="BB334" i="3"/>
  <c r="BB333" i="3"/>
  <c r="BB332" i="3"/>
  <c r="BB331" i="3"/>
  <c r="BB330" i="3"/>
  <c r="BB329" i="3"/>
  <c r="BB328" i="3"/>
  <c r="BB327" i="3"/>
  <c r="BB326" i="3"/>
  <c r="BB325" i="3"/>
  <c r="BB324" i="3"/>
  <c r="BB323" i="3"/>
  <c r="BB322" i="3"/>
  <c r="BB321" i="3"/>
  <c r="BB320" i="3"/>
  <c r="BB319" i="3"/>
  <c r="BB318" i="3"/>
  <c r="BB317" i="3"/>
  <c r="BB316" i="3"/>
  <c r="BB315" i="3"/>
  <c r="BB314" i="3"/>
  <c r="BB313" i="3"/>
  <c r="BB312" i="3"/>
  <c r="BB311" i="3"/>
  <c r="BB310" i="3"/>
  <c r="BB309" i="3"/>
  <c r="BB308" i="3"/>
  <c r="BB307" i="3"/>
  <c r="BB306" i="3"/>
  <c r="BB305" i="3"/>
  <c r="BB304" i="3"/>
  <c r="BB303" i="3"/>
  <c r="BB302" i="3"/>
  <c r="BB301" i="3"/>
  <c r="BB300" i="3"/>
  <c r="BB299" i="3"/>
  <c r="BB298" i="3"/>
  <c r="BB297" i="3"/>
  <c r="BB296" i="3"/>
  <c r="BB295" i="3"/>
  <c r="BB294" i="3"/>
  <c r="BB293" i="3"/>
  <c r="BB292" i="3"/>
  <c r="BB291" i="3"/>
  <c r="BB290" i="3"/>
  <c r="BB289" i="3"/>
  <c r="BB288" i="3"/>
  <c r="BB287" i="3"/>
  <c r="BB286" i="3"/>
  <c r="BB285" i="3"/>
  <c r="BB284" i="3"/>
  <c r="BB283" i="3"/>
  <c r="BB282" i="3"/>
  <c r="BB281" i="3"/>
  <c r="BB280" i="3"/>
  <c r="BB279" i="3"/>
  <c r="BB278" i="3"/>
  <c r="BB277" i="3"/>
  <c r="BB276" i="3"/>
  <c r="BB275" i="3"/>
  <c r="BB274" i="3"/>
  <c r="BB273" i="3"/>
  <c r="BB272" i="3"/>
  <c r="BB271" i="3"/>
  <c r="BB270" i="3"/>
  <c r="BB269" i="3"/>
  <c r="BB268" i="3"/>
  <c r="BB267" i="3"/>
  <c r="BB266" i="3"/>
  <c r="BB265" i="3"/>
  <c r="BB264" i="3"/>
  <c r="BB263" i="3"/>
  <c r="BB262" i="3"/>
  <c r="BB261" i="3"/>
  <c r="BB260" i="3"/>
  <c r="BB259" i="3"/>
  <c r="BB258" i="3"/>
  <c r="BB257" i="3"/>
  <c r="BB256" i="3"/>
  <c r="BB255" i="3"/>
  <c r="BB254" i="3"/>
  <c r="BB253" i="3"/>
  <c r="BB252" i="3"/>
  <c r="BB251" i="3"/>
  <c r="BB250" i="3"/>
  <c r="BB249" i="3"/>
  <c r="BB248" i="3"/>
  <c r="BB247" i="3"/>
  <c r="BB246" i="3"/>
  <c r="BB245" i="3"/>
  <c r="BB244" i="3"/>
  <c r="BB243" i="3"/>
  <c r="BB242" i="3"/>
  <c r="BB241" i="3"/>
  <c r="BB240" i="3"/>
  <c r="BB239" i="3"/>
  <c r="BB238" i="3"/>
  <c r="BB237" i="3"/>
  <c r="BB236" i="3"/>
  <c r="BB235" i="3"/>
  <c r="BB234" i="3"/>
  <c r="BB233" i="3"/>
  <c r="BB232" i="3"/>
  <c r="BB231" i="3"/>
  <c r="BB230" i="3"/>
  <c r="BB229" i="3"/>
  <c r="BB228" i="3"/>
  <c r="BB227" i="3"/>
  <c r="BB226" i="3"/>
  <c r="BB225" i="3"/>
  <c r="BB224" i="3"/>
  <c r="BB223" i="3"/>
  <c r="BB222" i="3"/>
  <c r="BB221" i="3"/>
  <c r="BB220" i="3"/>
  <c r="BB219" i="3"/>
  <c r="BB218" i="3"/>
  <c r="BB217" i="3"/>
  <c r="BB216" i="3"/>
  <c r="BB215" i="3"/>
  <c r="BB214" i="3"/>
  <c r="BB213" i="3"/>
  <c r="BB212" i="3"/>
  <c r="BB211" i="3"/>
  <c r="BB210" i="3"/>
  <c r="BB209" i="3"/>
  <c r="BB208" i="3"/>
  <c r="BB207" i="3"/>
  <c r="BB206" i="3"/>
  <c r="BB205" i="3"/>
  <c r="BB204" i="3"/>
  <c r="BB203" i="3"/>
  <c r="BB202" i="3"/>
  <c r="BB201" i="3"/>
  <c r="BB200" i="3"/>
  <c r="BB199" i="3"/>
  <c r="BB198" i="3"/>
  <c r="BB197" i="3"/>
  <c r="BB196" i="3"/>
  <c r="BB195" i="3"/>
  <c r="BB194" i="3"/>
  <c r="BB193" i="3"/>
  <c r="BB192" i="3"/>
  <c r="BB191" i="3"/>
  <c r="BB190" i="3"/>
  <c r="BB189" i="3"/>
  <c r="BB188" i="3"/>
  <c r="BB187" i="3"/>
  <c r="BB186" i="3"/>
  <c r="BB185" i="3"/>
  <c r="BB184" i="3"/>
  <c r="BB183" i="3"/>
  <c r="BB182" i="3"/>
  <c r="BB181" i="3"/>
  <c r="BB180" i="3"/>
  <c r="BB179" i="3"/>
  <c r="BB178" i="3"/>
  <c r="BB177" i="3"/>
  <c r="BB176" i="3"/>
  <c r="BB175" i="3"/>
  <c r="BB174" i="3"/>
  <c r="BB173" i="3"/>
  <c r="BB172" i="3"/>
  <c r="BB171" i="3"/>
  <c r="BB170" i="3"/>
  <c r="BB169" i="3"/>
  <c r="BB168" i="3"/>
  <c r="BB167" i="3"/>
  <c r="BB166" i="3"/>
  <c r="BB165" i="3"/>
  <c r="BB164" i="3"/>
  <c r="BB163" i="3"/>
  <c r="BB162" i="3"/>
  <c r="BB161" i="3"/>
  <c r="BB160" i="3"/>
  <c r="BB159" i="3"/>
  <c r="BB158" i="3"/>
  <c r="BB157" i="3"/>
  <c r="BB156" i="3"/>
  <c r="BB155" i="3"/>
  <c r="BB154" i="3"/>
  <c r="BB153" i="3"/>
  <c r="BB152" i="3"/>
  <c r="BB151" i="3"/>
  <c r="BB150" i="3"/>
  <c r="BB149" i="3"/>
  <c r="BB148" i="3"/>
  <c r="BB147" i="3"/>
  <c r="BB146" i="3"/>
  <c r="BB145" i="3"/>
  <c r="BB144" i="3"/>
  <c r="BB143" i="3"/>
  <c r="BB142" i="3"/>
  <c r="BB141" i="3"/>
  <c r="BB140" i="3"/>
  <c r="BB139" i="3"/>
  <c r="BB138" i="3"/>
  <c r="BB137" i="3"/>
  <c r="BB136" i="3"/>
  <c r="BB135" i="3"/>
  <c r="BB134" i="3"/>
  <c r="BB133" i="3"/>
  <c r="BB132" i="3"/>
  <c r="BB131" i="3"/>
  <c r="BB130" i="3"/>
  <c r="BB129" i="3"/>
  <c r="BB128" i="3"/>
  <c r="BB127" i="3"/>
  <c r="BB126" i="3"/>
  <c r="BB125" i="3"/>
  <c r="BB124" i="3"/>
  <c r="BB123" i="3"/>
  <c r="BB122" i="3"/>
  <c r="BB121" i="3"/>
  <c r="BB120" i="3"/>
  <c r="BB119" i="3"/>
  <c r="BB118" i="3"/>
  <c r="BB117" i="3"/>
  <c r="BB116" i="3"/>
  <c r="BB115" i="3"/>
  <c r="BB114" i="3"/>
  <c r="BB113" i="3"/>
  <c r="BB112" i="3"/>
  <c r="BB111" i="3"/>
  <c r="BB110" i="3"/>
  <c r="BB109" i="3"/>
  <c r="BB108" i="3"/>
  <c r="BB107" i="3"/>
  <c r="BB106" i="3"/>
  <c r="BB105" i="3"/>
  <c r="BB104" i="3"/>
  <c r="BB103" i="3"/>
  <c r="BB102" i="3"/>
  <c r="BB101" i="3"/>
  <c r="BB100" i="3"/>
  <c r="BB99" i="3"/>
  <c r="BB98" i="3"/>
  <c r="BB97" i="3"/>
  <c r="BB96" i="3"/>
  <c r="BB95" i="3"/>
  <c r="BB94" i="3"/>
  <c r="BB93" i="3"/>
  <c r="BB92" i="3"/>
  <c r="BB91" i="3"/>
  <c r="BB90" i="3"/>
  <c r="BB89" i="3"/>
  <c r="BB88" i="3"/>
  <c r="BB87" i="3"/>
  <c r="BB86" i="3"/>
  <c r="BB85" i="3"/>
  <c r="BB84" i="3"/>
  <c r="BB83" i="3"/>
  <c r="BB82" i="3"/>
  <c r="BB81" i="3"/>
  <c r="BB80" i="3"/>
  <c r="BB79" i="3"/>
  <c r="BB78" i="3"/>
  <c r="BB77" i="3"/>
  <c r="BB76" i="3"/>
  <c r="BB75" i="3"/>
  <c r="BB74" i="3"/>
  <c r="BB73" i="3"/>
  <c r="BB72" i="3"/>
  <c r="BB71" i="3"/>
  <c r="BB70" i="3"/>
  <c r="BB69" i="3"/>
  <c r="BB68" i="3"/>
  <c r="BB67" i="3"/>
  <c r="BB66" i="3"/>
  <c r="BB65" i="3"/>
  <c r="BB64" i="3"/>
  <c r="BB63" i="3"/>
  <c r="BB62" i="3"/>
  <c r="BB61" i="3"/>
  <c r="BB60" i="3"/>
  <c r="BB59" i="3"/>
  <c r="BB58" i="3"/>
  <c r="BB57" i="3"/>
  <c r="BB56" i="3"/>
  <c r="BB55" i="3"/>
  <c r="BB54" i="3"/>
  <c r="BB53" i="3"/>
  <c r="BB52" i="3"/>
  <c r="BB51" i="3"/>
  <c r="BB50" i="3"/>
  <c r="BB49" i="3"/>
  <c r="BB48" i="3"/>
  <c r="BB47" i="3"/>
  <c r="BB46" i="3"/>
  <c r="BB45" i="3"/>
  <c r="BB44" i="3"/>
  <c r="BB43" i="3"/>
  <c r="BB42" i="3"/>
  <c r="BB41" i="3"/>
  <c r="BB40" i="3"/>
  <c r="BB39" i="3"/>
  <c r="BB38" i="3"/>
  <c r="BB37" i="3"/>
  <c r="BB36" i="3"/>
  <c r="BB35" i="3"/>
  <c r="BB34" i="3"/>
  <c r="BB33" i="3"/>
  <c r="BB32" i="3"/>
  <c r="BB31" i="3"/>
  <c r="BB30" i="3"/>
  <c r="BB29" i="3"/>
  <c r="BB28" i="3"/>
  <c r="BB27" i="3"/>
  <c r="BB26" i="3"/>
  <c r="BB25" i="3"/>
  <c r="BB24" i="3"/>
  <c r="BB23" i="3"/>
  <c r="BB22" i="3"/>
  <c r="BB21" i="3"/>
  <c r="BB20" i="3"/>
  <c r="BB19" i="3"/>
  <c r="BB18" i="3"/>
  <c r="BB17" i="3"/>
  <c r="BB16" i="3"/>
  <c r="BB15" i="3"/>
  <c r="BB14" i="3"/>
  <c r="BB13" i="3"/>
  <c r="BB12" i="3"/>
  <c r="BB11" i="3"/>
  <c r="BB10" i="3"/>
  <c r="BB9" i="3"/>
  <c r="BB8" i="3"/>
  <c r="BB7" i="3"/>
  <c r="BB6" i="3"/>
  <c r="BB5" i="3"/>
  <c r="BB4" i="3"/>
  <c r="BB3" i="3"/>
  <c r="AZ445" i="3"/>
  <c r="AY445" i="3"/>
  <c r="AL445" i="3"/>
  <c r="AK445" i="3"/>
  <c r="AZ444" i="3"/>
  <c r="AY444" i="3"/>
  <c r="AL444" i="3"/>
  <c r="AK444" i="3"/>
  <c r="AZ443" i="3"/>
  <c r="AY443" i="3"/>
  <c r="AL443" i="3"/>
  <c r="AK443" i="3"/>
  <c r="AZ442" i="3"/>
  <c r="AY442" i="3"/>
  <c r="AL442" i="3"/>
  <c r="AK442" i="3"/>
  <c r="AZ441" i="3"/>
  <c r="AY441" i="3"/>
  <c r="AL441" i="3"/>
  <c r="AK441" i="3"/>
  <c r="AZ440" i="3"/>
  <c r="AY440" i="3"/>
  <c r="AL440" i="3"/>
  <c r="AK440" i="3"/>
  <c r="AZ439" i="3"/>
  <c r="AY439" i="3"/>
  <c r="AL439" i="3"/>
  <c r="AK439" i="3"/>
  <c r="AZ438" i="3"/>
  <c r="AY438" i="3"/>
  <c r="AL438" i="3"/>
  <c r="AK438" i="3"/>
  <c r="AZ437" i="3"/>
  <c r="AY437" i="3"/>
  <c r="AL437" i="3"/>
  <c r="AK437" i="3"/>
  <c r="AZ436" i="3"/>
  <c r="AY436" i="3"/>
  <c r="AL436" i="3"/>
  <c r="AK436" i="3"/>
  <c r="AZ435" i="3"/>
  <c r="AY435" i="3"/>
  <c r="AL435" i="3"/>
  <c r="AK435" i="3"/>
  <c r="AZ434" i="3"/>
  <c r="AY434" i="3"/>
  <c r="AL434" i="3"/>
  <c r="AK434" i="3"/>
  <c r="AZ433" i="3"/>
  <c r="AY433" i="3"/>
  <c r="AL433" i="3"/>
  <c r="AK433" i="3"/>
  <c r="AZ432" i="3"/>
  <c r="AY432" i="3"/>
  <c r="AL432" i="3"/>
  <c r="AK432" i="3"/>
  <c r="AZ431" i="3"/>
  <c r="AY431" i="3"/>
  <c r="AL431" i="3"/>
  <c r="AK431" i="3"/>
  <c r="AZ430" i="3"/>
  <c r="AY430" i="3"/>
  <c r="AL430" i="3"/>
  <c r="AK430" i="3"/>
  <c r="AZ429" i="3"/>
  <c r="AY429" i="3"/>
  <c r="AL429" i="3"/>
  <c r="AK429" i="3"/>
  <c r="AZ428" i="3"/>
  <c r="AY428" i="3"/>
  <c r="AL428" i="3"/>
  <c r="AK428" i="3"/>
  <c r="AZ427" i="3"/>
  <c r="AY427" i="3"/>
  <c r="AL427" i="3"/>
  <c r="AK427" i="3"/>
  <c r="AZ426" i="3"/>
  <c r="AY426" i="3"/>
  <c r="AL426" i="3"/>
  <c r="AK426" i="3"/>
  <c r="AZ425" i="3"/>
  <c r="AY425" i="3"/>
  <c r="AL425" i="3"/>
  <c r="AK425" i="3"/>
  <c r="AZ424" i="3"/>
  <c r="AY424" i="3"/>
  <c r="AL424" i="3"/>
  <c r="AK424" i="3"/>
  <c r="AZ423" i="3"/>
  <c r="AY423" i="3"/>
  <c r="AL423" i="3"/>
  <c r="AK423" i="3"/>
  <c r="AZ422" i="3"/>
  <c r="AY422" i="3"/>
  <c r="AL422" i="3"/>
  <c r="AK422" i="3"/>
  <c r="AZ421" i="3"/>
  <c r="AY421" i="3"/>
  <c r="AL421" i="3"/>
  <c r="AK421" i="3"/>
  <c r="AZ420" i="3"/>
  <c r="AY420" i="3"/>
  <c r="AL420" i="3"/>
  <c r="AK420" i="3"/>
  <c r="AZ419" i="3"/>
  <c r="AY419" i="3"/>
  <c r="AL419" i="3"/>
  <c r="AK419" i="3"/>
  <c r="AZ418" i="3"/>
  <c r="AY418" i="3"/>
  <c r="AL418" i="3"/>
  <c r="AK418" i="3"/>
  <c r="AZ417" i="3"/>
  <c r="AY417" i="3"/>
  <c r="AL417" i="3"/>
  <c r="AK417" i="3"/>
  <c r="AZ416" i="3"/>
  <c r="AY416" i="3"/>
  <c r="AL416" i="3"/>
  <c r="AK416" i="3"/>
  <c r="AZ415" i="3"/>
  <c r="AY415" i="3"/>
  <c r="AL415" i="3"/>
  <c r="AK415" i="3"/>
  <c r="AZ414" i="3"/>
  <c r="AY414" i="3"/>
  <c r="AL414" i="3"/>
  <c r="AK414" i="3"/>
  <c r="AZ413" i="3"/>
  <c r="AY413" i="3"/>
  <c r="AL413" i="3"/>
  <c r="AK413" i="3"/>
  <c r="AZ412" i="3"/>
  <c r="AY412" i="3"/>
  <c r="AL412" i="3"/>
  <c r="AK412" i="3"/>
  <c r="AZ411" i="3"/>
  <c r="AY411" i="3"/>
  <c r="AL411" i="3"/>
  <c r="AK411" i="3"/>
  <c r="AZ410" i="3"/>
  <c r="AY410" i="3"/>
  <c r="AL410" i="3"/>
  <c r="AK410" i="3"/>
  <c r="AZ409" i="3"/>
  <c r="AY409" i="3"/>
  <c r="AL409" i="3"/>
  <c r="AK409" i="3"/>
  <c r="AZ408" i="3"/>
  <c r="AY408" i="3"/>
  <c r="AL408" i="3"/>
  <c r="AK408" i="3"/>
  <c r="AZ407" i="3"/>
  <c r="AY407" i="3"/>
  <c r="AL407" i="3"/>
  <c r="AK407" i="3"/>
  <c r="AZ406" i="3"/>
  <c r="AY406" i="3"/>
  <c r="AL406" i="3"/>
  <c r="AK406" i="3"/>
  <c r="AZ405" i="3"/>
  <c r="AY405" i="3"/>
  <c r="AL405" i="3"/>
  <c r="AK405" i="3"/>
  <c r="AZ404" i="3"/>
  <c r="AY404" i="3"/>
  <c r="AL404" i="3"/>
  <c r="AK404" i="3"/>
  <c r="AZ403" i="3"/>
  <c r="AY403" i="3"/>
  <c r="AL403" i="3"/>
  <c r="AK403" i="3"/>
  <c r="AZ402" i="3"/>
  <c r="AY402" i="3"/>
  <c r="AL402" i="3"/>
  <c r="AK402" i="3"/>
  <c r="AZ401" i="3"/>
  <c r="AY401" i="3"/>
  <c r="AL401" i="3"/>
  <c r="AK401" i="3"/>
  <c r="AZ400" i="3"/>
  <c r="AY400" i="3"/>
  <c r="AL400" i="3"/>
  <c r="AK400" i="3"/>
  <c r="AZ399" i="3"/>
  <c r="AY399" i="3"/>
  <c r="AL399" i="3"/>
  <c r="AK399" i="3"/>
  <c r="AZ398" i="3"/>
  <c r="AY398" i="3"/>
  <c r="AL398" i="3"/>
  <c r="AK398" i="3"/>
  <c r="AZ397" i="3"/>
  <c r="AY397" i="3"/>
  <c r="AL397" i="3"/>
  <c r="AK397" i="3"/>
  <c r="AZ396" i="3"/>
  <c r="AY396" i="3"/>
  <c r="AL396" i="3"/>
  <c r="AK396" i="3"/>
  <c r="AZ395" i="3"/>
  <c r="AY395" i="3"/>
  <c r="AL395" i="3"/>
  <c r="AK395" i="3"/>
  <c r="AZ394" i="3"/>
  <c r="AY394" i="3"/>
  <c r="AL394" i="3"/>
  <c r="AK394" i="3"/>
  <c r="AZ393" i="3"/>
  <c r="AY393" i="3"/>
  <c r="AL393" i="3"/>
  <c r="AK393" i="3"/>
  <c r="AZ392" i="3"/>
  <c r="AY392" i="3"/>
  <c r="AL392" i="3"/>
  <c r="AK392" i="3"/>
  <c r="AZ391" i="3"/>
  <c r="AY391" i="3"/>
  <c r="AL391" i="3"/>
  <c r="AK391" i="3"/>
  <c r="AZ390" i="3"/>
  <c r="AY390" i="3"/>
  <c r="AL390" i="3"/>
  <c r="AK390" i="3"/>
  <c r="AZ389" i="3"/>
  <c r="AY389" i="3"/>
  <c r="AL389" i="3"/>
  <c r="AK389" i="3"/>
  <c r="AZ388" i="3"/>
  <c r="AY388" i="3"/>
  <c r="AL388" i="3"/>
  <c r="AK388" i="3"/>
  <c r="AZ387" i="3"/>
  <c r="AY387" i="3"/>
  <c r="AL387" i="3"/>
  <c r="AK387" i="3"/>
  <c r="AZ386" i="3"/>
  <c r="AY386" i="3"/>
  <c r="AL386" i="3"/>
  <c r="AK386" i="3"/>
  <c r="AZ385" i="3"/>
  <c r="AY385" i="3"/>
  <c r="AL385" i="3"/>
  <c r="AK385" i="3"/>
  <c r="AZ384" i="3"/>
  <c r="AY384" i="3"/>
  <c r="AL384" i="3"/>
  <c r="AK384" i="3"/>
  <c r="AZ383" i="3"/>
  <c r="AY383" i="3"/>
  <c r="AL383" i="3"/>
  <c r="AK383" i="3"/>
  <c r="AZ382" i="3"/>
  <c r="AY382" i="3"/>
  <c r="AL382" i="3"/>
  <c r="AK382" i="3"/>
  <c r="AZ381" i="3"/>
  <c r="AY381" i="3"/>
  <c r="AL381" i="3"/>
  <c r="AK381" i="3"/>
  <c r="AZ380" i="3"/>
  <c r="AY380" i="3"/>
  <c r="AL380" i="3"/>
  <c r="AK380" i="3"/>
  <c r="AZ379" i="3"/>
  <c r="AY379" i="3"/>
  <c r="AL379" i="3"/>
  <c r="AK379" i="3"/>
  <c r="AZ378" i="3"/>
  <c r="AY378" i="3"/>
  <c r="AL378" i="3"/>
  <c r="AK378" i="3"/>
  <c r="AZ377" i="3"/>
  <c r="AY377" i="3"/>
  <c r="AL377" i="3"/>
  <c r="AK377" i="3"/>
  <c r="AZ376" i="3"/>
  <c r="AY376" i="3"/>
  <c r="AL376" i="3"/>
  <c r="AK376" i="3"/>
  <c r="AZ375" i="3"/>
  <c r="AY375" i="3"/>
  <c r="AL375" i="3"/>
  <c r="AK375" i="3"/>
  <c r="AZ374" i="3"/>
  <c r="AY374" i="3"/>
  <c r="AL374" i="3"/>
  <c r="AK374" i="3"/>
  <c r="AZ373" i="3"/>
  <c r="AY373" i="3"/>
  <c r="AL373" i="3"/>
  <c r="AK373" i="3"/>
  <c r="AZ372" i="3"/>
  <c r="AY372" i="3"/>
  <c r="AL372" i="3"/>
  <c r="AK372" i="3"/>
  <c r="AZ371" i="3"/>
  <c r="AY371" i="3"/>
  <c r="AL371" i="3"/>
  <c r="AK371" i="3"/>
  <c r="AZ370" i="3"/>
  <c r="AY370" i="3"/>
  <c r="AL370" i="3"/>
  <c r="AK370" i="3"/>
  <c r="AZ369" i="3"/>
  <c r="AY369" i="3"/>
  <c r="AL369" i="3"/>
  <c r="AK369" i="3"/>
  <c r="AZ368" i="3"/>
  <c r="AY368" i="3"/>
  <c r="AL368" i="3"/>
  <c r="AK368" i="3"/>
  <c r="AZ367" i="3"/>
  <c r="AY367" i="3"/>
  <c r="AL367" i="3"/>
  <c r="AK367" i="3"/>
  <c r="AZ366" i="3"/>
  <c r="AY366" i="3"/>
  <c r="AL366" i="3"/>
  <c r="AK366" i="3"/>
  <c r="AZ365" i="3"/>
  <c r="AY365" i="3"/>
  <c r="AL365" i="3"/>
  <c r="AK365" i="3"/>
  <c r="AZ364" i="3"/>
  <c r="AY364" i="3"/>
  <c r="AL364" i="3"/>
  <c r="AK364" i="3"/>
  <c r="AZ363" i="3"/>
  <c r="AY363" i="3"/>
  <c r="AL363" i="3"/>
  <c r="AK363" i="3"/>
  <c r="AZ362" i="3"/>
  <c r="AY362" i="3"/>
  <c r="AL362" i="3"/>
  <c r="AK362" i="3"/>
  <c r="AZ361" i="3"/>
  <c r="AY361" i="3"/>
  <c r="AL361" i="3"/>
  <c r="AK361" i="3"/>
  <c r="AZ360" i="3"/>
  <c r="AY360" i="3"/>
  <c r="AL360" i="3"/>
  <c r="AK360" i="3"/>
  <c r="AZ359" i="3"/>
  <c r="AY359" i="3"/>
  <c r="AL359" i="3"/>
  <c r="AK359" i="3"/>
  <c r="AZ358" i="3"/>
  <c r="AY358" i="3"/>
  <c r="AL358" i="3"/>
  <c r="AK358" i="3"/>
  <c r="AZ357" i="3"/>
  <c r="AY357" i="3"/>
  <c r="AL357" i="3"/>
  <c r="AK357" i="3"/>
  <c r="AZ356" i="3"/>
  <c r="AY356" i="3"/>
  <c r="AL356" i="3"/>
  <c r="AK356" i="3"/>
  <c r="AZ355" i="3"/>
  <c r="AY355" i="3"/>
  <c r="AL355" i="3"/>
  <c r="AK355" i="3"/>
  <c r="AZ354" i="3"/>
  <c r="AY354" i="3"/>
  <c r="AL354" i="3"/>
  <c r="AK354" i="3"/>
  <c r="AZ353" i="3"/>
  <c r="AY353" i="3"/>
  <c r="AL353" i="3"/>
  <c r="AK353" i="3"/>
  <c r="AZ352" i="3"/>
  <c r="AY352" i="3"/>
  <c r="AL352" i="3"/>
  <c r="AK352" i="3"/>
  <c r="AZ351" i="3"/>
  <c r="AY351" i="3"/>
  <c r="AL351" i="3"/>
  <c r="AK351" i="3"/>
  <c r="AZ350" i="3"/>
  <c r="AY350" i="3"/>
  <c r="AL350" i="3"/>
  <c r="AK350" i="3"/>
  <c r="AZ349" i="3"/>
  <c r="AY349" i="3"/>
  <c r="AL349" i="3"/>
  <c r="AK349" i="3"/>
  <c r="AZ348" i="3"/>
  <c r="AY348" i="3"/>
  <c r="AL348" i="3"/>
  <c r="AK348" i="3"/>
  <c r="AZ347" i="3"/>
  <c r="AY347" i="3"/>
  <c r="AL347" i="3"/>
  <c r="AK347" i="3"/>
  <c r="AZ346" i="3"/>
  <c r="AY346" i="3"/>
  <c r="AL346" i="3"/>
  <c r="AK346" i="3"/>
  <c r="AZ345" i="3"/>
  <c r="AY345" i="3"/>
  <c r="AL345" i="3"/>
  <c r="AK345" i="3"/>
  <c r="AZ344" i="3"/>
  <c r="AY344" i="3"/>
  <c r="AL344" i="3"/>
  <c r="AK344" i="3"/>
  <c r="AZ343" i="3"/>
  <c r="AY343" i="3"/>
  <c r="AL343" i="3"/>
  <c r="AK343" i="3"/>
  <c r="AZ342" i="3"/>
  <c r="AY342" i="3"/>
  <c r="AL342" i="3"/>
  <c r="AK342" i="3"/>
  <c r="AZ341" i="3"/>
  <c r="AY341" i="3"/>
  <c r="AL341" i="3"/>
  <c r="AK341" i="3"/>
  <c r="AZ340" i="3"/>
  <c r="AY340" i="3"/>
  <c r="AL340" i="3"/>
  <c r="AK340" i="3"/>
  <c r="AZ339" i="3"/>
  <c r="AY339" i="3"/>
  <c r="AL339" i="3"/>
  <c r="AK339" i="3"/>
  <c r="AZ338" i="3"/>
  <c r="AY338" i="3"/>
  <c r="AL338" i="3"/>
  <c r="AK338" i="3"/>
  <c r="AZ337" i="3"/>
  <c r="AY337" i="3"/>
  <c r="AL337" i="3"/>
  <c r="AK337" i="3"/>
  <c r="AZ336" i="3"/>
  <c r="AY336" i="3"/>
  <c r="AL336" i="3"/>
  <c r="AK336" i="3"/>
  <c r="AZ335" i="3"/>
  <c r="AY335" i="3"/>
  <c r="AL335" i="3"/>
  <c r="AK335" i="3"/>
  <c r="AZ334" i="3"/>
  <c r="AY334" i="3"/>
  <c r="AL334" i="3"/>
  <c r="AK334" i="3"/>
  <c r="AZ333" i="3"/>
  <c r="AY333" i="3"/>
  <c r="AL333" i="3"/>
  <c r="AK333" i="3"/>
  <c r="AZ332" i="3"/>
  <c r="AY332" i="3"/>
  <c r="AL332" i="3"/>
  <c r="AK332" i="3"/>
  <c r="AZ331" i="3"/>
  <c r="AY331" i="3"/>
  <c r="AL331" i="3"/>
  <c r="AK331" i="3"/>
  <c r="AZ330" i="3"/>
  <c r="AY330" i="3"/>
  <c r="AL330" i="3"/>
  <c r="AK330" i="3"/>
  <c r="AZ329" i="3"/>
  <c r="AY329" i="3"/>
  <c r="AL329" i="3"/>
  <c r="AK329" i="3"/>
  <c r="AZ328" i="3"/>
  <c r="AY328" i="3"/>
  <c r="AL328" i="3"/>
  <c r="AK328" i="3"/>
  <c r="AZ327" i="3"/>
  <c r="AY327" i="3"/>
  <c r="AL327" i="3"/>
  <c r="AK327" i="3"/>
  <c r="AZ326" i="3"/>
  <c r="AY326" i="3"/>
  <c r="AL326" i="3"/>
  <c r="AK326" i="3"/>
  <c r="AZ325" i="3"/>
  <c r="AY325" i="3"/>
  <c r="AL325" i="3"/>
  <c r="AK325" i="3"/>
  <c r="AZ324" i="3"/>
  <c r="AY324" i="3"/>
  <c r="AL324" i="3"/>
  <c r="AK324" i="3"/>
  <c r="AZ323" i="3"/>
  <c r="AY323" i="3"/>
  <c r="AL323" i="3"/>
  <c r="AK323" i="3"/>
  <c r="AZ322" i="3"/>
  <c r="AY322" i="3"/>
  <c r="AL322" i="3"/>
  <c r="AK322" i="3"/>
  <c r="AZ321" i="3"/>
  <c r="AY321" i="3"/>
  <c r="AL321" i="3"/>
  <c r="AK321" i="3"/>
  <c r="AZ320" i="3"/>
  <c r="AY320" i="3"/>
  <c r="AL320" i="3"/>
  <c r="AK320" i="3"/>
  <c r="AZ319" i="3"/>
  <c r="AY319" i="3"/>
  <c r="AL319" i="3"/>
  <c r="AK319" i="3"/>
  <c r="AZ318" i="3"/>
  <c r="AY318" i="3"/>
  <c r="AL318" i="3"/>
  <c r="AK318" i="3"/>
  <c r="AZ317" i="3"/>
  <c r="AY317" i="3"/>
  <c r="AL317" i="3"/>
  <c r="AK317" i="3"/>
  <c r="AZ316" i="3"/>
  <c r="AY316" i="3"/>
  <c r="AL316" i="3"/>
  <c r="AK316" i="3"/>
  <c r="AZ315" i="3"/>
  <c r="AY315" i="3"/>
  <c r="AL315" i="3"/>
  <c r="AK315" i="3"/>
  <c r="AZ314" i="3"/>
  <c r="AY314" i="3"/>
  <c r="AL314" i="3"/>
  <c r="AK314" i="3"/>
  <c r="AZ313" i="3"/>
  <c r="AY313" i="3"/>
  <c r="AL313" i="3"/>
  <c r="AK313" i="3"/>
  <c r="AZ312" i="3"/>
  <c r="AY312" i="3"/>
  <c r="AL312" i="3"/>
  <c r="AK312" i="3"/>
  <c r="AZ311" i="3"/>
  <c r="AY311" i="3"/>
  <c r="AL311" i="3"/>
  <c r="AK311" i="3"/>
  <c r="AZ310" i="3"/>
  <c r="AY310" i="3"/>
  <c r="AL310" i="3"/>
  <c r="AK310" i="3"/>
  <c r="AZ309" i="3"/>
  <c r="AY309" i="3"/>
  <c r="AL309" i="3"/>
  <c r="AK309" i="3"/>
  <c r="AZ308" i="3"/>
  <c r="AY308" i="3"/>
  <c r="AL308" i="3"/>
  <c r="AK308" i="3"/>
  <c r="AZ307" i="3"/>
  <c r="AY307" i="3"/>
  <c r="AL307" i="3"/>
  <c r="AK307" i="3"/>
  <c r="AZ306" i="3"/>
  <c r="AY306" i="3"/>
  <c r="AL306" i="3"/>
  <c r="AK306" i="3"/>
  <c r="AZ305" i="3"/>
  <c r="AY305" i="3"/>
  <c r="AL305" i="3"/>
  <c r="AK305" i="3"/>
  <c r="AZ304" i="3"/>
  <c r="AY304" i="3"/>
  <c r="AL304" i="3"/>
  <c r="AK304" i="3"/>
  <c r="AZ303" i="3"/>
  <c r="AY303" i="3"/>
  <c r="AL303" i="3"/>
  <c r="AK303" i="3"/>
  <c r="AZ302" i="3"/>
  <c r="AY302" i="3"/>
  <c r="AL302" i="3"/>
  <c r="AK302" i="3"/>
  <c r="AZ301" i="3"/>
  <c r="AY301" i="3"/>
  <c r="AL301" i="3"/>
  <c r="AK301" i="3"/>
  <c r="AZ300" i="3"/>
  <c r="AY300" i="3"/>
  <c r="AL300" i="3"/>
  <c r="AK300" i="3"/>
  <c r="AZ299" i="3"/>
  <c r="AY299" i="3"/>
  <c r="AL299" i="3"/>
  <c r="AK299" i="3"/>
  <c r="AZ298" i="3"/>
  <c r="AY298" i="3"/>
  <c r="AL298" i="3"/>
  <c r="AK298" i="3"/>
  <c r="AZ297" i="3"/>
  <c r="AY297" i="3"/>
  <c r="AL297" i="3"/>
  <c r="AK297" i="3"/>
  <c r="AZ296" i="3"/>
  <c r="AY296" i="3"/>
  <c r="AL296" i="3"/>
  <c r="AK296" i="3"/>
  <c r="AZ295" i="3"/>
  <c r="AY295" i="3"/>
  <c r="AL295" i="3"/>
  <c r="AK295" i="3"/>
  <c r="AZ294" i="3"/>
  <c r="AY294" i="3"/>
  <c r="AL294" i="3"/>
  <c r="AK294" i="3"/>
  <c r="AZ293" i="3"/>
  <c r="AY293" i="3"/>
  <c r="AL293" i="3"/>
  <c r="AK293" i="3"/>
  <c r="AZ292" i="3"/>
  <c r="AY292" i="3"/>
  <c r="AL292" i="3"/>
  <c r="AK292" i="3"/>
  <c r="AZ291" i="3"/>
  <c r="AY291" i="3"/>
  <c r="AL291" i="3"/>
  <c r="AK291" i="3"/>
  <c r="AZ290" i="3"/>
  <c r="AY290" i="3"/>
  <c r="AL290" i="3"/>
  <c r="AK290" i="3"/>
  <c r="AZ289" i="3"/>
  <c r="AY289" i="3"/>
  <c r="AL289" i="3"/>
  <c r="AK289" i="3"/>
  <c r="AZ288" i="3"/>
  <c r="AY288" i="3"/>
  <c r="AL288" i="3"/>
  <c r="AK288" i="3"/>
  <c r="AZ287" i="3"/>
  <c r="AY287" i="3"/>
  <c r="AL287" i="3"/>
  <c r="AK287" i="3"/>
  <c r="AZ286" i="3"/>
  <c r="AY286" i="3"/>
  <c r="AL286" i="3"/>
  <c r="AK286" i="3"/>
  <c r="AZ285" i="3"/>
  <c r="AY285" i="3"/>
  <c r="AL285" i="3"/>
  <c r="AK285" i="3"/>
  <c r="AZ284" i="3"/>
  <c r="AY284" i="3"/>
  <c r="AL284" i="3"/>
  <c r="AK284" i="3"/>
  <c r="AZ283" i="3"/>
  <c r="AY283" i="3"/>
  <c r="AL283" i="3"/>
  <c r="AK283" i="3"/>
  <c r="AZ282" i="3"/>
  <c r="AY282" i="3"/>
  <c r="AL282" i="3"/>
  <c r="AK282" i="3"/>
  <c r="AZ281" i="3"/>
  <c r="AY281" i="3"/>
  <c r="AL281" i="3"/>
  <c r="AK281" i="3"/>
  <c r="AZ280" i="3"/>
  <c r="AY280" i="3"/>
  <c r="AL280" i="3"/>
  <c r="AK280" i="3"/>
  <c r="AZ279" i="3"/>
  <c r="AY279" i="3"/>
  <c r="AL279" i="3"/>
  <c r="AK279" i="3"/>
  <c r="AZ278" i="3"/>
  <c r="AY278" i="3"/>
  <c r="AL278" i="3"/>
  <c r="AK278" i="3"/>
  <c r="AZ277" i="3"/>
  <c r="AY277" i="3"/>
  <c r="AL277" i="3"/>
  <c r="AK277" i="3"/>
  <c r="AZ276" i="3"/>
  <c r="AY276" i="3"/>
  <c r="AL276" i="3"/>
  <c r="AK276" i="3"/>
  <c r="AZ275" i="3"/>
  <c r="AY275" i="3"/>
  <c r="AL275" i="3"/>
  <c r="AK275" i="3"/>
  <c r="AZ274" i="3"/>
  <c r="AY274" i="3"/>
  <c r="AL274" i="3"/>
  <c r="AK274" i="3"/>
  <c r="AZ273" i="3"/>
  <c r="AY273" i="3"/>
  <c r="AK273" i="3"/>
  <c r="AZ272" i="3"/>
  <c r="AY272" i="3"/>
  <c r="AK272" i="3"/>
  <c r="AZ271" i="3"/>
  <c r="AY271" i="3"/>
  <c r="AL271" i="3"/>
  <c r="AK271" i="3"/>
  <c r="AZ270" i="3"/>
  <c r="AY270" i="3"/>
  <c r="AL270" i="3"/>
  <c r="AK270" i="3"/>
  <c r="AZ269" i="3"/>
  <c r="AY269" i="3"/>
  <c r="AL269" i="3"/>
  <c r="AK269" i="3"/>
  <c r="AZ268" i="3"/>
  <c r="AY268" i="3"/>
  <c r="AL268" i="3"/>
  <c r="AK268" i="3"/>
  <c r="AZ267" i="3"/>
  <c r="AY267" i="3"/>
  <c r="AL267" i="3"/>
  <c r="AK267" i="3"/>
  <c r="AZ266" i="3"/>
  <c r="AY266" i="3"/>
  <c r="AL266" i="3"/>
  <c r="AK266" i="3"/>
  <c r="AZ265" i="3"/>
  <c r="AY265" i="3"/>
  <c r="AL265" i="3"/>
  <c r="AK265" i="3"/>
  <c r="AZ264" i="3"/>
  <c r="AY264" i="3"/>
  <c r="AL264" i="3"/>
  <c r="AK264" i="3"/>
  <c r="AZ263" i="3"/>
  <c r="AY263" i="3"/>
  <c r="AL263" i="3"/>
  <c r="AK263" i="3"/>
  <c r="AZ262" i="3"/>
  <c r="AY262" i="3"/>
  <c r="AL262" i="3"/>
  <c r="AK262" i="3"/>
  <c r="AZ261" i="3"/>
  <c r="AY261" i="3"/>
  <c r="AL261" i="3"/>
  <c r="AK261" i="3"/>
  <c r="AZ260" i="3"/>
  <c r="AY260" i="3"/>
  <c r="AL260" i="3"/>
  <c r="AK260" i="3"/>
  <c r="AZ259" i="3"/>
  <c r="AY259" i="3"/>
  <c r="AL259" i="3"/>
  <c r="AK259" i="3"/>
  <c r="AZ258" i="3"/>
  <c r="AY258" i="3"/>
  <c r="AL258" i="3"/>
  <c r="AK258" i="3"/>
  <c r="AZ257" i="3"/>
  <c r="AY257" i="3"/>
  <c r="AL257" i="3"/>
  <c r="AK257" i="3"/>
  <c r="AZ256" i="3"/>
  <c r="AY256" i="3"/>
  <c r="AL256" i="3"/>
  <c r="AK256" i="3"/>
  <c r="AZ255" i="3"/>
  <c r="AY255" i="3"/>
  <c r="AL255" i="3"/>
  <c r="AK255" i="3"/>
  <c r="AZ254" i="3"/>
  <c r="AY254" i="3"/>
  <c r="AL254" i="3"/>
  <c r="AK254" i="3"/>
  <c r="AY253" i="3"/>
  <c r="AL253" i="3"/>
  <c r="AK253" i="3"/>
  <c r="AZ252" i="3"/>
  <c r="AY252" i="3"/>
  <c r="AL252" i="3"/>
  <c r="AK252" i="3"/>
  <c r="AZ251" i="3"/>
  <c r="AY251" i="3"/>
  <c r="AL251" i="3"/>
  <c r="AK251" i="3"/>
  <c r="AZ250" i="3"/>
  <c r="AY250" i="3"/>
  <c r="AL250" i="3"/>
  <c r="AK250" i="3"/>
  <c r="AZ249" i="3"/>
  <c r="AY249" i="3"/>
  <c r="AL249" i="3"/>
  <c r="AK249" i="3"/>
  <c r="AZ248" i="3"/>
  <c r="AY248" i="3"/>
  <c r="AL248" i="3"/>
  <c r="AK248" i="3"/>
  <c r="AZ247" i="3"/>
  <c r="AY247" i="3"/>
  <c r="AL247" i="3"/>
  <c r="AK247" i="3"/>
  <c r="AZ246" i="3"/>
  <c r="AY246" i="3"/>
  <c r="AL246" i="3"/>
  <c r="AK246" i="3"/>
  <c r="AZ245" i="3"/>
  <c r="AY245" i="3"/>
  <c r="AL245" i="3"/>
  <c r="AK245" i="3"/>
  <c r="AZ244" i="3"/>
  <c r="AY244" i="3"/>
  <c r="AL244" i="3"/>
  <c r="AK244" i="3"/>
  <c r="AZ243" i="3"/>
  <c r="AY243" i="3"/>
  <c r="AL243" i="3"/>
  <c r="AK243" i="3"/>
  <c r="AZ242" i="3"/>
  <c r="AY242" i="3"/>
  <c r="AL242" i="3"/>
  <c r="AK242" i="3"/>
  <c r="AZ241" i="3"/>
  <c r="AY241" i="3"/>
  <c r="AL241" i="3"/>
  <c r="AK241" i="3"/>
  <c r="AZ240" i="3"/>
  <c r="AY240" i="3"/>
  <c r="AL240" i="3"/>
  <c r="AK240" i="3"/>
  <c r="AZ239" i="3"/>
  <c r="AY239" i="3"/>
  <c r="AL239" i="3"/>
  <c r="AK239" i="3"/>
  <c r="AZ238" i="3"/>
  <c r="AY238" i="3"/>
  <c r="AL238" i="3"/>
  <c r="AK238" i="3"/>
  <c r="AZ237" i="3"/>
  <c r="AY237" i="3"/>
  <c r="AL237" i="3"/>
  <c r="AK237" i="3"/>
  <c r="AZ236" i="3"/>
  <c r="AY236" i="3"/>
  <c r="AL236" i="3"/>
  <c r="AK236" i="3"/>
  <c r="AZ235" i="3"/>
  <c r="AY235" i="3"/>
  <c r="AL235" i="3"/>
  <c r="AK235" i="3"/>
  <c r="AZ234" i="3"/>
  <c r="AY234" i="3"/>
  <c r="AL234" i="3"/>
  <c r="AK234" i="3"/>
  <c r="AZ233" i="3"/>
  <c r="AY233" i="3"/>
  <c r="AL233" i="3"/>
  <c r="AK233" i="3"/>
  <c r="AZ232" i="3"/>
  <c r="AY232" i="3"/>
  <c r="AL232" i="3"/>
  <c r="AK232" i="3"/>
  <c r="AZ231" i="3"/>
  <c r="AY231" i="3"/>
  <c r="AL231" i="3"/>
  <c r="AK231" i="3"/>
  <c r="AZ230" i="3"/>
  <c r="AY230" i="3"/>
  <c r="AL230" i="3"/>
  <c r="AK230" i="3"/>
  <c r="AZ229" i="3"/>
  <c r="AY229" i="3"/>
  <c r="AL229" i="3"/>
  <c r="AK229" i="3"/>
  <c r="AZ228" i="3"/>
  <c r="AY228" i="3"/>
  <c r="AL228" i="3"/>
  <c r="AK228" i="3"/>
  <c r="AZ227" i="3"/>
  <c r="AY227" i="3"/>
  <c r="AL227" i="3"/>
  <c r="AK227" i="3"/>
  <c r="AZ226" i="3"/>
  <c r="AY226" i="3"/>
  <c r="AL226" i="3"/>
  <c r="AK226" i="3"/>
  <c r="AZ225" i="3"/>
  <c r="AY225" i="3"/>
  <c r="AL225" i="3"/>
  <c r="AK225" i="3"/>
  <c r="AZ224" i="3"/>
  <c r="AY224" i="3"/>
  <c r="AL224" i="3"/>
  <c r="AK224" i="3"/>
  <c r="AZ223" i="3"/>
  <c r="AY223" i="3"/>
  <c r="AL223" i="3"/>
  <c r="AK223" i="3"/>
  <c r="AZ222" i="3"/>
  <c r="AY222" i="3"/>
  <c r="AL222" i="3"/>
  <c r="AK222" i="3"/>
  <c r="AZ221" i="3"/>
  <c r="AY221" i="3"/>
  <c r="AL221" i="3"/>
  <c r="AK221" i="3"/>
  <c r="AZ220" i="3"/>
  <c r="AY220" i="3"/>
  <c r="AL220" i="3"/>
  <c r="AK220" i="3"/>
  <c r="AZ219" i="3"/>
  <c r="AY219" i="3"/>
  <c r="AL219" i="3"/>
  <c r="AK219" i="3"/>
  <c r="AZ218" i="3"/>
  <c r="AY218" i="3"/>
  <c r="AL218" i="3"/>
  <c r="AK218" i="3"/>
  <c r="AZ217" i="3"/>
  <c r="AY217" i="3"/>
  <c r="AL217" i="3"/>
  <c r="AK217" i="3"/>
  <c r="AZ216" i="3"/>
  <c r="AY216" i="3"/>
  <c r="AL216" i="3"/>
  <c r="AK216" i="3"/>
  <c r="AZ215" i="3"/>
  <c r="AY215" i="3"/>
  <c r="AL215" i="3"/>
  <c r="AK215" i="3"/>
  <c r="AZ214" i="3"/>
  <c r="AY214" i="3"/>
  <c r="AL214" i="3"/>
  <c r="AK214" i="3"/>
  <c r="AZ213" i="3"/>
  <c r="AY213" i="3"/>
  <c r="AL213" i="3"/>
  <c r="AK213" i="3"/>
  <c r="AZ212" i="3"/>
  <c r="AY212" i="3"/>
  <c r="AL212" i="3"/>
  <c r="AK212" i="3"/>
  <c r="AZ211" i="3"/>
  <c r="AY211" i="3"/>
  <c r="AL211" i="3"/>
  <c r="AK211" i="3"/>
  <c r="AZ210" i="3"/>
  <c r="AY210" i="3"/>
  <c r="AL210" i="3"/>
  <c r="AK210" i="3"/>
  <c r="AZ209" i="3"/>
  <c r="AY209" i="3"/>
  <c r="AL209" i="3"/>
  <c r="AK209" i="3"/>
  <c r="AZ208" i="3"/>
  <c r="AY208" i="3"/>
  <c r="AL208" i="3"/>
  <c r="AK208" i="3"/>
  <c r="AZ207" i="3"/>
  <c r="AY207" i="3"/>
  <c r="AL207" i="3"/>
  <c r="AK207" i="3"/>
  <c r="AZ206" i="3"/>
  <c r="AY206" i="3"/>
  <c r="AL206" i="3"/>
  <c r="AK206" i="3"/>
  <c r="AZ205" i="3"/>
  <c r="AY205" i="3"/>
  <c r="AL205" i="3"/>
  <c r="AK205" i="3"/>
  <c r="AZ204" i="3"/>
  <c r="AY204" i="3"/>
  <c r="AL204" i="3"/>
  <c r="AK204" i="3"/>
  <c r="AZ203" i="3"/>
  <c r="AY203" i="3"/>
  <c r="AL203" i="3"/>
  <c r="AK203" i="3"/>
  <c r="AZ202" i="3"/>
  <c r="AY202" i="3"/>
  <c r="AL202" i="3"/>
  <c r="AK202" i="3"/>
  <c r="AZ201" i="3"/>
  <c r="AY201" i="3"/>
  <c r="AL201" i="3"/>
  <c r="AK201" i="3"/>
  <c r="AZ200" i="3"/>
  <c r="AY200" i="3"/>
  <c r="AL200" i="3"/>
  <c r="AK200" i="3"/>
  <c r="AZ199" i="3"/>
  <c r="AY199" i="3"/>
  <c r="AL199" i="3"/>
  <c r="AK199" i="3"/>
  <c r="AZ198" i="3"/>
  <c r="AY198" i="3"/>
  <c r="AL198" i="3"/>
  <c r="AK198" i="3"/>
  <c r="AZ197" i="3"/>
  <c r="AY197" i="3"/>
  <c r="AL197" i="3"/>
  <c r="AK197" i="3"/>
  <c r="AZ196" i="3"/>
  <c r="AY196" i="3"/>
  <c r="AL196" i="3"/>
  <c r="AK196" i="3"/>
  <c r="AZ195" i="3"/>
  <c r="AY195" i="3"/>
  <c r="AL195" i="3"/>
  <c r="AK195" i="3"/>
  <c r="AZ194" i="3"/>
  <c r="AY194" i="3"/>
  <c r="AL194" i="3"/>
  <c r="AK194" i="3"/>
  <c r="AZ193" i="3"/>
  <c r="AY193" i="3"/>
  <c r="AL193" i="3"/>
  <c r="AK193" i="3"/>
  <c r="AZ192" i="3"/>
  <c r="AY192" i="3"/>
  <c r="AL192" i="3"/>
  <c r="AK192" i="3"/>
  <c r="AZ191" i="3"/>
  <c r="AY191" i="3"/>
  <c r="AL191" i="3"/>
  <c r="AK191" i="3"/>
  <c r="AZ190" i="3"/>
  <c r="AY190" i="3"/>
  <c r="AL190" i="3"/>
  <c r="AK190" i="3"/>
  <c r="AZ189" i="3"/>
  <c r="AY189" i="3"/>
  <c r="AL189" i="3"/>
  <c r="AK189" i="3"/>
  <c r="AZ188" i="3"/>
  <c r="AY188" i="3"/>
  <c r="AL188" i="3"/>
  <c r="AK188" i="3"/>
  <c r="AZ187" i="3"/>
  <c r="AY187" i="3"/>
  <c r="AL187" i="3"/>
  <c r="AK187" i="3"/>
  <c r="AZ186" i="3"/>
  <c r="AY186" i="3"/>
  <c r="AL186" i="3"/>
  <c r="AK186" i="3"/>
  <c r="AZ185" i="3"/>
  <c r="AY185" i="3"/>
  <c r="AL185" i="3"/>
  <c r="AK185" i="3"/>
  <c r="AZ184" i="3"/>
  <c r="AY184" i="3"/>
  <c r="AL184" i="3"/>
  <c r="AK184" i="3"/>
  <c r="AZ183" i="3"/>
  <c r="AY183" i="3"/>
  <c r="AL183" i="3"/>
  <c r="AK183" i="3"/>
  <c r="AZ182" i="3"/>
  <c r="AY182" i="3"/>
  <c r="AL182" i="3"/>
  <c r="AK182" i="3"/>
  <c r="AZ181" i="3"/>
  <c r="AY181" i="3"/>
  <c r="AL181" i="3"/>
  <c r="AK181" i="3"/>
  <c r="AZ180" i="3"/>
  <c r="AY180" i="3"/>
  <c r="AL180" i="3"/>
  <c r="AK180" i="3"/>
  <c r="AZ179" i="3"/>
  <c r="AY179" i="3"/>
  <c r="AL179" i="3"/>
  <c r="AK179" i="3"/>
  <c r="AZ178" i="3"/>
  <c r="AY178" i="3"/>
  <c r="AL178" i="3"/>
  <c r="AK178" i="3"/>
  <c r="AZ177" i="3"/>
  <c r="AY177" i="3"/>
  <c r="AL177" i="3"/>
  <c r="AK177" i="3"/>
  <c r="AZ176" i="3"/>
  <c r="AY176" i="3"/>
  <c r="AL176" i="3"/>
  <c r="AK176" i="3"/>
  <c r="AZ175" i="3"/>
  <c r="AY175" i="3"/>
  <c r="AL175" i="3"/>
  <c r="AK175" i="3"/>
  <c r="AZ174" i="3"/>
  <c r="AY174" i="3"/>
  <c r="AL174" i="3"/>
  <c r="AK174" i="3"/>
  <c r="AZ173" i="3"/>
  <c r="AY173" i="3"/>
  <c r="AL173" i="3"/>
  <c r="AK173" i="3"/>
  <c r="AZ172" i="3"/>
  <c r="AY172" i="3"/>
  <c r="AL172" i="3"/>
  <c r="AK172" i="3"/>
  <c r="AZ171" i="3"/>
  <c r="AY171" i="3"/>
  <c r="AL171" i="3"/>
  <c r="AK171" i="3"/>
  <c r="AZ170" i="3"/>
  <c r="AY170" i="3"/>
  <c r="AL170" i="3"/>
  <c r="AK170" i="3"/>
  <c r="AZ169" i="3"/>
  <c r="AY169" i="3"/>
  <c r="AL169" i="3"/>
  <c r="AK169" i="3"/>
  <c r="AZ168" i="3"/>
  <c r="AY168" i="3"/>
  <c r="AL168" i="3"/>
  <c r="AK168" i="3"/>
  <c r="AZ167" i="3"/>
  <c r="AY167" i="3"/>
  <c r="AL167" i="3"/>
  <c r="AK167" i="3"/>
  <c r="AZ166" i="3"/>
  <c r="AY166" i="3"/>
  <c r="AL166" i="3"/>
  <c r="AK166" i="3"/>
  <c r="AZ165" i="3"/>
  <c r="AY165" i="3"/>
  <c r="AL165" i="3"/>
  <c r="AK165" i="3"/>
  <c r="AZ164" i="3"/>
  <c r="AY164" i="3"/>
  <c r="AL164" i="3"/>
  <c r="AK164" i="3"/>
  <c r="AZ163" i="3"/>
  <c r="AY163" i="3"/>
  <c r="AL163" i="3"/>
  <c r="AK163" i="3"/>
  <c r="AZ162" i="3"/>
  <c r="AY162" i="3"/>
  <c r="AL162" i="3"/>
  <c r="AK162" i="3"/>
  <c r="AZ161" i="3"/>
  <c r="AY161" i="3"/>
  <c r="AL161" i="3"/>
  <c r="AK161" i="3"/>
  <c r="AZ160" i="3"/>
  <c r="AY160" i="3"/>
  <c r="AL160" i="3"/>
  <c r="AK160" i="3"/>
  <c r="AZ159" i="3"/>
  <c r="AY159" i="3"/>
  <c r="AL159" i="3"/>
  <c r="AK159" i="3"/>
  <c r="AZ158" i="3"/>
  <c r="AY158" i="3"/>
  <c r="AL158" i="3"/>
  <c r="AK158" i="3"/>
  <c r="AZ157" i="3"/>
  <c r="AY157" i="3"/>
  <c r="AL157" i="3"/>
  <c r="AK157" i="3"/>
  <c r="AZ156" i="3"/>
  <c r="AY156" i="3"/>
  <c r="AL156" i="3"/>
  <c r="AK156" i="3"/>
  <c r="AZ155" i="3"/>
  <c r="AY155" i="3"/>
  <c r="AL155" i="3"/>
  <c r="AK155" i="3"/>
  <c r="AZ154" i="3"/>
  <c r="AY154" i="3"/>
  <c r="AL154" i="3"/>
  <c r="AK154" i="3"/>
  <c r="AZ153" i="3"/>
  <c r="AY153" i="3"/>
  <c r="AL153" i="3"/>
  <c r="AK153" i="3"/>
  <c r="AZ152" i="3"/>
  <c r="AY152" i="3"/>
  <c r="AL152" i="3"/>
  <c r="AK152" i="3"/>
  <c r="AZ151" i="3"/>
  <c r="AY151" i="3"/>
  <c r="AL151" i="3"/>
  <c r="AK151" i="3"/>
  <c r="AZ150" i="3"/>
  <c r="AY150" i="3"/>
  <c r="AL150" i="3"/>
  <c r="AK150" i="3"/>
  <c r="AZ149" i="3"/>
  <c r="AY149" i="3"/>
  <c r="AL149" i="3"/>
  <c r="AK149" i="3"/>
  <c r="AZ148" i="3"/>
  <c r="AY148" i="3"/>
  <c r="AL148" i="3"/>
  <c r="AK148" i="3"/>
  <c r="AZ147" i="3"/>
  <c r="AY147" i="3"/>
  <c r="AL147" i="3"/>
  <c r="AK147" i="3"/>
  <c r="AZ146" i="3"/>
  <c r="AY146" i="3"/>
  <c r="AL146" i="3"/>
  <c r="AK146" i="3"/>
  <c r="AZ145" i="3"/>
  <c r="AY145" i="3"/>
  <c r="AL145" i="3"/>
  <c r="AK145" i="3"/>
  <c r="AZ144" i="3"/>
  <c r="AY144" i="3"/>
  <c r="AL144" i="3"/>
  <c r="AK144" i="3"/>
  <c r="AZ143" i="3"/>
  <c r="AY143" i="3"/>
  <c r="AL143" i="3"/>
  <c r="AK143" i="3"/>
  <c r="AZ142" i="3"/>
  <c r="AY142" i="3"/>
  <c r="AL142" i="3"/>
  <c r="AK142" i="3"/>
  <c r="AZ141" i="3"/>
  <c r="AY141" i="3"/>
  <c r="AL141" i="3"/>
  <c r="AK141" i="3"/>
  <c r="AZ140" i="3"/>
  <c r="AY140" i="3"/>
  <c r="AL140" i="3"/>
  <c r="AK140" i="3"/>
  <c r="AZ139" i="3"/>
  <c r="AY139" i="3"/>
  <c r="AL139" i="3"/>
  <c r="AK139" i="3"/>
  <c r="AZ138" i="3"/>
  <c r="AY138" i="3"/>
  <c r="AL138" i="3"/>
  <c r="AK138" i="3"/>
  <c r="AZ137" i="3"/>
  <c r="AY137" i="3"/>
  <c r="AL137" i="3"/>
  <c r="AK137" i="3"/>
  <c r="AZ136" i="3"/>
  <c r="AY136" i="3"/>
  <c r="AL136" i="3"/>
  <c r="AK136" i="3"/>
  <c r="AZ135" i="3"/>
  <c r="AY135" i="3"/>
  <c r="AL135" i="3"/>
  <c r="AK135" i="3"/>
  <c r="AZ134" i="3"/>
  <c r="AY134" i="3"/>
  <c r="AL134" i="3"/>
  <c r="AK134" i="3"/>
  <c r="AZ133" i="3"/>
  <c r="AY133" i="3"/>
  <c r="AL133" i="3"/>
  <c r="AK133" i="3"/>
  <c r="AZ132" i="3"/>
  <c r="AY132" i="3"/>
  <c r="AL132" i="3"/>
  <c r="AK132" i="3"/>
  <c r="AZ131" i="3"/>
  <c r="AY131" i="3"/>
  <c r="AL131" i="3"/>
  <c r="AK131" i="3"/>
  <c r="AZ130" i="3"/>
  <c r="AY130" i="3"/>
  <c r="AL130" i="3"/>
  <c r="AK130" i="3"/>
  <c r="AZ129" i="3"/>
  <c r="AY129" i="3"/>
  <c r="AL129" i="3"/>
  <c r="AK129" i="3"/>
  <c r="AZ128" i="3"/>
  <c r="AY128" i="3"/>
  <c r="AL128" i="3"/>
  <c r="AK128" i="3"/>
  <c r="AZ127" i="3"/>
  <c r="AY127" i="3"/>
  <c r="AL127" i="3"/>
  <c r="AK127" i="3"/>
  <c r="AZ126" i="3"/>
  <c r="AY126" i="3"/>
  <c r="AL126" i="3"/>
  <c r="AK126" i="3"/>
  <c r="AZ125" i="3"/>
  <c r="AY125" i="3"/>
  <c r="AL125" i="3"/>
  <c r="AK125" i="3"/>
  <c r="AZ124" i="3"/>
  <c r="AY124" i="3"/>
  <c r="AL124" i="3"/>
  <c r="AK124" i="3"/>
  <c r="AZ123" i="3"/>
  <c r="AY123" i="3"/>
  <c r="AL123" i="3"/>
  <c r="AK123" i="3"/>
  <c r="AZ122" i="3"/>
  <c r="AY122" i="3"/>
  <c r="AL122" i="3"/>
  <c r="AK122" i="3"/>
  <c r="AZ121" i="3"/>
  <c r="AY121" i="3"/>
  <c r="AL121" i="3"/>
  <c r="AK121" i="3"/>
  <c r="AZ120" i="3"/>
  <c r="AY120" i="3"/>
  <c r="AL120" i="3"/>
  <c r="AK120" i="3"/>
  <c r="AZ119" i="3"/>
  <c r="AY119" i="3"/>
  <c r="AL119" i="3"/>
  <c r="AK119" i="3"/>
  <c r="AZ118" i="3"/>
  <c r="AY118" i="3"/>
  <c r="AL118" i="3"/>
  <c r="AK118" i="3"/>
  <c r="AZ117" i="3"/>
  <c r="AY117" i="3"/>
  <c r="AL117" i="3"/>
  <c r="AK117" i="3"/>
  <c r="AZ116" i="3"/>
  <c r="AY116" i="3"/>
  <c r="AL116" i="3"/>
  <c r="AK116" i="3"/>
  <c r="AZ115" i="3"/>
  <c r="AY115" i="3"/>
  <c r="AL115" i="3"/>
  <c r="AK115" i="3"/>
  <c r="AZ114" i="3"/>
  <c r="AY114" i="3"/>
  <c r="AL114" i="3"/>
  <c r="AK114" i="3"/>
  <c r="AZ113" i="3"/>
  <c r="AY113" i="3"/>
  <c r="AL113" i="3"/>
  <c r="AK113" i="3"/>
  <c r="AZ112" i="3"/>
  <c r="AY112" i="3"/>
  <c r="AL112" i="3"/>
  <c r="AK112" i="3"/>
  <c r="AZ111" i="3"/>
  <c r="AY111" i="3"/>
  <c r="AL111" i="3"/>
  <c r="AK111" i="3"/>
  <c r="AZ110" i="3"/>
  <c r="AY110" i="3"/>
  <c r="AL110" i="3"/>
  <c r="AK110" i="3"/>
  <c r="AZ109" i="3"/>
  <c r="AY109" i="3"/>
  <c r="AL109" i="3"/>
  <c r="AK109" i="3"/>
  <c r="AZ108" i="3"/>
  <c r="AY108" i="3"/>
  <c r="AL108" i="3"/>
  <c r="AK108" i="3"/>
  <c r="AZ107" i="3"/>
  <c r="AY107" i="3"/>
  <c r="AL107" i="3"/>
  <c r="AK107" i="3"/>
  <c r="AZ106" i="3"/>
  <c r="AY106" i="3"/>
  <c r="AL106" i="3"/>
  <c r="AK106" i="3"/>
  <c r="AZ105" i="3"/>
  <c r="AY105" i="3"/>
  <c r="AL105" i="3"/>
  <c r="AK105" i="3"/>
  <c r="AZ104" i="3"/>
  <c r="AY104" i="3"/>
  <c r="AL104" i="3"/>
  <c r="AK104" i="3"/>
  <c r="AZ103" i="3"/>
  <c r="AY103" i="3"/>
  <c r="AL103" i="3"/>
  <c r="AK103" i="3"/>
  <c r="AZ102" i="3"/>
  <c r="AY102" i="3"/>
  <c r="AL102" i="3"/>
  <c r="AK102" i="3"/>
  <c r="AZ101" i="3"/>
  <c r="AY101" i="3"/>
  <c r="AL101" i="3"/>
  <c r="AK101" i="3"/>
  <c r="AZ100" i="3"/>
  <c r="AY100" i="3"/>
  <c r="AL100" i="3"/>
  <c r="AK100" i="3"/>
  <c r="AZ99" i="3"/>
  <c r="AY99" i="3"/>
  <c r="AL99" i="3"/>
  <c r="AK99" i="3"/>
  <c r="AZ98" i="3"/>
  <c r="AY98" i="3"/>
  <c r="AL98" i="3"/>
  <c r="AK98" i="3"/>
  <c r="AZ97" i="3"/>
  <c r="AY97" i="3"/>
  <c r="AL97" i="3"/>
  <c r="AK97" i="3"/>
  <c r="AZ96" i="3"/>
  <c r="AY96" i="3"/>
  <c r="AL96" i="3"/>
  <c r="AK96" i="3"/>
  <c r="AZ95" i="3"/>
  <c r="AY95" i="3"/>
  <c r="AL95" i="3"/>
  <c r="AK95" i="3"/>
  <c r="AZ94" i="3"/>
  <c r="AY94" i="3"/>
  <c r="AL94" i="3"/>
  <c r="AK94" i="3"/>
  <c r="AZ93" i="3"/>
  <c r="AY93" i="3"/>
  <c r="AL93" i="3"/>
  <c r="AK93" i="3"/>
  <c r="AZ92" i="3"/>
  <c r="AY92" i="3"/>
  <c r="AL92" i="3"/>
  <c r="AK92" i="3"/>
  <c r="AZ91" i="3"/>
  <c r="AY91" i="3"/>
  <c r="AL91" i="3"/>
  <c r="AK91" i="3"/>
  <c r="AZ90" i="3"/>
  <c r="AY90" i="3"/>
  <c r="AL90" i="3"/>
  <c r="AK90" i="3"/>
  <c r="AZ89" i="3"/>
  <c r="AY89" i="3"/>
  <c r="AL89" i="3"/>
  <c r="AK89" i="3"/>
  <c r="AZ88" i="3"/>
  <c r="AY88" i="3"/>
  <c r="AL88" i="3"/>
  <c r="AK88" i="3"/>
  <c r="AZ87" i="3"/>
  <c r="AY87" i="3"/>
  <c r="AL87" i="3"/>
  <c r="AK87" i="3"/>
  <c r="AZ86" i="3"/>
  <c r="AY86" i="3"/>
  <c r="AL86" i="3"/>
  <c r="AK86" i="3"/>
  <c r="AZ85" i="3"/>
  <c r="AY85" i="3"/>
  <c r="AL85" i="3"/>
  <c r="AK85" i="3"/>
  <c r="AZ84" i="3"/>
  <c r="AY84" i="3"/>
  <c r="AL84" i="3"/>
  <c r="AK84" i="3"/>
  <c r="AZ83" i="3"/>
  <c r="AY83" i="3"/>
  <c r="AL83" i="3"/>
  <c r="AK83" i="3"/>
  <c r="AZ82" i="3"/>
  <c r="AY82" i="3"/>
  <c r="AL82" i="3"/>
  <c r="AK82" i="3"/>
  <c r="AZ81" i="3"/>
  <c r="AY81" i="3"/>
  <c r="AL81" i="3"/>
  <c r="AK81" i="3"/>
  <c r="AZ80" i="3"/>
  <c r="AY80" i="3"/>
  <c r="AL80" i="3"/>
  <c r="AK80" i="3"/>
  <c r="AZ79" i="3"/>
  <c r="AY79" i="3"/>
  <c r="AL79" i="3"/>
  <c r="AK79" i="3"/>
  <c r="AZ78" i="3"/>
  <c r="AY78" i="3"/>
  <c r="AL78" i="3"/>
  <c r="AK78" i="3"/>
  <c r="AZ77" i="3"/>
  <c r="AY77" i="3"/>
  <c r="AL77" i="3"/>
  <c r="AK77" i="3"/>
  <c r="AZ76" i="3"/>
  <c r="AY76" i="3"/>
  <c r="AL76" i="3"/>
  <c r="AK76" i="3"/>
  <c r="AZ75" i="3"/>
  <c r="AY75" i="3"/>
  <c r="AL75" i="3"/>
  <c r="AK75" i="3"/>
  <c r="AZ74" i="3"/>
  <c r="AY74" i="3"/>
  <c r="AL74" i="3"/>
  <c r="AK74" i="3"/>
  <c r="AZ73" i="3"/>
  <c r="AY73" i="3"/>
  <c r="AL73" i="3"/>
  <c r="AK73" i="3"/>
  <c r="AZ72" i="3"/>
  <c r="AY72" i="3"/>
  <c r="AL72" i="3"/>
  <c r="AK72" i="3"/>
  <c r="AZ71" i="3"/>
  <c r="AY71" i="3"/>
  <c r="AL71" i="3"/>
  <c r="AK71" i="3"/>
  <c r="AZ70" i="3"/>
  <c r="AY70" i="3"/>
  <c r="AL70" i="3"/>
  <c r="AK70" i="3"/>
  <c r="AZ69" i="3"/>
  <c r="AY69" i="3"/>
  <c r="AL69" i="3"/>
  <c r="AK69" i="3"/>
  <c r="AZ68" i="3"/>
  <c r="AY68" i="3"/>
  <c r="AL68" i="3"/>
  <c r="AK68" i="3"/>
  <c r="AZ67" i="3"/>
  <c r="AY67" i="3"/>
  <c r="AL67" i="3"/>
  <c r="AK67" i="3"/>
  <c r="AZ66" i="3"/>
  <c r="AY66" i="3"/>
  <c r="AL66" i="3"/>
  <c r="AK66" i="3"/>
  <c r="AZ65" i="3"/>
  <c r="AY65" i="3"/>
  <c r="AL65" i="3"/>
  <c r="AK65" i="3"/>
  <c r="AZ64" i="3"/>
  <c r="AY64" i="3"/>
  <c r="AL64" i="3"/>
  <c r="AK64" i="3"/>
  <c r="AZ63" i="3"/>
  <c r="AY63" i="3"/>
  <c r="AL63" i="3"/>
  <c r="AK63" i="3"/>
  <c r="AZ62" i="3"/>
  <c r="AY62" i="3"/>
  <c r="AL62" i="3"/>
  <c r="AK62" i="3"/>
  <c r="AZ61" i="3"/>
  <c r="AY61" i="3"/>
  <c r="AL61" i="3"/>
  <c r="AK61" i="3"/>
  <c r="AZ60" i="3"/>
  <c r="AY60" i="3"/>
  <c r="AL60" i="3"/>
  <c r="AK60" i="3"/>
  <c r="AZ59" i="3"/>
  <c r="AY59" i="3"/>
  <c r="AL59" i="3"/>
  <c r="AK59" i="3"/>
  <c r="AZ58" i="3"/>
  <c r="AY58" i="3"/>
  <c r="AL58" i="3"/>
  <c r="AK58" i="3"/>
  <c r="AZ57" i="3"/>
  <c r="AY57" i="3"/>
  <c r="AL57" i="3"/>
  <c r="AK57" i="3"/>
  <c r="AZ56" i="3"/>
  <c r="AY56" i="3"/>
  <c r="AL56" i="3"/>
  <c r="AK56" i="3"/>
  <c r="AZ55" i="3"/>
  <c r="AY55" i="3"/>
  <c r="AL55" i="3"/>
  <c r="AK55" i="3"/>
  <c r="AZ54" i="3"/>
  <c r="AY54" i="3"/>
  <c r="AL54" i="3"/>
  <c r="AK54" i="3"/>
  <c r="AZ53" i="3"/>
  <c r="AY53" i="3"/>
  <c r="AL53" i="3"/>
  <c r="AK53" i="3"/>
  <c r="AZ52" i="3"/>
  <c r="AY52" i="3"/>
  <c r="AL52" i="3"/>
  <c r="AK52" i="3"/>
  <c r="AZ51" i="3"/>
  <c r="AY51" i="3"/>
  <c r="AL51" i="3"/>
  <c r="AK51" i="3"/>
  <c r="AZ50" i="3"/>
  <c r="AY50" i="3"/>
  <c r="AL50" i="3"/>
  <c r="AK50" i="3"/>
  <c r="AZ49" i="3"/>
  <c r="AY49" i="3"/>
  <c r="AL49" i="3"/>
  <c r="AK49" i="3"/>
  <c r="AZ48" i="3"/>
  <c r="AY48" i="3"/>
  <c r="AL48" i="3"/>
  <c r="AK48" i="3"/>
  <c r="AZ47" i="3"/>
  <c r="AY47" i="3"/>
  <c r="AL47" i="3"/>
  <c r="AK47" i="3"/>
  <c r="AZ46" i="3"/>
  <c r="AY46" i="3"/>
  <c r="AL46" i="3"/>
  <c r="AK46" i="3"/>
  <c r="AZ45" i="3"/>
  <c r="AY45" i="3"/>
  <c r="AL45" i="3"/>
  <c r="AK45" i="3"/>
  <c r="AZ44" i="3"/>
  <c r="AY44" i="3"/>
  <c r="AL44" i="3"/>
  <c r="AK44" i="3"/>
  <c r="AZ43" i="3"/>
  <c r="AY43" i="3"/>
  <c r="AL43" i="3"/>
  <c r="AK43" i="3"/>
  <c r="AZ42" i="3"/>
  <c r="AY42" i="3"/>
  <c r="AL42" i="3"/>
  <c r="AK42" i="3"/>
  <c r="AZ41" i="3"/>
  <c r="AY41" i="3"/>
  <c r="AL41" i="3"/>
  <c r="AK41" i="3"/>
  <c r="AZ40" i="3"/>
  <c r="AY40" i="3"/>
  <c r="AL40" i="3"/>
  <c r="AK40" i="3"/>
  <c r="AZ39" i="3"/>
  <c r="AY39" i="3"/>
  <c r="AL39" i="3"/>
  <c r="AK39" i="3"/>
  <c r="AZ38" i="3"/>
  <c r="AY38" i="3"/>
  <c r="AL38" i="3"/>
  <c r="AK38" i="3"/>
  <c r="AZ37" i="3"/>
  <c r="AY37" i="3"/>
  <c r="AL37" i="3"/>
  <c r="AK37" i="3"/>
  <c r="AZ36" i="3"/>
  <c r="AY36" i="3"/>
  <c r="AL36" i="3"/>
  <c r="AK36" i="3"/>
  <c r="AZ35" i="3"/>
  <c r="AY35" i="3"/>
  <c r="AL35" i="3"/>
  <c r="AK35" i="3"/>
  <c r="AZ34" i="3"/>
  <c r="AY34" i="3"/>
  <c r="AL34" i="3"/>
  <c r="AK34" i="3"/>
  <c r="AZ33" i="3"/>
  <c r="AY33" i="3"/>
  <c r="AL33" i="3"/>
  <c r="AK33" i="3"/>
  <c r="AZ32" i="3"/>
  <c r="AY32" i="3"/>
  <c r="AL32" i="3"/>
  <c r="AK32" i="3"/>
  <c r="AZ31" i="3"/>
  <c r="AY31" i="3"/>
  <c r="AL31" i="3"/>
  <c r="AK31" i="3"/>
  <c r="AZ30" i="3"/>
  <c r="AY30" i="3"/>
  <c r="AL30" i="3"/>
  <c r="AK30" i="3"/>
  <c r="AZ29" i="3"/>
  <c r="AY29" i="3"/>
  <c r="AL29" i="3"/>
  <c r="AK29" i="3"/>
  <c r="AZ28" i="3"/>
  <c r="AY28" i="3"/>
  <c r="AL28" i="3"/>
  <c r="AK28" i="3"/>
  <c r="AZ27" i="3"/>
  <c r="AY27" i="3"/>
  <c r="AL27" i="3"/>
  <c r="AK27" i="3"/>
  <c r="AZ26" i="3"/>
  <c r="AY26" i="3"/>
  <c r="AL26" i="3"/>
  <c r="AK26" i="3"/>
  <c r="AZ25" i="3"/>
  <c r="AY25" i="3"/>
  <c r="AL25" i="3"/>
  <c r="AK25" i="3"/>
  <c r="AZ24" i="3"/>
  <c r="AY24" i="3"/>
  <c r="AL24" i="3"/>
  <c r="AK24" i="3"/>
  <c r="AZ23" i="3"/>
  <c r="AY23" i="3"/>
  <c r="AL23" i="3"/>
  <c r="AK23" i="3"/>
  <c r="AZ22" i="3"/>
  <c r="AY22" i="3"/>
  <c r="AL22" i="3"/>
  <c r="AK22" i="3"/>
  <c r="AZ21" i="3"/>
  <c r="AY21" i="3"/>
  <c r="AL21" i="3"/>
  <c r="AK21" i="3"/>
  <c r="AZ20" i="3"/>
  <c r="AY20" i="3"/>
  <c r="AL20" i="3"/>
  <c r="AK20" i="3"/>
  <c r="BA19" i="3"/>
  <c r="AZ19" i="3"/>
  <c r="AY19" i="3"/>
  <c r="AL19" i="3"/>
  <c r="AK19" i="3"/>
  <c r="AZ18" i="3"/>
  <c r="AY18" i="3"/>
  <c r="AL18" i="3"/>
  <c r="AK18" i="3"/>
  <c r="AZ17" i="3"/>
  <c r="AY17" i="3"/>
  <c r="AL17" i="3"/>
  <c r="AK17" i="3"/>
  <c r="AZ16" i="3"/>
  <c r="AY16" i="3"/>
  <c r="AK16" i="3"/>
  <c r="AZ15" i="3"/>
  <c r="AY15" i="3"/>
  <c r="AL15" i="3"/>
  <c r="AK15" i="3"/>
  <c r="AZ14" i="3"/>
  <c r="AY14" i="3"/>
  <c r="AL14" i="3"/>
  <c r="AK14" i="3"/>
  <c r="AZ13" i="3"/>
  <c r="AY13" i="3"/>
  <c r="AL13" i="3"/>
  <c r="AK13" i="3"/>
  <c r="AZ12" i="3"/>
  <c r="AY12" i="3"/>
  <c r="AL12" i="3"/>
  <c r="AK12" i="3"/>
  <c r="AZ11" i="3"/>
  <c r="AY11" i="3"/>
  <c r="AL11" i="3"/>
  <c r="AK11" i="3"/>
  <c r="AZ10" i="3"/>
  <c r="AY10" i="3"/>
  <c r="AL10" i="3"/>
  <c r="AK10" i="3"/>
  <c r="AZ9" i="3"/>
  <c r="AY9" i="3"/>
  <c r="AL9" i="3"/>
  <c r="AK9" i="3"/>
  <c r="AZ8" i="3"/>
  <c r="AY8" i="3"/>
  <c r="AL8" i="3"/>
  <c r="AK8" i="3"/>
  <c r="AZ7" i="3"/>
  <c r="AY7" i="3"/>
  <c r="AL7" i="3"/>
  <c r="AK7" i="3"/>
  <c r="AZ6" i="3"/>
  <c r="AY6" i="3"/>
  <c r="AL6" i="3"/>
  <c r="AK6" i="3"/>
  <c r="AZ5" i="3"/>
  <c r="AY5" i="3"/>
  <c r="AL5" i="3"/>
  <c r="AK5" i="3"/>
  <c r="AZ4" i="3"/>
  <c r="AY4" i="3"/>
  <c r="AL4" i="3"/>
  <c r="AK4" i="3"/>
  <c r="AZ3" i="3"/>
  <c r="AY3" i="3"/>
  <c r="AL3" i="3"/>
  <c r="AK3" i="3"/>
  <c r="R445" i="3"/>
  <c r="Q445" i="3"/>
  <c r="P445" i="3"/>
  <c r="O445" i="3"/>
  <c r="N445" i="3"/>
  <c r="L445" i="3"/>
  <c r="F445" i="3"/>
  <c r="E445" i="3"/>
  <c r="BA445" i="3" s="1"/>
  <c r="R444" i="3"/>
  <c r="Q444" i="3"/>
  <c r="P444" i="3"/>
  <c r="O444" i="3"/>
  <c r="N444" i="3"/>
  <c r="L444" i="3"/>
  <c r="F444" i="3"/>
  <c r="E444" i="3"/>
  <c r="BA444" i="3" s="1"/>
  <c r="R443" i="3"/>
  <c r="Q443" i="3"/>
  <c r="P443" i="3"/>
  <c r="O443" i="3"/>
  <c r="N443" i="3"/>
  <c r="L443" i="3"/>
  <c r="F443" i="3"/>
  <c r="E443" i="3"/>
  <c r="BA443" i="3" s="1"/>
  <c r="R442" i="3"/>
  <c r="Q442" i="3"/>
  <c r="P442" i="3"/>
  <c r="O442" i="3"/>
  <c r="N442" i="3"/>
  <c r="L442" i="3"/>
  <c r="F442" i="3"/>
  <c r="E442" i="3"/>
  <c r="BA442" i="3" s="1"/>
  <c r="R441" i="3"/>
  <c r="Q441" i="3"/>
  <c r="P441" i="3"/>
  <c r="O441" i="3"/>
  <c r="N441" i="3"/>
  <c r="L441" i="3"/>
  <c r="F441" i="3"/>
  <c r="E441" i="3"/>
  <c r="BA441" i="3" s="1"/>
  <c r="R440" i="3"/>
  <c r="Q440" i="3"/>
  <c r="P440" i="3"/>
  <c r="O440" i="3"/>
  <c r="N440" i="3"/>
  <c r="L440" i="3"/>
  <c r="F440" i="3"/>
  <c r="E440" i="3"/>
  <c r="BA440" i="3" s="1"/>
  <c r="R439" i="3"/>
  <c r="Q439" i="3"/>
  <c r="P439" i="3"/>
  <c r="O439" i="3"/>
  <c r="N439" i="3"/>
  <c r="L439" i="3"/>
  <c r="F439" i="3"/>
  <c r="E439" i="3"/>
  <c r="BA439" i="3" s="1"/>
  <c r="R438" i="3"/>
  <c r="Q438" i="3"/>
  <c r="P438" i="3"/>
  <c r="O438" i="3"/>
  <c r="N438" i="3"/>
  <c r="L438" i="3"/>
  <c r="F438" i="3"/>
  <c r="E438" i="3"/>
  <c r="BA438" i="3" s="1"/>
  <c r="R437" i="3"/>
  <c r="Q437" i="3"/>
  <c r="P437" i="3"/>
  <c r="O437" i="3"/>
  <c r="N437" i="3"/>
  <c r="L437" i="3"/>
  <c r="F437" i="3"/>
  <c r="E437" i="3"/>
  <c r="BA437" i="3" s="1"/>
  <c r="R436" i="3"/>
  <c r="Q436" i="3"/>
  <c r="P436" i="3"/>
  <c r="O436" i="3"/>
  <c r="N436" i="3"/>
  <c r="L436" i="3"/>
  <c r="F436" i="3"/>
  <c r="E436" i="3"/>
  <c r="BA436" i="3" s="1"/>
  <c r="W435" i="3"/>
  <c r="R435" i="3"/>
  <c r="Q435" i="3"/>
  <c r="P435" i="3"/>
  <c r="O435" i="3"/>
  <c r="N435" i="3"/>
  <c r="L435" i="3"/>
  <c r="F435" i="3"/>
  <c r="E435" i="3"/>
  <c r="BA435" i="3" s="1"/>
  <c r="W434" i="3"/>
  <c r="R434" i="3"/>
  <c r="Q434" i="3"/>
  <c r="P434" i="3"/>
  <c r="O434" i="3"/>
  <c r="N434" i="3"/>
  <c r="L434" i="3"/>
  <c r="F434" i="3"/>
  <c r="E434" i="3"/>
  <c r="BA434" i="3" s="1"/>
  <c r="W433" i="3"/>
  <c r="R433" i="3"/>
  <c r="Q433" i="3"/>
  <c r="P433" i="3"/>
  <c r="O433" i="3"/>
  <c r="N433" i="3"/>
  <c r="L433" i="3"/>
  <c r="F433" i="3"/>
  <c r="E433" i="3"/>
  <c r="BA433" i="3" s="1"/>
  <c r="W432" i="3"/>
  <c r="R432" i="3"/>
  <c r="Q432" i="3"/>
  <c r="P432" i="3"/>
  <c r="O432" i="3"/>
  <c r="N432" i="3"/>
  <c r="L432" i="3"/>
  <c r="F432" i="3"/>
  <c r="E432" i="3"/>
  <c r="BA432" i="3" s="1"/>
  <c r="W431" i="3"/>
  <c r="R431" i="3"/>
  <c r="Q431" i="3"/>
  <c r="P431" i="3"/>
  <c r="O431" i="3"/>
  <c r="N431" i="3"/>
  <c r="L431" i="3"/>
  <c r="F431" i="3"/>
  <c r="E431" i="3"/>
  <c r="BA431" i="3" s="1"/>
  <c r="W430" i="3"/>
  <c r="R430" i="3"/>
  <c r="Q430" i="3"/>
  <c r="P430" i="3"/>
  <c r="O430" i="3"/>
  <c r="N430" i="3"/>
  <c r="L430" i="3"/>
  <c r="F430" i="3"/>
  <c r="E430" i="3"/>
  <c r="BA430" i="3" s="1"/>
  <c r="W429" i="3"/>
  <c r="R429" i="3"/>
  <c r="Q429" i="3"/>
  <c r="P429" i="3"/>
  <c r="O429" i="3"/>
  <c r="N429" i="3"/>
  <c r="L429" i="3"/>
  <c r="F429" i="3"/>
  <c r="E429" i="3"/>
  <c r="BA429" i="3" s="1"/>
  <c r="W428" i="3"/>
  <c r="R428" i="3"/>
  <c r="Q428" i="3"/>
  <c r="P428" i="3"/>
  <c r="O428" i="3"/>
  <c r="N428" i="3"/>
  <c r="L428" i="3"/>
  <c r="F428" i="3"/>
  <c r="E428" i="3"/>
  <c r="BA428" i="3" s="1"/>
  <c r="W427" i="3"/>
  <c r="R427" i="3"/>
  <c r="Q427" i="3"/>
  <c r="P427" i="3"/>
  <c r="O427" i="3"/>
  <c r="N427" i="3"/>
  <c r="L427" i="3"/>
  <c r="F427" i="3"/>
  <c r="E427" i="3"/>
  <c r="BA427" i="3" s="1"/>
  <c r="W426" i="3"/>
  <c r="R426" i="3"/>
  <c r="Q426" i="3"/>
  <c r="P426" i="3"/>
  <c r="O426" i="3"/>
  <c r="N426" i="3"/>
  <c r="L426" i="3"/>
  <c r="F426" i="3"/>
  <c r="E426" i="3"/>
  <c r="BA426" i="3" s="1"/>
  <c r="W425" i="3"/>
  <c r="R425" i="3"/>
  <c r="Q425" i="3"/>
  <c r="P425" i="3"/>
  <c r="O425" i="3"/>
  <c r="N425" i="3"/>
  <c r="L425" i="3"/>
  <c r="F425" i="3"/>
  <c r="E425" i="3"/>
  <c r="BA425" i="3" s="1"/>
  <c r="W424" i="3"/>
  <c r="R424" i="3"/>
  <c r="Q424" i="3"/>
  <c r="P424" i="3"/>
  <c r="O424" i="3"/>
  <c r="N424" i="3"/>
  <c r="L424" i="3"/>
  <c r="F424" i="3"/>
  <c r="E424" i="3"/>
  <c r="BA424" i="3" s="1"/>
  <c r="W423" i="3"/>
  <c r="R423" i="3"/>
  <c r="Q423" i="3"/>
  <c r="P423" i="3"/>
  <c r="O423" i="3"/>
  <c r="N423" i="3"/>
  <c r="L423" i="3"/>
  <c r="F423" i="3"/>
  <c r="E423" i="3"/>
  <c r="BA423" i="3" s="1"/>
  <c r="W422" i="3"/>
  <c r="R422" i="3"/>
  <c r="Q422" i="3"/>
  <c r="P422" i="3"/>
  <c r="O422" i="3"/>
  <c r="N422" i="3"/>
  <c r="L422" i="3"/>
  <c r="F422" i="3"/>
  <c r="E422" i="3"/>
  <c r="BA422" i="3" s="1"/>
  <c r="W421" i="3"/>
  <c r="R421" i="3"/>
  <c r="Q421" i="3"/>
  <c r="P421" i="3"/>
  <c r="O421" i="3"/>
  <c r="N421" i="3"/>
  <c r="L421" i="3"/>
  <c r="F421" i="3"/>
  <c r="E421" i="3"/>
  <c r="BA421" i="3" s="1"/>
  <c r="W420" i="3"/>
  <c r="R420" i="3"/>
  <c r="Q420" i="3"/>
  <c r="P420" i="3"/>
  <c r="O420" i="3"/>
  <c r="N420" i="3"/>
  <c r="L420" i="3"/>
  <c r="F420" i="3"/>
  <c r="E420" i="3"/>
  <c r="BA420" i="3" s="1"/>
  <c r="R419" i="3"/>
  <c r="Q419" i="3"/>
  <c r="P419" i="3"/>
  <c r="O419" i="3"/>
  <c r="N419" i="3"/>
  <c r="L419" i="3"/>
  <c r="F419" i="3"/>
  <c r="E419" i="3"/>
  <c r="BA419" i="3" s="1"/>
  <c r="R418" i="3"/>
  <c r="Q418" i="3"/>
  <c r="P418" i="3"/>
  <c r="O418" i="3"/>
  <c r="N418" i="3"/>
  <c r="L418" i="3"/>
  <c r="F418" i="3"/>
  <c r="E418" i="3"/>
  <c r="BA418" i="3" s="1"/>
  <c r="W417" i="3"/>
  <c r="R417" i="3"/>
  <c r="Q417" i="3"/>
  <c r="P417" i="3"/>
  <c r="O417" i="3"/>
  <c r="N417" i="3"/>
  <c r="L417" i="3"/>
  <c r="F417" i="3"/>
  <c r="E417" i="3"/>
  <c r="BA417" i="3" s="1"/>
  <c r="W416" i="3"/>
  <c r="R416" i="3"/>
  <c r="Q416" i="3"/>
  <c r="P416" i="3"/>
  <c r="O416" i="3"/>
  <c r="N416" i="3"/>
  <c r="L416" i="3"/>
  <c r="F416" i="3"/>
  <c r="E416" i="3"/>
  <c r="BA416" i="3" s="1"/>
  <c r="W415" i="3"/>
  <c r="R415" i="3"/>
  <c r="Q415" i="3"/>
  <c r="P415" i="3"/>
  <c r="O415" i="3"/>
  <c r="N415" i="3"/>
  <c r="L415" i="3"/>
  <c r="F415" i="3"/>
  <c r="E415" i="3"/>
  <c r="BA415" i="3" s="1"/>
  <c r="W414" i="3"/>
  <c r="R414" i="3"/>
  <c r="Q414" i="3"/>
  <c r="P414" i="3"/>
  <c r="O414" i="3"/>
  <c r="N414" i="3"/>
  <c r="L414" i="3"/>
  <c r="F414" i="3"/>
  <c r="E414" i="3"/>
  <c r="BA414" i="3" s="1"/>
  <c r="W413" i="3"/>
  <c r="R413" i="3"/>
  <c r="Q413" i="3"/>
  <c r="P413" i="3"/>
  <c r="O413" i="3"/>
  <c r="N413" i="3"/>
  <c r="L413" i="3"/>
  <c r="F413" i="3"/>
  <c r="E413" i="3"/>
  <c r="BA413" i="3" s="1"/>
  <c r="W412" i="3"/>
  <c r="R412" i="3"/>
  <c r="Q412" i="3"/>
  <c r="P412" i="3"/>
  <c r="O412" i="3"/>
  <c r="N412" i="3"/>
  <c r="L412" i="3"/>
  <c r="F412" i="3"/>
  <c r="E412" i="3"/>
  <c r="BA412" i="3" s="1"/>
  <c r="W411" i="3"/>
  <c r="R411" i="3"/>
  <c r="Q411" i="3"/>
  <c r="P411" i="3"/>
  <c r="O411" i="3"/>
  <c r="N411" i="3"/>
  <c r="L411" i="3"/>
  <c r="F411" i="3"/>
  <c r="E411" i="3"/>
  <c r="BA411" i="3" s="1"/>
  <c r="W410" i="3"/>
  <c r="R410" i="3"/>
  <c r="Q410" i="3"/>
  <c r="P410" i="3"/>
  <c r="O410" i="3"/>
  <c r="N410" i="3"/>
  <c r="L410" i="3"/>
  <c r="F410" i="3"/>
  <c r="E410" i="3"/>
  <c r="BA410" i="3" s="1"/>
  <c r="W409" i="3"/>
  <c r="R409" i="3"/>
  <c r="Q409" i="3"/>
  <c r="P409" i="3"/>
  <c r="O409" i="3"/>
  <c r="N409" i="3"/>
  <c r="L409" i="3"/>
  <c r="F409" i="3"/>
  <c r="E409" i="3"/>
  <c r="BA409" i="3" s="1"/>
  <c r="R408" i="3"/>
  <c r="Q408" i="3"/>
  <c r="P408" i="3"/>
  <c r="O408" i="3"/>
  <c r="N408" i="3"/>
  <c r="L408" i="3"/>
  <c r="F408" i="3"/>
  <c r="E408" i="3"/>
  <c r="BA408" i="3" s="1"/>
  <c r="R407" i="3"/>
  <c r="Q407" i="3"/>
  <c r="P407" i="3"/>
  <c r="O407" i="3"/>
  <c r="N407" i="3"/>
  <c r="L407" i="3"/>
  <c r="F407" i="3"/>
  <c r="E407" i="3"/>
  <c r="BA407" i="3" s="1"/>
  <c r="W406" i="3"/>
  <c r="R406" i="3"/>
  <c r="Q406" i="3"/>
  <c r="P406" i="3"/>
  <c r="O406" i="3"/>
  <c r="N406" i="3"/>
  <c r="L406" i="3"/>
  <c r="F406" i="3"/>
  <c r="E406" i="3"/>
  <c r="BA406" i="3" s="1"/>
  <c r="W405" i="3"/>
  <c r="R405" i="3"/>
  <c r="Q405" i="3"/>
  <c r="P405" i="3"/>
  <c r="O405" i="3"/>
  <c r="N405" i="3"/>
  <c r="L405" i="3"/>
  <c r="F405" i="3"/>
  <c r="E405" i="3"/>
  <c r="BA405" i="3" s="1"/>
  <c r="W404" i="3"/>
  <c r="R404" i="3"/>
  <c r="Q404" i="3"/>
  <c r="P404" i="3"/>
  <c r="O404" i="3"/>
  <c r="N404" i="3"/>
  <c r="L404" i="3"/>
  <c r="F404" i="3"/>
  <c r="E404" i="3"/>
  <c r="BA404" i="3" s="1"/>
  <c r="R403" i="3"/>
  <c r="Q403" i="3"/>
  <c r="P403" i="3"/>
  <c r="O403" i="3"/>
  <c r="N403" i="3"/>
  <c r="L403" i="3"/>
  <c r="F403" i="3"/>
  <c r="E403" i="3"/>
  <c r="BA403" i="3" s="1"/>
  <c r="R402" i="3"/>
  <c r="Q402" i="3"/>
  <c r="P402" i="3"/>
  <c r="O402" i="3"/>
  <c r="N402" i="3"/>
  <c r="L402" i="3"/>
  <c r="F402" i="3"/>
  <c r="E402" i="3"/>
  <c r="BA402" i="3" s="1"/>
  <c r="R401" i="3"/>
  <c r="Q401" i="3"/>
  <c r="P401" i="3"/>
  <c r="O401" i="3"/>
  <c r="N401" i="3"/>
  <c r="L401" i="3"/>
  <c r="F401" i="3"/>
  <c r="E401" i="3"/>
  <c r="BA401" i="3" s="1"/>
  <c r="W400" i="3"/>
  <c r="R400" i="3"/>
  <c r="Q400" i="3"/>
  <c r="P400" i="3"/>
  <c r="O400" i="3"/>
  <c r="N400" i="3"/>
  <c r="L400" i="3"/>
  <c r="F400" i="3"/>
  <c r="E400" i="3"/>
  <c r="BA400" i="3" s="1"/>
  <c r="W399" i="3"/>
  <c r="R399" i="3"/>
  <c r="Q399" i="3"/>
  <c r="P399" i="3"/>
  <c r="O399" i="3"/>
  <c r="N399" i="3"/>
  <c r="L399" i="3"/>
  <c r="F399" i="3"/>
  <c r="E399" i="3"/>
  <c r="BA399" i="3" s="1"/>
  <c r="W398" i="3"/>
  <c r="R398" i="3"/>
  <c r="Q398" i="3"/>
  <c r="P398" i="3"/>
  <c r="O398" i="3"/>
  <c r="N398" i="3"/>
  <c r="L398" i="3"/>
  <c r="F398" i="3"/>
  <c r="E398" i="3"/>
  <c r="BA398" i="3" s="1"/>
  <c r="W397" i="3"/>
  <c r="R397" i="3"/>
  <c r="Q397" i="3"/>
  <c r="P397" i="3"/>
  <c r="O397" i="3"/>
  <c r="N397" i="3"/>
  <c r="L397" i="3"/>
  <c r="F397" i="3"/>
  <c r="E397" i="3"/>
  <c r="BA397" i="3" s="1"/>
  <c r="W396" i="3"/>
  <c r="R396" i="3"/>
  <c r="Q396" i="3"/>
  <c r="P396" i="3"/>
  <c r="O396" i="3"/>
  <c r="N396" i="3"/>
  <c r="L396" i="3"/>
  <c r="F396" i="3"/>
  <c r="E396" i="3"/>
  <c r="BA396" i="3" s="1"/>
  <c r="W395" i="3"/>
  <c r="R395" i="3"/>
  <c r="Q395" i="3"/>
  <c r="P395" i="3"/>
  <c r="O395" i="3"/>
  <c r="N395" i="3"/>
  <c r="L395" i="3"/>
  <c r="F395" i="3"/>
  <c r="E395" i="3"/>
  <c r="BA395" i="3" s="1"/>
  <c r="W394" i="3"/>
  <c r="R394" i="3"/>
  <c r="Q394" i="3"/>
  <c r="P394" i="3"/>
  <c r="O394" i="3"/>
  <c r="N394" i="3"/>
  <c r="L394" i="3"/>
  <c r="F394" i="3"/>
  <c r="E394" i="3"/>
  <c r="BA394" i="3" s="1"/>
  <c r="W393" i="3"/>
  <c r="R393" i="3"/>
  <c r="Q393" i="3"/>
  <c r="P393" i="3"/>
  <c r="O393" i="3"/>
  <c r="N393" i="3"/>
  <c r="L393" i="3"/>
  <c r="F393" i="3"/>
  <c r="E393" i="3"/>
  <c r="BA393" i="3" s="1"/>
  <c r="W392" i="3"/>
  <c r="R392" i="3"/>
  <c r="Q392" i="3"/>
  <c r="P392" i="3"/>
  <c r="O392" i="3"/>
  <c r="N392" i="3"/>
  <c r="L392" i="3"/>
  <c r="F392" i="3"/>
  <c r="E392" i="3"/>
  <c r="BA392" i="3" s="1"/>
  <c r="W391" i="3"/>
  <c r="R391" i="3"/>
  <c r="Q391" i="3"/>
  <c r="P391" i="3"/>
  <c r="O391" i="3"/>
  <c r="N391" i="3"/>
  <c r="L391" i="3"/>
  <c r="F391" i="3"/>
  <c r="E391" i="3"/>
  <c r="BA391" i="3" s="1"/>
  <c r="W390" i="3"/>
  <c r="R390" i="3"/>
  <c r="Q390" i="3"/>
  <c r="P390" i="3"/>
  <c r="O390" i="3"/>
  <c r="N390" i="3"/>
  <c r="L390" i="3"/>
  <c r="F390" i="3"/>
  <c r="E390" i="3"/>
  <c r="BA390" i="3" s="1"/>
  <c r="R389" i="3"/>
  <c r="Q389" i="3"/>
  <c r="P389" i="3"/>
  <c r="O389" i="3"/>
  <c r="N389" i="3"/>
  <c r="L389" i="3"/>
  <c r="F389" i="3"/>
  <c r="E389" i="3"/>
  <c r="BA389" i="3" s="1"/>
  <c r="R388" i="3"/>
  <c r="Q388" i="3"/>
  <c r="P388" i="3"/>
  <c r="O388" i="3"/>
  <c r="N388" i="3"/>
  <c r="L388" i="3"/>
  <c r="F388" i="3"/>
  <c r="E388" i="3"/>
  <c r="BA388" i="3" s="1"/>
  <c r="R387" i="3"/>
  <c r="Q387" i="3"/>
  <c r="P387" i="3"/>
  <c r="O387" i="3"/>
  <c r="N387" i="3"/>
  <c r="L387" i="3"/>
  <c r="F387" i="3"/>
  <c r="E387" i="3"/>
  <c r="BA387" i="3" s="1"/>
  <c r="W386" i="3"/>
  <c r="R386" i="3"/>
  <c r="Q386" i="3"/>
  <c r="P386" i="3"/>
  <c r="O386" i="3"/>
  <c r="N386" i="3"/>
  <c r="L386" i="3"/>
  <c r="F386" i="3"/>
  <c r="E386" i="3"/>
  <c r="BA386" i="3" s="1"/>
  <c r="W385" i="3"/>
  <c r="R385" i="3"/>
  <c r="Q385" i="3"/>
  <c r="P385" i="3"/>
  <c r="O385" i="3"/>
  <c r="N385" i="3"/>
  <c r="L385" i="3"/>
  <c r="F385" i="3"/>
  <c r="E385" i="3"/>
  <c r="BA385" i="3" s="1"/>
  <c r="W384" i="3"/>
  <c r="R384" i="3"/>
  <c r="Q384" i="3"/>
  <c r="P384" i="3"/>
  <c r="O384" i="3"/>
  <c r="N384" i="3"/>
  <c r="L384" i="3"/>
  <c r="F384" i="3"/>
  <c r="E384" i="3"/>
  <c r="BA384" i="3" s="1"/>
  <c r="R383" i="3"/>
  <c r="Q383" i="3"/>
  <c r="P383" i="3"/>
  <c r="O383" i="3"/>
  <c r="N383" i="3"/>
  <c r="L383" i="3"/>
  <c r="F383" i="3"/>
  <c r="E383" i="3"/>
  <c r="BA383" i="3" s="1"/>
  <c r="R382" i="3"/>
  <c r="Q382" i="3"/>
  <c r="P382" i="3"/>
  <c r="O382" i="3"/>
  <c r="N382" i="3"/>
  <c r="L382" i="3"/>
  <c r="F382" i="3"/>
  <c r="E382" i="3"/>
  <c r="BA382" i="3" s="1"/>
  <c r="W381" i="3"/>
  <c r="R381" i="3"/>
  <c r="Q381" i="3"/>
  <c r="P381" i="3"/>
  <c r="O381" i="3"/>
  <c r="N381" i="3"/>
  <c r="L381" i="3"/>
  <c r="F381" i="3"/>
  <c r="E381" i="3"/>
  <c r="BA381" i="3" s="1"/>
  <c r="W380" i="3"/>
  <c r="R380" i="3"/>
  <c r="Q380" i="3"/>
  <c r="P380" i="3"/>
  <c r="O380" i="3"/>
  <c r="N380" i="3"/>
  <c r="L380" i="3"/>
  <c r="F380" i="3"/>
  <c r="E380" i="3"/>
  <c r="BA380" i="3" s="1"/>
  <c r="W379" i="3"/>
  <c r="R379" i="3"/>
  <c r="Q379" i="3"/>
  <c r="P379" i="3"/>
  <c r="O379" i="3"/>
  <c r="N379" i="3"/>
  <c r="L379" i="3"/>
  <c r="F379" i="3"/>
  <c r="E379" i="3"/>
  <c r="BA379" i="3" s="1"/>
  <c r="W378" i="3"/>
  <c r="R378" i="3"/>
  <c r="Q378" i="3"/>
  <c r="P378" i="3"/>
  <c r="O378" i="3"/>
  <c r="N378" i="3"/>
  <c r="L378" i="3"/>
  <c r="F378" i="3"/>
  <c r="E378" i="3"/>
  <c r="BA378" i="3" s="1"/>
  <c r="W377" i="3"/>
  <c r="R377" i="3"/>
  <c r="Q377" i="3"/>
  <c r="P377" i="3"/>
  <c r="O377" i="3"/>
  <c r="N377" i="3"/>
  <c r="L377" i="3"/>
  <c r="F377" i="3"/>
  <c r="E377" i="3"/>
  <c r="BA377" i="3" s="1"/>
  <c r="W376" i="3"/>
  <c r="R376" i="3"/>
  <c r="Q376" i="3"/>
  <c r="P376" i="3"/>
  <c r="O376" i="3"/>
  <c r="N376" i="3"/>
  <c r="L376" i="3"/>
  <c r="F376" i="3"/>
  <c r="E376" i="3"/>
  <c r="BA376" i="3" s="1"/>
  <c r="W375" i="3"/>
  <c r="R375" i="3"/>
  <c r="Q375" i="3"/>
  <c r="P375" i="3"/>
  <c r="O375" i="3"/>
  <c r="N375" i="3"/>
  <c r="L375" i="3"/>
  <c r="F375" i="3"/>
  <c r="E375" i="3"/>
  <c r="BA375" i="3" s="1"/>
  <c r="W374" i="3"/>
  <c r="R374" i="3"/>
  <c r="Q374" i="3"/>
  <c r="P374" i="3"/>
  <c r="O374" i="3"/>
  <c r="N374" i="3"/>
  <c r="L374" i="3"/>
  <c r="F374" i="3"/>
  <c r="E374" i="3"/>
  <c r="BA374" i="3" s="1"/>
  <c r="W373" i="3"/>
  <c r="R373" i="3"/>
  <c r="Q373" i="3"/>
  <c r="P373" i="3"/>
  <c r="O373" i="3"/>
  <c r="N373" i="3"/>
  <c r="L373" i="3"/>
  <c r="F373" i="3"/>
  <c r="E373" i="3"/>
  <c r="BA373" i="3" s="1"/>
  <c r="W372" i="3"/>
  <c r="R372" i="3"/>
  <c r="Q372" i="3"/>
  <c r="P372" i="3"/>
  <c r="O372" i="3"/>
  <c r="N372" i="3"/>
  <c r="L372" i="3"/>
  <c r="F372" i="3"/>
  <c r="E372" i="3"/>
  <c r="BA372" i="3" s="1"/>
  <c r="R371" i="3"/>
  <c r="Q371" i="3"/>
  <c r="P371" i="3"/>
  <c r="O371" i="3"/>
  <c r="N371" i="3"/>
  <c r="L371" i="3"/>
  <c r="F371" i="3"/>
  <c r="E371" i="3"/>
  <c r="BA371" i="3" s="1"/>
  <c r="R370" i="3"/>
  <c r="Q370" i="3"/>
  <c r="P370" i="3"/>
  <c r="O370" i="3"/>
  <c r="N370" i="3"/>
  <c r="L370" i="3"/>
  <c r="F370" i="3"/>
  <c r="E370" i="3"/>
  <c r="BA370" i="3" s="1"/>
  <c r="W369" i="3"/>
  <c r="R369" i="3"/>
  <c r="Q369" i="3"/>
  <c r="P369" i="3"/>
  <c r="O369" i="3"/>
  <c r="N369" i="3"/>
  <c r="L369" i="3"/>
  <c r="F369" i="3"/>
  <c r="E369" i="3"/>
  <c r="BA369" i="3" s="1"/>
  <c r="W368" i="3"/>
  <c r="R368" i="3"/>
  <c r="Q368" i="3"/>
  <c r="P368" i="3"/>
  <c r="O368" i="3"/>
  <c r="N368" i="3"/>
  <c r="L368" i="3"/>
  <c r="F368" i="3"/>
  <c r="E368" i="3"/>
  <c r="BA368" i="3" s="1"/>
  <c r="W367" i="3"/>
  <c r="R367" i="3"/>
  <c r="Q367" i="3"/>
  <c r="P367" i="3"/>
  <c r="O367" i="3"/>
  <c r="N367" i="3"/>
  <c r="L367" i="3"/>
  <c r="F367" i="3"/>
  <c r="E367" i="3"/>
  <c r="BA367" i="3" s="1"/>
  <c r="R366" i="3"/>
  <c r="Q366" i="3"/>
  <c r="P366" i="3"/>
  <c r="O366" i="3"/>
  <c r="N366" i="3"/>
  <c r="L366" i="3"/>
  <c r="F366" i="3"/>
  <c r="E366" i="3"/>
  <c r="BA366" i="3" s="1"/>
  <c r="R365" i="3"/>
  <c r="Q365" i="3"/>
  <c r="P365" i="3"/>
  <c r="O365" i="3"/>
  <c r="N365" i="3"/>
  <c r="L365" i="3"/>
  <c r="F365" i="3"/>
  <c r="E365" i="3"/>
  <c r="BA365" i="3" s="1"/>
  <c r="R364" i="3"/>
  <c r="Q364" i="3"/>
  <c r="P364" i="3"/>
  <c r="O364" i="3"/>
  <c r="N364" i="3"/>
  <c r="L364" i="3"/>
  <c r="F364" i="3"/>
  <c r="E364" i="3"/>
  <c r="BA364" i="3" s="1"/>
  <c r="W363" i="3"/>
  <c r="R363" i="3"/>
  <c r="Q363" i="3"/>
  <c r="P363" i="3"/>
  <c r="O363" i="3"/>
  <c r="N363" i="3"/>
  <c r="L363" i="3"/>
  <c r="F363" i="3"/>
  <c r="E363" i="3"/>
  <c r="BA363" i="3" s="1"/>
  <c r="W362" i="3"/>
  <c r="R362" i="3"/>
  <c r="Q362" i="3"/>
  <c r="P362" i="3"/>
  <c r="O362" i="3"/>
  <c r="N362" i="3"/>
  <c r="L362" i="3"/>
  <c r="F362" i="3"/>
  <c r="E362" i="3"/>
  <c r="BA362" i="3" s="1"/>
  <c r="W361" i="3"/>
  <c r="R361" i="3"/>
  <c r="Q361" i="3"/>
  <c r="P361" i="3"/>
  <c r="O361" i="3"/>
  <c r="N361" i="3"/>
  <c r="L361" i="3"/>
  <c r="F361" i="3"/>
  <c r="E361" i="3"/>
  <c r="BA361" i="3" s="1"/>
  <c r="W360" i="3"/>
  <c r="R360" i="3"/>
  <c r="Q360" i="3"/>
  <c r="P360" i="3"/>
  <c r="O360" i="3"/>
  <c r="N360" i="3"/>
  <c r="L360" i="3"/>
  <c r="F360" i="3"/>
  <c r="E360" i="3"/>
  <c r="BA360" i="3" s="1"/>
  <c r="W359" i="3"/>
  <c r="R359" i="3"/>
  <c r="Q359" i="3"/>
  <c r="P359" i="3"/>
  <c r="O359" i="3"/>
  <c r="N359" i="3"/>
  <c r="L359" i="3"/>
  <c r="F359" i="3"/>
  <c r="E359" i="3"/>
  <c r="BA359" i="3" s="1"/>
  <c r="W358" i="3"/>
  <c r="R358" i="3"/>
  <c r="Q358" i="3"/>
  <c r="P358" i="3"/>
  <c r="O358" i="3"/>
  <c r="N358" i="3"/>
  <c r="L358" i="3"/>
  <c r="F358" i="3"/>
  <c r="E358" i="3"/>
  <c r="BA358" i="3" s="1"/>
  <c r="W357" i="3"/>
  <c r="R357" i="3"/>
  <c r="Q357" i="3"/>
  <c r="P357" i="3"/>
  <c r="O357" i="3"/>
  <c r="N357" i="3"/>
  <c r="L357" i="3"/>
  <c r="F357" i="3"/>
  <c r="E357" i="3"/>
  <c r="BA357" i="3" s="1"/>
  <c r="W356" i="3"/>
  <c r="R356" i="3"/>
  <c r="Q356" i="3"/>
  <c r="P356" i="3"/>
  <c r="O356" i="3"/>
  <c r="N356" i="3"/>
  <c r="L356" i="3"/>
  <c r="F356" i="3"/>
  <c r="E356" i="3"/>
  <c r="BA356" i="3" s="1"/>
  <c r="W355" i="3"/>
  <c r="R355" i="3"/>
  <c r="Q355" i="3"/>
  <c r="P355" i="3"/>
  <c r="O355" i="3"/>
  <c r="N355" i="3"/>
  <c r="L355" i="3"/>
  <c r="F355" i="3"/>
  <c r="E355" i="3"/>
  <c r="BA355" i="3" s="1"/>
  <c r="W354" i="3"/>
  <c r="R354" i="3"/>
  <c r="Q354" i="3"/>
  <c r="P354" i="3"/>
  <c r="O354" i="3"/>
  <c r="N354" i="3"/>
  <c r="L354" i="3"/>
  <c r="F354" i="3"/>
  <c r="E354" i="3"/>
  <c r="BA354" i="3" s="1"/>
  <c r="W353" i="3"/>
  <c r="R353" i="3"/>
  <c r="Q353" i="3"/>
  <c r="P353" i="3"/>
  <c r="O353" i="3"/>
  <c r="N353" i="3"/>
  <c r="L353" i="3"/>
  <c r="F353" i="3"/>
  <c r="E353" i="3"/>
  <c r="BA353" i="3" s="1"/>
  <c r="W352" i="3"/>
  <c r="R352" i="3"/>
  <c r="Q352" i="3"/>
  <c r="P352" i="3"/>
  <c r="O352" i="3"/>
  <c r="N352" i="3"/>
  <c r="L352" i="3"/>
  <c r="F352" i="3"/>
  <c r="E352" i="3"/>
  <c r="BA352" i="3" s="1"/>
  <c r="W351" i="3"/>
  <c r="R351" i="3"/>
  <c r="Q351" i="3"/>
  <c r="P351" i="3"/>
  <c r="O351" i="3"/>
  <c r="N351" i="3"/>
  <c r="L351" i="3"/>
  <c r="F351" i="3"/>
  <c r="E351" i="3"/>
  <c r="BA351" i="3" s="1"/>
  <c r="W350" i="3"/>
  <c r="R350" i="3"/>
  <c r="Q350" i="3"/>
  <c r="P350" i="3"/>
  <c r="O350" i="3"/>
  <c r="N350" i="3"/>
  <c r="L350" i="3"/>
  <c r="F350" i="3"/>
  <c r="E350" i="3"/>
  <c r="BA350" i="3" s="1"/>
  <c r="W349" i="3"/>
  <c r="R349" i="3"/>
  <c r="Q349" i="3"/>
  <c r="P349" i="3"/>
  <c r="O349" i="3"/>
  <c r="N349" i="3"/>
  <c r="L349" i="3"/>
  <c r="F349" i="3"/>
  <c r="E349" i="3"/>
  <c r="BA349" i="3" s="1"/>
  <c r="W348" i="3"/>
  <c r="R348" i="3"/>
  <c r="Q348" i="3"/>
  <c r="P348" i="3"/>
  <c r="O348" i="3"/>
  <c r="N348" i="3"/>
  <c r="L348" i="3"/>
  <c r="F348" i="3"/>
  <c r="E348" i="3"/>
  <c r="BA348" i="3" s="1"/>
  <c r="W347" i="3"/>
  <c r="R347" i="3"/>
  <c r="Q347" i="3"/>
  <c r="P347" i="3"/>
  <c r="O347" i="3"/>
  <c r="N347" i="3"/>
  <c r="L347" i="3"/>
  <c r="F347" i="3"/>
  <c r="E347" i="3"/>
  <c r="BA347" i="3" s="1"/>
  <c r="W346" i="3"/>
  <c r="R346" i="3"/>
  <c r="Q346" i="3"/>
  <c r="P346" i="3"/>
  <c r="O346" i="3"/>
  <c r="N346" i="3"/>
  <c r="L346" i="3"/>
  <c r="F346" i="3"/>
  <c r="E346" i="3"/>
  <c r="BA346" i="3" s="1"/>
  <c r="W345" i="3"/>
  <c r="R345" i="3"/>
  <c r="Q345" i="3"/>
  <c r="P345" i="3"/>
  <c r="O345" i="3"/>
  <c r="N345" i="3"/>
  <c r="L345" i="3"/>
  <c r="F345" i="3"/>
  <c r="E345" i="3"/>
  <c r="BA345" i="3" s="1"/>
  <c r="W344" i="3"/>
  <c r="R344" i="3"/>
  <c r="Q344" i="3"/>
  <c r="P344" i="3"/>
  <c r="O344" i="3"/>
  <c r="N344" i="3"/>
  <c r="L344" i="3"/>
  <c r="F344" i="3"/>
  <c r="E344" i="3"/>
  <c r="BA344" i="3" s="1"/>
  <c r="W343" i="3"/>
  <c r="R343" i="3"/>
  <c r="Q343" i="3"/>
  <c r="P343" i="3"/>
  <c r="O343" i="3"/>
  <c r="N343" i="3"/>
  <c r="L343" i="3"/>
  <c r="F343" i="3"/>
  <c r="E343" i="3"/>
  <c r="BA343" i="3" s="1"/>
  <c r="W342" i="3"/>
  <c r="R342" i="3"/>
  <c r="Q342" i="3"/>
  <c r="P342" i="3"/>
  <c r="O342" i="3"/>
  <c r="N342" i="3"/>
  <c r="L342" i="3"/>
  <c r="F342" i="3"/>
  <c r="E342" i="3"/>
  <c r="BA342" i="3" s="1"/>
  <c r="R341" i="3"/>
  <c r="Q341" i="3"/>
  <c r="P341" i="3"/>
  <c r="O341" i="3"/>
  <c r="N341" i="3"/>
  <c r="L341" i="3"/>
  <c r="F341" i="3"/>
  <c r="E341" i="3"/>
  <c r="BA341" i="3" s="1"/>
  <c r="W340" i="3"/>
  <c r="R340" i="3"/>
  <c r="Q340" i="3"/>
  <c r="P340" i="3"/>
  <c r="O340" i="3"/>
  <c r="N340" i="3"/>
  <c r="L340" i="3"/>
  <c r="F340" i="3"/>
  <c r="E340" i="3"/>
  <c r="BA340" i="3" s="1"/>
  <c r="W339" i="3"/>
  <c r="R339" i="3"/>
  <c r="Q339" i="3"/>
  <c r="P339" i="3"/>
  <c r="O339" i="3"/>
  <c r="N339" i="3"/>
  <c r="L339" i="3"/>
  <c r="F339" i="3"/>
  <c r="E339" i="3"/>
  <c r="BA339" i="3" s="1"/>
  <c r="W338" i="3"/>
  <c r="R338" i="3"/>
  <c r="Q338" i="3"/>
  <c r="P338" i="3"/>
  <c r="O338" i="3"/>
  <c r="N338" i="3"/>
  <c r="L338" i="3"/>
  <c r="F338" i="3"/>
  <c r="E338" i="3"/>
  <c r="BA338" i="3" s="1"/>
  <c r="W337" i="3"/>
  <c r="R337" i="3"/>
  <c r="Q337" i="3"/>
  <c r="P337" i="3"/>
  <c r="O337" i="3"/>
  <c r="N337" i="3"/>
  <c r="L337" i="3"/>
  <c r="F337" i="3"/>
  <c r="E337" i="3"/>
  <c r="BA337" i="3" s="1"/>
  <c r="W336" i="3"/>
  <c r="R336" i="3"/>
  <c r="Q336" i="3"/>
  <c r="P336" i="3"/>
  <c r="O336" i="3"/>
  <c r="N336" i="3"/>
  <c r="L336" i="3"/>
  <c r="F336" i="3"/>
  <c r="E336" i="3"/>
  <c r="BA336" i="3" s="1"/>
  <c r="W335" i="3"/>
  <c r="R335" i="3"/>
  <c r="Q335" i="3"/>
  <c r="P335" i="3"/>
  <c r="O335" i="3"/>
  <c r="N335" i="3"/>
  <c r="L335" i="3"/>
  <c r="F335" i="3"/>
  <c r="E335" i="3"/>
  <c r="BA335" i="3" s="1"/>
  <c r="W334" i="3"/>
  <c r="R334" i="3"/>
  <c r="Q334" i="3"/>
  <c r="P334" i="3"/>
  <c r="O334" i="3"/>
  <c r="N334" i="3"/>
  <c r="L334" i="3"/>
  <c r="F334" i="3"/>
  <c r="E334" i="3"/>
  <c r="BA334" i="3" s="1"/>
  <c r="W333" i="3"/>
  <c r="R333" i="3"/>
  <c r="Q333" i="3"/>
  <c r="P333" i="3"/>
  <c r="O333" i="3"/>
  <c r="N333" i="3"/>
  <c r="L333" i="3"/>
  <c r="F333" i="3"/>
  <c r="E333" i="3"/>
  <c r="BA333" i="3" s="1"/>
  <c r="W332" i="3"/>
  <c r="R332" i="3"/>
  <c r="Q332" i="3"/>
  <c r="P332" i="3"/>
  <c r="O332" i="3"/>
  <c r="N332" i="3"/>
  <c r="L332" i="3"/>
  <c r="F332" i="3"/>
  <c r="E332" i="3"/>
  <c r="BA332" i="3" s="1"/>
  <c r="W331" i="3"/>
  <c r="R331" i="3"/>
  <c r="Q331" i="3"/>
  <c r="P331" i="3"/>
  <c r="O331" i="3"/>
  <c r="N331" i="3"/>
  <c r="L331" i="3"/>
  <c r="F331" i="3"/>
  <c r="E331" i="3"/>
  <c r="BA331" i="3" s="1"/>
  <c r="W330" i="3"/>
  <c r="R330" i="3"/>
  <c r="Q330" i="3"/>
  <c r="P330" i="3"/>
  <c r="O330" i="3"/>
  <c r="N330" i="3"/>
  <c r="L330" i="3"/>
  <c r="F330" i="3"/>
  <c r="E330" i="3"/>
  <c r="BA330" i="3" s="1"/>
  <c r="W329" i="3"/>
  <c r="R329" i="3"/>
  <c r="Q329" i="3"/>
  <c r="P329" i="3"/>
  <c r="O329" i="3"/>
  <c r="N329" i="3"/>
  <c r="L329" i="3"/>
  <c r="F329" i="3"/>
  <c r="E329" i="3"/>
  <c r="BA329" i="3" s="1"/>
  <c r="W328" i="3"/>
  <c r="R328" i="3"/>
  <c r="Q328" i="3"/>
  <c r="P328" i="3"/>
  <c r="O328" i="3"/>
  <c r="N328" i="3"/>
  <c r="L328" i="3"/>
  <c r="F328" i="3"/>
  <c r="E328" i="3"/>
  <c r="BA328" i="3" s="1"/>
  <c r="W327" i="3"/>
  <c r="R327" i="3"/>
  <c r="Q327" i="3"/>
  <c r="P327" i="3"/>
  <c r="O327" i="3"/>
  <c r="N327" i="3"/>
  <c r="L327" i="3"/>
  <c r="F327" i="3"/>
  <c r="E327" i="3"/>
  <c r="BA327" i="3" s="1"/>
  <c r="R326" i="3"/>
  <c r="Q326" i="3"/>
  <c r="P326" i="3"/>
  <c r="O326" i="3"/>
  <c r="N326" i="3"/>
  <c r="L326" i="3"/>
  <c r="F326" i="3"/>
  <c r="E326" i="3"/>
  <c r="BA326" i="3" s="1"/>
  <c r="R325" i="3"/>
  <c r="Q325" i="3"/>
  <c r="P325" i="3"/>
  <c r="O325" i="3"/>
  <c r="N325" i="3"/>
  <c r="L325" i="3"/>
  <c r="F325" i="3"/>
  <c r="E325" i="3"/>
  <c r="BA325" i="3" s="1"/>
  <c r="W324" i="3"/>
  <c r="R324" i="3"/>
  <c r="Q324" i="3"/>
  <c r="P324" i="3"/>
  <c r="O324" i="3"/>
  <c r="N324" i="3"/>
  <c r="L324" i="3"/>
  <c r="F324" i="3"/>
  <c r="E324" i="3"/>
  <c r="BA324" i="3" s="1"/>
  <c r="R323" i="3"/>
  <c r="Q323" i="3"/>
  <c r="P323" i="3"/>
  <c r="O323" i="3"/>
  <c r="N323" i="3"/>
  <c r="L323" i="3"/>
  <c r="F323" i="3"/>
  <c r="E323" i="3"/>
  <c r="BA323" i="3" s="1"/>
  <c r="W322" i="3"/>
  <c r="R322" i="3"/>
  <c r="Q322" i="3"/>
  <c r="P322" i="3"/>
  <c r="O322" i="3"/>
  <c r="N322" i="3"/>
  <c r="L322" i="3"/>
  <c r="F322" i="3"/>
  <c r="E322" i="3"/>
  <c r="BA322" i="3" s="1"/>
  <c r="W321" i="3"/>
  <c r="R321" i="3"/>
  <c r="Q321" i="3"/>
  <c r="P321" i="3"/>
  <c r="O321" i="3"/>
  <c r="N321" i="3"/>
  <c r="L321" i="3"/>
  <c r="F321" i="3"/>
  <c r="E321" i="3"/>
  <c r="BA321" i="3" s="1"/>
  <c r="W320" i="3"/>
  <c r="R320" i="3"/>
  <c r="Q320" i="3"/>
  <c r="P320" i="3"/>
  <c r="O320" i="3"/>
  <c r="N320" i="3"/>
  <c r="L320" i="3"/>
  <c r="F320" i="3"/>
  <c r="E320" i="3"/>
  <c r="BA320" i="3" s="1"/>
  <c r="W319" i="3"/>
  <c r="R319" i="3"/>
  <c r="Q319" i="3"/>
  <c r="P319" i="3"/>
  <c r="O319" i="3"/>
  <c r="N319" i="3"/>
  <c r="L319" i="3"/>
  <c r="F319" i="3"/>
  <c r="E319" i="3"/>
  <c r="BA319" i="3" s="1"/>
  <c r="W318" i="3"/>
  <c r="R318" i="3"/>
  <c r="Q318" i="3"/>
  <c r="P318" i="3"/>
  <c r="O318" i="3"/>
  <c r="N318" i="3"/>
  <c r="L318" i="3"/>
  <c r="F318" i="3"/>
  <c r="E318" i="3"/>
  <c r="BA318" i="3" s="1"/>
  <c r="W317" i="3"/>
  <c r="R317" i="3"/>
  <c r="Q317" i="3"/>
  <c r="P317" i="3"/>
  <c r="O317" i="3"/>
  <c r="N317" i="3"/>
  <c r="L317" i="3"/>
  <c r="F317" i="3"/>
  <c r="E317" i="3"/>
  <c r="BA317" i="3" s="1"/>
  <c r="W316" i="3"/>
  <c r="R316" i="3"/>
  <c r="Q316" i="3"/>
  <c r="P316" i="3"/>
  <c r="O316" i="3"/>
  <c r="N316" i="3"/>
  <c r="L316" i="3"/>
  <c r="F316" i="3"/>
  <c r="E316" i="3"/>
  <c r="BA316" i="3" s="1"/>
  <c r="W315" i="3"/>
  <c r="R315" i="3"/>
  <c r="Q315" i="3"/>
  <c r="P315" i="3"/>
  <c r="O315" i="3"/>
  <c r="N315" i="3"/>
  <c r="L315" i="3"/>
  <c r="F315" i="3"/>
  <c r="E315" i="3"/>
  <c r="BA315" i="3" s="1"/>
  <c r="W314" i="3"/>
  <c r="R314" i="3"/>
  <c r="Q314" i="3"/>
  <c r="P314" i="3"/>
  <c r="O314" i="3"/>
  <c r="N314" i="3"/>
  <c r="L314" i="3"/>
  <c r="F314" i="3"/>
  <c r="E314" i="3"/>
  <c r="BA314" i="3" s="1"/>
  <c r="W313" i="3"/>
  <c r="R313" i="3"/>
  <c r="Q313" i="3"/>
  <c r="P313" i="3"/>
  <c r="O313" i="3"/>
  <c r="N313" i="3"/>
  <c r="L313" i="3"/>
  <c r="F313" i="3"/>
  <c r="E313" i="3"/>
  <c r="BA313" i="3" s="1"/>
  <c r="R312" i="3"/>
  <c r="Q312" i="3"/>
  <c r="P312" i="3"/>
  <c r="O312" i="3"/>
  <c r="N312" i="3"/>
  <c r="L312" i="3"/>
  <c r="F312" i="3"/>
  <c r="E312" i="3"/>
  <c r="BA312" i="3" s="1"/>
  <c r="R311" i="3"/>
  <c r="Q311" i="3"/>
  <c r="P311" i="3"/>
  <c r="O311" i="3"/>
  <c r="N311" i="3"/>
  <c r="L311" i="3"/>
  <c r="F311" i="3"/>
  <c r="E311" i="3"/>
  <c r="BA311" i="3" s="1"/>
  <c r="R310" i="3"/>
  <c r="Q310" i="3"/>
  <c r="P310" i="3"/>
  <c r="O310" i="3"/>
  <c r="N310" i="3"/>
  <c r="L310" i="3"/>
  <c r="F310" i="3"/>
  <c r="E310" i="3"/>
  <c r="BA310" i="3" s="1"/>
  <c r="W309" i="3"/>
  <c r="R309" i="3"/>
  <c r="Q309" i="3"/>
  <c r="P309" i="3"/>
  <c r="O309" i="3"/>
  <c r="N309" i="3"/>
  <c r="L309" i="3"/>
  <c r="F309" i="3"/>
  <c r="E309" i="3"/>
  <c r="BA309" i="3" s="1"/>
  <c r="W308" i="3"/>
  <c r="R308" i="3"/>
  <c r="Q308" i="3"/>
  <c r="P308" i="3"/>
  <c r="O308" i="3"/>
  <c r="N308" i="3"/>
  <c r="L308" i="3"/>
  <c r="F308" i="3"/>
  <c r="E308" i="3"/>
  <c r="BA308" i="3" s="1"/>
  <c r="W307" i="3"/>
  <c r="R307" i="3"/>
  <c r="Q307" i="3"/>
  <c r="P307" i="3"/>
  <c r="O307" i="3"/>
  <c r="N307" i="3"/>
  <c r="L307" i="3"/>
  <c r="F307" i="3"/>
  <c r="E307" i="3"/>
  <c r="BA307" i="3" s="1"/>
  <c r="W306" i="3"/>
  <c r="R306" i="3"/>
  <c r="Q306" i="3"/>
  <c r="P306" i="3"/>
  <c r="O306" i="3"/>
  <c r="N306" i="3"/>
  <c r="L306" i="3"/>
  <c r="F306" i="3"/>
  <c r="E306" i="3"/>
  <c r="BA306" i="3" s="1"/>
  <c r="W305" i="3"/>
  <c r="R305" i="3"/>
  <c r="Q305" i="3"/>
  <c r="P305" i="3"/>
  <c r="O305" i="3"/>
  <c r="N305" i="3"/>
  <c r="L305" i="3"/>
  <c r="F305" i="3"/>
  <c r="E305" i="3"/>
  <c r="BA305" i="3" s="1"/>
  <c r="W304" i="3"/>
  <c r="R304" i="3"/>
  <c r="Q304" i="3"/>
  <c r="P304" i="3"/>
  <c r="O304" i="3"/>
  <c r="N304" i="3"/>
  <c r="L304" i="3"/>
  <c r="F304" i="3"/>
  <c r="E304" i="3"/>
  <c r="BA304" i="3" s="1"/>
  <c r="W303" i="3"/>
  <c r="R303" i="3"/>
  <c r="Q303" i="3"/>
  <c r="P303" i="3"/>
  <c r="O303" i="3"/>
  <c r="N303" i="3"/>
  <c r="L303" i="3"/>
  <c r="F303" i="3"/>
  <c r="E303" i="3"/>
  <c r="BA303" i="3" s="1"/>
  <c r="W302" i="3"/>
  <c r="R302" i="3"/>
  <c r="Q302" i="3"/>
  <c r="P302" i="3"/>
  <c r="O302" i="3"/>
  <c r="N302" i="3"/>
  <c r="L302" i="3"/>
  <c r="F302" i="3"/>
  <c r="E302" i="3"/>
  <c r="BA302" i="3" s="1"/>
  <c r="W301" i="3"/>
  <c r="R301" i="3"/>
  <c r="Q301" i="3"/>
  <c r="P301" i="3"/>
  <c r="O301" i="3"/>
  <c r="N301" i="3"/>
  <c r="L301" i="3"/>
  <c r="F301" i="3"/>
  <c r="E301" i="3"/>
  <c r="BA301" i="3" s="1"/>
  <c r="R300" i="3"/>
  <c r="Q300" i="3"/>
  <c r="P300" i="3"/>
  <c r="O300" i="3"/>
  <c r="N300" i="3"/>
  <c r="L300" i="3"/>
  <c r="F300" i="3"/>
  <c r="E300" i="3"/>
  <c r="BA300" i="3" s="1"/>
  <c r="W299" i="3"/>
  <c r="R299" i="3"/>
  <c r="Q299" i="3"/>
  <c r="P299" i="3"/>
  <c r="O299" i="3"/>
  <c r="N299" i="3"/>
  <c r="L299" i="3"/>
  <c r="F299" i="3"/>
  <c r="E299" i="3"/>
  <c r="BA299" i="3" s="1"/>
  <c r="W298" i="3"/>
  <c r="R298" i="3"/>
  <c r="Q298" i="3"/>
  <c r="P298" i="3"/>
  <c r="O298" i="3"/>
  <c r="N298" i="3"/>
  <c r="L298" i="3"/>
  <c r="F298" i="3"/>
  <c r="E298" i="3"/>
  <c r="BA298" i="3" s="1"/>
  <c r="W297" i="3"/>
  <c r="R297" i="3"/>
  <c r="Q297" i="3"/>
  <c r="P297" i="3"/>
  <c r="O297" i="3"/>
  <c r="N297" i="3"/>
  <c r="L297" i="3"/>
  <c r="F297" i="3"/>
  <c r="E297" i="3"/>
  <c r="BA297" i="3" s="1"/>
  <c r="W296" i="3"/>
  <c r="R296" i="3"/>
  <c r="Q296" i="3"/>
  <c r="P296" i="3"/>
  <c r="O296" i="3"/>
  <c r="N296" i="3"/>
  <c r="L296" i="3"/>
  <c r="F296" i="3"/>
  <c r="E296" i="3"/>
  <c r="BA296" i="3" s="1"/>
  <c r="W295" i="3"/>
  <c r="R295" i="3"/>
  <c r="Q295" i="3"/>
  <c r="P295" i="3"/>
  <c r="O295" i="3"/>
  <c r="N295" i="3"/>
  <c r="L295" i="3"/>
  <c r="F295" i="3"/>
  <c r="E295" i="3"/>
  <c r="BA295" i="3" s="1"/>
  <c r="W294" i="3"/>
  <c r="R294" i="3"/>
  <c r="Q294" i="3"/>
  <c r="P294" i="3"/>
  <c r="O294" i="3"/>
  <c r="N294" i="3"/>
  <c r="L294" i="3"/>
  <c r="F294" i="3"/>
  <c r="E294" i="3"/>
  <c r="BA294" i="3" s="1"/>
  <c r="W293" i="3"/>
  <c r="R293" i="3"/>
  <c r="Q293" i="3"/>
  <c r="P293" i="3"/>
  <c r="O293" i="3"/>
  <c r="N293" i="3"/>
  <c r="L293" i="3"/>
  <c r="F293" i="3"/>
  <c r="E293" i="3"/>
  <c r="BA293" i="3" s="1"/>
  <c r="W292" i="3"/>
  <c r="R292" i="3"/>
  <c r="Q292" i="3"/>
  <c r="P292" i="3"/>
  <c r="O292" i="3"/>
  <c r="N292" i="3"/>
  <c r="L292" i="3"/>
  <c r="F292" i="3"/>
  <c r="E292" i="3"/>
  <c r="BA292" i="3" s="1"/>
  <c r="W291" i="3"/>
  <c r="R291" i="3"/>
  <c r="Q291" i="3"/>
  <c r="P291" i="3"/>
  <c r="O291" i="3"/>
  <c r="N291" i="3"/>
  <c r="L291" i="3"/>
  <c r="F291" i="3"/>
  <c r="E291" i="3"/>
  <c r="BA291" i="3" s="1"/>
  <c r="W290" i="3"/>
  <c r="R290" i="3"/>
  <c r="Q290" i="3"/>
  <c r="P290" i="3"/>
  <c r="O290" i="3"/>
  <c r="N290" i="3"/>
  <c r="L290" i="3"/>
  <c r="F290" i="3"/>
  <c r="E290" i="3"/>
  <c r="BA290" i="3" s="1"/>
  <c r="W289" i="3"/>
  <c r="R289" i="3"/>
  <c r="Q289" i="3"/>
  <c r="P289" i="3"/>
  <c r="O289" i="3"/>
  <c r="N289" i="3"/>
  <c r="L289" i="3"/>
  <c r="F289" i="3"/>
  <c r="E289" i="3"/>
  <c r="BA289" i="3" s="1"/>
  <c r="W288" i="3"/>
  <c r="R288" i="3"/>
  <c r="Q288" i="3"/>
  <c r="P288" i="3"/>
  <c r="O288" i="3"/>
  <c r="N288" i="3"/>
  <c r="L288" i="3"/>
  <c r="F288" i="3"/>
  <c r="E288" i="3"/>
  <c r="BA288" i="3" s="1"/>
  <c r="W287" i="3"/>
  <c r="R287" i="3"/>
  <c r="Q287" i="3"/>
  <c r="P287" i="3"/>
  <c r="O287" i="3"/>
  <c r="N287" i="3"/>
  <c r="L287" i="3"/>
  <c r="F287" i="3"/>
  <c r="E287" i="3"/>
  <c r="BA287" i="3" s="1"/>
  <c r="W286" i="3"/>
  <c r="R286" i="3"/>
  <c r="Q286" i="3"/>
  <c r="P286" i="3"/>
  <c r="O286" i="3"/>
  <c r="N286" i="3"/>
  <c r="L286" i="3"/>
  <c r="F286" i="3"/>
  <c r="E286" i="3"/>
  <c r="BA286" i="3" s="1"/>
  <c r="W285" i="3"/>
  <c r="R285" i="3"/>
  <c r="Q285" i="3"/>
  <c r="P285" i="3"/>
  <c r="O285" i="3"/>
  <c r="N285" i="3"/>
  <c r="L285" i="3"/>
  <c r="F285" i="3"/>
  <c r="E285" i="3"/>
  <c r="BA285" i="3" s="1"/>
  <c r="W284" i="3"/>
  <c r="R284" i="3"/>
  <c r="Q284" i="3"/>
  <c r="P284" i="3"/>
  <c r="O284" i="3"/>
  <c r="N284" i="3"/>
  <c r="L284" i="3"/>
  <c r="F284" i="3"/>
  <c r="E284" i="3"/>
  <c r="BA284" i="3" s="1"/>
  <c r="W283" i="3"/>
  <c r="R283" i="3"/>
  <c r="Q283" i="3"/>
  <c r="P283" i="3"/>
  <c r="O283" i="3"/>
  <c r="N283" i="3"/>
  <c r="L283" i="3"/>
  <c r="F283" i="3"/>
  <c r="E283" i="3"/>
  <c r="BA283" i="3" s="1"/>
  <c r="W282" i="3"/>
  <c r="R282" i="3"/>
  <c r="Q282" i="3"/>
  <c r="P282" i="3"/>
  <c r="O282" i="3"/>
  <c r="N282" i="3"/>
  <c r="L282" i="3"/>
  <c r="F282" i="3"/>
  <c r="E282" i="3"/>
  <c r="BA282" i="3" s="1"/>
  <c r="W281" i="3"/>
  <c r="R281" i="3"/>
  <c r="Q281" i="3"/>
  <c r="P281" i="3"/>
  <c r="O281" i="3"/>
  <c r="N281" i="3"/>
  <c r="L281" i="3"/>
  <c r="F281" i="3"/>
  <c r="E281" i="3"/>
  <c r="BA281" i="3" s="1"/>
  <c r="W280" i="3"/>
  <c r="R280" i="3"/>
  <c r="Q280" i="3"/>
  <c r="P280" i="3"/>
  <c r="O280" i="3"/>
  <c r="N280" i="3"/>
  <c r="L280" i="3"/>
  <c r="F280" i="3"/>
  <c r="E280" i="3"/>
  <c r="BA280" i="3" s="1"/>
  <c r="R279" i="3"/>
  <c r="Q279" i="3"/>
  <c r="P279" i="3"/>
  <c r="O279" i="3"/>
  <c r="N279" i="3"/>
  <c r="L279" i="3"/>
  <c r="F279" i="3"/>
  <c r="E279" i="3"/>
  <c r="BA279" i="3" s="1"/>
  <c r="R278" i="3"/>
  <c r="Q278" i="3"/>
  <c r="P278" i="3"/>
  <c r="O278" i="3"/>
  <c r="N278" i="3"/>
  <c r="L278" i="3"/>
  <c r="F278" i="3"/>
  <c r="E278" i="3"/>
  <c r="BA278" i="3" s="1"/>
  <c r="W277" i="3"/>
  <c r="R277" i="3"/>
  <c r="Q277" i="3"/>
  <c r="P277" i="3"/>
  <c r="O277" i="3"/>
  <c r="N277" i="3"/>
  <c r="L277" i="3"/>
  <c r="F277" i="3"/>
  <c r="E277" i="3"/>
  <c r="BA277" i="3" s="1"/>
  <c r="R276" i="3"/>
  <c r="Q276" i="3"/>
  <c r="P276" i="3"/>
  <c r="O276" i="3"/>
  <c r="N276" i="3"/>
  <c r="L276" i="3"/>
  <c r="F276" i="3"/>
  <c r="E276" i="3"/>
  <c r="BA276" i="3" s="1"/>
  <c r="R275" i="3"/>
  <c r="Q275" i="3"/>
  <c r="P275" i="3"/>
  <c r="O275" i="3"/>
  <c r="N275" i="3"/>
  <c r="L275" i="3"/>
  <c r="F275" i="3"/>
  <c r="E275" i="3"/>
  <c r="BA275" i="3" s="1"/>
  <c r="R274" i="3"/>
  <c r="Q274" i="3"/>
  <c r="P274" i="3"/>
  <c r="O274" i="3"/>
  <c r="N274" i="3"/>
  <c r="L274" i="3"/>
  <c r="F274" i="3"/>
  <c r="E274" i="3"/>
  <c r="BA274" i="3" s="1"/>
  <c r="W273" i="3"/>
  <c r="R273" i="3"/>
  <c r="Q273" i="3"/>
  <c r="P273" i="3"/>
  <c r="O273" i="3"/>
  <c r="N273" i="3"/>
  <c r="L273" i="3"/>
  <c r="F273" i="3"/>
  <c r="E273" i="3"/>
  <c r="BA273" i="3" s="1"/>
  <c r="W272" i="3"/>
  <c r="R272" i="3"/>
  <c r="Q272" i="3"/>
  <c r="P272" i="3"/>
  <c r="O272" i="3"/>
  <c r="N272" i="3"/>
  <c r="L272" i="3"/>
  <c r="F272" i="3"/>
  <c r="E272" i="3"/>
  <c r="BA272" i="3" s="1"/>
  <c r="R271" i="3"/>
  <c r="Q271" i="3"/>
  <c r="P271" i="3"/>
  <c r="O271" i="3"/>
  <c r="N271" i="3"/>
  <c r="L271" i="3"/>
  <c r="F271" i="3"/>
  <c r="E271" i="3"/>
  <c r="BA271" i="3" s="1"/>
  <c r="R270" i="3"/>
  <c r="Q270" i="3"/>
  <c r="P270" i="3"/>
  <c r="O270" i="3"/>
  <c r="N270" i="3"/>
  <c r="L270" i="3"/>
  <c r="F270" i="3"/>
  <c r="E270" i="3"/>
  <c r="BA270" i="3" s="1"/>
  <c r="R269" i="3"/>
  <c r="Q269" i="3"/>
  <c r="P269" i="3"/>
  <c r="O269" i="3"/>
  <c r="N269" i="3"/>
  <c r="L269" i="3"/>
  <c r="F269" i="3"/>
  <c r="E269" i="3"/>
  <c r="BA269" i="3" s="1"/>
  <c r="W268" i="3"/>
  <c r="R268" i="3"/>
  <c r="Q268" i="3"/>
  <c r="P268" i="3"/>
  <c r="O268" i="3"/>
  <c r="N268" i="3"/>
  <c r="L268" i="3"/>
  <c r="F268" i="3"/>
  <c r="E268" i="3"/>
  <c r="BA268" i="3" s="1"/>
  <c r="W267" i="3"/>
  <c r="R267" i="3"/>
  <c r="Q267" i="3"/>
  <c r="P267" i="3"/>
  <c r="O267" i="3"/>
  <c r="N267" i="3"/>
  <c r="L267" i="3"/>
  <c r="F267" i="3"/>
  <c r="E267" i="3"/>
  <c r="BA267" i="3" s="1"/>
  <c r="W266" i="3"/>
  <c r="R266" i="3"/>
  <c r="Q266" i="3"/>
  <c r="P266" i="3"/>
  <c r="O266" i="3"/>
  <c r="N266" i="3"/>
  <c r="L266" i="3"/>
  <c r="F266" i="3"/>
  <c r="E266" i="3"/>
  <c r="BA266" i="3" s="1"/>
  <c r="W265" i="3"/>
  <c r="R265" i="3"/>
  <c r="Q265" i="3"/>
  <c r="P265" i="3"/>
  <c r="O265" i="3"/>
  <c r="N265" i="3"/>
  <c r="L265" i="3"/>
  <c r="F265" i="3"/>
  <c r="E265" i="3"/>
  <c r="BA265" i="3" s="1"/>
  <c r="W264" i="3"/>
  <c r="R264" i="3"/>
  <c r="Q264" i="3"/>
  <c r="P264" i="3"/>
  <c r="O264" i="3"/>
  <c r="N264" i="3"/>
  <c r="L264" i="3"/>
  <c r="F264" i="3"/>
  <c r="E264" i="3"/>
  <c r="BA264" i="3" s="1"/>
  <c r="W263" i="3"/>
  <c r="R263" i="3"/>
  <c r="Q263" i="3"/>
  <c r="P263" i="3"/>
  <c r="O263" i="3"/>
  <c r="N263" i="3"/>
  <c r="L263" i="3"/>
  <c r="F263" i="3"/>
  <c r="E263" i="3"/>
  <c r="BA263" i="3" s="1"/>
  <c r="W262" i="3"/>
  <c r="R262" i="3"/>
  <c r="Q262" i="3"/>
  <c r="P262" i="3"/>
  <c r="O262" i="3"/>
  <c r="N262" i="3"/>
  <c r="L262" i="3"/>
  <c r="F262" i="3"/>
  <c r="E262" i="3"/>
  <c r="BA262" i="3" s="1"/>
  <c r="W261" i="3"/>
  <c r="R261" i="3"/>
  <c r="Q261" i="3"/>
  <c r="P261" i="3"/>
  <c r="O261" i="3"/>
  <c r="N261" i="3"/>
  <c r="L261" i="3"/>
  <c r="F261" i="3"/>
  <c r="E261" i="3"/>
  <c r="BA261" i="3" s="1"/>
  <c r="W260" i="3"/>
  <c r="R260" i="3"/>
  <c r="Q260" i="3"/>
  <c r="P260" i="3"/>
  <c r="O260" i="3"/>
  <c r="N260" i="3"/>
  <c r="L260" i="3"/>
  <c r="F260" i="3"/>
  <c r="E260" i="3"/>
  <c r="BA260" i="3" s="1"/>
  <c r="W259" i="3"/>
  <c r="R259" i="3"/>
  <c r="Q259" i="3"/>
  <c r="P259" i="3"/>
  <c r="O259" i="3"/>
  <c r="N259" i="3"/>
  <c r="L259" i="3"/>
  <c r="F259" i="3"/>
  <c r="E259" i="3"/>
  <c r="BA259" i="3" s="1"/>
  <c r="W258" i="3"/>
  <c r="R258" i="3"/>
  <c r="Q258" i="3"/>
  <c r="P258" i="3"/>
  <c r="O258" i="3"/>
  <c r="N258" i="3"/>
  <c r="L258" i="3"/>
  <c r="F258" i="3"/>
  <c r="E258" i="3"/>
  <c r="BA258" i="3" s="1"/>
  <c r="W257" i="3"/>
  <c r="R257" i="3"/>
  <c r="Q257" i="3"/>
  <c r="P257" i="3"/>
  <c r="O257" i="3"/>
  <c r="N257" i="3"/>
  <c r="L257" i="3"/>
  <c r="F257" i="3"/>
  <c r="E257" i="3"/>
  <c r="BA257" i="3" s="1"/>
  <c r="W256" i="3"/>
  <c r="R256" i="3"/>
  <c r="Q256" i="3"/>
  <c r="P256" i="3"/>
  <c r="O256" i="3"/>
  <c r="N256" i="3"/>
  <c r="L256" i="3"/>
  <c r="F256" i="3"/>
  <c r="E256" i="3"/>
  <c r="BA256" i="3" s="1"/>
  <c r="R255" i="3"/>
  <c r="Q255" i="3"/>
  <c r="P255" i="3"/>
  <c r="O255" i="3"/>
  <c r="N255" i="3"/>
  <c r="L255" i="3"/>
  <c r="F255" i="3"/>
  <c r="E255" i="3"/>
  <c r="BA255" i="3" s="1"/>
  <c r="W254" i="3"/>
  <c r="R254" i="3"/>
  <c r="Q254" i="3"/>
  <c r="P254" i="3"/>
  <c r="O254" i="3"/>
  <c r="N254" i="3"/>
  <c r="L254" i="3"/>
  <c r="F254" i="3"/>
  <c r="E254" i="3"/>
  <c r="BA254" i="3" s="1"/>
  <c r="W253" i="3"/>
  <c r="R253" i="3"/>
  <c r="Q253" i="3"/>
  <c r="P253" i="3"/>
  <c r="O253" i="3"/>
  <c r="N253" i="3"/>
  <c r="L253" i="3"/>
  <c r="F253" i="3"/>
  <c r="E253" i="3"/>
  <c r="BA253" i="3" s="1"/>
  <c r="R252" i="3"/>
  <c r="Q252" i="3"/>
  <c r="P252" i="3"/>
  <c r="O252" i="3"/>
  <c r="N252" i="3"/>
  <c r="L252" i="3"/>
  <c r="F252" i="3"/>
  <c r="E252" i="3"/>
  <c r="BA252" i="3" s="1"/>
  <c r="R251" i="3"/>
  <c r="Q251" i="3"/>
  <c r="P251" i="3"/>
  <c r="O251" i="3"/>
  <c r="N251" i="3"/>
  <c r="L251" i="3"/>
  <c r="F251" i="3"/>
  <c r="E251" i="3"/>
  <c r="BA251" i="3" s="1"/>
  <c r="R250" i="3"/>
  <c r="Q250" i="3"/>
  <c r="P250" i="3"/>
  <c r="O250" i="3"/>
  <c r="N250" i="3"/>
  <c r="L250" i="3"/>
  <c r="F250" i="3"/>
  <c r="E250" i="3"/>
  <c r="BA250" i="3" s="1"/>
  <c r="R249" i="3"/>
  <c r="Q249" i="3"/>
  <c r="P249" i="3"/>
  <c r="O249" i="3"/>
  <c r="N249" i="3"/>
  <c r="L249" i="3"/>
  <c r="F249" i="3"/>
  <c r="E249" i="3"/>
  <c r="BA249" i="3" s="1"/>
  <c r="R248" i="3"/>
  <c r="Q248" i="3"/>
  <c r="P248" i="3"/>
  <c r="O248" i="3"/>
  <c r="N248" i="3"/>
  <c r="L248" i="3"/>
  <c r="F248" i="3"/>
  <c r="E248" i="3"/>
  <c r="BA248" i="3" s="1"/>
  <c r="R247" i="3"/>
  <c r="Q247" i="3"/>
  <c r="P247" i="3"/>
  <c r="O247" i="3"/>
  <c r="N247" i="3"/>
  <c r="L247" i="3"/>
  <c r="F247" i="3"/>
  <c r="E247" i="3"/>
  <c r="BA247" i="3" s="1"/>
  <c r="R246" i="3"/>
  <c r="Q246" i="3"/>
  <c r="P246" i="3"/>
  <c r="O246" i="3"/>
  <c r="N246" i="3"/>
  <c r="L246" i="3"/>
  <c r="F246" i="3"/>
  <c r="E246" i="3"/>
  <c r="BA246" i="3" s="1"/>
  <c r="W245" i="3"/>
  <c r="R245" i="3"/>
  <c r="Q245" i="3"/>
  <c r="P245" i="3"/>
  <c r="O245" i="3"/>
  <c r="N245" i="3"/>
  <c r="L245" i="3"/>
  <c r="F245" i="3"/>
  <c r="E245" i="3"/>
  <c r="BA245" i="3" s="1"/>
  <c r="W244" i="3"/>
  <c r="R244" i="3"/>
  <c r="Q244" i="3"/>
  <c r="P244" i="3"/>
  <c r="O244" i="3"/>
  <c r="N244" i="3"/>
  <c r="L244" i="3"/>
  <c r="F244" i="3"/>
  <c r="E244" i="3"/>
  <c r="BA244" i="3" s="1"/>
  <c r="W243" i="3"/>
  <c r="R243" i="3"/>
  <c r="Q243" i="3"/>
  <c r="P243" i="3"/>
  <c r="O243" i="3"/>
  <c r="N243" i="3"/>
  <c r="L243" i="3"/>
  <c r="F243" i="3"/>
  <c r="E243" i="3"/>
  <c r="BA243" i="3" s="1"/>
  <c r="W242" i="3"/>
  <c r="R242" i="3"/>
  <c r="Q242" i="3"/>
  <c r="P242" i="3"/>
  <c r="O242" i="3"/>
  <c r="N242" i="3"/>
  <c r="L242" i="3"/>
  <c r="F242" i="3"/>
  <c r="E242" i="3"/>
  <c r="BA242" i="3" s="1"/>
  <c r="W241" i="3"/>
  <c r="R241" i="3"/>
  <c r="Q241" i="3"/>
  <c r="P241" i="3"/>
  <c r="O241" i="3"/>
  <c r="N241" i="3"/>
  <c r="L241" i="3"/>
  <c r="F241" i="3"/>
  <c r="E241" i="3"/>
  <c r="BA241" i="3" s="1"/>
  <c r="W240" i="3"/>
  <c r="R240" i="3"/>
  <c r="Q240" i="3"/>
  <c r="P240" i="3"/>
  <c r="O240" i="3"/>
  <c r="N240" i="3"/>
  <c r="L240" i="3"/>
  <c r="F240" i="3"/>
  <c r="E240" i="3"/>
  <c r="BA240" i="3" s="1"/>
  <c r="W239" i="3"/>
  <c r="R239" i="3"/>
  <c r="Q239" i="3"/>
  <c r="P239" i="3"/>
  <c r="O239" i="3"/>
  <c r="N239" i="3"/>
  <c r="L239" i="3"/>
  <c r="F239" i="3"/>
  <c r="E239" i="3"/>
  <c r="BA239" i="3" s="1"/>
  <c r="W238" i="3"/>
  <c r="R238" i="3"/>
  <c r="Q238" i="3"/>
  <c r="P238" i="3"/>
  <c r="O238" i="3"/>
  <c r="N238" i="3"/>
  <c r="L238" i="3"/>
  <c r="F238" i="3"/>
  <c r="E238" i="3"/>
  <c r="BA238" i="3" s="1"/>
  <c r="W237" i="3"/>
  <c r="R237" i="3"/>
  <c r="Q237" i="3"/>
  <c r="P237" i="3"/>
  <c r="O237" i="3"/>
  <c r="N237" i="3"/>
  <c r="L237" i="3"/>
  <c r="F237" i="3"/>
  <c r="E237" i="3"/>
  <c r="BA237" i="3" s="1"/>
  <c r="W236" i="3"/>
  <c r="R236" i="3"/>
  <c r="Q236" i="3"/>
  <c r="P236" i="3"/>
  <c r="O236" i="3"/>
  <c r="N236" i="3"/>
  <c r="L236" i="3"/>
  <c r="F236" i="3"/>
  <c r="E236" i="3"/>
  <c r="BA236" i="3" s="1"/>
  <c r="W235" i="3"/>
  <c r="R235" i="3"/>
  <c r="Q235" i="3"/>
  <c r="P235" i="3"/>
  <c r="O235" i="3"/>
  <c r="N235" i="3"/>
  <c r="L235" i="3"/>
  <c r="F235" i="3"/>
  <c r="E235" i="3"/>
  <c r="BA235" i="3" s="1"/>
  <c r="W234" i="3"/>
  <c r="R234" i="3"/>
  <c r="Q234" i="3"/>
  <c r="P234" i="3"/>
  <c r="O234" i="3"/>
  <c r="N234" i="3"/>
  <c r="L234" i="3"/>
  <c r="F234" i="3"/>
  <c r="E234" i="3"/>
  <c r="BA234" i="3" s="1"/>
  <c r="W233" i="3"/>
  <c r="R233" i="3"/>
  <c r="Q233" i="3"/>
  <c r="P233" i="3"/>
  <c r="O233" i="3"/>
  <c r="N233" i="3"/>
  <c r="L233" i="3"/>
  <c r="F233" i="3"/>
  <c r="E233" i="3"/>
  <c r="BA233" i="3" s="1"/>
  <c r="W232" i="3"/>
  <c r="R232" i="3"/>
  <c r="Q232" i="3"/>
  <c r="P232" i="3"/>
  <c r="O232" i="3"/>
  <c r="N232" i="3"/>
  <c r="L232" i="3"/>
  <c r="F232" i="3"/>
  <c r="E232" i="3"/>
  <c r="BA232" i="3" s="1"/>
  <c r="W231" i="3"/>
  <c r="R231" i="3"/>
  <c r="Q231" i="3"/>
  <c r="P231" i="3"/>
  <c r="O231" i="3"/>
  <c r="N231" i="3"/>
  <c r="L231" i="3"/>
  <c r="F231" i="3"/>
  <c r="E231" i="3"/>
  <c r="BA231" i="3" s="1"/>
  <c r="W230" i="3"/>
  <c r="R230" i="3"/>
  <c r="Q230" i="3"/>
  <c r="P230" i="3"/>
  <c r="O230" i="3"/>
  <c r="N230" i="3"/>
  <c r="L230" i="3"/>
  <c r="F230" i="3"/>
  <c r="E230" i="3"/>
  <c r="BA230" i="3" s="1"/>
  <c r="W229" i="3"/>
  <c r="R229" i="3"/>
  <c r="Q229" i="3"/>
  <c r="P229" i="3"/>
  <c r="O229" i="3"/>
  <c r="N229" i="3"/>
  <c r="L229" i="3"/>
  <c r="F229" i="3"/>
  <c r="E229" i="3"/>
  <c r="BA229" i="3" s="1"/>
  <c r="W228" i="3"/>
  <c r="R228" i="3"/>
  <c r="Q228" i="3"/>
  <c r="P228" i="3"/>
  <c r="O228" i="3"/>
  <c r="N228" i="3"/>
  <c r="L228" i="3"/>
  <c r="F228" i="3"/>
  <c r="E228" i="3"/>
  <c r="BA228" i="3" s="1"/>
  <c r="W227" i="3"/>
  <c r="R227" i="3"/>
  <c r="Q227" i="3"/>
  <c r="P227" i="3"/>
  <c r="O227" i="3"/>
  <c r="N227" i="3"/>
  <c r="L227" i="3"/>
  <c r="F227" i="3"/>
  <c r="E227" i="3"/>
  <c r="BA227" i="3" s="1"/>
  <c r="W226" i="3"/>
  <c r="R226" i="3"/>
  <c r="Q226" i="3"/>
  <c r="P226" i="3"/>
  <c r="O226" i="3"/>
  <c r="N226" i="3"/>
  <c r="L226" i="3"/>
  <c r="F226" i="3"/>
  <c r="E226" i="3"/>
  <c r="BA226" i="3" s="1"/>
  <c r="W225" i="3"/>
  <c r="R225" i="3"/>
  <c r="Q225" i="3"/>
  <c r="P225" i="3"/>
  <c r="O225" i="3"/>
  <c r="N225" i="3"/>
  <c r="L225" i="3"/>
  <c r="F225" i="3"/>
  <c r="E225" i="3"/>
  <c r="BA225" i="3" s="1"/>
  <c r="W224" i="3"/>
  <c r="R224" i="3"/>
  <c r="Q224" i="3"/>
  <c r="P224" i="3"/>
  <c r="O224" i="3"/>
  <c r="N224" i="3"/>
  <c r="L224" i="3"/>
  <c r="F224" i="3"/>
  <c r="E224" i="3"/>
  <c r="BA224" i="3" s="1"/>
  <c r="W223" i="3"/>
  <c r="R223" i="3"/>
  <c r="Q223" i="3"/>
  <c r="P223" i="3"/>
  <c r="O223" i="3"/>
  <c r="N223" i="3"/>
  <c r="L223" i="3"/>
  <c r="F223" i="3"/>
  <c r="E223" i="3"/>
  <c r="BA223" i="3" s="1"/>
  <c r="W222" i="3"/>
  <c r="R222" i="3"/>
  <c r="Q222" i="3"/>
  <c r="P222" i="3"/>
  <c r="O222" i="3"/>
  <c r="N222" i="3"/>
  <c r="L222" i="3"/>
  <c r="F222" i="3"/>
  <c r="E222" i="3"/>
  <c r="BA222" i="3" s="1"/>
  <c r="W221" i="3"/>
  <c r="R221" i="3"/>
  <c r="Q221" i="3"/>
  <c r="P221" i="3"/>
  <c r="O221" i="3"/>
  <c r="N221" i="3"/>
  <c r="L221" i="3"/>
  <c r="F221" i="3"/>
  <c r="E221" i="3"/>
  <c r="BA221" i="3" s="1"/>
  <c r="W220" i="3"/>
  <c r="R220" i="3"/>
  <c r="Q220" i="3"/>
  <c r="P220" i="3"/>
  <c r="O220" i="3"/>
  <c r="N220" i="3"/>
  <c r="L220" i="3"/>
  <c r="F220" i="3"/>
  <c r="E220" i="3"/>
  <c r="BA220" i="3" s="1"/>
  <c r="R219" i="3"/>
  <c r="Q219" i="3"/>
  <c r="P219" i="3"/>
  <c r="O219" i="3"/>
  <c r="N219" i="3"/>
  <c r="L219" i="3"/>
  <c r="F219" i="3"/>
  <c r="E219" i="3"/>
  <c r="BA219" i="3" s="1"/>
  <c r="R218" i="3"/>
  <c r="Q218" i="3"/>
  <c r="P218" i="3"/>
  <c r="O218" i="3"/>
  <c r="N218" i="3"/>
  <c r="L218" i="3"/>
  <c r="F218" i="3"/>
  <c r="E218" i="3"/>
  <c r="BA218" i="3" s="1"/>
  <c r="R217" i="3"/>
  <c r="Q217" i="3"/>
  <c r="P217" i="3"/>
  <c r="O217" i="3"/>
  <c r="N217" i="3"/>
  <c r="L217" i="3"/>
  <c r="F217" i="3"/>
  <c r="E217" i="3"/>
  <c r="BA217" i="3" s="1"/>
  <c r="W216" i="3"/>
  <c r="R216" i="3"/>
  <c r="Q216" i="3"/>
  <c r="P216" i="3"/>
  <c r="O216" i="3"/>
  <c r="N216" i="3"/>
  <c r="L216" i="3"/>
  <c r="F216" i="3"/>
  <c r="E216" i="3"/>
  <c r="BA216" i="3" s="1"/>
  <c r="R215" i="3"/>
  <c r="Q215" i="3"/>
  <c r="P215" i="3"/>
  <c r="O215" i="3"/>
  <c r="N215" i="3"/>
  <c r="L215" i="3"/>
  <c r="F215" i="3"/>
  <c r="E215" i="3"/>
  <c r="BA215" i="3" s="1"/>
  <c r="R214" i="3"/>
  <c r="Q214" i="3"/>
  <c r="P214" i="3"/>
  <c r="O214" i="3"/>
  <c r="N214" i="3"/>
  <c r="L214" i="3"/>
  <c r="F214" i="3"/>
  <c r="E214" i="3"/>
  <c r="BA214" i="3" s="1"/>
  <c r="W213" i="3"/>
  <c r="R213" i="3"/>
  <c r="Q213" i="3"/>
  <c r="P213" i="3"/>
  <c r="O213" i="3"/>
  <c r="N213" i="3"/>
  <c r="L213" i="3"/>
  <c r="F213" i="3"/>
  <c r="E213" i="3"/>
  <c r="BA213" i="3" s="1"/>
  <c r="W212" i="3"/>
  <c r="R212" i="3"/>
  <c r="Q212" i="3"/>
  <c r="P212" i="3"/>
  <c r="O212" i="3"/>
  <c r="N212" i="3"/>
  <c r="L212" i="3"/>
  <c r="F212" i="3"/>
  <c r="E212" i="3"/>
  <c r="BA212" i="3" s="1"/>
  <c r="W211" i="3"/>
  <c r="R211" i="3"/>
  <c r="Q211" i="3"/>
  <c r="P211" i="3"/>
  <c r="O211" i="3"/>
  <c r="N211" i="3"/>
  <c r="L211" i="3"/>
  <c r="F211" i="3"/>
  <c r="E211" i="3"/>
  <c r="BA211" i="3" s="1"/>
  <c r="W210" i="3"/>
  <c r="R210" i="3"/>
  <c r="Q210" i="3"/>
  <c r="P210" i="3"/>
  <c r="O210" i="3"/>
  <c r="N210" i="3"/>
  <c r="L210" i="3"/>
  <c r="F210" i="3"/>
  <c r="E210" i="3"/>
  <c r="BA210" i="3" s="1"/>
  <c r="W209" i="3"/>
  <c r="R209" i="3"/>
  <c r="Q209" i="3"/>
  <c r="P209" i="3"/>
  <c r="O209" i="3"/>
  <c r="N209" i="3"/>
  <c r="L209" i="3"/>
  <c r="F209" i="3"/>
  <c r="E209" i="3"/>
  <c r="BA209" i="3" s="1"/>
  <c r="W208" i="3"/>
  <c r="R208" i="3"/>
  <c r="Q208" i="3"/>
  <c r="P208" i="3"/>
  <c r="O208" i="3"/>
  <c r="N208" i="3"/>
  <c r="L208" i="3"/>
  <c r="F208" i="3"/>
  <c r="E208" i="3"/>
  <c r="BA208" i="3" s="1"/>
  <c r="W207" i="3"/>
  <c r="R207" i="3"/>
  <c r="Q207" i="3"/>
  <c r="P207" i="3"/>
  <c r="O207" i="3"/>
  <c r="N207" i="3"/>
  <c r="L207" i="3"/>
  <c r="F207" i="3"/>
  <c r="E207" i="3"/>
  <c r="BA207" i="3" s="1"/>
  <c r="W206" i="3"/>
  <c r="R206" i="3"/>
  <c r="Q206" i="3"/>
  <c r="P206" i="3"/>
  <c r="O206" i="3"/>
  <c r="N206" i="3"/>
  <c r="L206" i="3"/>
  <c r="F206" i="3"/>
  <c r="E206" i="3"/>
  <c r="BA206" i="3" s="1"/>
  <c r="W205" i="3"/>
  <c r="R205" i="3"/>
  <c r="Q205" i="3"/>
  <c r="P205" i="3"/>
  <c r="O205" i="3"/>
  <c r="N205" i="3"/>
  <c r="L205" i="3"/>
  <c r="F205" i="3"/>
  <c r="E205" i="3"/>
  <c r="BA205" i="3" s="1"/>
  <c r="W204" i="3"/>
  <c r="R204" i="3"/>
  <c r="Q204" i="3"/>
  <c r="P204" i="3"/>
  <c r="O204" i="3"/>
  <c r="N204" i="3"/>
  <c r="L204" i="3"/>
  <c r="F204" i="3"/>
  <c r="E204" i="3"/>
  <c r="BA204" i="3" s="1"/>
  <c r="W203" i="3"/>
  <c r="R203" i="3"/>
  <c r="Q203" i="3"/>
  <c r="P203" i="3"/>
  <c r="O203" i="3"/>
  <c r="N203" i="3"/>
  <c r="L203" i="3"/>
  <c r="F203" i="3"/>
  <c r="E203" i="3"/>
  <c r="BA203" i="3" s="1"/>
  <c r="W202" i="3"/>
  <c r="R202" i="3"/>
  <c r="Q202" i="3"/>
  <c r="P202" i="3"/>
  <c r="O202" i="3"/>
  <c r="N202" i="3"/>
  <c r="L202" i="3"/>
  <c r="F202" i="3"/>
  <c r="E202" i="3"/>
  <c r="BA202" i="3" s="1"/>
  <c r="W201" i="3"/>
  <c r="R201" i="3"/>
  <c r="Q201" i="3"/>
  <c r="P201" i="3"/>
  <c r="O201" i="3"/>
  <c r="N201" i="3"/>
  <c r="L201" i="3"/>
  <c r="F201" i="3"/>
  <c r="E201" i="3"/>
  <c r="BA201" i="3" s="1"/>
  <c r="W200" i="3"/>
  <c r="R200" i="3"/>
  <c r="Q200" i="3"/>
  <c r="P200" i="3"/>
  <c r="O200" i="3"/>
  <c r="N200" i="3"/>
  <c r="L200" i="3"/>
  <c r="F200" i="3"/>
  <c r="E200" i="3"/>
  <c r="BA200" i="3" s="1"/>
  <c r="W199" i="3"/>
  <c r="R199" i="3"/>
  <c r="Q199" i="3"/>
  <c r="P199" i="3"/>
  <c r="O199" i="3"/>
  <c r="N199" i="3"/>
  <c r="L199" i="3"/>
  <c r="F199" i="3"/>
  <c r="E199" i="3"/>
  <c r="BA199" i="3" s="1"/>
  <c r="R198" i="3"/>
  <c r="Q198" i="3"/>
  <c r="P198" i="3"/>
  <c r="O198" i="3"/>
  <c r="N198" i="3"/>
  <c r="L198" i="3"/>
  <c r="F198" i="3"/>
  <c r="E198" i="3"/>
  <c r="BA198" i="3" s="1"/>
  <c r="W197" i="3"/>
  <c r="R197" i="3"/>
  <c r="Q197" i="3"/>
  <c r="P197" i="3"/>
  <c r="O197" i="3"/>
  <c r="N197" i="3"/>
  <c r="L197" i="3"/>
  <c r="F197" i="3"/>
  <c r="E197" i="3"/>
  <c r="BA197" i="3" s="1"/>
  <c r="W196" i="3"/>
  <c r="R196" i="3"/>
  <c r="Q196" i="3"/>
  <c r="P196" i="3"/>
  <c r="O196" i="3"/>
  <c r="N196" i="3"/>
  <c r="L196" i="3"/>
  <c r="F196" i="3"/>
  <c r="E196" i="3"/>
  <c r="BA196" i="3" s="1"/>
  <c r="W195" i="3"/>
  <c r="R195" i="3"/>
  <c r="Q195" i="3"/>
  <c r="P195" i="3"/>
  <c r="O195" i="3"/>
  <c r="N195" i="3"/>
  <c r="L195" i="3"/>
  <c r="F195" i="3"/>
  <c r="E195" i="3"/>
  <c r="BA195" i="3" s="1"/>
  <c r="R194" i="3"/>
  <c r="Q194" i="3"/>
  <c r="P194" i="3"/>
  <c r="O194" i="3"/>
  <c r="N194" i="3"/>
  <c r="L194" i="3"/>
  <c r="F194" i="3"/>
  <c r="E194" i="3"/>
  <c r="BA194" i="3" s="1"/>
  <c r="W193" i="3"/>
  <c r="R193" i="3"/>
  <c r="Q193" i="3"/>
  <c r="P193" i="3"/>
  <c r="O193" i="3"/>
  <c r="N193" i="3"/>
  <c r="L193" i="3"/>
  <c r="F193" i="3"/>
  <c r="E193" i="3"/>
  <c r="BA193" i="3" s="1"/>
  <c r="R192" i="3"/>
  <c r="Q192" i="3"/>
  <c r="P192" i="3"/>
  <c r="O192" i="3"/>
  <c r="N192" i="3"/>
  <c r="L192" i="3"/>
  <c r="F192" i="3"/>
  <c r="E192" i="3"/>
  <c r="BA192" i="3" s="1"/>
  <c r="R191" i="3"/>
  <c r="Q191" i="3"/>
  <c r="P191" i="3"/>
  <c r="O191" i="3"/>
  <c r="N191" i="3"/>
  <c r="L191" i="3"/>
  <c r="F191" i="3"/>
  <c r="E191" i="3"/>
  <c r="BA191" i="3" s="1"/>
  <c r="R190" i="3"/>
  <c r="Q190" i="3"/>
  <c r="P190" i="3"/>
  <c r="O190" i="3"/>
  <c r="N190" i="3"/>
  <c r="L190" i="3"/>
  <c r="F190" i="3"/>
  <c r="E190" i="3"/>
  <c r="BA190" i="3" s="1"/>
  <c r="W189" i="3"/>
  <c r="R189" i="3"/>
  <c r="Q189" i="3"/>
  <c r="P189" i="3"/>
  <c r="O189" i="3"/>
  <c r="N189" i="3"/>
  <c r="L189" i="3"/>
  <c r="F189" i="3"/>
  <c r="E189" i="3"/>
  <c r="BA189" i="3" s="1"/>
  <c r="R188" i="3"/>
  <c r="Q188" i="3"/>
  <c r="P188" i="3"/>
  <c r="O188" i="3"/>
  <c r="N188" i="3"/>
  <c r="L188" i="3"/>
  <c r="F188" i="3"/>
  <c r="E188" i="3"/>
  <c r="BA188" i="3" s="1"/>
  <c r="R187" i="3"/>
  <c r="Q187" i="3"/>
  <c r="P187" i="3"/>
  <c r="O187" i="3"/>
  <c r="N187" i="3"/>
  <c r="L187" i="3"/>
  <c r="F187" i="3"/>
  <c r="E187" i="3"/>
  <c r="BA187" i="3" s="1"/>
  <c r="W186" i="3"/>
  <c r="R186" i="3"/>
  <c r="Q186" i="3"/>
  <c r="P186" i="3"/>
  <c r="O186" i="3"/>
  <c r="N186" i="3"/>
  <c r="L186" i="3"/>
  <c r="F186" i="3"/>
  <c r="E186" i="3"/>
  <c r="BA186" i="3" s="1"/>
  <c r="W185" i="3"/>
  <c r="R185" i="3"/>
  <c r="Q185" i="3"/>
  <c r="P185" i="3"/>
  <c r="O185" i="3"/>
  <c r="N185" i="3"/>
  <c r="L185" i="3"/>
  <c r="F185" i="3"/>
  <c r="E185" i="3"/>
  <c r="BA185" i="3" s="1"/>
  <c r="R184" i="3"/>
  <c r="Q184" i="3"/>
  <c r="P184" i="3"/>
  <c r="O184" i="3"/>
  <c r="N184" i="3"/>
  <c r="L184" i="3"/>
  <c r="F184" i="3"/>
  <c r="E184" i="3"/>
  <c r="BA184" i="3" s="1"/>
  <c r="R183" i="3"/>
  <c r="Q183" i="3"/>
  <c r="P183" i="3"/>
  <c r="O183" i="3"/>
  <c r="N183" i="3"/>
  <c r="L183" i="3"/>
  <c r="F183" i="3"/>
  <c r="E183" i="3"/>
  <c r="BA183" i="3" s="1"/>
  <c r="W182" i="3"/>
  <c r="R182" i="3"/>
  <c r="Q182" i="3"/>
  <c r="P182" i="3"/>
  <c r="O182" i="3"/>
  <c r="N182" i="3"/>
  <c r="L182" i="3"/>
  <c r="F182" i="3"/>
  <c r="E182" i="3"/>
  <c r="BA182" i="3" s="1"/>
  <c r="W181" i="3"/>
  <c r="R181" i="3"/>
  <c r="Q181" i="3"/>
  <c r="P181" i="3"/>
  <c r="O181" i="3"/>
  <c r="N181" i="3"/>
  <c r="L181" i="3"/>
  <c r="F181" i="3"/>
  <c r="E181" i="3"/>
  <c r="BA181" i="3" s="1"/>
  <c r="W180" i="3"/>
  <c r="R180" i="3"/>
  <c r="Q180" i="3"/>
  <c r="P180" i="3"/>
  <c r="O180" i="3"/>
  <c r="N180" i="3"/>
  <c r="L180" i="3"/>
  <c r="F180" i="3"/>
  <c r="E180" i="3"/>
  <c r="BA180" i="3" s="1"/>
  <c r="W179" i="3"/>
  <c r="R179" i="3"/>
  <c r="Q179" i="3"/>
  <c r="P179" i="3"/>
  <c r="O179" i="3"/>
  <c r="N179" i="3"/>
  <c r="L179" i="3"/>
  <c r="F179" i="3"/>
  <c r="E179" i="3"/>
  <c r="BA179" i="3" s="1"/>
  <c r="R178" i="3"/>
  <c r="Q178" i="3"/>
  <c r="P178" i="3"/>
  <c r="O178" i="3"/>
  <c r="N178" i="3"/>
  <c r="L178" i="3"/>
  <c r="F178" i="3"/>
  <c r="E178" i="3"/>
  <c r="BA178" i="3" s="1"/>
  <c r="R177" i="3"/>
  <c r="Q177" i="3"/>
  <c r="P177" i="3"/>
  <c r="O177" i="3"/>
  <c r="N177" i="3"/>
  <c r="L177" i="3"/>
  <c r="F177" i="3"/>
  <c r="E177" i="3"/>
  <c r="BA177" i="3" s="1"/>
  <c r="R176" i="3"/>
  <c r="Q176" i="3"/>
  <c r="P176" i="3"/>
  <c r="O176" i="3"/>
  <c r="N176" i="3"/>
  <c r="L176" i="3"/>
  <c r="F176" i="3"/>
  <c r="E176" i="3"/>
  <c r="BA176" i="3" s="1"/>
  <c r="R175" i="3"/>
  <c r="Q175" i="3"/>
  <c r="P175" i="3"/>
  <c r="O175" i="3"/>
  <c r="N175" i="3"/>
  <c r="L175" i="3"/>
  <c r="F175" i="3"/>
  <c r="E175" i="3"/>
  <c r="BA175" i="3" s="1"/>
  <c r="R174" i="3"/>
  <c r="Q174" i="3"/>
  <c r="P174" i="3"/>
  <c r="O174" i="3"/>
  <c r="N174" i="3"/>
  <c r="L174" i="3"/>
  <c r="F174" i="3"/>
  <c r="E174" i="3"/>
  <c r="BA174" i="3" s="1"/>
  <c r="R173" i="3"/>
  <c r="Q173" i="3"/>
  <c r="P173" i="3"/>
  <c r="O173" i="3"/>
  <c r="N173" i="3"/>
  <c r="L173" i="3"/>
  <c r="F173" i="3"/>
  <c r="E173" i="3"/>
  <c r="BA173" i="3" s="1"/>
  <c r="R172" i="3"/>
  <c r="Q172" i="3"/>
  <c r="P172" i="3"/>
  <c r="O172" i="3"/>
  <c r="N172" i="3"/>
  <c r="L172" i="3"/>
  <c r="F172" i="3"/>
  <c r="E172" i="3"/>
  <c r="BA172" i="3" s="1"/>
  <c r="R171" i="3"/>
  <c r="Q171" i="3"/>
  <c r="P171" i="3"/>
  <c r="O171" i="3"/>
  <c r="N171" i="3"/>
  <c r="L171" i="3"/>
  <c r="F171" i="3"/>
  <c r="E171" i="3"/>
  <c r="BA171" i="3" s="1"/>
  <c r="R170" i="3"/>
  <c r="Q170" i="3"/>
  <c r="P170" i="3"/>
  <c r="O170" i="3"/>
  <c r="N170" i="3"/>
  <c r="L170" i="3"/>
  <c r="F170" i="3"/>
  <c r="E170" i="3"/>
  <c r="BA170" i="3" s="1"/>
  <c r="R169" i="3"/>
  <c r="Q169" i="3"/>
  <c r="P169" i="3"/>
  <c r="O169" i="3"/>
  <c r="N169" i="3"/>
  <c r="L169" i="3"/>
  <c r="F169" i="3"/>
  <c r="E169" i="3"/>
  <c r="BA169" i="3" s="1"/>
  <c r="R168" i="3"/>
  <c r="Q168" i="3"/>
  <c r="P168" i="3"/>
  <c r="O168" i="3"/>
  <c r="N168" i="3"/>
  <c r="L168" i="3"/>
  <c r="F168" i="3"/>
  <c r="E168" i="3"/>
  <c r="BA168" i="3" s="1"/>
  <c r="R167" i="3"/>
  <c r="Q167" i="3"/>
  <c r="P167" i="3"/>
  <c r="O167" i="3"/>
  <c r="N167" i="3"/>
  <c r="L167" i="3"/>
  <c r="F167" i="3"/>
  <c r="E167" i="3"/>
  <c r="BA167" i="3" s="1"/>
  <c r="R166" i="3"/>
  <c r="Q166" i="3"/>
  <c r="P166" i="3"/>
  <c r="O166" i="3"/>
  <c r="N166" i="3"/>
  <c r="L166" i="3"/>
  <c r="F166" i="3"/>
  <c r="E166" i="3"/>
  <c r="BA166" i="3" s="1"/>
  <c r="R165" i="3"/>
  <c r="Q165" i="3"/>
  <c r="P165" i="3"/>
  <c r="O165" i="3"/>
  <c r="N165" i="3"/>
  <c r="L165" i="3"/>
  <c r="F165" i="3"/>
  <c r="E165" i="3"/>
  <c r="BA165" i="3" s="1"/>
  <c r="R164" i="3"/>
  <c r="Q164" i="3"/>
  <c r="P164" i="3"/>
  <c r="O164" i="3"/>
  <c r="N164" i="3"/>
  <c r="L164" i="3"/>
  <c r="F164" i="3"/>
  <c r="E164" i="3"/>
  <c r="BA164" i="3" s="1"/>
  <c r="R163" i="3"/>
  <c r="Q163" i="3"/>
  <c r="P163" i="3"/>
  <c r="O163" i="3"/>
  <c r="N163" i="3"/>
  <c r="L163" i="3"/>
  <c r="F163" i="3"/>
  <c r="E163" i="3"/>
  <c r="BA163" i="3" s="1"/>
  <c r="R162" i="3"/>
  <c r="Q162" i="3"/>
  <c r="P162" i="3"/>
  <c r="O162" i="3"/>
  <c r="N162" i="3"/>
  <c r="L162" i="3"/>
  <c r="F162" i="3"/>
  <c r="E162" i="3"/>
  <c r="BA162" i="3" s="1"/>
  <c r="R161" i="3"/>
  <c r="Q161" i="3"/>
  <c r="P161" i="3"/>
  <c r="O161" i="3"/>
  <c r="N161" i="3"/>
  <c r="L161" i="3"/>
  <c r="F161" i="3"/>
  <c r="E161" i="3"/>
  <c r="BA161" i="3" s="1"/>
  <c r="R160" i="3"/>
  <c r="Q160" i="3"/>
  <c r="P160" i="3"/>
  <c r="O160" i="3"/>
  <c r="N160" i="3"/>
  <c r="L160" i="3"/>
  <c r="F160" i="3"/>
  <c r="E160" i="3"/>
  <c r="BA160" i="3" s="1"/>
  <c r="R159" i="3"/>
  <c r="Q159" i="3"/>
  <c r="P159" i="3"/>
  <c r="O159" i="3"/>
  <c r="N159" i="3"/>
  <c r="L159" i="3"/>
  <c r="F159" i="3"/>
  <c r="E159" i="3"/>
  <c r="BA159" i="3" s="1"/>
  <c r="R158" i="3"/>
  <c r="Q158" i="3"/>
  <c r="P158" i="3"/>
  <c r="O158" i="3"/>
  <c r="N158" i="3"/>
  <c r="L158" i="3"/>
  <c r="F158" i="3"/>
  <c r="E158" i="3"/>
  <c r="BA158" i="3" s="1"/>
  <c r="R157" i="3"/>
  <c r="Q157" i="3"/>
  <c r="P157" i="3"/>
  <c r="O157" i="3"/>
  <c r="N157" i="3"/>
  <c r="L157" i="3"/>
  <c r="F157" i="3"/>
  <c r="E157" i="3"/>
  <c r="BA157" i="3" s="1"/>
  <c r="R156" i="3"/>
  <c r="Q156" i="3"/>
  <c r="P156" i="3"/>
  <c r="O156" i="3"/>
  <c r="N156" i="3"/>
  <c r="L156" i="3"/>
  <c r="F156" i="3"/>
  <c r="E156" i="3"/>
  <c r="BA156" i="3" s="1"/>
  <c r="R155" i="3"/>
  <c r="Q155" i="3"/>
  <c r="P155" i="3"/>
  <c r="O155" i="3"/>
  <c r="N155" i="3"/>
  <c r="L155" i="3"/>
  <c r="F155" i="3"/>
  <c r="E155" i="3"/>
  <c r="BA155" i="3" s="1"/>
  <c r="R154" i="3"/>
  <c r="Q154" i="3"/>
  <c r="P154" i="3"/>
  <c r="O154" i="3"/>
  <c r="N154" i="3"/>
  <c r="L154" i="3"/>
  <c r="F154" i="3"/>
  <c r="E154" i="3"/>
  <c r="BA154" i="3" s="1"/>
  <c r="R153" i="3"/>
  <c r="Q153" i="3"/>
  <c r="P153" i="3"/>
  <c r="O153" i="3"/>
  <c r="N153" i="3"/>
  <c r="L153" i="3"/>
  <c r="F153" i="3"/>
  <c r="E153" i="3"/>
  <c r="BA153" i="3" s="1"/>
  <c r="R152" i="3"/>
  <c r="Q152" i="3"/>
  <c r="P152" i="3"/>
  <c r="O152" i="3"/>
  <c r="N152" i="3"/>
  <c r="L152" i="3"/>
  <c r="F152" i="3"/>
  <c r="E152" i="3"/>
  <c r="BA152" i="3" s="1"/>
  <c r="R151" i="3"/>
  <c r="Q151" i="3"/>
  <c r="P151" i="3"/>
  <c r="O151" i="3"/>
  <c r="N151" i="3"/>
  <c r="L151" i="3"/>
  <c r="F151" i="3"/>
  <c r="E151" i="3"/>
  <c r="BA151" i="3" s="1"/>
  <c r="R150" i="3"/>
  <c r="Q150" i="3"/>
  <c r="P150" i="3"/>
  <c r="O150" i="3"/>
  <c r="N150" i="3"/>
  <c r="L150" i="3"/>
  <c r="F150" i="3"/>
  <c r="E150" i="3"/>
  <c r="BA150" i="3" s="1"/>
  <c r="R149" i="3"/>
  <c r="Q149" i="3"/>
  <c r="P149" i="3"/>
  <c r="O149" i="3"/>
  <c r="N149" i="3"/>
  <c r="L149" i="3"/>
  <c r="F149" i="3"/>
  <c r="E149" i="3"/>
  <c r="BA149" i="3" s="1"/>
  <c r="R148" i="3"/>
  <c r="Q148" i="3"/>
  <c r="P148" i="3"/>
  <c r="O148" i="3"/>
  <c r="N148" i="3"/>
  <c r="L148" i="3"/>
  <c r="F148" i="3"/>
  <c r="E148" i="3"/>
  <c r="BA148" i="3" s="1"/>
  <c r="R147" i="3"/>
  <c r="Q147" i="3"/>
  <c r="P147" i="3"/>
  <c r="O147" i="3"/>
  <c r="N147" i="3"/>
  <c r="L147" i="3"/>
  <c r="F147" i="3"/>
  <c r="E147" i="3"/>
  <c r="BA147" i="3" s="1"/>
  <c r="R146" i="3"/>
  <c r="Q146" i="3"/>
  <c r="P146" i="3"/>
  <c r="O146" i="3"/>
  <c r="N146" i="3"/>
  <c r="L146" i="3"/>
  <c r="F146" i="3"/>
  <c r="E146" i="3"/>
  <c r="BA146" i="3" s="1"/>
  <c r="R145" i="3"/>
  <c r="Q145" i="3"/>
  <c r="P145" i="3"/>
  <c r="O145" i="3"/>
  <c r="N145" i="3"/>
  <c r="L145" i="3"/>
  <c r="F145" i="3"/>
  <c r="E145" i="3"/>
  <c r="BA145" i="3" s="1"/>
  <c r="R144" i="3"/>
  <c r="Q144" i="3"/>
  <c r="P144" i="3"/>
  <c r="O144" i="3"/>
  <c r="N144" i="3"/>
  <c r="L144" i="3"/>
  <c r="F144" i="3"/>
  <c r="E144" i="3"/>
  <c r="BA144" i="3" s="1"/>
  <c r="R143" i="3"/>
  <c r="Q143" i="3"/>
  <c r="P143" i="3"/>
  <c r="O143" i="3"/>
  <c r="N143" i="3"/>
  <c r="L143" i="3"/>
  <c r="F143" i="3"/>
  <c r="E143" i="3"/>
  <c r="BA143" i="3" s="1"/>
  <c r="R142" i="3"/>
  <c r="Q142" i="3"/>
  <c r="P142" i="3"/>
  <c r="O142" i="3"/>
  <c r="N142" i="3"/>
  <c r="L142" i="3"/>
  <c r="F142" i="3"/>
  <c r="E142" i="3"/>
  <c r="BA142" i="3" s="1"/>
  <c r="R141" i="3"/>
  <c r="Q141" i="3"/>
  <c r="P141" i="3"/>
  <c r="O141" i="3"/>
  <c r="N141" i="3"/>
  <c r="L141" i="3"/>
  <c r="F141" i="3"/>
  <c r="E141" i="3"/>
  <c r="BA141" i="3" s="1"/>
  <c r="R140" i="3"/>
  <c r="Q140" i="3"/>
  <c r="P140" i="3"/>
  <c r="O140" i="3"/>
  <c r="N140" i="3"/>
  <c r="L140" i="3"/>
  <c r="F140" i="3"/>
  <c r="E140" i="3"/>
  <c r="BA140" i="3" s="1"/>
  <c r="R139" i="3"/>
  <c r="Q139" i="3"/>
  <c r="P139" i="3"/>
  <c r="O139" i="3"/>
  <c r="N139" i="3"/>
  <c r="L139" i="3"/>
  <c r="F139" i="3"/>
  <c r="E139" i="3"/>
  <c r="BA139" i="3" s="1"/>
  <c r="R138" i="3"/>
  <c r="Q138" i="3"/>
  <c r="P138" i="3"/>
  <c r="O138" i="3"/>
  <c r="N138" i="3"/>
  <c r="L138" i="3"/>
  <c r="F138" i="3"/>
  <c r="E138" i="3"/>
  <c r="BA138" i="3" s="1"/>
  <c r="R137" i="3"/>
  <c r="Q137" i="3"/>
  <c r="P137" i="3"/>
  <c r="O137" i="3"/>
  <c r="N137" i="3"/>
  <c r="L137" i="3"/>
  <c r="F137" i="3"/>
  <c r="E137" i="3"/>
  <c r="BA137" i="3" s="1"/>
  <c r="R136" i="3"/>
  <c r="Q136" i="3"/>
  <c r="P136" i="3"/>
  <c r="O136" i="3"/>
  <c r="N136" i="3"/>
  <c r="L136" i="3"/>
  <c r="F136" i="3"/>
  <c r="E136" i="3"/>
  <c r="BA136" i="3" s="1"/>
  <c r="R135" i="3"/>
  <c r="Q135" i="3"/>
  <c r="P135" i="3"/>
  <c r="O135" i="3"/>
  <c r="N135" i="3"/>
  <c r="L135" i="3"/>
  <c r="F135" i="3"/>
  <c r="E135" i="3"/>
  <c r="BA135" i="3" s="1"/>
  <c r="R134" i="3"/>
  <c r="Q134" i="3"/>
  <c r="P134" i="3"/>
  <c r="O134" i="3"/>
  <c r="N134" i="3"/>
  <c r="L134" i="3"/>
  <c r="F134" i="3"/>
  <c r="E134" i="3"/>
  <c r="BA134" i="3" s="1"/>
  <c r="R133" i="3"/>
  <c r="Q133" i="3"/>
  <c r="P133" i="3"/>
  <c r="O133" i="3"/>
  <c r="N133" i="3"/>
  <c r="L133" i="3"/>
  <c r="F133" i="3"/>
  <c r="E133" i="3"/>
  <c r="BA133" i="3" s="1"/>
  <c r="R132" i="3"/>
  <c r="Q132" i="3"/>
  <c r="P132" i="3"/>
  <c r="O132" i="3"/>
  <c r="N132" i="3"/>
  <c r="L132" i="3"/>
  <c r="F132" i="3"/>
  <c r="E132" i="3"/>
  <c r="BA132" i="3" s="1"/>
  <c r="R131" i="3"/>
  <c r="Q131" i="3"/>
  <c r="P131" i="3"/>
  <c r="O131" i="3"/>
  <c r="N131" i="3"/>
  <c r="L131" i="3"/>
  <c r="F131" i="3"/>
  <c r="E131" i="3"/>
  <c r="BA131" i="3" s="1"/>
  <c r="R130" i="3"/>
  <c r="Q130" i="3"/>
  <c r="P130" i="3"/>
  <c r="O130" i="3"/>
  <c r="N130" i="3"/>
  <c r="L130" i="3"/>
  <c r="F130" i="3"/>
  <c r="E130" i="3"/>
  <c r="BA130" i="3" s="1"/>
  <c r="R129" i="3"/>
  <c r="Q129" i="3"/>
  <c r="P129" i="3"/>
  <c r="O129" i="3"/>
  <c r="N129" i="3"/>
  <c r="L129" i="3"/>
  <c r="F129" i="3"/>
  <c r="E129" i="3"/>
  <c r="BA129" i="3" s="1"/>
  <c r="R128" i="3"/>
  <c r="Q128" i="3"/>
  <c r="P128" i="3"/>
  <c r="O128" i="3"/>
  <c r="N128" i="3"/>
  <c r="L128" i="3"/>
  <c r="F128" i="3"/>
  <c r="E128" i="3"/>
  <c r="BA128" i="3" s="1"/>
  <c r="R127" i="3"/>
  <c r="Q127" i="3"/>
  <c r="P127" i="3"/>
  <c r="O127" i="3"/>
  <c r="N127" i="3"/>
  <c r="L127" i="3"/>
  <c r="F127" i="3"/>
  <c r="E127" i="3"/>
  <c r="BA127" i="3" s="1"/>
  <c r="R126" i="3"/>
  <c r="Q126" i="3"/>
  <c r="P126" i="3"/>
  <c r="O126" i="3"/>
  <c r="N126" i="3"/>
  <c r="L126" i="3"/>
  <c r="F126" i="3"/>
  <c r="E126" i="3"/>
  <c r="BA126" i="3" s="1"/>
  <c r="R125" i="3"/>
  <c r="Q125" i="3"/>
  <c r="P125" i="3"/>
  <c r="O125" i="3"/>
  <c r="N125" i="3"/>
  <c r="L125" i="3"/>
  <c r="F125" i="3"/>
  <c r="E125" i="3"/>
  <c r="BA125" i="3" s="1"/>
  <c r="R124" i="3"/>
  <c r="Q124" i="3"/>
  <c r="P124" i="3"/>
  <c r="O124" i="3"/>
  <c r="N124" i="3"/>
  <c r="L124" i="3"/>
  <c r="F124" i="3"/>
  <c r="E124" i="3"/>
  <c r="BA124" i="3" s="1"/>
  <c r="R123" i="3"/>
  <c r="Q123" i="3"/>
  <c r="P123" i="3"/>
  <c r="O123" i="3"/>
  <c r="N123" i="3"/>
  <c r="L123" i="3"/>
  <c r="F123" i="3"/>
  <c r="E123" i="3"/>
  <c r="BA123" i="3" s="1"/>
  <c r="R122" i="3"/>
  <c r="Q122" i="3"/>
  <c r="P122" i="3"/>
  <c r="O122" i="3"/>
  <c r="N122" i="3"/>
  <c r="L122" i="3"/>
  <c r="F122" i="3"/>
  <c r="E122" i="3"/>
  <c r="BA122" i="3" s="1"/>
  <c r="R121" i="3"/>
  <c r="Q121" i="3"/>
  <c r="P121" i="3"/>
  <c r="O121" i="3"/>
  <c r="N121" i="3"/>
  <c r="L121" i="3"/>
  <c r="F121" i="3"/>
  <c r="E121" i="3"/>
  <c r="BA121" i="3" s="1"/>
  <c r="R120" i="3"/>
  <c r="Q120" i="3"/>
  <c r="P120" i="3"/>
  <c r="O120" i="3"/>
  <c r="N120" i="3"/>
  <c r="L120" i="3"/>
  <c r="F120" i="3"/>
  <c r="E120" i="3"/>
  <c r="BA120" i="3" s="1"/>
  <c r="R119" i="3"/>
  <c r="Q119" i="3"/>
  <c r="P119" i="3"/>
  <c r="O119" i="3"/>
  <c r="N119" i="3"/>
  <c r="L119" i="3"/>
  <c r="F119" i="3"/>
  <c r="E119" i="3"/>
  <c r="BA119" i="3" s="1"/>
  <c r="R118" i="3"/>
  <c r="Q118" i="3"/>
  <c r="P118" i="3"/>
  <c r="O118" i="3"/>
  <c r="N118" i="3"/>
  <c r="L118" i="3"/>
  <c r="F118" i="3"/>
  <c r="E118" i="3"/>
  <c r="BA118" i="3" s="1"/>
  <c r="R117" i="3"/>
  <c r="Q117" i="3"/>
  <c r="P117" i="3"/>
  <c r="O117" i="3"/>
  <c r="N117" i="3"/>
  <c r="L117" i="3"/>
  <c r="F117" i="3"/>
  <c r="E117" i="3"/>
  <c r="BA117" i="3" s="1"/>
  <c r="R116" i="3"/>
  <c r="Q116" i="3"/>
  <c r="P116" i="3"/>
  <c r="O116" i="3"/>
  <c r="N116" i="3"/>
  <c r="L116" i="3"/>
  <c r="F116" i="3"/>
  <c r="E116" i="3"/>
  <c r="BA116" i="3" s="1"/>
  <c r="R115" i="3"/>
  <c r="Q115" i="3"/>
  <c r="P115" i="3"/>
  <c r="O115" i="3"/>
  <c r="N115" i="3"/>
  <c r="L115" i="3"/>
  <c r="F115" i="3"/>
  <c r="E115" i="3"/>
  <c r="BA115" i="3" s="1"/>
  <c r="R114" i="3"/>
  <c r="Q114" i="3"/>
  <c r="P114" i="3"/>
  <c r="O114" i="3"/>
  <c r="N114" i="3"/>
  <c r="L114" i="3"/>
  <c r="F114" i="3"/>
  <c r="E114" i="3"/>
  <c r="BA114" i="3" s="1"/>
  <c r="R113" i="3"/>
  <c r="Q113" i="3"/>
  <c r="P113" i="3"/>
  <c r="O113" i="3"/>
  <c r="N113" i="3"/>
  <c r="L113" i="3"/>
  <c r="F113" i="3"/>
  <c r="E113" i="3"/>
  <c r="BA113" i="3" s="1"/>
  <c r="R112" i="3"/>
  <c r="Q112" i="3"/>
  <c r="P112" i="3"/>
  <c r="O112" i="3"/>
  <c r="N112" i="3"/>
  <c r="L112" i="3"/>
  <c r="F112" i="3"/>
  <c r="E112" i="3"/>
  <c r="BA112" i="3" s="1"/>
  <c r="R111" i="3"/>
  <c r="Q111" i="3"/>
  <c r="P111" i="3"/>
  <c r="O111" i="3"/>
  <c r="N111" i="3"/>
  <c r="L111" i="3"/>
  <c r="F111" i="3"/>
  <c r="E111" i="3"/>
  <c r="BA111" i="3" s="1"/>
  <c r="R110" i="3"/>
  <c r="Q110" i="3"/>
  <c r="P110" i="3"/>
  <c r="O110" i="3"/>
  <c r="N110" i="3"/>
  <c r="L110" i="3"/>
  <c r="F110" i="3"/>
  <c r="E110" i="3"/>
  <c r="BA110" i="3" s="1"/>
  <c r="R109" i="3"/>
  <c r="Q109" i="3"/>
  <c r="P109" i="3"/>
  <c r="O109" i="3"/>
  <c r="N109" i="3"/>
  <c r="L109" i="3"/>
  <c r="F109" i="3"/>
  <c r="E109" i="3"/>
  <c r="BA109" i="3" s="1"/>
  <c r="R108" i="3"/>
  <c r="Q108" i="3"/>
  <c r="P108" i="3"/>
  <c r="O108" i="3"/>
  <c r="N108" i="3"/>
  <c r="L108" i="3"/>
  <c r="F108" i="3"/>
  <c r="E108" i="3"/>
  <c r="BA108" i="3" s="1"/>
  <c r="R107" i="3"/>
  <c r="Q107" i="3"/>
  <c r="P107" i="3"/>
  <c r="O107" i="3"/>
  <c r="N107" i="3"/>
  <c r="L107" i="3"/>
  <c r="F107" i="3"/>
  <c r="E107" i="3"/>
  <c r="BA107" i="3" s="1"/>
  <c r="R106" i="3"/>
  <c r="Q106" i="3"/>
  <c r="P106" i="3"/>
  <c r="O106" i="3"/>
  <c r="N106" i="3"/>
  <c r="L106" i="3"/>
  <c r="F106" i="3"/>
  <c r="E106" i="3"/>
  <c r="BA106" i="3" s="1"/>
  <c r="R105" i="3"/>
  <c r="Q105" i="3"/>
  <c r="P105" i="3"/>
  <c r="O105" i="3"/>
  <c r="N105" i="3"/>
  <c r="L105" i="3"/>
  <c r="F105" i="3"/>
  <c r="E105" i="3"/>
  <c r="BA105" i="3" s="1"/>
  <c r="R104" i="3"/>
  <c r="Q104" i="3"/>
  <c r="P104" i="3"/>
  <c r="O104" i="3"/>
  <c r="N104" i="3"/>
  <c r="L104" i="3"/>
  <c r="F104" i="3"/>
  <c r="E104" i="3"/>
  <c r="BA104" i="3" s="1"/>
  <c r="R103" i="3"/>
  <c r="Q103" i="3"/>
  <c r="P103" i="3"/>
  <c r="O103" i="3"/>
  <c r="N103" i="3"/>
  <c r="L103" i="3"/>
  <c r="F103" i="3"/>
  <c r="E103" i="3"/>
  <c r="BA103" i="3" s="1"/>
  <c r="R102" i="3"/>
  <c r="Q102" i="3"/>
  <c r="P102" i="3"/>
  <c r="O102" i="3"/>
  <c r="N102" i="3"/>
  <c r="L102" i="3"/>
  <c r="F102" i="3"/>
  <c r="E102" i="3"/>
  <c r="BA102" i="3" s="1"/>
  <c r="R101" i="3"/>
  <c r="Q101" i="3"/>
  <c r="P101" i="3"/>
  <c r="O101" i="3"/>
  <c r="N101" i="3"/>
  <c r="L101" i="3"/>
  <c r="F101" i="3"/>
  <c r="E101" i="3"/>
  <c r="BA101" i="3" s="1"/>
  <c r="R100" i="3"/>
  <c r="Q100" i="3"/>
  <c r="P100" i="3"/>
  <c r="O100" i="3"/>
  <c r="N100" i="3"/>
  <c r="L100" i="3"/>
  <c r="F100" i="3"/>
  <c r="E100" i="3"/>
  <c r="BA100" i="3" s="1"/>
  <c r="R99" i="3"/>
  <c r="Q99" i="3"/>
  <c r="P99" i="3"/>
  <c r="O99" i="3"/>
  <c r="N99" i="3"/>
  <c r="L99" i="3"/>
  <c r="F99" i="3"/>
  <c r="E99" i="3"/>
  <c r="BA99" i="3" s="1"/>
  <c r="R98" i="3"/>
  <c r="Q98" i="3"/>
  <c r="P98" i="3"/>
  <c r="O98" i="3"/>
  <c r="N98" i="3"/>
  <c r="L98" i="3"/>
  <c r="F98" i="3"/>
  <c r="E98" i="3"/>
  <c r="BA98" i="3" s="1"/>
  <c r="R97" i="3"/>
  <c r="Q97" i="3"/>
  <c r="P97" i="3"/>
  <c r="O97" i="3"/>
  <c r="N97" i="3"/>
  <c r="L97" i="3"/>
  <c r="F97" i="3"/>
  <c r="E97" i="3"/>
  <c r="BA97" i="3" s="1"/>
  <c r="R96" i="3"/>
  <c r="Q96" i="3"/>
  <c r="P96" i="3"/>
  <c r="O96" i="3"/>
  <c r="N96" i="3"/>
  <c r="L96" i="3"/>
  <c r="F96" i="3"/>
  <c r="E96" i="3"/>
  <c r="BA96" i="3" s="1"/>
  <c r="R95" i="3"/>
  <c r="Q95" i="3"/>
  <c r="P95" i="3"/>
  <c r="O95" i="3"/>
  <c r="N95" i="3"/>
  <c r="L95" i="3"/>
  <c r="F95" i="3"/>
  <c r="E95" i="3"/>
  <c r="BA95" i="3" s="1"/>
  <c r="R94" i="3"/>
  <c r="Q94" i="3"/>
  <c r="P94" i="3"/>
  <c r="O94" i="3"/>
  <c r="N94" i="3"/>
  <c r="L94" i="3"/>
  <c r="F94" i="3"/>
  <c r="E94" i="3"/>
  <c r="BA94" i="3" s="1"/>
  <c r="R93" i="3"/>
  <c r="Q93" i="3"/>
  <c r="P93" i="3"/>
  <c r="O93" i="3"/>
  <c r="N93" i="3"/>
  <c r="L93" i="3"/>
  <c r="F93" i="3"/>
  <c r="E93" i="3"/>
  <c r="BA93" i="3" s="1"/>
  <c r="R92" i="3"/>
  <c r="Q92" i="3"/>
  <c r="P92" i="3"/>
  <c r="O92" i="3"/>
  <c r="N92" i="3"/>
  <c r="L92" i="3"/>
  <c r="F92" i="3"/>
  <c r="E92" i="3"/>
  <c r="BA92" i="3" s="1"/>
  <c r="R91" i="3"/>
  <c r="Q91" i="3"/>
  <c r="P91" i="3"/>
  <c r="O91" i="3"/>
  <c r="N91" i="3"/>
  <c r="L91" i="3"/>
  <c r="F91" i="3"/>
  <c r="E91" i="3"/>
  <c r="BA91" i="3" s="1"/>
  <c r="R90" i="3"/>
  <c r="Q90" i="3"/>
  <c r="P90" i="3"/>
  <c r="O90" i="3"/>
  <c r="N90" i="3"/>
  <c r="L90" i="3"/>
  <c r="F90" i="3"/>
  <c r="E90" i="3"/>
  <c r="BA90" i="3" s="1"/>
  <c r="R89" i="3"/>
  <c r="Q89" i="3"/>
  <c r="P89" i="3"/>
  <c r="O89" i="3"/>
  <c r="N89" i="3"/>
  <c r="L89" i="3"/>
  <c r="F89" i="3"/>
  <c r="E89" i="3"/>
  <c r="BA89" i="3" s="1"/>
  <c r="R88" i="3"/>
  <c r="Q88" i="3"/>
  <c r="P88" i="3"/>
  <c r="O88" i="3"/>
  <c r="N88" i="3"/>
  <c r="L88" i="3"/>
  <c r="F88" i="3"/>
  <c r="E88" i="3"/>
  <c r="BA88" i="3" s="1"/>
  <c r="R87" i="3"/>
  <c r="Q87" i="3"/>
  <c r="P87" i="3"/>
  <c r="O87" i="3"/>
  <c r="N87" i="3"/>
  <c r="L87" i="3"/>
  <c r="F87" i="3"/>
  <c r="E87" i="3"/>
  <c r="BA87" i="3" s="1"/>
  <c r="R86" i="3"/>
  <c r="Q86" i="3"/>
  <c r="P86" i="3"/>
  <c r="O86" i="3"/>
  <c r="N86" i="3"/>
  <c r="L86" i="3"/>
  <c r="F86" i="3"/>
  <c r="E86" i="3"/>
  <c r="BA86" i="3" s="1"/>
  <c r="R85" i="3"/>
  <c r="Q85" i="3"/>
  <c r="P85" i="3"/>
  <c r="O85" i="3"/>
  <c r="N85" i="3"/>
  <c r="L85" i="3"/>
  <c r="F85" i="3"/>
  <c r="E85" i="3"/>
  <c r="BA85" i="3" s="1"/>
  <c r="R84" i="3"/>
  <c r="Q84" i="3"/>
  <c r="P84" i="3"/>
  <c r="O84" i="3"/>
  <c r="N84" i="3"/>
  <c r="L84" i="3"/>
  <c r="F84" i="3"/>
  <c r="E84" i="3"/>
  <c r="BA84" i="3" s="1"/>
  <c r="R83" i="3"/>
  <c r="Q83" i="3"/>
  <c r="P83" i="3"/>
  <c r="O83" i="3"/>
  <c r="N83" i="3"/>
  <c r="L83" i="3"/>
  <c r="F83" i="3"/>
  <c r="E83" i="3"/>
  <c r="BA83" i="3" s="1"/>
  <c r="R82" i="3"/>
  <c r="Q82" i="3"/>
  <c r="P82" i="3"/>
  <c r="O82" i="3"/>
  <c r="N82" i="3"/>
  <c r="L82" i="3"/>
  <c r="F82" i="3"/>
  <c r="E82" i="3"/>
  <c r="BA82" i="3" s="1"/>
  <c r="R81" i="3"/>
  <c r="Q81" i="3"/>
  <c r="P81" i="3"/>
  <c r="O81" i="3"/>
  <c r="N81" i="3"/>
  <c r="L81" i="3"/>
  <c r="F81" i="3"/>
  <c r="E81" i="3"/>
  <c r="BA81" i="3" s="1"/>
  <c r="R80" i="3"/>
  <c r="Q80" i="3"/>
  <c r="P80" i="3"/>
  <c r="O80" i="3"/>
  <c r="N80" i="3"/>
  <c r="L80" i="3"/>
  <c r="F80" i="3"/>
  <c r="E80" i="3"/>
  <c r="BA80" i="3" s="1"/>
  <c r="R79" i="3"/>
  <c r="Q79" i="3"/>
  <c r="P79" i="3"/>
  <c r="O79" i="3"/>
  <c r="N79" i="3"/>
  <c r="L79" i="3"/>
  <c r="F79" i="3"/>
  <c r="E79" i="3"/>
  <c r="BA79" i="3" s="1"/>
  <c r="R78" i="3"/>
  <c r="Q78" i="3"/>
  <c r="P78" i="3"/>
  <c r="O78" i="3"/>
  <c r="N78" i="3"/>
  <c r="L78" i="3"/>
  <c r="F78" i="3"/>
  <c r="E78" i="3"/>
  <c r="BA78" i="3" s="1"/>
  <c r="R77" i="3"/>
  <c r="Q77" i="3"/>
  <c r="P77" i="3"/>
  <c r="O77" i="3"/>
  <c r="N77" i="3"/>
  <c r="L77" i="3"/>
  <c r="F77" i="3"/>
  <c r="E77" i="3"/>
  <c r="BA77" i="3" s="1"/>
  <c r="R76" i="3"/>
  <c r="Q76" i="3"/>
  <c r="P76" i="3"/>
  <c r="O76" i="3"/>
  <c r="N76" i="3"/>
  <c r="L76" i="3"/>
  <c r="F76" i="3"/>
  <c r="E76" i="3"/>
  <c r="BA76" i="3" s="1"/>
  <c r="R75" i="3"/>
  <c r="Q75" i="3"/>
  <c r="P75" i="3"/>
  <c r="O75" i="3"/>
  <c r="N75" i="3"/>
  <c r="L75" i="3"/>
  <c r="F75" i="3"/>
  <c r="E75" i="3"/>
  <c r="BA75" i="3" s="1"/>
  <c r="R74" i="3"/>
  <c r="Q74" i="3"/>
  <c r="P74" i="3"/>
  <c r="O74" i="3"/>
  <c r="N74" i="3"/>
  <c r="L74" i="3"/>
  <c r="F74" i="3"/>
  <c r="E74" i="3"/>
  <c r="BA74" i="3" s="1"/>
  <c r="R73" i="3"/>
  <c r="Q73" i="3"/>
  <c r="P73" i="3"/>
  <c r="O73" i="3"/>
  <c r="N73" i="3"/>
  <c r="L73" i="3"/>
  <c r="F73" i="3"/>
  <c r="E73" i="3"/>
  <c r="BA73" i="3" s="1"/>
  <c r="R72" i="3"/>
  <c r="Q72" i="3"/>
  <c r="P72" i="3"/>
  <c r="O72" i="3"/>
  <c r="N72" i="3"/>
  <c r="L72" i="3"/>
  <c r="F72" i="3"/>
  <c r="E72" i="3"/>
  <c r="BA72" i="3" s="1"/>
  <c r="R71" i="3"/>
  <c r="Q71" i="3"/>
  <c r="P71" i="3"/>
  <c r="O71" i="3"/>
  <c r="N71" i="3"/>
  <c r="L71" i="3"/>
  <c r="F71" i="3"/>
  <c r="E71" i="3"/>
  <c r="BA71" i="3" s="1"/>
  <c r="R70" i="3"/>
  <c r="Q70" i="3"/>
  <c r="P70" i="3"/>
  <c r="O70" i="3"/>
  <c r="N70" i="3"/>
  <c r="L70" i="3"/>
  <c r="F70" i="3"/>
  <c r="E70" i="3"/>
  <c r="BA70" i="3" s="1"/>
  <c r="R69" i="3"/>
  <c r="Q69" i="3"/>
  <c r="P69" i="3"/>
  <c r="O69" i="3"/>
  <c r="N69" i="3"/>
  <c r="L69" i="3"/>
  <c r="F69" i="3"/>
  <c r="E69" i="3"/>
  <c r="BA69" i="3" s="1"/>
  <c r="R68" i="3"/>
  <c r="Q68" i="3"/>
  <c r="P68" i="3"/>
  <c r="O68" i="3"/>
  <c r="N68" i="3"/>
  <c r="L68" i="3"/>
  <c r="F68" i="3"/>
  <c r="E68" i="3"/>
  <c r="BA68" i="3" s="1"/>
  <c r="R67" i="3"/>
  <c r="Q67" i="3"/>
  <c r="P67" i="3"/>
  <c r="O67" i="3"/>
  <c r="N67" i="3"/>
  <c r="L67" i="3"/>
  <c r="F67" i="3"/>
  <c r="E67" i="3"/>
  <c r="BA67" i="3" s="1"/>
  <c r="R66" i="3"/>
  <c r="Q66" i="3"/>
  <c r="P66" i="3"/>
  <c r="O66" i="3"/>
  <c r="N66" i="3"/>
  <c r="L66" i="3"/>
  <c r="F66" i="3"/>
  <c r="E66" i="3"/>
  <c r="BA66" i="3" s="1"/>
  <c r="R65" i="3"/>
  <c r="Q65" i="3"/>
  <c r="P65" i="3"/>
  <c r="O65" i="3"/>
  <c r="N65" i="3"/>
  <c r="L65" i="3"/>
  <c r="F65" i="3"/>
  <c r="E65" i="3"/>
  <c r="BA65" i="3" s="1"/>
  <c r="R64" i="3"/>
  <c r="Q64" i="3"/>
  <c r="P64" i="3"/>
  <c r="O64" i="3"/>
  <c r="N64" i="3"/>
  <c r="L64" i="3"/>
  <c r="F64" i="3"/>
  <c r="E64" i="3"/>
  <c r="BA64" i="3" s="1"/>
  <c r="R63" i="3"/>
  <c r="Q63" i="3"/>
  <c r="P63" i="3"/>
  <c r="O63" i="3"/>
  <c r="N63" i="3"/>
  <c r="L63" i="3"/>
  <c r="F63" i="3"/>
  <c r="E63" i="3"/>
  <c r="BA63" i="3" s="1"/>
  <c r="R62" i="3"/>
  <c r="Q62" i="3"/>
  <c r="P62" i="3"/>
  <c r="O62" i="3"/>
  <c r="N62" i="3"/>
  <c r="L62" i="3"/>
  <c r="F62" i="3"/>
  <c r="E62" i="3"/>
  <c r="BA62" i="3" s="1"/>
  <c r="R61" i="3"/>
  <c r="Q61" i="3"/>
  <c r="P61" i="3"/>
  <c r="O61" i="3"/>
  <c r="N61" i="3"/>
  <c r="L61" i="3"/>
  <c r="F61" i="3"/>
  <c r="E61" i="3"/>
  <c r="BA61" i="3" s="1"/>
  <c r="R60" i="3"/>
  <c r="Q60" i="3"/>
  <c r="P60" i="3"/>
  <c r="O60" i="3"/>
  <c r="N60" i="3"/>
  <c r="L60" i="3"/>
  <c r="F60" i="3"/>
  <c r="E60" i="3"/>
  <c r="BA60" i="3" s="1"/>
  <c r="R59" i="3"/>
  <c r="Q59" i="3"/>
  <c r="P59" i="3"/>
  <c r="O59" i="3"/>
  <c r="N59" i="3"/>
  <c r="L59" i="3"/>
  <c r="F59" i="3"/>
  <c r="E59" i="3"/>
  <c r="BA59" i="3" s="1"/>
  <c r="R58" i="3"/>
  <c r="Q58" i="3"/>
  <c r="P58" i="3"/>
  <c r="O58" i="3"/>
  <c r="N58" i="3"/>
  <c r="L58" i="3"/>
  <c r="F58" i="3"/>
  <c r="E58" i="3"/>
  <c r="BA58" i="3" s="1"/>
  <c r="R57" i="3"/>
  <c r="Q57" i="3"/>
  <c r="P57" i="3"/>
  <c r="O57" i="3"/>
  <c r="N57" i="3"/>
  <c r="L57" i="3"/>
  <c r="F57" i="3"/>
  <c r="E57" i="3"/>
  <c r="BA57" i="3" s="1"/>
  <c r="R56" i="3"/>
  <c r="Q56" i="3"/>
  <c r="P56" i="3"/>
  <c r="O56" i="3"/>
  <c r="N56" i="3"/>
  <c r="L56" i="3"/>
  <c r="F56" i="3"/>
  <c r="E56" i="3"/>
  <c r="BA56" i="3" s="1"/>
  <c r="R55" i="3"/>
  <c r="Q55" i="3"/>
  <c r="P55" i="3"/>
  <c r="O55" i="3"/>
  <c r="N55" i="3"/>
  <c r="L55" i="3"/>
  <c r="F55" i="3"/>
  <c r="E55" i="3"/>
  <c r="BA55" i="3" s="1"/>
  <c r="R54" i="3"/>
  <c r="Q54" i="3"/>
  <c r="P54" i="3"/>
  <c r="O54" i="3"/>
  <c r="N54" i="3"/>
  <c r="L54" i="3"/>
  <c r="F54" i="3"/>
  <c r="E54" i="3"/>
  <c r="BA54" i="3" s="1"/>
  <c r="R53" i="3"/>
  <c r="Q53" i="3"/>
  <c r="P53" i="3"/>
  <c r="O53" i="3"/>
  <c r="N53" i="3"/>
  <c r="L53" i="3"/>
  <c r="F53" i="3"/>
  <c r="E53" i="3"/>
  <c r="BA53" i="3" s="1"/>
  <c r="R52" i="3"/>
  <c r="Q52" i="3"/>
  <c r="P52" i="3"/>
  <c r="O52" i="3"/>
  <c r="N52" i="3"/>
  <c r="L52" i="3"/>
  <c r="F52" i="3"/>
  <c r="E52" i="3"/>
  <c r="BA52" i="3" s="1"/>
  <c r="R51" i="3"/>
  <c r="Q51" i="3"/>
  <c r="P51" i="3"/>
  <c r="O51" i="3"/>
  <c r="N51" i="3"/>
  <c r="L51" i="3"/>
  <c r="F51" i="3"/>
  <c r="E51" i="3"/>
  <c r="BA51" i="3" s="1"/>
  <c r="R50" i="3"/>
  <c r="Q50" i="3"/>
  <c r="P50" i="3"/>
  <c r="O50" i="3"/>
  <c r="N50" i="3"/>
  <c r="L50" i="3"/>
  <c r="F50" i="3"/>
  <c r="E50" i="3"/>
  <c r="BA50" i="3" s="1"/>
  <c r="R49" i="3"/>
  <c r="Q49" i="3"/>
  <c r="P49" i="3"/>
  <c r="O49" i="3"/>
  <c r="N49" i="3"/>
  <c r="L49" i="3"/>
  <c r="F49" i="3"/>
  <c r="E49" i="3"/>
  <c r="BA49" i="3" s="1"/>
  <c r="R48" i="3"/>
  <c r="Q48" i="3"/>
  <c r="P48" i="3"/>
  <c r="O48" i="3"/>
  <c r="N48" i="3"/>
  <c r="L48" i="3"/>
  <c r="F48" i="3"/>
  <c r="E48" i="3"/>
  <c r="BA48" i="3" s="1"/>
  <c r="R47" i="3"/>
  <c r="Q47" i="3"/>
  <c r="P47" i="3"/>
  <c r="O47" i="3"/>
  <c r="N47" i="3"/>
  <c r="L47" i="3"/>
  <c r="F47" i="3"/>
  <c r="E47" i="3"/>
  <c r="BA47" i="3" s="1"/>
  <c r="R46" i="3"/>
  <c r="Q46" i="3"/>
  <c r="P46" i="3"/>
  <c r="O46" i="3"/>
  <c r="N46" i="3"/>
  <c r="L46" i="3"/>
  <c r="F46" i="3"/>
  <c r="E46" i="3"/>
  <c r="BA46" i="3" s="1"/>
  <c r="R45" i="3"/>
  <c r="Q45" i="3"/>
  <c r="P45" i="3"/>
  <c r="O45" i="3"/>
  <c r="N45" i="3"/>
  <c r="L45" i="3"/>
  <c r="F45" i="3"/>
  <c r="E45" i="3"/>
  <c r="BA45" i="3" s="1"/>
  <c r="R44" i="3"/>
  <c r="Q44" i="3"/>
  <c r="P44" i="3"/>
  <c r="O44" i="3"/>
  <c r="N44" i="3"/>
  <c r="L44" i="3"/>
  <c r="F44" i="3"/>
  <c r="E44" i="3"/>
  <c r="BA44" i="3" s="1"/>
  <c r="R43" i="3"/>
  <c r="Q43" i="3"/>
  <c r="P43" i="3"/>
  <c r="O43" i="3"/>
  <c r="N43" i="3"/>
  <c r="L43" i="3"/>
  <c r="F43" i="3"/>
  <c r="E43" i="3"/>
  <c r="BA43" i="3" s="1"/>
  <c r="R42" i="3"/>
  <c r="Q42" i="3"/>
  <c r="P42" i="3"/>
  <c r="O42" i="3"/>
  <c r="N42" i="3"/>
  <c r="L42" i="3"/>
  <c r="F42" i="3"/>
  <c r="E42" i="3"/>
  <c r="BA42" i="3" s="1"/>
  <c r="R41" i="3"/>
  <c r="Q41" i="3"/>
  <c r="P41" i="3"/>
  <c r="O41" i="3"/>
  <c r="N41" i="3"/>
  <c r="L41" i="3"/>
  <c r="F41" i="3"/>
  <c r="E41" i="3"/>
  <c r="BA41" i="3" s="1"/>
  <c r="R40" i="3"/>
  <c r="Q40" i="3"/>
  <c r="P40" i="3"/>
  <c r="O40" i="3"/>
  <c r="N40" i="3"/>
  <c r="L40" i="3"/>
  <c r="F40" i="3"/>
  <c r="E40" i="3"/>
  <c r="BA40" i="3" s="1"/>
  <c r="R39" i="3"/>
  <c r="Q39" i="3"/>
  <c r="P39" i="3"/>
  <c r="O39" i="3"/>
  <c r="N39" i="3"/>
  <c r="L39" i="3"/>
  <c r="F39" i="3"/>
  <c r="E39" i="3"/>
  <c r="BA39" i="3" s="1"/>
  <c r="R38" i="3"/>
  <c r="Q38" i="3"/>
  <c r="P38" i="3"/>
  <c r="O38" i="3"/>
  <c r="N38" i="3"/>
  <c r="L38" i="3"/>
  <c r="F38" i="3"/>
  <c r="E38" i="3"/>
  <c r="BA38" i="3" s="1"/>
  <c r="R37" i="3"/>
  <c r="Q37" i="3"/>
  <c r="P37" i="3"/>
  <c r="O37" i="3"/>
  <c r="N37" i="3"/>
  <c r="L37" i="3"/>
  <c r="F37" i="3"/>
  <c r="E37" i="3"/>
  <c r="BA37" i="3" s="1"/>
  <c r="R36" i="3"/>
  <c r="Q36" i="3"/>
  <c r="P36" i="3"/>
  <c r="O36" i="3"/>
  <c r="N36" i="3"/>
  <c r="L36" i="3"/>
  <c r="F36" i="3"/>
  <c r="E36" i="3"/>
  <c r="BA36" i="3" s="1"/>
  <c r="R35" i="3"/>
  <c r="Q35" i="3"/>
  <c r="P35" i="3"/>
  <c r="O35" i="3"/>
  <c r="N35" i="3"/>
  <c r="L35" i="3"/>
  <c r="F35" i="3"/>
  <c r="E35" i="3"/>
  <c r="BA35" i="3" s="1"/>
  <c r="R34" i="3"/>
  <c r="Q34" i="3"/>
  <c r="P34" i="3"/>
  <c r="O34" i="3"/>
  <c r="N34" i="3"/>
  <c r="L34" i="3"/>
  <c r="F34" i="3"/>
  <c r="E34" i="3"/>
  <c r="BA34" i="3" s="1"/>
  <c r="R33" i="3"/>
  <c r="Q33" i="3"/>
  <c r="P33" i="3"/>
  <c r="O33" i="3"/>
  <c r="N33" i="3"/>
  <c r="L33" i="3"/>
  <c r="F33" i="3"/>
  <c r="E33" i="3"/>
  <c r="BA33" i="3" s="1"/>
  <c r="R32" i="3"/>
  <c r="Q32" i="3"/>
  <c r="P32" i="3"/>
  <c r="O32" i="3"/>
  <c r="N32" i="3"/>
  <c r="L32" i="3"/>
  <c r="F32" i="3"/>
  <c r="E32" i="3"/>
  <c r="BA32" i="3" s="1"/>
  <c r="R31" i="3"/>
  <c r="Q31" i="3"/>
  <c r="P31" i="3"/>
  <c r="O31" i="3"/>
  <c r="N31" i="3"/>
  <c r="L31" i="3"/>
  <c r="F31" i="3"/>
  <c r="E31" i="3"/>
  <c r="BA31" i="3" s="1"/>
  <c r="R30" i="3"/>
  <c r="Q30" i="3"/>
  <c r="P30" i="3"/>
  <c r="O30" i="3"/>
  <c r="N30" i="3"/>
  <c r="L30" i="3"/>
  <c r="F30" i="3"/>
  <c r="E30" i="3"/>
  <c r="BA30" i="3" s="1"/>
  <c r="R29" i="3"/>
  <c r="Q29" i="3"/>
  <c r="P29" i="3"/>
  <c r="O29" i="3"/>
  <c r="N29" i="3"/>
  <c r="L29" i="3"/>
  <c r="F29" i="3"/>
  <c r="E29" i="3"/>
  <c r="BA29" i="3" s="1"/>
  <c r="R28" i="3"/>
  <c r="Q28" i="3"/>
  <c r="P28" i="3"/>
  <c r="O28" i="3"/>
  <c r="N28" i="3"/>
  <c r="L28" i="3"/>
  <c r="F28" i="3"/>
  <c r="E28" i="3"/>
  <c r="BA28" i="3" s="1"/>
  <c r="R27" i="3"/>
  <c r="Q27" i="3"/>
  <c r="P27" i="3"/>
  <c r="O27" i="3"/>
  <c r="N27" i="3"/>
  <c r="L27" i="3"/>
  <c r="F27" i="3"/>
  <c r="E27" i="3"/>
  <c r="BA27" i="3" s="1"/>
  <c r="R26" i="3"/>
  <c r="Q26" i="3"/>
  <c r="P26" i="3"/>
  <c r="O26" i="3"/>
  <c r="N26" i="3"/>
  <c r="L26" i="3"/>
  <c r="F26" i="3"/>
  <c r="E26" i="3"/>
  <c r="BA26" i="3" s="1"/>
  <c r="R25" i="3"/>
  <c r="Q25" i="3"/>
  <c r="P25" i="3"/>
  <c r="O25" i="3"/>
  <c r="N25" i="3"/>
  <c r="L25" i="3"/>
  <c r="F25" i="3"/>
  <c r="E25" i="3"/>
  <c r="BA25" i="3" s="1"/>
  <c r="R24" i="3"/>
  <c r="Q24" i="3"/>
  <c r="P24" i="3"/>
  <c r="O24" i="3"/>
  <c r="N24" i="3"/>
  <c r="L24" i="3"/>
  <c r="F24" i="3"/>
  <c r="E24" i="3"/>
  <c r="BA24" i="3" s="1"/>
  <c r="R23" i="3"/>
  <c r="Q23" i="3"/>
  <c r="P23" i="3"/>
  <c r="O23" i="3"/>
  <c r="N23" i="3"/>
  <c r="L23" i="3"/>
  <c r="F23" i="3"/>
  <c r="E23" i="3"/>
  <c r="BA23" i="3" s="1"/>
  <c r="R22" i="3"/>
  <c r="Q22" i="3"/>
  <c r="P22" i="3"/>
  <c r="O22" i="3"/>
  <c r="N22" i="3"/>
  <c r="L22" i="3"/>
  <c r="F22" i="3"/>
  <c r="E22" i="3"/>
  <c r="BA22" i="3" s="1"/>
  <c r="R21" i="3"/>
  <c r="Q21" i="3"/>
  <c r="P21" i="3"/>
  <c r="O21" i="3"/>
  <c r="N21" i="3"/>
  <c r="L21" i="3"/>
  <c r="F21" i="3"/>
  <c r="E21" i="3"/>
  <c r="BA21" i="3" s="1"/>
  <c r="R20" i="3"/>
  <c r="Q20" i="3"/>
  <c r="P20" i="3"/>
  <c r="O20" i="3"/>
  <c r="N20" i="3"/>
  <c r="L20" i="3"/>
  <c r="F20" i="3"/>
  <c r="E20" i="3"/>
  <c r="BA20" i="3" s="1"/>
  <c r="R19" i="3"/>
  <c r="Q19" i="3"/>
  <c r="P19" i="3"/>
  <c r="O19" i="3"/>
  <c r="N19" i="3"/>
  <c r="L19" i="3"/>
  <c r="F19" i="3"/>
  <c r="R18" i="3"/>
  <c r="Q18" i="3"/>
  <c r="P18" i="3"/>
  <c r="O18" i="3"/>
  <c r="N18" i="3"/>
  <c r="L18" i="3"/>
  <c r="F18" i="3"/>
  <c r="E18" i="3"/>
  <c r="BA18" i="3" s="1"/>
  <c r="R17" i="3"/>
  <c r="Q17" i="3"/>
  <c r="P17" i="3"/>
  <c r="O17" i="3"/>
  <c r="N17" i="3"/>
  <c r="L17" i="3"/>
  <c r="F17" i="3"/>
  <c r="E17" i="3"/>
  <c r="BA17" i="3" s="1"/>
  <c r="W16" i="3"/>
  <c r="R16" i="3"/>
  <c r="Q16" i="3"/>
  <c r="P16" i="3"/>
  <c r="O16" i="3"/>
  <c r="N16" i="3"/>
  <c r="L16" i="3"/>
  <c r="F16" i="3"/>
  <c r="E16" i="3"/>
  <c r="BA16" i="3" s="1"/>
  <c r="R15" i="3"/>
  <c r="Q15" i="3"/>
  <c r="P15" i="3"/>
  <c r="O15" i="3"/>
  <c r="N15" i="3"/>
  <c r="L15" i="3"/>
  <c r="F15" i="3"/>
  <c r="E15" i="3"/>
  <c r="BA15" i="3" s="1"/>
  <c r="R14" i="3"/>
  <c r="Q14" i="3"/>
  <c r="P14" i="3"/>
  <c r="O14" i="3"/>
  <c r="N14" i="3"/>
  <c r="L14" i="3"/>
  <c r="F14" i="3"/>
  <c r="E14" i="3"/>
  <c r="BA14" i="3" s="1"/>
  <c r="R13" i="3"/>
  <c r="Q13" i="3"/>
  <c r="P13" i="3"/>
  <c r="O13" i="3"/>
  <c r="N13" i="3"/>
  <c r="L13" i="3"/>
  <c r="F13" i="3"/>
  <c r="E13" i="3"/>
  <c r="BA13" i="3" s="1"/>
  <c r="R12" i="3"/>
  <c r="Q12" i="3"/>
  <c r="P12" i="3"/>
  <c r="O12" i="3"/>
  <c r="N12" i="3"/>
  <c r="L12" i="3"/>
  <c r="F12" i="3"/>
  <c r="E12" i="3"/>
  <c r="BA12" i="3" s="1"/>
  <c r="R11" i="3"/>
  <c r="Q11" i="3"/>
  <c r="P11" i="3"/>
  <c r="O11" i="3"/>
  <c r="N11" i="3"/>
  <c r="L11" i="3"/>
  <c r="F11" i="3"/>
  <c r="E11" i="3"/>
  <c r="BA11" i="3" s="1"/>
  <c r="W10" i="3"/>
  <c r="R10" i="3"/>
  <c r="Q10" i="3"/>
  <c r="P10" i="3"/>
  <c r="O10" i="3"/>
  <c r="N10" i="3"/>
  <c r="L10" i="3"/>
  <c r="F10" i="3"/>
  <c r="E10" i="3"/>
  <c r="BA10" i="3" s="1"/>
  <c r="R9" i="3"/>
  <c r="Q9" i="3"/>
  <c r="P9" i="3"/>
  <c r="O9" i="3"/>
  <c r="N9" i="3"/>
  <c r="L9" i="3"/>
  <c r="F9" i="3"/>
  <c r="E9" i="3"/>
  <c r="BA9" i="3" s="1"/>
  <c r="R8" i="3"/>
  <c r="Q8" i="3"/>
  <c r="P8" i="3"/>
  <c r="O8" i="3"/>
  <c r="N8" i="3"/>
  <c r="L8" i="3"/>
  <c r="F8" i="3"/>
  <c r="E8" i="3"/>
  <c r="BA8" i="3" s="1"/>
  <c r="R7" i="3"/>
  <c r="Q7" i="3"/>
  <c r="P7" i="3"/>
  <c r="O7" i="3"/>
  <c r="N7" i="3"/>
  <c r="L7" i="3"/>
  <c r="F7" i="3"/>
  <c r="E7" i="3"/>
  <c r="BA7" i="3" s="1"/>
  <c r="R6" i="3"/>
  <c r="Q6" i="3"/>
  <c r="P6" i="3"/>
  <c r="O6" i="3"/>
  <c r="N6" i="3"/>
  <c r="L6" i="3"/>
  <c r="F6" i="3"/>
  <c r="E6" i="3"/>
  <c r="BA6" i="3" s="1"/>
  <c r="R5" i="3"/>
  <c r="Q5" i="3"/>
  <c r="P5" i="3"/>
  <c r="O5" i="3"/>
  <c r="N5" i="3"/>
  <c r="L5" i="3"/>
  <c r="F5" i="3"/>
  <c r="E5" i="3"/>
  <c r="BA5" i="3" s="1"/>
  <c r="R4" i="3"/>
  <c r="Q4" i="3"/>
  <c r="P4" i="3"/>
  <c r="O4" i="3"/>
  <c r="N4" i="3"/>
  <c r="L4" i="3"/>
  <c r="F4" i="3"/>
  <c r="E4" i="3"/>
  <c r="BA4" i="3" s="1"/>
  <c r="R3" i="3"/>
  <c r="Q3" i="3"/>
  <c r="P3" i="3"/>
  <c r="O3" i="3"/>
  <c r="N3" i="3"/>
  <c r="L3" i="3"/>
  <c r="F3" i="3"/>
  <c r="E3" i="3"/>
  <c r="BA3" i="3" s="1"/>
  <c r="K9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AO27" i="3" l="1"/>
  <c r="AP27" i="3" s="1"/>
  <c r="AO35" i="3"/>
  <c r="AT35" i="3" s="1" a="1"/>
  <c r="AT35" i="3" s="1"/>
  <c r="AU35" i="3" s="1"/>
  <c r="AO123" i="3"/>
  <c r="AP123" i="3" s="1"/>
  <c r="AR123" i="3" s="1"/>
  <c r="AO155" i="3"/>
  <c r="AP155" i="3" s="1"/>
  <c r="AO227" i="3"/>
  <c r="AT227" i="3" s="1" a="1"/>
  <c r="AT227" i="3" s="1"/>
  <c r="AU227" i="3" s="1"/>
  <c r="AV227" i="3" s="1"/>
  <c r="AO235" i="3"/>
  <c r="AT235" i="3" s="1" a="1"/>
  <c r="AT235" i="3" s="1"/>
  <c r="AU235" i="3" s="1"/>
  <c r="AV235" i="3" s="1"/>
  <c r="AO267" i="3"/>
  <c r="AT267" i="3" s="1" a="1"/>
  <c r="AT267" i="3" s="1"/>
  <c r="AU267" i="3" s="1"/>
  <c r="AV267" i="3" s="1"/>
  <c r="AO355" i="3"/>
  <c r="AP355" i="3" s="1"/>
  <c r="AQ355" i="3" s="1"/>
  <c r="AR355" i="3" s="1"/>
  <c r="AO371" i="3"/>
  <c r="AT371" i="3" s="1" a="1"/>
  <c r="AT371" i="3" s="1"/>
  <c r="AU371" i="3" s="1"/>
  <c r="AV371" i="3" s="1"/>
  <c r="AO395" i="3"/>
  <c r="AP395" i="3" s="1"/>
  <c r="AQ395" i="3" s="1"/>
  <c r="AR395" i="3" s="1"/>
  <c r="AO18" i="3"/>
  <c r="AT18" i="3" s="1" a="1"/>
  <c r="AT18" i="3" s="1"/>
  <c r="AU18" i="3" s="1"/>
  <c r="AO43" i="3"/>
  <c r="AP43" i="3" s="1"/>
  <c r="AO51" i="3"/>
  <c r="AT51" i="3" s="1" a="1"/>
  <c r="AT51" i="3" s="1"/>
  <c r="AU51" i="3" s="1"/>
  <c r="AO59" i="3"/>
  <c r="AT59" i="3" s="1" a="1"/>
  <c r="AT59" i="3" s="1"/>
  <c r="AU59" i="3" s="1"/>
  <c r="AO67" i="3"/>
  <c r="AP67" i="3" s="1"/>
  <c r="AQ67" i="3" s="1"/>
  <c r="AO75" i="3"/>
  <c r="AP75" i="3" s="1"/>
  <c r="AQ75" i="3" s="1"/>
  <c r="AO99" i="3"/>
  <c r="AT99" i="3" s="1" a="1"/>
  <c r="AT99" i="3" s="1"/>
  <c r="AU99" i="3" s="1"/>
  <c r="AO107" i="3"/>
  <c r="AT107" i="3" s="1" a="1"/>
  <c r="AT107" i="3" s="1"/>
  <c r="AU107" i="3" s="1"/>
  <c r="AO115" i="3"/>
  <c r="AP115" i="3" s="1"/>
  <c r="AQ115" i="3" s="1"/>
  <c r="AO131" i="3"/>
  <c r="AP131" i="3" s="1"/>
  <c r="AQ131" i="3" s="1"/>
  <c r="AO139" i="3"/>
  <c r="AT139" i="3" s="1" a="1"/>
  <c r="AT139" i="3" s="1"/>
  <c r="AU139" i="3" s="1"/>
  <c r="AO147" i="3"/>
  <c r="AP147" i="3" s="1"/>
  <c r="AQ147" i="3" s="1"/>
  <c r="AO163" i="3"/>
  <c r="AP163" i="3" s="1"/>
  <c r="AR163" i="3" s="1"/>
  <c r="AO179" i="3"/>
  <c r="AT179" i="3" s="1" a="1"/>
  <c r="AT179" i="3" s="1"/>
  <c r="AU179" i="3" s="1"/>
  <c r="AV179" i="3" s="1"/>
  <c r="AO251" i="3"/>
  <c r="AP251" i="3" s="1"/>
  <c r="AQ251" i="3" s="1"/>
  <c r="AR251" i="3" s="1"/>
  <c r="AO259" i="3"/>
  <c r="AT259" i="3" s="1" a="1"/>
  <c r="AT259" i="3" s="1"/>
  <c r="AU259" i="3" s="1"/>
  <c r="AV259" i="3" s="1"/>
  <c r="AO339" i="3"/>
  <c r="AP339" i="3" s="1"/>
  <c r="AQ339" i="3" s="1"/>
  <c r="AR339" i="3" s="1"/>
  <c r="AO347" i="3"/>
  <c r="AT347" i="3" s="1" a="1"/>
  <c r="AT347" i="3" s="1"/>
  <c r="AU347" i="3" s="1"/>
  <c r="AV347" i="3" s="1"/>
  <c r="AO379" i="3"/>
  <c r="AP379" i="3" s="1"/>
  <c r="AQ379" i="3" s="1"/>
  <c r="AR379" i="3" s="1"/>
  <c r="AO403" i="3"/>
  <c r="AP403" i="3" s="1"/>
  <c r="AQ403" i="3" s="1"/>
  <c r="AR403" i="3" s="1"/>
  <c r="AO411" i="3"/>
  <c r="AP411" i="3" s="1"/>
  <c r="AQ411" i="3" s="1"/>
  <c r="AR411" i="3" s="1"/>
  <c r="AO419" i="3"/>
  <c r="AP419" i="3" s="1"/>
  <c r="AQ419" i="3" s="1"/>
  <c r="AR419" i="3" s="1"/>
  <c r="AO10" i="3"/>
  <c r="AT10" i="3" s="1" a="1"/>
  <c r="AT10" i="3" s="1"/>
  <c r="AU10" i="3" s="1"/>
  <c r="AV10" i="3" s="1"/>
  <c r="AO19" i="3"/>
  <c r="AT19" i="3" s="1" a="1"/>
  <c r="AT19" i="3" s="1"/>
  <c r="AU19" i="3" s="1"/>
  <c r="AO83" i="3"/>
  <c r="AO91" i="3"/>
  <c r="AT91" i="3" s="1" a="1"/>
  <c r="AT91" i="3" s="1"/>
  <c r="AU91" i="3" s="1"/>
  <c r="AO171" i="3"/>
  <c r="AT171" i="3" s="1" a="1"/>
  <c r="AT171" i="3" s="1"/>
  <c r="AU171" i="3" s="1"/>
  <c r="AO187" i="3"/>
  <c r="AT187" i="3" s="1" a="1"/>
  <c r="AT187" i="3" s="1"/>
  <c r="AU187" i="3" s="1"/>
  <c r="AV187" i="3" s="1"/>
  <c r="AO195" i="3"/>
  <c r="AP195" i="3" s="1"/>
  <c r="AQ195" i="3" s="1"/>
  <c r="AR195" i="3" s="1"/>
  <c r="AO243" i="3"/>
  <c r="AP243" i="3" s="1"/>
  <c r="AQ243" i="3" s="1"/>
  <c r="AR243" i="3" s="1"/>
  <c r="AO363" i="3"/>
  <c r="AT363" i="3" s="1" a="1"/>
  <c r="AT363" i="3" s="1"/>
  <c r="AU363" i="3" s="1"/>
  <c r="AV363" i="3" s="1"/>
  <c r="AO387" i="3"/>
  <c r="AP387" i="3" s="1"/>
  <c r="AQ387" i="3" s="1"/>
  <c r="AR387" i="3" s="1"/>
  <c r="AO427" i="3"/>
  <c r="AT427" i="3" s="1" a="1"/>
  <c r="AT427" i="3" s="1"/>
  <c r="AU427" i="3" s="1"/>
  <c r="AV427" i="3" s="1"/>
  <c r="AO435" i="3"/>
  <c r="AT435" i="3" s="1" a="1"/>
  <c r="AT435" i="3" s="1"/>
  <c r="AU435" i="3" s="1"/>
  <c r="AV435" i="3" s="1"/>
  <c r="AO443" i="3"/>
  <c r="AP443" i="3" s="1"/>
  <c r="AQ443" i="3" s="1"/>
  <c r="AR443" i="3" s="1"/>
  <c r="AO11" i="3"/>
  <c r="AP11" i="3" s="1"/>
  <c r="AQ11" i="3" s="1"/>
  <c r="AO20" i="3"/>
  <c r="AT20" i="3" s="1" a="1"/>
  <c r="AT20" i="3" s="1"/>
  <c r="AU20" i="3" s="1"/>
  <c r="AO68" i="3"/>
  <c r="AP68" i="3" s="1"/>
  <c r="AR68" i="3" s="1"/>
  <c r="AO76" i="3"/>
  <c r="AP76" i="3" s="1"/>
  <c r="AO84" i="3"/>
  <c r="AT84" i="3" s="1" a="1"/>
  <c r="AT84" i="3" s="1"/>
  <c r="AU84" i="3" s="1"/>
  <c r="AO92" i="3"/>
  <c r="AT92" i="3" s="1" a="1"/>
  <c r="AT92" i="3" s="1"/>
  <c r="AU92" i="3" s="1"/>
  <c r="AO100" i="3"/>
  <c r="AT100" i="3" s="1" a="1"/>
  <c r="AT100" i="3" s="1"/>
  <c r="AU100" i="3" s="1"/>
  <c r="AO108" i="3"/>
  <c r="AT108" i="3" s="1" a="1"/>
  <c r="AT108" i="3" s="1"/>
  <c r="AU108" i="3" s="1"/>
  <c r="AO116" i="3"/>
  <c r="AT116" i="3" s="1" a="1"/>
  <c r="AT116" i="3" s="1"/>
  <c r="AU116" i="3" s="1"/>
  <c r="AO124" i="3"/>
  <c r="AP124" i="3" s="1"/>
  <c r="AO132" i="3"/>
  <c r="AT132" i="3" s="1" a="1"/>
  <c r="AT132" i="3" s="1"/>
  <c r="AO140" i="3"/>
  <c r="AP140" i="3" s="1"/>
  <c r="AR140" i="3" s="1"/>
  <c r="AO148" i="3"/>
  <c r="AP148" i="3" s="1"/>
  <c r="AQ148" i="3" s="1"/>
  <c r="AO156" i="3"/>
  <c r="AT156" i="3" s="1" a="1"/>
  <c r="AT156" i="3" s="1"/>
  <c r="AU156" i="3" s="1"/>
  <c r="AO164" i="3"/>
  <c r="AP164" i="3" s="1"/>
  <c r="AO172" i="3"/>
  <c r="AP172" i="3" s="1"/>
  <c r="AQ172" i="3" s="1"/>
  <c r="AO180" i="3"/>
  <c r="AP180" i="3" s="1"/>
  <c r="AQ180" i="3" s="1"/>
  <c r="AR180" i="3" s="1"/>
  <c r="AO188" i="3"/>
  <c r="AT188" i="3" s="1" a="1"/>
  <c r="AT188" i="3" s="1"/>
  <c r="AU188" i="3" s="1"/>
  <c r="AV188" i="3" s="1"/>
  <c r="AO196" i="3"/>
  <c r="AT196" i="3" s="1" a="1"/>
  <c r="AT196" i="3" s="1"/>
  <c r="AU196" i="3" s="1"/>
  <c r="AV196" i="3" s="1"/>
  <c r="AO204" i="3"/>
  <c r="AT204" i="3" s="1" a="1"/>
  <c r="AT204" i="3" s="1"/>
  <c r="AU204" i="3" s="1"/>
  <c r="AV204" i="3" s="1"/>
  <c r="AO212" i="3"/>
  <c r="AP212" i="3" s="1"/>
  <c r="AQ212" i="3" s="1"/>
  <c r="AR212" i="3" s="1"/>
  <c r="AO220" i="3"/>
  <c r="AP220" i="3" s="1"/>
  <c r="AQ220" i="3" s="1"/>
  <c r="AR220" i="3" s="1"/>
  <c r="AO228" i="3"/>
  <c r="AP228" i="3" s="1"/>
  <c r="AQ228" i="3" s="1"/>
  <c r="AR228" i="3" s="1"/>
  <c r="AO236" i="3"/>
  <c r="AT236" i="3" s="1" a="1"/>
  <c r="AT236" i="3" s="1"/>
  <c r="AU236" i="3" s="1"/>
  <c r="AV236" i="3" s="1"/>
  <c r="AO244" i="3"/>
  <c r="AT244" i="3" s="1" a="1"/>
  <c r="AT244" i="3" s="1"/>
  <c r="AU244" i="3" s="1"/>
  <c r="AV244" i="3" s="1"/>
  <c r="AO252" i="3"/>
  <c r="AP252" i="3" s="1"/>
  <c r="AQ252" i="3" s="1"/>
  <c r="AR252" i="3" s="1"/>
  <c r="AO260" i="3"/>
  <c r="AP260" i="3" s="1"/>
  <c r="AQ260" i="3" s="1"/>
  <c r="AR260" i="3" s="1"/>
  <c r="AO268" i="3"/>
  <c r="AP268" i="3" s="1"/>
  <c r="AQ268" i="3" s="1"/>
  <c r="AR268" i="3" s="1"/>
  <c r="AO8" i="3"/>
  <c r="AP8" i="3" s="1"/>
  <c r="AQ8" i="3" s="1"/>
  <c r="AO16" i="3"/>
  <c r="AT16" i="3" s="1" a="1"/>
  <c r="AT16" i="3" s="1"/>
  <c r="AU16" i="3" s="1"/>
  <c r="AV16" i="3" s="1"/>
  <c r="AO25" i="3"/>
  <c r="AT25" i="3" s="1" a="1"/>
  <c r="AT25" i="3" s="1"/>
  <c r="AO33" i="3"/>
  <c r="AT33" i="3" s="1" a="1"/>
  <c r="AT33" i="3" s="1"/>
  <c r="AO41" i="3"/>
  <c r="AT41" i="3" s="1" a="1"/>
  <c r="AT41" i="3" s="1"/>
  <c r="AU41" i="3" s="1"/>
  <c r="AV41" i="3" s="1"/>
  <c r="AO49" i="3"/>
  <c r="AT49" i="3" s="1" a="1"/>
  <c r="AT49" i="3" s="1"/>
  <c r="AU49" i="3" s="1"/>
  <c r="AO57" i="3"/>
  <c r="AP57" i="3" s="1"/>
  <c r="AQ57" i="3" s="1"/>
  <c r="AO65" i="3"/>
  <c r="AT65" i="3" s="1" a="1"/>
  <c r="AT65" i="3" s="1"/>
  <c r="AU65" i="3" s="1"/>
  <c r="AO73" i="3"/>
  <c r="AP73" i="3" s="1"/>
  <c r="AQ73" i="3" s="1"/>
  <c r="AO81" i="3"/>
  <c r="AP81" i="3" s="1"/>
  <c r="AQ81" i="3" s="1"/>
  <c r="AO89" i="3"/>
  <c r="AP89" i="3" s="1"/>
  <c r="AQ89" i="3" s="1"/>
  <c r="AO97" i="3"/>
  <c r="AT97" i="3" s="1" a="1"/>
  <c r="AT97" i="3" s="1"/>
  <c r="AU97" i="3" s="1"/>
  <c r="AO105" i="3"/>
  <c r="AP105" i="3" s="1"/>
  <c r="AQ105" i="3" s="1"/>
  <c r="AO113" i="3"/>
  <c r="AT113" i="3" s="1" a="1"/>
  <c r="AT113" i="3" s="1"/>
  <c r="AU113" i="3" s="1"/>
  <c r="AO121" i="3"/>
  <c r="AP121" i="3" s="1"/>
  <c r="AQ121" i="3" s="1"/>
  <c r="AO129" i="3"/>
  <c r="AP129" i="3" s="1"/>
  <c r="AQ129" i="3" s="1"/>
  <c r="AO137" i="3"/>
  <c r="AT137" i="3" s="1" a="1"/>
  <c r="AT137" i="3" s="1"/>
  <c r="AU137" i="3" s="1"/>
  <c r="AO145" i="3"/>
  <c r="AT145" i="3" s="1" a="1"/>
  <c r="AT145" i="3" s="1"/>
  <c r="AU145" i="3" s="1"/>
  <c r="AO153" i="3"/>
  <c r="AT153" i="3" s="1" a="1"/>
  <c r="AT153" i="3" s="1"/>
  <c r="AU153" i="3" s="1"/>
  <c r="AO161" i="3"/>
  <c r="AT161" i="3" s="1" a="1"/>
  <c r="AT161" i="3" s="1"/>
  <c r="AU161" i="3" s="1"/>
  <c r="AO169" i="3"/>
  <c r="AT169" i="3" s="1" a="1"/>
  <c r="AT169" i="3" s="1"/>
  <c r="AU169" i="3" s="1"/>
  <c r="AO177" i="3"/>
  <c r="AT177" i="3" s="1" a="1"/>
  <c r="AT177" i="3" s="1"/>
  <c r="AU177" i="3" s="1"/>
  <c r="AO185" i="3"/>
  <c r="AT185" i="3" s="1" a="1"/>
  <c r="AT185" i="3" s="1"/>
  <c r="AU185" i="3" s="1"/>
  <c r="AV185" i="3" s="1"/>
  <c r="AO193" i="3"/>
  <c r="AT193" i="3" s="1" a="1"/>
  <c r="AT193" i="3" s="1"/>
  <c r="AU193" i="3" s="1"/>
  <c r="AV193" i="3" s="1"/>
  <c r="AO201" i="3"/>
  <c r="AT201" i="3" s="1" a="1"/>
  <c r="AT201" i="3" s="1"/>
  <c r="AU201" i="3" s="1"/>
  <c r="AV201" i="3" s="1"/>
  <c r="AO209" i="3"/>
  <c r="AT209" i="3" s="1" a="1"/>
  <c r="AT209" i="3" s="1"/>
  <c r="AU209" i="3" s="1"/>
  <c r="AV209" i="3" s="1"/>
  <c r="AO217" i="3"/>
  <c r="AT217" i="3" s="1" a="1"/>
  <c r="AT217" i="3" s="1"/>
  <c r="AU217" i="3" s="1"/>
  <c r="AV217" i="3" s="1"/>
  <c r="AO225" i="3"/>
  <c r="AT225" i="3" s="1" a="1"/>
  <c r="AT225" i="3" s="1"/>
  <c r="AU225" i="3" s="1"/>
  <c r="AV225" i="3" s="1"/>
  <c r="AO233" i="3"/>
  <c r="AT233" i="3" s="1" a="1"/>
  <c r="AT233" i="3" s="1"/>
  <c r="AU233" i="3" s="1"/>
  <c r="AV233" i="3" s="1"/>
  <c r="AO241" i="3"/>
  <c r="AP241" i="3" s="1"/>
  <c r="AQ241" i="3" s="1"/>
  <c r="AR241" i="3" s="1"/>
  <c r="AO249" i="3"/>
  <c r="AT249" i="3" s="1" a="1"/>
  <c r="AT249" i="3" s="1"/>
  <c r="AU249" i="3" s="1"/>
  <c r="AV249" i="3" s="1"/>
  <c r="AO257" i="3"/>
  <c r="AT257" i="3" s="1" a="1"/>
  <c r="AT257" i="3" s="1"/>
  <c r="AU257" i="3" s="1"/>
  <c r="AV257" i="3" s="1"/>
  <c r="AO265" i="3"/>
  <c r="AT265" i="3" s="1" a="1"/>
  <c r="AT265" i="3" s="1"/>
  <c r="AU265" i="3" s="1"/>
  <c r="AV265" i="3" s="1"/>
  <c r="AO273" i="3"/>
  <c r="AP273" i="3" s="1"/>
  <c r="AQ273" i="3" s="1"/>
  <c r="AR273" i="3" s="1"/>
  <c r="AO281" i="3"/>
  <c r="AT281" i="3" s="1" a="1"/>
  <c r="AT281" i="3" s="1"/>
  <c r="AU281" i="3" s="1"/>
  <c r="AV281" i="3" s="1"/>
  <c r="AO289" i="3"/>
  <c r="AP289" i="3" s="1"/>
  <c r="AQ289" i="3" s="1"/>
  <c r="AR289" i="3" s="1"/>
  <c r="AO297" i="3"/>
  <c r="AP297" i="3" s="1"/>
  <c r="AQ297" i="3" s="1"/>
  <c r="AR297" i="3" s="1"/>
  <c r="AO305" i="3"/>
  <c r="AT305" i="3" s="1" a="1"/>
  <c r="AT305" i="3" s="1"/>
  <c r="AU305" i="3" s="1"/>
  <c r="AV305" i="3" s="1"/>
  <c r="AO313" i="3"/>
  <c r="AT313" i="3" s="1" a="1"/>
  <c r="AT313" i="3" s="1"/>
  <c r="AU313" i="3" s="1"/>
  <c r="AV313" i="3" s="1"/>
  <c r="AO321" i="3"/>
  <c r="AT321" i="3" s="1" a="1"/>
  <c r="AT321" i="3" s="1"/>
  <c r="AU321" i="3" s="1"/>
  <c r="AV321" i="3" s="1"/>
  <c r="AO329" i="3"/>
  <c r="AT329" i="3" s="1" a="1"/>
  <c r="AT329" i="3" s="1"/>
  <c r="AU329" i="3" s="1"/>
  <c r="AV329" i="3" s="1"/>
  <c r="AO337" i="3"/>
  <c r="AT337" i="3" s="1" a="1"/>
  <c r="AT337" i="3" s="1"/>
  <c r="AU337" i="3" s="1"/>
  <c r="AV337" i="3" s="1"/>
  <c r="AO345" i="3"/>
  <c r="AT345" i="3" s="1" a="1"/>
  <c r="AT345" i="3" s="1"/>
  <c r="AU345" i="3" s="1"/>
  <c r="AV345" i="3" s="1"/>
  <c r="AO353" i="3"/>
  <c r="AT353" i="3" s="1" a="1"/>
  <c r="AT353" i="3" s="1"/>
  <c r="AU353" i="3" s="1"/>
  <c r="AV353" i="3" s="1"/>
  <c r="AO9" i="3"/>
  <c r="AP9" i="3" s="1"/>
  <c r="AQ9" i="3" s="1"/>
  <c r="AO17" i="3"/>
  <c r="AT17" i="3" s="1" a="1"/>
  <c r="AT17" i="3" s="1"/>
  <c r="AU17" i="3" s="1"/>
  <c r="AO26" i="3"/>
  <c r="AP26" i="3" s="1"/>
  <c r="AO34" i="3"/>
  <c r="AP34" i="3" s="1"/>
  <c r="AO42" i="3"/>
  <c r="AP42" i="3" s="1"/>
  <c r="AQ42" i="3" s="1"/>
  <c r="AR42" i="3" s="1"/>
  <c r="AO50" i="3"/>
  <c r="AP50" i="3" s="1"/>
  <c r="AR50" i="3" s="1"/>
  <c r="AO58" i="3"/>
  <c r="AP58" i="3" s="1"/>
  <c r="AR58" i="3" s="1"/>
  <c r="AO66" i="3"/>
  <c r="AT66" i="3" s="1" a="1"/>
  <c r="AT66" i="3" s="1"/>
  <c r="AU66" i="3" s="1"/>
  <c r="AO74" i="3"/>
  <c r="AT74" i="3" s="1" a="1"/>
  <c r="AT74" i="3" s="1"/>
  <c r="AU74" i="3" s="1"/>
  <c r="AO82" i="3"/>
  <c r="AT82" i="3" s="1" a="1"/>
  <c r="AT82" i="3" s="1"/>
  <c r="AU82" i="3" s="1"/>
  <c r="AO90" i="3"/>
  <c r="AP90" i="3" s="1"/>
  <c r="AO130" i="3"/>
  <c r="AT130" i="3" s="1" a="1"/>
  <c r="AT130" i="3" s="1"/>
  <c r="AU130" i="3" s="1"/>
  <c r="AO138" i="3"/>
  <c r="AT138" i="3" s="1" a="1"/>
  <c r="AT138" i="3" s="1"/>
  <c r="AU138" i="3" s="1"/>
  <c r="AO194" i="3"/>
  <c r="AP194" i="3" s="1"/>
  <c r="AQ194" i="3" s="1"/>
  <c r="AR194" i="3" s="1"/>
  <c r="AO203" i="3"/>
  <c r="AT203" i="3" s="1" a="1"/>
  <c r="AT203" i="3" s="1"/>
  <c r="AU203" i="3" s="1"/>
  <c r="AV203" i="3" s="1"/>
  <c r="AO211" i="3"/>
  <c r="AP211" i="3" s="1"/>
  <c r="AQ211" i="3" s="1"/>
  <c r="AR211" i="3" s="1"/>
  <c r="AO219" i="3"/>
  <c r="AP219" i="3" s="1"/>
  <c r="AQ219" i="3" s="1"/>
  <c r="AR219" i="3" s="1"/>
  <c r="AO275" i="3"/>
  <c r="AP275" i="3" s="1"/>
  <c r="AQ275" i="3" s="1"/>
  <c r="AR275" i="3" s="1"/>
  <c r="AO283" i="3"/>
  <c r="AP283" i="3" s="1"/>
  <c r="AQ283" i="3" s="1"/>
  <c r="AR283" i="3" s="1"/>
  <c r="AO291" i="3"/>
  <c r="AP291" i="3" s="1"/>
  <c r="AQ291" i="3" s="1"/>
  <c r="AR291" i="3" s="1"/>
  <c r="AO299" i="3"/>
  <c r="AP299" i="3" s="1"/>
  <c r="AQ299" i="3" s="1"/>
  <c r="AR299" i="3" s="1"/>
  <c r="AO307" i="3"/>
  <c r="AP307" i="3" s="1"/>
  <c r="AQ307" i="3" s="1"/>
  <c r="AR307" i="3" s="1"/>
  <c r="AO315" i="3"/>
  <c r="AT315" i="3" s="1" a="1"/>
  <c r="AT315" i="3" s="1"/>
  <c r="AU315" i="3" s="1"/>
  <c r="AV315" i="3" s="1"/>
  <c r="AO323" i="3"/>
  <c r="AP323" i="3" s="1"/>
  <c r="AQ323" i="3" s="1"/>
  <c r="AR323" i="3" s="1"/>
  <c r="AO331" i="3"/>
  <c r="AT331" i="3" s="1" a="1"/>
  <c r="AT331" i="3" s="1"/>
  <c r="AU331" i="3" s="1"/>
  <c r="AV331" i="3" s="1"/>
  <c r="AO128" i="3"/>
  <c r="AT128" i="3" s="1" a="1"/>
  <c r="AT128" i="3" s="1"/>
  <c r="AU128" i="3" s="1"/>
  <c r="AO30" i="3"/>
  <c r="AP30" i="3" s="1"/>
  <c r="AQ30" i="3" s="1"/>
  <c r="AO54" i="3"/>
  <c r="AT54" i="3" s="1" a="1"/>
  <c r="AT54" i="3" s="1"/>
  <c r="AU54" i="3" s="1"/>
  <c r="AO22" i="3"/>
  <c r="AT22" i="3" s="1" a="1"/>
  <c r="AT22" i="3" s="1"/>
  <c r="AU22" i="3" s="1"/>
  <c r="AO64" i="3"/>
  <c r="AT64" i="3" s="1" a="1"/>
  <c r="AT64" i="3" s="1"/>
  <c r="AU64" i="3" s="1"/>
  <c r="AO72" i="3"/>
  <c r="AT72" i="3" s="1" a="1"/>
  <c r="AT72" i="3" s="1"/>
  <c r="AU72" i="3" s="1"/>
  <c r="AO361" i="3"/>
  <c r="AT361" i="3" s="1" a="1"/>
  <c r="AT361" i="3" s="1"/>
  <c r="AU361" i="3" s="1"/>
  <c r="AV361" i="3" s="1"/>
  <c r="AO369" i="3"/>
  <c r="AP369" i="3" s="1"/>
  <c r="AQ369" i="3" s="1"/>
  <c r="AR369" i="3" s="1"/>
  <c r="AO377" i="3"/>
  <c r="AP377" i="3" s="1"/>
  <c r="AQ377" i="3" s="1"/>
  <c r="AR377" i="3" s="1"/>
  <c r="AO385" i="3"/>
  <c r="AT385" i="3" s="1" a="1"/>
  <c r="AT385" i="3" s="1"/>
  <c r="AU385" i="3" s="1"/>
  <c r="AV385" i="3" s="1"/>
  <c r="AO393" i="3"/>
  <c r="AT393" i="3" s="1" a="1"/>
  <c r="AT393" i="3" s="1"/>
  <c r="AU393" i="3" s="1"/>
  <c r="AV393" i="3" s="1"/>
  <c r="AO401" i="3"/>
  <c r="AT401" i="3" s="1" a="1"/>
  <c r="AT401" i="3" s="1"/>
  <c r="AU401" i="3" s="1"/>
  <c r="AV401" i="3" s="1"/>
  <c r="AO409" i="3"/>
  <c r="AP409" i="3" s="1"/>
  <c r="AQ409" i="3" s="1"/>
  <c r="AR409" i="3" s="1"/>
  <c r="AO417" i="3"/>
  <c r="AT417" i="3" s="1" a="1"/>
  <c r="AT417" i="3" s="1"/>
  <c r="AU417" i="3" s="1"/>
  <c r="AV417" i="3" s="1"/>
  <c r="AO425" i="3"/>
  <c r="AT425" i="3" s="1" a="1"/>
  <c r="AT425" i="3" s="1"/>
  <c r="AU425" i="3" s="1"/>
  <c r="AV425" i="3" s="1"/>
  <c r="AO433" i="3"/>
  <c r="AT433" i="3" s="1" a="1"/>
  <c r="AT433" i="3" s="1"/>
  <c r="AU433" i="3" s="1"/>
  <c r="AV433" i="3" s="1"/>
  <c r="AO441" i="3"/>
  <c r="AP441" i="3" s="1"/>
  <c r="AQ441" i="3" s="1"/>
  <c r="AR441" i="3" s="1"/>
  <c r="AO36" i="3"/>
  <c r="AP36" i="3" s="1"/>
  <c r="AR36" i="3" s="1"/>
  <c r="AO28" i="3"/>
  <c r="AP28" i="3" s="1"/>
  <c r="AR28" i="3" s="1"/>
  <c r="AO52" i="3"/>
  <c r="AP52" i="3" s="1"/>
  <c r="AO60" i="3"/>
  <c r="AP60" i="3" s="1"/>
  <c r="AO53" i="3"/>
  <c r="AP53" i="3" s="1"/>
  <c r="AQ53" i="3" s="1"/>
  <c r="AO61" i="3"/>
  <c r="AT61" i="3" s="1" a="1"/>
  <c r="AT61" i="3" s="1"/>
  <c r="AU61" i="3" s="1"/>
  <c r="AO69" i="3"/>
  <c r="AP69" i="3" s="1"/>
  <c r="AO85" i="3"/>
  <c r="AT85" i="3" s="1" a="1"/>
  <c r="AT85" i="3" s="1"/>
  <c r="AO101" i="3"/>
  <c r="AP101" i="3" s="1"/>
  <c r="AO109" i="3"/>
  <c r="AT109" i="3" s="1" a="1"/>
  <c r="AT109" i="3" s="1"/>
  <c r="AU109" i="3" s="1"/>
  <c r="AO125" i="3"/>
  <c r="AT125" i="3" s="1" a="1"/>
  <c r="AT125" i="3" s="1"/>
  <c r="AU125" i="3" s="1"/>
  <c r="AO3" i="3"/>
  <c r="AO44" i="3"/>
  <c r="AP44" i="3" s="1"/>
  <c r="AR44" i="3" s="1"/>
  <c r="AO4" i="3"/>
  <c r="AP4" i="3" s="1"/>
  <c r="AQ4" i="3" s="1"/>
  <c r="AO12" i="3"/>
  <c r="AT12" i="3" s="1" a="1"/>
  <c r="AT12" i="3" s="1"/>
  <c r="AU12" i="3" s="1"/>
  <c r="AO21" i="3"/>
  <c r="AP21" i="3" s="1"/>
  <c r="AQ21" i="3" s="1"/>
  <c r="AO29" i="3"/>
  <c r="AO37" i="3"/>
  <c r="AP37" i="3" s="1"/>
  <c r="AQ37" i="3" s="1"/>
  <c r="AO45" i="3"/>
  <c r="AT45" i="3" s="1" a="1"/>
  <c r="AT45" i="3" s="1"/>
  <c r="AU45" i="3" s="1"/>
  <c r="AO77" i="3"/>
  <c r="AT77" i="3" s="1" a="1"/>
  <c r="AT77" i="3" s="1"/>
  <c r="AU77" i="3" s="1"/>
  <c r="AO93" i="3"/>
  <c r="AP93" i="3" s="1"/>
  <c r="AO5" i="3"/>
  <c r="AT5" i="3" s="1" a="1"/>
  <c r="AT5" i="3" s="1"/>
  <c r="AU5" i="3" s="1"/>
  <c r="AO38" i="3"/>
  <c r="AP38" i="3" s="1"/>
  <c r="AQ38" i="3" s="1"/>
  <c r="AO46" i="3"/>
  <c r="AP46" i="3" s="1"/>
  <c r="AQ46" i="3" s="1"/>
  <c r="AO70" i="3"/>
  <c r="AO78" i="3"/>
  <c r="AP78" i="3" s="1"/>
  <c r="AQ78" i="3" s="1"/>
  <c r="AO118" i="3"/>
  <c r="AP118" i="3" s="1"/>
  <c r="AO142" i="3"/>
  <c r="AT142" i="3" s="1" a="1"/>
  <c r="AT142" i="3" s="1"/>
  <c r="AU142" i="3" s="1"/>
  <c r="AV142" i="3" s="1"/>
  <c r="AO158" i="3"/>
  <c r="AP158" i="3" s="1"/>
  <c r="AQ158" i="3" s="1"/>
  <c r="AO174" i="3"/>
  <c r="AP174" i="3" s="1"/>
  <c r="AQ174" i="3" s="1"/>
  <c r="AO238" i="3"/>
  <c r="AP238" i="3" s="1"/>
  <c r="AQ238" i="3" s="1"/>
  <c r="AR238" i="3" s="1"/>
  <c r="AO270" i="3"/>
  <c r="AT270" i="3" s="1" a="1"/>
  <c r="AT270" i="3" s="1"/>
  <c r="AU270" i="3" s="1"/>
  <c r="AV270" i="3" s="1"/>
  <c r="AO6" i="3"/>
  <c r="AP6" i="3" s="1"/>
  <c r="AO14" i="3"/>
  <c r="AT14" i="3" s="1" a="1"/>
  <c r="AT14" i="3" s="1"/>
  <c r="AO23" i="3"/>
  <c r="AT23" i="3" s="1" a="1"/>
  <c r="AT23" i="3" s="1"/>
  <c r="AO31" i="3"/>
  <c r="AP31" i="3" s="1"/>
  <c r="AO39" i="3"/>
  <c r="AP39" i="3" s="1"/>
  <c r="AQ39" i="3" s="1"/>
  <c r="AO47" i="3"/>
  <c r="AP47" i="3" s="1"/>
  <c r="AQ47" i="3" s="1"/>
  <c r="AO55" i="3"/>
  <c r="AP55" i="3" s="1"/>
  <c r="AR55" i="3" s="1"/>
  <c r="AO63" i="3"/>
  <c r="AP63" i="3" s="1"/>
  <c r="AO71" i="3"/>
  <c r="AP71" i="3" s="1"/>
  <c r="AQ71" i="3" s="1"/>
  <c r="AO79" i="3"/>
  <c r="AO87" i="3"/>
  <c r="AT87" i="3" s="1" a="1"/>
  <c r="AT87" i="3" s="1"/>
  <c r="AO95" i="3"/>
  <c r="AT95" i="3" s="1" a="1"/>
  <c r="AT95" i="3" s="1"/>
  <c r="AU95" i="3" s="1"/>
  <c r="AO103" i="3"/>
  <c r="AP103" i="3" s="1"/>
  <c r="AR103" i="3" s="1"/>
  <c r="AO111" i="3"/>
  <c r="AT111" i="3" s="1" a="1"/>
  <c r="AT111" i="3" s="1"/>
  <c r="AU111" i="3" s="1"/>
  <c r="AO119" i="3"/>
  <c r="AO127" i="3"/>
  <c r="AT127" i="3" s="1" a="1"/>
  <c r="AT127" i="3" s="1"/>
  <c r="AU127" i="3" s="1"/>
  <c r="AO191" i="3"/>
  <c r="AT191" i="3" s="1" a="1"/>
  <c r="AT191" i="3" s="1"/>
  <c r="AU191" i="3" s="1"/>
  <c r="AV191" i="3" s="1"/>
  <c r="AO199" i="3"/>
  <c r="AT199" i="3" s="1" a="1"/>
  <c r="AT199" i="3" s="1"/>
  <c r="AU199" i="3" s="1"/>
  <c r="AV199" i="3" s="1"/>
  <c r="AO279" i="3"/>
  <c r="AP279" i="3" s="1"/>
  <c r="AQ279" i="3" s="1"/>
  <c r="AR279" i="3" s="1"/>
  <c r="AO7" i="3"/>
  <c r="AP7" i="3" s="1"/>
  <c r="AR7" i="3" s="1"/>
  <c r="AO15" i="3"/>
  <c r="AP15" i="3" s="1"/>
  <c r="AQ15" i="3" s="1"/>
  <c r="AR15" i="3" s="1"/>
  <c r="AO24" i="3"/>
  <c r="AT24" i="3" s="1" a="1"/>
  <c r="AT24" i="3" s="1"/>
  <c r="AU24" i="3" s="1"/>
  <c r="AO32" i="3"/>
  <c r="AO40" i="3"/>
  <c r="AT40" i="3" s="1" a="1"/>
  <c r="AT40" i="3" s="1"/>
  <c r="AU40" i="3" s="1"/>
  <c r="AO48" i="3"/>
  <c r="AO56" i="3"/>
  <c r="AT56" i="3" s="1" a="1"/>
  <c r="AT56" i="3" s="1"/>
  <c r="AU56" i="3" s="1"/>
  <c r="AO80" i="3"/>
  <c r="AT80" i="3" s="1" a="1"/>
  <c r="AT80" i="3" s="1"/>
  <c r="AO88" i="3"/>
  <c r="AT88" i="3" s="1" a="1"/>
  <c r="AT88" i="3" s="1"/>
  <c r="AU88" i="3" s="1"/>
  <c r="AO96" i="3"/>
  <c r="AT96" i="3" s="1" a="1"/>
  <c r="AT96" i="3" s="1"/>
  <c r="AU96" i="3" s="1"/>
  <c r="AO98" i="3"/>
  <c r="AO106" i="3"/>
  <c r="AO114" i="3"/>
  <c r="AT114" i="3" s="1" a="1"/>
  <c r="AT114" i="3" s="1"/>
  <c r="AU114" i="3" s="1"/>
  <c r="AO135" i="3"/>
  <c r="AP135" i="3" s="1"/>
  <c r="AO143" i="3"/>
  <c r="AT143" i="3" s="1" a="1"/>
  <c r="AT143" i="3" s="1"/>
  <c r="AU143" i="3" s="1"/>
  <c r="AO151" i="3"/>
  <c r="AO159" i="3"/>
  <c r="AT159" i="3" s="1" a="1"/>
  <c r="AT159" i="3" s="1"/>
  <c r="AU159" i="3" s="1"/>
  <c r="AO167" i="3"/>
  <c r="AT167" i="3" s="1" a="1"/>
  <c r="AT167" i="3" s="1"/>
  <c r="AU167" i="3" s="1"/>
  <c r="AO175" i="3"/>
  <c r="AT175" i="3" s="1" a="1"/>
  <c r="AT175" i="3" s="1"/>
  <c r="AU175" i="3" s="1"/>
  <c r="AO183" i="3"/>
  <c r="AT183" i="3" s="1" a="1"/>
  <c r="AT183" i="3" s="1"/>
  <c r="AU183" i="3" s="1"/>
  <c r="AV183" i="3" s="1"/>
  <c r="AO207" i="3"/>
  <c r="AT207" i="3" s="1" a="1"/>
  <c r="AT207" i="3" s="1"/>
  <c r="AU207" i="3" s="1"/>
  <c r="AV207" i="3" s="1"/>
  <c r="AO215" i="3"/>
  <c r="AT215" i="3" s="1" a="1"/>
  <c r="AT215" i="3" s="1"/>
  <c r="AU215" i="3" s="1"/>
  <c r="AV215" i="3" s="1"/>
  <c r="AO223" i="3"/>
  <c r="AT223" i="3" s="1" a="1"/>
  <c r="AT223" i="3" s="1"/>
  <c r="AU223" i="3" s="1"/>
  <c r="AV223" i="3" s="1"/>
  <c r="AO231" i="3"/>
  <c r="AP231" i="3" s="1"/>
  <c r="AQ231" i="3" s="1"/>
  <c r="AR231" i="3" s="1"/>
  <c r="AO239" i="3"/>
  <c r="AP239" i="3" s="1"/>
  <c r="AQ239" i="3" s="1"/>
  <c r="AR239" i="3" s="1"/>
  <c r="AO247" i="3"/>
  <c r="AP247" i="3" s="1"/>
  <c r="AQ247" i="3" s="1"/>
  <c r="AR247" i="3" s="1"/>
  <c r="AO255" i="3"/>
  <c r="AP255" i="3" s="1"/>
  <c r="AQ255" i="3" s="1"/>
  <c r="AR255" i="3" s="1"/>
  <c r="AO263" i="3"/>
  <c r="AP263" i="3" s="1"/>
  <c r="AQ263" i="3" s="1"/>
  <c r="AR263" i="3" s="1"/>
  <c r="AO271" i="3"/>
  <c r="AT271" i="3" s="1" a="1"/>
  <c r="AT271" i="3" s="1"/>
  <c r="AU271" i="3" s="1"/>
  <c r="AV271" i="3" s="1"/>
  <c r="AO287" i="3"/>
  <c r="AT287" i="3" s="1" a="1"/>
  <c r="AT287" i="3" s="1"/>
  <c r="AU287" i="3" s="1"/>
  <c r="AV287" i="3" s="1"/>
  <c r="AO295" i="3"/>
  <c r="AP295" i="3" s="1"/>
  <c r="AQ295" i="3" s="1"/>
  <c r="AR295" i="3" s="1"/>
  <c r="AO303" i="3"/>
  <c r="AT303" i="3" s="1" a="1"/>
  <c r="AT303" i="3" s="1"/>
  <c r="AU303" i="3" s="1"/>
  <c r="AV303" i="3" s="1"/>
  <c r="AO311" i="3"/>
  <c r="AP311" i="3" s="1"/>
  <c r="AQ311" i="3" s="1"/>
  <c r="AR311" i="3" s="1"/>
  <c r="AO319" i="3"/>
  <c r="AP319" i="3" s="1"/>
  <c r="AQ319" i="3" s="1"/>
  <c r="AR319" i="3" s="1"/>
  <c r="AO327" i="3"/>
  <c r="AP327" i="3" s="1"/>
  <c r="AQ327" i="3" s="1"/>
  <c r="AR327" i="3" s="1"/>
  <c r="AO335" i="3"/>
  <c r="AP335" i="3" s="1"/>
  <c r="AQ335" i="3" s="1"/>
  <c r="AR335" i="3" s="1"/>
  <c r="AO343" i="3"/>
  <c r="AP343" i="3" s="1"/>
  <c r="AQ343" i="3" s="1"/>
  <c r="AR343" i="3" s="1"/>
  <c r="AO351" i="3"/>
  <c r="AT351" i="3" s="1" a="1"/>
  <c r="AT351" i="3" s="1"/>
  <c r="AU351" i="3" s="1"/>
  <c r="AV351" i="3" s="1"/>
  <c r="AO359" i="3"/>
  <c r="AP359" i="3" s="1"/>
  <c r="AQ359" i="3" s="1"/>
  <c r="AR359" i="3" s="1"/>
  <c r="AO367" i="3"/>
  <c r="AP367" i="3" s="1"/>
  <c r="AQ367" i="3" s="1"/>
  <c r="AR367" i="3" s="1"/>
  <c r="AO375" i="3"/>
  <c r="AT375" i="3" s="1" a="1"/>
  <c r="AT375" i="3" s="1"/>
  <c r="AU375" i="3" s="1"/>
  <c r="AV375" i="3" s="1"/>
  <c r="AO383" i="3"/>
  <c r="AT383" i="3" s="1" a="1"/>
  <c r="AT383" i="3" s="1"/>
  <c r="AU383" i="3" s="1"/>
  <c r="AV383" i="3" s="1"/>
  <c r="AO391" i="3"/>
  <c r="AP391" i="3" s="1"/>
  <c r="AQ391" i="3" s="1"/>
  <c r="AR391" i="3" s="1"/>
  <c r="AO399" i="3"/>
  <c r="AP399" i="3" s="1"/>
  <c r="AQ399" i="3" s="1"/>
  <c r="AR399" i="3" s="1"/>
  <c r="AO407" i="3"/>
  <c r="AP407" i="3" s="1"/>
  <c r="AQ407" i="3" s="1"/>
  <c r="AR407" i="3" s="1"/>
  <c r="AO415" i="3"/>
  <c r="AP415" i="3" s="1"/>
  <c r="AQ415" i="3" s="1"/>
  <c r="AR415" i="3" s="1"/>
  <c r="AO423" i="3"/>
  <c r="AP423" i="3" s="1"/>
  <c r="AQ423" i="3" s="1"/>
  <c r="AR423" i="3" s="1"/>
  <c r="AO431" i="3"/>
  <c r="AP431" i="3" s="1"/>
  <c r="AQ431" i="3" s="1"/>
  <c r="AR431" i="3" s="1"/>
  <c r="AO439" i="3"/>
  <c r="AP439" i="3" s="1"/>
  <c r="AQ439" i="3" s="1"/>
  <c r="AR439" i="3" s="1"/>
  <c r="AT43" i="3" a="1"/>
  <c r="AT43" i="3" s="1"/>
  <c r="AU43" i="3" s="1"/>
  <c r="AO104" i="3"/>
  <c r="AT104" i="3" s="1" a="1"/>
  <c r="AT104" i="3" s="1"/>
  <c r="AU104" i="3" s="1"/>
  <c r="AO112" i="3"/>
  <c r="AT112" i="3" s="1" a="1"/>
  <c r="AT112" i="3" s="1"/>
  <c r="AU112" i="3" s="1"/>
  <c r="AO120" i="3"/>
  <c r="AT120" i="3" s="1" a="1"/>
  <c r="AT120" i="3" s="1"/>
  <c r="AU120" i="3" s="1"/>
  <c r="AO136" i="3"/>
  <c r="AT136" i="3" s="1" a="1"/>
  <c r="AT136" i="3" s="1"/>
  <c r="AU136" i="3" s="1"/>
  <c r="AO144" i="3"/>
  <c r="AT144" i="3" s="1" a="1"/>
  <c r="AT144" i="3" s="1"/>
  <c r="AU144" i="3" s="1"/>
  <c r="AO152" i="3"/>
  <c r="AP152" i="3" s="1"/>
  <c r="AQ152" i="3" s="1"/>
  <c r="AO160" i="3"/>
  <c r="AP160" i="3" s="1"/>
  <c r="AQ160" i="3" s="1"/>
  <c r="AO168" i="3"/>
  <c r="AP168" i="3" s="1"/>
  <c r="AQ168" i="3" s="1"/>
  <c r="AO176" i="3"/>
  <c r="AP176" i="3" s="1"/>
  <c r="AQ176" i="3" s="1"/>
  <c r="AO184" i="3"/>
  <c r="AP184" i="3" s="1"/>
  <c r="AQ184" i="3" s="1"/>
  <c r="AR184" i="3" s="1"/>
  <c r="AO192" i="3"/>
  <c r="AP192" i="3" s="1"/>
  <c r="AQ192" i="3" s="1"/>
  <c r="AR192" i="3" s="1"/>
  <c r="AO200" i="3"/>
  <c r="AT200" i="3" s="1" a="1"/>
  <c r="AT200" i="3" s="1"/>
  <c r="AU200" i="3" s="1"/>
  <c r="AV200" i="3" s="1"/>
  <c r="AO208" i="3"/>
  <c r="AP208" i="3" s="1"/>
  <c r="AQ208" i="3" s="1"/>
  <c r="AR208" i="3" s="1"/>
  <c r="AO216" i="3"/>
  <c r="AP216" i="3" s="1"/>
  <c r="AQ216" i="3" s="1"/>
  <c r="AR216" i="3" s="1"/>
  <c r="AO224" i="3"/>
  <c r="AT224" i="3" s="1" a="1"/>
  <c r="AT224" i="3" s="1"/>
  <c r="AU224" i="3" s="1"/>
  <c r="AV224" i="3" s="1"/>
  <c r="AO232" i="3"/>
  <c r="AT232" i="3" s="1" a="1"/>
  <c r="AT232" i="3" s="1"/>
  <c r="AU232" i="3" s="1"/>
  <c r="AV232" i="3" s="1"/>
  <c r="AO240" i="3"/>
  <c r="AT240" i="3" s="1" a="1"/>
  <c r="AT240" i="3" s="1"/>
  <c r="AU240" i="3" s="1"/>
  <c r="AV240" i="3" s="1"/>
  <c r="AO248" i="3"/>
  <c r="AT248" i="3" s="1" a="1"/>
  <c r="AT248" i="3" s="1"/>
  <c r="AU248" i="3" s="1"/>
  <c r="AV248" i="3" s="1"/>
  <c r="AO256" i="3"/>
  <c r="AT256" i="3" s="1" a="1"/>
  <c r="AT256" i="3" s="1"/>
  <c r="AU256" i="3" s="1"/>
  <c r="AV256" i="3" s="1"/>
  <c r="AO264" i="3"/>
  <c r="AO272" i="3"/>
  <c r="AO280" i="3"/>
  <c r="AT280" i="3" s="1" a="1"/>
  <c r="AT280" i="3" s="1"/>
  <c r="AU280" i="3" s="1"/>
  <c r="AV280" i="3" s="1"/>
  <c r="AO288" i="3"/>
  <c r="AT288" i="3" s="1" a="1"/>
  <c r="AT288" i="3" s="1"/>
  <c r="AU288" i="3" s="1"/>
  <c r="AV288" i="3" s="1"/>
  <c r="AO296" i="3"/>
  <c r="AP296" i="3" s="1"/>
  <c r="AQ296" i="3" s="1"/>
  <c r="AR296" i="3" s="1"/>
  <c r="AO304" i="3"/>
  <c r="AP304" i="3" s="1"/>
  <c r="AQ304" i="3" s="1"/>
  <c r="AR304" i="3" s="1"/>
  <c r="AO312" i="3"/>
  <c r="AP312" i="3" s="1"/>
  <c r="AQ312" i="3" s="1"/>
  <c r="AR312" i="3" s="1"/>
  <c r="AO320" i="3"/>
  <c r="AP320" i="3" s="1"/>
  <c r="AQ320" i="3" s="1"/>
  <c r="AR320" i="3" s="1"/>
  <c r="AO328" i="3"/>
  <c r="AP328" i="3" s="1"/>
  <c r="AQ328" i="3" s="1"/>
  <c r="AR328" i="3" s="1"/>
  <c r="AO336" i="3"/>
  <c r="AP336" i="3" s="1"/>
  <c r="AQ336" i="3" s="1"/>
  <c r="AR336" i="3" s="1"/>
  <c r="AO344" i="3"/>
  <c r="AP344" i="3" s="1"/>
  <c r="AQ344" i="3" s="1"/>
  <c r="AR344" i="3" s="1"/>
  <c r="AO352" i="3"/>
  <c r="AT352" i="3" s="1" a="1"/>
  <c r="AT352" i="3" s="1"/>
  <c r="AU352" i="3" s="1"/>
  <c r="AV352" i="3" s="1"/>
  <c r="AO360" i="3"/>
  <c r="AP360" i="3" s="1"/>
  <c r="AQ360" i="3" s="1"/>
  <c r="AR360" i="3" s="1"/>
  <c r="AO368" i="3"/>
  <c r="AP368" i="3" s="1"/>
  <c r="AQ368" i="3" s="1"/>
  <c r="AR368" i="3" s="1"/>
  <c r="AO376" i="3"/>
  <c r="AP376" i="3" s="1"/>
  <c r="AQ376" i="3" s="1"/>
  <c r="AR376" i="3" s="1"/>
  <c r="AO384" i="3"/>
  <c r="AP384" i="3" s="1"/>
  <c r="AQ384" i="3" s="1"/>
  <c r="AR384" i="3" s="1"/>
  <c r="AO392" i="3"/>
  <c r="AP392" i="3" s="1"/>
  <c r="AQ392" i="3" s="1"/>
  <c r="AR392" i="3" s="1"/>
  <c r="AO400" i="3"/>
  <c r="AP400" i="3" s="1"/>
  <c r="AQ400" i="3" s="1"/>
  <c r="AR400" i="3" s="1"/>
  <c r="AO408" i="3"/>
  <c r="AP408" i="3" s="1"/>
  <c r="AQ408" i="3" s="1"/>
  <c r="AR408" i="3" s="1"/>
  <c r="AO416" i="3"/>
  <c r="AP416" i="3" s="1"/>
  <c r="AQ416" i="3" s="1"/>
  <c r="AR416" i="3" s="1"/>
  <c r="AO424" i="3"/>
  <c r="AP424" i="3" s="1"/>
  <c r="AQ424" i="3" s="1"/>
  <c r="AR424" i="3" s="1"/>
  <c r="AO432" i="3"/>
  <c r="AO440" i="3"/>
  <c r="AP440" i="3" s="1"/>
  <c r="AQ440" i="3" s="1"/>
  <c r="AR440" i="3" s="1"/>
  <c r="AO122" i="3"/>
  <c r="AT122" i="3" s="1" a="1"/>
  <c r="AT122" i="3" s="1"/>
  <c r="AU122" i="3" s="1"/>
  <c r="AO146" i="3"/>
  <c r="AT146" i="3" s="1" a="1"/>
  <c r="AT146" i="3" s="1"/>
  <c r="AU146" i="3" s="1"/>
  <c r="AO154" i="3"/>
  <c r="AT154" i="3" s="1" a="1"/>
  <c r="AT154" i="3" s="1"/>
  <c r="AU154" i="3" s="1"/>
  <c r="AO162" i="3"/>
  <c r="AT162" i="3" s="1" a="1"/>
  <c r="AT162" i="3" s="1"/>
  <c r="AU162" i="3" s="1"/>
  <c r="AO170" i="3"/>
  <c r="AT170" i="3" s="1" a="1"/>
  <c r="AT170" i="3" s="1"/>
  <c r="AU170" i="3" s="1"/>
  <c r="AO178" i="3"/>
  <c r="AP178" i="3" s="1"/>
  <c r="AO186" i="3"/>
  <c r="AP186" i="3" s="1"/>
  <c r="AQ186" i="3" s="1"/>
  <c r="AR186" i="3" s="1"/>
  <c r="AO202" i="3"/>
  <c r="AP202" i="3" s="1"/>
  <c r="AQ202" i="3" s="1"/>
  <c r="AR202" i="3" s="1"/>
  <c r="AO210" i="3"/>
  <c r="AP210" i="3" s="1"/>
  <c r="AQ210" i="3" s="1"/>
  <c r="AR210" i="3" s="1"/>
  <c r="AO218" i="3"/>
  <c r="AO226" i="3"/>
  <c r="AP226" i="3" s="1"/>
  <c r="AQ226" i="3" s="1"/>
  <c r="AR226" i="3" s="1"/>
  <c r="AO234" i="3"/>
  <c r="AP234" i="3" s="1"/>
  <c r="AQ234" i="3" s="1"/>
  <c r="AR234" i="3" s="1"/>
  <c r="AO242" i="3"/>
  <c r="AP242" i="3" s="1"/>
  <c r="AQ242" i="3" s="1"/>
  <c r="AR242" i="3" s="1"/>
  <c r="AO250" i="3"/>
  <c r="AP250" i="3" s="1"/>
  <c r="AQ250" i="3" s="1"/>
  <c r="AR250" i="3" s="1"/>
  <c r="AO258" i="3"/>
  <c r="AT258" i="3" s="1" a="1"/>
  <c r="AT258" i="3" s="1"/>
  <c r="AU258" i="3" s="1"/>
  <c r="AV258" i="3" s="1"/>
  <c r="AO266" i="3"/>
  <c r="AT266" i="3" s="1" a="1"/>
  <c r="AT266" i="3" s="1"/>
  <c r="AU266" i="3" s="1"/>
  <c r="AV266" i="3" s="1"/>
  <c r="AO274" i="3"/>
  <c r="AP274" i="3" s="1"/>
  <c r="AQ274" i="3" s="1"/>
  <c r="AR274" i="3" s="1"/>
  <c r="AO282" i="3"/>
  <c r="AT282" i="3" s="1" a="1"/>
  <c r="AT282" i="3" s="1"/>
  <c r="AU282" i="3" s="1"/>
  <c r="AV282" i="3" s="1"/>
  <c r="AO290" i="3"/>
  <c r="AT290" i="3" s="1" a="1"/>
  <c r="AT290" i="3" s="1"/>
  <c r="AU290" i="3" s="1"/>
  <c r="AV290" i="3" s="1"/>
  <c r="AO298" i="3"/>
  <c r="AT298" i="3" s="1" a="1"/>
  <c r="AT298" i="3" s="1"/>
  <c r="AU298" i="3" s="1"/>
  <c r="AV298" i="3" s="1"/>
  <c r="AO306" i="3"/>
  <c r="AT306" i="3" s="1" a="1"/>
  <c r="AT306" i="3" s="1"/>
  <c r="AU306" i="3" s="1"/>
  <c r="AV306" i="3" s="1"/>
  <c r="AO314" i="3"/>
  <c r="AT314" i="3" s="1" a="1"/>
  <c r="AT314" i="3" s="1"/>
  <c r="AU314" i="3" s="1"/>
  <c r="AV314" i="3" s="1"/>
  <c r="AO322" i="3"/>
  <c r="AO330" i="3"/>
  <c r="AP330" i="3" s="1"/>
  <c r="AQ330" i="3" s="1"/>
  <c r="AR330" i="3" s="1"/>
  <c r="AO338" i="3"/>
  <c r="AT338" i="3" s="1" a="1"/>
  <c r="AT338" i="3" s="1"/>
  <c r="AU338" i="3" s="1"/>
  <c r="AV338" i="3" s="1"/>
  <c r="AO346" i="3"/>
  <c r="AP346" i="3" s="1"/>
  <c r="AQ346" i="3" s="1"/>
  <c r="AR346" i="3" s="1"/>
  <c r="AO354" i="3"/>
  <c r="AT354" i="3" s="1" a="1"/>
  <c r="AT354" i="3" s="1"/>
  <c r="AU354" i="3" s="1"/>
  <c r="AV354" i="3" s="1"/>
  <c r="AO362" i="3"/>
  <c r="AT362" i="3" s="1" a="1"/>
  <c r="AT362" i="3" s="1"/>
  <c r="AU362" i="3" s="1"/>
  <c r="AV362" i="3" s="1"/>
  <c r="AO370" i="3"/>
  <c r="AT370" i="3" s="1" a="1"/>
  <c r="AT370" i="3" s="1"/>
  <c r="AU370" i="3" s="1"/>
  <c r="AV370" i="3" s="1"/>
  <c r="AO378" i="3"/>
  <c r="AP378" i="3" s="1"/>
  <c r="AQ378" i="3" s="1"/>
  <c r="AR378" i="3" s="1"/>
  <c r="AO386" i="3"/>
  <c r="AP386" i="3" s="1"/>
  <c r="AQ386" i="3" s="1"/>
  <c r="AR386" i="3" s="1"/>
  <c r="AO394" i="3"/>
  <c r="AP394" i="3" s="1"/>
  <c r="AQ394" i="3" s="1"/>
  <c r="AR394" i="3" s="1"/>
  <c r="AO402" i="3"/>
  <c r="AP402" i="3" s="1"/>
  <c r="AQ402" i="3" s="1"/>
  <c r="AR402" i="3" s="1"/>
  <c r="AO410" i="3"/>
  <c r="AP410" i="3" s="1"/>
  <c r="AQ410" i="3" s="1"/>
  <c r="AR410" i="3" s="1"/>
  <c r="AO418" i="3"/>
  <c r="AT418" i="3" s="1" a="1"/>
  <c r="AT418" i="3" s="1"/>
  <c r="AU418" i="3" s="1"/>
  <c r="AV418" i="3" s="1"/>
  <c r="AO426" i="3"/>
  <c r="AP426" i="3" s="1"/>
  <c r="AQ426" i="3" s="1"/>
  <c r="AR426" i="3" s="1"/>
  <c r="AO434" i="3"/>
  <c r="AP434" i="3" s="1"/>
  <c r="AQ434" i="3" s="1"/>
  <c r="AR434" i="3" s="1"/>
  <c r="AO276" i="3"/>
  <c r="AO284" i="3"/>
  <c r="AT284" i="3" s="1" a="1"/>
  <c r="AT284" i="3" s="1"/>
  <c r="AU284" i="3" s="1"/>
  <c r="AV284" i="3" s="1"/>
  <c r="AO292" i="3"/>
  <c r="AT292" i="3" s="1" a="1"/>
  <c r="AT292" i="3" s="1"/>
  <c r="AU292" i="3" s="1"/>
  <c r="AV292" i="3" s="1"/>
  <c r="AO300" i="3"/>
  <c r="AP300" i="3" s="1"/>
  <c r="AQ300" i="3" s="1"/>
  <c r="AR300" i="3" s="1"/>
  <c r="AO308" i="3"/>
  <c r="AT308" i="3" s="1" a="1"/>
  <c r="AT308" i="3" s="1"/>
  <c r="AU308" i="3" s="1"/>
  <c r="AV308" i="3" s="1"/>
  <c r="AO316" i="3"/>
  <c r="AP316" i="3" s="1"/>
  <c r="AQ316" i="3" s="1"/>
  <c r="AR316" i="3" s="1"/>
  <c r="AO324" i="3"/>
  <c r="AT324" i="3" s="1" a="1"/>
  <c r="AT324" i="3" s="1"/>
  <c r="AU324" i="3" s="1"/>
  <c r="AV324" i="3" s="1"/>
  <c r="AO332" i="3"/>
  <c r="AT332" i="3" s="1" a="1"/>
  <c r="AT332" i="3" s="1"/>
  <c r="AU332" i="3" s="1"/>
  <c r="AV332" i="3" s="1"/>
  <c r="AO340" i="3"/>
  <c r="AT340" i="3" s="1" a="1"/>
  <c r="AT340" i="3" s="1"/>
  <c r="AU340" i="3" s="1"/>
  <c r="AV340" i="3" s="1"/>
  <c r="AO348" i="3"/>
  <c r="AP348" i="3" s="1"/>
  <c r="AQ348" i="3" s="1"/>
  <c r="AR348" i="3" s="1"/>
  <c r="AO356" i="3"/>
  <c r="AT356" i="3" s="1" a="1"/>
  <c r="AT356" i="3" s="1"/>
  <c r="AU356" i="3" s="1"/>
  <c r="AV356" i="3" s="1"/>
  <c r="AO364" i="3"/>
  <c r="AT364" i="3" s="1" a="1"/>
  <c r="AT364" i="3" s="1"/>
  <c r="AU364" i="3" s="1"/>
  <c r="AV364" i="3" s="1"/>
  <c r="AO372" i="3"/>
  <c r="AP372" i="3" s="1"/>
  <c r="AQ372" i="3" s="1"/>
  <c r="AR372" i="3" s="1"/>
  <c r="AO380" i="3"/>
  <c r="AT380" i="3" s="1" a="1"/>
  <c r="AT380" i="3" s="1"/>
  <c r="AU380" i="3" s="1"/>
  <c r="AV380" i="3" s="1"/>
  <c r="AO388" i="3"/>
  <c r="AP388" i="3" s="1"/>
  <c r="AQ388" i="3" s="1"/>
  <c r="AR388" i="3" s="1"/>
  <c r="AO396" i="3"/>
  <c r="AT396" i="3" s="1" a="1"/>
  <c r="AT396" i="3" s="1"/>
  <c r="AU396" i="3" s="1"/>
  <c r="AV396" i="3" s="1"/>
  <c r="AO404" i="3"/>
  <c r="AP404" i="3" s="1"/>
  <c r="AQ404" i="3" s="1"/>
  <c r="AR404" i="3" s="1"/>
  <c r="AO412" i="3"/>
  <c r="AT412" i="3" s="1" a="1"/>
  <c r="AT412" i="3" s="1"/>
  <c r="AU412" i="3" s="1"/>
  <c r="AV412" i="3" s="1"/>
  <c r="AO420" i="3"/>
  <c r="AT420" i="3" s="1" a="1"/>
  <c r="AT420" i="3" s="1"/>
  <c r="AU420" i="3" s="1"/>
  <c r="AV420" i="3" s="1"/>
  <c r="AO428" i="3"/>
  <c r="AP428" i="3" s="1"/>
  <c r="AQ428" i="3" s="1"/>
  <c r="AR428" i="3" s="1"/>
  <c r="AO436" i="3"/>
  <c r="AP436" i="3" s="1"/>
  <c r="AQ436" i="3" s="1"/>
  <c r="AR436" i="3" s="1"/>
  <c r="AO444" i="3"/>
  <c r="AT444" i="3" s="1" a="1"/>
  <c r="AT444" i="3" s="1"/>
  <c r="AU444" i="3" s="1"/>
  <c r="AV444" i="3" s="1"/>
  <c r="AO141" i="3"/>
  <c r="AP141" i="3" s="1"/>
  <c r="AQ141" i="3" s="1"/>
  <c r="AO157" i="3"/>
  <c r="AT157" i="3" s="1" a="1"/>
  <c r="AT157" i="3" s="1"/>
  <c r="AU157" i="3" s="1"/>
  <c r="AO165" i="3"/>
  <c r="AT165" i="3" s="1" a="1"/>
  <c r="AT165" i="3" s="1"/>
  <c r="AU165" i="3" s="1"/>
  <c r="AO173" i="3"/>
  <c r="AP173" i="3" s="1"/>
  <c r="AO181" i="3"/>
  <c r="AT181" i="3" s="1" a="1"/>
  <c r="AT181" i="3" s="1"/>
  <c r="AU181" i="3" s="1"/>
  <c r="AV181" i="3" s="1"/>
  <c r="AO189" i="3"/>
  <c r="AT189" i="3" s="1" a="1"/>
  <c r="AT189" i="3" s="1"/>
  <c r="AU189" i="3" s="1"/>
  <c r="AV189" i="3" s="1"/>
  <c r="AO197" i="3"/>
  <c r="AT197" i="3" s="1" a="1"/>
  <c r="AT197" i="3" s="1"/>
  <c r="AU197" i="3" s="1"/>
  <c r="AV197" i="3" s="1"/>
  <c r="AO205" i="3"/>
  <c r="AT205" i="3" s="1" a="1"/>
  <c r="AT205" i="3" s="1"/>
  <c r="AU205" i="3" s="1"/>
  <c r="AV205" i="3" s="1"/>
  <c r="AO213" i="3"/>
  <c r="AO221" i="3"/>
  <c r="AP221" i="3" s="1"/>
  <c r="AQ221" i="3" s="1"/>
  <c r="AR221" i="3" s="1"/>
  <c r="AO229" i="3"/>
  <c r="AP229" i="3" s="1"/>
  <c r="AQ229" i="3" s="1"/>
  <c r="AR229" i="3" s="1"/>
  <c r="AO237" i="3"/>
  <c r="AP237" i="3" s="1"/>
  <c r="AQ237" i="3" s="1"/>
  <c r="AR237" i="3" s="1"/>
  <c r="AO245" i="3"/>
  <c r="AP245" i="3" s="1"/>
  <c r="AQ245" i="3" s="1"/>
  <c r="AR245" i="3" s="1"/>
  <c r="AO253" i="3"/>
  <c r="AP253" i="3" s="1"/>
  <c r="AQ253" i="3" s="1"/>
  <c r="AR253" i="3" s="1"/>
  <c r="AO261" i="3"/>
  <c r="AT261" i="3" s="1" a="1"/>
  <c r="AT261" i="3" s="1"/>
  <c r="AU261" i="3" s="1"/>
  <c r="AV261" i="3" s="1"/>
  <c r="AO269" i="3"/>
  <c r="AP269" i="3" s="1"/>
  <c r="AQ269" i="3" s="1"/>
  <c r="AR269" i="3" s="1"/>
  <c r="AO277" i="3"/>
  <c r="AP277" i="3" s="1"/>
  <c r="AQ277" i="3" s="1"/>
  <c r="AR277" i="3" s="1"/>
  <c r="AO285" i="3"/>
  <c r="AT285" i="3" s="1" a="1"/>
  <c r="AT285" i="3" s="1"/>
  <c r="AU285" i="3" s="1"/>
  <c r="AV285" i="3" s="1"/>
  <c r="AO293" i="3"/>
  <c r="AP293" i="3" s="1"/>
  <c r="AQ293" i="3" s="1"/>
  <c r="AR293" i="3" s="1"/>
  <c r="AO301" i="3"/>
  <c r="AT301" i="3" s="1" a="1"/>
  <c r="AT301" i="3" s="1"/>
  <c r="AU301" i="3" s="1"/>
  <c r="AV301" i="3" s="1"/>
  <c r="AO309" i="3"/>
  <c r="AP309" i="3" s="1"/>
  <c r="AQ309" i="3" s="1"/>
  <c r="AR309" i="3" s="1"/>
  <c r="AO317" i="3"/>
  <c r="AP317" i="3" s="1"/>
  <c r="AQ317" i="3" s="1"/>
  <c r="AR317" i="3" s="1"/>
  <c r="AO325" i="3"/>
  <c r="AP325" i="3" s="1"/>
  <c r="AQ325" i="3" s="1"/>
  <c r="AR325" i="3" s="1"/>
  <c r="AO333" i="3"/>
  <c r="AP333" i="3" s="1"/>
  <c r="AQ333" i="3" s="1"/>
  <c r="AR333" i="3" s="1"/>
  <c r="AO341" i="3"/>
  <c r="AP341" i="3" s="1"/>
  <c r="AQ341" i="3" s="1"/>
  <c r="AR341" i="3" s="1"/>
  <c r="AO349" i="3"/>
  <c r="AP349" i="3" s="1"/>
  <c r="AQ349" i="3" s="1"/>
  <c r="AR349" i="3" s="1"/>
  <c r="AO357" i="3"/>
  <c r="AP357" i="3" s="1"/>
  <c r="AQ357" i="3" s="1"/>
  <c r="AR357" i="3" s="1"/>
  <c r="AO365" i="3"/>
  <c r="AP365" i="3" s="1"/>
  <c r="AQ365" i="3" s="1"/>
  <c r="AR365" i="3" s="1"/>
  <c r="AO373" i="3"/>
  <c r="AP373" i="3" s="1"/>
  <c r="AQ373" i="3" s="1"/>
  <c r="AR373" i="3" s="1"/>
  <c r="AO381" i="3"/>
  <c r="AP381" i="3" s="1"/>
  <c r="AQ381" i="3" s="1"/>
  <c r="AR381" i="3" s="1"/>
  <c r="AO389" i="3"/>
  <c r="AP389" i="3" s="1"/>
  <c r="AQ389" i="3" s="1"/>
  <c r="AR389" i="3" s="1"/>
  <c r="AO397" i="3"/>
  <c r="AT397" i="3" s="1" a="1"/>
  <c r="AT397" i="3" s="1"/>
  <c r="AU397" i="3" s="1"/>
  <c r="AV397" i="3" s="1"/>
  <c r="AO405" i="3"/>
  <c r="AP405" i="3" s="1"/>
  <c r="AQ405" i="3" s="1"/>
  <c r="AR405" i="3" s="1"/>
  <c r="AO413" i="3"/>
  <c r="AT413" i="3" s="1" a="1"/>
  <c r="AT413" i="3" s="1"/>
  <c r="AU413" i="3" s="1"/>
  <c r="AV413" i="3" s="1"/>
  <c r="AO421" i="3"/>
  <c r="AT421" i="3" s="1" a="1"/>
  <c r="AT421" i="3" s="1"/>
  <c r="AU421" i="3" s="1"/>
  <c r="AV421" i="3" s="1"/>
  <c r="AO429" i="3"/>
  <c r="AT429" i="3" s="1" a="1"/>
  <c r="AT429" i="3" s="1"/>
  <c r="AU429" i="3" s="1"/>
  <c r="AV429" i="3" s="1"/>
  <c r="AO437" i="3"/>
  <c r="AP437" i="3" s="1"/>
  <c r="AQ437" i="3" s="1"/>
  <c r="AR437" i="3" s="1"/>
  <c r="AO445" i="3"/>
  <c r="AP445" i="3" s="1"/>
  <c r="AQ445" i="3" s="1"/>
  <c r="AO117" i="3"/>
  <c r="AT117" i="3" s="1" a="1"/>
  <c r="AT117" i="3" s="1"/>
  <c r="AO133" i="3"/>
  <c r="AT133" i="3" s="1" a="1"/>
  <c r="AT133" i="3" s="1"/>
  <c r="AO149" i="3"/>
  <c r="AT149" i="3" s="1" a="1"/>
  <c r="AT149" i="3" s="1"/>
  <c r="AO13" i="3"/>
  <c r="AP13" i="3" s="1"/>
  <c r="AQ13" i="3" s="1"/>
  <c r="AO62" i="3"/>
  <c r="AT62" i="3" s="1" a="1"/>
  <c r="AT62" i="3" s="1"/>
  <c r="AO86" i="3"/>
  <c r="AP86" i="3" s="1"/>
  <c r="AQ86" i="3" s="1"/>
  <c r="AO94" i="3"/>
  <c r="AT94" i="3" s="1" a="1"/>
  <c r="AT94" i="3" s="1"/>
  <c r="AU94" i="3" s="1"/>
  <c r="AO102" i="3"/>
  <c r="AP102" i="3" s="1"/>
  <c r="AO110" i="3"/>
  <c r="AP110" i="3" s="1"/>
  <c r="AO126" i="3"/>
  <c r="AP126" i="3" s="1"/>
  <c r="AQ126" i="3" s="1"/>
  <c r="AO134" i="3"/>
  <c r="AT134" i="3" s="1" a="1"/>
  <c r="AT134" i="3" s="1"/>
  <c r="AU134" i="3" s="1"/>
  <c r="AO150" i="3"/>
  <c r="AT150" i="3" s="1" a="1"/>
  <c r="AT150" i="3" s="1"/>
  <c r="AO166" i="3"/>
  <c r="AP166" i="3" s="1"/>
  <c r="AQ166" i="3" s="1"/>
  <c r="AO182" i="3"/>
  <c r="AT182" i="3" s="1" a="1"/>
  <c r="AT182" i="3" s="1"/>
  <c r="AU182" i="3" s="1"/>
  <c r="AV182" i="3" s="1"/>
  <c r="AO190" i="3"/>
  <c r="AT190" i="3" s="1" a="1"/>
  <c r="AT190" i="3" s="1"/>
  <c r="AU190" i="3" s="1"/>
  <c r="AV190" i="3" s="1"/>
  <c r="AO198" i="3"/>
  <c r="AT198" i="3" s="1" a="1"/>
  <c r="AT198" i="3" s="1"/>
  <c r="AU198" i="3" s="1"/>
  <c r="AV198" i="3" s="1"/>
  <c r="AO206" i="3"/>
  <c r="AT206" i="3" s="1" a="1"/>
  <c r="AT206" i="3" s="1"/>
  <c r="AU206" i="3" s="1"/>
  <c r="AV206" i="3" s="1"/>
  <c r="AO214" i="3"/>
  <c r="AT214" i="3" s="1" a="1"/>
  <c r="AT214" i="3" s="1"/>
  <c r="AU214" i="3" s="1"/>
  <c r="AV214" i="3" s="1"/>
  <c r="AO222" i="3"/>
  <c r="AT222" i="3" s="1" a="1"/>
  <c r="AT222" i="3" s="1"/>
  <c r="AU222" i="3" s="1"/>
  <c r="AV222" i="3" s="1"/>
  <c r="AO230" i="3"/>
  <c r="AP230" i="3" s="1"/>
  <c r="AQ230" i="3" s="1"/>
  <c r="AR230" i="3" s="1"/>
  <c r="AO246" i="3"/>
  <c r="AT246" i="3" s="1" a="1"/>
  <c r="AT246" i="3" s="1"/>
  <c r="AU246" i="3" s="1"/>
  <c r="AV246" i="3" s="1"/>
  <c r="AO254" i="3"/>
  <c r="AT254" i="3" s="1" a="1"/>
  <c r="AT254" i="3" s="1"/>
  <c r="AU254" i="3" s="1"/>
  <c r="AV254" i="3" s="1"/>
  <c r="AO262" i="3"/>
  <c r="AT262" i="3" s="1" a="1"/>
  <c r="AT262" i="3" s="1"/>
  <c r="AU262" i="3" s="1"/>
  <c r="AV262" i="3" s="1"/>
  <c r="AO278" i="3"/>
  <c r="AP278" i="3" s="1"/>
  <c r="AQ278" i="3" s="1"/>
  <c r="AR278" i="3" s="1"/>
  <c r="AO286" i="3"/>
  <c r="AT286" i="3" s="1" a="1"/>
  <c r="AT286" i="3" s="1"/>
  <c r="AU286" i="3" s="1"/>
  <c r="AV286" i="3" s="1"/>
  <c r="AO294" i="3"/>
  <c r="AT294" i="3" s="1" a="1"/>
  <c r="AT294" i="3" s="1"/>
  <c r="AU294" i="3" s="1"/>
  <c r="AV294" i="3" s="1"/>
  <c r="AO302" i="3"/>
  <c r="AT302" i="3" s="1" a="1"/>
  <c r="AT302" i="3" s="1"/>
  <c r="AU302" i="3" s="1"/>
  <c r="AV302" i="3" s="1"/>
  <c r="AO310" i="3"/>
  <c r="AP310" i="3" s="1"/>
  <c r="AQ310" i="3" s="1"/>
  <c r="AR310" i="3" s="1"/>
  <c r="AO318" i="3"/>
  <c r="AT318" i="3" s="1" a="1"/>
  <c r="AT318" i="3" s="1"/>
  <c r="AU318" i="3" s="1"/>
  <c r="AV318" i="3" s="1"/>
  <c r="AO326" i="3"/>
  <c r="AP326" i="3" s="1"/>
  <c r="AQ326" i="3" s="1"/>
  <c r="AR326" i="3" s="1"/>
  <c r="AO334" i="3"/>
  <c r="AP334" i="3" s="1"/>
  <c r="AQ334" i="3" s="1"/>
  <c r="AR334" i="3" s="1"/>
  <c r="AO342" i="3"/>
  <c r="AO350" i="3"/>
  <c r="AP350" i="3" s="1"/>
  <c r="AQ350" i="3" s="1"/>
  <c r="AR350" i="3" s="1"/>
  <c r="AO358" i="3"/>
  <c r="AP358" i="3" s="1"/>
  <c r="AQ358" i="3" s="1"/>
  <c r="AR358" i="3" s="1"/>
  <c r="AO366" i="3"/>
  <c r="AT366" i="3" s="1" a="1"/>
  <c r="AT366" i="3" s="1"/>
  <c r="AU366" i="3" s="1"/>
  <c r="AV366" i="3" s="1"/>
  <c r="AO374" i="3"/>
  <c r="AP374" i="3" s="1"/>
  <c r="AQ374" i="3" s="1"/>
  <c r="AR374" i="3" s="1"/>
  <c r="AO382" i="3"/>
  <c r="AP382" i="3" s="1"/>
  <c r="AQ382" i="3" s="1"/>
  <c r="AR382" i="3" s="1"/>
  <c r="AO390" i="3"/>
  <c r="AP390" i="3" s="1"/>
  <c r="AQ390" i="3" s="1"/>
  <c r="AR390" i="3" s="1"/>
  <c r="AO398" i="3"/>
  <c r="AP398" i="3" s="1"/>
  <c r="AQ398" i="3" s="1"/>
  <c r="AR398" i="3" s="1"/>
  <c r="AO406" i="3"/>
  <c r="AT406" i="3" s="1" a="1"/>
  <c r="AT406" i="3" s="1"/>
  <c r="AU406" i="3" s="1"/>
  <c r="AV406" i="3" s="1"/>
  <c r="AO414" i="3"/>
  <c r="AT414" i="3" s="1" a="1"/>
  <c r="AT414" i="3" s="1"/>
  <c r="AU414" i="3" s="1"/>
  <c r="AV414" i="3" s="1"/>
  <c r="AO422" i="3"/>
  <c r="AT422" i="3" s="1" a="1"/>
  <c r="AT422" i="3" s="1"/>
  <c r="AU422" i="3" s="1"/>
  <c r="AV422" i="3" s="1"/>
  <c r="AO430" i="3"/>
  <c r="AT430" i="3" s="1" a="1"/>
  <c r="AT430" i="3" s="1"/>
  <c r="AU430" i="3" s="1"/>
  <c r="AV430" i="3" s="1"/>
  <c r="AO438" i="3"/>
  <c r="AT438" i="3" s="1" a="1"/>
  <c r="AT438" i="3" s="1"/>
  <c r="AU438" i="3" s="1"/>
  <c r="AV438" i="3" s="1"/>
  <c r="AP18" i="3"/>
  <c r="AR18" i="3" s="1"/>
  <c r="AO442" i="3"/>
  <c r="AP442" i="3" s="1"/>
  <c r="AQ442" i="3" s="1"/>
  <c r="AR442" i="3" s="1"/>
  <c r="AT395" i="3" a="1"/>
  <c r="AT395" i="3" s="1"/>
  <c r="AU395" i="3" s="1"/>
  <c r="AV395" i="3" s="1"/>
  <c r="AT228" i="3" a="1"/>
  <c r="AT228" i="3" s="1"/>
  <c r="AU228" i="3" s="1"/>
  <c r="AV228" i="3" s="1"/>
  <c r="AT307" i="3" a="1"/>
  <c r="AT307" i="3" s="1"/>
  <c r="AU307" i="3" s="1"/>
  <c r="AV307" i="3" s="1"/>
  <c r="AP427" i="3"/>
  <c r="AQ427" i="3" s="1"/>
  <c r="AR427" i="3" s="1"/>
  <c r="AT50" i="3" a="1"/>
  <c r="AT50" i="3" s="1"/>
  <c r="AU50" i="3" s="1"/>
  <c r="AV84" i="3"/>
  <c r="AP64" i="3"/>
  <c r="AQ64" i="3" s="1"/>
  <c r="AR81" i="3"/>
  <c r="AP83" i="3"/>
  <c r="AQ83" i="3" s="1"/>
  <c r="AT83" i="3" a="1"/>
  <c r="AT83" i="3" s="1"/>
  <c r="AU83" i="3" s="1"/>
  <c r="AT123" i="3" a="1"/>
  <c r="AT123" i="3" s="1"/>
  <c r="AU123" i="3" s="1"/>
  <c r="AQ163" i="3"/>
  <c r="AP209" i="3"/>
  <c r="AQ209" i="3" s="1"/>
  <c r="AR209" i="3" s="1"/>
  <c r="AP259" i="3"/>
  <c r="AQ259" i="3" s="1"/>
  <c r="AR259" i="3" s="1"/>
  <c r="K545" i="11"/>
  <c r="K544" i="11"/>
  <c r="AT155" i="3" l="1" a="1"/>
  <c r="AT155" i="3" s="1"/>
  <c r="AU155" i="3" s="1"/>
  <c r="AP91" i="3"/>
  <c r="AQ91" i="3" s="1"/>
  <c r="AR131" i="3"/>
  <c r="AR148" i="3"/>
  <c r="AP22" i="3"/>
  <c r="AQ22" i="3" s="1"/>
  <c r="AT148" i="3" a="1"/>
  <c r="AT148" i="3" s="1"/>
  <c r="AU148" i="3" s="1"/>
  <c r="AV19" i="3"/>
  <c r="AP35" i="3"/>
  <c r="AR35" i="3" s="1"/>
  <c r="AP107" i="3"/>
  <c r="AQ107" i="3" s="1"/>
  <c r="AV100" i="3"/>
  <c r="AT131" i="3" a="1"/>
  <c r="AT131" i="3" s="1"/>
  <c r="AU131" i="3" s="1"/>
  <c r="AP345" i="3"/>
  <c r="AQ345" i="3" s="1"/>
  <c r="AR345" i="3" s="1"/>
  <c r="AV153" i="3"/>
  <c r="AP281" i="3"/>
  <c r="AQ281" i="3" s="1"/>
  <c r="AR281" i="3" s="1"/>
  <c r="AP315" i="3"/>
  <c r="AQ315" i="3" s="1"/>
  <c r="AR315" i="3" s="1"/>
  <c r="AP347" i="3"/>
  <c r="AQ347" i="3" s="1"/>
  <c r="AR347" i="3" s="1"/>
  <c r="AP201" i="3"/>
  <c r="AQ201" i="3" s="1"/>
  <c r="AR201" i="3" s="1"/>
  <c r="AP84" i="3"/>
  <c r="AT387" i="3" a="1"/>
  <c r="AT387" i="3" s="1"/>
  <c r="AU387" i="3" s="1"/>
  <c r="AV387" i="3" s="1"/>
  <c r="AP49" i="3"/>
  <c r="AQ49" i="3" s="1"/>
  <c r="AT212" i="3" a="1"/>
  <c r="AT212" i="3" s="1"/>
  <c r="AU212" i="3" s="1"/>
  <c r="AV212" i="3" s="1"/>
  <c r="AP19" i="3"/>
  <c r="AR19" i="3" s="1"/>
  <c r="AP138" i="3"/>
  <c r="AQ138" i="3" s="1"/>
  <c r="AT8" i="3" a="1"/>
  <c r="AT8" i="3" s="1"/>
  <c r="AU8" i="3" s="1"/>
  <c r="AT194" i="3" a="1"/>
  <c r="AT194" i="3" s="1"/>
  <c r="AU194" i="3" s="1"/>
  <c r="AV194" i="3" s="1"/>
  <c r="AP145" i="3"/>
  <c r="AQ145" i="3" s="1"/>
  <c r="AT115" i="3" a="1"/>
  <c r="AT115" i="3" s="1"/>
  <c r="AU115" i="3" s="1"/>
  <c r="AQ123" i="3"/>
  <c r="AQ50" i="3"/>
  <c r="AP156" i="3"/>
  <c r="AQ156" i="3" s="1"/>
  <c r="AT81" i="3" a="1"/>
  <c r="AT81" i="3" s="1"/>
  <c r="AU81" i="3" s="1"/>
  <c r="AT339" i="3" a="1"/>
  <c r="AT339" i="3" s="1"/>
  <c r="AU339" i="3" s="1"/>
  <c r="AV339" i="3" s="1"/>
  <c r="AP92" i="3"/>
  <c r="AR92" i="3" s="1"/>
  <c r="AP20" i="3"/>
  <c r="AQ20" i="3" s="1"/>
  <c r="AV122" i="3"/>
  <c r="AP143" i="3"/>
  <c r="AR143" i="3" s="1"/>
  <c r="AT210" i="3" a="1"/>
  <c r="AT210" i="3" s="1"/>
  <c r="AU210" i="3" s="1"/>
  <c r="AV210" i="3" s="1"/>
  <c r="AP303" i="3"/>
  <c r="AQ303" i="3" s="1"/>
  <c r="AR303" i="3" s="1"/>
  <c r="AT31" i="3" a="1"/>
  <c r="AT31" i="3" s="1"/>
  <c r="AU31" i="3" s="1"/>
  <c r="AP80" i="3"/>
  <c r="AQ80" i="3" s="1"/>
  <c r="AP95" i="3"/>
  <c r="AR95" i="3" s="1"/>
  <c r="AT158" i="3" a="1"/>
  <c r="AT158" i="3" s="1"/>
  <c r="AU158" i="3" s="1"/>
  <c r="AT251" i="3" a="1"/>
  <c r="AT251" i="3" s="1"/>
  <c r="AU251" i="3" s="1"/>
  <c r="AV251" i="3" s="1"/>
  <c r="AT93" i="3" a="1"/>
  <c r="AT93" i="3" s="1"/>
  <c r="AU93" i="3" s="1"/>
  <c r="AV61" i="3"/>
  <c r="AR124" i="3"/>
  <c r="AQ124" i="3"/>
  <c r="AT411" i="3" a="1"/>
  <c r="AT411" i="3" s="1"/>
  <c r="AU411" i="3" s="1"/>
  <c r="AV411" i="3" s="1"/>
  <c r="AT124" i="3" a="1"/>
  <c r="AT124" i="3" s="1"/>
  <c r="AU124" i="3" s="1"/>
  <c r="AP267" i="3"/>
  <c r="AQ267" i="3" s="1"/>
  <c r="AR267" i="3" s="1"/>
  <c r="AR67" i="3"/>
  <c r="AT252" i="3" a="1"/>
  <c r="AT252" i="3" s="1"/>
  <c r="AU252" i="3" s="1"/>
  <c r="AV252" i="3" s="1"/>
  <c r="AT195" i="3" a="1"/>
  <c r="AT195" i="3" s="1"/>
  <c r="AU195" i="3" s="1"/>
  <c r="AV195" i="3" s="1"/>
  <c r="AP188" i="3"/>
  <c r="AQ188" i="3" s="1"/>
  <c r="AR188" i="3" s="1"/>
  <c r="AT67" i="3" a="1"/>
  <c r="AT67" i="3" s="1"/>
  <c r="AV67" i="3" s="1"/>
  <c r="AT275" i="3" a="1"/>
  <c r="AT275" i="3" s="1"/>
  <c r="AU275" i="3" s="1"/>
  <c r="AV275" i="3" s="1"/>
  <c r="AT163" i="3" a="1"/>
  <c r="AT163" i="3" s="1"/>
  <c r="AU163" i="3" s="1"/>
  <c r="AP305" i="3"/>
  <c r="AQ305" i="3" s="1"/>
  <c r="AR305" i="3" s="1"/>
  <c r="AT220" i="3" a="1"/>
  <c r="AT220" i="3" s="1"/>
  <c r="AU220" i="3" s="1"/>
  <c r="AV220" i="3" s="1"/>
  <c r="AP16" i="3"/>
  <c r="AQ16" i="3" s="1"/>
  <c r="AR16" i="3" s="1"/>
  <c r="AV64" i="3"/>
  <c r="AT409" i="3" a="1"/>
  <c r="AT409" i="3" s="1"/>
  <c r="AU409" i="3" s="1"/>
  <c r="AV409" i="3" s="1"/>
  <c r="AP337" i="3"/>
  <c r="AQ337" i="3" s="1"/>
  <c r="AR337" i="3" s="1"/>
  <c r="AT273" i="3" a="1"/>
  <c r="AT273" i="3" s="1"/>
  <c r="AU273" i="3" s="1"/>
  <c r="AV273" i="3" s="1"/>
  <c r="AT325" i="3" a="1"/>
  <c r="AT325" i="3" s="1"/>
  <c r="AU325" i="3" s="1"/>
  <c r="AV325" i="3" s="1"/>
  <c r="AP97" i="3"/>
  <c r="AQ97" i="3" s="1"/>
  <c r="AP425" i="3"/>
  <c r="AQ425" i="3" s="1"/>
  <c r="AR425" i="3" s="1"/>
  <c r="AV143" i="3"/>
  <c r="AT336" i="3" a="1"/>
  <c r="AT336" i="3" s="1"/>
  <c r="AU336" i="3" s="1"/>
  <c r="AV336" i="3" s="1"/>
  <c r="AT295" i="3" a="1"/>
  <c r="AT295" i="3" s="1"/>
  <c r="AU295" i="3" s="1"/>
  <c r="AV295" i="3" s="1"/>
  <c r="AT423" i="3" a="1"/>
  <c r="AT423" i="3" s="1"/>
  <c r="AU423" i="3" s="1"/>
  <c r="AV423" i="3" s="1"/>
  <c r="AT359" i="3" a="1"/>
  <c r="AT359" i="3" s="1"/>
  <c r="AU359" i="3" s="1"/>
  <c r="AV359" i="3" s="1"/>
  <c r="AP329" i="3"/>
  <c r="AQ329" i="3" s="1"/>
  <c r="AR329" i="3" s="1"/>
  <c r="AP144" i="3"/>
  <c r="AQ144" i="3" s="1"/>
  <c r="AT208" i="3" a="1"/>
  <c r="AT208" i="3" s="1"/>
  <c r="AU208" i="3" s="1"/>
  <c r="AV208" i="3" s="1"/>
  <c r="AP139" i="3"/>
  <c r="AQ139" i="3" s="1"/>
  <c r="AP203" i="3"/>
  <c r="AQ203" i="3" s="1"/>
  <c r="AR203" i="3" s="1"/>
  <c r="AP314" i="3"/>
  <c r="AQ314" i="3" s="1"/>
  <c r="AR314" i="3" s="1"/>
  <c r="AP171" i="3"/>
  <c r="AR171" i="3" s="1"/>
  <c r="AP66" i="3"/>
  <c r="AR66" i="3" s="1"/>
  <c r="AT379" i="3" a="1"/>
  <c r="AT379" i="3" s="1"/>
  <c r="AU379" i="3" s="1"/>
  <c r="AV379" i="3" s="1"/>
  <c r="AV128" i="3"/>
  <c r="AV51" i="3"/>
  <c r="AR53" i="3"/>
  <c r="AP256" i="3"/>
  <c r="AQ256" i="3" s="1"/>
  <c r="AR256" i="3" s="1"/>
  <c r="AV120" i="3"/>
  <c r="AT53" i="3" a="1"/>
  <c r="AT53" i="3" s="1"/>
  <c r="AU53" i="3" s="1"/>
  <c r="AT192" i="3" a="1"/>
  <c r="AT192" i="3" s="1"/>
  <c r="AU192" i="3" s="1"/>
  <c r="AV192" i="3" s="1"/>
  <c r="AT129" i="3" a="1"/>
  <c r="AT129" i="3" s="1"/>
  <c r="AU129" i="3" s="1"/>
  <c r="AT384" i="3" a="1"/>
  <c r="AT384" i="3" s="1"/>
  <c r="AU384" i="3" s="1"/>
  <c r="AV384" i="3" s="1"/>
  <c r="AP120" i="3"/>
  <c r="AQ120" i="3" s="1"/>
  <c r="AT320" i="3" a="1"/>
  <c r="AT320" i="3" s="1"/>
  <c r="AU320" i="3" s="1"/>
  <c r="AV320" i="3" s="1"/>
  <c r="AP99" i="3"/>
  <c r="AQ99" i="3" s="1"/>
  <c r="AP109" i="3"/>
  <c r="AQ109" i="3" s="1"/>
  <c r="AQ28" i="3"/>
  <c r="AT28" i="3" a="1"/>
  <c r="AT28" i="3" s="1"/>
  <c r="AU28" i="3" s="1"/>
  <c r="AP51" i="3"/>
  <c r="AQ51" i="3" s="1"/>
  <c r="AT443" i="3" a="1"/>
  <c r="AT443" i="3" s="1"/>
  <c r="AU443" i="3" s="1"/>
  <c r="AV443" i="3" s="1"/>
  <c r="AT367" i="3" a="1"/>
  <c r="AT367" i="3" s="1"/>
  <c r="AU367" i="3" s="1"/>
  <c r="AV367" i="3" s="1"/>
  <c r="AP33" i="3"/>
  <c r="AQ33" i="3" s="1"/>
  <c r="AP361" i="3"/>
  <c r="AQ361" i="3" s="1"/>
  <c r="AR361" i="3" s="1"/>
  <c r="AP227" i="3"/>
  <c r="AQ227" i="3" s="1"/>
  <c r="AR227" i="3" s="1"/>
  <c r="AP363" i="3"/>
  <c r="AQ363" i="3" s="1"/>
  <c r="AR363" i="3" s="1"/>
  <c r="AT27" i="3" a="1"/>
  <c r="AT27" i="3" s="1"/>
  <c r="AU27" i="3" s="1"/>
  <c r="AT394" i="3" a="1"/>
  <c r="AT394" i="3" s="1"/>
  <c r="AU394" i="3" s="1"/>
  <c r="AV394" i="3" s="1"/>
  <c r="AV130" i="3"/>
  <c r="AT291" i="3" a="1"/>
  <c r="AT291" i="3" s="1"/>
  <c r="AU291" i="3" s="1"/>
  <c r="AV291" i="3" s="1"/>
  <c r="AP257" i="3"/>
  <c r="AQ257" i="3" s="1"/>
  <c r="AR257" i="3" s="1"/>
  <c r="AP10" i="3"/>
  <c r="AQ10" i="3" s="1"/>
  <c r="AR10" i="3" s="1"/>
  <c r="AP270" i="3"/>
  <c r="AQ270" i="3" s="1"/>
  <c r="AR270" i="3" s="1"/>
  <c r="AT378" i="3" a="1"/>
  <c r="AT378" i="3" s="1"/>
  <c r="AU378" i="3" s="1"/>
  <c r="AV378" i="3" s="1"/>
  <c r="AT239" i="3" a="1"/>
  <c r="AT239" i="3" s="1"/>
  <c r="AU239" i="3" s="1"/>
  <c r="AV239" i="3" s="1"/>
  <c r="AP159" i="3"/>
  <c r="AR159" i="3" s="1"/>
  <c r="AV159" i="3"/>
  <c r="AT178" i="3" a="1"/>
  <c r="AT178" i="3" s="1"/>
  <c r="AU178" i="3" s="1"/>
  <c r="AT311" i="3" a="1"/>
  <c r="AT311" i="3" s="1"/>
  <c r="AU311" i="3" s="1"/>
  <c r="AV311" i="3" s="1"/>
  <c r="AT250" i="3" a="1"/>
  <c r="AT250" i="3" s="1"/>
  <c r="AU250" i="3" s="1"/>
  <c r="AV250" i="3" s="1"/>
  <c r="AP375" i="3"/>
  <c r="AQ375" i="3" s="1"/>
  <c r="AR375" i="3" s="1"/>
  <c r="AQ55" i="3"/>
  <c r="AR21" i="3"/>
  <c r="AT341" i="3" a="1"/>
  <c r="AT341" i="3" s="1"/>
  <c r="AU341" i="3" s="1"/>
  <c r="AV341" i="3" s="1"/>
  <c r="AP290" i="3"/>
  <c r="AQ290" i="3" s="1"/>
  <c r="AR290" i="3" s="1"/>
  <c r="AT431" i="3" a="1"/>
  <c r="AT431" i="3" s="1"/>
  <c r="AU431" i="3" s="1"/>
  <c r="AV431" i="3" s="1"/>
  <c r="AT277" i="3" a="1"/>
  <c r="AT277" i="3" s="1"/>
  <c r="AU277" i="3" s="1"/>
  <c r="AV277" i="3" s="1"/>
  <c r="AP24" i="3"/>
  <c r="AQ24" i="3" s="1"/>
  <c r="AP354" i="3"/>
  <c r="AQ354" i="3" s="1"/>
  <c r="AR354" i="3" s="1"/>
  <c r="AT231" i="3" a="1"/>
  <c r="AT231" i="3" s="1"/>
  <c r="AU231" i="3" s="1"/>
  <c r="AV231" i="3" s="1"/>
  <c r="AT46" i="3" a="1"/>
  <c r="AT46" i="3" s="1"/>
  <c r="AU46" i="3" s="1"/>
  <c r="AT55" i="3" a="1"/>
  <c r="AT55" i="3" s="1"/>
  <c r="AU55" i="3" s="1"/>
  <c r="AT60" i="3" a="1"/>
  <c r="AT60" i="3" s="1"/>
  <c r="AU60" i="3" s="1"/>
  <c r="AT71" i="3" a="1"/>
  <c r="AT71" i="3" s="1"/>
  <c r="AU71" i="3" s="1"/>
  <c r="AV54" i="3"/>
  <c r="AT404" i="3" a="1"/>
  <c r="AT404" i="3" s="1"/>
  <c r="AU404" i="3" s="1"/>
  <c r="AV404" i="3" s="1"/>
  <c r="AP65" i="3"/>
  <c r="AQ65" i="3" s="1"/>
  <c r="AT140" i="3" a="1"/>
  <c r="AT140" i="3" s="1"/>
  <c r="AU140" i="3" s="1"/>
  <c r="AP321" i="3"/>
  <c r="AQ321" i="3" s="1"/>
  <c r="AR321" i="3" s="1"/>
  <c r="AT6" i="3" a="1"/>
  <c r="AT6" i="3" s="1"/>
  <c r="AU6" i="3" s="1"/>
  <c r="AT63" i="3" a="1"/>
  <c r="AT63" i="3" s="1"/>
  <c r="AU63" i="3" s="1"/>
  <c r="AP396" i="3"/>
  <c r="AQ396" i="3" s="1"/>
  <c r="AR396" i="3" s="1"/>
  <c r="AP193" i="3"/>
  <c r="AQ193" i="3" s="1"/>
  <c r="AR193" i="3" s="1"/>
  <c r="AT439" i="3" a="1"/>
  <c r="AT439" i="3" s="1"/>
  <c r="AU439" i="3" s="1"/>
  <c r="AV439" i="3" s="1"/>
  <c r="AT268" i="3" a="1"/>
  <c r="AT268" i="3" s="1"/>
  <c r="AU268" i="3" s="1"/>
  <c r="AV268" i="3" s="1"/>
  <c r="AQ140" i="3"/>
  <c r="AP54" i="3"/>
  <c r="AR54" i="3" s="1"/>
  <c r="AT34" i="3" a="1"/>
  <c r="AT34" i="3" s="1"/>
  <c r="AU34" i="3" s="1"/>
  <c r="AP204" i="3"/>
  <c r="AQ204" i="3" s="1"/>
  <c r="AR204" i="3" s="1"/>
  <c r="AT76" i="3" a="1"/>
  <c r="AT76" i="3" s="1"/>
  <c r="AU76" i="3" s="1"/>
  <c r="AP191" i="3"/>
  <c r="AQ191" i="3" s="1"/>
  <c r="AR191" i="3" s="1"/>
  <c r="AP130" i="3"/>
  <c r="AQ130" i="3" s="1"/>
  <c r="AT78" i="3" a="1"/>
  <c r="AT78" i="3" s="1"/>
  <c r="AU78" i="3" s="1"/>
  <c r="AR76" i="3"/>
  <c r="AQ76" i="3"/>
  <c r="AP340" i="3"/>
  <c r="AQ340" i="3" s="1"/>
  <c r="AR340" i="3" s="1"/>
  <c r="AP338" i="3"/>
  <c r="AQ338" i="3" s="1"/>
  <c r="AR338" i="3" s="1"/>
  <c r="AT346" i="3" a="1"/>
  <c r="AT346" i="3" s="1"/>
  <c r="AU346" i="3" s="1"/>
  <c r="AV346" i="3" s="1"/>
  <c r="AT274" i="3" a="1"/>
  <c r="AT274" i="3" s="1"/>
  <c r="AU274" i="3" s="1"/>
  <c r="AV274" i="3" s="1"/>
  <c r="AT400" i="3" a="1"/>
  <c r="AT400" i="3" s="1"/>
  <c r="AU400" i="3" s="1"/>
  <c r="AV400" i="3" s="1"/>
  <c r="AP223" i="3"/>
  <c r="AQ223" i="3" s="1"/>
  <c r="AR223" i="3" s="1"/>
  <c r="AP393" i="3"/>
  <c r="AQ393" i="3" s="1"/>
  <c r="AR393" i="3" s="1"/>
  <c r="AP146" i="3"/>
  <c r="AR146" i="3" s="1"/>
  <c r="AP371" i="3"/>
  <c r="AQ371" i="3" s="1"/>
  <c r="AR371" i="3" s="1"/>
  <c r="AV144" i="3"/>
  <c r="AT402" i="3" a="1"/>
  <c r="AT402" i="3" s="1"/>
  <c r="AU402" i="3" s="1"/>
  <c r="AV402" i="3" s="1"/>
  <c r="AP122" i="3"/>
  <c r="AQ122" i="3" s="1"/>
  <c r="AR164" i="3"/>
  <c r="AQ164" i="3"/>
  <c r="AQ69" i="3"/>
  <c r="AR69" i="3"/>
  <c r="AT69" i="3" a="1"/>
  <c r="AT69" i="3" s="1"/>
  <c r="AV69" i="3" s="1"/>
  <c r="AT164" i="3" a="1"/>
  <c r="AT164" i="3" s="1"/>
  <c r="AU164" i="3" s="1"/>
  <c r="AV40" i="3"/>
  <c r="AP40" i="3"/>
  <c r="AQ40" i="3" s="1"/>
  <c r="AR78" i="3"/>
  <c r="AP418" i="3"/>
  <c r="AQ418" i="3" s="1"/>
  <c r="AR418" i="3" s="1"/>
  <c r="AP153" i="3"/>
  <c r="AR153" i="3" s="1"/>
  <c r="AP217" i="3"/>
  <c r="AQ217" i="3" s="1"/>
  <c r="AR217" i="3" s="1"/>
  <c r="AT89" i="3" a="1"/>
  <c r="AT89" i="3" s="1"/>
  <c r="AV89" i="3" s="1"/>
  <c r="AR37" i="3"/>
  <c r="AP25" i="3"/>
  <c r="AQ25" i="3" s="1"/>
  <c r="AT226" i="3" a="1"/>
  <c r="AT226" i="3" s="1"/>
  <c r="AU226" i="3" s="1"/>
  <c r="AV226" i="3" s="1"/>
  <c r="AP154" i="3"/>
  <c r="AQ154" i="3" s="1"/>
  <c r="AP100" i="3"/>
  <c r="AR100" i="3" s="1"/>
  <c r="AQ58" i="3"/>
  <c r="AT58" i="3" a="1"/>
  <c r="AT58" i="3" s="1"/>
  <c r="AU58" i="3" s="1"/>
  <c r="AP435" i="3"/>
  <c r="AQ435" i="3" s="1"/>
  <c r="AR435" i="3" s="1"/>
  <c r="AT230" i="3" a="1"/>
  <c r="AT230" i="3" s="1"/>
  <c r="AU230" i="3" s="1"/>
  <c r="AV230" i="3" s="1"/>
  <c r="AP224" i="3"/>
  <c r="AQ224" i="3" s="1"/>
  <c r="AR224" i="3" s="1"/>
  <c r="AT389" i="3" a="1"/>
  <c r="AT389" i="3" s="1"/>
  <c r="AU389" i="3" s="1"/>
  <c r="AV389" i="3" s="1"/>
  <c r="AP261" i="3"/>
  <c r="AQ261" i="3" s="1"/>
  <c r="AR261" i="3" s="1"/>
  <c r="AP324" i="3"/>
  <c r="AQ324" i="3" s="1"/>
  <c r="AR324" i="3" s="1"/>
  <c r="AP197" i="3"/>
  <c r="AQ197" i="3" s="1"/>
  <c r="AR197" i="3" s="1"/>
  <c r="AP77" i="3"/>
  <c r="AQ77" i="3" s="1"/>
  <c r="AP294" i="3"/>
  <c r="AQ294" i="3" s="1"/>
  <c r="AR294" i="3" s="1"/>
  <c r="AT126" i="3" a="1"/>
  <c r="AT126" i="3" s="1"/>
  <c r="AU126" i="3" s="1"/>
  <c r="AP301" i="3"/>
  <c r="AQ301" i="3" s="1"/>
  <c r="AR301" i="3" s="1"/>
  <c r="AP429" i="3"/>
  <c r="AQ429" i="3" s="1"/>
  <c r="AR429" i="3" s="1"/>
  <c r="AV125" i="3"/>
  <c r="AP214" i="3"/>
  <c r="AQ214" i="3" s="1"/>
  <c r="AR214" i="3" s="1"/>
  <c r="AP56" i="3"/>
  <c r="AR56" i="3" s="1"/>
  <c r="AP133" i="3"/>
  <c r="AQ133" i="3" s="1"/>
  <c r="AT428" i="3" a="1"/>
  <c r="AT428" i="3" s="1"/>
  <c r="AU428" i="3" s="1"/>
  <c r="AV428" i="3" s="1"/>
  <c r="AT52" i="3" a="1"/>
  <c r="AT52" i="3" s="1"/>
  <c r="AU52" i="3" s="1"/>
  <c r="AT415" i="3" a="1"/>
  <c r="AT415" i="3" s="1"/>
  <c r="AU415" i="3" s="1"/>
  <c r="AV415" i="3" s="1"/>
  <c r="AT381" i="3" a="1"/>
  <c r="AT381" i="3" s="1"/>
  <c r="AU381" i="3" s="1"/>
  <c r="AV381" i="3" s="1"/>
  <c r="AP225" i="3"/>
  <c r="AQ225" i="3" s="1"/>
  <c r="AR225" i="3" s="1"/>
  <c r="AT172" i="3" a="1"/>
  <c r="AT172" i="3" s="1"/>
  <c r="AU172" i="3" s="1"/>
  <c r="AT289" i="3" a="1"/>
  <c r="AT289" i="3" s="1"/>
  <c r="AU289" i="3" s="1"/>
  <c r="AV289" i="3" s="1"/>
  <c r="AP236" i="3"/>
  <c r="AQ236" i="3" s="1"/>
  <c r="AR236" i="3" s="1"/>
  <c r="AR172" i="3"/>
  <c r="AT391" i="3" a="1"/>
  <c r="AT391" i="3" s="1"/>
  <c r="AU391" i="3" s="1"/>
  <c r="AV391" i="3" s="1"/>
  <c r="AV161" i="3"/>
  <c r="AP108" i="3"/>
  <c r="AR108" i="3" s="1"/>
  <c r="AP200" i="3"/>
  <c r="AQ200" i="3" s="1"/>
  <c r="AR200" i="3" s="1"/>
  <c r="AP161" i="3"/>
  <c r="AV108" i="3"/>
  <c r="AP420" i="3"/>
  <c r="AQ420" i="3" s="1"/>
  <c r="AR420" i="3" s="1"/>
  <c r="AT221" i="3" a="1"/>
  <c r="AT221" i="3" s="1"/>
  <c r="AU221" i="3" s="1"/>
  <c r="AV221" i="3" s="1"/>
  <c r="AT316" i="3" a="1"/>
  <c r="AT316" i="3" s="1"/>
  <c r="AU316" i="3" s="1"/>
  <c r="AV316" i="3" s="1"/>
  <c r="AP136" i="3"/>
  <c r="AQ136" i="3" s="1"/>
  <c r="AP356" i="3"/>
  <c r="AQ356" i="3" s="1"/>
  <c r="AR356" i="3" s="1"/>
  <c r="AT255" i="3" a="1"/>
  <c r="AT255" i="3" s="1"/>
  <c r="AU255" i="3" s="1"/>
  <c r="AV255" i="3" s="1"/>
  <c r="AP292" i="3"/>
  <c r="AQ292" i="3" s="1"/>
  <c r="AR292" i="3" s="1"/>
  <c r="AT293" i="3" a="1"/>
  <c r="AT293" i="3" s="1"/>
  <c r="AU293" i="3" s="1"/>
  <c r="AV293" i="3" s="1"/>
  <c r="AP183" i="3"/>
  <c r="AQ183" i="3" s="1"/>
  <c r="AR183" i="3" s="1"/>
  <c r="AP59" i="3"/>
  <c r="AR59" i="3" s="1"/>
  <c r="AP235" i="3"/>
  <c r="AQ235" i="3" s="1"/>
  <c r="AR235" i="3" s="1"/>
  <c r="AP215" i="3"/>
  <c r="AQ215" i="3" s="1"/>
  <c r="AR215" i="3" s="1"/>
  <c r="AV136" i="3"/>
  <c r="AP370" i="3"/>
  <c r="AQ370" i="3" s="1"/>
  <c r="AR370" i="3" s="1"/>
  <c r="AT399" i="3" a="1"/>
  <c r="AT399" i="3" s="1"/>
  <c r="AU399" i="3" s="1"/>
  <c r="AV399" i="3" s="1"/>
  <c r="AP287" i="3"/>
  <c r="AQ287" i="3" s="1"/>
  <c r="AR287" i="3" s="1"/>
  <c r="AP262" i="3"/>
  <c r="AQ262" i="3" s="1"/>
  <c r="AR262" i="3" s="1"/>
  <c r="AP421" i="3"/>
  <c r="AQ421" i="3" s="1"/>
  <c r="AR421" i="3" s="1"/>
  <c r="AV112" i="3"/>
  <c r="AP380" i="3"/>
  <c r="AQ380" i="3" s="1"/>
  <c r="AR380" i="3" s="1"/>
  <c r="AP351" i="3"/>
  <c r="AQ351" i="3" s="1"/>
  <c r="AR351" i="3" s="1"/>
  <c r="AT328" i="3" a="1"/>
  <c r="AT328" i="3" s="1"/>
  <c r="AU328" i="3" s="1"/>
  <c r="AV328" i="3" s="1"/>
  <c r="AP244" i="3"/>
  <c r="AQ244" i="3" s="1"/>
  <c r="AR244" i="3" s="1"/>
  <c r="AT105" i="3" a="1"/>
  <c r="AT105" i="3" s="1"/>
  <c r="AU105" i="3" s="1"/>
  <c r="AT36" i="3" a="1"/>
  <c r="AT36" i="3" s="1"/>
  <c r="AU36" i="3" s="1"/>
  <c r="AQ7" i="3"/>
  <c r="AT300" i="3" a="1"/>
  <c r="AT300" i="3" s="1"/>
  <c r="AU300" i="3" s="1"/>
  <c r="AV300" i="3" s="1"/>
  <c r="AP5" i="3"/>
  <c r="AQ5" i="3" s="1"/>
  <c r="AP74" i="3"/>
  <c r="AR74" i="3" s="1"/>
  <c r="AP444" i="3"/>
  <c r="AQ444" i="3" s="1"/>
  <c r="AR444" i="3" s="1"/>
  <c r="AT392" i="3" a="1"/>
  <c r="AT392" i="3" s="1"/>
  <c r="AU392" i="3" s="1"/>
  <c r="AV392" i="3" s="1"/>
  <c r="AT174" i="3" a="1"/>
  <c r="AT174" i="3" s="1"/>
  <c r="AU174" i="3" s="1"/>
  <c r="AP88" i="3"/>
  <c r="AQ88" i="3" s="1"/>
  <c r="AQ36" i="3"/>
  <c r="AP364" i="3"/>
  <c r="AQ364" i="3" s="1"/>
  <c r="AR364" i="3" s="1"/>
  <c r="AT382" i="3" a="1"/>
  <c r="AT382" i="3" s="1"/>
  <c r="AU382" i="3" s="1"/>
  <c r="AV382" i="3" s="1"/>
  <c r="AT405" i="3" a="1"/>
  <c r="AT405" i="3" s="1"/>
  <c r="AU405" i="3" s="1"/>
  <c r="AV405" i="3" s="1"/>
  <c r="AP353" i="3"/>
  <c r="AQ353" i="3" s="1"/>
  <c r="AR353" i="3" s="1"/>
  <c r="AT365" i="3" a="1"/>
  <c r="AT365" i="3" s="1"/>
  <c r="AU365" i="3" s="1"/>
  <c r="AV365" i="3" s="1"/>
  <c r="AP104" i="3"/>
  <c r="AQ104" i="3" s="1"/>
  <c r="AT141" i="3" a="1"/>
  <c r="AT141" i="3" s="1"/>
  <c r="AU141" i="3" s="1"/>
  <c r="AP318" i="3"/>
  <c r="AQ318" i="3" s="1"/>
  <c r="AR318" i="3" s="1"/>
  <c r="AT166" i="3" a="1"/>
  <c r="AT166" i="3" s="1"/>
  <c r="AU166" i="3" s="1"/>
  <c r="AR8" i="3"/>
  <c r="AT323" i="3" a="1"/>
  <c r="AT323" i="3" s="1"/>
  <c r="AU323" i="3" s="1"/>
  <c r="AV323" i="3" s="1"/>
  <c r="AT135" i="3" a="1"/>
  <c r="AT135" i="3" s="1"/>
  <c r="AU135" i="3" s="1"/>
  <c r="AT237" i="3" a="1"/>
  <c r="AT237" i="3" s="1"/>
  <c r="AU237" i="3" s="1"/>
  <c r="AV237" i="3" s="1"/>
  <c r="AP246" i="3"/>
  <c r="AQ246" i="3" s="1"/>
  <c r="AR246" i="3" s="1"/>
  <c r="AR176" i="3"/>
  <c r="AV66" i="3"/>
  <c r="AR91" i="3"/>
  <c r="AT9" i="3" a="1"/>
  <c r="AT9" i="3" s="1"/>
  <c r="AU9" i="3" s="1"/>
  <c r="AT376" i="3" a="1"/>
  <c r="AT376" i="3" s="1"/>
  <c r="AU376" i="3" s="1"/>
  <c r="AV376" i="3" s="1"/>
  <c r="AT334" i="3" a="1"/>
  <c r="AT334" i="3" s="1"/>
  <c r="AU334" i="3" s="1"/>
  <c r="AV334" i="3" s="1"/>
  <c r="AP190" i="3"/>
  <c r="AQ190" i="3" s="1"/>
  <c r="AR190" i="3" s="1"/>
  <c r="AT297" i="3" a="1"/>
  <c r="AT297" i="3" s="1"/>
  <c r="AU297" i="3" s="1"/>
  <c r="AV297" i="3" s="1"/>
  <c r="AP165" i="3"/>
  <c r="AQ165" i="3" s="1"/>
  <c r="AT357" i="3" a="1"/>
  <c r="AT357" i="3" s="1"/>
  <c r="AU357" i="3" s="1"/>
  <c r="AV357" i="3" s="1"/>
  <c r="AP142" i="3"/>
  <c r="AQ142" i="3" s="1"/>
  <c r="AR142" i="3" s="1"/>
  <c r="AT312" i="3" a="1"/>
  <c r="AT312" i="3" s="1"/>
  <c r="AU312" i="3" s="1"/>
  <c r="AV312" i="3" s="1"/>
  <c r="AT263" i="3" a="1"/>
  <c r="AT263" i="3" s="1"/>
  <c r="AU263" i="3" s="1"/>
  <c r="AV263" i="3" s="1"/>
  <c r="AT184" i="3" a="1"/>
  <c r="AT184" i="3" s="1"/>
  <c r="AU184" i="3" s="1"/>
  <c r="AV184" i="3" s="1"/>
  <c r="AP206" i="3"/>
  <c r="AQ206" i="3" s="1"/>
  <c r="AR206" i="3" s="1"/>
  <c r="AP112" i="3"/>
  <c r="AQ112" i="3" s="1"/>
  <c r="AV59" i="3"/>
  <c r="AV56" i="3"/>
  <c r="AT403" i="3" a="1"/>
  <c r="AT403" i="3" s="1"/>
  <c r="AU403" i="3" s="1"/>
  <c r="AV403" i="3" s="1"/>
  <c r="AP433" i="3"/>
  <c r="AQ433" i="3" s="1"/>
  <c r="AR433" i="3" s="1"/>
  <c r="AT436" i="3" a="1"/>
  <c r="AT436" i="3" s="1"/>
  <c r="AU436" i="3" s="1"/>
  <c r="AV436" i="3" s="1"/>
  <c r="AT279" i="3" a="1"/>
  <c r="AT279" i="3" s="1"/>
  <c r="AU279" i="3" s="1"/>
  <c r="AV279" i="3" s="1"/>
  <c r="AT101" i="3" a="1"/>
  <c r="AT101" i="3" s="1"/>
  <c r="AP23" i="3"/>
  <c r="AT398" i="3" a="1"/>
  <c r="AT398" i="3" s="1"/>
  <c r="AU398" i="3" s="1"/>
  <c r="AV398" i="3" s="1"/>
  <c r="AP116" i="3"/>
  <c r="AQ116" i="3" s="1"/>
  <c r="AP187" i="3"/>
  <c r="AQ187" i="3" s="1"/>
  <c r="AR187" i="3" s="1"/>
  <c r="AP94" i="3"/>
  <c r="AQ94" i="3" s="1"/>
  <c r="AT410" i="3" a="1"/>
  <c r="AT410" i="3" s="1"/>
  <c r="AU410" i="3" s="1"/>
  <c r="AV410" i="3" s="1"/>
  <c r="AP331" i="3"/>
  <c r="AQ331" i="3" s="1"/>
  <c r="AR331" i="3" s="1"/>
  <c r="AP169" i="3"/>
  <c r="AR169" i="3" s="1"/>
  <c r="AV146" i="3"/>
  <c r="AT219" i="3" a="1"/>
  <c r="AT219" i="3" s="1"/>
  <c r="AU219" i="3" s="1"/>
  <c r="AV219" i="3" s="1"/>
  <c r="AP233" i="3"/>
  <c r="AQ233" i="3" s="1"/>
  <c r="AR233" i="3" s="1"/>
  <c r="AP248" i="3"/>
  <c r="AQ248" i="3" s="1"/>
  <c r="AR248" i="3" s="1"/>
  <c r="AT369" i="3" a="1"/>
  <c r="AT369" i="3" s="1"/>
  <c r="AU369" i="3" s="1"/>
  <c r="AV369" i="3" s="1"/>
  <c r="AT229" i="3" a="1"/>
  <c r="AT229" i="3" s="1"/>
  <c r="AU229" i="3" s="1"/>
  <c r="AV229" i="3" s="1"/>
  <c r="AP282" i="3"/>
  <c r="AQ282" i="3" s="1"/>
  <c r="AR282" i="3" s="1"/>
  <c r="AV169" i="3"/>
  <c r="AT335" i="3" a="1"/>
  <c r="AT335" i="3" s="1"/>
  <c r="AU335" i="3" s="1"/>
  <c r="AV335" i="3" s="1"/>
  <c r="AR147" i="3"/>
  <c r="AV74" i="3"/>
  <c r="AV116" i="3"/>
  <c r="AP41" i="3"/>
  <c r="AQ41" i="3" s="1"/>
  <c r="AR41" i="3" s="1"/>
  <c r="AT11" i="3" a="1"/>
  <c r="AT11" i="3" s="1"/>
  <c r="AT440" i="3" a="1"/>
  <c r="AT440" i="3" s="1"/>
  <c r="AU440" i="3" s="1"/>
  <c r="AV440" i="3" s="1"/>
  <c r="AV165" i="3"/>
  <c r="AT147" i="3" a="1"/>
  <c r="AT147" i="3" s="1"/>
  <c r="AU147" i="3" s="1"/>
  <c r="AR126" i="3"/>
  <c r="AT180" i="3" a="1"/>
  <c r="AT180" i="3" s="1"/>
  <c r="AU180" i="3" s="1"/>
  <c r="AV180" i="3" s="1"/>
  <c r="AQ31" i="3"/>
  <c r="AR31" i="3"/>
  <c r="AT211" i="3" a="1"/>
  <c r="AT211" i="3" s="1"/>
  <c r="AU211" i="3" s="1"/>
  <c r="AV211" i="3" s="1"/>
  <c r="AT416" i="3" a="1"/>
  <c r="AT416" i="3" s="1"/>
  <c r="AU416" i="3" s="1"/>
  <c r="AV416" i="3" s="1"/>
  <c r="AV91" i="3"/>
  <c r="AR115" i="3"/>
  <c r="AV77" i="3"/>
  <c r="AT26" i="3" a="1"/>
  <c r="AT26" i="3" s="1"/>
  <c r="AU26" i="3" s="1"/>
  <c r="AT243" i="3" a="1"/>
  <c r="AT243" i="3" s="1"/>
  <c r="AU243" i="3" s="1"/>
  <c r="AV243" i="3" s="1"/>
  <c r="AT30" i="3" a="1"/>
  <c r="AT30" i="3" s="1"/>
  <c r="AU30" i="3" s="1"/>
  <c r="AT57" i="3" a="1"/>
  <c r="AT57" i="3" s="1"/>
  <c r="AU57" i="3" s="1"/>
  <c r="AT160" i="3" a="1"/>
  <c r="AT160" i="3" s="1"/>
  <c r="AU160" i="3" s="1"/>
  <c r="AP258" i="3"/>
  <c r="AQ258" i="3" s="1"/>
  <c r="AR258" i="3" s="1"/>
  <c r="AP288" i="3"/>
  <c r="AQ288" i="3" s="1"/>
  <c r="AR288" i="3" s="1"/>
  <c r="AP352" i="3"/>
  <c r="AQ352" i="3" s="1"/>
  <c r="AR352" i="3" s="1"/>
  <c r="AR160" i="3"/>
  <c r="AP313" i="3"/>
  <c r="AQ313" i="3" s="1"/>
  <c r="AR313" i="3" s="1"/>
  <c r="AP196" i="3"/>
  <c r="AQ196" i="3" s="1"/>
  <c r="AR196" i="3" s="1"/>
  <c r="AU132" i="3"/>
  <c r="AV132" i="3"/>
  <c r="AQ60" i="3"/>
  <c r="AR60" i="3"/>
  <c r="AT327" i="3" a="1"/>
  <c r="AT327" i="3" s="1"/>
  <c r="AU327" i="3" s="1"/>
  <c r="AV327" i="3" s="1"/>
  <c r="AT260" i="3" a="1"/>
  <c r="AT260" i="3" s="1"/>
  <c r="AU260" i="3" s="1"/>
  <c r="AV260" i="3" s="1"/>
  <c r="AR11" i="3"/>
  <c r="AT102" i="3" a="1"/>
  <c r="AT102" i="3" s="1"/>
  <c r="AU102" i="3" s="1"/>
  <c r="AT419" i="3" a="1"/>
  <c r="AT419" i="3" s="1"/>
  <c r="AU419" i="3" s="1"/>
  <c r="AV419" i="3" s="1"/>
  <c r="AP132" i="3"/>
  <c r="AT445" i="3" a="1"/>
  <c r="AT445" i="3" s="1"/>
  <c r="AU445" i="3" s="1"/>
  <c r="AV445" i="3" s="1"/>
  <c r="AP249" i="3"/>
  <c r="AQ249" i="3" s="1"/>
  <c r="AR249" i="3" s="1"/>
  <c r="AT278" i="3" a="1"/>
  <c r="AT278" i="3" s="1"/>
  <c r="AU278" i="3" s="1"/>
  <c r="AV278" i="3" s="1"/>
  <c r="AT253" i="3" a="1"/>
  <c r="AT253" i="3" s="1"/>
  <c r="AU253" i="3" s="1"/>
  <c r="AV253" i="3" s="1"/>
  <c r="AT202" i="3" a="1"/>
  <c r="AT202" i="3" s="1"/>
  <c r="AU202" i="3" s="1"/>
  <c r="AV202" i="3" s="1"/>
  <c r="AP198" i="3"/>
  <c r="AQ198" i="3" s="1"/>
  <c r="AR198" i="3" s="1"/>
  <c r="AT15" i="3" a="1"/>
  <c r="AT15" i="3" s="1"/>
  <c r="AU15" i="3" s="1"/>
  <c r="AV15" i="3" s="1"/>
  <c r="AQ68" i="3"/>
  <c r="AP385" i="3"/>
  <c r="AQ385" i="3" s="1"/>
  <c r="AR385" i="3" s="1"/>
  <c r="AT283" i="3" a="1"/>
  <c r="AT283" i="3" s="1"/>
  <c r="AU283" i="3" s="1"/>
  <c r="AV283" i="3" s="1"/>
  <c r="AT317" i="3" a="1"/>
  <c r="AT317" i="3" s="1"/>
  <c r="AU317" i="3" s="1"/>
  <c r="AV317" i="3" s="1"/>
  <c r="AT238" i="3" a="1"/>
  <c r="AT238" i="3" s="1"/>
  <c r="AU238" i="3" s="1"/>
  <c r="AV238" i="3" s="1"/>
  <c r="AT90" i="3" a="1"/>
  <c r="AT90" i="3" s="1"/>
  <c r="AP96" i="3"/>
  <c r="AQ96" i="3" s="1"/>
  <c r="AT47" i="3" a="1"/>
  <c r="AT47" i="3" s="1"/>
  <c r="AU47" i="3" s="1"/>
  <c r="AV35" i="3"/>
  <c r="AR47" i="3"/>
  <c r="AP12" i="3"/>
  <c r="AQ12" i="3" s="1"/>
  <c r="AP232" i="3"/>
  <c r="AQ232" i="3" s="1"/>
  <c r="AR232" i="3" s="1"/>
  <c r="AT355" i="3" a="1"/>
  <c r="AT355" i="3" s="1"/>
  <c r="AU355" i="3" s="1"/>
  <c r="AV355" i="3" s="1"/>
  <c r="AP111" i="3"/>
  <c r="AP406" i="3"/>
  <c r="AQ406" i="3" s="1"/>
  <c r="AR406" i="3" s="1"/>
  <c r="AP175" i="3"/>
  <c r="AQ175" i="3" s="1"/>
  <c r="AP185" i="3"/>
  <c r="AQ185" i="3" s="1"/>
  <c r="AR185" i="3" s="1"/>
  <c r="AV111" i="3"/>
  <c r="AP332" i="3"/>
  <c r="AQ332" i="3" s="1"/>
  <c r="AR332" i="3" s="1"/>
  <c r="AP179" i="3"/>
  <c r="AQ179" i="3" s="1"/>
  <c r="AR179" i="3" s="1"/>
  <c r="AP266" i="3"/>
  <c r="AQ266" i="3" s="1"/>
  <c r="AR266" i="3" s="1"/>
  <c r="AT121" i="3" a="1"/>
  <c r="AT121" i="3" s="1"/>
  <c r="AT75" i="3" a="1"/>
  <c r="AT75" i="3" s="1"/>
  <c r="AU75" i="3" s="1"/>
  <c r="AT68" i="3" a="1"/>
  <c r="AT68" i="3" s="1"/>
  <c r="AU68" i="3" s="1"/>
  <c r="AV12" i="3"/>
  <c r="AP189" i="3"/>
  <c r="AQ189" i="3" s="1"/>
  <c r="AR189" i="3" s="1"/>
  <c r="AT168" i="3" a="1"/>
  <c r="AT168" i="3" s="1"/>
  <c r="AU168" i="3" s="1"/>
  <c r="AV175" i="3"/>
  <c r="AV114" i="3"/>
  <c r="AT38" i="3" a="1"/>
  <c r="AT38" i="3" s="1"/>
  <c r="AU38" i="3" s="1"/>
  <c r="AT330" i="3" a="1"/>
  <c r="AT330" i="3" s="1"/>
  <c r="AU330" i="3" s="1"/>
  <c r="AV330" i="3" s="1"/>
  <c r="AT358" i="3" a="1"/>
  <c r="AT358" i="3" s="1"/>
  <c r="AU358" i="3" s="1"/>
  <c r="AV358" i="3" s="1"/>
  <c r="AR52" i="3"/>
  <c r="AQ52" i="3"/>
  <c r="AQ63" i="3"/>
  <c r="AR63" i="3"/>
  <c r="AT372" i="3" a="1"/>
  <c r="AT372" i="3" s="1"/>
  <c r="AU372" i="3" s="1"/>
  <c r="AV372" i="3" s="1"/>
  <c r="AT186" i="3" a="1"/>
  <c r="AT186" i="3" s="1"/>
  <c r="AU186" i="3" s="1"/>
  <c r="AV186" i="3" s="1"/>
  <c r="AT176" i="3" a="1"/>
  <c r="AT176" i="3" s="1"/>
  <c r="AU176" i="3" s="1"/>
  <c r="AP113" i="3"/>
  <c r="AQ113" i="3" s="1"/>
  <c r="AT110" i="3" a="1"/>
  <c r="AT110" i="3" s="1"/>
  <c r="AU110" i="3" s="1"/>
  <c r="AP128" i="3"/>
  <c r="AQ128" i="3" s="1"/>
  <c r="AT7" i="3" a="1"/>
  <c r="AT7" i="3" s="1"/>
  <c r="AU7" i="3" s="1"/>
  <c r="AT42" i="3" a="1"/>
  <c r="AT42" i="3" s="1"/>
  <c r="AU42" i="3" s="1"/>
  <c r="AV42" i="3" s="1"/>
  <c r="AT350" i="3" a="1"/>
  <c r="AT350" i="3" s="1"/>
  <c r="AU350" i="3" s="1"/>
  <c r="AV350" i="3" s="1"/>
  <c r="AP401" i="3"/>
  <c r="AQ401" i="3" s="1"/>
  <c r="AR401" i="3" s="1"/>
  <c r="AP422" i="3"/>
  <c r="AQ422" i="3" s="1"/>
  <c r="AR422" i="3" s="1"/>
  <c r="AP127" i="3"/>
  <c r="AR127" i="3" s="1"/>
  <c r="AT377" i="3" a="1"/>
  <c r="AT377" i="3" s="1"/>
  <c r="AU377" i="3" s="1"/>
  <c r="AV377" i="3" s="1"/>
  <c r="AP414" i="3"/>
  <c r="AQ414" i="3" s="1"/>
  <c r="AR414" i="3" s="1"/>
  <c r="AR152" i="3"/>
  <c r="AR39" i="3"/>
  <c r="AP308" i="3"/>
  <c r="AQ308" i="3" s="1"/>
  <c r="AR308" i="3" s="1"/>
  <c r="AP137" i="3"/>
  <c r="AT73" i="3" a="1"/>
  <c r="AT73" i="3" s="1"/>
  <c r="AU73" i="3" s="1"/>
  <c r="AT386" i="3" a="1"/>
  <c r="AT386" i="3" s="1"/>
  <c r="AU386" i="3" s="1"/>
  <c r="AV386" i="3" s="1"/>
  <c r="AT241" i="3" a="1"/>
  <c r="AT241" i="3" s="1"/>
  <c r="AU241" i="3" s="1"/>
  <c r="AV241" i="3" s="1"/>
  <c r="AT319" i="3" a="1"/>
  <c r="AT319" i="3" s="1"/>
  <c r="AU319" i="3" s="1"/>
  <c r="AV319" i="3" s="1"/>
  <c r="AT269" i="3" a="1"/>
  <c r="AT269" i="3" s="1"/>
  <c r="AU269" i="3" s="1"/>
  <c r="AV269" i="3" s="1"/>
  <c r="AP177" i="3"/>
  <c r="AR177" i="3" s="1"/>
  <c r="AV82" i="3"/>
  <c r="AT441" i="3" a="1"/>
  <c r="AT441" i="3" s="1"/>
  <c r="AU441" i="3" s="1"/>
  <c r="AV441" i="3" s="1"/>
  <c r="AP397" i="3"/>
  <c r="AQ397" i="3" s="1"/>
  <c r="AR397" i="3" s="1"/>
  <c r="AP265" i="3"/>
  <c r="AQ265" i="3" s="1"/>
  <c r="AR265" i="3" s="1"/>
  <c r="AT299" i="3" a="1"/>
  <c r="AT299" i="3" s="1"/>
  <c r="AU299" i="3" s="1"/>
  <c r="AV299" i="3" s="1"/>
  <c r="AT304" i="3" a="1"/>
  <c r="AT304" i="3" s="1"/>
  <c r="AU304" i="3" s="1"/>
  <c r="AV304" i="3" s="1"/>
  <c r="AP149" i="3"/>
  <c r="AQ149" i="3" s="1"/>
  <c r="AT4" i="3" a="1"/>
  <c r="AT4" i="3" s="1"/>
  <c r="AP82" i="3"/>
  <c r="AP286" i="3"/>
  <c r="AQ286" i="3" s="1"/>
  <c r="AR286" i="3" s="1"/>
  <c r="AT442" i="3" a="1"/>
  <c r="AT442" i="3" s="1"/>
  <c r="AU442" i="3" s="1"/>
  <c r="AV442" i="3" s="1"/>
  <c r="AT368" i="3" a="1"/>
  <c r="AT368" i="3" s="1"/>
  <c r="AU368" i="3" s="1"/>
  <c r="AV368" i="3" s="1"/>
  <c r="AT333" i="3" a="1"/>
  <c r="AT333" i="3" s="1"/>
  <c r="AU333" i="3" s="1"/>
  <c r="AV333" i="3" s="1"/>
  <c r="AP240" i="3"/>
  <c r="AQ240" i="3" s="1"/>
  <c r="AR240" i="3" s="1"/>
  <c r="AQ103" i="3"/>
  <c r="AR38" i="3"/>
  <c r="AP17" i="3"/>
  <c r="AQ17" i="3" s="1"/>
  <c r="AP205" i="3"/>
  <c r="AQ205" i="3" s="1"/>
  <c r="AR205" i="3" s="1"/>
  <c r="AV127" i="3"/>
  <c r="AP383" i="3"/>
  <c r="AQ383" i="3" s="1"/>
  <c r="AR383" i="3" s="1"/>
  <c r="AT247" i="3" a="1"/>
  <c r="AT247" i="3" s="1"/>
  <c r="AU247" i="3" s="1"/>
  <c r="AV247" i="3" s="1"/>
  <c r="AP207" i="3"/>
  <c r="AQ207" i="3" s="1"/>
  <c r="AR207" i="3" s="1"/>
  <c r="AP125" i="3"/>
  <c r="AQ125" i="3" s="1"/>
  <c r="AT39" i="3" a="1"/>
  <c r="AT39" i="3" s="1"/>
  <c r="AU39" i="3" s="1"/>
  <c r="AP362" i="3"/>
  <c r="AQ362" i="3" s="1"/>
  <c r="AR362" i="3" s="1"/>
  <c r="AV138" i="3"/>
  <c r="AT103" i="3" a="1"/>
  <c r="AT103" i="3" s="1"/>
  <c r="AU103" i="3" s="1"/>
  <c r="AP61" i="3"/>
  <c r="AP117" i="3"/>
  <c r="AR117" i="3" s="1"/>
  <c r="AR34" i="3"/>
  <c r="AQ34" i="3"/>
  <c r="AU149" i="3"/>
  <c r="AV149" i="3"/>
  <c r="AP285" i="3"/>
  <c r="AQ285" i="3" s="1"/>
  <c r="AR285" i="3" s="1"/>
  <c r="AT349" i="3" a="1"/>
  <c r="AT349" i="3" s="1"/>
  <c r="AU349" i="3" s="1"/>
  <c r="AV349" i="3" s="1"/>
  <c r="AP413" i="3"/>
  <c r="AQ413" i="3" s="1"/>
  <c r="AR413" i="3" s="1"/>
  <c r="AP222" i="3"/>
  <c r="AQ222" i="3" s="1"/>
  <c r="AR222" i="3" s="1"/>
  <c r="AP430" i="3"/>
  <c r="AQ430" i="3" s="1"/>
  <c r="AR430" i="3" s="1"/>
  <c r="AP280" i="3"/>
  <c r="AQ280" i="3" s="1"/>
  <c r="AR280" i="3" s="1"/>
  <c r="AV157" i="3"/>
  <c r="AT216" i="3" a="1"/>
  <c r="AT216" i="3" s="1"/>
  <c r="AU216" i="3" s="1"/>
  <c r="AV216" i="3" s="1"/>
  <c r="AP182" i="3"/>
  <c r="AQ182" i="3" s="1"/>
  <c r="AR182" i="3" s="1"/>
  <c r="AT86" i="3" a="1"/>
  <c r="AT86" i="3" s="1"/>
  <c r="AV86" i="3" s="1"/>
  <c r="AT344" i="3" a="1"/>
  <c r="AT344" i="3" s="1"/>
  <c r="AU344" i="3" s="1"/>
  <c r="AV344" i="3" s="1"/>
  <c r="AP298" i="3"/>
  <c r="AQ298" i="3" s="1"/>
  <c r="AR298" i="3" s="1"/>
  <c r="AP134" i="3"/>
  <c r="AT388" i="3" a="1"/>
  <c r="AT388" i="3" s="1"/>
  <c r="AU388" i="3" s="1"/>
  <c r="AV388" i="3" s="1"/>
  <c r="AP254" i="3"/>
  <c r="AQ254" i="3" s="1"/>
  <c r="AR254" i="3" s="1"/>
  <c r="AT426" i="3" a="1"/>
  <c r="AT426" i="3" s="1"/>
  <c r="AU426" i="3" s="1"/>
  <c r="AV426" i="3" s="1"/>
  <c r="AP167" i="3"/>
  <c r="AQ167" i="3" s="1"/>
  <c r="AV167" i="3"/>
  <c r="AR145" i="3"/>
  <c r="AV24" i="3"/>
  <c r="AV43" i="3"/>
  <c r="AQ18" i="3"/>
  <c r="AT326" i="3" a="1"/>
  <c r="AT326" i="3" s="1"/>
  <c r="AU326" i="3" s="1"/>
  <c r="AV326" i="3" s="1"/>
  <c r="AT408" i="3" a="1"/>
  <c r="AT408" i="3" s="1"/>
  <c r="AU408" i="3" s="1"/>
  <c r="AV408" i="3" s="1"/>
  <c r="AP302" i="3"/>
  <c r="AQ302" i="3" s="1"/>
  <c r="AR302" i="3" s="1"/>
  <c r="AP162" i="3"/>
  <c r="AQ162" i="3" s="1"/>
  <c r="AT152" i="3" a="1"/>
  <c r="AT152" i="3" s="1"/>
  <c r="AU152" i="3" s="1"/>
  <c r="AR75" i="3"/>
  <c r="AT390" i="3" a="1"/>
  <c r="AT390" i="3" s="1"/>
  <c r="AU390" i="3" s="1"/>
  <c r="AV390" i="3" s="1"/>
  <c r="AP366" i="3"/>
  <c r="AQ366" i="3" s="1"/>
  <c r="AR366" i="3" s="1"/>
  <c r="AP114" i="3"/>
  <c r="AQ114" i="3" s="1"/>
  <c r="AT234" i="3" a="1"/>
  <c r="AT234" i="3" s="1"/>
  <c r="AU234" i="3" s="1"/>
  <c r="AV234" i="3" s="1"/>
  <c r="AV156" i="3"/>
  <c r="AV99" i="3"/>
  <c r="AP157" i="3"/>
  <c r="AT21" i="3" a="1"/>
  <c r="AT21" i="3" s="1"/>
  <c r="AU21" i="3" s="1"/>
  <c r="AU14" i="3"/>
  <c r="AV14" i="3"/>
  <c r="AQ118" i="3"/>
  <c r="AR118" i="3"/>
  <c r="AU85" i="3"/>
  <c r="AV85" i="3"/>
  <c r="AT437" i="3" a="1"/>
  <c r="AT437" i="3" s="1"/>
  <c r="AU437" i="3" s="1"/>
  <c r="AV437" i="3" s="1"/>
  <c r="AT360" i="3" a="1"/>
  <c r="AT360" i="3" s="1"/>
  <c r="AU360" i="3" s="1"/>
  <c r="AV360" i="3" s="1"/>
  <c r="AT348" i="3" a="1"/>
  <c r="AT348" i="3" s="1"/>
  <c r="AU348" i="3" s="1"/>
  <c r="AV348" i="3" s="1"/>
  <c r="AT310" i="3" a="1"/>
  <c r="AT310" i="3" s="1"/>
  <c r="AU310" i="3" s="1"/>
  <c r="AV310" i="3" s="1"/>
  <c r="AR83" i="3"/>
  <c r="AP306" i="3"/>
  <c r="AQ306" i="3" s="1"/>
  <c r="AR306" i="3" s="1"/>
  <c r="AT245" i="3" a="1"/>
  <c r="AT245" i="3" s="1"/>
  <c r="AU245" i="3" s="1"/>
  <c r="AV245" i="3" s="1"/>
  <c r="AT424" i="3" a="1"/>
  <c r="AT424" i="3" s="1"/>
  <c r="AU424" i="3" s="1"/>
  <c r="AV424" i="3" s="1"/>
  <c r="AT407" i="3" a="1"/>
  <c r="AT407" i="3" s="1"/>
  <c r="AU407" i="3" s="1"/>
  <c r="AV407" i="3" s="1"/>
  <c r="AT434" i="3" a="1"/>
  <c r="AT434" i="3" s="1"/>
  <c r="AU434" i="3" s="1"/>
  <c r="AV434" i="3" s="1"/>
  <c r="AR141" i="3"/>
  <c r="AT118" i="3" a="1"/>
  <c r="AT118" i="3" s="1"/>
  <c r="AV88" i="3"/>
  <c r="AP417" i="3"/>
  <c r="AQ417" i="3" s="1"/>
  <c r="AR417" i="3" s="1"/>
  <c r="AT296" i="3" a="1"/>
  <c r="AT296" i="3" s="1"/>
  <c r="AU296" i="3" s="1"/>
  <c r="AV296" i="3" s="1"/>
  <c r="AP284" i="3"/>
  <c r="AQ284" i="3" s="1"/>
  <c r="AR284" i="3" s="1"/>
  <c r="AP170" i="3"/>
  <c r="AQ170" i="3" s="1"/>
  <c r="AR174" i="3"/>
  <c r="AP181" i="3"/>
  <c r="AQ181" i="3" s="1"/>
  <c r="AR181" i="3" s="1"/>
  <c r="AP271" i="3"/>
  <c r="AQ271" i="3" s="1"/>
  <c r="AR271" i="3" s="1"/>
  <c r="AT373" i="3" a="1"/>
  <c r="AT373" i="3" s="1"/>
  <c r="AU373" i="3" s="1"/>
  <c r="AV373" i="3" s="1"/>
  <c r="AT343" i="3" a="1"/>
  <c r="AT343" i="3" s="1"/>
  <c r="AU343" i="3" s="1"/>
  <c r="AV343" i="3" s="1"/>
  <c r="AR168" i="3"/>
  <c r="AV97" i="3"/>
  <c r="AT44" i="3" a="1"/>
  <c r="AT44" i="3" s="1"/>
  <c r="AU44" i="3" s="1"/>
  <c r="AT13" i="3" a="1"/>
  <c r="AT13" i="3" s="1"/>
  <c r="AU13" i="3" s="1"/>
  <c r="AV45" i="3"/>
  <c r="AP412" i="3"/>
  <c r="AQ412" i="3" s="1"/>
  <c r="AR412" i="3" s="1"/>
  <c r="AT309" i="3" a="1"/>
  <c r="AT309" i="3" s="1"/>
  <c r="AU309" i="3" s="1"/>
  <c r="AV309" i="3" s="1"/>
  <c r="AT242" i="3" a="1"/>
  <c r="AT242" i="3" s="1"/>
  <c r="AU242" i="3" s="1"/>
  <c r="AV242" i="3" s="1"/>
  <c r="AP199" i="3"/>
  <c r="AQ199" i="3" s="1"/>
  <c r="AR199" i="3" s="1"/>
  <c r="AP150" i="3"/>
  <c r="AQ150" i="3" s="1"/>
  <c r="AP72" i="3"/>
  <c r="AQ72" i="3" s="1"/>
  <c r="AQ44" i="3"/>
  <c r="AP85" i="3"/>
  <c r="AP438" i="3"/>
  <c r="AQ438" i="3" s="1"/>
  <c r="AR438" i="3" s="1"/>
  <c r="AV171" i="3"/>
  <c r="AV177" i="3"/>
  <c r="AP45" i="3"/>
  <c r="AR45" i="3" s="1"/>
  <c r="AV72" i="3"/>
  <c r="AP14" i="3"/>
  <c r="AR14" i="3" s="1"/>
  <c r="AT374" i="3" a="1"/>
  <c r="AT374" i="3" s="1"/>
  <c r="AU374" i="3" s="1"/>
  <c r="AV374" i="3" s="1"/>
  <c r="AV109" i="3"/>
  <c r="AV95" i="3"/>
  <c r="AV94" i="3"/>
  <c r="AQ110" i="3"/>
  <c r="AR110" i="3"/>
  <c r="AQ102" i="3"/>
  <c r="AR102" i="3"/>
  <c r="AU117" i="3"/>
  <c r="AV117" i="3"/>
  <c r="AU62" i="3"/>
  <c r="AV62" i="3"/>
  <c r="AU87" i="3"/>
  <c r="AV87" i="3"/>
  <c r="AU23" i="3"/>
  <c r="AV23" i="3"/>
  <c r="AU150" i="3"/>
  <c r="AV150" i="3"/>
  <c r="AQ173" i="3"/>
  <c r="AR173" i="3"/>
  <c r="AU133" i="3"/>
  <c r="AV133" i="3"/>
  <c r="AR166" i="3"/>
  <c r="AV50" i="3"/>
  <c r="AR4" i="3"/>
  <c r="AQ93" i="3"/>
  <c r="AR93" i="3"/>
  <c r="AP106" i="3"/>
  <c r="AT106" i="3" a="1"/>
  <c r="AT106" i="3" s="1"/>
  <c r="AP119" i="3"/>
  <c r="AT119" i="3" a="1"/>
  <c r="AT119" i="3" s="1"/>
  <c r="AP87" i="3"/>
  <c r="AT3" i="3" a="1"/>
  <c r="AT3" i="3" s="1"/>
  <c r="AP3" i="3"/>
  <c r="AR121" i="3"/>
  <c r="AT173" i="3" a="1"/>
  <c r="AT173" i="3" s="1"/>
  <c r="AP151" i="3"/>
  <c r="AT151" i="3" a="1"/>
  <c r="AT151" i="3" s="1"/>
  <c r="AP98" i="3"/>
  <c r="AT98" i="3" a="1"/>
  <c r="AT98" i="3" s="1"/>
  <c r="AT70" i="3" a="1"/>
  <c r="AT70" i="3" s="1"/>
  <c r="AP70" i="3"/>
  <c r="AP29" i="3"/>
  <c r="AT29" i="3" a="1"/>
  <c r="AT29" i="3" s="1"/>
  <c r="AV137" i="3"/>
  <c r="AV18" i="3"/>
  <c r="AR71" i="3"/>
  <c r="AV49" i="3"/>
  <c r="AT342" i="3" a="1"/>
  <c r="AT342" i="3" s="1"/>
  <c r="AU342" i="3" s="1"/>
  <c r="AV342" i="3" s="1"/>
  <c r="AP342" i="3"/>
  <c r="AQ342" i="3" s="1"/>
  <c r="AR342" i="3" s="1"/>
  <c r="AR135" i="3"/>
  <c r="AQ135" i="3"/>
  <c r="AP272" i="3"/>
  <c r="AQ272" i="3" s="1"/>
  <c r="AR272" i="3" s="1"/>
  <c r="AT272" i="3" a="1"/>
  <c r="AT272" i="3" s="1"/>
  <c r="AU272" i="3" s="1"/>
  <c r="AV272" i="3" s="1"/>
  <c r="AP276" i="3"/>
  <c r="AQ276" i="3" s="1"/>
  <c r="AR276" i="3" s="1"/>
  <c r="AT276" i="3" a="1"/>
  <c r="AT276" i="3" s="1"/>
  <c r="AU276" i="3" s="1"/>
  <c r="AV276" i="3" s="1"/>
  <c r="AV104" i="3"/>
  <c r="AT264" i="3" a="1"/>
  <c r="AT264" i="3" s="1"/>
  <c r="AU264" i="3" s="1"/>
  <c r="AV264" i="3" s="1"/>
  <c r="AP264" i="3"/>
  <c r="AQ264" i="3" s="1"/>
  <c r="AR264" i="3" s="1"/>
  <c r="AP62" i="3"/>
  <c r="AQ90" i="3"/>
  <c r="AR90" i="3"/>
  <c r="AV80" i="3"/>
  <c r="AU80" i="3"/>
  <c r="AT37" i="3" a="1"/>
  <c r="AT37" i="3" s="1"/>
  <c r="AV5" i="3"/>
  <c r="AR26" i="3"/>
  <c r="AQ26" i="3"/>
  <c r="AP218" i="3"/>
  <c r="AQ218" i="3" s="1"/>
  <c r="AR218" i="3" s="1"/>
  <c r="AT218" i="3" a="1"/>
  <c r="AT218" i="3" s="1"/>
  <c r="AU218" i="3" s="1"/>
  <c r="AV218" i="3" s="1"/>
  <c r="AP48" i="3"/>
  <c r="AT48" i="3" a="1"/>
  <c r="AT48" i="3" s="1"/>
  <c r="AT79" i="3" a="1"/>
  <c r="AT79" i="3" s="1"/>
  <c r="AP79" i="3"/>
  <c r="AP213" i="3"/>
  <c r="AQ213" i="3" s="1"/>
  <c r="AR213" i="3" s="1"/>
  <c r="AT213" i="3" a="1"/>
  <c r="AT213" i="3" s="1"/>
  <c r="AU213" i="3" s="1"/>
  <c r="AV213" i="3" s="1"/>
  <c r="AT432" i="3" a="1"/>
  <c r="AT432" i="3" s="1"/>
  <c r="AU432" i="3" s="1"/>
  <c r="AV432" i="3" s="1"/>
  <c r="AP432" i="3"/>
  <c r="AQ432" i="3" s="1"/>
  <c r="AR432" i="3" s="1"/>
  <c r="AV96" i="3"/>
  <c r="AP322" i="3"/>
  <c r="AQ322" i="3" s="1"/>
  <c r="AR322" i="3" s="1"/>
  <c r="AT322" i="3" a="1"/>
  <c r="AT322" i="3" s="1"/>
  <c r="AU322" i="3" s="1"/>
  <c r="AV322" i="3" s="1"/>
  <c r="AT32" i="3" a="1"/>
  <c r="AT32" i="3" s="1"/>
  <c r="AP32" i="3"/>
  <c r="AV107" i="3"/>
  <c r="AV134" i="3"/>
  <c r="AV145" i="3"/>
  <c r="AR105" i="3"/>
  <c r="AR73" i="3"/>
  <c r="AR89" i="3"/>
  <c r="AR30" i="3"/>
  <c r="AR13" i="3"/>
  <c r="AV170" i="3"/>
  <c r="AR84" i="3"/>
  <c r="AQ84" i="3"/>
  <c r="AR43" i="3"/>
  <c r="AQ43" i="3"/>
  <c r="AQ178" i="3"/>
  <c r="AR178" i="3"/>
  <c r="AR101" i="3"/>
  <c r="AQ101" i="3"/>
  <c r="AV123" i="3"/>
  <c r="AV20" i="3"/>
  <c r="AR155" i="3"/>
  <c r="AQ155" i="3"/>
  <c r="AV154" i="3"/>
  <c r="AV139" i="3"/>
  <c r="AR57" i="3"/>
  <c r="AV155" i="3"/>
  <c r="AR86" i="3"/>
  <c r="AR46" i="3"/>
  <c r="AU33" i="3"/>
  <c r="AV33" i="3"/>
  <c r="AR64" i="3"/>
  <c r="AV113" i="3"/>
  <c r="AR158" i="3"/>
  <c r="AV92" i="3"/>
  <c r="AR129" i="3"/>
  <c r="AR27" i="3"/>
  <c r="AQ27" i="3"/>
  <c r="AV65" i="3"/>
  <c r="AV83" i="3"/>
  <c r="AR9" i="3"/>
  <c r="AV22" i="3"/>
  <c r="AR6" i="3"/>
  <c r="AQ6" i="3"/>
  <c r="AU25" i="3"/>
  <c r="AV25" i="3"/>
  <c r="AV162" i="3"/>
  <c r="AV17" i="3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6" i="11"/>
  <c r="K547" i="11"/>
  <c r="K548" i="11"/>
  <c r="K549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L416" i="11" s="1"/>
  <c r="M416" i="11" s="1"/>
  <c r="AV148" i="3" l="1"/>
  <c r="AQ35" i="3"/>
  <c r="AV131" i="3"/>
  <c r="AR22" i="3"/>
  <c r="AR107" i="3"/>
  <c r="L547" i="11"/>
  <c r="M547" i="11" s="1"/>
  <c r="L537" i="11"/>
  <c r="M537" i="11" s="1"/>
  <c r="L529" i="11"/>
  <c r="M529" i="11" s="1"/>
  <c r="L521" i="11"/>
  <c r="M521" i="11" s="1"/>
  <c r="L513" i="11"/>
  <c r="M513" i="11" s="1"/>
  <c r="L505" i="11"/>
  <c r="M505" i="11" s="1"/>
  <c r="L476" i="11"/>
  <c r="M476" i="11" s="1"/>
  <c r="L468" i="11"/>
  <c r="M468" i="11" s="1"/>
  <c r="L460" i="11"/>
  <c r="M460" i="11" s="1"/>
  <c r="L452" i="11"/>
  <c r="M452" i="11" s="1"/>
  <c r="L444" i="11"/>
  <c r="M444" i="11" s="1"/>
  <c r="L436" i="11"/>
  <c r="M436" i="11" s="1"/>
  <c r="L428" i="11"/>
  <c r="M428" i="11" s="1"/>
  <c r="L420" i="11"/>
  <c r="M420" i="11" s="1"/>
  <c r="L546" i="11"/>
  <c r="M546" i="11" s="1"/>
  <c r="L536" i="11"/>
  <c r="M536" i="11" s="1"/>
  <c r="L528" i="11"/>
  <c r="M528" i="11" s="1"/>
  <c r="L520" i="11"/>
  <c r="M520" i="11" s="1"/>
  <c r="L512" i="11"/>
  <c r="M512" i="11" s="1"/>
  <c r="L483" i="11"/>
  <c r="M483" i="11" s="1"/>
  <c r="L475" i="11"/>
  <c r="M475" i="11" s="1"/>
  <c r="L467" i="11"/>
  <c r="M467" i="11" s="1"/>
  <c r="L459" i="11"/>
  <c r="M459" i="11" s="1"/>
  <c r="L451" i="11"/>
  <c r="M451" i="11" s="1"/>
  <c r="L443" i="11"/>
  <c r="M443" i="11" s="1"/>
  <c r="L435" i="11"/>
  <c r="M435" i="11" s="1"/>
  <c r="L427" i="11"/>
  <c r="M427" i="11" s="1"/>
  <c r="L419" i="11"/>
  <c r="M419" i="11" s="1"/>
  <c r="L543" i="11"/>
  <c r="M543" i="11" s="1"/>
  <c r="L535" i="11"/>
  <c r="M535" i="11" s="1"/>
  <c r="L527" i="11"/>
  <c r="M527" i="11" s="1"/>
  <c r="L519" i="11"/>
  <c r="M519" i="11" s="1"/>
  <c r="L511" i="11"/>
  <c r="M511" i="11" s="1"/>
  <c r="L482" i="11"/>
  <c r="M482" i="11" s="1"/>
  <c r="L474" i="11"/>
  <c r="M474" i="11" s="1"/>
  <c r="L466" i="11"/>
  <c r="M466" i="11" s="1"/>
  <c r="L458" i="11"/>
  <c r="M458" i="11" s="1"/>
  <c r="L450" i="11"/>
  <c r="M450" i="11" s="1"/>
  <c r="L442" i="11"/>
  <c r="M442" i="11" s="1"/>
  <c r="L434" i="11"/>
  <c r="M434" i="11" s="1"/>
  <c r="L426" i="11"/>
  <c r="M426" i="11" s="1"/>
  <c r="L418" i="11"/>
  <c r="M418" i="11" s="1"/>
  <c r="L542" i="11"/>
  <c r="M542" i="11" s="1"/>
  <c r="L534" i="11"/>
  <c r="M534" i="11" s="1"/>
  <c r="L526" i="11"/>
  <c r="M526" i="11" s="1"/>
  <c r="L518" i="11"/>
  <c r="M518" i="11" s="1"/>
  <c r="L510" i="11"/>
  <c r="M510" i="11" s="1"/>
  <c r="L481" i="11"/>
  <c r="M481" i="11" s="1"/>
  <c r="L473" i="11"/>
  <c r="M473" i="11" s="1"/>
  <c r="L465" i="11"/>
  <c r="M465" i="11" s="1"/>
  <c r="L457" i="11"/>
  <c r="M457" i="11" s="1"/>
  <c r="L449" i="11"/>
  <c r="M449" i="11" s="1"/>
  <c r="L441" i="11"/>
  <c r="M441" i="11" s="1"/>
  <c r="L433" i="11"/>
  <c r="M433" i="11" s="1"/>
  <c r="L425" i="11"/>
  <c r="M425" i="11" s="1"/>
  <c r="L417" i="11"/>
  <c r="M417" i="11" s="1"/>
  <c r="L541" i="11"/>
  <c r="M541" i="11" s="1"/>
  <c r="L533" i="11"/>
  <c r="M533" i="11" s="1"/>
  <c r="L525" i="11"/>
  <c r="M525" i="11" s="1"/>
  <c r="L517" i="11"/>
  <c r="M517" i="11" s="1"/>
  <c r="L509" i="11"/>
  <c r="M509" i="11" s="1"/>
  <c r="L480" i="11"/>
  <c r="M480" i="11" s="1"/>
  <c r="L472" i="11"/>
  <c r="M472" i="11" s="1"/>
  <c r="L464" i="11"/>
  <c r="M464" i="11" s="1"/>
  <c r="L456" i="11"/>
  <c r="M456" i="11" s="1"/>
  <c r="L448" i="11"/>
  <c r="M448" i="11" s="1"/>
  <c r="L440" i="11"/>
  <c r="M440" i="11" s="1"/>
  <c r="L432" i="11"/>
  <c r="M432" i="11" s="1"/>
  <c r="L424" i="11"/>
  <c r="M424" i="11" s="1"/>
  <c r="L564" i="11"/>
  <c r="M564" i="11" s="1"/>
  <c r="L556" i="11"/>
  <c r="M556" i="11" s="1"/>
  <c r="L569" i="11"/>
  <c r="M569" i="11" s="1"/>
  <c r="L562" i="11"/>
  <c r="M562" i="11" s="1"/>
  <c r="L570" i="11"/>
  <c r="M570" i="11" s="1"/>
  <c r="L568" i="11"/>
  <c r="M568" i="11" s="1"/>
  <c r="L557" i="11"/>
  <c r="M557" i="11" s="1"/>
  <c r="L563" i="11"/>
  <c r="M563" i="11" s="1"/>
  <c r="L565" i="11"/>
  <c r="M565" i="11" s="1"/>
  <c r="L552" i="11"/>
  <c r="M552" i="11" s="1"/>
  <c r="L571" i="11"/>
  <c r="M571" i="11" s="1"/>
  <c r="L550" i="11"/>
  <c r="M550" i="11" s="1"/>
  <c r="L555" i="11"/>
  <c r="M555" i="11" s="1"/>
  <c r="L567" i="11"/>
  <c r="M567" i="11" s="1"/>
  <c r="L554" i="11"/>
  <c r="M554" i="11" s="1"/>
  <c r="L559" i="11"/>
  <c r="M559" i="11" s="1"/>
  <c r="L551" i="11"/>
  <c r="M551" i="11" s="1"/>
  <c r="L560" i="11"/>
  <c r="M560" i="11" s="1"/>
  <c r="L561" i="11"/>
  <c r="M561" i="11" s="1"/>
  <c r="L566" i="11"/>
  <c r="M566" i="11" s="1"/>
  <c r="L553" i="11"/>
  <c r="M553" i="11" s="1"/>
  <c r="L572" i="11"/>
  <c r="M572" i="11" s="1"/>
  <c r="L558" i="11"/>
  <c r="M558" i="11" s="1"/>
  <c r="L499" i="11"/>
  <c r="M499" i="11" s="1"/>
  <c r="L502" i="11"/>
  <c r="M502" i="11" s="1"/>
  <c r="L491" i="11"/>
  <c r="M491" i="11" s="1"/>
  <c r="L492" i="11"/>
  <c r="M492" i="11" s="1"/>
  <c r="L494" i="11"/>
  <c r="M494" i="11" s="1"/>
  <c r="L498" i="11"/>
  <c r="M498" i="11" s="1"/>
  <c r="L484" i="11"/>
  <c r="M484" i="11" s="1"/>
  <c r="L486" i="11"/>
  <c r="M486" i="11" s="1"/>
  <c r="L490" i="11"/>
  <c r="M490" i="11" s="1"/>
  <c r="L497" i="11"/>
  <c r="M497" i="11" s="1"/>
  <c r="L496" i="11"/>
  <c r="M496" i="11" s="1"/>
  <c r="L504" i="11"/>
  <c r="M504" i="11" s="1"/>
  <c r="L489" i="11"/>
  <c r="M489" i="11" s="1"/>
  <c r="L493" i="11"/>
  <c r="M493" i="11" s="1"/>
  <c r="L501" i="11"/>
  <c r="M501" i="11" s="1"/>
  <c r="L488" i="11"/>
  <c r="M488" i="11" s="1"/>
  <c r="L503" i="11"/>
  <c r="M503" i="11" s="1"/>
  <c r="L495" i="11"/>
  <c r="M495" i="11" s="1"/>
  <c r="L485" i="11"/>
  <c r="M485" i="11" s="1"/>
  <c r="L487" i="11"/>
  <c r="M487" i="11" s="1"/>
  <c r="L500" i="11"/>
  <c r="M500" i="11" s="1"/>
  <c r="L540" i="11"/>
  <c r="M540" i="11" s="1"/>
  <c r="L532" i="11"/>
  <c r="M532" i="11" s="1"/>
  <c r="L524" i="11"/>
  <c r="M524" i="11" s="1"/>
  <c r="L516" i="11"/>
  <c r="M516" i="11" s="1"/>
  <c r="L508" i="11"/>
  <c r="M508" i="11" s="1"/>
  <c r="L479" i="11"/>
  <c r="M479" i="11" s="1"/>
  <c r="L471" i="11"/>
  <c r="M471" i="11" s="1"/>
  <c r="L463" i="11"/>
  <c r="M463" i="11" s="1"/>
  <c r="L455" i="11"/>
  <c r="M455" i="11" s="1"/>
  <c r="L447" i="11"/>
  <c r="M447" i="11" s="1"/>
  <c r="L439" i="11"/>
  <c r="M439" i="11" s="1"/>
  <c r="L431" i="11"/>
  <c r="M431" i="11" s="1"/>
  <c r="L423" i="11"/>
  <c r="M423" i="11" s="1"/>
  <c r="L549" i="11"/>
  <c r="M549" i="11" s="1"/>
  <c r="L539" i="11"/>
  <c r="M539" i="11" s="1"/>
  <c r="L531" i="11"/>
  <c r="M531" i="11" s="1"/>
  <c r="L523" i="11"/>
  <c r="M523" i="11" s="1"/>
  <c r="L515" i="11"/>
  <c r="M515" i="11" s="1"/>
  <c r="L507" i="11"/>
  <c r="M507" i="11" s="1"/>
  <c r="L478" i="11"/>
  <c r="M478" i="11" s="1"/>
  <c r="L470" i="11"/>
  <c r="M470" i="11" s="1"/>
  <c r="L462" i="11"/>
  <c r="M462" i="11" s="1"/>
  <c r="L454" i="11"/>
  <c r="M454" i="11" s="1"/>
  <c r="L446" i="11"/>
  <c r="M446" i="11" s="1"/>
  <c r="L438" i="11"/>
  <c r="M438" i="11" s="1"/>
  <c r="L430" i="11"/>
  <c r="M430" i="11" s="1"/>
  <c r="L422" i="11"/>
  <c r="M422" i="11" s="1"/>
  <c r="L545" i="11"/>
  <c r="M545" i="11" s="1"/>
  <c r="L548" i="11"/>
  <c r="M548" i="11" s="1"/>
  <c r="L538" i="11"/>
  <c r="M538" i="11" s="1"/>
  <c r="L530" i="11"/>
  <c r="M530" i="11" s="1"/>
  <c r="L522" i="11"/>
  <c r="M522" i="11" s="1"/>
  <c r="L514" i="11"/>
  <c r="M514" i="11" s="1"/>
  <c r="L506" i="11"/>
  <c r="M506" i="11" s="1"/>
  <c r="L477" i="11"/>
  <c r="M477" i="11" s="1"/>
  <c r="L469" i="11"/>
  <c r="M469" i="11" s="1"/>
  <c r="L461" i="11"/>
  <c r="M461" i="11" s="1"/>
  <c r="L453" i="11"/>
  <c r="M453" i="11" s="1"/>
  <c r="L445" i="11"/>
  <c r="M445" i="11" s="1"/>
  <c r="L437" i="11"/>
  <c r="M437" i="11" s="1"/>
  <c r="L429" i="11"/>
  <c r="M429" i="11" s="1"/>
  <c r="L421" i="11"/>
  <c r="M421" i="11" s="1"/>
  <c r="L544" i="11"/>
  <c r="M544" i="11" s="1"/>
  <c r="AV81" i="3"/>
  <c r="AR138" i="3"/>
  <c r="AV31" i="3"/>
  <c r="AQ92" i="3"/>
  <c r="AQ95" i="3"/>
  <c r="AV8" i="3"/>
  <c r="AV93" i="3"/>
  <c r="AR156" i="3"/>
  <c r="AQ19" i="3"/>
  <c r="AQ143" i="3"/>
  <c r="AR49" i="3"/>
  <c r="AV34" i="3"/>
  <c r="AQ153" i="3"/>
  <c r="AV55" i="3"/>
  <c r="AQ159" i="3"/>
  <c r="AR20" i="3"/>
  <c r="AV158" i="3"/>
  <c r="AR51" i="3"/>
  <c r="AV115" i="3"/>
  <c r="AR97" i="3"/>
  <c r="AV129" i="3"/>
  <c r="AV6" i="3"/>
  <c r="AU89" i="3"/>
  <c r="AQ66" i="3"/>
  <c r="AV28" i="3"/>
  <c r="AQ56" i="3"/>
  <c r="AR113" i="3"/>
  <c r="AV46" i="3"/>
  <c r="AV163" i="3"/>
  <c r="AQ74" i="3"/>
  <c r="AR109" i="3"/>
  <c r="AU67" i="3"/>
  <c r="AR154" i="3"/>
  <c r="AR80" i="3"/>
  <c r="AQ171" i="3"/>
  <c r="AQ100" i="3"/>
  <c r="AR116" i="3"/>
  <c r="AV124" i="3"/>
  <c r="AV53" i="3"/>
  <c r="AR33" i="3"/>
  <c r="AV78" i="3"/>
  <c r="AV71" i="3"/>
  <c r="AR139" i="3"/>
  <c r="AV110" i="3"/>
  <c r="AR120" i="3"/>
  <c r="AR133" i="3"/>
  <c r="AR144" i="3"/>
  <c r="AV140" i="3"/>
  <c r="AR99" i="3"/>
  <c r="AV178" i="3"/>
  <c r="AR88" i="3"/>
  <c r="AU69" i="3"/>
  <c r="AV76" i="3"/>
  <c r="AQ54" i="3"/>
  <c r="AV27" i="3"/>
  <c r="AR122" i="3"/>
  <c r="AR130" i="3"/>
  <c r="AV73" i="3"/>
  <c r="AR65" i="3"/>
  <c r="AR40" i="3"/>
  <c r="AV52" i="3"/>
  <c r="AV126" i="3"/>
  <c r="AV164" i="3"/>
  <c r="AV68" i="3"/>
  <c r="AR25" i="3"/>
  <c r="AR136" i="3"/>
  <c r="AR24" i="3"/>
  <c r="AV172" i="3"/>
  <c r="AQ117" i="3"/>
  <c r="AQ146" i="3"/>
  <c r="AR104" i="3"/>
  <c r="AV105" i="3"/>
  <c r="AV60" i="3"/>
  <c r="AR77" i="3"/>
  <c r="AV58" i="3"/>
  <c r="AV63" i="3"/>
  <c r="AV174" i="3"/>
  <c r="AV38" i="3"/>
  <c r="AV36" i="3"/>
  <c r="AV102" i="3"/>
  <c r="AQ59" i="3"/>
  <c r="AV7" i="3"/>
  <c r="AV30" i="3"/>
  <c r="AV141" i="3"/>
  <c r="AQ127" i="3"/>
  <c r="AV135" i="3"/>
  <c r="AV9" i="3"/>
  <c r="AR94" i="3"/>
  <c r="AQ45" i="3"/>
  <c r="AQ108" i="3"/>
  <c r="AR96" i="3"/>
  <c r="AR17" i="3"/>
  <c r="AR165" i="3"/>
  <c r="AR125" i="3"/>
  <c r="AR161" i="3"/>
  <c r="AQ161" i="3"/>
  <c r="AR5" i="3"/>
  <c r="AV57" i="3"/>
  <c r="AV147" i="3"/>
  <c r="AR72" i="3"/>
  <c r="AU86" i="3"/>
  <c r="AR149" i="3"/>
  <c r="AR114" i="3"/>
  <c r="AV44" i="3"/>
  <c r="AR128" i="3"/>
  <c r="AV166" i="3"/>
  <c r="AV176" i="3"/>
  <c r="AV152" i="3"/>
  <c r="AR112" i="3"/>
  <c r="AQ169" i="3"/>
  <c r="AV160" i="3"/>
  <c r="AR175" i="3"/>
  <c r="AV47" i="3"/>
  <c r="AQ177" i="3"/>
  <c r="AV75" i="3"/>
  <c r="AV26" i="3"/>
  <c r="AQ23" i="3"/>
  <c r="AR23" i="3"/>
  <c r="AU101" i="3"/>
  <c r="AV101" i="3"/>
  <c r="AV11" i="3"/>
  <c r="AU11" i="3"/>
  <c r="AR12" i="3"/>
  <c r="AR170" i="3"/>
  <c r="AV168" i="3"/>
  <c r="AR150" i="3"/>
  <c r="AV39" i="3"/>
  <c r="AR162" i="3"/>
  <c r="AR167" i="3"/>
  <c r="AV103" i="3"/>
  <c r="AU121" i="3"/>
  <c r="AV121" i="3"/>
  <c r="AR111" i="3"/>
  <c r="AQ111" i="3"/>
  <c r="AU90" i="3"/>
  <c r="AV90" i="3"/>
  <c r="AR132" i="3"/>
  <c r="AQ132" i="3"/>
  <c r="AQ82" i="3"/>
  <c r="AR82" i="3"/>
  <c r="AR137" i="3"/>
  <c r="AQ137" i="3"/>
  <c r="AU4" i="3"/>
  <c r="AV4" i="3"/>
  <c r="AQ61" i="3"/>
  <c r="AR61" i="3"/>
  <c r="AV21" i="3"/>
  <c r="AR157" i="3"/>
  <c r="AQ157" i="3"/>
  <c r="AV13" i="3"/>
  <c r="AQ134" i="3"/>
  <c r="AR134" i="3"/>
  <c r="AU118" i="3"/>
  <c r="AV118" i="3"/>
  <c r="AQ14" i="3"/>
  <c r="AQ85" i="3"/>
  <c r="AR85" i="3"/>
  <c r="AU37" i="3"/>
  <c r="AV37" i="3"/>
  <c r="AQ32" i="3"/>
  <c r="AR32" i="3"/>
  <c r="AU29" i="3"/>
  <c r="AV29" i="3"/>
  <c r="AU173" i="3"/>
  <c r="AV173" i="3"/>
  <c r="AQ3" i="3"/>
  <c r="AR3" i="3"/>
  <c r="AU32" i="3"/>
  <c r="AV32" i="3"/>
  <c r="AU3" i="3"/>
  <c r="AV3" i="3"/>
  <c r="AQ29" i="3"/>
  <c r="AR29" i="3"/>
  <c r="AQ79" i="3"/>
  <c r="AR79" i="3"/>
  <c r="AQ70" i="3"/>
  <c r="AR70" i="3"/>
  <c r="AR87" i="3"/>
  <c r="AQ87" i="3"/>
  <c r="AU79" i="3"/>
  <c r="AV79" i="3"/>
  <c r="AV70" i="3"/>
  <c r="AU70" i="3"/>
  <c r="AU119" i="3"/>
  <c r="AV119" i="3"/>
  <c r="AU48" i="3"/>
  <c r="AV48" i="3"/>
  <c r="AQ62" i="3"/>
  <c r="AR62" i="3"/>
  <c r="AU98" i="3"/>
  <c r="AV98" i="3"/>
  <c r="AR119" i="3"/>
  <c r="AQ119" i="3"/>
  <c r="AR48" i="3"/>
  <c r="AQ48" i="3"/>
  <c r="AR98" i="3"/>
  <c r="AQ98" i="3"/>
  <c r="AU106" i="3"/>
  <c r="AV106" i="3"/>
  <c r="AU151" i="3"/>
  <c r="AV151" i="3"/>
  <c r="AR106" i="3"/>
  <c r="AQ106" i="3"/>
  <c r="AR151" i="3"/>
  <c r="AQ151" i="3"/>
  <c r="L93" i="11"/>
  <c r="M93" i="11" s="1"/>
  <c r="BD79" i="3" l="1"/>
  <c r="X79" i="3" s="1"/>
  <c r="BD3" i="3" l="1"/>
  <c r="X3" i="3" s="1"/>
  <c r="BB446" i="3"/>
  <c r="AZ446" i="3"/>
  <c r="AY446" i="3"/>
  <c r="AL446" i="3"/>
  <c r="X446" i="3" s="1"/>
  <c r="AK446" i="3"/>
  <c r="S446" i="3"/>
  <c r="R446" i="3"/>
  <c r="Q446" i="3"/>
  <c r="P446" i="3"/>
  <c r="O446" i="3"/>
  <c r="N446" i="3"/>
  <c r="L446" i="3"/>
  <c r="F446" i="3"/>
  <c r="E446" i="3"/>
  <c r="BA446" i="3" s="1"/>
  <c r="S208" i="3" l="1"/>
  <c r="S224" i="3"/>
  <c r="S240" i="3"/>
  <c r="S248" i="3"/>
  <c r="S256" i="3"/>
  <c r="S280" i="3"/>
  <c r="S336" i="3"/>
  <c r="S344" i="3"/>
  <c r="S352" i="3"/>
  <c r="S360" i="3"/>
  <c r="S392" i="3"/>
  <c r="S400" i="3"/>
  <c r="S42" i="3"/>
  <c r="S218" i="3"/>
  <c r="Y218" i="3" s="1"/>
  <c r="S266" i="3"/>
  <c r="S282" i="3"/>
  <c r="S298" i="3"/>
  <c r="S314" i="3"/>
  <c r="S362" i="3"/>
  <c r="S370" i="3"/>
  <c r="Y370" i="3" s="1"/>
  <c r="S378" i="3"/>
  <c r="S426" i="3"/>
  <c r="S434" i="3"/>
  <c r="S442" i="3"/>
  <c r="S43" i="3"/>
  <c r="Y43" i="3" s="1"/>
  <c r="S75" i="3"/>
  <c r="Y75" i="3" s="1"/>
  <c r="S421" i="3"/>
  <c r="S429" i="3"/>
  <c r="S16" i="3"/>
  <c r="S185" i="3"/>
  <c r="S201" i="3"/>
  <c r="S209" i="3"/>
  <c r="S217" i="3"/>
  <c r="Y217" i="3" s="1"/>
  <c r="S225" i="3"/>
  <c r="S233" i="3"/>
  <c r="S241" i="3"/>
  <c r="S249" i="3"/>
  <c r="Y249" i="3" s="1"/>
  <c r="S257" i="3"/>
  <c r="S265" i="3"/>
  <c r="S321" i="3"/>
  <c r="S337" i="3"/>
  <c r="S353" i="3"/>
  <c r="S361" i="3"/>
  <c r="S203" i="3"/>
  <c r="S211" i="3"/>
  <c r="S235" i="3"/>
  <c r="S243" i="3"/>
  <c r="S251" i="3"/>
  <c r="S267" i="3"/>
  <c r="S339" i="3"/>
  <c r="S347" i="3"/>
  <c r="S355" i="3"/>
  <c r="S363" i="3"/>
  <c r="S403" i="3"/>
  <c r="Y403" i="3" s="1"/>
  <c r="S419" i="3"/>
  <c r="Y419" i="3" s="1"/>
  <c r="S427" i="3"/>
  <c r="S435" i="3"/>
  <c r="S10" i="3"/>
  <c r="S180" i="3"/>
  <c r="S228" i="3"/>
  <c r="S284" i="3"/>
  <c r="S300" i="3"/>
  <c r="Y300" i="3" s="1"/>
  <c r="S324" i="3"/>
  <c r="S340" i="3"/>
  <c r="S348" i="3"/>
  <c r="S356" i="3"/>
  <c r="S364" i="3"/>
  <c r="Y364" i="3" s="1"/>
  <c r="S372" i="3"/>
  <c r="S380" i="3"/>
  <c r="S396" i="3"/>
  <c r="S420" i="3"/>
  <c r="S133" i="3"/>
  <c r="Y133" i="3" s="1"/>
  <c r="S181" i="3"/>
  <c r="S189" i="3"/>
  <c r="S197" i="3"/>
  <c r="S213" i="3"/>
  <c r="S229" i="3"/>
  <c r="S253" i="3"/>
  <c r="S261" i="3"/>
  <c r="S293" i="3"/>
  <c r="S317" i="3"/>
  <c r="S325" i="3"/>
  <c r="Y325" i="3" s="1"/>
  <c r="S357" i="3"/>
  <c r="S373" i="3"/>
  <c r="S397" i="3"/>
  <c r="S182" i="3"/>
  <c r="S190" i="3"/>
  <c r="S198" i="3"/>
  <c r="S286" i="3"/>
  <c r="S302" i="3"/>
  <c r="S310" i="3"/>
  <c r="S334" i="3"/>
  <c r="S374" i="3"/>
  <c r="S382" i="3"/>
  <c r="Y382" i="3" s="1"/>
  <c r="S390" i="3"/>
  <c r="S406" i="3"/>
  <c r="S55" i="3"/>
  <c r="Y55" i="3" s="1"/>
  <c r="S143" i="3"/>
  <c r="Y143" i="3" s="1"/>
  <c r="S191" i="3"/>
  <c r="Y191" i="3" s="1"/>
  <c r="S199" i="3"/>
  <c r="S255" i="3"/>
  <c r="Y255" i="3" s="1"/>
  <c r="S271" i="3"/>
  <c r="Y271" i="3" s="1"/>
  <c r="S311" i="3"/>
  <c r="Y311" i="3" s="1"/>
  <c r="S327" i="3"/>
  <c r="S343" i="3"/>
  <c r="S351" i="3"/>
  <c r="S359" i="3"/>
  <c r="S391" i="3"/>
  <c r="S399" i="3"/>
  <c r="S423" i="3"/>
  <c r="S431" i="3"/>
  <c r="S439" i="3"/>
  <c r="S187" i="3"/>
  <c r="S428" i="3"/>
  <c r="S445" i="3"/>
  <c r="Y445" i="3" s="1"/>
  <c r="S422" i="3"/>
  <c r="S430" i="3"/>
  <c r="S438" i="3"/>
  <c r="AO446" i="3"/>
  <c r="AP446" i="3" s="1"/>
  <c r="AQ446" i="3" s="1"/>
  <c r="S440" i="3"/>
  <c r="S433" i="3"/>
  <c r="S441" i="3"/>
  <c r="Y446" i="3"/>
  <c r="Y211" i="3" l="1"/>
  <c r="Y16" i="3"/>
  <c r="Y378" i="3"/>
  <c r="Y42" i="3"/>
  <c r="Y256" i="3"/>
  <c r="Y390" i="3"/>
  <c r="Y243" i="3"/>
  <c r="Y434" i="3"/>
  <c r="Y253" i="3"/>
  <c r="Y280" i="3"/>
  <c r="Y399" i="3"/>
  <c r="Y397" i="3"/>
  <c r="Y229" i="3"/>
  <c r="Y284" i="3"/>
  <c r="Y363" i="3"/>
  <c r="Y422" i="3"/>
  <c r="Y391" i="3"/>
  <c r="Y199" i="3"/>
  <c r="Y334" i="3"/>
  <c r="Y373" i="3"/>
  <c r="Y213" i="3"/>
  <c r="Y372" i="3"/>
  <c r="Y228" i="3"/>
  <c r="Y355" i="3"/>
  <c r="Y203" i="3"/>
  <c r="Y241" i="3"/>
  <c r="Y429" i="3"/>
  <c r="Y400" i="3"/>
  <c r="Y248" i="3"/>
  <c r="Y336" i="3"/>
  <c r="Y423" i="3"/>
  <c r="Y396" i="3"/>
  <c r="Y185" i="3"/>
  <c r="Y374" i="3"/>
  <c r="Y380" i="3"/>
  <c r="Y359" i="3"/>
  <c r="Y310" i="3"/>
  <c r="Y357" i="3"/>
  <c r="Y197" i="3"/>
  <c r="Y180" i="3"/>
  <c r="Y347" i="3"/>
  <c r="Y361" i="3"/>
  <c r="Y233" i="3"/>
  <c r="Y421" i="3"/>
  <c r="Y362" i="3"/>
  <c r="Y392" i="3"/>
  <c r="Y240" i="3"/>
  <c r="Y420" i="3"/>
  <c r="Y201" i="3"/>
  <c r="Y182" i="3"/>
  <c r="Y257" i="3"/>
  <c r="Y430" i="3"/>
  <c r="Y356" i="3"/>
  <c r="Y339" i="3"/>
  <c r="Y353" i="3"/>
  <c r="Y225" i="3"/>
  <c r="Y314" i="3"/>
  <c r="Y360" i="3"/>
  <c r="Y224" i="3"/>
  <c r="Y261" i="3"/>
  <c r="Y266" i="3"/>
  <c r="Y428" i="3"/>
  <c r="Y189" i="3"/>
  <c r="Y433" i="3"/>
  <c r="Y187" i="3"/>
  <c r="Y343" i="3"/>
  <c r="Y286" i="3"/>
  <c r="Y317" i="3"/>
  <c r="Y181" i="3"/>
  <c r="Y348" i="3"/>
  <c r="Y435" i="3"/>
  <c r="Y267" i="3"/>
  <c r="Y337" i="3"/>
  <c r="Y298" i="3"/>
  <c r="Y352" i="3"/>
  <c r="Y208" i="3"/>
  <c r="Y431" i="3"/>
  <c r="Y190" i="3"/>
  <c r="Y324" i="3"/>
  <c r="Y265" i="3"/>
  <c r="Y438" i="3"/>
  <c r="Y235" i="3"/>
  <c r="Y426" i="3"/>
  <c r="Y441" i="3"/>
  <c r="Y351" i="3"/>
  <c r="Y302" i="3"/>
  <c r="Y10" i="3"/>
  <c r="Y440" i="3"/>
  <c r="Y439" i="3"/>
  <c r="Y327" i="3"/>
  <c r="Y406" i="3"/>
  <c r="Y198" i="3"/>
  <c r="Y293" i="3"/>
  <c r="Y340" i="3"/>
  <c r="Y427" i="3"/>
  <c r="Y251" i="3"/>
  <c r="Y321" i="3"/>
  <c r="Y209" i="3"/>
  <c r="Y442" i="3"/>
  <c r="Y282" i="3"/>
  <c r="Y344" i="3"/>
  <c r="S169" i="3"/>
  <c r="Y169" i="3" s="1"/>
  <c r="S366" i="3"/>
  <c r="Y366" i="3" s="1"/>
  <c r="S71" i="3"/>
  <c r="Y71" i="3" s="1"/>
  <c r="S383" i="3"/>
  <c r="Y383" i="3" s="1"/>
  <c r="S127" i="3"/>
  <c r="Y127" i="3" s="1"/>
  <c r="S371" i="3"/>
  <c r="Y371" i="3" s="1"/>
  <c r="S51" i="3"/>
  <c r="Y51" i="3" s="1"/>
  <c r="S326" i="3"/>
  <c r="Y326" i="3" s="1"/>
  <c r="S242" i="3"/>
  <c r="S320" i="3"/>
  <c r="S264" i="3"/>
  <c r="S408" i="3"/>
  <c r="Y408" i="3" s="1"/>
  <c r="S306" i="3"/>
  <c r="S216" i="3"/>
  <c r="S202" i="3"/>
  <c r="S192" i="3"/>
  <c r="S384" i="3"/>
  <c r="S416" i="3"/>
  <c r="S379" i="3"/>
  <c r="S188" i="3"/>
  <c r="Y188" i="3" s="1"/>
  <c r="S288" i="3"/>
  <c r="S210" i="3"/>
  <c r="S338" i="3"/>
  <c r="S252" i="3"/>
  <c r="S15" i="3"/>
  <c r="Y15" i="3" s="1"/>
  <c r="S226" i="3"/>
  <c r="S368" i="3"/>
  <c r="S290" i="3"/>
  <c r="S184" i="3"/>
  <c r="S376" i="3"/>
  <c r="S234" i="3"/>
  <c r="S402" i="3"/>
  <c r="Y402" i="3" s="1"/>
  <c r="S313" i="3"/>
  <c r="S412" i="3"/>
  <c r="S377" i="3"/>
  <c r="S332" i="3"/>
  <c r="S207" i="3"/>
  <c r="S220" i="3"/>
  <c r="S163" i="3"/>
  <c r="Y163" i="3" s="1"/>
  <c r="S177" i="3"/>
  <c r="Y177" i="3" s="1"/>
  <c r="S369" i="3"/>
  <c r="S278" i="3"/>
  <c r="Y278" i="3" s="1"/>
  <c r="S263" i="3"/>
  <c r="S385" i="3"/>
  <c r="S292" i="3"/>
  <c r="S250" i="3"/>
  <c r="Y250" i="3" s="1"/>
  <c r="S186" i="3"/>
  <c r="S328" i="3"/>
  <c r="S200" i="3"/>
  <c r="S273" i="3"/>
  <c r="S349" i="3"/>
  <c r="S268" i="3"/>
  <c r="S331" i="3"/>
  <c r="S342" i="3"/>
  <c r="S214" i="3"/>
  <c r="Y214" i="3" s="1"/>
  <c r="S395" i="3"/>
  <c r="S393" i="3"/>
  <c r="S272" i="3"/>
  <c r="S386" i="3"/>
  <c r="S281" i="3"/>
  <c r="S279" i="3"/>
  <c r="Y279" i="3" s="1"/>
  <c r="S308" i="3"/>
  <c r="S79" i="3"/>
  <c r="Y79" i="3" s="1"/>
  <c r="S345" i="3"/>
  <c r="S413" i="3"/>
  <c r="S244" i="3"/>
  <c r="S409" i="3"/>
  <c r="S232" i="3"/>
  <c r="S274" i="3"/>
  <c r="Y274" i="3" s="1"/>
  <c r="S296" i="3"/>
  <c r="S346" i="3"/>
  <c r="S410" i="3"/>
  <c r="S404" i="3"/>
  <c r="S222" i="3"/>
  <c r="S304" i="3"/>
  <c r="S394" i="3"/>
  <c r="S236" i="3"/>
  <c r="S405" i="3"/>
  <c r="S354" i="3"/>
  <c r="S330" i="3"/>
  <c r="S246" i="3"/>
  <c r="S418" i="3"/>
  <c r="Y418" i="3" s="1"/>
  <c r="AT446" i="3" a="1"/>
  <c r="AT446" i="3" s="1"/>
  <c r="AU446" i="3" s="1"/>
  <c r="AV446" i="3" s="1"/>
  <c r="S375" i="3"/>
  <c r="S206" i="3"/>
  <c r="S301" i="3"/>
  <c r="S173" i="3"/>
  <c r="Y173" i="3" s="1"/>
  <c r="S381" i="3"/>
  <c r="S341" i="3"/>
  <c r="Y341" i="3" s="1"/>
  <c r="S350" i="3"/>
  <c r="S436" i="3"/>
  <c r="S238" i="3"/>
  <c r="S295" i="3"/>
  <c r="S333" i="3"/>
  <c r="S245" i="3"/>
  <c r="S277" i="3"/>
  <c r="S309" i="3"/>
  <c r="S398" i="3"/>
  <c r="S425" i="3"/>
  <c r="S367" i="3"/>
  <c r="S424" i="3"/>
  <c r="S432" i="3"/>
  <c r="S329" i="3"/>
  <c r="S254" i="3"/>
  <c r="S417" i="3"/>
  <c r="S318" i="3"/>
  <c r="S195" i="3"/>
  <c r="S323" i="3"/>
  <c r="Y323" i="3" s="1"/>
  <c r="S259" i="3"/>
  <c r="S388" i="3"/>
  <c r="Y388" i="3" s="1"/>
  <c r="S303" i="3"/>
  <c r="S8" i="3"/>
  <c r="Y8" i="3" s="1"/>
  <c r="S437" i="3"/>
  <c r="S401" i="3"/>
  <c r="Y401" i="3" s="1"/>
  <c r="S294" i="3"/>
  <c r="S269" i="3"/>
  <c r="Y269" i="3" s="1"/>
  <c r="S205" i="3"/>
  <c r="S194" i="3"/>
  <c r="S258" i="3"/>
  <c r="S230" i="3"/>
  <c r="S322" i="3"/>
  <c r="S358" i="3"/>
  <c r="S183" i="3"/>
  <c r="S74" i="3"/>
  <c r="Y74" i="3" s="1"/>
  <c r="S247" i="3"/>
  <c r="S49" i="3"/>
  <c r="Y49" i="3" s="1"/>
  <c r="S101" i="3"/>
  <c r="Y101" i="3" s="1"/>
  <c r="S414" i="3"/>
  <c r="S316" i="3"/>
  <c r="S239" i="3"/>
  <c r="S387" i="3"/>
  <c r="S305" i="3"/>
  <c r="S231" i="3"/>
  <c r="S262" i="3"/>
  <c r="S315" i="3"/>
  <c r="S297" i="3"/>
  <c r="S415" i="3"/>
  <c r="S287" i="3"/>
  <c r="S223" i="3"/>
  <c r="S307" i="3"/>
  <c r="S289" i="3"/>
  <c r="S407" i="3"/>
  <c r="Y407" i="3" s="1"/>
  <c r="S237" i="3"/>
  <c r="S299" i="3"/>
  <c r="S443" i="3"/>
  <c r="Y443" i="3" s="1"/>
  <c r="S335" i="3"/>
  <c r="S212" i="3"/>
  <c r="S291" i="3"/>
  <c r="S227" i="3"/>
  <c r="S20" i="3"/>
  <c r="Y20" i="3" s="1"/>
  <c r="S285" i="3"/>
  <c r="S221" i="3"/>
  <c r="S204" i="3"/>
  <c r="S411" i="3"/>
  <c r="S283" i="3"/>
  <c r="S7" i="3"/>
  <c r="Y7" i="3" s="1"/>
  <c r="S319" i="3"/>
  <c r="S260" i="3"/>
  <c r="S196" i="3"/>
  <c r="S193" i="3"/>
  <c r="AA276" i="3"/>
  <c r="AA218" i="3"/>
  <c r="S80" i="3"/>
  <c r="Y80" i="3" s="1"/>
  <c r="S32" i="3"/>
  <c r="Y32" i="3" s="1"/>
  <c r="S175" i="3"/>
  <c r="Y175" i="3" s="1"/>
  <c r="AA275" i="3"/>
  <c r="AA271" i="3"/>
  <c r="S34" i="3"/>
  <c r="Y34" i="3" s="1"/>
  <c r="S50" i="3"/>
  <c r="Y50" i="3" s="1"/>
  <c r="Y319" i="3" l="1"/>
  <c r="Y227" i="3"/>
  <c r="Y289" i="3"/>
  <c r="Y231" i="3"/>
  <c r="Y247" i="3"/>
  <c r="Y205" i="3"/>
  <c r="Y259" i="3"/>
  <c r="Y424" i="3"/>
  <c r="Y295" i="3"/>
  <c r="Y206" i="3"/>
  <c r="Y236" i="3"/>
  <c r="Y331" i="3"/>
  <c r="Y292" i="3"/>
  <c r="Y207" i="3"/>
  <c r="Y184" i="3"/>
  <c r="Y288" i="3"/>
  <c r="Y306" i="3"/>
  <c r="Y405" i="3"/>
  <c r="Y220" i="3"/>
  <c r="Y291" i="3"/>
  <c r="Y307" i="3"/>
  <c r="Y305" i="3"/>
  <c r="Y238" i="3"/>
  <c r="Y281" i="3"/>
  <c r="Y332" i="3"/>
  <c r="Y290" i="3"/>
  <c r="Y262" i="3"/>
  <c r="Y308" i="3"/>
  <c r="Y367" i="3"/>
  <c r="Y375" i="3"/>
  <c r="Y394" i="3"/>
  <c r="Y232" i="3"/>
  <c r="Y268" i="3"/>
  <c r="Y385" i="3"/>
  <c r="Y283" i="3"/>
  <c r="Y212" i="3"/>
  <c r="Y223" i="3"/>
  <c r="Y387" i="3"/>
  <c r="Y183" i="3"/>
  <c r="Y294" i="3"/>
  <c r="Y195" i="3"/>
  <c r="Y425" i="3"/>
  <c r="Y436" i="3"/>
  <c r="Y304" i="3"/>
  <c r="Y409" i="3"/>
  <c r="Y386" i="3"/>
  <c r="Y349" i="3"/>
  <c r="Y263" i="3"/>
  <c r="Y377" i="3"/>
  <c r="Y368" i="3"/>
  <c r="Y379" i="3"/>
  <c r="Y264" i="3"/>
  <c r="Y260" i="3"/>
  <c r="Y333" i="3"/>
  <c r="Y376" i="3"/>
  <c r="Y411" i="3"/>
  <c r="Y287" i="3"/>
  <c r="Y239" i="3"/>
  <c r="Y358" i="3"/>
  <c r="Y350" i="3"/>
  <c r="Y416" i="3"/>
  <c r="Y301" i="3"/>
  <c r="Y342" i="3"/>
  <c r="Y210" i="3"/>
  <c r="Y216" i="3"/>
  <c r="Y335" i="3"/>
  <c r="Y318" i="3"/>
  <c r="Y398" i="3"/>
  <c r="Y222" i="3"/>
  <c r="Y244" i="3"/>
  <c r="Y272" i="3"/>
  <c r="Y273" i="3"/>
  <c r="Y412" i="3"/>
  <c r="Y226" i="3"/>
  <c r="Y320" i="3"/>
  <c r="Y204" i="3"/>
  <c r="Y415" i="3"/>
  <c r="Y316" i="3"/>
  <c r="Y322" i="3"/>
  <c r="Y437" i="3"/>
  <c r="Y417" i="3"/>
  <c r="Y309" i="3"/>
  <c r="Y246" i="3"/>
  <c r="Y404" i="3"/>
  <c r="Y413" i="3"/>
  <c r="Y393" i="3"/>
  <c r="Y200" i="3"/>
  <c r="Y369" i="3"/>
  <c r="Y313" i="3"/>
  <c r="Y384" i="3"/>
  <c r="Y242" i="3"/>
  <c r="Y432" i="3"/>
  <c r="Y221" i="3"/>
  <c r="Y299" i="3"/>
  <c r="Y297" i="3"/>
  <c r="Y414" i="3"/>
  <c r="Y277" i="3"/>
  <c r="Y381" i="3"/>
  <c r="Y345" i="3"/>
  <c r="Y395" i="3"/>
  <c r="Y252" i="3"/>
  <c r="Y192" i="3"/>
  <c r="Y194" i="3"/>
  <c r="Y296" i="3"/>
  <c r="Y193" i="3"/>
  <c r="Y230" i="3"/>
  <c r="Y254" i="3"/>
  <c r="Y330" i="3"/>
  <c r="Y410" i="3"/>
  <c r="Y328" i="3"/>
  <c r="Y196" i="3"/>
  <c r="Y285" i="3"/>
  <c r="Y237" i="3"/>
  <c r="Y315" i="3"/>
  <c r="Y258" i="3"/>
  <c r="Y303" i="3"/>
  <c r="Y329" i="3"/>
  <c r="Y245" i="3"/>
  <c r="Y354" i="3"/>
  <c r="Y346" i="3"/>
  <c r="Y186" i="3"/>
  <c r="Y234" i="3"/>
  <c r="Y338" i="3"/>
  <c r="Y202" i="3"/>
  <c r="S178" i="3"/>
  <c r="Y178" i="3" s="1"/>
  <c r="S148" i="3"/>
  <c r="Y148" i="3" s="1"/>
  <c r="S38" i="3"/>
  <c r="Y38" i="3" s="1"/>
  <c r="S102" i="3"/>
  <c r="Y102" i="3" s="1"/>
  <c r="S130" i="3"/>
  <c r="Y130" i="3" s="1"/>
  <c r="S109" i="3"/>
  <c r="Y109" i="3" s="1"/>
  <c r="S103" i="3"/>
  <c r="Y103" i="3" s="1"/>
  <c r="S59" i="3"/>
  <c r="Y59" i="3" s="1"/>
  <c r="S135" i="3"/>
  <c r="Y135" i="3" s="1"/>
  <c r="S68" i="3"/>
  <c r="Y68" i="3" s="1"/>
  <c r="S40" i="3"/>
  <c r="Y40" i="3" s="1"/>
  <c r="S124" i="3"/>
  <c r="Y124" i="3" s="1"/>
  <c r="S174" i="3"/>
  <c r="Y174" i="3" s="1"/>
  <c r="S165" i="3"/>
  <c r="Y165" i="3" s="1"/>
  <c r="S21" i="3"/>
  <c r="Y21" i="3" s="1"/>
  <c r="S63" i="3"/>
  <c r="Y63" i="3" s="1"/>
  <c r="S365" i="3"/>
  <c r="Y365" i="3" s="1"/>
  <c r="S119" i="3"/>
  <c r="Y119" i="3" s="1"/>
  <c r="S152" i="3"/>
  <c r="Y152" i="3" s="1"/>
  <c r="S162" i="3"/>
  <c r="Y162" i="3" s="1"/>
  <c r="S215" i="3"/>
  <c r="Y215" i="3" s="1"/>
  <c r="S276" i="3"/>
  <c r="Y276" i="3" s="1"/>
  <c r="S136" i="3"/>
  <c r="Y136" i="3" s="1"/>
  <c r="S69" i="3"/>
  <c r="Y69" i="3" s="1"/>
  <c r="S444" i="3"/>
  <c r="Y444" i="3" s="1"/>
  <c r="S58" i="3"/>
  <c r="Y58" i="3" s="1"/>
  <c r="S64" i="3"/>
  <c r="Y64" i="3" s="1"/>
  <c r="S106" i="3"/>
  <c r="Y106" i="3" s="1"/>
  <c r="S95" i="3"/>
  <c r="Y95" i="3" s="1"/>
  <c r="S30" i="3"/>
  <c r="Y30" i="3" s="1"/>
  <c r="S13" i="3"/>
  <c r="Y13" i="3" s="1"/>
  <c r="S62" i="3"/>
  <c r="Y62" i="3" s="1"/>
  <c r="S98" i="3"/>
  <c r="Y98" i="3" s="1"/>
  <c r="S97" i="3"/>
  <c r="Y97" i="3" s="1"/>
  <c r="S115" i="3"/>
  <c r="Y115" i="3" s="1"/>
  <c r="S118" i="3"/>
  <c r="Y118" i="3" s="1"/>
  <c r="S24" i="3"/>
  <c r="Y24" i="3" s="1"/>
  <c r="S117" i="3"/>
  <c r="Y117" i="3" s="1"/>
  <c r="S167" i="3"/>
  <c r="Y167" i="3" s="1"/>
  <c r="S83" i="3"/>
  <c r="Y83" i="3" s="1"/>
  <c r="S89" i="3"/>
  <c r="Y89" i="3" s="1"/>
  <c r="S275" i="3"/>
  <c r="Y275" i="3" s="1"/>
  <c r="S85" i="3"/>
  <c r="Y85" i="3" s="1"/>
  <c r="S107" i="3"/>
  <c r="Y107" i="3" s="1"/>
  <c r="S25" i="3"/>
  <c r="Y25" i="3" s="1"/>
  <c r="S73" i="3"/>
  <c r="Y73" i="3" s="1"/>
  <c r="S12" i="3"/>
  <c r="Y12" i="3" s="1"/>
  <c r="S219" i="3"/>
  <c r="Y219" i="3" s="1"/>
  <c r="S114" i="3"/>
  <c r="Y114" i="3" s="1"/>
  <c r="S126" i="3"/>
  <c r="Y126" i="3" s="1"/>
  <c r="S123" i="3"/>
  <c r="Y123" i="3" s="1"/>
  <c r="S131" i="3"/>
  <c r="Y131" i="3" s="1"/>
  <c r="S128" i="3"/>
  <c r="Y128" i="3" s="1"/>
  <c r="S22" i="3"/>
  <c r="Y22" i="3" s="1"/>
  <c r="S176" i="3"/>
  <c r="Y176" i="3" s="1"/>
  <c r="S150" i="3"/>
  <c r="Y150" i="3" s="1"/>
  <c r="S93" i="3"/>
  <c r="Y93" i="3" s="1"/>
  <c r="S170" i="3"/>
  <c r="Y170" i="3" s="1"/>
  <c r="S18" i="3"/>
  <c r="Y18" i="3" s="1"/>
  <c r="S47" i="3"/>
  <c r="Y47" i="3" s="1"/>
  <c r="S27" i="3"/>
  <c r="Y27" i="3" s="1"/>
  <c r="S134" i="3"/>
  <c r="Y134" i="3" s="1"/>
  <c r="S9" i="3"/>
  <c r="Y9" i="3" s="1"/>
  <c r="S105" i="3"/>
  <c r="Y105" i="3" s="1"/>
  <c r="S5" i="3"/>
  <c r="Y5" i="3" s="1"/>
  <c r="S99" i="3"/>
  <c r="Y99" i="3" s="1"/>
  <c r="S37" i="3"/>
  <c r="Y37" i="3" s="1"/>
  <c r="S46" i="3"/>
  <c r="Y46" i="3" s="1"/>
  <c r="S26" i="3"/>
  <c r="Y26" i="3" s="1"/>
  <c r="S82" i="3"/>
  <c r="Y82" i="3" s="1"/>
  <c r="S67" i="3"/>
  <c r="Y67" i="3" s="1"/>
  <c r="S36" i="3"/>
  <c r="Y36" i="3" s="1"/>
  <c r="S113" i="3"/>
  <c r="Y113" i="3" s="1"/>
  <c r="AA270" i="3"/>
  <c r="S270" i="3"/>
  <c r="Y270" i="3" s="1"/>
  <c r="S4" i="3"/>
  <c r="Y4" i="3" s="1"/>
  <c r="S158" i="3"/>
  <c r="Y158" i="3" s="1"/>
  <c r="S171" i="3"/>
  <c r="Y171" i="3" s="1"/>
  <c r="S389" i="3"/>
  <c r="Y389" i="3" s="1"/>
  <c r="S168" i="3"/>
  <c r="Y168" i="3" s="1"/>
  <c r="S122" i="3"/>
  <c r="Y122" i="3" s="1"/>
  <c r="S312" i="3"/>
  <c r="Y312" i="3" s="1"/>
  <c r="S138" i="3"/>
  <c r="Y138" i="3" s="1"/>
  <c r="S17" i="3"/>
  <c r="Y17" i="3" s="1"/>
  <c r="S146" i="3"/>
  <c r="Y146" i="3" s="1"/>
  <c r="BD441" i="3"/>
  <c r="X441" i="3" s="1"/>
  <c r="BD442" i="3"/>
  <c r="X442" i="3" s="1"/>
  <c r="BD443" i="3"/>
  <c r="X443" i="3" s="1"/>
  <c r="BD444" i="3"/>
  <c r="X444" i="3" s="1"/>
  <c r="BD445" i="3"/>
  <c r="X445" i="3" s="1"/>
  <c r="Z442" i="3" l="1"/>
  <c r="Z441" i="3"/>
  <c r="Z444" i="3"/>
  <c r="AA444" i="3" s="1"/>
  <c r="S142" i="3"/>
  <c r="S28" i="3"/>
  <c r="Y28" i="3" s="1"/>
  <c r="S164" i="3"/>
  <c r="Y164" i="3" s="1"/>
  <c r="S137" i="3"/>
  <c r="Y137" i="3" s="1"/>
  <c r="S45" i="3"/>
  <c r="Y45" i="3" s="1"/>
  <c r="S153" i="3"/>
  <c r="Y153" i="3" s="1"/>
  <c r="S147" i="3"/>
  <c r="Y147" i="3" s="1"/>
  <c r="S29" i="3"/>
  <c r="Y29" i="3" s="1"/>
  <c r="S110" i="3"/>
  <c r="Y110" i="3" s="1"/>
  <c r="S96" i="3"/>
  <c r="Y96" i="3" s="1"/>
  <c r="S72" i="3"/>
  <c r="Y72" i="3" s="1"/>
  <c r="S39" i="3"/>
  <c r="Y39" i="3" s="1"/>
  <c r="S139" i="3"/>
  <c r="Y139" i="3" s="1"/>
  <c r="S35" i="3"/>
  <c r="Y35" i="3" s="1"/>
  <c r="S48" i="3"/>
  <c r="Y48" i="3" s="1"/>
  <c r="S129" i="3"/>
  <c r="Y129" i="3" s="1"/>
  <c r="S179" i="3"/>
  <c r="S11" i="3"/>
  <c r="Y11" i="3" s="1"/>
  <c r="S91" i="3"/>
  <c r="Y91" i="3" s="1"/>
  <c r="S120" i="3"/>
  <c r="Y120" i="3" s="1"/>
  <c r="S92" i="3"/>
  <c r="Y92" i="3" s="1"/>
  <c r="S160" i="3"/>
  <c r="Y160" i="3" s="1"/>
  <c r="S159" i="3"/>
  <c r="Y159" i="3" s="1"/>
  <c r="S151" i="3"/>
  <c r="Y151" i="3" s="1"/>
  <c r="S61" i="3"/>
  <c r="Y61" i="3" s="1"/>
  <c r="S14" i="3"/>
  <c r="Y14" i="3" s="1"/>
  <c r="S112" i="3"/>
  <c r="Y112" i="3" s="1"/>
  <c r="S31" i="3"/>
  <c r="Y31" i="3" s="1"/>
  <c r="S132" i="3"/>
  <c r="Y132" i="3" s="1"/>
  <c r="S145" i="3"/>
  <c r="Y145" i="3" s="1"/>
  <c r="S90" i="3"/>
  <c r="Y90" i="3" s="1"/>
  <c r="S154" i="3"/>
  <c r="Y154" i="3" s="1"/>
  <c r="S81" i="3"/>
  <c r="Y81" i="3" s="1"/>
  <c r="S144" i="3"/>
  <c r="Y144" i="3" s="1"/>
  <c r="S140" i="3"/>
  <c r="Y140" i="3" s="1"/>
  <c r="S56" i="3"/>
  <c r="Y56" i="3" s="1"/>
  <c r="S23" i="3"/>
  <c r="Y23" i="3" s="1"/>
  <c r="S155" i="3"/>
  <c r="Y155" i="3" s="1"/>
  <c r="S76" i="3"/>
  <c r="Y76" i="3" s="1"/>
  <c r="S104" i="3"/>
  <c r="Y104" i="3" s="1"/>
  <c r="S149" i="3"/>
  <c r="Y149" i="3" s="1"/>
  <c r="S33" i="3"/>
  <c r="Y33" i="3" s="1"/>
  <c r="S6" i="3"/>
  <c r="Y6" i="3" s="1"/>
  <c r="S108" i="3"/>
  <c r="Y108" i="3" s="1"/>
  <c r="S111" i="3"/>
  <c r="Y111" i="3" s="1"/>
  <c r="S141" i="3"/>
  <c r="Y141" i="3" s="1"/>
  <c r="S100" i="3"/>
  <c r="Y100" i="3" s="1"/>
  <c r="S41" i="3"/>
  <c r="S88" i="3"/>
  <c r="Y88" i="3" s="1"/>
  <c r="S53" i="3"/>
  <c r="Y53" i="3" s="1"/>
  <c r="S172" i="3"/>
  <c r="Y172" i="3" s="1"/>
  <c r="S116" i="3"/>
  <c r="Y116" i="3" s="1"/>
  <c r="S65" i="3"/>
  <c r="Y65" i="3" s="1"/>
  <c r="S77" i="3"/>
  <c r="Y77" i="3" s="1"/>
  <c r="S157" i="3"/>
  <c r="Y157" i="3" s="1"/>
  <c r="S125" i="3"/>
  <c r="Y125" i="3" s="1"/>
  <c r="S57" i="3"/>
  <c r="Y57" i="3" s="1"/>
  <c r="S161" i="3"/>
  <c r="Y161" i="3" s="1"/>
  <c r="S121" i="3"/>
  <c r="Y121" i="3" s="1"/>
  <c r="S19" i="3"/>
  <c r="Y19" i="3" s="1"/>
  <c r="S66" i="3"/>
  <c r="Y66" i="3" s="1"/>
  <c r="S166" i="3"/>
  <c r="Y166" i="3" s="1"/>
  <c r="S94" i="3"/>
  <c r="Y94" i="3" s="1"/>
  <c r="S156" i="3"/>
  <c r="Y156" i="3" s="1"/>
  <c r="S60" i="3"/>
  <c r="Y60" i="3" s="1"/>
  <c r="S3" i="3"/>
  <c r="S84" i="3"/>
  <c r="Y84" i="3" s="1"/>
  <c r="S78" i="3"/>
  <c r="Y78" i="3" s="1"/>
  <c r="S44" i="3"/>
  <c r="Y44" i="3" s="1"/>
  <c r="S87" i="3"/>
  <c r="Y87" i="3" s="1"/>
  <c r="S86" i="3"/>
  <c r="Y86" i="3" s="1"/>
  <c r="S54" i="3"/>
  <c r="Y54" i="3" s="1"/>
  <c r="S52" i="3"/>
  <c r="Y52" i="3" s="1"/>
  <c r="S70" i="3"/>
  <c r="Y70" i="3" s="1"/>
  <c r="Y179" i="3" l="1"/>
  <c r="Y142" i="3"/>
  <c r="Y41" i="3"/>
  <c r="Y3" i="3"/>
  <c r="AA3" i="3" s="1"/>
  <c r="L150" i="11"/>
  <c r="M150" i="11" s="1"/>
  <c r="L103" i="11"/>
  <c r="M103" i="11" s="1"/>
  <c r="L399" i="11"/>
  <c r="M399" i="11" s="1"/>
  <c r="L374" i="11"/>
  <c r="M374" i="11" s="1"/>
  <c r="L287" i="11"/>
  <c r="M287" i="11" s="1"/>
  <c r="L270" i="11"/>
  <c r="M270" i="11" s="1"/>
  <c r="L279" i="11"/>
  <c r="M279" i="11" s="1"/>
  <c r="L246" i="11"/>
  <c r="M246" i="11" s="1"/>
  <c r="L263" i="11"/>
  <c r="M263" i="11" s="1"/>
  <c r="L64" i="11"/>
  <c r="M64" i="11" s="1"/>
  <c r="L343" i="11"/>
  <c r="M343" i="11" s="1"/>
  <c r="L318" i="11"/>
  <c r="M318" i="11" s="1"/>
  <c r="L301" i="11"/>
  <c r="M301" i="11" s="1"/>
  <c r="L237" i="11"/>
  <c r="M237" i="11" s="1"/>
  <c r="L173" i="11"/>
  <c r="M173" i="11" s="1"/>
  <c r="L109" i="11"/>
  <c r="M109" i="11" s="1"/>
  <c r="L70" i="11"/>
  <c r="M70" i="11" s="1"/>
  <c r="L6" i="11"/>
  <c r="M6" i="11" s="1"/>
  <c r="L372" i="11"/>
  <c r="M372" i="11" s="1"/>
  <c r="L308" i="11"/>
  <c r="M308" i="11" s="1"/>
  <c r="L244" i="11"/>
  <c r="M244" i="11" s="1"/>
  <c r="L180" i="11"/>
  <c r="M180" i="11" s="1"/>
  <c r="L116" i="11"/>
  <c r="M116" i="11" s="1"/>
  <c r="L77" i="11"/>
  <c r="M77" i="11" s="1"/>
  <c r="L13" i="11"/>
  <c r="M13" i="11" s="1"/>
  <c r="L411" i="11"/>
  <c r="M411" i="11" s="1"/>
  <c r="L347" i="11"/>
  <c r="M347" i="11" s="1"/>
  <c r="L283" i="11"/>
  <c r="M283" i="11" s="1"/>
  <c r="L219" i="11"/>
  <c r="M219" i="11" s="1"/>
  <c r="L155" i="11"/>
  <c r="M155" i="11" s="1"/>
  <c r="L52" i="11"/>
  <c r="M52" i="11" s="1"/>
  <c r="L373" i="11"/>
  <c r="M373" i="11" s="1"/>
  <c r="L338" i="11"/>
  <c r="M338" i="11" s="1"/>
  <c r="L274" i="11"/>
  <c r="M274" i="11" s="1"/>
  <c r="L210" i="11"/>
  <c r="M210" i="11" s="1"/>
  <c r="L146" i="11"/>
  <c r="M146" i="11" s="1"/>
  <c r="L43" i="11"/>
  <c r="L409" i="11"/>
  <c r="M409" i="11" s="1"/>
  <c r="L345" i="11"/>
  <c r="M345" i="11" s="1"/>
  <c r="L281" i="11"/>
  <c r="M281" i="11" s="1"/>
  <c r="L217" i="11"/>
  <c r="L153" i="11"/>
  <c r="M153" i="11" s="1"/>
  <c r="L50" i="11"/>
  <c r="M50" i="11" s="1"/>
  <c r="L352" i="11"/>
  <c r="M352" i="11" s="1"/>
  <c r="L288" i="11"/>
  <c r="M288" i="11" s="1"/>
  <c r="L224" i="11"/>
  <c r="L160" i="11"/>
  <c r="M160" i="11" s="1"/>
  <c r="L96" i="11"/>
  <c r="M96" i="11" s="1"/>
  <c r="L57" i="11"/>
  <c r="M57" i="11" s="1"/>
  <c r="L223" i="11"/>
  <c r="M223" i="11" s="1"/>
  <c r="L375" i="11"/>
  <c r="M375" i="11" s="1"/>
  <c r="L94" i="11"/>
  <c r="M94" i="11" s="1"/>
  <c r="L204" i="11"/>
  <c r="M204" i="11" s="1"/>
  <c r="L307" i="11"/>
  <c r="M307" i="11" s="1"/>
  <c r="L76" i="11"/>
  <c r="M76" i="11" s="1"/>
  <c r="L142" i="11"/>
  <c r="M142" i="11" s="1"/>
  <c r="L390" i="11"/>
  <c r="M390" i="11" s="1"/>
  <c r="L351" i="11"/>
  <c r="M351" i="11" s="1"/>
  <c r="L334" i="11"/>
  <c r="M334" i="11" s="1"/>
  <c r="L247" i="11"/>
  <c r="M247" i="11" s="1"/>
  <c r="L230" i="11"/>
  <c r="M230" i="11" s="1"/>
  <c r="L207" i="11"/>
  <c r="M207" i="11" s="1"/>
  <c r="L214" i="11"/>
  <c r="M214" i="11" s="1"/>
  <c r="L231" i="11"/>
  <c r="M231" i="11" s="1"/>
  <c r="L56" i="11"/>
  <c r="M56" i="11" s="1"/>
  <c r="L255" i="11"/>
  <c r="M255" i="11" s="1"/>
  <c r="L262" i="11"/>
  <c r="M262" i="11" s="1"/>
  <c r="L293" i="11"/>
  <c r="M293" i="11" s="1"/>
  <c r="L229" i="11"/>
  <c r="M229" i="11" s="1"/>
  <c r="L165" i="11"/>
  <c r="M165" i="11" s="1"/>
  <c r="L101" i="11"/>
  <c r="M101" i="11" s="1"/>
  <c r="L62" i="11"/>
  <c r="M62" i="11" s="1"/>
  <c r="L364" i="11"/>
  <c r="M364" i="11" s="1"/>
  <c r="L300" i="11"/>
  <c r="M300" i="11" s="1"/>
  <c r="L236" i="11"/>
  <c r="M236" i="11" s="1"/>
  <c r="L172" i="11"/>
  <c r="M172" i="11" s="1"/>
  <c r="L108" i="11"/>
  <c r="M108" i="11" s="1"/>
  <c r="L69" i="11"/>
  <c r="M69" i="11" s="1"/>
  <c r="L5" i="11"/>
  <c r="M5" i="11" s="1"/>
  <c r="L403" i="11"/>
  <c r="M403" i="11" s="1"/>
  <c r="L339" i="11"/>
  <c r="M339" i="11" s="1"/>
  <c r="L275" i="11"/>
  <c r="M275" i="11" s="1"/>
  <c r="L211" i="11"/>
  <c r="M211" i="11" s="1"/>
  <c r="L147" i="11"/>
  <c r="M147" i="11" s="1"/>
  <c r="L44" i="11"/>
  <c r="M44" i="11" s="1"/>
  <c r="L394" i="11"/>
  <c r="M394" i="11" s="1"/>
  <c r="L330" i="11"/>
  <c r="M330" i="11" s="1"/>
  <c r="L266" i="11"/>
  <c r="M266" i="11" s="1"/>
  <c r="L202" i="11"/>
  <c r="M202" i="11" s="1"/>
  <c r="L138" i="11"/>
  <c r="M138" i="11" s="1"/>
  <c r="L35" i="11"/>
  <c r="M35" i="11" s="1"/>
  <c r="L401" i="11"/>
  <c r="M401" i="11" s="1"/>
  <c r="L337" i="11"/>
  <c r="M337" i="11" s="1"/>
  <c r="L273" i="11"/>
  <c r="M273" i="11" s="1"/>
  <c r="L209" i="11"/>
  <c r="M209" i="11" s="1"/>
  <c r="L145" i="11"/>
  <c r="M145" i="11" s="1"/>
  <c r="L42" i="11"/>
  <c r="M42" i="11" s="1"/>
  <c r="L87" i="11"/>
  <c r="M87" i="11" s="1"/>
  <c r="L408" i="11"/>
  <c r="M408" i="11" s="1"/>
  <c r="L344" i="11"/>
  <c r="M344" i="11" s="1"/>
  <c r="L280" i="11"/>
  <c r="M280" i="11" s="1"/>
  <c r="L216" i="11"/>
  <c r="M216" i="11" s="1"/>
  <c r="L152" i="11"/>
  <c r="M152" i="11" s="1"/>
  <c r="L49" i="11"/>
  <c r="M49" i="11" s="1"/>
  <c r="L8" i="11"/>
  <c r="M8" i="11" s="1"/>
  <c r="L159" i="11"/>
  <c r="M159" i="11" s="1"/>
  <c r="L367" i="11"/>
  <c r="M367" i="11" s="1"/>
  <c r="L366" i="11"/>
  <c r="M366" i="11" s="1"/>
  <c r="L303" i="11"/>
  <c r="M303" i="11" s="1"/>
  <c r="L286" i="11"/>
  <c r="M286" i="11" s="1"/>
  <c r="L175" i="11"/>
  <c r="M175" i="11" s="1"/>
  <c r="L198" i="11"/>
  <c r="M198" i="11" s="1"/>
  <c r="L135" i="11"/>
  <c r="M135" i="11" s="1"/>
  <c r="L182" i="11"/>
  <c r="M182" i="11" s="1"/>
  <c r="L191" i="11"/>
  <c r="M191" i="11" s="1"/>
  <c r="L48" i="11"/>
  <c r="M48" i="11" s="1"/>
  <c r="L215" i="11"/>
  <c r="M215" i="11" s="1"/>
  <c r="L222" i="11"/>
  <c r="M222" i="11" s="1"/>
  <c r="L285" i="11"/>
  <c r="M285" i="11" s="1"/>
  <c r="L221" i="11"/>
  <c r="M221" i="11" s="1"/>
  <c r="L157" i="11"/>
  <c r="M157" i="11" s="1"/>
  <c r="L54" i="11"/>
  <c r="M54" i="11" s="1"/>
  <c r="L397" i="11"/>
  <c r="M397" i="11" s="1"/>
  <c r="L356" i="11"/>
  <c r="M356" i="11" s="1"/>
  <c r="L292" i="11"/>
  <c r="M292" i="11" s="1"/>
  <c r="L228" i="11"/>
  <c r="M228" i="11" s="1"/>
  <c r="L164" i="11"/>
  <c r="M164" i="11" s="1"/>
  <c r="L100" i="11"/>
  <c r="L61" i="11"/>
  <c r="M61" i="11" s="1"/>
  <c r="L395" i="11"/>
  <c r="M395" i="11" s="1"/>
  <c r="L331" i="11"/>
  <c r="M331" i="11" s="1"/>
  <c r="L267" i="11"/>
  <c r="M267" i="11" s="1"/>
  <c r="L203" i="11"/>
  <c r="M203" i="11" s="1"/>
  <c r="L139" i="11"/>
  <c r="M139" i="11" s="1"/>
  <c r="L36" i="11"/>
  <c r="M36" i="11" s="1"/>
  <c r="L386" i="11"/>
  <c r="M386" i="11" s="1"/>
  <c r="L322" i="11"/>
  <c r="M322" i="11" s="1"/>
  <c r="L258" i="11"/>
  <c r="M258" i="11" s="1"/>
  <c r="L194" i="11"/>
  <c r="M194" i="11" s="1"/>
  <c r="L130" i="11"/>
  <c r="M130" i="11" s="1"/>
  <c r="L91" i="11"/>
  <c r="M91" i="11" s="1"/>
  <c r="L27" i="11"/>
  <c r="M27" i="11" s="1"/>
  <c r="L55" i="11"/>
  <c r="M55" i="11" s="1"/>
  <c r="L393" i="11"/>
  <c r="M393" i="11" s="1"/>
  <c r="L329" i="11"/>
  <c r="M329" i="11" s="1"/>
  <c r="L265" i="11"/>
  <c r="M265" i="11" s="1"/>
  <c r="L201" i="11"/>
  <c r="M201" i="11" s="1"/>
  <c r="L137" i="11"/>
  <c r="M137" i="11" s="1"/>
  <c r="L34" i="11"/>
  <c r="M34" i="11" s="1"/>
  <c r="L31" i="11"/>
  <c r="M31" i="11" s="1"/>
  <c r="L400" i="11"/>
  <c r="M400" i="11" s="1"/>
  <c r="L336" i="11"/>
  <c r="M336" i="11" s="1"/>
  <c r="L272" i="11"/>
  <c r="M272" i="11" s="1"/>
  <c r="L208" i="11"/>
  <c r="M208" i="11" s="1"/>
  <c r="L144" i="11"/>
  <c r="M144" i="11" s="1"/>
  <c r="L41" i="11"/>
  <c r="M41" i="11" s="1"/>
  <c r="L382" i="11"/>
  <c r="M382" i="11" s="1"/>
  <c r="L350" i="11"/>
  <c r="M350" i="11" s="1"/>
  <c r="L333" i="11"/>
  <c r="M333" i="11" s="1"/>
  <c r="L133" i="11"/>
  <c r="M133" i="11" s="1"/>
  <c r="L332" i="11"/>
  <c r="M332" i="11" s="1"/>
  <c r="L37" i="11"/>
  <c r="M37" i="11" s="1"/>
  <c r="L12" i="11"/>
  <c r="M12" i="11" s="1"/>
  <c r="L311" i="11"/>
  <c r="M311" i="11" s="1"/>
  <c r="L326" i="11"/>
  <c r="M326" i="11" s="1"/>
  <c r="L239" i="11"/>
  <c r="M239" i="11" s="1"/>
  <c r="L238" i="11"/>
  <c r="M238" i="11" s="1"/>
  <c r="L111" i="11"/>
  <c r="M111" i="11" s="1"/>
  <c r="L166" i="11"/>
  <c r="M166" i="11" s="1"/>
  <c r="L134" i="11"/>
  <c r="M134" i="11" s="1"/>
  <c r="L151" i="11"/>
  <c r="M151" i="11" s="1"/>
  <c r="L40" i="11"/>
  <c r="M40" i="11" s="1"/>
  <c r="L167" i="11"/>
  <c r="M167" i="11" s="1"/>
  <c r="L174" i="11"/>
  <c r="M174" i="11" s="1"/>
  <c r="L389" i="11"/>
  <c r="M389" i="11" s="1"/>
  <c r="L277" i="11"/>
  <c r="M277" i="11" s="1"/>
  <c r="L213" i="11"/>
  <c r="M213" i="11" s="1"/>
  <c r="L149" i="11"/>
  <c r="M149" i="11" s="1"/>
  <c r="L46" i="11"/>
  <c r="M46" i="11" s="1"/>
  <c r="L349" i="11"/>
  <c r="M349" i="11" s="1"/>
  <c r="L348" i="11"/>
  <c r="M348" i="11" s="1"/>
  <c r="L284" i="11"/>
  <c r="M284" i="11" s="1"/>
  <c r="L220" i="11"/>
  <c r="M220" i="11" s="1"/>
  <c r="L156" i="11"/>
  <c r="M156" i="11" s="1"/>
  <c r="L53" i="11"/>
  <c r="M53" i="11" s="1"/>
  <c r="L405" i="11"/>
  <c r="M405" i="11" s="1"/>
  <c r="L387" i="11"/>
  <c r="M387" i="11" s="1"/>
  <c r="L323" i="11"/>
  <c r="M323" i="11" s="1"/>
  <c r="L259" i="11"/>
  <c r="M259" i="11" s="1"/>
  <c r="L195" i="11"/>
  <c r="M195" i="11" s="1"/>
  <c r="L131" i="11"/>
  <c r="M131" i="11" s="1"/>
  <c r="L92" i="11"/>
  <c r="M92" i="11" s="1"/>
  <c r="L28" i="11"/>
  <c r="M28" i="11" s="1"/>
  <c r="L63" i="11"/>
  <c r="M63" i="11" s="1"/>
  <c r="L378" i="11"/>
  <c r="M378" i="11" s="1"/>
  <c r="L314" i="11"/>
  <c r="M314" i="11" s="1"/>
  <c r="L250" i="11"/>
  <c r="M250" i="11" s="1"/>
  <c r="L186" i="11"/>
  <c r="M186" i="11" s="1"/>
  <c r="L122" i="11"/>
  <c r="L83" i="11"/>
  <c r="M83" i="11" s="1"/>
  <c r="L19" i="11"/>
  <c r="M19" i="11" s="1"/>
  <c r="L385" i="11"/>
  <c r="M385" i="11" s="1"/>
  <c r="L321" i="11"/>
  <c r="M321" i="11" s="1"/>
  <c r="L257" i="11"/>
  <c r="M257" i="11" s="1"/>
  <c r="L193" i="11"/>
  <c r="M193" i="11" s="1"/>
  <c r="L129" i="11"/>
  <c r="M129" i="11" s="1"/>
  <c r="L90" i="11"/>
  <c r="M90" i="11" s="1"/>
  <c r="L26" i="11"/>
  <c r="M26" i="11" s="1"/>
  <c r="L392" i="11"/>
  <c r="M392" i="11" s="1"/>
  <c r="L328" i="11"/>
  <c r="M328" i="11" s="1"/>
  <c r="L264" i="11"/>
  <c r="M264" i="11" s="1"/>
  <c r="L200" i="11"/>
  <c r="M200" i="11" s="1"/>
  <c r="L136" i="11"/>
  <c r="M136" i="11" s="1"/>
  <c r="L33" i="11"/>
  <c r="M33" i="11" s="1"/>
  <c r="L126" i="11"/>
  <c r="M126" i="11" s="1"/>
  <c r="L88" i="11"/>
  <c r="M88" i="11" s="1"/>
  <c r="L261" i="11"/>
  <c r="M261" i="11" s="1"/>
  <c r="L268" i="11"/>
  <c r="M268" i="11" s="1"/>
  <c r="L371" i="11"/>
  <c r="M371" i="11" s="1"/>
  <c r="L115" i="11"/>
  <c r="M115" i="11" s="1"/>
  <c r="L271" i="11"/>
  <c r="M271" i="11" s="1"/>
  <c r="L294" i="11"/>
  <c r="M294" i="11" s="1"/>
  <c r="L199" i="11"/>
  <c r="M199" i="11" s="1"/>
  <c r="L190" i="11"/>
  <c r="M190" i="11" s="1"/>
  <c r="L414" i="11"/>
  <c r="M414" i="11" s="1"/>
  <c r="L118" i="11"/>
  <c r="M118" i="11" s="1"/>
  <c r="L398" i="11"/>
  <c r="M398" i="11" s="1"/>
  <c r="L415" i="11"/>
  <c r="M415" i="11" s="1"/>
  <c r="L95" i="11"/>
  <c r="M95" i="11" s="1"/>
  <c r="L32" i="11"/>
  <c r="M32" i="11" s="1"/>
  <c r="L127" i="11"/>
  <c r="M127" i="11" s="1"/>
  <c r="L158" i="11"/>
  <c r="M158" i="11" s="1"/>
  <c r="L357" i="11"/>
  <c r="M357" i="11" s="1"/>
  <c r="L269" i="11"/>
  <c r="M269" i="11" s="1"/>
  <c r="L205" i="11"/>
  <c r="M205" i="11" s="1"/>
  <c r="L141" i="11"/>
  <c r="M141" i="11" s="1"/>
  <c r="L38" i="11"/>
  <c r="M38" i="11" s="1"/>
  <c r="L102" i="11"/>
  <c r="M102" i="11" s="1"/>
  <c r="L325" i="11"/>
  <c r="M325" i="11" s="1"/>
  <c r="L340" i="11"/>
  <c r="M340" i="11" s="1"/>
  <c r="L276" i="11"/>
  <c r="M276" i="11" s="1"/>
  <c r="L212" i="11"/>
  <c r="M212" i="11" s="1"/>
  <c r="L148" i="11"/>
  <c r="M148" i="11" s="1"/>
  <c r="L45" i="11"/>
  <c r="M45" i="11" s="1"/>
  <c r="L365" i="11"/>
  <c r="M365" i="11" s="1"/>
  <c r="L379" i="11"/>
  <c r="M379" i="11" s="1"/>
  <c r="L315" i="11"/>
  <c r="M315" i="11" s="1"/>
  <c r="L251" i="11"/>
  <c r="M251" i="11" s="1"/>
  <c r="L187" i="11"/>
  <c r="M187" i="11" s="1"/>
  <c r="L123" i="11"/>
  <c r="M123" i="11" s="1"/>
  <c r="L84" i="11"/>
  <c r="M84" i="11" s="1"/>
  <c r="L20" i="11"/>
  <c r="M20" i="11" s="1"/>
  <c r="L15" i="11"/>
  <c r="M15" i="11" s="1"/>
  <c r="L370" i="11"/>
  <c r="M370" i="11" s="1"/>
  <c r="L306" i="11"/>
  <c r="M306" i="11" s="1"/>
  <c r="L242" i="11"/>
  <c r="M242" i="11" s="1"/>
  <c r="L178" i="11"/>
  <c r="M178" i="11" s="1"/>
  <c r="L114" i="11"/>
  <c r="M114" i="11" s="1"/>
  <c r="L75" i="11"/>
  <c r="M75" i="11" s="1"/>
  <c r="L11" i="11"/>
  <c r="M11" i="11" s="1"/>
  <c r="L377" i="11"/>
  <c r="M377" i="11" s="1"/>
  <c r="L313" i="11"/>
  <c r="M313" i="11" s="1"/>
  <c r="L249" i="11"/>
  <c r="M249" i="11" s="1"/>
  <c r="L185" i="11"/>
  <c r="M185" i="11" s="1"/>
  <c r="L121" i="11"/>
  <c r="M121" i="11" s="1"/>
  <c r="L82" i="11"/>
  <c r="M82" i="11" s="1"/>
  <c r="L18" i="11"/>
  <c r="M18" i="11" s="1"/>
  <c r="L384" i="11"/>
  <c r="M384" i="11" s="1"/>
  <c r="L320" i="11"/>
  <c r="M320" i="11" s="1"/>
  <c r="L256" i="11"/>
  <c r="M256" i="11" s="1"/>
  <c r="L192" i="11"/>
  <c r="M192" i="11" s="1"/>
  <c r="L128" i="11"/>
  <c r="M128" i="11" s="1"/>
  <c r="L89" i="11"/>
  <c r="M89" i="11" s="1"/>
  <c r="L25" i="11"/>
  <c r="M25" i="11" s="1"/>
  <c r="L407" i="11"/>
  <c r="M407" i="11" s="1"/>
  <c r="L30" i="11"/>
  <c r="M30" i="11" s="1"/>
  <c r="L71" i="11"/>
  <c r="M71" i="11" s="1"/>
  <c r="L243" i="11"/>
  <c r="M243" i="11" s="1"/>
  <c r="L143" i="11"/>
  <c r="M143" i="11" s="1"/>
  <c r="L110" i="11"/>
  <c r="M110" i="11" s="1"/>
  <c r="L327" i="11"/>
  <c r="M327" i="11" s="1"/>
  <c r="L302" i="11"/>
  <c r="M302" i="11" s="1"/>
  <c r="L319" i="11"/>
  <c r="M319" i="11" s="1"/>
  <c r="L278" i="11"/>
  <c r="M278" i="11" s="1"/>
  <c r="L295" i="11"/>
  <c r="M295" i="11" s="1"/>
  <c r="L72" i="11"/>
  <c r="M72" i="11" s="1"/>
  <c r="L383" i="11"/>
  <c r="M383" i="11" s="1"/>
  <c r="L358" i="11"/>
  <c r="M358" i="11" s="1"/>
  <c r="L39" i="11"/>
  <c r="M39" i="11" s="1"/>
  <c r="L309" i="11"/>
  <c r="M309" i="11" s="1"/>
  <c r="L245" i="11"/>
  <c r="M245" i="11" s="1"/>
  <c r="L181" i="11"/>
  <c r="M181" i="11" s="1"/>
  <c r="L117" i="11"/>
  <c r="M117" i="11" s="1"/>
  <c r="L78" i="11"/>
  <c r="M78" i="11" s="1"/>
  <c r="L14" i="11"/>
  <c r="M14" i="11" s="1"/>
  <c r="L380" i="11"/>
  <c r="M380" i="11" s="1"/>
  <c r="L316" i="11"/>
  <c r="M316" i="11" s="1"/>
  <c r="L252" i="11"/>
  <c r="M252" i="11" s="1"/>
  <c r="L188" i="11"/>
  <c r="M188" i="11" s="1"/>
  <c r="L124" i="11"/>
  <c r="M124" i="11" s="1"/>
  <c r="L85" i="11"/>
  <c r="M85" i="11" s="1"/>
  <c r="L21" i="11"/>
  <c r="M21" i="11" s="1"/>
  <c r="L23" i="11"/>
  <c r="M23" i="11" s="1"/>
  <c r="L396" i="11"/>
  <c r="M396" i="11" s="1"/>
  <c r="L355" i="11"/>
  <c r="M355" i="11" s="1"/>
  <c r="L291" i="11"/>
  <c r="M291" i="11" s="1"/>
  <c r="L227" i="11"/>
  <c r="M227" i="11" s="1"/>
  <c r="L163" i="11"/>
  <c r="M163" i="11" s="1"/>
  <c r="L99" i="11"/>
  <c r="M99" i="11" s="1"/>
  <c r="L60" i="11"/>
  <c r="M60" i="11" s="1"/>
  <c r="L346" i="11"/>
  <c r="M346" i="11" s="1"/>
  <c r="L282" i="11"/>
  <c r="M282" i="11" s="1"/>
  <c r="L218" i="11"/>
  <c r="M218" i="11" s="1"/>
  <c r="L154" i="11"/>
  <c r="M154" i="11" s="1"/>
  <c r="L51" i="11"/>
  <c r="M51" i="11" s="1"/>
  <c r="L410" i="11"/>
  <c r="M410" i="11" s="1"/>
  <c r="L353" i="11"/>
  <c r="M353" i="11" s="1"/>
  <c r="L289" i="11"/>
  <c r="M289" i="11" s="1"/>
  <c r="L225" i="11"/>
  <c r="M225" i="11" s="1"/>
  <c r="L161" i="11"/>
  <c r="M161" i="11" s="1"/>
  <c r="L97" i="11"/>
  <c r="M97" i="11" s="1"/>
  <c r="L58" i="11"/>
  <c r="M58" i="11" s="1"/>
  <c r="L402" i="11"/>
  <c r="M402" i="11" s="1"/>
  <c r="L360" i="11"/>
  <c r="M360" i="11" s="1"/>
  <c r="L296" i="11"/>
  <c r="M296" i="11" s="1"/>
  <c r="L232" i="11"/>
  <c r="M232" i="11" s="1"/>
  <c r="L168" i="11"/>
  <c r="M168" i="11" s="1"/>
  <c r="L104" i="11"/>
  <c r="M104" i="11" s="1"/>
  <c r="L65" i="11"/>
  <c r="M65" i="11" s="1"/>
  <c r="L254" i="11"/>
  <c r="M254" i="11" s="1"/>
  <c r="L24" i="11"/>
  <c r="M24" i="11" s="1"/>
  <c r="L197" i="11"/>
  <c r="M197" i="11" s="1"/>
  <c r="L404" i="11"/>
  <c r="M404" i="11" s="1"/>
  <c r="L140" i="11"/>
  <c r="M140" i="11" s="1"/>
  <c r="L341" i="11"/>
  <c r="M341" i="11" s="1"/>
  <c r="L179" i="11"/>
  <c r="M179" i="11" s="1"/>
  <c r="L183" i="11"/>
  <c r="M183" i="11" s="1"/>
  <c r="L80" i="11"/>
  <c r="M80" i="11" s="1"/>
  <c r="L86" i="11"/>
  <c r="M86" i="11" s="1"/>
  <c r="L196" i="11"/>
  <c r="M196" i="11" s="1"/>
  <c r="L363" i="11"/>
  <c r="M363" i="11" s="1"/>
  <c r="L226" i="11"/>
  <c r="M226" i="11" s="1"/>
  <c r="L361" i="11"/>
  <c r="M361" i="11" s="1"/>
  <c r="L105" i="11"/>
  <c r="M105" i="11" s="1"/>
  <c r="L240" i="11"/>
  <c r="M240" i="11" s="1"/>
  <c r="L9" i="11"/>
  <c r="M9" i="11" s="1"/>
  <c r="L47" i="11"/>
  <c r="M47" i="11" s="1"/>
  <c r="L304" i="11"/>
  <c r="M304" i="11" s="1"/>
  <c r="L125" i="11"/>
  <c r="M125" i="11" s="1"/>
  <c r="L113" i="11"/>
  <c r="M113" i="11" s="1"/>
  <c r="L206" i="11"/>
  <c r="M206" i="11" s="1"/>
  <c r="L16" i="11"/>
  <c r="M16" i="11" s="1"/>
  <c r="L22" i="11"/>
  <c r="M22" i="11" s="1"/>
  <c r="L132" i="11"/>
  <c r="M132" i="11" s="1"/>
  <c r="L299" i="11"/>
  <c r="M299" i="11" s="1"/>
  <c r="L170" i="11"/>
  <c r="M170" i="11" s="1"/>
  <c r="L305" i="11"/>
  <c r="M305" i="11" s="1"/>
  <c r="L74" i="11"/>
  <c r="M74" i="11" s="1"/>
  <c r="L413" i="11"/>
  <c r="M413" i="11" s="1"/>
  <c r="L184" i="11"/>
  <c r="M184" i="11" s="1"/>
  <c r="L189" i="11"/>
  <c r="M189" i="11" s="1"/>
  <c r="L290" i="11"/>
  <c r="M290" i="11" s="1"/>
  <c r="L335" i="11"/>
  <c r="M335" i="11" s="1"/>
  <c r="L3" i="11"/>
  <c r="M3" i="11" s="1"/>
  <c r="L119" i="11"/>
  <c r="M119" i="11" s="1"/>
  <c r="L406" i="11"/>
  <c r="M406" i="11" s="1"/>
  <c r="L235" i="11"/>
  <c r="M235" i="11" s="1"/>
  <c r="L162" i="11"/>
  <c r="M162" i="11" s="1"/>
  <c r="L297" i="11"/>
  <c r="M297" i="11" s="1"/>
  <c r="L66" i="11"/>
  <c r="M66" i="11" s="1"/>
  <c r="L381" i="11"/>
  <c r="M381" i="11" s="1"/>
  <c r="L176" i="11"/>
  <c r="M176" i="11" s="1"/>
  <c r="L234" i="11"/>
  <c r="M234" i="11" s="1"/>
  <c r="L369" i="11"/>
  <c r="M369" i="11" s="1"/>
  <c r="L391" i="11"/>
  <c r="M391" i="11" s="1"/>
  <c r="L79" i="11"/>
  <c r="M79" i="11" s="1"/>
  <c r="L29" i="11"/>
  <c r="M29" i="11" s="1"/>
  <c r="L171" i="11"/>
  <c r="M171" i="11" s="1"/>
  <c r="L362" i="11"/>
  <c r="M362" i="11" s="1"/>
  <c r="L106" i="11"/>
  <c r="M106" i="11" s="1"/>
  <c r="L241" i="11"/>
  <c r="M241" i="11" s="1"/>
  <c r="L10" i="11"/>
  <c r="M10" i="11" s="1"/>
  <c r="L376" i="11"/>
  <c r="M376" i="11" s="1"/>
  <c r="L120" i="11"/>
  <c r="M120" i="11" s="1"/>
  <c r="L368" i="11"/>
  <c r="M368" i="11" s="1"/>
  <c r="L4" i="11"/>
  <c r="M4" i="11" s="1"/>
  <c r="L17" i="11"/>
  <c r="M17" i="11" s="1"/>
  <c r="L342" i="11"/>
  <c r="M342" i="11" s="1"/>
  <c r="L317" i="11"/>
  <c r="M317" i="11" s="1"/>
  <c r="L7" i="11"/>
  <c r="M7" i="11" s="1"/>
  <c r="L107" i="11"/>
  <c r="M107" i="11" s="1"/>
  <c r="L354" i="11"/>
  <c r="M354" i="11" s="1"/>
  <c r="L98" i="11"/>
  <c r="M98" i="11" s="1"/>
  <c r="L233" i="11"/>
  <c r="M233" i="11" s="1"/>
  <c r="L2" i="11"/>
  <c r="M2" i="11" s="1"/>
  <c r="L112" i="11"/>
  <c r="M112" i="11" s="1"/>
  <c r="L310" i="11"/>
  <c r="M310" i="11" s="1"/>
  <c r="L59" i="11"/>
  <c r="M59" i="11" s="1"/>
  <c r="L73" i="11"/>
  <c r="M73" i="11" s="1"/>
  <c r="L412" i="11"/>
  <c r="M412" i="11" s="1"/>
  <c r="L248" i="11"/>
  <c r="M248" i="11" s="1"/>
  <c r="L359" i="11"/>
  <c r="M359" i="11" s="1"/>
  <c r="L253" i="11"/>
  <c r="M253" i="11" s="1"/>
  <c r="L388" i="11"/>
  <c r="M388" i="11" s="1"/>
  <c r="L68" i="11"/>
  <c r="M68" i="11" s="1"/>
  <c r="L298" i="11"/>
  <c r="M298" i="11" s="1"/>
  <c r="L67" i="11"/>
  <c r="M67" i="11" s="1"/>
  <c r="L177" i="11"/>
  <c r="M177" i="11" s="1"/>
  <c r="L312" i="11"/>
  <c r="M312" i="11" s="1"/>
  <c r="L81" i="11"/>
  <c r="M81" i="11" s="1"/>
  <c r="L324" i="11"/>
  <c r="M324" i="11" s="1"/>
  <c r="L169" i="11"/>
  <c r="M169" i="11" s="1"/>
  <c r="L260" i="11"/>
  <c r="M260" i="11" s="1"/>
  <c r="AA445" i="3"/>
  <c r="AA442" i="3"/>
  <c r="AA441" i="3"/>
  <c r="AA443" i="3"/>
  <c r="M122" i="11"/>
  <c r="M217" i="11"/>
  <c r="M100" i="11"/>
  <c r="M43" i="11"/>
  <c r="M224" i="11"/>
  <c r="H13" i="2"/>
  <c r="D150" i="2" l="1"/>
  <c r="F150" i="2" s="1"/>
  <c r="D136" i="2"/>
  <c r="F136" i="2" s="1"/>
  <c r="D96" i="2"/>
  <c r="D89" i="2"/>
  <c r="D62" i="2"/>
  <c r="F62" i="2" s="1"/>
  <c r="D60" i="2"/>
  <c r="F60" i="2" s="1"/>
  <c r="D50" i="2"/>
  <c r="D35" i="2"/>
  <c r="D34" i="2"/>
  <c r="D32" i="2"/>
  <c r="D29" i="2"/>
  <c r="D26" i="2"/>
  <c r="D13" i="8" l="1" a="1"/>
  <c r="D13" i="8" s="1"/>
  <c r="F13" i="8" a="1"/>
  <c r="F13" i="8" s="1"/>
  <c r="F13" i="6" a="1"/>
  <c r="F13" i="6" s="1"/>
  <c r="D13" i="6" a="1"/>
  <c r="D13" i="6" s="1"/>
  <c r="F13" i="4" a="1"/>
  <c r="F13" i="4" s="1"/>
  <c r="D13" i="4" a="1"/>
  <c r="D13" i="4" s="1"/>
  <c r="F13" i="5" a="1"/>
  <c r="F13" i="5" s="1"/>
  <c r="D13" i="5" a="1"/>
  <c r="D13" i="5" s="1"/>
  <c r="BD438" i="3" l="1"/>
  <c r="X438" i="3" s="1"/>
  <c r="BD439" i="3"/>
  <c r="X439" i="3" s="1"/>
  <c r="BD440" i="3"/>
  <c r="X440" i="3" s="1"/>
  <c r="Z438" i="3" l="1"/>
  <c r="Z440" i="3"/>
  <c r="Z439" i="3"/>
  <c r="E18" i="1"/>
  <c r="E19" i="1"/>
  <c r="E21" i="1"/>
  <c r="E22" i="1"/>
  <c r="E23" i="1"/>
  <c r="E25" i="1"/>
  <c r="E26" i="1"/>
  <c r="E27" i="1"/>
  <c r="AA439" i="3" l="1"/>
  <c r="AA440" i="3"/>
  <c r="AA438" i="3"/>
  <c r="BD436" i="3"/>
  <c r="X436" i="3" s="1"/>
  <c r="BD437" i="3"/>
  <c r="X437" i="3" s="1"/>
  <c r="Z437" i="3" l="1"/>
  <c r="Z436" i="3"/>
  <c r="BD13" i="3"/>
  <c r="X13" i="3" s="1"/>
  <c r="AA436" i="3" l="1"/>
  <c r="AA437" i="3"/>
  <c r="AA13" i="3"/>
  <c r="BD435" i="3"/>
  <c r="X435" i="3" s="1"/>
  <c r="BD4" i="3"/>
  <c r="X4" i="3" s="1"/>
  <c r="BD5" i="3"/>
  <c r="BD6" i="3"/>
  <c r="BD7" i="3"/>
  <c r="X7" i="3" s="1"/>
  <c r="BD8" i="3"/>
  <c r="X8" i="3" s="1"/>
  <c r="BD9" i="3"/>
  <c r="BD10" i="3"/>
  <c r="X10" i="3" s="1"/>
  <c r="BD11" i="3"/>
  <c r="BD12" i="3"/>
  <c r="BD14" i="3"/>
  <c r="BD15" i="3"/>
  <c r="X15" i="3" s="1"/>
  <c r="BD16" i="3"/>
  <c r="X16" i="3" s="1"/>
  <c r="BD17" i="3"/>
  <c r="X17" i="3" s="1"/>
  <c r="BD18" i="3"/>
  <c r="BD19" i="3"/>
  <c r="BD20" i="3"/>
  <c r="BD21" i="3"/>
  <c r="X21" i="3" s="1"/>
  <c r="BD22" i="3"/>
  <c r="X22" i="3" s="1"/>
  <c r="BD23" i="3"/>
  <c r="BD24" i="3"/>
  <c r="BD25" i="3"/>
  <c r="BD26" i="3"/>
  <c r="BD27" i="3"/>
  <c r="BD28" i="3"/>
  <c r="BD29" i="3"/>
  <c r="BD30" i="3"/>
  <c r="BD31" i="3"/>
  <c r="X31" i="3" s="1"/>
  <c r="BD32" i="3"/>
  <c r="BD33" i="3"/>
  <c r="BD34" i="3"/>
  <c r="BD35" i="3"/>
  <c r="X35" i="3" s="1"/>
  <c r="BD36" i="3"/>
  <c r="BD37" i="3"/>
  <c r="BD38" i="3"/>
  <c r="BD39" i="3"/>
  <c r="BD40" i="3"/>
  <c r="BD41" i="3"/>
  <c r="X41" i="3" s="1"/>
  <c r="BD42" i="3"/>
  <c r="X42" i="3" s="1"/>
  <c r="BD43" i="3"/>
  <c r="BD44" i="3"/>
  <c r="BD45" i="3"/>
  <c r="BD46" i="3"/>
  <c r="BD47" i="3"/>
  <c r="X47" i="3" s="1"/>
  <c r="BD48" i="3"/>
  <c r="BD49" i="3"/>
  <c r="BD50" i="3"/>
  <c r="BD51" i="3"/>
  <c r="X51" i="3" s="1"/>
  <c r="BD52" i="3"/>
  <c r="BD53" i="3"/>
  <c r="BD54" i="3"/>
  <c r="BD55" i="3"/>
  <c r="X55" i="3" s="1"/>
  <c r="BD56" i="3"/>
  <c r="BD57" i="3"/>
  <c r="X57" i="3" s="1"/>
  <c r="BD58" i="3"/>
  <c r="BD59" i="3"/>
  <c r="BD60" i="3"/>
  <c r="BD61" i="3"/>
  <c r="BD62" i="3"/>
  <c r="BD63" i="3"/>
  <c r="BD64" i="3"/>
  <c r="BD65" i="3"/>
  <c r="BD66" i="3"/>
  <c r="X66" i="3" s="1"/>
  <c r="BD67" i="3"/>
  <c r="BD68" i="3"/>
  <c r="BD69" i="3"/>
  <c r="X69" i="3" s="1"/>
  <c r="BD70" i="3"/>
  <c r="BD71" i="3"/>
  <c r="X71" i="3" s="1"/>
  <c r="BD72" i="3"/>
  <c r="BD73" i="3"/>
  <c r="X73" i="3" s="1"/>
  <c r="BD74" i="3"/>
  <c r="X74" i="3" s="1"/>
  <c r="BD75" i="3"/>
  <c r="X75" i="3" s="1"/>
  <c r="BD76" i="3"/>
  <c r="BD77" i="3"/>
  <c r="X77" i="3" s="1"/>
  <c r="BD78" i="3"/>
  <c r="BD80" i="3"/>
  <c r="BD81" i="3"/>
  <c r="BD82" i="3"/>
  <c r="X82" i="3" s="1"/>
  <c r="BD83" i="3"/>
  <c r="X83" i="3" s="1"/>
  <c r="BD84" i="3"/>
  <c r="X84" i="3" s="1"/>
  <c r="BD85" i="3"/>
  <c r="BD86" i="3"/>
  <c r="X86" i="3" s="1"/>
  <c r="BD87" i="3"/>
  <c r="X87" i="3" s="1"/>
  <c r="BD88" i="3"/>
  <c r="X88" i="3" s="1"/>
  <c r="BD89" i="3"/>
  <c r="X89" i="3" s="1"/>
  <c r="BD90" i="3"/>
  <c r="X90" i="3" s="1"/>
  <c r="BD91" i="3"/>
  <c r="X91" i="3" s="1"/>
  <c r="BD92" i="3"/>
  <c r="BD93" i="3"/>
  <c r="BD94" i="3"/>
  <c r="BD95" i="3"/>
  <c r="X95" i="3" s="1"/>
  <c r="BD96" i="3"/>
  <c r="BD97" i="3"/>
  <c r="BD98" i="3"/>
  <c r="BD99" i="3"/>
  <c r="X99" i="3" s="1"/>
  <c r="BD100" i="3"/>
  <c r="BD101" i="3"/>
  <c r="BD102" i="3"/>
  <c r="BD103" i="3"/>
  <c r="BD104" i="3"/>
  <c r="BD105" i="3"/>
  <c r="BD106" i="3"/>
  <c r="X106" i="3" s="1"/>
  <c r="BD107" i="3"/>
  <c r="X107" i="3" s="1"/>
  <c r="BD108" i="3"/>
  <c r="X108" i="3" s="1"/>
  <c r="BD109" i="3"/>
  <c r="BD110" i="3"/>
  <c r="BD111" i="3"/>
  <c r="BD112" i="3"/>
  <c r="BD113" i="3"/>
  <c r="X113" i="3" s="1"/>
  <c r="BD114" i="3"/>
  <c r="X114" i="3" s="1"/>
  <c r="BD115" i="3"/>
  <c r="BD116" i="3"/>
  <c r="BD117" i="3"/>
  <c r="BD118" i="3"/>
  <c r="BD119" i="3"/>
  <c r="BD120" i="3"/>
  <c r="BD121" i="3"/>
  <c r="BD122" i="3"/>
  <c r="BD123" i="3"/>
  <c r="BD124" i="3"/>
  <c r="BD125" i="3"/>
  <c r="BD126" i="3"/>
  <c r="BD127" i="3"/>
  <c r="BD128" i="3"/>
  <c r="BD129" i="3"/>
  <c r="BD130" i="3"/>
  <c r="BD131" i="3"/>
  <c r="BD132" i="3"/>
  <c r="BD133" i="3"/>
  <c r="BD134" i="3"/>
  <c r="BD135" i="3"/>
  <c r="BD136" i="3"/>
  <c r="X136" i="3" s="1"/>
  <c r="BD137" i="3"/>
  <c r="BD138" i="3"/>
  <c r="BD139" i="3"/>
  <c r="X139" i="3" s="1"/>
  <c r="BD140" i="3"/>
  <c r="BD141" i="3"/>
  <c r="BD142" i="3"/>
  <c r="X142" i="3" s="1"/>
  <c r="BD143" i="3"/>
  <c r="BD144" i="3"/>
  <c r="BD145" i="3"/>
  <c r="BD146" i="3"/>
  <c r="X146" i="3" s="1"/>
  <c r="BD147" i="3"/>
  <c r="BD148" i="3"/>
  <c r="BD149" i="3"/>
  <c r="BD150" i="3"/>
  <c r="BD151" i="3"/>
  <c r="BD152" i="3"/>
  <c r="X152" i="3" s="1"/>
  <c r="BD153" i="3"/>
  <c r="BD154" i="3"/>
  <c r="BD155" i="3"/>
  <c r="X155" i="3" s="1"/>
  <c r="BD156" i="3"/>
  <c r="BD157" i="3"/>
  <c r="BD158" i="3"/>
  <c r="BD159" i="3"/>
  <c r="BD160" i="3"/>
  <c r="BD161" i="3"/>
  <c r="BD162" i="3"/>
  <c r="X162" i="3" s="1"/>
  <c r="BD163" i="3"/>
  <c r="BD164" i="3"/>
  <c r="X164" i="3" s="1"/>
  <c r="BD165" i="3"/>
  <c r="BD166" i="3"/>
  <c r="X166" i="3" s="1"/>
  <c r="BD167" i="3"/>
  <c r="X167" i="3" s="1"/>
  <c r="BD168" i="3"/>
  <c r="BD169" i="3"/>
  <c r="BD170" i="3"/>
  <c r="BD171" i="3"/>
  <c r="BD172" i="3"/>
  <c r="BD173" i="3"/>
  <c r="BD174" i="3"/>
  <c r="X174" i="3" s="1"/>
  <c r="BD175" i="3"/>
  <c r="BD176" i="3"/>
  <c r="X176" i="3" s="1"/>
  <c r="BD177" i="3"/>
  <c r="X177" i="3" s="1"/>
  <c r="BD178" i="3"/>
  <c r="X178" i="3" s="1"/>
  <c r="BD179" i="3"/>
  <c r="X179" i="3" s="1"/>
  <c r="BD180" i="3"/>
  <c r="X180" i="3" s="1"/>
  <c r="BD181" i="3"/>
  <c r="X181" i="3" s="1"/>
  <c r="BD182" i="3"/>
  <c r="X182" i="3" s="1"/>
  <c r="BD183" i="3"/>
  <c r="X183" i="3" s="1"/>
  <c r="BD184" i="3"/>
  <c r="X184" i="3" s="1"/>
  <c r="BD185" i="3"/>
  <c r="X185" i="3" s="1"/>
  <c r="BD186" i="3"/>
  <c r="X186" i="3" s="1"/>
  <c r="BD187" i="3"/>
  <c r="X187" i="3" s="1"/>
  <c r="BD188" i="3"/>
  <c r="X188" i="3" s="1"/>
  <c r="BD189" i="3"/>
  <c r="X189" i="3" s="1"/>
  <c r="BD190" i="3"/>
  <c r="X190" i="3" s="1"/>
  <c r="BD191" i="3"/>
  <c r="X191" i="3" s="1"/>
  <c r="BD192" i="3"/>
  <c r="X192" i="3" s="1"/>
  <c r="BD193" i="3"/>
  <c r="X193" i="3" s="1"/>
  <c r="BD194" i="3"/>
  <c r="X194" i="3" s="1"/>
  <c r="BD195" i="3"/>
  <c r="X195" i="3" s="1"/>
  <c r="BD196" i="3"/>
  <c r="X196" i="3" s="1"/>
  <c r="BD197" i="3"/>
  <c r="X197" i="3" s="1"/>
  <c r="BD198" i="3"/>
  <c r="X198" i="3" s="1"/>
  <c r="BD199" i="3"/>
  <c r="X199" i="3" s="1"/>
  <c r="BD200" i="3"/>
  <c r="X200" i="3" s="1"/>
  <c r="BD201" i="3"/>
  <c r="X201" i="3" s="1"/>
  <c r="BD202" i="3"/>
  <c r="X202" i="3" s="1"/>
  <c r="BD203" i="3"/>
  <c r="X203" i="3" s="1"/>
  <c r="BD204" i="3"/>
  <c r="X204" i="3" s="1"/>
  <c r="BD205" i="3"/>
  <c r="X205" i="3" s="1"/>
  <c r="BD206" i="3"/>
  <c r="X206" i="3" s="1"/>
  <c r="BD207" i="3"/>
  <c r="X207" i="3" s="1"/>
  <c r="BD208" i="3"/>
  <c r="X208" i="3" s="1"/>
  <c r="BD209" i="3"/>
  <c r="X209" i="3" s="1"/>
  <c r="BD210" i="3"/>
  <c r="X210" i="3" s="1"/>
  <c r="BD211" i="3"/>
  <c r="X211" i="3" s="1"/>
  <c r="BD212" i="3"/>
  <c r="X212" i="3" s="1"/>
  <c r="BD213" i="3"/>
  <c r="X213" i="3" s="1"/>
  <c r="BD214" i="3"/>
  <c r="X214" i="3" s="1"/>
  <c r="BD215" i="3"/>
  <c r="X215" i="3" s="1"/>
  <c r="BD216" i="3"/>
  <c r="X216" i="3" s="1"/>
  <c r="BD217" i="3"/>
  <c r="X217" i="3" s="1"/>
  <c r="BD218" i="3"/>
  <c r="X218" i="3" s="1"/>
  <c r="BD219" i="3"/>
  <c r="X219" i="3" s="1"/>
  <c r="BD220" i="3"/>
  <c r="X220" i="3" s="1"/>
  <c r="BD221" i="3"/>
  <c r="X221" i="3" s="1"/>
  <c r="BD222" i="3"/>
  <c r="X222" i="3" s="1"/>
  <c r="BD223" i="3"/>
  <c r="X223" i="3" s="1"/>
  <c r="BD224" i="3"/>
  <c r="X224" i="3" s="1"/>
  <c r="BD225" i="3"/>
  <c r="X225" i="3" s="1"/>
  <c r="BD226" i="3"/>
  <c r="X226" i="3" s="1"/>
  <c r="BD227" i="3"/>
  <c r="X227" i="3" s="1"/>
  <c r="BD228" i="3"/>
  <c r="X228" i="3" s="1"/>
  <c r="BD229" i="3"/>
  <c r="X229" i="3" s="1"/>
  <c r="BD230" i="3"/>
  <c r="X230" i="3" s="1"/>
  <c r="BD231" i="3"/>
  <c r="X231" i="3" s="1"/>
  <c r="BD232" i="3"/>
  <c r="X232" i="3" s="1"/>
  <c r="BD233" i="3"/>
  <c r="X233" i="3" s="1"/>
  <c r="BD234" i="3"/>
  <c r="X234" i="3" s="1"/>
  <c r="BD235" i="3"/>
  <c r="X235" i="3" s="1"/>
  <c r="BD236" i="3"/>
  <c r="X236" i="3" s="1"/>
  <c r="BD237" i="3"/>
  <c r="X237" i="3" s="1"/>
  <c r="BD238" i="3"/>
  <c r="X238" i="3" s="1"/>
  <c r="BD239" i="3"/>
  <c r="X239" i="3" s="1"/>
  <c r="BD240" i="3"/>
  <c r="X240" i="3" s="1"/>
  <c r="BD241" i="3"/>
  <c r="X241" i="3" s="1"/>
  <c r="BD242" i="3"/>
  <c r="X242" i="3" s="1"/>
  <c r="BD243" i="3"/>
  <c r="X243" i="3" s="1"/>
  <c r="BD244" i="3"/>
  <c r="X244" i="3" s="1"/>
  <c r="BD245" i="3"/>
  <c r="X245" i="3" s="1"/>
  <c r="BD246" i="3"/>
  <c r="X246" i="3" s="1"/>
  <c r="BD247" i="3"/>
  <c r="X247" i="3" s="1"/>
  <c r="BD248" i="3"/>
  <c r="X248" i="3" s="1"/>
  <c r="BD249" i="3"/>
  <c r="X249" i="3" s="1"/>
  <c r="BD250" i="3"/>
  <c r="X250" i="3" s="1"/>
  <c r="BD251" i="3"/>
  <c r="X251" i="3" s="1"/>
  <c r="BD252" i="3"/>
  <c r="X252" i="3" s="1"/>
  <c r="BD253" i="3"/>
  <c r="X253" i="3" s="1"/>
  <c r="BD254" i="3"/>
  <c r="X254" i="3" s="1"/>
  <c r="BD255" i="3"/>
  <c r="X255" i="3" s="1"/>
  <c r="BD256" i="3"/>
  <c r="X256" i="3" s="1"/>
  <c r="BD257" i="3"/>
  <c r="X257" i="3" s="1"/>
  <c r="BD258" i="3"/>
  <c r="X258" i="3" s="1"/>
  <c r="BD259" i="3"/>
  <c r="X259" i="3" s="1"/>
  <c r="BD260" i="3"/>
  <c r="X260" i="3" s="1"/>
  <c r="BD261" i="3"/>
  <c r="X261" i="3" s="1"/>
  <c r="BD262" i="3"/>
  <c r="X262" i="3" s="1"/>
  <c r="BD263" i="3"/>
  <c r="X263" i="3" s="1"/>
  <c r="BD264" i="3"/>
  <c r="X264" i="3" s="1"/>
  <c r="BD265" i="3"/>
  <c r="X265" i="3" s="1"/>
  <c r="BD266" i="3"/>
  <c r="X266" i="3" s="1"/>
  <c r="BD267" i="3"/>
  <c r="X267" i="3" s="1"/>
  <c r="BD268" i="3"/>
  <c r="X268" i="3" s="1"/>
  <c r="BD269" i="3"/>
  <c r="X269" i="3" s="1"/>
  <c r="BD270" i="3"/>
  <c r="X270" i="3" s="1"/>
  <c r="BD271" i="3"/>
  <c r="X271" i="3" s="1"/>
  <c r="BD272" i="3"/>
  <c r="X272" i="3" s="1"/>
  <c r="BD273" i="3"/>
  <c r="X273" i="3" s="1"/>
  <c r="BD274" i="3"/>
  <c r="X274" i="3" s="1"/>
  <c r="BD275" i="3"/>
  <c r="X275" i="3" s="1"/>
  <c r="BD276" i="3"/>
  <c r="X276" i="3" s="1"/>
  <c r="BD277" i="3"/>
  <c r="X277" i="3" s="1"/>
  <c r="BD278" i="3"/>
  <c r="X278" i="3" s="1"/>
  <c r="BD279" i="3"/>
  <c r="X279" i="3" s="1"/>
  <c r="BD280" i="3"/>
  <c r="X280" i="3" s="1"/>
  <c r="BD281" i="3"/>
  <c r="X281" i="3" s="1"/>
  <c r="BD282" i="3"/>
  <c r="X282" i="3" s="1"/>
  <c r="BD283" i="3"/>
  <c r="X283" i="3" s="1"/>
  <c r="BD284" i="3"/>
  <c r="X284" i="3" s="1"/>
  <c r="BD285" i="3"/>
  <c r="X285" i="3" s="1"/>
  <c r="BD286" i="3"/>
  <c r="X286" i="3" s="1"/>
  <c r="BD287" i="3"/>
  <c r="X287" i="3" s="1"/>
  <c r="BD288" i="3"/>
  <c r="X288" i="3" s="1"/>
  <c r="BD289" i="3"/>
  <c r="X289" i="3" s="1"/>
  <c r="BD290" i="3"/>
  <c r="X290" i="3" s="1"/>
  <c r="BD291" i="3"/>
  <c r="X291" i="3" s="1"/>
  <c r="BD292" i="3"/>
  <c r="X292" i="3" s="1"/>
  <c r="BD293" i="3"/>
  <c r="X293" i="3" s="1"/>
  <c r="BD294" i="3"/>
  <c r="X294" i="3" s="1"/>
  <c r="BD295" i="3"/>
  <c r="X295" i="3" s="1"/>
  <c r="BD296" i="3"/>
  <c r="X296" i="3" s="1"/>
  <c r="BD297" i="3"/>
  <c r="X297" i="3" s="1"/>
  <c r="BD298" i="3"/>
  <c r="X298" i="3" s="1"/>
  <c r="BD299" i="3"/>
  <c r="X299" i="3" s="1"/>
  <c r="BD300" i="3"/>
  <c r="X300" i="3" s="1"/>
  <c r="BD301" i="3"/>
  <c r="X301" i="3" s="1"/>
  <c r="BD302" i="3"/>
  <c r="X302" i="3" s="1"/>
  <c r="BD303" i="3"/>
  <c r="X303" i="3" s="1"/>
  <c r="BD304" i="3"/>
  <c r="X304" i="3" s="1"/>
  <c r="BD305" i="3"/>
  <c r="X305" i="3" s="1"/>
  <c r="BD306" i="3"/>
  <c r="X306" i="3" s="1"/>
  <c r="BD307" i="3"/>
  <c r="X307" i="3" s="1"/>
  <c r="BD308" i="3"/>
  <c r="X308" i="3" s="1"/>
  <c r="BD309" i="3"/>
  <c r="X309" i="3" s="1"/>
  <c r="BD310" i="3"/>
  <c r="X310" i="3" s="1"/>
  <c r="BD311" i="3"/>
  <c r="X311" i="3" s="1"/>
  <c r="BD312" i="3"/>
  <c r="X312" i="3" s="1"/>
  <c r="BD313" i="3"/>
  <c r="X313" i="3" s="1"/>
  <c r="BD314" i="3"/>
  <c r="X314" i="3" s="1"/>
  <c r="BD315" i="3"/>
  <c r="X315" i="3" s="1"/>
  <c r="BD316" i="3"/>
  <c r="X316" i="3" s="1"/>
  <c r="BD317" i="3"/>
  <c r="X317" i="3" s="1"/>
  <c r="BD318" i="3"/>
  <c r="X318" i="3" s="1"/>
  <c r="BD319" i="3"/>
  <c r="X319" i="3" s="1"/>
  <c r="BD320" i="3"/>
  <c r="X320" i="3" s="1"/>
  <c r="BD321" i="3"/>
  <c r="X321" i="3" s="1"/>
  <c r="BD322" i="3"/>
  <c r="X322" i="3" s="1"/>
  <c r="BD323" i="3"/>
  <c r="X323" i="3" s="1"/>
  <c r="BD324" i="3"/>
  <c r="X324" i="3" s="1"/>
  <c r="BD325" i="3"/>
  <c r="X325" i="3" s="1"/>
  <c r="BD326" i="3"/>
  <c r="X326" i="3" s="1"/>
  <c r="BD327" i="3"/>
  <c r="X327" i="3" s="1"/>
  <c r="BD328" i="3"/>
  <c r="X328" i="3" s="1"/>
  <c r="BD329" i="3"/>
  <c r="X329" i="3" s="1"/>
  <c r="BD330" i="3"/>
  <c r="X330" i="3" s="1"/>
  <c r="BD331" i="3"/>
  <c r="X331" i="3" s="1"/>
  <c r="BD332" i="3"/>
  <c r="X332" i="3" s="1"/>
  <c r="BD333" i="3"/>
  <c r="X333" i="3" s="1"/>
  <c r="BD334" i="3"/>
  <c r="X334" i="3" s="1"/>
  <c r="BD335" i="3"/>
  <c r="X335" i="3" s="1"/>
  <c r="BD336" i="3"/>
  <c r="X336" i="3" s="1"/>
  <c r="BD337" i="3"/>
  <c r="X337" i="3" s="1"/>
  <c r="BD338" i="3"/>
  <c r="X338" i="3" s="1"/>
  <c r="BD339" i="3"/>
  <c r="X339" i="3" s="1"/>
  <c r="BD340" i="3"/>
  <c r="X340" i="3" s="1"/>
  <c r="BD341" i="3"/>
  <c r="X341" i="3" s="1"/>
  <c r="BD342" i="3"/>
  <c r="X342" i="3" s="1"/>
  <c r="BD343" i="3"/>
  <c r="X343" i="3" s="1"/>
  <c r="BD344" i="3"/>
  <c r="X344" i="3" s="1"/>
  <c r="BD345" i="3"/>
  <c r="X345" i="3" s="1"/>
  <c r="BD346" i="3"/>
  <c r="X346" i="3" s="1"/>
  <c r="BD347" i="3"/>
  <c r="X347" i="3" s="1"/>
  <c r="BD348" i="3"/>
  <c r="X348" i="3" s="1"/>
  <c r="BD349" i="3"/>
  <c r="X349" i="3" s="1"/>
  <c r="BD350" i="3"/>
  <c r="X350" i="3" s="1"/>
  <c r="BD351" i="3"/>
  <c r="X351" i="3" s="1"/>
  <c r="BD352" i="3"/>
  <c r="X352" i="3" s="1"/>
  <c r="BD353" i="3"/>
  <c r="X353" i="3" s="1"/>
  <c r="BD354" i="3"/>
  <c r="X354" i="3" s="1"/>
  <c r="BD355" i="3"/>
  <c r="X355" i="3" s="1"/>
  <c r="BD356" i="3"/>
  <c r="X356" i="3" s="1"/>
  <c r="BD357" i="3"/>
  <c r="X357" i="3" s="1"/>
  <c r="BD358" i="3"/>
  <c r="X358" i="3" s="1"/>
  <c r="BD359" i="3"/>
  <c r="X359" i="3" s="1"/>
  <c r="BD360" i="3"/>
  <c r="X360" i="3" s="1"/>
  <c r="BD361" i="3"/>
  <c r="X361" i="3" s="1"/>
  <c r="BD362" i="3"/>
  <c r="X362" i="3" s="1"/>
  <c r="BD363" i="3"/>
  <c r="X363" i="3" s="1"/>
  <c r="BD364" i="3"/>
  <c r="X364" i="3" s="1"/>
  <c r="BD365" i="3"/>
  <c r="X365" i="3" s="1"/>
  <c r="BD366" i="3"/>
  <c r="X366" i="3" s="1"/>
  <c r="BD367" i="3"/>
  <c r="X367" i="3" s="1"/>
  <c r="BD368" i="3"/>
  <c r="X368" i="3" s="1"/>
  <c r="BD369" i="3"/>
  <c r="X369" i="3" s="1"/>
  <c r="BD370" i="3"/>
  <c r="X370" i="3" s="1"/>
  <c r="BD371" i="3"/>
  <c r="X371" i="3" s="1"/>
  <c r="BD372" i="3"/>
  <c r="X372" i="3" s="1"/>
  <c r="BD373" i="3"/>
  <c r="X373" i="3" s="1"/>
  <c r="BD374" i="3"/>
  <c r="X374" i="3" s="1"/>
  <c r="BD375" i="3"/>
  <c r="X375" i="3" s="1"/>
  <c r="BD376" i="3"/>
  <c r="X376" i="3" s="1"/>
  <c r="BD377" i="3"/>
  <c r="X377" i="3" s="1"/>
  <c r="BD378" i="3"/>
  <c r="X378" i="3" s="1"/>
  <c r="BD379" i="3"/>
  <c r="X379" i="3" s="1"/>
  <c r="BD380" i="3"/>
  <c r="X380" i="3" s="1"/>
  <c r="BD381" i="3"/>
  <c r="X381" i="3" s="1"/>
  <c r="BD382" i="3"/>
  <c r="X382" i="3" s="1"/>
  <c r="BD383" i="3"/>
  <c r="X383" i="3" s="1"/>
  <c r="BD384" i="3"/>
  <c r="X384" i="3" s="1"/>
  <c r="BD385" i="3"/>
  <c r="X385" i="3" s="1"/>
  <c r="BD386" i="3"/>
  <c r="X386" i="3" s="1"/>
  <c r="BD387" i="3"/>
  <c r="X387" i="3" s="1"/>
  <c r="BD388" i="3"/>
  <c r="X388" i="3" s="1"/>
  <c r="BD389" i="3"/>
  <c r="X389" i="3" s="1"/>
  <c r="BD390" i="3"/>
  <c r="X390" i="3" s="1"/>
  <c r="BD391" i="3"/>
  <c r="X391" i="3" s="1"/>
  <c r="BD392" i="3"/>
  <c r="X392" i="3" s="1"/>
  <c r="BD393" i="3"/>
  <c r="X393" i="3" s="1"/>
  <c r="BD394" i="3"/>
  <c r="X394" i="3" s="1"/>
  <c r="BD395" i="3"/>
  <c r="X395" i="3" s="1"/>
  <c r="BD396" i="3"/>
  <c r="X396" i="3" s="1"/>
  <c r="BD397" i="3"/>
  <c r="X397" i="3" s="1"/>
  <c r="BD398" i="3"/>
  <c r="X398" i="3" s="1"/>
  <c r="BD399" i="3"/>
  <c r="X399" i="3" s="1"/>
  <c r="BD400" i="3"/>
  <c r="X400" i="3" s="1"/>
  <c r="BD401" i="3"/>
  <c r="X401" i="3" s="1"/>
  <c r="BD402" i="3"/>
  <c r="X402" i="3" s="1"/>
  <c r="BD403" i="3"/>
  <c r="X403" i="3" s="1"/>
  <c r="BD404" i="3"/>
  <c r="X404" i="3" s="1"/>
  <c r="BD405" i="3"/>
  <c r="X405" i="3" s="1"/>
  <c r="BD406" i="3"/>
  <c r="X406" i="3" s="1"/>
  <c r="BD407" i="3"/>
  <c r="X407" i="3" s="1"/>
  <c r="BD408" i="3"/>
  <c r="X408" i="3" s="1"/>
  <c r="BD409" i="3"/>
  <c r="X409" i="3" s="1"/>
  <c r="BD410" i="3"/>
  <c r="X410" i="3" s="1"/>
  <c r="BD411" i="3"/>
  <c r="X411" i="3" s="1"/>
  <c r="BD412" i="3"/>
  <c r="X412" i="3" s="1"/>
  <c r="BD413" i="3"/>
  <c r="X413" i="3" s="1"/>
  <c r="BD414" i="3"/>
  <c r="X414" i="3" s="1"/>
  <c r="BD415" i="3"/>
  <c r="X415" i="3" s="1"/>
  <c r="BD416" i="3"/>
  <c r="X416" i="3" s="1"/>
  <c r="BD417" i="3"/>
  <c r="X417" i="3" s="1"/>
  <c r="BD418" i="3"/>
  <c r="X418" i="3" s="1"/>
  <c r="BD419" i="3"/>
  <c r="X419" i="3" s="1"/>
  <c r="BD420" i="3"/>
  <c r="X420" i="3" s="1"/>
  <c r="BD421" i="3"/>
  <c r="X421" i="3" s="1"/>
  <c r="BD422" i="3"/>
  <c r="X422" i="3" s="1"/>
  <c r="BD423" i="3"/>
  <c r="X423" i="3" s="1"/>
  <c r="BD424" i="3"/>
  <c r="X424" i="3" s="1"/>
  <c r="BD425" i="3"/>
  <c r="X425" i="3" s="1"/>
  <c r="BD426" i="3"/>
  <c r="X426" i="3" s="1"/>
  <c r="BD427" i="3"/>
  <c r="X427" i="3" s="1"/>
  <c r="BD428" i="3"/>
  <c r="X428" i="3" s="1"/>
  <c r="BD429" i="3"/>
  <c r="X429" i="3" s="1"/>
  <c r="BD430" i="3"/>
  <c r="X430" i="3" s="1"/>
  <c r="BD431" i="3"/>
  <c r="X431" i="3" s="1"/>
  <c r="BD432" i="3"/>
  <c r="X432" i="3" s="1"/>
  <c r="BD433" i="3"/>
  <c r="X433" i="3" s="1"/>
  <c r="BD434" i="3"/>
  <c r="X434" i="3" s="1"/>
  <c r="Z169" i="3" l="1"/>
  <c r="AA169" i="3" s="1"/>
  <c r="X169" i="3"/>
  <c r="Z161" i="3"/>
  <c r="X161" i="3"/>
  <c r="Z153" i="3"/>
  <c r="X153" i="3"/>
  <c r="Z145" i="3"/>
  <c r="AA145" i="3" s="1"/>
  <c r="X145" i="3"/>
  <c r="Z137" i="3"/>
  <c r="AA137" i="3" s="1"/>
  <c r="X137" i="3"/>
  <c r="Z129" i="3"/>
  <c r="AA129" i="3" s="1"/>
  <c r="X129" i="3"/>
  <c r="Z121" i="3"/>
  <c r="AA121" i="3" s="1"/>
  <c r="X121" i="3"/>
  <c r="Z105" i="3"/>
  <c r="AA105" i="3" s="1"/>
  <c r="X105" i="3"/>
  <c r="Z97" i="3"/>
  <c r="X97" i="3"/>
  <c r="Z81" i="3"/>
  <c r="AA81" i="3" s="1"/>
  <c r="X81" i="3"/>
  <c r="Z72" i="3"/>
  <c r="X72" i="3"/>
  <c r="Z64" i="3"/>
  <c r="AA64" i="3" s="1"/>
  <c r="X64" i="3"/>
  <c r="Z56" i="3"/>
  <c r="AA56" i="3" s="1"/>
  <c r="X56" i="3"/>
  <c r="Z48" i="3"/>
  <c r="AA48" i="3" s="1"/>
  <c r="X48" i="3"/>
  <c r="Z40" i="3"/>
  <c r="X40" i="3"/>
  <c r="Z32" i="3"/>
  <c r="AA32" i="3" s="1"/>
  <c r="X32" i="3"/>
  <c r="Z24" i="3"/>
  <c r="AA24" i="3" s="1"/>
  <c r="X24" i="3"/>
  <c r="Z168" i="3"/>
  <c r="AA168" i="3" s="1"/>
  <c r="X168" i="3"/>
  <c r="Z160" i="3"/>
  <c r="AA160" i="3" s="1"/>
  <c r="X160" i="3"/>
  <c r="Z144" i="3"/>
  <c r="AA144" i="3" s="1"/>
  <c r="X144" i="3"/>
  <c r="Z128" i="3"/>
  <c r="X128" i="3"/>
  <c r="Z120" i="3"/>
  <c r="AA120" i="3" s="1"/>
  <c r="X120" i="3"/>
  <c r="Z112" i="3"/>
  <c r="X112" i="3"/>
  <c r="Z104" i="3"/>
  <c r="AA104" i="3" s="1"/>
  <c r="X104" i="3"/>
  <c r="Z96" i="3"/>
  <c r="AA96" i="3" s="1"/>
  <c r="X96" i="3"/>
  <c r="Z80" i="3"/>
  <c r="AA80" i="3" s="1"/>
  <c r="X80" i="3"/>
  <c r="Z63" i="3"/>
  <c r="AA63" i="3" s="1"/>
  <c r="X63" i="3"/>
  <c r="Z39" i="3"/>
  <c r="AA39" i="3" s="1"/>
  <c r="X39" i="3"/>
  <c r="Z23" i="3"/>
  <c r="AA23" i="3" s="1"/>
  <c r="X23" i="3"/>
  <c r="Z6" i="3"/>
  <c r="AA6" i="3" s="1"/>
  <c r="X6" i="3"/>
  <c r="Z158" i="3"/>
  <c r="AA158" i="3" s="1"/>
  <c r="X158" i="3"/>
  <c r="Z150" i="3"/>
  <c r="X150" i="3"/>
  <c r="Z134" i="3"/>
  <c r="AA134" i="3" s="1"/>
  <c r="X134" i="3"/>
  <c r="Z126" i="3"/>
  <c r="AA126" i="3" s="1"/>
  <c r="X126" i="3"/>
  <c r="Z118" i="3"/>
  <c r="AA118" i="3" s="1"/>
  <c r="X118" i="3"/>
  <c r="Z110" i="3"/>
  <c r="AA110" i="3" s="1"/>
  <c r="X110" i="3"/>
  <c r="Z102" i="3"/>
  <c r="AA102" i="3" s="1"/>
  <c r="X102" i="3"/>
  <c r="Z94" i="3"/>
  <c r="AA94" i="3" s="1"/>
  <c r="X94" i="3"/>
  <c r="Z61" i="3"/>
  <c r="AA61" i="3" s="1"/>
  <c r="X61" i="3"/>
  <c r="Z53" i="3"/>
  <c r="AA53" i="3" s="1"/>
  <c r="X53" i="3"/>
  <c r="Z45" i="3"/>
  <c r="AA45" i="3" s="1"/>
  <c r="X45" i="3"/>
  <c r="Z37" i="3"/>
  <c r="AA37" i="3" s="1"/>
  <c r="X37" i="3"/>
  <c r="Z29" i="3"/>
  <c r="AA29" i="3" s="1"/>
  <c r="X29" i="3"/>
  <c r="Z12" i="3"/>
  <c r="AA12" i="3" s="1"/>
  <c r="X12" i="3"/>
  <c r="Z14" i="3"/>
  <c r="AA14" i="3" s="1"/>
  <c r="X14" i="3"/>
  <c r="Z173" i="3"/>
  <c r="AA173" i="3" s="1"/>
  <c r="X173" i="3"/>
  <c r="Z165" i="3"/>
  <c r="AA165" i="3" s="1"/>
  <c r="X165" i="3"/>
  <c r="Z157" i="3"/>
  <c r="AA157" i="3" s="1"/>
  <c r="X157" i="3"/>
  <c r="Z149" i="3"/>
  <c r="AA149" i="3" s="1"/>
  <c r="X149" i="3"/>
  <c r="Z141" i="3"/>
  <c r="AA141" i="3" s="1"/>
  <c r="X141" i="3"/>
  <c r="Z133" i="3"/>
  <c r="AA133" i="3" s="1"/>
  <c r="X133" i="3"/>
  <c r="Z125" i="3"/>
  <c r="AA125" i="3" s="1"/>
  <c r="X125" i="3"/>
  <c r="Z117" i="3"/>
  <c r="AA117" i="3" s="1"/>
  <c r="X117" i="3"/>
  <c r="Z109" i="3"/>
  <c r="AA109" i="3" s="1"/>
  <c r="X109" i="3"/>
  <c r="Z101" i="3"/>
  <c r="AA101" i="3" s="1"/>
  <c r="X101" i="3"/>
  <c r="Z93" i="3"/>
  <c r="AA93" i="3" s="1"/>
  <c r="X93" i="3"/>
  <c r="Z85" i="3"/>
  <c r="AA85" i="3" s="1"/>
  <c r="X85" i="3"/>
  <c r="Z76" i="3"/>
  <c r="AA76" i="3" s="1"/>
  <c r="X76" i="3"/>
  <c r="Z68" i="3"/>
  <c r="AA68" i="3" s="1"/>
  <c r="X68" i="3"/>
  <c r="Z60" i="3"/>
  <c r="AA60" i="3" s="1"/>
  <c r="X60" i="3"/>
  <c r="Z52" i="3"/>
  <c r="AA52" i="3" s="1"/>
  <c r="X52" i="3"/>
  <c r="Z44" i="3"/>
  <c r="AA44" i="3" s="1"/>
  <c r="X44" i="3"/>
  <c r="Z36" i="3"/>
  <c r="AA36" i="3" s="1"/>
  <c r="X36" i="3"/>
  <c r="Z28" i="3"/>
  <c r="AA28" i="3" s="1"/>
  <c r="X28" i="3"/>
  <c r="Z20" i="3"/>
  <c r="AA20" i="3" s="1"/>
  <c r="X20" i="3"/>
  <c r="Z11" i="3"/>
  <c r="AA11" i="3" s="1"/>
  <c r="X11" i="3"/>
  <c r="Z172" i="3"/>
  <c r="AA172" i="3" s="1"/>
  <c r="X172" i="3"/>
  <c r="Z156" i="3"/>
  <c r="AA156" i="3" s="1"/>
  <c r="X156" i="3"/>
  <c r="Z148" i="3"/>
  <c r="AA148" i="3" s="1"/>
  <c r="X148" i="3"/>
  <c r="Z140" i="3"/>
  <c r="AA140" i="3" s="1"/>
  <c r="X140" i="3"/>
  <c r="Z132" i="3"/>
  <c r="AA132" i="3" s="1"/>
  <c r="X132" i="3"/>
  <c r="Z124" i="3"/>
  <c r="AA124" i="3" s="1"/>
  <c r="X124" i="3"/>
  <c r="Z116" i="3"/>
  <c r="AA116" i="3" s="1"/>
  <c r="X116" i="3"/>
  <c r="Z100" i="3"/>
  <c r="AA100" i="3" s="1"/>
  <c r="X100" i="3"/>
  <c r="Z92" i="3"/>
  <c r="AA92" i="3" s="1"/>
  <c r="X92" i="3"/>
  <c r="Z67" i="3"/>
  <c r="AA67" i="3" s="1"/>
  <c r="X67" i="3"/>
  <c r="Z59" i="3"/>
  <c r="AA59" i="3" s="1"/>
  <c r="X59" i="3"/>
  <c r="Z43" i="3"/>
  <c r="X43" i="3"/>
  <c r="Z27" i="3"/>
  <c r="AA27" i="3" s="1"/>
  <c r="X27" i="3"/>
  <c r="Z19" i="3"/>
  <c r="AA19" i="3" s="1"/>
  <c r="X19" i="3"/>
  <c r="Z175" i="3"/>
  <c r="AA175" i="3" s="1"/>
  <c r="X175" i="3"/>
  <c r="Z159" i="3"/>
  <c r="AA159" i="3" s="1"/>
  <c r="X159" i="3"/>
  <c r="Z151" i="3"/>
  <c r="AA151" i="3" s="1"/>
  <c r="X151" i="3"/>
  <c r="Z143" i="3"/>
  <c r="X143" i="3"/>
  <c r="Z135" i="3"/>
  <c r="AA135" i="3" s="1"/>
  <c r="X135" i="3"/>
  <c r="Z127" i="3"/>
  <c r="AA127" i="3" s="1"/>
  <c r="X127" i="3"/>
  <c r="Z119" i="3"/>
  <c r="AA119" i="3" s="1"/>
  <c r="X119" i="3"/>
  <c r="Z111" i="3"/>
  <c r="AA111" i="3" s="1"/>
  <c r="X111" i="3"/>
  <c r="Z103" i="3"/>
  <c r="AA103" i="3" s="1"/>
  <c r="X103" i="3"/>
  <c r="Z78" i="3"/>
  <c r="AA78" i="3" s="1"/>
  <c r="X78" i="3"/>
  <c r="Z70" i="3"/>
  <c r="AA70" i="3" s="1"/>
  <c r="X70" i="3"/>
  <c r="Z62" i="3"/>
  <c r="AA62" i="3" s="1"/>
  <c r="X62" i="3"/>
  <c r="Z54" i="3"/>
  <c r="AA54" i="3" s="1"/>
  <c r="X54" i="3"/>
  <c r="Z46" i="3"/>
  <c r="AA46" i="3" s="1"/>
  <c r="X46" i="3"/>
  <c r="Z38" i="3"/>
  <c r="AA38" i="3" s="1"/>
  <c r="X38" i="3"/>
  <c r="Z30" i="3"/>
  <c r="AA30" i="3" s="1"/>
  <c r="X30" i="3"/>
  <c r="Z5" i="3"/>
  <c r="AA5" i="3" s="1"/>
  <c r="X5" i="3"/>
  <c r="Z171" i="3"/>
  <c r="AA171" i="3" s="1"/>
  <c r="X171" i="3"/>
  <c r="Z163" i="3"/>
  <c r="AA163" i="3" s="1"/>
  <c r="X163" i="3"/>
  <c r="Z147" i="3"/>
  <c r="AA147" i="3" s="1"/>
  <c r="X147" i="3"/>
  <c r="Z131" i="3"/>
  <c r="AA131" i="3" s="1"/>
  <c r="X131" i="3"/>
  <c r="Z123" i="3"/>
  <c r="AA123" i="3" s="1"/>
  <c r="X123" i="3"/>
  <c r="Z115" i="3"/>
  <c r="AA115" i="3" s="1"/>
  <c r="X115" i="3"/>
  <c r="Z58" i="3"/>
  <c r="AA58" i="3" s="1"/>
  <c r="X58" i="3"/>
  <c r="Z50" i="3"/>
  <c r="AA50" i="3" s="1"/>
  <c r="X50" i="3"/>
  <c r="Z34" i="3"/>
  <c r="AA34" i="3" s="1"/>
  <c r="X34" i="3"/>
  <c r="Z26" i="3"/>
  <c r="AA26" i="3" s="1"/>
  <c r="X26" i="3"/>
  <c r="Z18" i="3"/>
  <c r="AA18" i="3" s="1"/>
  <c r="X18" i="3"/>
  <c r="Z9" i="3"/>
  <c r="AA9" i="3" s="1"/>
  <c r="X9" i="3"/>
  <c r="Z170" i="3"/>
  <c r="AA170" i="3" s="1"/>
  <c r="X170" i="3"/>
  <c r="Z154" i="3"/>
  <c r="AA154" i="3" s="1"/>
  <c r="X154" i="3"/>
  <c r="Z138" i="3"/>
  <c r="AA138" i="3" s="1"/>
  <c r="X138" i="3"/>
  <c r="Z130" i="3"/>
  <c r="AA130" i="3" s="1"/>
  <c r="X130" i="3"/>
  <c r="Z122" i="3"/>
  <c r="AA122" i="3" s="1"/>
  <c r="X122" i="3"/>
  <c r="Z98" i="3"/>
  <c r="AA98" i="3" s="1"/>
  <c r="X98" i="3"/>
  <c r="Z65" i="3"/>
  <c r="AA65" i="3" s="1"/>
  <c r="X65" i="3"/>
  <c r="Z49" i="3"/>
  <c r="AA49" i="3" s="1"/>
  <c r="X49" i="3"/>
  <c r="Z33" i="3"/>
  <c r="AA33" i="3" s="1"/>
  <c r="X33" i="3"/>
  <c r="Z25" i="3"/>
  <c r="AA25" i="3" s="1"/>
  <c r="X25" i="3"/>
  <c r="Z4" i="3"/>
  <c r="AA4" i="3" s="1"/>
  <c r="Z360" i="3"/>
  <c r="Z240" i="3"/>
  <c r="Z399" i="3"/>
  <c r="Z343" i="3"/>
  <c r="Z319" i="3"/>
  <c r="Z303" i="3"/>
  <c r="Z263" i="3"/>
  <c r="Z247" i="3"/>
  <c r="Z223" i="3"/>
  <c r="Z207" i="3"/>
  <c r="Z199" i="3"/>
  <c r="Z183" i="3"/>
  <c r="Z392" i="3"/>
  <c r="Z328" i="3"/>
  <c r="Z272" i="3"/>
  <c r="Z224" i="3"/>
  <c r="Z415" i="3"/>
  <c r="Z367" i="3"/>
  <c r="Z327" i="3"/>
  <c r="Z239" i="3"/>
  <c r="Z231" i="3"/>
  <c r="Z215" i="3"/>
  <c r="AA215" i="3" s="1"/>
  <c r="Z430" i="3"/>
  <c r="Z422" i="3"/>
  <c r="Z414" i="3"/>
  <c r="Z406" i="3"/>
  <c r="Z398" i="3"/>
  <c r="Z390" i="3"/>
  <c r="Z374" i="3"/>
  <c r="Z358" i="3"/>
  <c r="Z350" i="3"/>
  <c r="Z342" i="3"/>
  <c r="Z334" i="3"/>
  <c r="Z318" i="3"/>
  <c r="Z310" i="3"/>
  <c r="Z294" i="3"/>
  <c r="Z262" i="3"/>
  <c r="Z254" i="3"/>
  <c r="Z246" i="3"/>
  <c r="Z238" i="3"/>
  <c r="Z230" i="3"/>
  <c r="Z222" i="3"/>
  <c r="Z206" i="3"/>
  <c r="Z198" i="3"/>
  <c r="Z190" i="3"/>
  <c r="Z182" i="3"/>
  <c r="Z352" i="3"/>
  <c r="Z280" i="3"/>
  <c r="Z208" i="3"/>
  <c r="Z375" i="3"/>
  <c r="Z413" i="3"/>
  <c r="Z373" i="3"/>
  <c r="Z357" i="3"/>
  <c r="Z349" i="3"/>
  <c r="Z333" i="3"/>
  <c r="Z317" i="3"/>
  <c r="Z309" i="3"/>
  <c r="Z301" i="3"/>
  <c r="Z293" i="3"/>
  <c r="Z285" i="3"/>
  <c r="Z277" i="3"/>
  <c r="Z261" i="3"/>
  <c r="Z253" i="3"/>
  <c r="Z245" i="3"/>
  <c r="Z237" i="3"/>
  <c r="Z229" i="3"/>
  <c r="Z221" i="3"/>
  <c r="Z213" i="3"/>
  <c r="Z205" i="3"/>
  <c r="Z197" i="3"/>
  <c r="Z189" i="3"/>
  <c r="Z181" i="3"/>
  <c r="Z435" i="3"/>
  <c r="Z400" i="3"/>
  <c r="Z288" i="3"/>
  <c r="Z264" i="3"/>
  <c r="Z200" i="3"/>
  <c r="Z423" i="3"/>
  <c r="Z351" i="3"/>
  <c r="Z405" i="3"/>
  <c r="Z412" i="3"/>
  <c r="Z372" i="3"/>
  <c r="Z348" i="3"/>
  <c r="Z324" i="3"/>
  <c r="Z308" i="3"/>
  <c r="Z292" i="3"/>
  <c r="Z284" i="3"/>
  <c r="Z268" i="3"/>
  <c r="Z260" i="3"/>
  <c r="Z252" i="3"/>
  <c r="Z244" i="3"/>
  <c r="Z236" i="3"/>
  <c r="Z228" i="3"/>
  <c r="Z220" i="3"/>
  <c r="Z204" i="3"/>
  <c r="Z196" i="3"/>
  <c r="Z10" i="3"/>
  <c r="Z416" i="3"/>
  <c r="Z368" i="3"/>
  <c r="Z320" i="3"/>
  <c r="Z248" i="3"/>
  <c r="Z184" i="3"/>
  <c r="Z431" i="3"/>
  <c r="Z391" i="3"/>
  <c r="Z429" i="3"/>
  <c r="Z428" i="3"/>
  <c r="Z315" i="3"/>
  <c r="Z307" i="3"/>
  <c r="Z299" i="3"/>
  <c r="Z291" i="3"/>
  <c r="Z283" i="3"/>
  <c r="Z267" i="3"/>
  <c r="Z259" i="3"/>
  <c r="Z251" i="3"/>
  <c r="Z243" i="3"/>
  <c r="Z227" i="3"/>
  <c r="Z211" i="3"/>
  <c r="Z203" i="3"/>
  <c r="Z195" i="3"/>
  <c r="Z187" i="3"/>
  <c r="Z42" i="3"/>
  <c r="Z376" i="3"/>
  <c r="Z304" i="3"/>
  <c r="Z232" i="3"/>
  <c r="Z359" i="3"/>
  <c r="Z397" i="3"/>
  <c r="Z420" i="3"/>
  <c r="Z396" i="3"/>
  <c r="Z340" i="3"/>
  <c r="Z316" i="3"/>
  <c r="Z355" i="3"/>
  <c r="Z339" i="3"/>
  <c r="Z434" i="3"/>
  <c r="Z426" i="3"/>
  <c r="Z410" i="3"/>
  <c r="Z394" i="3"/>
  <c r="Z386" i="3"/>
  <c r="Z378" i="3"/>
  <c r="Z354" i="3"/>
  <c r="Z346" i="3"/>
  <c r="Z338" i="3"/>
  <c r="Z330" i="3"/>
  <c r="Z322" i="3"/>
  <c r="Z314" i="3"/>
  <c r="Z306" i="3"/>
  <c r="Z298" i="3"/>
  <c r="Z290" i="3"/>
  <c r="Z282" i="3"/>
  <c r="Z266" i="3"/>
  <c r="Z258" i="3"/>
  <c r="Z250" i="3"/>
  <c r="AA250" i="3" s="1"/>
  <c r="Z242" i="3"/>
  <c r="Z234" i="3"/>
  <c r="Z226" i="3"/>
  <c r="Z210" i="3"/>
  <c r="Z202" i="3"/>
  <c r="Z194" i="3"/>
  <c r="Z186" i="3"/>
  <c r="Z432" i="3"/>
  <c r="Z384" i="3"/>
  <c r="Z312" i="3"/>
  <c r="AA312" i="3" s="1"/>
  <c r="Z216" i="3"/>
  <c r="Z383" i="3"/>
  <c r="AA383" i="3" s="1"/>
  <c r="Z421" i="3"/>
  <c r="Z381" i="3"/>
  <c r="Z404" i="3"/>
  <c r="Z380" i="3"/>
  <c r="Z356" i="3"/>
  <c r="Z332" i="3"/>
  <c r="Z427" i="3"/>
  <c r="Z411" i="3"/>
  <c r="Z395" i="3"/>
  <c r="Z379" i="3"/>
  <c r="Z347" i="3"/>
  <c r="Z331" i="3"/>
  <c r="Z433" i="3"/>
  <c r="Z425" i="3"/>
  <c r="Z417" i="3"/>
  <c r="Z409" i="3"/>
  <c r="Z393" i="3"/>
  <c r="Z385" i="3"/>
  <c r="Z377" i="3"/>
  <c r="Z369" i="3"/>
  <c r="Z361" i="3"/>
  <c r="Z353" i="3"/>
  <c r="Z345" i="3"/>
  <c r="Z337" i="3"/>
  <c r="Z329" i="3"/>
  <c r="Z321" i="3"/>
  <c r="Z313" i="3"/>
  <c r="Z305" i="3"/>
  <c r="Z297" i="3"/>
  <c r="Z289" i="3"/>
  <c r="Z281" i="3"/>
  <c r="Z273" i="3"/>
  <c r="Z265" i="3"/>
  <c r="Z257" i="3"/>
  <c r="Z241" i="3"/>
  <c r="Z233" i="3"/>
  <c r="Z225" i="3"/>
  <c r="Z209" i="3"/>
  <c r="Z201" i="3"/>
  <c r="Z193" i="3"/>
  <c r="Z185" i="3"/>
  <c r="Z16" i="3"/>
  <c r="Z424" i="3"/>
  <c r="Z336" i="3"/>
  <c r="Z256" i="3"/>
  <c r="Z192" i="3"/>
  <c r="Z15" i="3"/>
  <c r="AA15" i="3" s="1"/>
  <c r="AA176" i="3"/>
  <c r="AA311" i="3"/>
  <c r="AA255" i="3"/>
  <c r="AA174" i="3"/>
  <c r="AA382" i="3"/>
  <c r="AA325" i="3"/>
  <c r="AA388" i="3"/>
  <c r="AA419" i="3"/>
  <c r="AA418" i="3"/>
  <c r="AA370" i="3"/>
  <c r="AA95" i="3"/>
  <c r="AA87" i="3"/>
  <c r="AA166" i="3"/>
  <c r="AA150" i="3"/>
  <c r="AA86" i="3"/>
  <c r="AA77" i="3"/>
  <c r="AA69" i="3"/>
  <c r="AA21" i="3"/>
  <c r="AA22" i="3"/>
  <c r="AA164" i="3"/>
  <c r="AA51" i="3"/>
  <c r="AA35" i="3"/>
  <c r="AA155" i="3"/>
  <c r="AA139" i="3"/>
  <c r="AA99" i="3"/>
  <c r="AA66" i="3"/>
  <c r="AA162" i="3"/>
  <c r="AA146" i="3"/>
  <c r="AA106" i="3"/>
  <c r="AA90" i="3"/>
  <c r="AA82" i="3"/>
  <c r="AA73" i="3"/>
  <c r="AA57" i="3"/>
  <c r="AA161" i="3"/>
  <c r="AA113" i="3"/>
  <c r="AA97" i="3"/>
  <c r="AA40" i="3"/>
  <c r="AA7" i="3"/>
  <c r="AA152" i="3"/>
  <c r="AA136" i="3"/>
  <c r="AA128" i="3"/>
  <c r="AA112" i="3"/>
  <c r="AA71" i="3"/>
  <c r="AA55" i="3"/>
  <c r="AA47" i="3"/>
  <c r="AA31" i="3"/>
  <c r="AA323" i="3"/>
  <c r="AA88" i="3"/>
  <c r="AA72" i="3"/>
  <c r="AA366" i="3"/>
  <c r="AA326" i="3"/>
  <c r="AA167" i="3"/>
  <c r="AA79" i="3"/>
  <c r="AA389" i="3"/>
  <c r="AA365" i="3"/>
  <c r="AA108" i="3"/>
  <c r="AA84" i="3"/>
  <c r="AA371" i="3"/>
  <c r="AA219" i="3"/>
  <c r="AA107" i="3"/>
  <c r="AA91" i="3"/>
  <c r="AA83" i="3"/>
  <c r="AA75" i="3"/>
  <c r="AA74" i="3"/>
  <c r="AA177" i="3"/>
  <c r="AA153" i="3"/>
  <c r="AA89" i="3"/>
  <c r="AA17" i="3"/>
  <c r="AA8" i="3"/>
  <c r="AA178" i="3"/>
  <c r="AA114" i="3"/>
  <c r="D18" i="2"/>
  <c r="Z41" i="3" l="1"/>
  <c r="AA41" i="3" s="1"/>
  <c r="Z362" i="3"/>
  <c r="AA362" i="3" s="1"/>
  <c r="Z387" i="3"/>
  <c r="AA387" i="3" s="1"/>
  <c r="Z235" i="3"/>
  <c r="AA235" i="3" s="1"/>
  <c r="Z212" i="3"/>
  <c r="AA212" i="3" s="1"/>
  <c r="Z287" i="3"/>
  <c r="AA287" i="3" s="1"/>
  <c r="Z296" i="3"/>
  <c r="AA296" i="3" s="1"/>
  <c r="Z180" i="3"/>
  <c r="AA180" i="3" s="1"/>
  <c r="Z344" i="3"/>
  <c r="AA344" i="3" s="1"/>
  <c r="Z142" i="3"/>
  <c r="AA142" i="3" s="1"/>
  <c r="Z302" i="3"/>
  <c r="AA302" i="3" s="1"/>
  <c r="Z335" i="3"/>
  <c r="AA335" i="3" s="1"/>
  <c r="Z179" i="3"/>
  <c r="AA179" i="3" s="1"/>
  <c r="Z295" i="3"/>
  <c r="AA295" i="3" s="1"/>
  <c r="Z363" i="3"/>
  <c r="AA363" i="3" s="1"/>
  <c r="Z286" i="3"/>
  <c r="AA286" i="3" s="1"/>
  <c r="AA377" i="3"/>
  <c r="AA329" i="3"/>
  <c r="AA241" i="3"/>
  <c r="AA305" i="3"/>
  <c r="AA369" i="3"/>
  <c r="AA433" i="3"/>
  <c r="AA266" i="3"/>
  <c r="AA330" i="3"/>
  <c r="AA352" i="3"/>
  <c r="AA416" i="3"/>
  <c r="AA226" i="3"/>
  <c r="AA343" i="3"/>
  <c r="AA399" i="3"/>
  <c r="AA320" i="3"/>
  <c r="AA299" i="3"/>
  <c r="AA412" i="3"/>
  <c r="AA244" i="3"/>
  <c r="AA316" i="3"/>
  <c r="AA380" i="3"/>
  <c r="AA221" i="3"/>
  <c r="AA285" i="3"/>
  <c r="AA357" i="3"/>
  <c r="AA405" i="3"/>
  <c r="AA223" i="3"/>
  <c r="AA182" i="3"/>
  <c r="AA246" i="3"/>
  <c r="AA334" i="3"/>
  <c r="AA398" i="3"/>
  <c r="AA216" i="3"/>
  <c r="AA280" i="3"/>
  <c r="AA185" i="3"/>
  <c r="AA313" i="3"/>
  <c r="AA338" i="3"/>
  <c r="AA424" i="3"/>
  <c r="AA328" i="3"/>
  <c r="AA227" i="3"/>
  <c r="AA307" i="3"/>
  <c r="AA379" i="3"/>
  <c r="AA420" i="3"/>
  <c r="AA252" i="3"/>
  <c r="AA324" i="3"/>
  <c r="AA229" i="3"/>
  <c r="AA293" i="3"/>
  <c r="AA413" i="3"/>
  <c r="AA231" i="3"/>
  <c r="AA190" i="3"/>
  <c r="AA254" i="3"/>
  <c r="AA342" i="3"/>
  <c r="AA406" i="3"/>
  <c r="AA224" i="3"/>
  <c r="AA288" i="3"/>
  <c r="AA274" i="3"/>
  <c r="AA360" i="3"/>
  <c r="AA234" i="3"/>
  <c r="AA351" i="3"/>
  <c r="AA407" i="3"/>
  <c r="AA193" i="3"/>
  <c r="AA257" i="3"/>
  <c r="AA321" i="3"/>
  <c r="AA385" i="3"/>
  <c r="AA282" i="3"/>
  <c r="AA346" i="3"/>
  <c r="AA368" i="3"/>
  <c r="AA432" i="3"/>
  <c r="AA242" i="3"/>
  <c r="AA359" i="3"/>
  <c r="AA415" i="3"/>
  <c r="AA336" i="3"/>
  <c r="AA43" i="3"/>
  <c r="AA243" i="3"/>
  <c r="AA315" i="3"/>
  <c r="AA395" i="3"/>
  <c r="AA428" i="3"/>
  <c r="AA188" i="3"/>
  <c r="AA260" i="3"/>
  <c r="AA332" i="3"/>
  <c r="AA237" i="3"/>
  <c r="AA301" i="3"/>
  <c r="AA421" i="3"/>
  <c r="AA239" i="3"/>
  <c r="AA198" i="3"/>
  <c r="AA262" i="3"/>
  <c r="AA350" i="3"/>
  <c r="AA414" i="3"/>
  <c r="AA16" i="3"/>
  <c r="AA232" i="3"/>
  <c r="AA201" i="3"/>
  <c r="AA265" i="3"/>
  <c r="AA354" i="3"/>
  <c r="AA376" i="3"/>
  <c r="AA42" i="3"/>
  <c r="AA378" i="3"/>
  <c r="AA367" i="3"/>
  <c r="AA423" i="3"/>
  <c r="AA10" i="3"/>
  <c r="AA187" i="3"/>
  <c r="AA251" i="3"/>
  <c r="AA331" i="3"/>
  <c r="AA403" i="3"/>
  <c r="AA303" i="3"/>
  <c r="AA196" i="3"/>
  <c r="AA268" i="3"/>
  <c r="AA340" i="3"/>
  <c r="AA181" i="3"/>
  <c r="AA245" i="3"/>
  <c r="AA309" i="3"/>
  <c r="AA373" i="3"/>
  <c r="AA429" i="3"/>
  <c r="AA143" i="3"/>
  <c r="AA247" i="3"/>
  <c r="AA206" i="3"/>
  <c r="AA278" i="3"/>
  <c r="AA358" i="3"/>
  <c r="AA422" i="3"/>
  <c r="AA240" i="3"/>
  <c r="AA273" i="3"/>
  <c r="AA337" i="3"/>
  <c r="AA401" i="3"/>
  <c r="AA298" i="3"/>
  <c r="AA426" i="3"/>
  <c r="AA384" i="3"/>
  <c r="AA186" i="3"/>
  <c r="AA386" i="3"/>
  <c r="AA375" i="3"/>
  <c r="AA431" i="3"/>
  <c r="AA195" i="3"/>
  <c r="AA259" i="3"/>
  <c r="AA339" i="3"/>
  <c r="AA411" i="3"/>
  <c r="AA435" i="3"/>
  <c r="AA204" i="3"/>
  <c r="AA284" i="3"/>
  <c r="AA348" i="3"/>
  <c r="AA189" i="3"/>
  <c r="AA253" i="3"/>
  <c r="AA317" i="3"/>
  <c r="AA381" i="3"/>
  <c r="AA294" i="3"/>
  <c r="AA183" i="3"/>
  <c r="AA279" i="3"/>
  <c r="AA214" i="3"/>
  <c r="AA310" i="3"/>
  <c r="AA430" i="3"/>
  <c r="AA184" i="3"/>
  <c r="AA248" i="3"/>
  <c r="AA290" i="3"/>
  <c r="AA217" i="3"/>
  <c r="AA281" i="3"/>
  <c r="AA345" i="3"/>
  <c r="AA409" i="3"/>
  <c r="AA306" i="3"/>
  <c r="AA434" i="3"/>
  <c r="AA392" i="3"/>
  <c r="AA194" i="3"/>
  <c r="AA394" i="3"/>
  <c r="AA304" i="3"/>
  <c r="AA203" i="3"/>
  <c r="AA267" i="3"/>
  <c r="AA347" i="3"/>
  <c r="AA427" i="3"/>
  <c r="AA220" i="3"/>
  <c r="AA292" i="3"/>
  <c r="AA356" i="3"/>
  <c r="AA197" i="3"/>
  <c r="AA261" i="3"/>
  <c r="AA333" i="3"/>
  <c r="AA191" i="3"/>
  <c r="AA222" i="3"/>
  <c r="AA318" i="3"/>
  <c r="AA192" i="3"/>
  <c r="AA256" i="3"/>
  <c r="AA249" i="3"/>
  <c r="AA225" i="3"/>
  <c r="AA289" i="3"/>
  <c r="AA353" i="3"/>
  <c r="AA417" i="3"/>
  <c r="AA314" i="3"/>
  <c r="AA319" i="3"/>
  <c r="AA400" i="3"/>
  <c r="AA202" i="3"/>
  <c r="AA402" i="3"/>
  <c r="AA211" i="3"/>
  <c r="AA283" i="3"/>
  <c r="AA355" i="3"/>
  <c r="AA396" i="3"/>
  <c r="AA228" i="3"/>
  <c r="AA300" i="3"/>
  <c r="AA364" i="3"/>
  <c r="AA205" i="3"/>
  <c r="AA269" i="3"/>
  <c r="AA341" i="3"/>
  <c r="AA199" i="3"/>
  <c r="AA230" i="3"/>
  <c r="AA374" i="3"/>
  <c r="AA200" i="3"/>
  <c r="AA264" i="3"/>
  <c r="AA393" i="3"/>
  <c r="AA209" i="3"/>
  <c r="AA233" i="3"/>
  <c r="AA297" i="3"/>
  <c r="AA361" i="3"/>
  <c r="AA425" i="3"/>
  <c r="AA258" i="3"/>
  <c r="AA322" i="3"/>
  <c r="AA327" i="3"/>
  <c r="AA408" i="3"/>
  <c r="AA210" i="3"/>
  <c r="AA410" i="3"/>
  <c r="AA391" i="3"/>
  <c r="AA291" i="3"/>
  <c r="AA404" i="3"/>
  <c r="AA236" i="3"/>
  <c r="AA308" i="3"/>
  <c r="AA372" i="3"/>
  <c r="AA213" i="3"/>
  <c r="AA277" i="3"/>
  <c r="AA349" i="3"/>
  <c r="AA397" i="3"/>
  <c r="AA207" i="3"/>
  <c r="AA238" i="3"/>
  <c r="AA390" i="3"/>
  <c r="AA263" i="3"/>
  <c r="AA208" i="3"/>
  <c r="AA272" i="3"/>
  <c r="D25" i="2"/>
  <c r="D26" i="6"/>
  <c r="D25" i="5"/>
  <c r="D18" i="6" l="1"/>
  <c r="D18" i="4"/>
  <c r="K18" i="4" s="1"/>
  <c r="D18" i="5"/>
  <c r="G168" i="8"/>
  <c r="E168" i="8"/>
  <c r="D168" i="8"/>
  <c r="K168" i="8" s="1"/>
  <c r="C168" i="8"/>
  <c r="B168" i="8"/>
  <c r="A168" i="8"/>
  <c r="G167" i="8"/>
  <c r="E167" i="8"/>
  <c r="D167" i="8"/>
  <c r="K167" i="8" s="1"/>
  <c r="C167" i="8"/>
  <c r="B167" i="8"/>
  <c r="A167" i="8"/>
  <c r="G166" i="8"/>
  <c r="E166" i="8"/>
  <c r="D166" i="8"/>
  <c r="K166" i="8" s="1"/>
  <c r="C166" i="8"/>
  <c r="B166" i="8"/>
  <c r="A166" i="8"/>
  <c r="G165" i="8"/>
  <c r="E165" i="8"/>
  <c r="D165" i="8"/>
  <c r="K165" i="8" s="1"/>
  <c r="C165" i="8"/>
  <c r="B165" i="8"/>
  <c r="A165" i="8"/>
  <c r="G164" i="8"/>
  <c r="E164" i="8"/>
  <c r="D164" i="8"/>
  <c r="K164" i="8" s="1"/>
  <c r="C164" i="8"/>
  <c r="B164" i="8"/>
  <c r="A164" i="8"/>
  <c r="G163" i="8"/>
  <c r="E163" i="8"/>
  <c r="D163" i="8"/>
  <c r="K163" i="8" s="1"/>
  <c r="C163" i="8"/>
  <c r="B163" i="8"/>
  <c r="A163" i="8"/>
  <c r="G162" i="8"/>
  <c r="E162" i="8"/>
  <c r="D162" i="8"/>
  <c r="K162" i="8" s="1"/>
  <c r="C162" i="8"/>
  <c r="B162" i="8"/>
  <c r="A162" i="8"/>
  <c r="G161" i="8"/>
  <c r="D161" i="8"/>
  <c r="K161" i="8" s="1"/>
  <c r="C161" i="8"/>
  <c r="B161" i="8"/>
  <c r="A161" i="8"/>
  <c r="G160" i="8"/>
  <c r="D160" i="8"/>
  <c r="K160" i="8" s="1"/>
  <c r="C160" i="8"/>
  <c r="B160" i="8"/>
  <c r="A160" i="8"/>
  <c r="G159" i="8"/>
  <c r="D159" i="8"/>
  <c r="K159" i="8" s="1"/>
  <c r="C159" i="8"/>
  <c r="B159" i="8"/>
  <c r="A159" i="8"/>
  <c r="G158" i="8"/>
  <c r="D158" i="8"/>
  <c r="K158" i="8" s="1"/>
  <c r="C158" i="8"/>
  <c r="B158" i="8"/>
  <c r="A158" i="8"/>
  <c r="G157" i="8"/>
  <c r="D157" i="8"/>
  <c r="K157" i="8" s="1"/>
  <c r="C157" i="8"/>
  <c r="B157" i="8"/>
  <c r="A157" i="8"/>
  <c r="G156" i="8"/>
  <c r="D156" i="8"/>
  <c r="K156" i="8" s="1"/>
  <c r="C156" i="8"/>
  <c r="B156" i="8"/>
  <c r="A156" i="8"/>
  <c r="G155" i="8"/>
  <c r="D155" i="8"/>
  <c r="K155" i="8" s="1"/>
  <c r="C155" i="8"/>
  <c r="B155" i="8"/>
  <c r="A155" i="8"/>
  <c r="G154" i="8"/>
  <c r="D154" i="8"/>
  <c r="K154" i="8" s="1"/>
  <c r="C154" i="8"/>
  <c r="B154" i="8"/>
  <c r="A154" i="8"/>
  <c r="G153" i="8"/>
  <c r="D153" i="8"/>
  <c r="K153" i="8" s="1"/>
  <c r="C153" i="8"/>
  <c r="B153" i="8"/>
  <c r="A153" i="8"/>
  <c r="G152" i="8"/>
  <c r="D152" i="8"/>
  <c r="K152" i="8" s="1"/>
  <c r="C152" i="8"/>
  <c r="B152" i="8"/>
  <c r="A152" i="8"/>
  <c r="G151" i="8"/>
  <c r="D151" i="8"/>
  <c r="K151" i="8" s="1"/>
  <c r="C151" i="8"/>
  <c r="B151" i="8"/>
  <c r="A151" i="8"/>
  <c r="G150" i="8"/>
  <c r="D150" i="8"/>
  <c r="K150" i="8" s="1"/>
  <c r="C150" i="8"/>
  <c r="B150" i="8"/>
  <c r="A150" i="8"/>
  <c r="R149" i="8"/>
  <c r="G149" i="8"/>
  <c r="D149" i="8"/>
  <c r="C149" i="8"/>
  <c r="B149" i="8"/>
  <c r="A149" i="8"/>
  <c r="G148" i="8"/>
  <c r="D148" i="8"/>
  <c r="C148" i="8"/>
  <c r="B148" i="8"/>
  <c r="A148" i="8"/>
  <c r="G147" i="8"/>
  <c r="D147" i="8"/>
  <c r="C147" i="8"/>
  <c r="B147" i="8"/>
  <c r="A147" i="8"/>
  <c r="G146" i="8"/>
  <c r="D146" i="8"/>
  <c r="C146" i="8"/>
  <c r="B146" i="8"/>
  <c r="A146" i="8"/>
  <c r="G145" i="8"/>
  <c r="D145" i="8"/>
  <c r="C145" i="8"/>
  <c r="B145" i="8"/>
  <c r="A145" i="8"/>
  <c r="G144" i="8"/>
  <c r="D144" i="8"/>
  <c r="C144" i="8"/>
  <c r="B144" i="8"/>
  <c r="A144" i="8"/>
  <c r="G143" i="8"/>
  <c r="D143" i="8"/>
  <c r="C143" i="8"/>
  <c r="B143" i="8"/>
  <c r="A143" i="8"/>
  <c r="G142" i="8"/>
  <c r="D142" i="8"/>
  <c r="C142" i="8"/>
  <c r="B142" i="8"/>
  <c r="A142" i="8"/>
  <c r="G141" i="8"/>
  <c r="D141" i="8"/>
  <c r="C141" i="8"/>
  <c r="B141" i="8"/>
  <c r="A141" i="8"/>
  <c r="G140" i="8"/>
  <c r="D140" i="8"/>
  <c r="C140" i="8"/>
  <c r="B140" i="8"/>
  <c r="A140" i="8"/>
  <c r="G139" i="8"/>
  <c r="D139" i="8"/>
  <c r="C139" i="8"/>
  <c r="B139" i="8"/>
  <c r="A139" i="8"/>
  <c r="G138" i="8"/>
  <c r="D138" i="8"/>
  <c r="C138" i="8"/>
  <c r="B138" i="8"/>
  <c r="A138" i="8"/>
  <c r="G137" i="8"/>
  <c r="D137" i="8"/>
  <c r="C137" i="8"/>
  <c r="B137" i="8"/>
  <c r="A137" i="8"/>
  <c r="R136" i="8"/>
  <c r="G136" i="8"/>
  <c r="D136" i="8"/>
  <c r="K136" i="8" s="1"/>
  <c r="C136" i="8"/>
  <c r="B136" i="8"/>
  <c r="A136" i="8"/>
  <c r="G135" i="8"/>
  <c r="D135" i="8"/>
  <c r="K135" i="8" s="1"/>
  <c r="C135" i="8"/>
  <c r="B135" i="8"/>
  <c r="A135" i="8"/>
  <c r="G134" i="8"/>
  <c r="D134" i="8"/>
  <c r="K134" i="8" s="1"/>
  <c r="C134" i="8"/>
  <c r="B134" i="8"/>
  <c r="A134" i="8"/>
  <c r="G133" i="8"/>
  <c r="D133" i="8"/>
  <c r="K133" i="8" s="1"/>
  <c r="C133" i="8"/>
  <c r="B133" i="8"/>
  <c r="A133" i="8"/>
  <c r="G132" i="8"/>
  <c r="D132" i="8"/>
  <c r="K132" i="8" s="1"/>
  <c r="C132" i="8"/>
  <c r="B132" i="8"/>
  <c r="A132" i="8"/>
  <c r="G131" i="8"/>
  <c r="D131" i="8"/>
  <c r="K131" i="8" s="1"/>
  <c r="C131" i="8"/>
  <c r="B131" i="8"/>
  <c r="A131" i="8"/>
  <c r="G130" i="8"/>
  <c r="D130" i="8"/>
  <c r="K130" i="8" s="1"/>
  <c r="C130" i="8"/>
  <c r="B130" i="8"/>
  <c r="A130" i="8"/>
  <c r="G129" i="8"/>
  <c r="D129" i="8"/>
  <c r="K129" i="8" s="1"/>
  <c r="C129" i="8"/>
  <c r="B129" i="8"/>
  <c r="A129" i="8"/>
  <c r="G128" i="8"/>
  <c r="D128" i="8"/>
  <c r="K128" i="8" s="1"/>
  <c r="C128" i="8"/>
  <c r="B128" i="8"/>
  <c r="A128" i="8"/>
  <c r="G127" i="8"/>
  <c r="D127" i="8"/>
  <c r="K127" i="8" s="1"/>
  <c r="C127" i="8"/>
  <c r="B127" i="8"/>
  <c r="A127" i="8"/>
  <c r="G126" i="8"/>
  <c r="D126" i="8"/>
  <c r="K126" i="8" s="1"/>
  <c r="C126" i="8"/>
  <c r="B126" i="8"/>
  <c r="A126" i="8"/>
  <c r="G125" i="8"/>
  <c r="D125" i="8"/>
  <c r="K125" i="8" s="1"/>
  <c r="C125" i="8"/>
  <c r="B125" i="8"/>
  <c r="A125" i="8"/>
  <c r="G124" i="8"/>
  <c r="D124" i="8"/>
  <c r="K124" i="8" s="1"/>
  <c r="C124" i="8"/>
  <c r="B124" i="8"/>
  <c r="A124" i="8"/>
  <c r="G123" i="8"/>
  <c r="D123" i="8"/>
  <c r="K123" i="8" s="1"/>
  <c r="C123" i="8"/>
  <c r="B123" i="8"/>
  <c r="A123" i="8"/>
  <c r="G122" i="8"/>
  <c r="D122" i="8"/>
  <c r="K122" i="8" s="1"/>
  <c r="C122" i="8"/>
  <c r="B122" i="8"/>
  <c r="A122" i="8"/>
  <c r="G121" i="8"/>
  <c r="D121" i="8"/>
  <c r="K121" i="8" s="1"/>
  <c r="C121" i="8"/>
  <c r="B121" i="8"/>
  <c r="A121" i="8"/>
  <c r="G120" i="8"/>
  <c r="D120" i="8"/>
  <c r="K120" i="8" s="1"/>
  <c r="C120" i="8"/>
  <c r="B120" i="8"/>
  <c r="A120" i="8"/>
  <c r="G119" i="8"/>
  <c r="D119" i="8"/>
  <c r="K119" i="8" s="1"/>
  <c r="C119" i="8"/>
  <c r="B119" i="8"/>
  <c r="A119" i="8"/>
  <c r="G118" i="8"/>
  <c r="D118" i="8"/>
  <c r="K118" i="8" s="1"/>
  <c r="C118" i="8"/>
  <c r="B118" i="8"/>
  <c r="A118" i="8"/>
  <c r="G117" i="8"/>
  <c r="D117" i="8"/>
  <c r="K117" i="8" s="1"/>
  <c r="C117" i="8"/>
  <c r="B117" i="8"/>
  <c r="A117" i="8"/>
  <c r="G116" i="8"/>
  <c r="D116" i="8"/>
  <c r="K116" i="8" s="1"/>
  <c r="C116" i="8"/>
  <c r="B116" i="8"/>
  <c r="A116" i="8"/>
  <c r="G115" i="8"/>
  <c r="D115" i="8"/>
  <c r="K115" i="8" s="1"/>
  <c r="C115" i="8"/>
  <c r="B115" i="8"/>
  <c r="A115" i="8"/>
  <c r="G114" i="8"/>
  <c r="D114" i="8"/>
  <c r="K114" i="8" s="1"/>
  <c r="C114" i="8"/>
  <c r="B114" i="8"/>
  <c r="A114" i="8"/>
  <c r="G113" i="8"/>
  <c r="D113" i="8"/>
  <c r="K113" i="8" s="1"/>
  <c r="C113" i="8"/>
  <c r="B113" i="8"/>
  <c r="A113" i="8"/>
  <c r="G112" i="8"/>
  <c r="D112" i="8"/>
  <c r="K112" i="8" s="1"/>
  <c r="C112" i="8"/>
  <c r="B112" i="8"/>
  <c r="A112" i="8"/>
  <c r="G111" i="8"/>
  <c r="D111" i="8"/>
  <c r="K111" i="8" s="1"/>
  <c r="C111" i="8"/>
  <c r="B111" i="8"/>
  <c r="A111" i="8"/>
  <c r="G110" i="8"/>
  <c r="D110" i="8"/>
  <c r="K110" i="8" s="1"/>
  <c r="C110" i="8"/>
  <c r="B110" i="8"/>
  <c r="A110" i="8"/>
  <c r="G109" i="8"/>
  <c r="D109" i="8"/>
  <c r="K109" i="8" s="1"/>
  <c r="C109" i="8"/>
  <c r="B109" i="8"/>
  <c r="A109" i="8"/>
  <c r="G108" i="8"/>
  <c r="D108" i="8"/>
  <c r="K108" i="8" s="1"/>
  <c r="C108" i="8"/>
  <c r="B108" i="8"/>
  <c r="A108" i="8"/>
  <c r="G107" i="8"/>
  <c r="D107" i="8"/>
  <c r="K107" i="8" s="1"/>
  <c r="C107" i="8"/>
  <c r="B107" i="8"/>
  <c r="A107" i="8"/>
  <c r="G106" i="8"/>
  <c r="D106" i="8"/>
  <c r="K106" i="8" s="1"/>
  <c r="C106" i="8"/>
  <c r="B106" i="8"/>
  <c r="A106" i="8"/>
  <c r="G105" i="8"/>
  <c r="D105" i="8"/>
  <c r="K105" i="8" s="1"/>
  <c r="C105" i="8"/>
  <c r="B105" i="8"/>
  <c r="A105" i="8"/>
  <c r="G104" i="8"/>
  <c r="D104" i="8"/>
  <c r="K104" i="8" s="1"/>
  <c r="C104" i="8"/>
  <c r="B104" i="8"/>
  <c r="A104" i="8"/>
  <c r="G103" i="8"/>
  <c r="D103" i="8"/>
  <c r="K103" i="8" s="1"/>
  <c r="C103" i="8"/>
  <c r="B103" i="8"/>
  <c r="A103" i="8"/>
  <c r="G102" i="8"/>
  <c r="D102" i="8"/>
  <c r="K102" i="8" s="1"/>
  <c r="C102" i="8"/>
  <c r="B102" i="8"/>
  <c r="A102" i="8"/>
  <c r="G101" i="8"/>
  <c r="D101" i="8"/>
  <c r="K101" i="8" s="1"/>
  <c r="C101" i="8"/>
  <c r="B101" i="8"/>
  <c r="A101" i="8"/>
  <c r="G100" i="8"/>
  <c r="D100" i="8"/>
  <c r="K100" i="8" s="1"/>
  <c r="C100" i="8"/>
  <c r="B100" i="8"/>
  <c r="A100" i="8"/>
  <c r="G99" i="8"/>
  <c r="D99" i="8"/>
  <c r="K99" i="8" s="1"/>
  <c r="C99" i="8"/>
  <c r="B99" i="8"/>
  <c r="A99" i="8"/>
  <c r="G98" i="8"/>
  <c r="D98" i="8"/>
  <c r="K98" i="8" s="1"/>
  <c r="C98" i="8"/>
  <c r="B98" i="8"/>
  <c r="A98" i="8"/>
  <c r="G97" i="8"/>
  <c r="D97" i="8"/>
  <c r="K97" i="8" s="1"/>
  <c r="C97" i="8"/>
  <c r="B97" i="8"/>
  <c r="A97" i="8"/>
  <c r="R96" i="8"/>
  <c r="G96" i="8"/>
  <c r="D96" i="8"/>
  <c r="K96" i="8" s="1"/>
  <c r="C96" i="8"/>
  <c r="B96" i="8"/>
  <c r="A96" i="8"/>
  <c r="G95" i="8"/>
  <c r="D95" i="8"/>
  <c r="K95" i="8" s="1"/>
  <c r="C95" i="8"/>
  <c r="B95" i="8"/>
  <c r="A95" i="8"/>
  <c r="G94" i="8"/>
  <c r="D94" i="8"/>
  <c r="K94" i="8" s="1"/>
  <c r="C94" i="8"/>
  <c r="B94" i="8"/>
  <c r="A94" i="8"/>
  <c r="G93" i="8"/>
  <c r="D93" i="8"/>
  <c r="K93" i="8" s="1"/>
  <c r="C93" i="8"/>
  <c r="B93" i="8"/>
  <c r="A93" i="8"/>
  <c r="G92" i="8"/>
  <c r="D92" i="8"/>
  <c r="K92" i="8" s="1"/>
  <c r="C92" i="8"/>
  <c r="B92" i="8"/>
  <c r="A92" i="8"/>
  <c r="G91" i="8"/>
  <c r="D91" i="8"/>
  <c r="K91" i="8" s="1"/>
  <c r="C91" i="8"/>
  <c r="B91" i="8"/>
  <c r="A91" i="8"/>
  <c r="G90" i="8"/>
  <c r="D90" i="8"/>
  <c r="K90" i="8" s="1"/>
  <c r="C90" i="8"/>
  <c r="B90" i="8"/>
  <c r="A90" i="8"/>
  <c r="R89" i="8"/>
  <c r="G89" i="8"/>
  <c r="D89" i="8"/>
  <c r="K89" i="8" s="1"/>
  <c r="C89" i="8"/>
  <c r="B89" i="8"/>
  <c r="A89" i="8"/>
  <c r="G88" i="8"/>
  <c r="D88" i="8"/>
  <c r="K88" i="8" s="1"/>
  <c r="C88" i="8"/>
  <c r="B88" i="8"/>
  <c r="A88" i="8"/>
  <c r="G87" i="8"/>
  <c r="D87" i="8"/>
  <c r="K87" i="8" s="1"/>
  <c r="C87" i="8"/>
  <c r="B87" i="8"/>
  <c r="A87" i="8"/>
  <c r="G86" i="8"/>
  <c r="D86" i="8"/>
  <c r="K86" i="8" s="1"/>
  <c r="C86" i="8"/>
  <c r="B86" i="8"/>
  <c r="A86" i="8"/>
  <c r="G85" i="8"/>
  <c r="D85" i="8"/>
  <c r="K85" i="8" s="1"/>
  <c r="C85" i="8"/>
  <c r="B85" i="8"/>
  <c r="A85" i="8"/>
  <c r="G84" i="8"/>
  <c r="D84" i="8"/>
  <c r="K84" i="8" s="1"/>
  <c r="C84" i="8"/>
  <c r="B84" i="8"/>
  <c r="A84" i="8"/>
  <c r="G83" i="8"/>
  <c r="D83" i="8"/>
  <c r="K83" i="8" s="1"/>
  <c r="C83" i="8"/>
  <c r="B83" i="8"/>
  <c r="A83" i="8"/>
  <c r="G82" i="8"/>
  <c r="D82" i="8"/>
  <c r="K82" i="8" s="1"/>
  <c r="C82" i="8"/>
  <c r="B82" i="8"/>
  <c r="A82" i="8"/>
  <c r="G81" i="8"/>
  <c r="D81" i="8"/>
  <c r="K81" i="8" s="1"/>
  <c r="C81" i="8"/>
  <c r="B81" i="8"/>
  <c r="A81" i="8"/>
  <c r="G80" i="8"/>
  <c r="D80" i="8"/>
  <c r="K80" i="8" s="1"/>
  <c r="C80" i="8"/>
  <c r="B80" i="8"/>
  <c r="A80" i="8"/>
  <c r="G79" i="8"/>
  <c r="D79" i="8"/>
  <c r="K79" i="8" s="1"/>
  <c r="C79" i="8"/>
  <c r="B79" i="8"/>
  <c r="A79" i="8"/>
  <c r="G78" i="8"/>
  <c r="D78" i="8"/>
  <c r="K78" i="8" s="1"/>
  <c r="C78" i="8"/>
  <c r="B78" i="8"/>
  <c r="A78" i="8"/>
  <c r="G77" i="8"/>
  <c r="D77" i="8"/>
  <c r="K77" i="8" s="1"/>
  <c r="C77" i="8"/>
  <c r="B77" i="8"/>
  <c r="A77" i="8"/>
  <c r="G76" i="8"/>
  <c r="D76" i="8"/>
  <c r="K76" i="8" s="1"/>
  <c r="C76" i="8"/>
  <c r="B76" i="8"/>
  <c r="A76" i="8"/>
  <c r="G75" i="8"/>
  <c r="D75" i="8"/>
  <c r="K75" i="8" s="1"/>
  <c r="C75" i="8"/>
  <c r="B75" i="8"/>
  <c r="A75" i="8"/>
  <c r="G74" i="8"/>
  <c r="D74" i="8"/>
  <c r="K74" i="8" s="1"/>
  <c r="C74" i="8"/>
  <c r="B74" i="8"/>
  <c r="A74" i="8"/>
  <c r="G73" i="8"/>
  <c r="D73" i="8"/>
  <c r="K73" i="8" s="1"/>
  <c r="C73" i="8"/>
  <c r="B73" i="8"/>
  <c r="A73" i="8"/>
  <c r="G72" i="8"/>
  <c r="D72" i="8"/>
  <c r="K72" i="8" s="1"/>
  <c r="C72" i="8"/>
  <c r="B72" i="8"/>
  <c r="A72" i="8"/>
  <c r="G71" i="8"/>
  <c r="D71" i="8"/>
  <c r="K71" i="8" s="1"/>
  <c r="C71" i="8"/>
  <c r="B71" i="8"/>
  <c r="A71" i="8"/>
  <c r="G70" i="8"/>
  <c r="D70" i="8"/>
  <c r="K70" i="8" s="1"/>
  <c r="C70" i="8"/>
  <c r="B70" i="8"/>
  <c r="A70" i="8"/>
  <c r="G69" i="8"/>
  <c r="D69" i="8"/>
  <c r="K69" i="8" s="1"/>
  <c r="C69" i="8"/>
  <c r="B69" i="8"/>
  <c r="A69" i="8"/>
  <c r="G68" i="8"/>
  <c r="D68" i="8"/>
  <c r="K68" i="8" s="1"/>
  <c r="C68" i="8"/>
  <c r="B68" i="8"/>
  <c r="A68" i="8"/>
  <c r="G67" i="8"/>
  <c r="D67" i="8"/>
  <c r="K67" i="8" s="1"/>
  <c r="C67" i="8"/>
  <c r="B67" i="8"/>
  <c r="A67" i="8"/>
  <c r="G66" i="8"/>
  <c r="D66" i="8"/>
  <c r="K66" i="8" s="1"/>
  <c r="C66" i="8"/>
  <c r="B66" i="8"/>
  <c r="A66" i="8"/>
  <c r="G65" i="8"/>
  <c r="D65" i="8"/>
  <c r="K65" i="8" s="1"/>
  <c r="C65" i="8"/>
  <c r="B65" i="8"/>
  <c r="A65" i="8"/>
  <c r="G64" i="8"/>
  <c r="D64" i="8"/>
  <c r="K64" i="8" s="1"/>
  <c r="C64" i="8"/>
  <c r="B64" i="8"/>
  <c r="A64" i="8"/>
  <c r="G63" i="8"/>
  <c r="D63" i="8"/>
  <c r="K63" i="8" s="1"/>
  <c r="C63" i="8"/>
  <c r="B63" i="8"/>
  <c r="A63" i="8"/>
  <c r="R62" i="8"/>
  <c r="G62" i="8"/>
  <c r="D62" i="8"/>
  <c r="K62" i="8" s="1"/>
  <c r="C62" i="8"/>
  <c r="B62" i="8"/>
  <c r="A62" i="8"/>
  <c r="G61" i="8"/>
  <c r="D61" i="8"/>
  <c r="K61" i="8" s="1"/>
  <c r="C61" i="8"/>
  <c r="B61" i="8"/>
  <c r="A61" i="8"/>
  <c r="R60" i="8"/>
  <c r="G60" i="8"/>
  <c r="D60" i="8"/>
  <c r="K60" i="8" s="1"/>
  <c r="C60" i="8"/>
  <c r="B60" i="8"/>
  <c r="A60" i="8"/>
  <c r="G59" i="8"/>
  <c r="D59" i="8"/>
  <c r="K59" i="8" s="1"/>
  <c r="C59" i="8"/>
  <c r="B59" i="8"/>
  <c r="A59" i="8"/>
  <c r="G58" i="8"/>
  <c r="D58" i="8"/>
  <c r="K58" i="8" s="1"/>
  <c r="C58" i="8"/>
  <c r="B58" i="8"/>
  <c r="A58" i="8"/>
  <c r="G57" i="8"/>
  <c r="D57" i="8"/>
  <c r="K57" i="8" s="1"/>
  <c r="C57" i="8"/>
  <c r="B57" i="8"/>
  <c r="A57" i="8"/>
  <c r="G56" i="8"/>
  <c r="D56" i="8"/>
  <c r="K56" i="8" s="1"/>
  <c r="C56" i="8"/>
  <c r="B56" i="8"/>
  <c r="A56" i="8"/>
  <c r="G55" i="8"/>
  <c r="D55" i="8"/>
  <c r="K55" i="8" s="1"/>
  <c r="C55" i="8"/>
  <c r="B55" i="8"/>
  <c r="A55" i="8"/>
  <c r="G54" i="8"/>
  <c r="D54" i="8"/>
  <c r="K54" i="8" s="1"/>
  <c r="C54" i="8"/>
  <c r="B54" i="8"/>
  <c r="A54" i="8"/>
  <c r="G53" i="8"/>
  <c r="D53" i="8"/>
  <c r="K53" i="8" s="1"/>
  <c r="C53" i="8"/>
  <c r="B53" i="8"/>
  <c r="A53" i="8"/>
  <c r="G52" i="8"/>
  <c r="D52" i="8"/>
  <c r="K52" i="8" s="1"/>
  <c r="C52" i="8"/>
  <c r="B52" i="8"/>
  <c r="A52" i="8"/>
  <c r="G51" i="8"/>
  <c r="D51" i="8"/>
  <c r="K51" i="8" s="1"/>
  <c r="C51" i="8"/>
  <c r="B51" i="8"/>
  <c r="A51" i="8"/>
  <c r="R50" i="8"/>
  <c r="G50" i="8"/>
  <c r="D50" i="8"/>
  <c r="K50" i="8" s="1"/>
  <c r="C50" i="8"/>
  <c r="B50" i="8"/>
  <c r="A50" i="8"/>
  <c r="G49" i="8"/>
  <c r="D49" i="8"/>
  <c r="K49" i="8" s="1"/>
  <c r="C49" i="8"/>
  <c r="B49" i="8"/>
  <c r="A49" i="8"/>
  <c r="G48" i="8"/>
  <c r="D48" i="8"/>
  <c r="K48" i="8" s="1"/>
  <c r="C48" i="8"/>
  <c r="B48" i="8"/>
  <c r="A48" i="8"/>
  <c r="G47" i="8"/>
  <c r="D47" i="8"/>
  <c r="K47" i="8" s="1"/>
  <c r="C47" i="8"/>
  <c r="B47" i="8"/>
  <c r="A47" i="8"/>
  <c r="G46" i="8"/>
  <c r="D46" i="8"/>
  <c r="K46" i="8" s="1"/>
  <c r="C46" i="8"/>
  <c r="B46" i="8"/>
  <c r="A46" i="8"/>
  <c r="G45" i="8"/>
  <c r="D45" i="8"/>
  <c r="K45" i="8" s="1"/>
  <c r="C45" i="8"/>
  <c r="B45" i="8"/>
  <c r="A45" i="8"/>
  <c r="G44" i="8"/>
  <c r="D44" i="8"/>
  <c r="K44" i="8" s="1"/>
  <c r="C44" i="8"/>
  <c r="B44" i="8"/>
  <c r="A44" i="8"/>
  <c r="G43" i="8"/>
  <c r="D43" i="8"/>
  <c r="K43" i="8" s="1"/>
  <c r="C43" i="8"/>
  <c r="B43" i="8"/>
  <c r="A43" i="8"/>
  <c r="G42" i="8"/>
  <c r="D42" i="8"/>
  <c r="K42" i="8" s="1"/>
  <c r="C42" i="8"/>
  <c r="B42" i="8"/>
  <c r="A42" i="8"/>
  <c r="G41" i="8"/>
  <c r="D41" i="8"/>
  <c r="K41" i="8" s="1"/>
  <c r="C41" i="8"/>
  <c r="B41" i="8"/>
  <c r="A41" i="8"/>
  <c r="G40" i="8"/>
  <c r="D40" i="8"/>
  <c r="K40" i="8" s="1"/>
  <c r="C40" i="8"/>
  <c r="B40" i="8"/>
  <c r="A40" i="8"/>
  <c r="G39" i="8"/>
  <c r="D39" i="8"/>
  <c r="K39" i="8" s="1"/>
  <c r="C39" i="8"/>
  <c r="B39" i="8"/>
  <c r="A39" i="8"/>
  <c r="G38" i="8"/>
  <c r="D38" i="8"/>
  <c r="K38" i="8" s="1"/>
  <c r="C38" i="8"/>
  <c r="B38" i="8"/>
  <c r="A38" i="8"/>
  <c r="G37" i="8"/>
  <c r="D37" i="8"/>
  <c r="K37" i="8" s="1"/>
  <c r="C37" i="8"/>
  <c r="B37" i="8"/>
  <c r="A37" i="8"/>
  <c r="G36" i="8"/>
  <c r="D36" i="8"/>
  <c r="K36" i="8" s="1"/>
  <c r="C36" i="8"/>
  <c r="B36" i="8"/>
  <c r="A36" i="8"/>
  <c r="R35" i="8"/>
  <c r="G35" i="8"/>
  <c r="D35" i="8"/>
  <c r="C35" i="8"/>
  <c r="B35" i="8"/>
  <c r="A35" i="8"/>
  <c r="R34" i="8"/>
  <c r="G34" i="8"/>
  <c r="D34" i="8"/>
  <c r="C34" i="8"/>
  <c r="B34" i="8"/>
  <c r="A34" i="8"/>
  <c r="G33" i="8"/>
  <c r="D33" i="8"/>
  <c r="C33" i="8"/>
  <c r="B33" i="8"/>
  <c r="A33" i="8"/>
  <c r="R32" i="8"/>
  <c r="G32" i="8"/>
  <c r="D32" i="8"/>
  <c r="K32" i="8" s="1"/>
  <c r="C32" i="8"/>
  <c r="B32" i="8"/>
  <c r="A32" i="8"/>
  <c r="G31" i="8"/>
  <c r="D31" i="8"/>
  <c r="K31" i="8" s="1"/>
  <c r="C31" i="8"/>
  <c r="B31" i="8"/>
  <c r="A31" i="8"/>
  <c r="G30" i="8"/>
  <c r="D30" i="8"/>
  <c r="K30" i="8" s="1"/>
  <c r="C30" i="8"/>
  <c r="B30" i="8"/>
  <c r="A30" i="8"/>
  <c r="R29" i="8"/>
  <c r="G29" i="8"/>
  <c r="D29" i="8"/>
  <c r="K29" i="8" s="1"/>
  <c r="C29" i="8"/>
  <c r="B29" i="8"/>
  <c r="A29" i="8"/>
  <c r="G28" i="8"/>
  <c r="D28" i="8"/>
  <c r="K28" i="8" s="1"/>
  <c r="C28" i="8"/>
  <c r="B28" i="8"/>
  <c r="A28" i="8"/>
  <c r="G27" i="8"/>
  <c r="D27" i="8"/>
  <c r="K27" i="8" s="1"/>
  <c r="C27" i="8"/>
  <c r="B27" i="8"/>
  <c r="A27" i="8"/>
  <c r="R26" i="8"/>
  <c r="G26" i="8"/>
  <c r="D26" i="8"/>
  <c r="K26" i="8" s="1"/>
  <c r="C26" i="8"/>
  <c r="B26" i="8"/>
  <c r="A26" i="8"/>
  <c r="R25" i="8"/>
  <c r="G25" i="8"/>
  <c r="D25" i="8"/>
  <c r="K25" i="8" s="1"/>
  <c r="C25" i="8"/>
  <c r="B25" i="8"/>
  <c r="A25" i="8"/>
  <c r="G24" i="8"/>
  <c r="D24" i="8"/>
  <c r="K24" i="8" s="1"/>
  <c r="C24" i="8"/>
  <c r="B24" i="8"/>
  <c r="A24" i="8"/>
  <c r="G23" i="8"/>
  <c r="D23" i="8"/>
  <c r="K23" i="8" s="1"/>
  <c r="C23" i="8"/>
  <c r="B23" i="8"/>
  <c r="A23" i="8"/>
  <c r="G22" i="8"/>
  <c r="D22" i="8"/>
  <c r="K22" i="8" s="1"/>
  <c r="C22" i="8"/>
  <c r="B22" i="8"/>
  <c r="A22" i="8"/>
  <c r="G21" i="8"/>
  <c r="D21" i="8"/>
  <c r="K21" i="8" s="1"/>
  <c r="C21" i="8"/>
  <c r="B21" i="8"/>
  <c r="A21" i="8"/>
  <c r="G20" i="8"/>
  <c r="D20" i="8"/>
  <c r="K20" i="8" s="1"/>
  <c r="C20" i="8"/>
  <c r="B20" i="8"/>
  <c r="A20" i="8"/>
  <c r="G19" i="8"/>
  <c r="D19" i="8"/>
  <c r="K19" i="8" s="1"/>
  <c r="C19" i="8"/>
  <c r="B19" i="8"/>
  <c r="A19" i="8"/>
  <c r="G18" i="8"/>
  <c r="D18" i="8"/>
  <c r="K18" i="8" s="1"/>
  <c r="C18" i="8"/>
  <c r="B18" i="8"/>
  <c r="A18" i="8"/>
  <c r="G168" i="6"/>
  <c r="E168" i="6"/>
  <c r="D168" i="6"/>
  <c r="K168" i="6" s="1"/>
  <c r="C168" i="6"/>
  <c r="B168" i="6"/>
  <c r="A168" i="6"/>
  <c r="G167" i="6"/>
  <c r="E167" i="6"/>
  <c r="D167" i="6"/>
  <c r="K167" i="6" s="1"/>
  <c r="C167" i="6"/>
  <c r="B167" i="6"/>
  <c r="A167" i="6"/>
  <c r="G166" i="6"/>
  <c r="E166" i="6"/>
  <c r="D166" i="6"/>
  <c r="K166" i="6" s="1"/>
  <c r="C166" i="6"/>
  <c r="B166" i="6"/>
  <c r="A166" i="6"/>
  <c r="G165" i="6"/>
  <c r="E165" i="6"/>
  <c r="D165" i="6"/>
  <c r="K165" i="6" s="1"/>
  <c r="C165" i="6"/>
  <c r="B165" i="6"/>
  <c r="A165" i="6"/>
  <c r="G164" i="6"/>
  <c r="E164" i="6"/>
  <c r="D164" i="6"/>
  <c r="K164" i="6" s="1"/>
  <c r="C164" i="6"/>
  <c r="B164" i="6"/>
  <c r="A164" i="6"/>
  <c r="G163" i="6"/>
  <c r="E163" i="6"/>
  <c r="D163" i="6"/>
  <c r="K163" i="6" s="1"/>
  <c r="C163" i="6"/>
  <c r="B163" i="6"/>
  <c r="A163" i="6"/>
  <c r="G162" i="6"/>
  <c r="E162" i="6"/>
  <c r="D162" i="6"/>
  <c r="K162" i="6" s="1"/>
  <c r="C162" i="6"/>
  <c r="B162" i="6"/>
  <c r="A162" i="6"/>
  <c r="G161" i="6"/>
  <c r="D161" i="6"/>
  <c r="K161" i="6" s="1"/>
  <c r="C161" i="6"/>
  <c r="B161" i="6"/>
  <c r="A161" i="6"/>
  <c r="G160" i="6"/>
  <c r="D160" i="6"/>
  <c r="K160" i="6" s="1"/>
  <c r="C160" i="6"/>
  <c r="B160" i="6"/>
  <c r="A160" i="6"/>
  <c r="G159" i="6"/>
  <c r="D159" i="6"/>
  <c r="K159" i="6" s="1"/>
  <c r="C159" i="6"/>
  <c r="B159" i="6"/>
  <c r="A159" i="6"/>
  <c r="G158" i="6"/>
  <c r="D158" i="6"/>
  <c r="K158" i="6" s="1"/>
  <c r="C158" i="6"/>
  <c r="B158" i="6"/>
  <c r="A158" i="6"/>
  <c r="G157" i="6"/>
  <c r="D157" i="6"/>
  <c r="K157" i="6" s="1"/>
  <c r="C157" i="6"/>
  <c r="B157" i="6"/>
  <c r="A157" i="6"/>
  <c r="G156" i="6"/>
  <c r="D156" i="6"/>
  <c r="K156" i="6" s="1"/>
  <c r="C156" i="6"/>
  <c r="B156" i="6"/>
  <c r="A156" i="6"/>
  <c r="G155" i="6"/>
  <c r="D155" i="6"/>
  <c r="K155" i="6" s="1"/>
  <c r="C155" i="6"/>
  <c r="B155" i="6"/>
  <c r="A155" i="6"/>
  <c r="G154" i="6"/>
  <c r="D154" i="6"/>
  <c r="K154" i="6" s="1"/>
  <c r="C154" i="6"/>
  <c r="B154" i="6"/>
  <c r="A154" i="6"/>
  <c r="G153" i="6"/>
  <c r="D153" i="6"/>
  <c r="K153" i="6" s="1"/>
  <c r="C153" i="6"/>
  <c r="B153" i="6"/>
  <c r="A153" i="6"/>
  <c r="G152" i="6"/>
  <c r="D152" i="6"/>
  <c r="K152" i="6" s="1"/>
  <c r="C152" i="6"/>
  <c r="B152" i="6"/>
  <c r="A152" i="6"/>
  <c r="G151" i="6"/>
  <c r="D151" i="6"/>
  <c r="K151" i="6" s="1"/>
  <c r="C151" i="6"/>
  <c r="B151" i="6"/>
  <c r="A151" i="6"/>
  <c r="G150" i="6"/>
  <c r="D150" i="6"/>
  <c r="K150" i="6" s="1"/>
  <c r="C150" i="6"/>
  <c r="B150" i="6"/>
  <c r="A150" i="6"/>
  <c r="R149" i="6"/>
  <c r="G149" i="6"/>
  <c r="D149" i="6"/>
  <c r="C149" i="6"/>
  <c r="B149" i="6"/>
  <c r="A149" i="6"/>
  <c r="G148" i="6"/>
  <c r="D148" i="6"/>
  <c r="C148" i="6"/>
  <c r="B148" i="6"/>
  <c r="A148" i="6"/>
  <c r="G147" i="6"/>
  <c r="D147" i="6"/>
  <c r="C147" i="6"/>
  <c r="B147" i="6"/>
  <c r="A147" i="6"/>
  <c r="G146" i="6"/>
  <c r="D146" i="6"/>
  <c r="C146" i="6"/>
  <c r="B146" i="6"/>
  <c r="A146" i="6"/>
  <c r="G145" i="6"/>
  <c r="D145" i="6"/>
  <c r="C145" i="6"/>
  <c r="B145" i="6"/>
  <c r="A145" i="6"/>
  <c r="G144" i="6"/>
  <c r="D144" i="6"/>
  <c r="C144" i="6"/>
  <c r="B144" i="6"/>
  <c r="A144" i="6"/>
  <c r="G143" i="6"/>
  <c r="D143" i="6"/>
  <c r="C143" i="6"/>
  <c r="B143" i="6"/>
  <c r="A143" i="6"/>
  <c r="G142" i="6"/>
  <c r="D142" i="6"/>
  <c r="C142" i="6"/>
  <c r="B142" i="6"/>
  <c r="A142" i="6"/>
  <c r="G141" i="6"/>
  <c r="D141" i="6"/>
  <c r="C141" i="6"/>
  <c r="B141" i="6"/>
  <c r="A141" i="6"/>
  <c r="G140" i="6"/>
  <c r="D140" i="6"/>
  <c r="C140" i="6"/>
  <c r="B140" i="6"/>
  <c r="A140" i="6"/>
  <c r="G139" i="6"/>
  <c r="D139" i="6"/>
  <c r="C139" i="6"/>
  <c r="B139" i="6"/>
  <c r="A139" i="6"/>
  <c r="G138" i="6"/>
  <c r="D138" i="6"/>
  <c r="C138" i="6"/>
  <c r="B138" i="6"/>
  <c r="A138" i="6"/>
  <c r="G137" i="6"/>
  <c r="D137" i="6"/>
  <c r="C137" i="6"/>
  <c r="B137" i="6"/>
  <c r="A137" i="6"/>
  <c r="R136" i="6"/>
  <c r="G136" i="6"/>
  <c r="D136" i="6"/>
  <c r="K136" i="6" s="1"/>
  <c r="C136" i="6"/>
  <c r="B136" i="6"/>
  <c r="A136" i="6"/>
  <c r="G135" i="6"/>
  <c r="D135" i="6"/>
  <c r="K135" i="6" s="1"/>
  <c r="C135" i="6"/>
  <c r="B135" i="6"/>
  <c r="A135" i="6"/>
  <c r="G134" i="6"/>
  <c r="D134" i="6"/>
  <c r="K134" i="6" s="1"/>
  <c r="C134" i="6"/>
  <c r="B134" i="6"/>
  <c r="A134" i="6"/>
  <c r="G133" i="6"/>
  <c r="D133" i="6"/>
  <c r="K133" i="6" s="1"/>
  <c r="C133" i="6"/>
  <c r="B133" i="6"/>
  <c r="A133" i="6"/>
  <c r="G132" i="6"/>
  <c r="D132" i="6"/>
  <c r="K132" i="6" s="1"/>
  <c r="C132" i="6"/>
  <c r="B132" i="6"/>
  <c r="A132" i="6"/>
  <c r="G131" i="6"/>
  <c r="D131" i="6"/>
  <c r="K131" i="6" s="1"/>
  <c r="C131" i="6"/>
  <c r="B131" i="6"/>
  <c r="A131" i="6"/>
  <c r="G130" i="6"/>
  <c r="D130" i="6"/>
  <c r="K130" i="6" s="1"/>
  <c r="C130" i="6"/>
  <c r="B130" i="6"/>
  <c r="A130" i="6"/>
  <c r="G129" i="6"/>
  <c r="D129" i="6"/>
  <c r="K129" i="6" s="1"/>
  <c r="C129" i="6"/>
  <c r="B129" i="6"/>
  <c r="A129" i="6"/>
  <c r="G128" i="6"/>
  <c r="D128" i="6"/>
  <c r="K128" i="6" s="1"/>
  <c r="C128" i="6"/>
  <c r="B128" i="6"/>
  <c r="A128" i="6"/>
  <c r="G127" i="6"/>
  <c r="D127" i="6"/>
  <c r="K127" i="6" s="1"/>
  <c r="C127" i="6"/>
  <c r="B127" i="6"/>
  <c r="A127" i="6"/>
  <c r="G126" i="6"/>
  <c r="D126" i="6"/>
  <c r="K126" i="6" s="1"/>
  <c r="C126" i="6"/>
  <c r="B126" i="6"/>
  <c r="A126" i="6"/>
  <c r="G125" i="6"/>
  <c r="D125" i="6"/>
  <c r="K125" i="6" s="1"/>
  <c r="C125" i="6"/>
  <c r="B125" i="6"/>
  <c r="A125" i="6"/>
  <c r="G124" i="6"/>
  <c r="D124" i="6"/>
  <c r="K124" i="6" s="1"/>
  <c r="C124" i="6"/>
  <c r="B124" i="6"/>
  <c r="A124" i="6"/>
  <c r="G123" i="6"/>
  <c r="D123" i="6"/>
  <c r="K123" i="6" s="1"/>
  <c r="C123" i="6"/>
  <c r="B123" i="6"/>
  <c r="A123" i="6"/>
  <c r="G122" i="6"/>
  <c r="D122" i="6"/>
  <c r="K122" i="6" s="1"/>
  <c r="C122" i="6"/>
  <c r="B122" i="6"/>
  <c r="A122" i="6"/>
  <c r="G121" i="6"/>
  <c r="D121" i="6"/>
  <c r="K121" i="6" s="1"/>
  <c r="C121" i="6"/>
  <c r="B121" i="6"/>
  <c r="A121" i="6"/>
  <c r="G120" i="6"/>
  <c r="D120" i="6"/>
  <c r="K120" i="6" s="1"/>
  <c r="C120" i="6"/>
  <c r="B120" i="6"/>
  <c r="A120" i="6"/>
  <c r="G119" i="6"/>
  <c r="D119" i="6"/>
  <c r="K119" i="6" s="1"/>
  <c r="C119" i="6"/>
  <c r="B119" i="6"/>
  <c r="A119" i="6"/>
  <c r="G118" i="6"/>
  <c r="D118" i="6"/>
  <c r="K118" i="6" s="1"/>
  <c r="C118" i="6"/>
  <c r="B118" i="6"/>
  <c r="A118" i="6"/>
  <c r="G117" i="6"/>
  <c r="D117" i="6"/>
  <c r="K117" i="6" s="1"/>
  <c r="C117" i="6"/>
  <c r="B117" i="6"/>
  <c r="A117" i="6"/>
  <c r="G116" i="6"/>
  <c r="D116" i="6"/>
  <c r="K116" i="6" s="1"/>
  <c r="C116" i="6"/>
  <c r="B116" i="6"/>
  <c r="A116" i="6"/>
  <c r="G115" i="6"/>
  <c r="D115" i="6"/>
  <c r="K115" i="6" s="1"/>
  <c r="C115" i="6"/>
  <c r="B115" i="6"/>
  <c r="A115" i="6"/>
  <c r="G114" i="6"/>
  <c r="D114" i="6"/>
  <c r="K114" i="6" s="1"/>
  <c r="C114" i="6"/>
  <c r="B114" i="6"/>
  <c r="A114" i="6"/>
  <c r="G113" i="6"/>
  <c r="D113" i="6"/>
  <c r="K113" i="6" s="1"/>
  <c r="C113" i="6"/>
  <c r="B113" i="6"/>
  <c r="A113" i="6"/>
  <c r="G112" i="6"/>
  <c r="D112" i="6"/>
  <c r="K112" i="6" s="1"/>
  <c r="C112" i="6"/>
  <c r="B112" i="6"/>
  <c r="A112" i="6"/>
  <c r="G111" i="6"/>
  <c r="D111" i="6"/>
  <c r="K111" i="6" s="1"/>
  <c r="C111" i="6"/>
  <c r="B111" i="6"/>
  <c r="A111" i="6"/>
  <c r="G110" i="6"/>
  <c r="D110" i="6"/>
  <c r="K110" i="6" s="1"/>
  <c r="C110" i="6"/>
  <c r="B110" i="6"/>
  <c r="A110" i="6"/>
  <c r="G109" i="6"/>
  <c r="D109" i="6"/>
  <c r="K109" i="6" s="1"/>
  <c r="C109" i="6"/>
  <c r="B109" i="6"/>
  <c r="A109" i="6"/>
  <c r="G108" i="6"/>
  <c r="D108" i="6"/>
  <c r="K108" i="6" s="1"/>
  <c r="C108" i="6"/>
  <c r="B108" i="6"/>
  <c r="A108" i="6"/>
  <c r="G107" i="6"/>
  <c r="D107" i="6"/>
  <c r="K107" i="6" s="1"/>
  <c r="C107" i="6"/>
  <c r="B107" i="6"/>
  <c r="A107" i="6"/>
  <c r="G106" i="6"/>
  <c r="D106" i="6"/>
  <c r="K106" i="6" s="1"/>
  <c r="C106" i="6"/>
  <c r="B106" i="6"/>
  <c r="A106" i="6"/>
  <c r="G105" i="6"/>
  <c r="D105" i="6"/>
  <c r="K105" i="6" s="1"/>
  <c r="C105" i="6"/>
  <c r="B105" i="6"/>
  <c r="A105" i="6"/>
  <c r="G104" i="6"/>
  <c r="D104" i="6"/>
  <c r="K104" i="6" s="1"/>
  <c r="C104" i="6"/>
  <c r="B104" i="6"/>
  <c r="A104" i="6"/>
  <c r="G103" i="6"/>
  <c r="D103" i="6"/>
  <c r="K103" i="6" s="1"/>
  <c r="C103" i="6"/>
  <c r="B103" i="6"/>
  <c r="A103" i="6"/>
  <c r="G102" i="6"/>
  <c r="D102" i="6"/>
  <c r="K102" i="6" s="1"/>
  <c r="C102" i="6"/>
  <c r="B102" i="6"/>
  <c r="A102" i="6"/>
  <c r="G101" i="6"/>
  <c r="D101" i="6"/>
  <c r="K101" i="6" s="1"/>
  <c r="C101" i="6"/>
  <c r="B101" i="6"/>
  <c r="A101" i="6"/>
  <c r="G100" i="6"/>
  <c r="D100" i="6"/>
  <c r="K100" i="6" s="1"/>
  <c r="C100" i="6"/>
  <c r="B100" i="6"/>
  <c r="A100" i="6"/>
  <c r="G99" i="6"/>
  <c r="D99" i="6"/>
  <c r="K99" i="6" s="1"/>
  <c r="C99" i="6"/>
  <c r="B99" i="6"/>
  <c r="A99" i="6"/>
  <c r="G98" i="6"/>
  <c r="D98" i="6"/>
  <c r="K98" i="6" s="1"/>
  <c r="C98" i="6"/>
  <c r="B98" i="6"/>
  <c r="A98" i="6"/>
  <c r="G97" i="6"/>
  <c r="D97" i="6"/>
  <c r="K97" i="6" s="1"/>
  <c r="C97" i="6"/>
  <c r="B97" i="6"/>
  <c r="A97" i="6"/>
  <c r="R96" i="6"/>
  <c r="G96" i="6"/>
  <c r="D96" i="6"/>
  <c r="K96" i="6" s="1"/>
  <c r="C96" i="6"/>
  <c r="B96" i="6"/>
  <c r="A96" i="6"/>
  <c r="G95" i="6"/>
  <c r="D95" i="6"/>
  <c r="K95" i="6" s="1"/>
  <c r="C95" i="6"/>
  <c r="B95" i="6"/>
  <c r="A95" i="6"/>
  <c r="G94" i="6"/>
  <c r="D94" i="6"/>
  <c r="K94" i="6" s="1"/>
  <c r="C94" i="6"/>
  <c r="B94" i="6"/>
  <c r="A94" i="6"/>
  <c r="G93" i="6"/>
  <c r="D93" i="6"/>
  <c r="K93" i="6" s="1"/>
  <c r="C93" i="6"/>
  <c r="B93" i="6"/>
  <c r="A93" i="6"/>
  <c r="G92" i="6"/>
  <c r="D92" i="6"/>
  <c r="K92" i="6" s="1"/>
  <c r="C92" i="6"/>
  <c r="B92" i="6"/>
  <c r="A92" i="6"/>
  <c r="G91" i="6"/>
  <c r="D91" i="6"/>
  <c r="K91" i="6" s="1"/>
  <c r="C91" i="6"/>
  <c r="B91" i="6"/>
  <c r="A91" i="6"/>
  <c r="G90" i="6"/>
  <c r="D90" i="6"/>
  <c r="K90" i="6" s="1"/>
  <c r="C90" i="6"/>
  <c r="B90" i="6"/>
  <c r="A90" i="6"/>
  <c r="R89" i="6"/>
  <c r="G89" i="6"/>
  <c r="D89" i="6"/>
  <c r="K89" i="6" s="1"/>
  <c r="C89" i="6"/>
  <c r="B89" i="6"/>
  <c r="A89" i="6"/>
  <c r="G88" i="6"/>
  <c r="D88" i="6"/>
  <c r="K88" i="6" s="1"/>
  <c r="C88" i="6"/>
  <c r="B88" i="6"/>
  <c r="A88" i="6"/>
  <c r="G87" i="6"/>
  <c r="D87" i="6"/>
  <c r="K87" i="6" s="1"/>
  <c r="C87" i="6"/>
  <c r="B87" i="6"/>
  <c r="A87" i="6"/>
  <c r="G86" i="6"/>
  <c r="D86" i="6"/>
  <c r="K86" i="6" s="1"/>
  <c r="C86" i="6"/>
  <c r="B86" i="6"/>
  <c r="A86" i="6"/>
  <c r="G85" i="6"/>
  <c r="D85" i="6"/>
  <c r="K85" i="6" s="1"/>
  <c r="C85" i="6"/>
  <c r="B85" i="6"/>
  <c r="A85" i="6"/>
  <c r="G84" i="6"/>
  <c r="D84" i="6"/>
  <c r="K84" i="6" s="1"/>
  <c r="C84" i="6"/>
  <c r="B84" i="6"/>
  <c r="A84" i="6"/>
  <c r="G83" i="6"/>
  <c r="D83" i="6"/>
  <c r="K83" i="6" s="1"/>
  <c r="C83" i="6"/>
  <c r="B83" i="6"/>
  <c r="A83" i="6"/>
  <c r="G82" i="6"/>
  <c r="D82" i="6"/>
  <c r="K82" i="6" s="1"/>
  <c r="C82" i="6"/>
  <c r="B82" i="6"/>
  <c r="A82" i="6"/>
  <c r="G81" i="6"/>
  <c r="D81" i="6"/>
  <c r="K81" i="6" s="1"/>
  <c r="C81" i="6"/>
  <c r="B81" i="6"/>
  <c r="A81" i="6"/>
  <c r="G80" i="6"/>
  <c r="D80" i="6"/>
  <c r="K80" i="6" s="1"/>
  <c r="C80" i="6"/>
  <c r="B80" i="6"/>
  <c r="A80" i="6"/>
  <c r="G79" i="6"/>
  <c r="D79" i="6"/>
  <c r="K79" i="6" s="1"/>
  <c r="C79" i="6"/>
  <c r="B79" i="6"/>
  <c r="A79" i="6"/>
  <c r="G78" i="6"/>
  <c r="D78" i="6"/>
  <c r="K78" i="6" s="1"/>
  <c r="C78" i="6"/>
  <c r="B78" i="6"/>
  <c r="A78" i="6"/>
  <c r="G77" i="6"/>
  <c r="D77" i="6"/>
  <c r="K77" i="6" s="1"/>
  <c r="C77" i="6"/>
  <c r="B77" i="6"/>
  <c r="A77" i="6"/>
  <c r="G76" i="6"/>
  <c r="D76" i="6"/>
  <c r="K76" i="6" s="1"/>
  <c r="C76" i="6"/>
  <c r="B76" i="6"/>
  <c r="A76" i="6"/>
  <c r="G75" i="6"/>
  <c r="D75" i="6"/>
  <c r="K75" i="6" s="1"/>
  <c r="C75" i="6"/>
  <c r="B75" i="6"/>
  <c r="A75" i="6"/>
  <c r="G74" i="6"/>
  <c r="D74" i="6"/>
  <c r="K74" i="6" s="1"/>
  <c r="C74" i="6"/>
  <c r="B74" i="6"/>
  <c r="A74" i="6"/>
  <c r="G73" i="6"/>
  <c r="D73" i="6"/>
  <c r="K73" i="6" s="1"/>
  <c r="C73" i="6"/>
  <c r="B73" i="6"/>
  <c r="A73" i="6"/>
  <c r="G72" i="6"/>
  <c r="D72" i="6"/>
  <c r="K72" i="6" s="1"/>
  <c r="C72" i="6"/>
  <c r="B72" i="6"/>
  <c r="A72" i="6"/>
  <c r="G71" i="6"/>
  <c r="D71" i="6"/>
  <c r="K71" i="6" s="1"/>
  <c r="C71" i="6"/>
  <c r="B71" i="6"/>
  <c r="A71" i="6"/>
  <c r="G70" i="6"/>
  <c r="D70" i="6"/>
  <c r="K70" i="6" s="1"/>
  <c r="C70" i="6"/>
  <c r="B70" i="6"/>
  <c r="A70" i="6"/>
  <c r="G69" i="6"/>
  <c r="D69" i="6"/>
  <c r="K69" i="6" s="1"/>
  <c r="C69" i="6"/>
  <c r="B69" i="6"/>
  <c r="A69" i="6"/>
  <c r="G68" i="6"/>
  <c r="D68" i="6"/>
  <c r="K68" i="6" s="1"/>
  <c r="C68" i="6"/>
  <c r="B68" i="6"/>
  <c r="A68" i="6"/>
  <c r="G67" i="6"/>
  <c r="D67" i="6"/>
  <c r="K67" i="6" s="1"/>
  <c r="C67" i="6"/>
  <c r="B67" i="6"/>
  <c r="A67" i="6"/>
  <c r="G66" i="6"/>
  <c r="D66" i="6"/>
  <c r="K66" i="6" s="1"/>
  <c r="C66" i="6"/>
  <c r="B66" i="6"/>
  <c r="A66" i="6"/>
  <c r="G65" i="6"/>
  <c r="D65" i="6"/>
  <c r="K65" i="6" s="1"/>
  <c r="C65" i="6"/>
  <c r="B65" i="6"/>
  <c r="A65" i="6"/>
  <c r="G64" i="6"/>
  <c r="D64" i="6"/>
  <c r="K64" i="6" s="1"/>
  <c r="C64" i="6"/>
  <c r="B64" i="6"/>
  <c r="A64" i="6"/>
  <c r="G63" i="6"/>
  <c r="D63" i="6"/>
  <c r="K63" i="6" s="1"/>
  <c r="C63" i="6"/>
  <c r="B63" i="6"/>
  <c r="A63" i="6"/>
  <c r="R62" i="6"/>
  <c r="G62" i="6"/>
  <c r="D62" i="6"/>
  <c r="K62" i="6" s="1"/>
  <c r="C62" i="6"/>
  <c r="B62" i="6"/>
  <c r="A62" i="6"/>
  <c r="G61" i="6"/>
  <c r="D61" i="6"/>
  <c r="K61" i="6" s="1"/>
  <c r="C61" i="6"/>
  <c r="B61" i="6"/>
  <c r="A61" i="6"/>
  <c r="R60" i="6"/>
  <c r="G60" i="6"/>
  <c r="D60" i="6"/>
  <c r="C60" i="6"/>
  <c r="B60" i="6"/>
  <c r="A60" i="6"/>
  <c r="G59" i="6"/>
  <c r="D59" i="6"/>
  <c r="C59" i="6"/>
  <c r="B59" i="6"/>
  <c r="A59" i="6"/>
  <c r="G58" i="6"/>
  <c r="D58" i="6"/>
  <c r="C58" i="6"/>
  <c r="B58" i="6"/>
  <c r="A58" i="6"/>
  <c r="G57" i="6"/>
  <c r="D57" i="6"/>
  <c r="C57" i="6"/>
  <c r="B57" i="6"/>
  <c r="A57" i="6"/>
  <c r="G56" i="6"/>
  <c r="D56" i="6"/>
  <c r="C56" i="6"/>
  <c r="B56" i="6"/>
  <c r="A56" i="6"/>
  <c r="G55" i="6"/>
  <c r="D55" i="6"/>
  <c r="C55" i="6"/>
  <c r="B55" i="6"/>
  <c r="A55" i="6"/>
  <c r="G54" i="6"/>
  <c r="D54" i="6"/>
  <c r="K54" i="6" s="1"/>
  <c r="C54" i="6"/>
  <c r="B54" i="6"/>
  <c r="A54" i="6"/>
  <c r="G53" i="6"/>
  <c r="D53" i="6"/>
  <c r="K53" i="6" s="1"/>
  <c r="C53" i="6"/>
  <c r="B53" i="6"/>
  <c r="A53" i="6"/>
  <c r="G52" i="6"/>
  <c r="D52" i="6"/>
  <c r="K52" i="6" s="1"/>
  <c r="C52" i="6"/>
  <c r="B52" i="6"/>
  <c r="A52" i="6"/>
  <c r="G51" i="6"/>
  <c r="D51" i="6"/>
  <c r="K51" i="6" s="1"/>
  <c r="C51" i="6"/>
  <c r="B51" i="6"/>
  <c r="A51" i="6"/>
  <c r="R50" i="6"/>
  <c r="G50" i="6"/>
  <c r="D50" i="6"/>
  <c r="K50" i="6" s="1"/>
  <c r="C50" i="6"/>
  <c r="B50" i="6"/>
  <c r="A50" i="6"/>
  <c r="G49" i="6"/>
  <c r="D49" i="6"/>
  <c r="K49" i="6" s="1"/>
  <c r="C49" i="6"/>
  <c r="B49" i="6"/>
  <c r="A49" i="6"/>
  <c r="G48" i="6"/>
  <c r="D48" i="6"/>
  <c r="K48" i="6" s="1"/>
  <c r="C48" i="6"/>
  <c r="B48" i="6"/>
  <c r="A48" i="6"/>
  <c r="G47" i="6"/>
  <c r="D47" i="6"/>
  <c r="K47" i="6" s="1"/>
  <c r="C47" i="6"/>
  <c r="B47" i="6"/>
  <c r="A47" i="6"/>
  <c r="G46" i="6"/>
  <c r="D46" i="6"/>
  <c r="K46" i="6" s="1"/>
  <c r="C46" i="6"/>
  <c r="B46" i="6"/>
  <c r="A46" i="6"/>
  <c r="G45" i="6"/>
  <c r="D45" i="6"/>
  <c r="K45" i="6" s="1"/>
  <c r="C45" i="6"/>
  <c r="B45" i="6"/>
  <c r="A45" i="6"/>
  <c r="G44" i="6"/>
  <c r="D44" i="6"/>
  <c r="K44" i="6" s="1"/>
  <c r="C44" i="6"/>
  <c r="B44" i="6"/>
  <c r="A44" i="6"/>
  <c r="G43" i="6"/>
  <c r="D43" i="6"/>
  <c r="K43" i="6" s="1"/>
  <c r="C43" i="6"/>
  <c r="B43" i="6"/>
  <c r="A43" i="6"/>
  <c r="G42" i="6"/>
  <c r="D42" i="6"/>
  <c r="K42" i="6" s="1"/>
  <c r="C42" i="6"/>
  <c r="B42" i="6"/>
  <c r="A42" i="6"/>
  <c r="G41" i="6"/>
  <c r="D41" i="6"/>
  <c r="K41" i="6" s="1"/>
  <c r="C41" i="6"/>
  <c r="B41" i="6"/>
  <c r="A41" i="6"/>
  <c r="G40" i="6"/>
  <c r="D40" i="6"/>
  <c r="K40" i="6" s="1"/>
  <c r="C40" i="6"/>
  <c r="B40" i="6"/>
  <c r="A40" i="6"/>
  <c r="G39" i="6"/>
  <c r="D39" i="6"/>
  <c r="K39" i="6" s="1"/>
  <c r="C39" i="6"/>
  <c r="B39" i="6"/>
  <c r="A39" i="6"/>
  <c r="G38" i="6"/>
  <c r="D38" i="6"/>
  <c r="K38" i="6" s="1"/>
  <c r="C38" i="6"/>
  <c r="B38" i="6"/>
  <c r="A38" i="6"/>
  <c r="G37" i="6"/>
  <c r="D37" i="6"/>
  <c r="K37" i="6" s="1"/>
  <c r="C37" i="6"/>
  <c r="B37" i="6"/>
  <c r="A37" i="6"/>
  <c r="G36" i="6"/>
  <c r="D36" i="6"/>
  <c r="K36" i="6" s="1"/>
  <c r="C36" i="6"/>
  <c r="B36" i="6"/>
  <c r="A36" i="6"/>
  <c r="R35" i="6"/>
  <c r="G35" i="6"/>
  <c r="D35" i="6"/>
  <c r="C35" i="6"/>
  <c r="B35" i="6"/>
  <c r="A35" i="6"/>
  <c r="R34" i="6"/>
  <c r="G34" i="6"/>
  <c r="D34" i="6"/>
  <c r="C34" i="6"/>
  <c r="B34" i="6"/>
  <c r="A34" i="6"/>
  <c r="G33" i="6"/>
  <c r="D33" i="6"/>
  <c r="C33" i="6"/>
  <c r="B33" i="6"/>
  <c r="A33" i="6"/>
  <c r="R32" i="6"/>
  <c r="G32" i="6"/>
  <c r="D32" i="6"/>
  <c r="K32" i="6" s="1"/>
  <c r="C32" i="6"/>
  <c r="B32" i="6"/>
  <c r="A32" i="6"/>
  <c r="G31" i="6"/>
  <c r="D31" i="6"/>
  <c r="K31" i="6" s="1"/>
  <c r="C31" i="6"/>
  <c r="B31" i="6"/>
  <c r="A31" i="6"/>
  <c r="G30" i="6"/>
  <c r="D30" i="6"/>
  <c r="K30" i="6" s="1"/>
  <c r="C30" i="6"/>
  <c r="B30" i="6"/>
  <c r="A30" i="6"/>
  <c r="R29" i="6"/>
  <c r="G29" i="6"/>
  <c r="D29" i="6"/>
  <c r="K29" i="6" s="1"/>
  <c r="C29" i="6"/>
  <c r="B29" i="6"/>
  <c r="A29" i="6"/>
  <c r="G28" i="6"/>
  <c r="D28" i="6"/>
  <c r="K28" i="6" s="1"/>
  <c r="C28" i="6"/>
  <c r="B28" i="6"/>
  <c r="A28" i="6"/>
  <c r="G27" i="6"/>
  <c r="D27" i="6"/>
  <c r="K27" i="6" s="1"/>
  <c r="C27" i="6"/>
  <c r="B27" i="6"/>
  <c r="A27" i="6"/>
  <c r="R26" i="6"/>
  <c r="G26" i="6"/>
  <c r="K26" i="6"/>
  <c r="C26" i="6"/>
  <c r="B26" i="6"/>
  <c r="A26" i="6"/>
  <c r="R25" i="6"/>
  <c r="G25" i="6"/>
  <c r="D25" i="6"/>
  <c r="K25" i="6" s="1"/>
  <c r="C25" i="6"/>
  <c r="B25" i="6"/>
  <c r="A25" i="6"/>
  <c r="G24" i="6"/>
  <c r="D24" i="6"/>
  <c r="K24" i="6" s="1"/>
  <c r="C24" i="6"/>
  <c r="B24" i="6"/>
  <c r="A24" i="6"/>
  <c r="G23" i="6"/>
  <c r="D23" i="6"/>
  <c r="K23" i="6" s="1"/>
  <c r="C23" i="6"/>
  <c r="B23" i="6"/>
  <c r="A23" i="6"/>
  <c r="G22" i="6"/>
  <c r="D22" i="6"/>
  <c r="K22" i="6" s="1"/>
  <c r="C22" i="6"/>
  <c r="B22" i="6"/>
  <c r="A22" i="6"/>
  <c r="G21" i="6"/>
  <c r="D21" i="6"/>
  <c r="K21" i="6" s="1"/>
  <c r="C21" i="6"/>
  <c r="B21" i="6"/>
  <c r="A21" i="6"/>
  <c r="G20" i="6"/>
  <c r="D20" i="6"/>
  <c r="K20" i="6" s="1"/>
  <c r="C20" i="6"/>
  <c r="B20" i="6"/>
  <c r="A20" i="6"/>
  <c r="G19" i="6"/>
  <c r="D19" i="6"/>
  <c r="K19" i="6" s="1"/>
  <c r="C19" i="6"/>
  <c r="B19" i="6"/>
  <c r="A19" i="6"/>
  <c r="G18" i="6"/>
  <c r="C18" i="6"/>
  <c r="B18" i="6"/>
  <c r="A18" i="6"/>
  <c r="G168" i="4"/>
  <c r="E168" i="4"/>
  <c r="D168" i="4"/>
  <c r="K168" i="4" s="1"/>
  <c r="C168" i="4"/>
  <c r="B168" i="4"/>
  <c r="A168" i="4"/>
  <c r="G167" i="4"/>
  <c r="E167" i="4"/>
  <c r="D167" i="4"/>
  <c r="K167" i="4" s="1"/>
  <c r="C167" i="4"/>
  <c r="B167" i="4"/>
  <c r="A167" i="4"/>
  <c r="G166" i="4"/>
  <c r="E166" i="4"/>
  <c r="D166" i="4"/>
  <c r="K166" i="4" s="1"/>
  <c r="C166" i="4"/>
  <c r="B166" i="4"/>
  <c r="A166" i="4"/>
  <c r="G165" i="4"/>
  <c r="E165" i="4"/>
  <c r="D165" i="4"/>
  <c r="K165" i="4" s="1"/>
  <c r="C165" i="4"/>
  <c r="B165" i="4"/>
  <c r="A165" i="4"/>
  <c r="G164" i="4"/>
  <c r="E164" i="4"/>
  <c r="D164" i="4"/>
  <c r="K164" i="4" s="1"/>
  <c r="C164" i="4"/>
  <c r="B164" i="4"/>
  <c r="A164" i="4"/>
  <c r="G163" i="4"/>
  <c r="E163" i="4"/>
  <c r="D163" i="4"/>
  <c r="K163" i="4" s="1"/>
  <c r="C163" i="4"/>
  <c r="B163" i="4"/>
  <c r="A163" i="4"/>
  <c r="G162" i="4"/>
  <c r="E162" i="4"/>
  <c r="D162" i="4"/>
  <c r="K162" i="4" s="1"/>
  <c r="C162" i="4"/>
  <c r="B162" i="4"/>
  <c r="A162" i="4"/>
  <c r="G161" i="4"/>
  <c r="D161" i="4"/>
  <c r="K161" i="4" s="1"/>
  <c r="C161" i="4"/>
  <c r="B161" i="4"/>
  <c r="A161" i="4"/>
  <c r="G160" i="4"/>
  <c r="D160" i="4"/>
  <c r="K160" i="4" s="1"/>
  <c r="C160" i="4"/>
  <c r="B160" i="4"/>
  <c r="A160" i="4"/>
  <c r="G159" i="4"/>
  <c r="D159" i="4"/>
  <c r="K159" i="4" s="1"/>
  <c r="C159" i="4"/>
  <c r="B159" i="4"/>
  <c r="A159" i="4"/>
  <c r="G158" i="4"/>
  <c r="D158" i="4"/>
  <c r="K158" i="4" s="1"/>
  <c r="C158" i="4"/>
  <c r="B158" i="4"/>
  <c r="A158" i="4"/>
  <c r="G157" i="4"/>
  <c r="D157" i="4"/>
  <c r="K157" i="4" s="1"/>
  <c r="C157" i="4"/>
  <c r="B157" i="4"/>
  <c r="A157" i="4"/>
  <c r="G156" i="4"/>
  <c r="D156" i="4"/>
  <c r="K156" i="4" s="1"/>
  <c r="C156" i="4"/>
  <c r="B156" i="4"/>
  <c r="A156" i="4"/>
  <c r="G155" i="4"/>
  <c r="D155" i="4"/>
  <c r="K155" i="4" s="1"/>
  <c r="C155" i="4"/>
  <c r="B155" i="4"/>
  <c r="A155" i="4"/>
  <c r="G154" i="4"/>
  <c r="D154" i="4"/>
  <c r="K154" i="4" s="1"/>
  <c r="C154" i="4"/>
  <c r="B154" i="4"/>
  <c r="A154" i="4"/>
  <c r="G153" i="4"/>
  <c r="D153" i="4"/>
  <c r="K153" i="4" s="1"/>
  <c r="C153" i="4"/>
  <c r="B153" i="4"/>
  <c r="A153" i="4"/>
  <c r="G152" i="4"/>
  <c r="D152" i="4"/>
  <c r="K152" i="4" s="1"/>
  <c r="C152" i="4"/>
  <c r="B152" i="4"/>
  <c r="A152" i="4"/>
  <c r="G151" i="4"/>
  <c r="D151" i="4"/>
  <c r="K151" i="4" s="1"/>
  <c r="C151" i="4"/>
  <c r="B151" i="4"/>
  <c r="A151" i="4"/>
  <c r="G150" i="4"/>
  <c r="D150" i="4"/>
  <c r="K150" i="4" s="1"/>
  <c r="C150" i="4"/>
  <c r="B150" i="4"/>
  <c r="A150" i="4"/>
  <c r="R149" i="4"/>
  <c r="G149" i="4"/>
  <c r="D149" i="4"/>
  <c r="K149" i="4" s="1"/>
  <c r="C149" i="4"/>
  <c r="B149" i="4"/>
  <c r="A149" i="4"/>
  <c r="G148" i="4"/>
  <c r="D148" i="4"/>
  <c r="K148" i="4" s="1"/>
  <c r="C148" i="4"/>
  <c r="B148" i="4"/>
  <c r="A148" i="4"/>
  <c r="G147" i="4"/>
  <c r="D147" i="4"/>
  <c r="K147" i="4" s="1"/>
  <c r="C147" i="4"/>
  <c r="B147" i="4"/>
  <c r="A147" i="4"/>
  <c r="G146" i="4"/>
  <c r="D146" i="4"/>
  <c r="K146" i="4" s="1"/>
  <c r="C146" i="4"/>
  <c r="B146" i="4"/>
  <c r="A146" i="4"/>
  <c r="G145" i="4"/>
  <c r="D145" i="4"/>
  <c r="K145" i="4" s="1"/>
  <c r="C145" i="4"/>
  <c r="B145" i="4"/>
  <c r="A145" i="4"/>
  <c r="G144" i="4"/>
  <c r="D144" i="4"/>
  <c r="K144" i="4" s="1"/>
  <c r="C144" i="4"/>
  <c r="B144" i="4"/>
  <c r="A144" i="4"/>
  <c r="G143" i="4"/>
  <c r="D143" i="4"/>
  <c r="K143" i="4" s="1"/>
  <c r="C143" i="4"/>
  <c r="B143" i="4"/>
  <c r="A143" i="4"/>
  <c r="G142" i="4"/>
  <c r="D142" i="4"/>
  <c r="K142" i="4" s="1"/>
  <c r="C142" i="4"/>
  <c r="B142" i="4"/>
  <c r="A142" i="4"/>
  <c r="G141" i="4"/>
  <c r="D141" i="4"/>
  <c r="K141" i="4" s="1"/>
  <c r="C141" i="4"/>
  <c r="B141" i="4"/>
  <c r="A141" i="4"/>
  <c r="G140" i="4"/>
  <c r="D140" i="4"/>
  <c r="K140" i="4" s="1"/>
  <c r="C140" i="4"/>
  <c r="B140" i="4"/>
  <c r="A140" i="4"/>
  <c r="G139" i="4"/>
  <c r="D139" i="4"/>
  <c r="K139" i="4" s="1"/>
  <c r="C139" i="4"/>
  <c r="B139" i="4"/>
  <c r="A139" i="4"/>
  <c r="G138" i="4"/>
  <c r="D138" i="4"/>
  <c r="K138" i="4" s="1"/>
  <c r="C138" i="4"/>
  <c r="B138" i="4"/>
  <c r="A138" i="4"/>
  <c r="G137" i="4"/>
  <c r="D137" i="4"/>
  <c r="K137" i="4" s="1"/>
  <c r="C137" i="4"/>
  <c r="B137" i="4"/>
  <c r="A137" i="4"/>
  <c r="R136" i="4"/>
  <c r="G136" i="4"/>
  <c r="D136" i="4"/>
  <c r="K136" i="4" s="1"/>
  <c r="C136" i="4"/>
  <c r="B136" i="4"/>
  <c r="A136" i="4"/>
  <c r="G135" i="4"/>
  <c r="D135" i="4"/>
  <c r="K135" i="4" s="1"/>
  <c r="C135" i="4"/>
  <c r="B135" i="4"/>
  <c r="A135" i="4"/>
  <c r="G134" i="4"/>
  <c r="D134" i="4"/>
  <c r="K134" i="4" s="1"/>
  <c r="C134" i="4"/>
  <c r="B134" i="4"/>
  <c r="A134" i="4"/>
  <c r="G133" i="4"/>
  <c r="D133" i="4"/>
  <c r="K133" i="4" s="1"/>
  <c r="C133" i="4"/>
  <c r="B133" i="4"/>
  <c r="A133" i="4"/>
  <c r="G132" i="4"/>
  <c r="D132" i="4"/>
  <c r="K132" i="4" s="1"/>
  <c r="C132" i="4"/>
  <c r="B132" i="4"/>
  <c r="A132" i="4"/>
  <c r="G131" i="4"/>
  <c r="D131" i="4"/>
  <c r="K131" i="4" s="1"/>
  <c r="C131" i="4"/>
  <c r="B131" i="4"/>
  <c r="A131" i="4"/>
  <c r="G130" i="4"/>
  <c r="D130" i="4"/>
  <c r="K130" i="4" s="1"/>
  <c r="C130" i="4"/>
  <c r="B130" i="4"/>
  <c r="A130" i="4"/>
  <c r="G129" i="4"/>
  <c r="D129" i="4"/>
  <c r="K129" i="4" s="1"/>
  <c r="C129" i="4"/>
  <c r="B129" i="4"/>
  <c r="A129" i="4"/>
  <c r="G128" i="4"/>
  <c r="D128" i="4"/>
  <c r="K128" i="4" s="1"/>
  <c r="C128" i="4"/>
  <c r="B128" i="4"/>
  <c r="A128" i="4"/>
  <c r="G127" i="4"/>
  <c r="D127" i="4"/>
  <c r="K127" i="4" s="1"/>
  <c r="C127" i="4"/>
  <c r="B127" i="4"/>
  <c r="A127" i="4"/>
  <c r="G126" i="4"/>
  <c r="D126" i="4"/>
  <c r="K126" i="4" s="1"/>
  <c r="C126" i="4"/>
  <c r="B126" i="4"/>
  <c r="A126" i="4"/>
  <c r="G125" i="4"/>
  <c r="D125" i="4"/>
  <c r="K125" i="4" s="1"/>
  <c r="C125" i="4"/>
  <c r="B125" i="4"/>
  <c r="A125" i="4"/>
  <c r="G124" i="4"/>
  <c r="D124" i="4"/>
  <c r="K124" i="4" s="1"/>
  <c r="C124" i="4"/>
  <c r="B124" i="4"/>
  <c r="A124" i="4"/>
  <c r="G123" i="4"/>
  <c r="D123" i="4"/>
  <c r="K123" i="4" s="1"/>
  <c r="C123" i="4"/>
  <c r="B123" i="4"/>
  <c r="A123" i="4"/>
  <c r="G122" i="4"/>
  <c r="D122" i="4"/>
  <c r="K122" i="4" s="1"/>
  <c r="C122" i="4"/>
  <c r="B122" i="4"/>
  <c r="A122" i="4"/>
  <c r="G121" i="4"/>
  <c r="D121" i="4"/>
  <c r="K121" i="4" s="1"/>
  <c r="C121" i="4"/>
  <c r="B121" i="4"/>
  <c r="A121" i="4"/>
  <c r="G120" i="4"/>
  <c r="D120" i="4"/>
  <c r="K120" i="4" s="1"/>
  <c r="C120" i="4"/>
  <c r="B120" i="4"/>
  <c r="A120" i="4"/>
  <c r="G119" i="4"/>
  <c r="D119" i="4"/>
  <c r="K119" i="4" s="1"/>
  <c r="C119" i="4"/>
  <c r="B119" i="4"/>
  <c r="A119" i="4"/>
  <c r="G118" i="4"/>
  <c r="D118" i="4"/>
  <c r="K118" i="4" s="1"/>
  <c r="C118" i="4"/>
  <c r="B118" i="4"/>
  <c r="A118" i="4"/>
  <c r="G117" i="4"/>
  <c r="D117" i="4"/>
  <c r="K117" i="4" s="1"/>
  <c r="C117" i="4"/>
  <c r="B117" i="4"/>
  <c r="A117" i="4"/>
  <c r="G116" i="4"/>
  <c r="D116" i="4"/>
  <c r="K116" i="4" s="1"/>
  <c r="C116" i="4"/>
  <c r="B116" i="4"/>
  <c r="A116" i="4"/>
  <c r="G115" i="4"/>
  <c r="D115" i="4"/>
  <c r="K115" i="4" s="1"/>
  <c r="C115" i="4"/>
  <c r="B115" i="4"/>
  <c r="A115" i="4"/>
  <c r="G114" i="4"/>
  <c r="D114" i="4"/>
  <c r="K114" i="4" s="1"/>
  <c r="C114" i="4"/>
  <c r="B114" i="4"/>
  <c r="A114" i="4"/>
  <c r="G113" i="4"/>
  <c r="D113" i="4"/>
  <c r="K113" i="4" s="1"/>
  <c r="C113" i="4"/>
  <c r="B113" i="4"/>
  <c r="A113" i="4"/>
  <c r="G112" i="4"/>
  <c r="D112" i="4"/>
  <c r="K112" i="4" s="1"/>
  <c r="C112" i="4"/>
  <c r="B112" i="4"/>
  <c r="A112" i="4"/>
  <c r="G111" i="4"/>
  <c r="D111" i="4"/>
  <c r="K111" i="4" s="1"/>
  <c r="C111" i="4"/>
  <c r="B111" i="4"/>
  <c r="A111" i="4"/>
  <c r="G110" i="4"/>
  <c r="D110" i="4"/>
  <c r="K110" i="4" s="1"/>
  <c r="C110" i="4"/>
  <c r="B110" i="4"/>
  <c r="A110" i="4"/>
  <c r="G109" i="4"/>
  <c r="D109" i="4"/>
  <c r="K109" i="4" s="1"/>
  <c r="C109" i="4"/>
  <c r="B109" i="4"/>
  <c r="A109" i="4"/>
  <c r="G108" i="4"/>
  <c r="D108" i="4"/>
  <c r="K108" i="4" s="1"/>
  <c r="C108" i="4"/>
  <c r="B108" i="4"/>
  <c r="A108" i="4"/>
  <c r="G107" i="4"/>
  <c r="D107" i="4"/>
  <c r="K107" i="4" s="1"/>
  <c r="C107" i="4"/>
  <c r="B107" i="4"/>
  <c r="A107" i="4"/>
  <c r="G106" i="4"/>
  <c r="D106" i="4"/>
  <c r="K106" i="4" s="1"/>
  <c r="C106" i="4"/>
  <c r="B106" i="4"/>
  <c r="A106" i="4"/>
  <c r="G105" i="4"/>
  <c r="D105" i="4"/>
  <c r="K105" i="4" s="1"/>
  <c r="C105" i="4"/>
  <c r="B105" i="4"/>
  <c r="A105" i="4"/>
  <c r="G104" i="4"/>
  <c r="D104" i="4"/>
  <c r="K104" i="4" s="1"/>
  <c r="C104" i="4"/>
  <c r="B104" i="4"/>
  <c r="A104" i="4"/>
  <c r="G103" i="4"/>
  <c r="D103" i="4"/>
  <c r="K103" i="4" s="1"/>
  <c r="C103" i="4"/>
  <c r="B103" i="4"/>
  <c r="A103" i="4"/>
  <c r="G102" i="4"/>
  <c r="D102" i="4"/>
  <c r="K102" i="4" s="1"/>
  <c r="C102" i="4"/>
  <c r="B102" i="4"/>
  <c r="A102" i="4"/>
  <c r="G101" i="4"/>
  <c r="D101" i="4"/>
  <c r="K101" i="4" s="1"/>
  <c r="C101" i="4"/>
  <c r="B101" i="4"/>
  <c r="A101" i="4"/>
  <c r="G100" i="4"/>
  <c r="D100" i="4"/>
  <c r="K100" i="4" s="1"/>
  <c r="C100" i="4"/>
  <c r="B100" i="4"/>
  <c r="A100" i="4"/>
  <c r="G99" i="4"/>
  <c r="D99" i="4"/>
  <c r="K99" i="4" s="1"/>
  <c r="C99" i="4"/>
  <c r="B99" i="4"/>
  <c r="A99" i="4"/>
  <c r="G98" i="4"/>
  <c r="D98" i="4"/>
  <c r="K98" i="4" s="1"/>
  <c r="C98" i="4"/>
  <c r="B98" i="4"/>
  <c r="A98" i="4"/>
  <c r="G97" i="4"/>
  <c r="D97" i="4"/>
  <c r="K97" i="4" s="1"/>
  <c r="C97" i="4"/>
  <c r="B97" i="4"/>
  <c r="A97" i="4"/>
  <c r="R96" i="4"/>
  <c r="G96" i="4"/>
  <c r="D96" i="4"/>
  <c r="K96" i="4" s="1"/>
  <c r="C96" i="4"/>
  <c r="B96" i="4"/>
  <c r="A96" i="4"/>
  <c r="G95" i="4"/>
  <c r="D95" i="4"/>
  <c r="K95" i="4" s="1"/>
  <c r="C95" i="4"/>
  <c r="B95" i="4"/>
  <c r="A95" i="4"/>
  <c r="G94" i="4"/>
  <c r="D94" i="4"/>
  <c r="K94" i="4" s="1"/>
  <c r="C94" i="4"/>
  <c r="B94" i="4"/>
  <c r="A94" i="4"/>
  <c r="G93" i="4"/>
  <c r="D93" i="4"/>
  <c r="K93" i="4" s="1"/>
  <c r="C93" i="4"/>
  <c r="B93" i="4"/>
  <c r="A93" i="4"/>
  <c r="G92" i="4"/>
  <c r="D92" i="4"/>
  <c r="K92" i="4" s="1"/>
  <c r="C92" i="4"/>
  <c r="B92" i="4"/>
  <c r="A92" i="4"/>
  <c r="G91" i="4"/>
  <c r="D91" i="4"/>
  <c r="K91" i="4" s="1"/>
  <c r="C91" i="4"/>
  <c r="B91" i="4"/>
  <c r="A91" i="4"/>
  <c r="G90" i="4"/>
  <c r="D90" i="4"/>
  <c r="K90" i="4" s="1"/>
  <c r="C90" i="4"/>
  <c r="B90" i="4"/>
  <c r="A90" i="4"/>
  <c r="R89" i="4"/>
  <c r="G89" i="4"/>
  <c r="D89" i="4"/>
  <c r="K89" i="4" s="1"/>
  <c r="C89" i="4"/>
  <c r="B89" i="4"/>
  <c r="A89" i="4"/>
  <c r="G88" i="4"/>
  <c r="D88" i="4"/>
  <c r="K88" i="4" s="1"/>
  <c r="C88" i="4"/>
  <c r="B88" i="4"/>
  <c r="A88" i="4"/>
  <c r="G87" i="4"/>
  <c r="D87" i="4"/>
  <c r="K87" i="4" s="1"/>
  <c r="C87" i="4"/>
  <c r="B87" i="4"/>
  <c r="A87" i="4"/>
  <c r="G86" i="4"/>
  <c r="D86" i="4"/>
  <c r="K86" i="4" s="1"/>
  <c r="C86" i="4"/>
  <c r="B86" i="4"/>
  <c r="A86" i="4"/>
  <c r="G85" i="4"/>
  <c r="D85" i="4"/>
  <c r="K85" i="4" s="1"/>
  <c r="C85" i="4"/>
  <c r="B85" i="4"/>
  <c r="A85" i="4"/>
  <c r="G84" i="4"/>
  <c r="D84" i="4"/>
  <c r="K84" i="4" s="1"/>
  <c r="C84" i="4"/>
  <c r="B84" i="4"/>
  <c r="A84" i="4"/>
  <c r="G83" i="4"/>
  <c r="D83" i="4"/>
  <c r="K83" i="4" s="1"/>
  <c r="C83" i="4"/>
  <c r="B83" i="4"/>
  <c r="A83" i="4"/>
  <c r="G82" i="4"/>
  <c r="D82" i="4"/>
  <c r="K82" i="4" s="1"/>
  <c r="C82" i="4"/>
  <c r="B82" i="4"/>
  <c r="A82" i="4"/>
  <c r="G81" i="4"/>
  <c r="D81" i="4"/>
  <c r="K81" i="4" s="1"/>
  <c r="C81" i="4"/>
  <c r="B81" i="4"/>
  <c r="A81" i="4"/>
  <c r="G80" i="4"/>
  <c r="D80" i="4"/>
  <c r="K80" i="4" s="1"/>
  <c r="C80" i="4"/>
  <c r="B80" i="4"/>
  <c r="A80" i="4"/>
  <c r="G79" i="4"/>
  <c r="D79" i="4"/>
  <c r="K79" i="4" s="1"/>
  <c r="C79" i="4"/>
  <c r="B79" i="4"/>
  <c r="A79" i="4"/>
  <c r="G78" i="4"/>
  <c r="D78" i="4"/>
  <c r="K78" i="4" s="1"/>
  <c r="C78" i="4"/>
  <c r="B78" i="4"/>
  <c r="A78" i="4"/>
  <c r="G77" i="4"/>
  <c r="D77" i="4"/>
  <c r="K77" i="4" s="1"/>
  <c r="C77" i="4"/>
  <c r="B77" i="4"/>
  <c r="A77" i="4"/>
  <c r="G76" i="4"/>
  <c r="D76" i="4"/>
  <c r="K76" i="4" s="1"/>
  <c r="C76" i="4"/>
  <c r="B76" i="4"/>
  <c r="A76" i="4"/>
  <c r="G75" i="4"/>
  <c r="D75" i="4"/>
  <c r="K75" i="4" s="1"/>
  <c r="C75" i="4"/>
  <c r="B75" i="4"/>
  <c r="A75" i="4"/>
  <c r="G74" i="4"/>
  <c r="D74" i="4"/>
  <c r="K74" i="4" s="1"/>
  <c r="C74" i="4"/>
  <c r="B74" i="4"/>
  <c r="A74" i="4"/>
  <c r="G73" i="4"/>
  <c r="D73" i="4"/>
  <c r="K73" i="4" s="1"/>
  <c r="C73" i="4"/>
  <c r="B73" i="4"/>
  <c r="A73" i="4"/>
  <c r="G72" i="4"/>
  <c r="D72" i="4"/>
  <c r="K72" i="4" s="1"/>
  <c r="C72" i="4"/>
  <c r="B72" i="4"/>
  <c r="A72" i="4"/>
  <c r="G71" i="4"/>
  <c r="D71" i="4"/>
  <c r="K71" i="4" s="1"/>
  <c r="C71" i="4"/>
  <c r="B71" i="4"/>
  <c r="A71" i="4"/>
  <c r="G70" i="4"/>
  <c r="D70" i="4"/>
  <c r="K70" i="4" s="1"/>
  <c r="C70" i="4"/>
  <c r="B70" i="4"/>
  <c r="A70" i="4"/>
  <c r="G69" i="4"/>
  <c r="D69" i="4"/>
  <c r="K69" i="4" s="1"/>
  <c r="C69" i="4"/>
  <c r="B69" i="4"/>
  <c r="A69" i="4"/>
  <c r="G68" i="4"/>
  <c r="D68" i="4"/>
  <c r="K68" i="4" s="1"/>
  <c r="C68" i="4"/>
  <c r="B68" i="4"/>
  <c r="A68" i="4"/>
  <c r="G67" i="4"/>
  <c r="D67" i="4"/>
  <c r="K67" i="4" s="1"/>
  <c r="C67" i="4"/>
  <c r="B67" i="4"/>
  <c r="A67" i="4"/>
  <c r="G66" i="4"/>
  <c r="D66" i="4"/>
  <c r="K66" i="4" s="1"/>
  <c r="C66" i="4"/>
  <c r="B66" i="4"/>
  <c r="A66" i="4"/>
  <c r="G65" i="4"/>
  <c r="D65" i="4"/>
  <c r="K65" i="4" s="1"/>
  <c r="C65" i="4"/>
  <c r="B65" i="4"/>
  <c r="A65" i="4"/>
  <c r="G64" i="4"/>
  <c r="D64" i="4"/>
  <c r="K64" i="4" s="1"/>
  <c r="C64" i="4"/>
  <c r="B64" i="4"/>
  <c r="A64" i="4"/>
  <c r="G63" i="4"/>
  <c r="D63" i="4"/>
  <c r="K63" i="4" s="1"/>
  <c r="C63" i="4"/>
  <c r="B63" i="4"/>
  <c r="A63" i="4"/>
  <c r="R62" i="4"/>
  <c r="G62" i="4"/>
  <c r="D62" i="4"/>
  <c r="K62" i="4" s="1"/>
  <c r="C62" i="4"/>
  <c r="B62" i="4"/>
  <c r="A62" i="4"/>
  <c r="G61" i="4"/>
  <c r="D61" i="4"/>
  <c r="K61" i="4" s="1"/>
  <c r="C61" i="4"/>
  <c r="B61" i="4"/>
  <c r="A61" i="4"/>
  <c r="R60" i="4"/>
  <c r="G60" i="4"/>
  <c r="D60" i="4"/>
  <c r="K60" i="4" s="1"/>
  <c r="C60" i="4"/>
  <c r="B60" i="4"/>
  <c r="A60" i="4"/>
  <c r="G59" i="4"/>
  <c r="D59" i="4"/>
  <c r="K59" i="4" s="1"/>
  <c r="C59" i="4"/>
  <c r="B59" i="4"/>
  <c r="A59" i="4"/>
  <c r="G58" i="4"/>
  <c r="D58" i="4"/>
  <c r="K58" i="4" s="1"/>
  <c r="C58" i="4"/>
  <c r="B58" i="4"/>
  <c r="A58" i="4"/>
  <c r="G57" i="4"/>
  <c r="D57" i="4"/>
  <c r="K57" i="4" s="1"/>
  <c r="C57" i="4"/>
  <c r="B57" i="4"/>
  <c r="A57" i="4"/>
  <c r="G56" i="4"/>
  <c r="D56" i="4"/>
  <c r="K56" i="4" s="1"/>
  <c r="C56" i="4"/>
  <c r="B56" i="4"/>
  <c r="A56" i="4"/>
  <c r="G55" i="4"/>
  <c r="D55" i="4"/>
  <c r="K55" i="4" s="1"/>
  <c r="C55" i="4"/>
  <c r="B55" i="4"/>
  <c r="A55" i="4"/>
  <c r="G54" i="4"/>
  <c r="D54" i="4"/>
  <c r="K54" i="4" s="1"/>
  <c r="C54" i="4"/>
  <c r="B54" i="4"/>
  <c r="A54" i="4"/>
  <c r="G53" i="4"/>
  <c r="D53" i="4"/>
  <c r="K53" i="4" s="1"/>
  <c r="C53" i="4"/>
  <c r="B53" i="4"/>
  <c r="A53" i="4"/>
  <c r="G52" i="4"/>
  <c r="D52" i="4"/>
  <c r="K52" i="4" s="1"/>
  <c r="C52" i="4"/>
  <c r="B52" i="4"/>
  <c r="A52" i="4"/>
  <c r="G51" i="4"/>
  <c r="D51" i="4"/>
  <c r="K51" i="4" s="1"/>
  <c r="C51" i="4"/>
  <c r="B51" i="4"/>
  <c r="A51" i="4"/>
  <c r="R50" i="4"/>
  <c r="G50" i="4"/>
  <c r="D50" i="4"/>
  <c r="C50" i="4"/>
  <c r="B50" i="4"/>
  <c r="A50" i="4"/>
  <c r="G49" i="4"/>
  <c r="D49" i="4"/>
  <c r="C49" i="4"/>
  <c r="B49" i="4"/>
  <c r="A49" i="4"/>
  <c r="G48" i="4"/>
  <c r="D48" i="4"/>
  <c r="K48" i="4" s="1"/>
  <c r="C48" i="4"/>
  <c r="B48" i="4"/>
  <c r="A48" i="4"/>
  <c r="G47" i="4"/>
  <c r="D47" i="4"/>
  <c r="K47" i="4" s="1"/>
  <c r="C47" i="4"/>
  <c r="B47" i="4"/>
  <c r="A47" i="4"/>
  <c r="G46" i="4"/>
  <c r="D46" i="4"/>
  <c r="K46" i="4" s="1"/>
  <c r="C46" i="4"/>
  <c r="B46" i="4"/>
  <c r="A46" i="4"/>
  <c r="G45" i="4"/>
  <c r="D45" i="4"/>
  <c r="K45" i="4" s="1"/>
  <c r="C45" i="4"/>
  <c r="B45" i="4"/>
  <c r="A45" i="4"/>
  <c r="G44" i="4"/>
  <c r="D44" i="4"/>
  <c r="K44" i="4" s="1"/>
  <c r="C44" i="4"/>
  <c r="B44" i="4"/>
  <c r="A44" i="4"/>
  <c r="G43" i="4"/>
  <c r="D43" i="4"/>
  <c r="K43" i="4" s="1"/>
  <c r="C43" i="4"/>
  <c r="B43" i="4"/>
  <c r="A43" i="4"/>
  <c r="G42" i="4"/>
  <c r="D42" i="4"/>
  <c r="C42" i="4"/>
  <c r="B42" i="4"/>
  <c r="A42" i="4"/>
  <c r="G41" i="4"/>
  <c r="D41" i="4"/>
  <c r="C41" i="4"/>
  <c r="B41" i="4"/>
  <c r="A41" i="4"/>
  <c r="G40" i="4"/>
  <c r="D40" i="4"/>
  <c r="K40" i="4" s="1"/>
  <c r="C40" i="4"/>
  <c r="B40" i="4"/>
  <c r="A40" i="4"/>
  <c r="G39" i="4"/>
  <c r="D39" i="4"/>
  <c r="K39" i="4" s="1"/>
  <c r="C39" i="4"/>
  <c r="B39" i="4"/>
  <c r="A39" i="4"/>
  <c r="G38" i="4"/>
  <c r="D38" i="4"/>
  <c r="K38" i="4" s="1"/>
  <c r="C38" i="4"/>
  <c r="B38" i="4"/>
  <c r="A38" i="4"/>
  <c r="G37" i="4"/>
  <c r="D37" i="4"/>
  <c r="K37" i="4" s="1"/>
  <c r="C37" i="4"/>
  <c r="B37" i="4"/>
  <c r="A37" i="4"/>
  <c r="G36" i="4"/>
  <c r="D36" i="4"/>
  <c r="K36" i="4" s="1"/>
  <c r="C36" i="4"/>
  <c r="B36" i="4"/>
  <c r="A36" i="4"/>
  <c r="R35" i="4"/>
  <c r="G35" i="4"/>
  <c r="D35" i="4"/>
  <c r="K35" i="4" s="1"/>
  <c r="C35" i="4"/>
  <c r="B35" i="4"/>
  <c r="A35" i="4"/>
  <c r="R34" i="4"/>
  <c r="G34" i="4"/>
  <c r="D34" i="4"/>
  <c r="K34" i="4" s="1"/>
  <c r="C34" i="4"/>
  <c r="B34" i="4"/>
  <c r="A34" i="4"/>
  <c r="G33" i="4"/>
  <c r="D33" i="4"/>
  <c r="K33" i="4" s="1"/>
  <c r="C33" i="4"/>
  <c r="B33" i="4"/>
  <c r="A33" i="4"/>
  <c r="R32" i="4"/>
  <c r="G32" i="4"/>
  <c r="D32" i="4"/>
  <c r="K32" i="4" s="1"/>
  <c r="C32" i="4"/>
  <c r="B32" i="4"/>
  <c r="A32" i="4"/>
  <c r="G31" i="4"/>
  <c r="D31" i="4"/>
  <c r="K31" i="4" s="1"/>
  <c r="C31" i="4"/>
  <c r="B31" i="4"/>
  <c r="A31" i="4"/>
  <c r="G30" i="4"/>
  <c r="D30" i="4"/>
  <c r="K30" i="4" s="1"/>
  <c r="C30" i="4"/>
  <c r="B30" i="4"/>
  <c r="A30" i="4"/>
  <c r="R29" i="4"/>
  <c r="G29" i="4"/>
  <c r="D29" i="4"/>
  <c r="K29" i="4" s="1"/>
  <c r="C29" i="4"/>
  <c r="B29" i="4"/>
  <c r="A29" i="4"/>
  <c r="G28" i="4"/>
  <c r="D28" i="4"/>
  <c r="K28" i="4" s="1"/>
  <c r="C28" i="4"/>
  <c r="B28" i="4"/>
  <c r="A28" i="4"/>
  <c r="G27" i="4"/>
  <c r="D27" i="4"/>
  <c r="K27" i="4" s="1"/>
  <c r="C27" i="4"/>
  <c r="B27" i="4"/>
  <c r="A27" i="4"/>
  <c r="R26" i="4"/>
  <c r="G26" i="4"/>
  <c r="D26" i="4"/>
  <c r="K26" i="4" s="1"/>
  <c r="C26" i="4"/>
  <c r="B26" i="4"/>
  <c r="A26" i="4"/>
  <c r="R25" i="4"/>
  <c r="G25" i="4"/>
  <c r="D25" i="4"/>
  <c r="K25" i="4" s="1"/>
  <c r="C25" i="4"/>
  <c r="B25" i="4"/>
  <c r="A25" i="4"/>
  <c r="G24" i="4"/>
  <c r="D24" i="4"/>
  <c r="K24" i="4" s="1"/>
  <c r="C24" i="4"/>
  <c r="B24" i="4"/>
  <c r="A24" i="4"/>
  <c r="G23" i="4"/>
  <c r="D23" i="4"/>
  <c r="K23" i="4" s="1"/>
  <c r="C23" i="4"/>
  <c r="B23" i="4"/>
  <c r="A23" i="4"/>
  <c r="G22" i="4"/>
  <c r="D22" i="4"/>
  <c r="K22" i="4" s="1"/>
  <c r="C22" i="4"/>
  <c r="B22" i="4"/>
  <c r="A22" i="4"/>
  <c r="G21" i="4"/>
  <c r="D21" i="4"/>
  <c r="K21" i="4" s="1"/>
  <c r="C21" i="4"/>
  <c r="B21" i="4"/>
  <c r="A21" i="4"/>
  <c r="G20" i="4"/>
  <c r="D20" i="4"/>
  <c r="K20" i="4" s="1"/>
  <c r="C20" i="4"/>
  <c r="B20" i="4"/>
  <c r="A20" i="4"/>
  <c r="G19" i="4"/>
  <c r="D19" i="4"/>
  <c r="K19" i="4" s="1"/>
  <c r="C19" i="4"/>
  <c r="B19" i="4"/>
  <c r="A19" i="4"/>
  <c r="G18" i="4"/>
  <c r="C18" i="4"/>
  <c r="B18" i="4"/>
  <c r="A18" i="4"/>
  <c r="D19" i="5"/>
  <c r="D20" i="5"/>
  <c r="D21" i="5"/>
  <c r="D22" i="5"/>
  <c r="D23" i="5"/>
  <c r="D24" i="5"/>
  <c r="D26" i="5"/>
  <c r="K26" i="5" s="1"/>
  <c r="D27" i="5"/>
  <c r="K27" i="5" s="1"/>
  <c r="D28" i="5"/>
  <c r="K28" i="5" s="1"/>
  <c r="D29" i="5"/>
  <c r="K29" i="5" s="1"/>
  <c r="D30" i="5"/>
  <c r="K30" i="5" s="1"/>
  <c r="D31" i="5"/>
  <c r="K31" i="5" s="1"/>
  <c r="D32" i="5"/>
  <c r="K32" i="5" s="1"/>
  <c r="D33" i="5"/>
  <c r="K33" i="5" s="1"/>
  <c r="D34" i="5"/>
  <c r="K34" i="5" s="1"/>
  <c r="D35" i="5"/>
  <c r="D36" i="5"/>
  <c r="K36" i="5" s="1"/>
  <c r="D37" i="5"/>
  <c r="K37" i="5" s="1"/>
  <c r="D38" i="5"/>
  <c r="K38" i="5" s="1"/>
  <c r="D39" i="5"/>
  <c r="K39" i="5" s="1"/>
  <c r="D40" i="5"/>
  <c r="K40" i="5" s="1"/>
  <c r="D41" i="5"/>
  <c r="K41" i="5" s="1"/>
  <c r="D42" i="5"/>
  <c r="K42" i="5" s="1"/>
  <c r="D43" i="5"/>
  <c r="K43" i="5" s="1"/>
  <c r="D44" i="5"/>
  <c r="K44" i="5" s="1"/>
  <c r="D45" i="5"/>
  <c r="K45" i="5" s="1"/>
  <c r="D46" i="5"/>
  <c r="K46" i="5" s="1"/>
  <c r="D47" i="5"/>
  <c r="K47" i="5" s="1"/>
  <c r="D48" i="5"/>
  <c r="K48" i="5" s="1"/>
  <c r="D49" i="5"/>
  <c r="K49" i="5" s="1"/>
  <c r="D50" i="5"/>
  <c r="K50" i="5" s="1"/>
  <c r="D51" i="5"/>
  <c r="K51" i="5" s="1"/>
  <c r="D52" i="5"/>
  <c r="K52" i="5" s="1"/>
  <c r="D53" i="5"/>
  <c r="K53" i="5" s="1"/>
  <c r="D54" i="5"/>
  <c r="K54" i="5" s="1"/>
  <c r="D55" i="5"/>
  <c r="K55" i="5" s="1"/>
  <c r="D56" i="5"/>
  <c r="K56" i="5" s="1"/>
  <c r="D57" i="5"/>
  <c r="K57" i="5" s="1"/>
  <c r="D58" i="5"/>
  <c r="K58" i="5" s="1"/>
  <c r="D59" i="5"/>
  <c r="K59" i="5" s="1"/>
  <c r="D60" i="5"/>
  <c r="K60" i="5" s="1"/>
  <c r="D61" i="5"/>
  <c r="D62" i="5"/>
  <c r="D63" i="5"/>
  <c r="K63" i="5" s="1"/>
  <c r="D64" i="5"/>
  <c r="K64" i="5" s="1"/>
  <c r="D65" i="5"/>
  <c r="K65" i="5" s="1"/>
  <c r="D66" i="5"/>
  <c r="K66" i="5" s="1"/>
  <c r="D67" i="5"/>
  <c r="K67" i="5" s="1"/>
  <c r="D68" i="5"/>
  <c r="K68" i="5" s="1"/>
  <c r="D69" i="5"/>
  <c r="K69" i="5" s="1"/>
  <c r="D70" i="5"/>
  <c r="K70" i="5" s="1"/>
  <c r="D71" i="5"/>
  <c r="K71" i="5" s="1"/>
  <c r="D72" i="5"/>
  <c r="K72" i="5" s="1"/>
  <c r="D73" i="5"/>
  <c r="K73" i="5" s="1"/>
  <c r="D74" i="5"/>
  <c r="K74" i="5" s="1"/>
  <c r="D75" i="5"/>
  <c r="K75" i="5" s="1"/>
  <c r="D76" i="5"/>
  <c r="K76" i="5" s="1"/>
  <c r="D77" i="5"/>
  <c r="K77" i="5" s="1"/>
  <c r="D78" i="5"/>
  <c r="K78" i="5" s="1"/>
  <c r="D79" i="5"/>
  <c r="K79" i="5" s="1"/>
  <c r="D80" i="5"/>
  <c r="K80" i="5" s="1"/>
  <c r="D81" i="5"/>
  <c r="K81" i="5" s="1"/>
  <c r="D82" i="5"/>
  <c r="K82" i="5" s="1"/>
  <c r="D83" i="5"/>
  <c r="K83" i="5" s="1"/>
  <c r="D84" i="5"/>
  <c r="K84" i="5" s="1"/>
  <c r="D85" i="5"/>
  <c r="K85" i="5" s="1"/>
  <c r="D86" i="5"/>
  <c r="K86" i="5" s="1"/>
  <c r="D87" i="5"/>
  <c r="K87" i="5" s="1"/>
  <c r="D88" i="5"/>
  <c r="K88" i="5" s="1"/>
  <c r="D89" i="5"/>
  <c r="K89" i="5" s="1"/>
  <c r="D90" i="5"/>
  <c r="K90" i="5" s="1"/>
  <c r="D91" i="5"/>
  <c r="K91" i="5" s="1"/>
  <c r="D92" i="5"/>
  <c r="K92" i="5" s="1"/>
  <c r="D93" i="5"/>
  <c r="K93" i="5" s="1"/>
  <c r="D94" i="5"/>
  <c r="K94" i="5" s="1"/>
  <c r="D95" i="5"/>
  <c r="K95" i="5" s="1"/>
  <c r="D96" i="5"/>
  <c r="K96" i="5" s="1"/>
  <c r="D97" i="5"/>
  <c r="K97" i="5" s="1"/>
  <c r="D98" i="5"/>
  <c r="K98" i="5" s="1"/>
  <c r="D99" i="5"/>
  <c r="K99" i="5" s="1"/>
  <c r="D100" i="5"/>
  <c r="K100" i="5" s="1"/>
  <c r="D101" i="5"/>
  <c r="K101" i="5" s="1"/>
  <c r="D102" i="5"/>
  <c r="K102" i="5" s="1"/>
  <c r="D103" i="5"/>
  <c r="K103" i="5" s="1"/>
  <c r="D104" i="5"/>
  <c r="K104" i="5" s="1"/>
  <c r="D105" i="5"/>
  <c r="K105" i="5" s="1"/>
  <c r="D106" i="5"/>
  <c r="K106" i="5" s="1"/>
  <c r="D107" i="5"/>
  <c r="K107" i="5" s="1"/>
  <c r="D108" i="5"/>
  <c r="K108" i="5" s="1"/>
  <c r="D109" i="5"/>
  <c r="K109" i="5" s="1"/>
  <c r="D110" i="5"/>
  <c r="K110" i="5" s="1"/>
  <c r="D111" i="5"/>
  <c r="K111" i="5" s="1"/>
  <c r="D112" i="5"/>
  <c r="K112" i="5" s="1"/>
  <c r="D113" i="5"/>
  <c r="K113" i="5" s="1"/>
  <c r="D114" i="5"/>
  <c r="K114" i="5" s="1"/>
  <c r="D115" i="5"/>
  <c r="K115" i="5" s="1"/>
  <c r="D116" i="5"/>
  <c r="K116" i="5" s="1"/>
  <c r="D117" i="5"/>
  <c r="K117" i="5" s="1"/>
  <c r="D118" i="5"/>
  <c r="K118" i="5" s="1"/>
  <c r="D119" i="5"/>
  <c r="K119" i="5" s="1"/>
  <c r="D120" i="5"/>
  <c r="K120" i="5" s="1"/>
  <c r="D121" i="5"/>
  <c r="K121" i="5" s="1"/>
  <c r="D122" i="5"/>
  <c r="K122" i="5" s="1"/>
  <c r="D123" i="5"/>
  <c r="K123" i="5" s="1"/>
  <c r="D124" i="5"/>
  <c r="K124" i="5" s="1"/>
  <c r="D125" i="5"/>
  <c r="K125" i="5" s="1"/>
  <c r="D126" i="5"/>
  <c r="K126" i="5" s="1"/>
  <c r="D127" i="5"/>
  <c r="K127" i="5" s="1"/>
  <c r="D128" i="5"/>
  <c r="K128" i="5" s="1"/>
  <c r="D129" i="5"/>
  <c r="K129" i="5" s="1"/>
  <c r="D130" i="5"/>
  <c r="K130" i="5" s="1"/>
  <c r="D131" i="5"/>
  <c r="K131" i="5" s="1"/>
  <c r="D132" i="5"/>
  <c r="K132" i="5" s="1"/>
  <c r="D133" i="5"/>
  <c r="K133" i="5" s="1"/>
  <c r="D134" i="5"/>
  <c r="K134" i="5" s="1"/>
  <c r="D135" i="5"/>
  <c r="K135" i="5" s="1"/>
  <c r="D136" i="5"/>
  <c r="K136" i="5" s="1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F162" i="5" s="1"/>
  <c r="D163" i="5"/>
  <c r="F163" i="5" s="1"/>
  <c r="D164" i="5"/>
  <c r="F164" i="5" s="1"/>
  <c r="D165" i="5"/>
  <c r="F165" i="5" s="1"/>
  <c r="D166" i="5"/>
  <c r="F166" i="5" s="1"/>
  <c r="D167" i="5"/>
  <c r="F167" i="5" s="1"/>
  <c r="D168" i="5"/>
  <c r="F168" i="5" s="1"/>
  <c r="G168" i="5"/>
  <c r="E168" i="5"/>
  <c r="C168" i="5"/>
  <c r="B168" i="5"/>
  <c r="A168" i="5"/>
  <c r="G167" i="5"/>
  <c r="E167" i="5"/>
  <c r="C167" i="5"/>
  <c r="B167" i="5"/>
  <c r="A167" i="5"/>
  <c r="G166" i="5"/>
  <c r="E166" i="5"/>
  <c r="C166" i="5"/>
  <c r="B166" i="5"/>
  <c r="A166" i="5"/>
  <c r="G165" i="5"/>
  <c r="E165" i="5"/>
  <c r="C165" i="5"/>
  <c r="B165" i="5"/>
  <c r="A165" i="5"/>
  <c r="G164" i="5"/>
  <c r="E164" i="5"/>
  <c r="C164" i="5"/>
  <c r="B164" i="5"/>
  <c r="A164" i="5"/>
  <c r="G163" i="5"/>
  <c r="E163" i="5"/>
  <c r="C163" i="5"/>
  <c r="B163" i="5"/>
  <c r="A163" i="5"/>
  <c r="G162" i="5"/>
  <c r="E162" i="5"/>
  <c r="C162" i="5"/>
  <c r="B162" i="5"/>
  <c r="A162" i="5"/>
  <c r="G161" i="5"/>
  <c r="C161" i="5"/>
  <c r="B161" i="5"/>
  <c r="A161" i="5"/>
  <c r="G160" i="5"/>
  <c r="C160" i="5"/>
  <c r="B160" i="5"/>
  <c r="A160" i="5"/>
  <c r="G159" i="5"/>
  <c r="C159" i="5"/>
  <c r="B159" i="5"/>
  <c r="A159" i="5"/>
  <c r="G158" i="5"/>
  <c r="C158" i="5"/>
  <c r="B158" i="5"/>
  <c r="A158" i="5"/>
  <c r="G157" i="5"/>
  <c r="C157" i="5"/>
  <c r="B157" i="5"/>
  <c r="A157" i="5"/>
  <c r="G156" i="5"/>
  <c r="C156" i="5"/>
  <c r="B156" i="5"/>
  <c r="A156" i="5"/>
  <c r="G155" i="5"/>
  <c r="C155" i="5"/>
  <c r="B155" i="5"/>
  <c r="A155" i="5"/>
  <c r="G154" i="5"/>
  <c r="C154" i="5"/>
  <c r="B154" i="5"/>
  <c r="A154" i="5"/>
  <c r="G153" i="5"/>
  <c r="C153" i="5"/>
  <c r="B153" i="5"/>
  <c r="A153" i="5"/>
  <c r="G152" i="5"/>
  <c r="C152" i="5"/>
  <c r="B152" i="5"/>
  <c r="A152" i="5"/>
  <c r="G151" i="5"/>
  <c r="C151" i="5"/>
  <c r="B151" i="5"/>
  <c r="A151" i="5"/>
  <c r="G150" i="5"/>
  <c r="C150" i="5"/>
  <c r="B150" i="5"/>
  <c r="A150" i="5"/>
  <c r="G149" i="5"/>
  <c r="C149" i="5"/>
  <c r="B149" i="5"/>
  <c r="A149" i="5"/>
  <c r="G148" i="5"/>
  <c r="C148" i="5"/>
  <c r="B148" i="5"/>
  <c r="A148" i="5"/>
  <c r="G147" i="5"/>
  <c r="C147" i="5"/>
  <c r="B147" i="5"/>
  <c r="A147" i="5"/>
  <c r="G146" i="5"/>
  <c r="C146" i="5"/>
  <c r="B146" i="5"/>
  <c r="A146" i="5"/>
  <c r="G145" i="5"/>
  <c r="C145" i="5"/>
  <c r="B145" i="5"/>
  <c r="A145" i="5"/>
  <c r="G144" i="5"/>
  <c r="C144" i="5"/>
  <c r="B144" i="5"/>
  <c r="A144" i="5"/>
  <c r="G143" i="5"/>
  <c r="C143" i="5"/>
  <c r="B143" i="5"/>
  <c r="A143" i="5"/>
  <c r="G142" i="5"/>
  <c r="C142" i="5"/>
  <c r="B142" i="5"/>
  <c r="A142" i="5"/>
  <c r="G141" i="5"/>
  <c r="C141" i="5"/>
  <c r="B141" i="5"/>
  <c r="A141" i="5"/>
  <c r="G140" i="5"/>
  <c r="C140" i="5"/>
  <c r="B140" i="5"/>
  <c r="A140" i="5"/>
  <c r="G139" i="5"/>
  <c r="C139" i="5"/>
  <c r="B139" i="5"/>
  <c r="A139" i="5"/>
  <c r="G138" i="5"/>
  <c r="C138" i="5"/>
  <c r="B138" i="5"/>
  <c r="A138" i="5"/>
  <c r="G137" i="5"/>
  <c r="C137" i="5"/>
  <c r="B137" i="5"/>
  <c r="A137" i="5"/>
  <c r="G136" i="5"/>
  <c r="C136" i="5"/>
  <c r="B136" i="5"/>
  <c r="A136" i="5"/>
  <c r="G135" i="5"/>
  <c r="C135" i="5"/>
  <c r="B135" i="5"/>
  <c r="A135" i="5"/>
  <c r="G134" i="5"/>
  <c r="C134" i="5"/>
  <c r="B134" i="5"/>
  <c r="A134" i="5"/>
  <c r="G133" i="5"/>
  <c r="C133" i="5"/>
  <c r="B133" i="5"/>
  <c r="A133" i="5"/>
  <c r="G132" i="5"/>
  <c r="C132" i="5"/>
  <c r="B132" i="5"/>
  <c r="A132" i="5"/>
  <c r="G131" i="5"/>
  <c r="C131" i="5"/>
  <c r="B131" i="5"/>
  <c r="A131" i="5"/>
  <c r="G130" i="5"/>
  <c r="C130" i="5"/>
  <c r="B130" i="5"/>
  <c r="A130" i="5"/>
  <c r="G129" i="5"/>
  <c r="C129" i="5"/>
  <c r="B129" i="5"/>
  <c r="A129" i="5"/>
  <c r="G128" i="5"/>
  <c r="C128" i="5"/>
  <c r="B128" i="5"/>
  <c r="A128" i="5"/>
  <c r="G127" i="5"/>
  <c r="C127" i="5"/>
  <c r="B127" i="5"/>
  <c r="A127" i="5"/>
  <c r="G126" i="5"/>
  <c r="C126" i="5"/>
  <c r="B126" i="5"/>
  <c r="A126" i="5"/>
  <c r="G125" i="5"/>
  <c r="C125" i="5"/>
  <c r="B125" i="5"/>
  <c r="A125" i="5"/>
  <c r="G124" i="5"/>
  <c r="C124" i="5"/>
  <c r="B124" i="5"/>
  <c r="A124" i="5"/>
  <c r="G123" i="5"/>
  <c r="C123" i="5"/>
  <c r="B123" i="5"/>
  <c r="A123" i="5"/>
  <c r="G122" i="5"/>
  <c r="C122" i="5"/>
  <c r="B122" i="5"/>
  <c r="A122" i="5"/>
  <c r="G121" i="5"/>
  <c r="C121" i="5"/>
  <c r="B121" i="5"/>
  <c r="A121" i="5"/>
  <c r="G120" i="5"/>
  <c r="C120" i="5"/>
  <c r="B120" i="5"/>
  <c r="A120" i="5"/>
  <c r="G119" i="5"/>
  <c r="C119" i="5"/>
  <c r="B119" i="5"/>
  <c r="A119" i="5"/>
  <c r="G118" i="5"/>
  <c r="C118" i="5"/>
  <c r="B118" i="5"/>
  <c r="A118" i="5"/>
  <c r="G117" i="5"/>
  <c r="C117" i="5"/>
  <c r="B117" i="5"/>
  <c r="A117" i="5"/>
  <c r="G116" i="5"/>
  <c r="C116" i="5"/>
  <c r="B116" i="5"/>
  <c r="A116" i="5"/>
  <c r="G115" i="5"/>
  <c r="C115" i="5"/>
  <c r="B115" i="5"/>
  <c r="A115" i="5"/>
  <c r="G114" i="5"/>
  <c r="C114" i="5"/>
  <c r="B114" i="5"/>
  <c r="A114" i="5"/>
  <c r="G113" i="5"/>
  <c r="C113" i="5"/>
  <c r="B113" i="5"/>
  <c r="A113" i="5"/>
  <c r="G112" i="5"/>
  <c r="C112" i="5"/>
  <c r="B112" i="5"/>
  <c r="A112" i="5"/>
  <c r="G111" i="5"/>
  <c r="C111" i="5"/>
  <c r="B111" i="5"/>
  <c r="A111" i="5"/>
  <c r="G110" i="5"/>
  <c r="C110" i="5"/>
  <c r="B110" i="5"/>
  <c r="A110" i="5"/>
  <c r="G109" i="5"/>
  <c r="C109" i="5"/>
  <c r="B109" i="5"/>
  <c r="A109" i="5"/>
  <c r="G108" i="5"/>
  <c r="C108" i="5"/>
  <c r="B108" i="5"/>
  <c r="A108" i="5"/>
  <c r="G107" i="5"/>
  <c r="C107" i="5"/>
  <c r="B107" i="5"/>
  <c r="A107" i="5"/>
  <c r="G106" i="5"/>
  <c r="C106" i="5"/>
  <c r="B106" i="5"/>
  <c r="A106" i="5"/>
  <c r="G105" i="5"/>
  <c r="C105" i="5"/>
  <c r="B105" i="5"/>
  <c r="A105" i="5"/>
  <c r="G104" i="5"/>
  <c r="C104" i="5"/>
  <c r="B104" i="5"/>
  <c r="A104" i="5"/>
  <c r="G103" i="5"/>
  <c r="C103" i="5"/>
  <c r="B103" i="5"/>
  <c r="A103" i="5"/>
  <c r="G102" i="5"/>
  <c r="C102" i="5"/>
  <c r="B102" i="5"/>
  <c r="A102" i="5"/>
  <c r="G101" i="5"/>
  <c r="C101" i="5"/>
  <c r="B101" i="5"/>
  <c r="A101" i="5"/>
  <c r="G100" i="5"/>
  <c r="C100" i="5"/>
  <c r="B100" i="5"/>
  <c r="A100" i="5"/>
  <c r="G99" i="5"/>
  <c r="C99" i="5"/>
  <c r="B99" i="5"/>
  <c r="A99" i="5"/>
  <c r="G98" i="5"/>
  <c r="C98" i="5"/>
  <c r="B98" i="5"/>
  <c r="A98" i="5"/>
  <c r="G97" i="5"/>
  <c r="C97" i="5"/>
  <c r="B97" i="5"/>
  <c r="A97" i="5"/>
  <c r="G96" i="5"/>
  <c r="C96" i="5"/>
  <c r="B96" i="5"/>
  <c r="A96" i="5"/>
  <c r="G95" i="5"/>
  <c r="C95" i="5"/>
  <c r="B95" i="5"/>
  <c r="A95" i="5"/>
  <c r="G94" i="5"/>
  <c r="C94" i="5"/>
  <c r="B94" i="5"/>
  <c r="A94" i="5"/>
  <c r="G93" i="5"/>
  <c r="C93" i="5"/>
  <c r="B93" i="5"/>
  <c r="A93" i="5"/>
  <c r="G92" i="5"/>
  <c r="C92" i="5"/>
  <c r="B92" i="5"/>
  <c r="A92" i="5"/>
  <c r="G91" i="5"/>
  <c r="C91" i="5"/>
  <c r="B91" i="5"/>
  <c r="A91" i="5"/>
  <c r="G90" i="5"/>
  <c r="C90" i="5"/>
  <c r="B90" i="5"/>
  <c r="A90" i="5"/>
  <c r="G89" i="5"/>
  <c r="C89" i="5"/>
  <c r="B89" i="5"/>
  <c r="A89" i="5"/>
  <c r="G88" i="5"/>
  <c r="C88" i="5"/>
  <c r="B88" i="5"/>
  <c r="A88" i="5"/>
  <c r="G87" i="5"/>
  <c r="C87" i="5"/>
  <c r="B87" i="5"/>
  <c r="A87" i="5"/>
  <c r="G86" i="5"/>
  <c r="C86" i="5"/>
  <c r="B86" i="5"/>
  <c r="A86" i="5"/>
  <c r="G85" i="5"/>
  <c r="C85" i="5"/>
  <c r="B85" i="5"/>
  <c r="A85" i="5"/>
  <c r="G84" i="5"/>
  <c r="C84" i="5"/>
  <c r="B84" i="5"/>
  <c r="A84" i="5"/>
  <c r="G83" i="5"/>
  <c r="C83" i="5"/>
  <c r="B83" i="5"/>
  <c r="A83" i="5"/>
  <c r="G82" i="5"/>
  <c r="C82" i="5"/>
  <c r="B82" i="5"/>
  <c r="A82" i="5"/>
  <c r="G81" i="5"/>
  <c r="C81" i="5"/>
  <c r="B81" i="5"/>
  <c r="A81" i="5"/>
  <c r="G80" i="5"/>
  <c r="C80" i="5"/>
  <c r="B80" i="5"/>
  <c r="A80" i="5"/>
  <c r="G79" i="5"/>
  <c r="C79" i="5"/>
  <c r="B79" i="5"/>
  <c r="A79" i="5"/>
  <c r="G78" i="5"/>
  <c r="C78" i="5"/>
  <c r="B78" i="5"/>
  <c r="A78" i="5"/>
  <c r="G77" i="5"/>
  <c r="C77" i="5"/>
  <c r="B77" i="5"/>
  <c r="A77" i="5"/>
  <c r="G76" i="5"/>
  <c r="C76" i="5"/>
  <c r="B76" i="5"/>
  <c r="A76" i="5"/>
  <c r="G75" i="5"/>
  <c r="C75" i="5"/>
  <c r="B75" i="5"/>
  <c r="A75" i="5"/>
  <c r="G74" i="5"/>
  <c r="C74" i="5"/>
  <c r="B74" i="5"/>
  <c r="A74" i="5"/>
  <c r="G73" i="5"/>
  <c r="C73" i="5"/>
  <c r="B73" i="5"/>
  <c r="A73" i="5"/>
  <c r="G72" i="5"/>
  <c r="C72" i="5"/>
  <c r="B72" i="5"/>
  <c r="A72" i="5"/>
  <c r="G71" i="5"/>
  <c r="C71" i="5"/>
  <c r="B71" i="5"/>
  <c r="A71" i="5"/>
  <c r="G70" i="5"/>
  <c r="C70" i="5"/>
  <c r="B70" i="5"/>
  <c r="A70" i="5"/>
  <c r="G69" i="5"/>
  <c r="C69" i="5"/>
  <c r="B69" i="5"/>
  <c r="A69" i="5"/>
  <c r="G68" i="5"/>
  <c r="C68" i="5"/>
  <c r="B68" i="5"/>
  <c r="A68" i="5"/>
  <c r="G67" i="5"/>
  <c r="C67" i="5"/>
  <c r="B67" i="5"/>
  <c r="A67" i="5"/>
  <c r="G66" i="5"/>
  <c r="C66" i="5"/>
  <c r="B66" i="5"/>
  <c r="A66" i="5"/>
  <c r="G65" i="5"/>
  <c r="C65" i="5"/>
  <c r="B65" i="5"/>
  <c r="A65" i="5"/>
  <c r="G64" i="5"/>
  <c r="C64" i="5"/>
  <c r="B64" i="5"/>
  <c r="A64" i="5"/>
  <c r="G63" i="5"/>
  <c r="C63" i="5"/>
  <c r="B63" i="5"/>
  <c r="A63" i="5"/>
  <c r="G62" i="5"/>
  <c r="C62" i="5"/>
  <c r="B62" i="5"/>
  <c r="A62" i="5"/>
  <c r="G61" i="5"/>
  <c r="C61" i="5"/>
  <c r="B61" i="5"/>
  <c r="A61" i="5"/>
  <c r="G60" i="5"/>
  <c r="C60" i="5"/>
  <c r="B60" i="5"/>
  <c r="A60" i="5"/>
  <c r="G59" i="5"/>
  <c r="C59" i="5"/>
  <c r="B59" i="5"/>
  <c r="A59" i="5"/>
  <c r="G58" i="5"/>
  <c r="C58" i="5"/>
  <c r="B58" i="5"/>
  <c r="A58" i="5"/>
  <c r="G57" i="5"/>
  <c r="C57" i="5"/>
  <c r="B57" i="5"/>
  <c r="A57" i="5"/>
  <c r="G56" i="5"/>
  <c r="C56" i="5"/>
  <c r="B56" i="5"/>
  <c r="A56" i="5"/>
  <c r="G55" i="5"/>
  <c r="C55" i="5"/>
  <c r="B55" i="5"/>
  <c r="A55" i="5"/>
  <c r="G54" i="5"/>
  <c r="C54" i="5"/>
  <c r="B54" i="5"/>
  <c r="A54" i="5"/>
  <c r="G53" i="5"/>
  <c r="C53" i="5"/>
  <c r="B53" i="5"/>
  <c r="A53" i="5"/>
  <c r="G52" i="5"/>
  <c r="C52" i="5"/>
  <c r="B52" i="5"/>
  <c r="A52" i="5"/>
  <c r="G51" i="5"/>
  <c r="C51" i="5"/>
  <c r="B51" i="5"/>
  <c r="A51" i="5"/>
  <c r="G50" i="5"/>
  <c r="C50" i="5"/>
  <c r="B50" i="5"/>
  <c r="A50" i="5"/>
  <c r="G49" i="5"/>
  <c r="C49" i="5"/>
  <c r="B49" i="5"/>
  <c r="A49" i="5"/>
  <c r="G48" i="5"/>
  <c r="C48" i="5"/>
  <c r="B48" i="5"/>
  <c r="A48" i="5"/>
  <c r="G47" i="5"/>
  <c r="C47" i="5"/>
  <c r="B47" i="5"/>
  <c r="A47" i="5"/>
  <c r="G46" i="5"/>
  <c r="C46" i="5"/>
  <c r="B46" i="5"/>
  <c r="A46" i="5"/>
  <c r="G45" i="5"/>
  <c r="C45" i="5"/>
  <c r="B45" i="5"/>
  <c r="A45" i="5"/>
  <c r="G44" i="5"/>
  <c r="C44" i="5"/>
  <c r="B44" i="5"/>
  <c r="A44" i="5"/>
  <c r="G43" i="5"/>
  <c r="C43" i="5"/>
  <c r="B43" i="5"/>
  <c r="A43" i="5"/>
  <c r="G42" i="5"/>
  <c r="C42" i="5"/>
  <c r="B42" i="5"/>
  <c r="A42" i="5"/>
  <c r="G41" i="5"/>
  <c r="C41" i="5"/>
  <c r="B41" i="5"/>
  <c r="A41" i="5"/>
  <c r="G40" i="5"/>
  <c r="C40" i="5"/>
  <c r="B40" i="5"/>
  <c r="A40" i="5"/>
  <c r="G39" i="5"/>
  <c r="C39" i="5"/>
  <c r="B39" i="5"/>
  <c r="A39" i="5"/>
  <c r="G38" i="5"/>
  <c r="C38" i="5"/>
  <c r="B38" i="5"/>
  <c r="A38" i="5"/>
  <c r="G37" i="5"/>
  <c r="C37" i="5"/>
  <c r="B37" i="5"/>
  <c r="A37" i="5"/>
  <c r="G36" i="5"/>
  <c r="C36" i="5"/>
  <c r="B36" i="5"/>
  <c r="A36" i="5"/>
  <c r="G35" i="5"/>
  <c r="C35" i="5"/>
  <c r="B35" i="5"/>
  <c r="A35" i="5"/>
  <c r="G34" i="5"/>
  <c r="C34" i="5"/>
  <c r="B34" i="5"/>
  <c r="A34" i="5"/>
  <c r="G33" i="5"/>
  <c r="C33" i="5"/>
  <c r="B33" i="5"/>
  <c r="A33" i="5"/>
  <c r="G32" i="5"/>
  <c r="C32" i="5"/>
  <c r="B32" i="5"/>
  <c r="A32" i="5"/>
  <c r="G31" i="5"/>
  <c r="C31" i="5"/>
  <c r="B31" i="5"/>
  <c r="A31" i="5"/>
  <c r="G30" i="5"/>
  <c r="C30" i="5"/>
  <c r="B30" i="5"/>
  <c r="A30" i="5"/>
  <c r="G29" i="5"/>
  <c r="C29" i="5"/>
  <c r="B29" i="5"/>
  <c r="A29" i="5"/>
  <c r="G28" i="5"/>
  <c r="C28" i="5"/>
  <c r="B28" i="5"/>
  <c r="A28" i="5"/>
  <c r="G27" i="5"/>
  <c r="C27" i="5"/>
  <c r="B27" i="5"/>
  <c r="A27" i="5"/>
  <c r="G26" i="5"/>
  <c r="C26" i="5"/>
  <c r="B26" i="5"/>
  <c r="A26" i="5"/>
  <c r="G25" i="5"/>
  <c r="C25" i="5"/>
  <c r="B25" i="5"/>
  <c r="A25" i="5"/>
  <c r="G24" i="5"/>
  <c r="C24" i="5"/>
  <c r="B24" i="5"/>
  <c r="A24" i="5"/>
  <c r="G23" i="5"/>
  <c r="C23" i="5"/>
  <c r="B23" i="5"/>
  <c r="A23" i="5"/>
  <c r="G22" i="5"/>
  <c r="C22" i="5"/>
  <c r="B22" i="5"/>
  <c r="A22" i="5"/>
  <c r="G21" i="5"/>
  <c r="C21" i="5"/>
  <c r="B21" i="5"/>
  <c r="A21" i="5"/>
  <c r="G20" i="5"/>
  <c r="C20" i="5"/>
  <c r="B20" i="5"/>
  <c r="A20" i="5"/>
  <c r="G19" i="5"/>
  <c r="C19" i="5"/>
  <c r="B19" i="5"/>
  <c r="A19" i="5"/>
  <c r="G18" i="5"/>
  <c r="C18" i="5"/>
  <c r="B18" i="5"/>
  <c r="A18" i="5"/>
  <c r="D19" i="2"/>
  <c r="K19" i="2" s="1"/>
  <c r="D20" i="2"/>
  <c r="K20" i="2" s="1"/>
  <c r="D21" i="2"/>
  <c r="K21" i="2" s="1"/>
  <c r="D22" i="2"/>
  <c r="K22" i="2" s="1"/>
  <c r="D23" i="2"/>
  <c r="K23" i="2" s="1"/>
  <c r="D24" i="2"/>
  <c r="K24" i="2" s="1"/>
  <c r="K26" i="2"/>
  <c r="D27" i="2"/>
  <c r="K27" i="2" s="1"/>
  <c r="D28" i="2"/>
  <c r="K28" i="2" s="1"/>
  <c r="K29" i="2"/>
  <c r="D30" i="2"/>
  <c r="K30" i="2" s="1"/>
  <c r="D31" i="2"/>
  <c r="K31" i="2" s="1"/>
  <c r="K32" i="2"/>
  <c r="D33" i="2"/>
  <c r="K33" i="2" s="1"/>
  <c r="K34" i="2"/>
  <c r="K35" i="2"/>
  <c r="D36" i="2"/>
  <c r="D37" i="2"/>
  <c r="K37" i="2" s="1"/>
  <c r="D38" i="2"/>
  <c r="D39" i="2"/>
  <c r="D40" i="2"/>
  <c r="D41" i="2"/>
  <c r="K41" i="2" s="1"/>
  <c r="D42" i="2"/>
  <c r="D43" i="2"/>
  <c r="D44" i="2"/>
  <c r="D45" i="2"/>
  <c r="D46" i="2"/>
  <c r="K46" i="2" s="1"/>
  <c r="D47" i="2"/>
  <c r="D48" i="2"/>
  <c r="K48" i="2" s="1"/>
  <c r="D49" i="2"/>
  <c r="K49" i="2" s="1"/>
  <c r="K50" i="2"/>
  <c r="D51" i="2"/>
  <c r="K51" i="2" s="1"/>
  <c r="D52" i="2"/>
  <c r="K52" i="2" s="1"/>
  <c r="D53" i="2"/>
  <c r="K53" i="2" s="1"/>
  <c r="D54" i="2"/>
  <c r="K54" i="2" s="1"/>
  <c r="D55" i="2"/>
  <c r="K55" i="2" s="1"/>
  <c r="D56" i="2"/>
  <c r="K56" i="2" s="1"/>
  <c r="D57" i="2"/>
  <c r="K57" i="2" s="1"/>
  <c r="D58" i="2"/>
  <c r="K58" i="2" s="1"/>
  <c r="D59" i="2"/>
  <c r="K59" i="2" s="1"/>
  <c r="K60" i="2"/>
  <c r="D61" i="2"/>
  <c r="K61" i="2" s="1"/>
  <c r="K62" i="2"/>
  <c r="D63" i="2"/>
  <c r="K63" i="2" s="1"/>
  <c r="D64" i="2"/>
  <c r="K64" i="2" s="1"/>
  <c r="D65" i="2"/>
  <c r="K65" i="2" s="1"/>
  <c r="D66" i="2"/>
  <c r="K66" i="2" s="1"/>
  <c r="D67" i="2"/>
  <c r="K67" i="2" s="1"/>
  <c r="D68" i="2"/>
  <c r="K68" i="2" s="1"/>
  <c r="D69" i="2"/>
  <c r="K69" i="2" s="1"/>
  <c r="D70" i="2"/>
  <c r="K70" i="2" s="1"/>
  <c r="D71" i="2"/>
  <c r="K71" i="2" s="1"/>
  <c r="D72" i="2"/>
  <c r="K72" i="2" s="1"/>
  <c r="D73" i="2"/>
  <c r="K73" i="2" s="1"/>
  <c r="D74" i="2"/>
  <c r="K74" i="2" s="1"/>
  <c r="D75" i="2"/>
  <c r="K75" i="2" s="1"/>
  <c r="D76" i="2"/>
  <c r="K76" i="2" s="1"/>
  <c r="D77" i="2"/>
  <c r="K77" i="2" s="1"/>
  <c r="D78" i="2"/>
  <c r="K78" i="2" s="1"/>
  <c r="D79" i="2"/>
  <c r="K79" i="2" s="1"/>
  <c r="D80" i="2"/>
  <c r="K80" i="2" s="1"/>
  <c r="D81" i="2"/>
  <c r="K81" i="2" s="1"/>
  <c r="D82" i="2"/>
  <c r="K82" i="2" s="1"/>
  <c r="D83" i="2"/>
  <c r="K83" i="2" s="1"/>
  <c r="D84" i="2"/>
  <c r="K84" i="2" s="1"/>
  <c r="D85" i="2"/>
  <c r="K85" i="2" s="1"/>
  <c r="D86" i="2"/>
  <c r="K86" i="2" s="1"/>
  <c r="D87" i="2"/>
  <c r="K87" i="2" s="1"/>
  <c r="D88" i="2"/>
  <c r="K88" i="2" s="1"/>
  <c r="K89" i="2"/>
  <c r="D90" i="2"/>
  <c r="K90" i="2" s="1"/>
  <c r="D91" i="2"/>
  <c r="K91" i="2" s="1"/>
  <c r="D92" i="2"/>
  <c r="K92" i="2" s="1"/>
  <c r="D93" i="2"/>
  <c r="K93" i="2" s="1"/>
  <c r="D94" i="2"/>
  <c r="K94" i="2" s="1"/>
  <c r="D95" i="2"/>
  <c r="K95" i="2" s="1"/>
  <c r="D97" i="2"/>
  <c r="K97" i="2" s="1"/>
  <c r="D98" i="2"/>
  <c r="K98" i="2" s="1"/>
  <c r="D99" i="2"/>
  <c r="K99" i="2" s="1"/>
  <c r="D100" i="2"/>
  <c r="K100" i="2" s="1"/>
  <c r="D101" i="2"/>
  <c r="K101" i="2" s="1"/>
  <c r="D102" i="2"/>
  <c r="K102" i="2" s="1"/>
  <c r="D103" i="2"/>
  <c r="K103" i="2" s="1"/>
  <c r="D104" i="2"/>
  <c r="K104" i="2" s="1"/>
  <c r="D105" i="2"/>
  <c r="K105" i="2" s="1"/>
  <c r="D106" i="2"/>
  <c r="K106" i="2" s="1"/>
  <c r="D107" i="2"/>
  <c r="K107" i="2" s="1"/>
  <c r="D108" i="2"/>
  <c r="K108" i="2" s="1"/>
  <c r="D109" i="2"/>
  <c r="K109" i="2" s="1"/>
  <c r="D110" i="2"/>
  <c r="K110" i="2" s="1"/>
  <c r="D111" i="2"/>
  <c r="K111" i="2" s="1"/>
  <c r="D112" i="2"/>
  <c r="K112" i="2" s="1"/>
  <c r="D113" i="2"/>
  <c r="K113" i="2" s="1"/>
  <c r="D114" i="2"/>
  <c r="K114" i="2" s="1"/>
  <c r="D115" i="2"/>
  <c r="K115" i="2" s="1"/>
  <c r="D116" i="2"/>
  <c r="K116" i="2" s="1"/>
  <c r="D117" i="2"/>
  <c r="K117" i="2" s="1"/>
  <c r="D118" i="2"/>
  <c r="K118" i="2" s="1"/>
  <c r="D119" i="2"/>
  <c r="K119" i="2" s="1"/>
  <c r="D120" i="2"/>
  <c r="K120" i="2" s="1"/>
  <c r="D121" i="2"/>
  <c r="K121" i="2" s="1"/>
  <c r="D122" i="2"/>
  <c r="K122" i="2" s="1"/>
  <c r="D123" i="2"/>
  <c r="K123" i="2" s="1"/>
  <c r="D124" i="2"/>
  <c r="K124" i="2" s="1"/>
  <c r="D125" i="2"/>
  <c r="K125" i="2" s="1"/>
  <c r="D126" i="2"/>
  <c r="K126" i="2" s="1"/>
  <c r="D127" i="2"/>
  <c r="K127" i="2" s="1"/>
  <c r="D128" i="2"/>
  <c r="K128" i="2" s="1"/>
  <c r="D129" i="2"/>
  <c r="K129" i="2" s="1"/>
  <c r="D130" i="2"/>
  <c r="K130" i="2" s="1"/>
  <c r="D131" i="2"/>
  <c r="K131" i="2" s="1"/>
  <c r="D132" i="2"/>
  <c r="K132" i="2" s="1"/>
  <c r="D133" i="2"/>
  <c r="K133" i="2" s="1"/>
  <c r="D134" i="2"/>
  <c r="K134" i="2" s="1"/>
  <c r="D135" i="2"/>
  <c r="K135" i="2" s="1"/>
  <c r="K136" i="2"/>
  <c r="D137" i="2"/>
  <c r="K137" i="2" s="1"/>
  <c r="D138" i="2"/>
  <c r="K138" i="2" s="1"/>
  <c r="D139" i="2"/>
  <c r="K139" i="2" s="1"/>
  <c r="D140" i="2"/>
  <c r="K140" i="2" s="1"/>
  <c r="D141" i="2"/>
  <c r="K141" i="2" s="1"/>
  <c r="D142" i="2"/>
  <c r="K142" i="2" s="1"/>
  <c r="D143" i="2"/>
  <c r="K143" i="2" s="1"/>
  <c r="D144" i="2"/>
  <c r="K144" i="2" s="1"/>
  <c r="D145" i="2"/>
  <c r="K145" i="2" s="1"/>
  <c r="D146" i="2"/>
  <c r="K146" i="2" s="1"/>
  <c r="D147" i="2"/>
  <c r="K147" i="2" s="1"/>
  <c r="D148" i="2"/>
  <c r="K148" i="2" s="1"/>
  <c r="D149" i="2"/>
  <c r="F149" i="2" s="1"/>
  <c r="D151" i="2"/>
  <c r="D152" i="2"/>
  <c r="K152" i="2" s="1"/>
  <c r="D153" i="2"/>
  <c r="K153" i="2" s="1"/>
  <c r="D154" i="2"/>
  <c r="K154" i="2" s="1"/>
  <c r="D155" i="2"/>
  <c r="K155" i="2" s="1"/>
  <c r="D156" i="2"/>
  <c r="D157" i="2"/>
  <c r="D158" i="2"/>
  <c r="D159" i="2"/>
  <c r="K159" i="2" s="1"/>
  <c r="D160" i="2"/>
  <c r="K160" i="2" s="1"/>
  <c r="D161" i="2"/>
  <c r="K161" i="2" s="1"/>
  <c r="D162" i="2"/>
  <c r="K162" i="2" s="1"/>
  <c r="D163" i="2"/>
  <c r="K163" i="2" s="1"/>
  <c r="D164" i="2"/>
  <c r="K164" i="2" s="1"/>
  <c r="D165" i="2"/>
  <c r="K165" i="2" s="1"/>
  <c r="D166" i="2"/>
  <c r="K166" i="2" s="1"/>
  <c r="D167" i="2"/>
  <c r="K167" i="2" s="1"/>
  <c r="K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8" i="2"/>
  <c r="E167" i="2"/>
  <c r="E166" i="2"/>
  <c r="E165" i="2"/>
  <c r="E164" i="2"/>
  <c r="E163" i="2"/>
  <c r="E162" i="2"/>
  <c r="E161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8" i="2"/>
  <c r="G167" i="2"/>
  <c r="G166" i="2"/>
  <c r="G165" i="2"/>
  <c r="G164" i="2"/>
  <c r="G163" i="2"/>
  <c r="G162" i="2"/>
  <c r="G161" i="2"/>
  <c r="K25" i="2"/>
  <c r="H13" i="1"/>
  <c r="F21" i="1"/>
  <c r="F26" i="1"/>
  <c r="F27" i="1"/>
  <c r="F18" i="1"/>
  <c r="F23" i="1"/>
  <c r="F25" i="1"/>
  <c r="F22" i="1"/>
  <c r="F19" i="1"/>
  <c r="M145" i="9"/>
  <c r="E161" i="5" s="1"/>
  <c r="M144" i="9"/>
  <c r="M143" i="9"/>
  <c r="M142" i="9"/>
  <c r="E158" i="5" s="1"/>
  <c r="M141" i="9"/>
  <c r="M140" i="9"/>
  <c r="E156" i="4" s="1"/>
  <c r="M139" i="9"/>
  <c r="E154" i="2" s="1"/>
  <c r="L154" i="2" s="1"/>
  <c r="M138" i="9"/>
  <c r="E154" i="4" s="1"/>
  <c r="M137" i="9"/>
  <c r="E153" i="5" s="1"/>
  <c r="M136" i="9"/>
  <c r="M135" i="9"/>
  <c r="M134" i="9"/>
  <c r="M133" i="9"/>
  <c r="M132" i="9"/>
  <c r="M131" i="9"/>
  <c r="M130" i="9"/>
  <c r="E146" i="5" s="1"/>
  <c r="M129" i="9"/>
  <c r="M128" i="9"/>
  <c r="E144" i="2" s="1"/>
  <c r="L144" i="2" s="1"/>
  <c r="M127" i="9"/>
  <c r="M126" i="9"/>
  <c r="M125" i="9"/>
  <c r="M124" i="9"/>
  <c r="E140" i="2" s="1"/>
  <c r="L140" i="2" s="1"/>
  <c r="M123" i="9"/>
  <c r="E139" i="4" s="1"/>
  <c r="M122" i="9"/>
  <c r="E138" i="6" s="1"/>
  <c r="M121" i="9"/>
  <c r="E137" i="2" s="1"/>
  <c r="L137" i="2" s="1"/>
  <c r="M120" i="9"/>
  <c r="E136" i="5" s="1"/>
  <c r="M119" i="9"/>
  <c r="M118" i="9"/>
  <c r="M117" i="9"/>
  <c r="M116" i="9"/>
  <c r="E132" i="5" s="1"/>
  <c r="M115" i="9"/>
  <c r="M114" i="9"/>
  <c r="E130" i="4" s="1"/>
  <c r="M113" i="9"/>
  <c r="E129" i="2" s="1"/>
  <c r="L129" i="2" s="1"/>
  <c r="M112" i="9"/>
  <c r="M111" i="9"/>
  <c r="M110" i="9"/>
  <c r="M109" i="9"/>
  <c r="M108" i="9"/>
  <c r="E124" i="5" s="1"/>
  <c r="M107" i="9"/>
  <c r="E123" i="6" s="1"/>
  <c r="M106" i="9"/>
  <c r="M105" i="9"/>
  <c r="M104" i="9"/>
  <c r="M103" i="9"/>
  <c r="M102" i="9"/>
  <c r="M101" i="9"/>
  <c r="M100" i="9"/>
  <c r="E116" i="2" s="1"/>
  <c r="L116" i="2" s="1"/>
  <c r="M99" i="9"/>
  <c r="E115" i="5" s="1"/>
  <c r="M98" i="9"/>
  <c r="M97" i="9"/>
  <c r="E113" i="5" s="1"/>
  <c r="M96" i="9"/>
  <c r="M95" i="9"/>
  <c r="E111" i="6" s="1"/>
  <c r="M94" i="9"/>
  <c r="M93" i="9"/>
  <c r="M92" i="9"/>
  <c r="M91" i="9"/>
  <c r="M90" i="9"/>
  <c r="E106" i="2" s="1"/>
  <c r="L106" i="2" s="1"/>
  <c r="M89" i="9"/>
  <c r="M88" i="9"/>
  <c r="E104" i="2" s="1"/>
  <c r="L104" i="2" s="1"/>
  <c r="M87" i="9"/>
  <c r="M86" i="9"/>
  <c r="M85" i="9"/>
  <c r="M84" i="9"/>
  <c r="M83" i="9"/>
  <c r="M82" i="9"/>
  <c r="M81" i="9"/>
  <c r="E97" i="4" s="1"/>
  <c r="M80" i="9"/>
  <c r="M79" i="9"/>
  <c r="M78" i="9"/>
  <c r="M77" i="9"/>
  <c r="E93" i="6" s="1"/>
  <c r="M76" i="9"/>
  <c r="M75" i="9"/>
  <c r="E91" i="6" s="1"/>
  <c r="M74" i="9"/>
  <c r="E90" i="5" s="1"/>
  <c r="M73" i="9"/>
  <c r="E89" i="5" s="1"/>
  <c r="M72" i="9"/>
  <c r="M71" i="9"/>
  <c r="M70" i="9"/>
  <c r="E86" i="6" s="1"/>
  <c r="M69" i="9"/>
  <c r="M68" i="9"/>
  <c r="M67" i="9"/>
  <c r="M66" i="9"/>
  <c r="M65" i="9"/>
  <c r="E81" i="5" s="1"/>
  <c r="M64" i="9"/>
  <c r="E80" i="2" s="1"/>
  <c r="L80" i="2" s="1"/>
  <c r="M63" i="9"/>
  <c r="M62" i="9"/>
  <c r="M61" i="9"/>
  <c r="M60" i="9"/>
  <c r="E76" i="6" s="1"/>
  <c r="M59" i="9"/>
  <c r="M58" i="9"/>
  <c r="E74" i="4" s="1"/>
  <c r="M57" i="9"/>
  <c r="M56" i="9"/>
  <c r="M55" i="9"/>
  <c r="M54" i="9"/>
  <c r="E70" i="6" s="1"/>
  <c r="M53" i="9"/>
  <c r="M52" i="9"/>
  <c r="E68" i="4" s="1"/>
  <c r="M51" i="9"/>
  <c r="E67" i="4" s="1"/>
  <c r="M50" i="9"/>
  <c r="E66" i="4" s="1"/>
  <c r="M49" i="9"/>
  <c r="E65" i="5" s="1"/>
  <c r="M48" i="9"/>
  <c r="M47" i="9"/>
  <c r="M46" i="9"/>
  <c r="M45" i="9"/>
  <c r="M44" i="9"/>
  <c r="M43" i="9"/>
  <c r="M42" i="9"/>
  <c r="E58" i="5" s="1"/>
  <c r="M41" i="9"/>
  <c r="E57" i="4" s="1"/>
  <c r="M40" i="9"/>
  <c r="M39" i="9"/>
  <c r="M38" i="9"/>
  <c r="M37" i="9"/>
  <c r="E53" i="6" s="1"/>
  <c r="M36" i="9"/>
  <c r="E52" i="2" s="1"/>
  <c r="L52" i="2" s="1"/>
  <c r="M35" i="9"/>
  <c r="E51" i="4" s="1"/>
  <c r="M34" i="9"/>
  <c r="M33" i="9"/>
  <c r="E49" i="6" s="1"/>
  <c r="M32" i="9"/>
  <c r="M31" i="9"/>
  <c r="M30" i="9"/>
  <c r="M29" i="9"/>
  <c r="M28" i="9"/>
  <c r="E44" i="5" s="1"/>
  <c r="M27" i="9"/>
  <c r="E43" i="6" s="1"/>
  <c r="M26" i="9"/>
  <c r="M25" i="9"/>
  <c r="E41" i="6" s="1"/>
  <c r="M24" i="9"/>
  <c r="E40" i="2" s="1"/>
  <c r="L40" i="2" s="1"/>
  <c r="M23" i="9"/>
  <c r="M22" i="9"/>
  <c r="M21" i="9"/>
  <c r="E37" i="6" s="1"/>
  <c r="M20" i="9"/>
  <c r="M19" i="9"/>
  <c r="M18" i="9"/>
  <c r="E34" i="2" s="1"/>
  <c r="L34" i="2" s="1"/>
  <c r="M17" i="9"/>
  <c r="E33" i="6" s="1"/>
  <c r="M16" i="9"/>
  <c r="M15" i="9"/>
  <c r="M14" i="9"/>
  <c r="M13" i="9"/>
  <c r="E29" i="6" s="1"/>
  <c r="M12" i="9"/>
  <c r="M11" i="9"/>
  <c r="E27" i="5" s="1"/>
  <c r="M10" i="9"/>
  <c r="E26" i="2" s="1"/>
  <c r="L26" i="2" s="1"/>
  <c r="M9" i="9"/>
  <c r="M8" i="9"/>
  <c r="E24" i="6" s="1"/>
  <c r="M7" i="9"/>
  <c r="M6" i="9"/>
  <c r="M5" i="9"/>
  <c r="M4" i="9"/>
  <c r="E20" i="6" s="1"/>
  <c r="M3" i="9"/>
  <c r="E19" i="4" s="1"/>
  <c r="M2" i="9"/>
  <c r="E18" i="2" s="1"/>
  <c r="L18" i="2" s="1"/>
  <c r="D20" i="1"/>
  <c r="D24" i="1"/>
  <c r="K149" i="2" l="1"/>
  <c r="K96" i="2"/>
  <c r="G20" i="1"/>
  <c r="H20" i="1" s="1"/>
  <c r="G24" i="1"/>
  <c r="H24" i="1" s="1"/>
  <c r="F24" i="1"/>
  <c r="E51" i="2"/>
  <c r="E65" i="2"/>
  <c r="E76" i="2"/>
  <c r="L76" i="2" s="1"/>
  <c r="E90" i="2"/>
  <c r="E115" i="2"/>
  <c r="E153" i="2"/>
  <c r="E51" i="5"/>
  <c r="F51" i="5" s="1"/>
  <c r="E97" i="5"/>
  <c r="F97" i="5" s="1"/>
  <c r="E139" i="5"/>
  <c r="F139" i="5" s="1"/>
  <c r="E41" i="4"/>
  <c r="F41" i="4" s="1"/>
  <c r="E91" i="4"/>
  <c r="F91" i="4" s="1"/>
  <c r="E106" i="4"/>
  <c r="F106" i="4" s="1"/>
  <c r="E137" i="4"/>
  <c r="F137" i="4" s="1"/>
  <c r="E25" i="8"/>
  <c r="F25" i="8" s="1"/>
  <c r="E33" i="8"/>
  <c r="F33" i="8" s="1"/>
  <c r="E73" i="8"/>
  <c r="F73" i="8" s="1"/>
  <c r="E73" i="6"/>
  <c r="F73" i="6" s="1"/>
  <c r="E81" i="8"/>
  <c r="F81" i="8" s="1"/>
  <c r="E81" i="6"/>
  <c r="F81" i="6" s="1"/>
  <c r="E105" i="8"/>
  <c r="F105" i="8" s="1"/>
  <c r="E105" i="4"/>
  <c r="F105" i="4" s="1"/>
  <c r="E105" i="6"/>
  <c r="F105" i="6" s="1"/>
  <c r="E129" i="8"/>
  <c r="F129" i="8" s="1"/>
  <c r="E129" i="6"/>
  <c r="F129" i="6" s="1"/>
  <c r="E42" i="8"/>
  <c r="F42" i="8" s="1"/>
  <c r="E58" i="8"/>
  <c r="F58" i="8" s="1"/>
  <c r="E58" i="6"/>
  <c r="F58" i="6" s="1"/>
  <c r="E82" i="8"/>
  <c r="F82" i="8" s="1"/>
  <c r="E114" i="8"/>
  <c r="F114" i="8" s="1"/>
  <c r="E114" i="6"/>
  <c r="F114" i="6" s="1"/>
  <c r="E138" i="8"/>
  <c r="F138" i="8" s="1"/>
  <c r="E146" i="8"/>
  <c r="F146" i="8" s="1"/>
  <c r="E146" i="4"/>
  <c r="F146" i="4" s="1"/>
  <c r="E35" i="8"/>
  <c r="F35" i="8" s="1"/>
  <c r="E35" i="6"/>
  <c r="F35" i="6" s="1"/>
  <c r="E59" i="8"/>
  <c r="F59" i="8" s="1"/>
  <c r="E83" i="8"/>
  <c r="F83" i="8" s="1"/>
  <c r="E83" i="6"/>
  <c r="F83" i="6" s="1"/>
  <c r="E107" i="8"/>
  <c r="F107" i="8" s="1"/>
  <c r="E131" i="4"/>
  <c r="F131" i="4" s="1"/>
  <c r="E131" i="8"/>
  <c r="F131" i="8" s="1"/>
  <c r="E20" i="4"/>
  <c r="F20" i="4" s="1"/>
  <c r="E20" i="8"/>
  <c r="F20" i="8" s="1"/>
  <c r="E36" i="8"/>
  <c r="F36" i="8" s="1"/>
  <c r="E44" i="8"/>
  <c r="F44" i="8" s="1"/>
  <c r="E60" i="8"/>
  <c r="F60" i="8" s="1"/>
  <c r="E60" i="6"/>
  <c r="F60" i="6" s="1"/>
  <c r="E84" i="8"/>
  <c r="F84" i="8" s="1"/>
  <c r="E100" i="8"/>
  <c r="F100" i="8" s="1"/>
  <c r="E100" i="6"/>
  <c r="F100" i="6" s="1"/>
  <c r="E108" i="8"/>
  <c r="F108" i="8" s="1"/>
  <c r="E108" i="6"/>
  <c r="F108" i="6" s="1"/>
  <c r="E132" i="8"/>
  <c r="F132" i="8" s="1"/>
  <c r="E132" i="6"/>
  <c r="F132" i="6" s="1"/>
  <c r="E148" i="8"/>
  <c r="F148" i="8" s="1"/>
  <c r="E148" i="4"/>
  <c r="F148" i="4" s="1"/>
  <c r="E21" i="5"/>
  <c r="F21" i="5" s="1"/>
  <c r="E21" i="8"/>
  <c r="F21" i="8" s="1"/>
  <c r="E45" i="5"/>
  <c r="F45" i="5" s="1"/>
  <c r="E45" i="8"/>
  <c r="F45" i="8" s="1"/>
  <c r="E61" i="5"/>
  <c r="F61" i="5" s="1"/>
  <c r="E61" i="8"/>
  <c r="F61" i="8" s="1"/>
  <c r="E77" i="4"/>
  <c r="F77" i="4" s="1"/>
  <c r="E77" i="8"/>
  <c r="F77" i="8" s="1"/>
  <c r="E77" i="6"/>
  <c r="F77" i="6" s="1"/>
  <c r="E93" i="5"/>
  <c r="F93" i="5" s="1"/>
  <c r="E93" i="8"/>
  <c r="F93" i="8" s="1"/>
  <c r="E109" i="4"/>
  <c r="F109" i="4" s="1"/>
  <c r="E109" i="8"/>
  <c r="F109" i="8" s="1"/>
  <c r="E109" i="6"/>
  <c r="F109" i="6" s="1"/>
  <c r="E125" i="4"/>
  <c r="F125" i="4" s="1"/>
  <c r="E125" i="8"/>
  <c r="F125" i="8" s="1"/>
  <c r="E125" i="6"/>
  <c r="E141" i="5"/>
  <c r="F141" i="5" s="1"/>
  <c r="E141" i="8"/>
  <c r="F141" i="8" s="1"/>
  <c r="E141" i="6"/>
  <c r="F141" i="6" s="1"/>
  <c r="E157" i="4"/>
  <c r="F157" i="4" s="1"/>
  <c r="E157" i="8"/>
  <c r="F157" i="8" s="1"/>
  <c r="E157" i="6"/>
  <c r="E22" i="4"/>
  <c r="F22" i="4" s="1"/>
  <c r="E22" i="8"/>
  <c r="F22" i="8" s="1"/>
  <c r="E38" i="4"/>
  <c r="F38" i="4" s="1"/>
  <c r="E38" i="8"/>
  <c r="F38" i="8" s="1"/>
  <c r="E54" i="4"/>
  <c r="F54" i="4" s="1"/>
  <c r="E54" i="8"/>
  <c r="F54" i="8" s="1"/>
  <c r="E54" i="6"/>
  <c r="F54" i="6" s="1"/>
  <c r="E70" i="5"/>
  <c r="F70" i="5" s="1"/>
  <c r="E70" i="8"/>
  <c r="F70" i="8" s="1"/>
  <c r="E86" i="4"/>
  <c r="F86" i="4" s="1"/>
  <c r="E86" i="8"/>
  <c r="F86" i="8" s="1"/>
  <c r="E134" i="5"/>
  <c r="F134" i="5" s="1"/>
  <c r="E134" i="8"/>
  <c r="F134" i="8" s="1"/>
  <c r="E134" i="6"/>
  <c r="F134" i="6" s="1"/>
  <c r="E27" i="2"/>
  <c r="E41" i="2"/>
  <c r="E66" i="2"/>
  <c r="E91" i="2"/>
  <c r="E105" i="2"/>
  <c r="E130" i="2"/>
  <c r="E20" i="5"/>
  <c r="F20" i="5" s="1"/>
  <c r="E34" i="5"/>
  <c r="F34" i="5" s="1"/>
  <c r="E41" i="5"/>
  <c r="F41" i="5" s="1"/>
  <c r="E74" i="5"/>
  <c r="F74" i="5" s="1"/>
  <c r="E106" i="5"/>
  <c r="F106" i="5" s="1"/>
  <c r="E129" i="5"/>
  <c r="F129" i="5" s="1"/>
  <c r="F161" i="5"/>
  <c r="F153" i="5"/>
  <c r="E84" i="4"/>
  <c r="F84" i="4" s="1"/>
  <c r="E100" i="4"/>
  <c r="F100" i="4" s="1"/>
  <c r="E45" i="6"/>
  <c r="F45" i="6" s="1"/>
  <c r="E59" i="6"/>
  <c r="F59" i="6" s="1"/>
  <c r="E49" i="8"/>
  <c r="F49" i="8" s="1"/>
  <c r="E57" i="8"/>
  <c r="F57" i="8" s="1"/>
  <c r="E97" i="8"/>
  <c r="F97" i="8" s="1"/>
  <c r="E97" i="6"/>
  <c r="F97" i="6" s="1"/>
  <c r="E121" i="8"/>
  <c r="F121" i="8" s="1"/>
  <c r="E121" i="4"/>
  <c r="F121" i="4" s="1"/>
  <c r="E121" i="6"/>
  <c r="F121" i="6" s="1"/>
  <c r="E145" i="8"/>
  <c r="F145" i="8" s="1"/>
  <c r="E145" i="6"/>
  <c r="F145" i="6" s="1"/>
  <c r="E153" i="8"/>
  <c r="F153" i="8" s="1"/>
  <c r="E153" i="6"/>
  <c r="F153" i="6" s="1"/>
  <c r="E18" i="8"/>
  <c r="F18" i="8" s="1"/>
  <c r="E26" i="8"/>
  <c r="F26" i="8" s="1"/>
  <c r="E50" i="8"/>
  <c r="F50" i="8" s="1"/>
  <c r="E50" i="6"/>
  <c r="F50" i="6" s="1"/>
  <c r="E90" i="8"/>
  <c r="F90" i="8" s="1"/>
  <c r="E98" i="8"/>
  <c r="F98" i="8" s="1"/>
  <c r="E98" i="6"/>
  <c r="F98" i="6" s="1"/>
  <c r="E122" i="8"/>
  <c r="F122" i="8" s="1"/>
  <c r="E122" i="6"/>
  <c r="F122" i="6" s="1"/>
  <c r="E27" i="8"/>
  <c r="F27" i="8" s="1"/>
  <c r="E27" i="4"/>
  <c r="F27" i="4" s="1"/>
  <c r="E51" i="8"/>
  <c r="F51" i="8" s="1"/>
  <c r="E75" i="8"/>
  <c r="F75" i="8" s="1"/>
  <c r="E75" i="6"/>
  <c r="F75" i="6" s="1"/>
  <c r="E99" i="4"/>
  <c r="F99" i="4" s="1"/>
  <c r="E99" i="8"/>
  <c r="F99" i="8" s="1"/>
  <c r="E123" i="8"/>
  <c r="F123" i="8" s="1"/>
  <c r="E147" i="8"/>
  <c r="F147" i="8" s="1"/>
  <c r="E155" i="8"/>
  <c r="F155" i="8" s="1"/>
  <c r="E155" i="6"/>
  <c r="F155" i="6" s="1"/>
  <c r="E28" i="8"/>
  <c r="F28" i="8" s="1"/>
  <c r="E52" i="8"/>
  <c r="F52" i="8" s="1"/>
  <c r="E52" i="6"/>
  <c r="F52" i="6" s="1"/>
  <c r="E68" i="8"/>
  <c r="F68" i="8" s="1"/>
  <c r="E76" i="8"/>
  <c r="F76" i="8" s="1"/>
  <c r="E92" i="8"/>
  <c r="F92" i="8" s="1"/>
  <c r="E92" i="4"/>
  <c r="F92" i="4" s="1"/>
  <c r="E92" i="6"/>
  <c r="F92" i="6" s="1"/>
  <c r="E116" i="8"/>
  <c r="F116" i="8" s="1"/>
  <c r="E116" i="6"/>
  <c r="F116" i="6" s="1"/>
  <c r="E140" i="8"/>
  <c r="F140" i="8" s="1"/>
  <c r="E156" i="6"/>
  <c r="F156" i="6" s="1"/>
  <c r="E156" i="8"/>
  <c r="F156" i="8" s="1"/>
  <c r="E29" i="2"/>
  <c r="E29" i="8"/>
  <c r="F29" i="8" s="1"/>
  <c r="E37" i="5"/>
  <c r="F37" i="5" s="1"/>
  <c r="E37" i="8"/>
  <c r="F37" i="8" s="1"/>
  <c r="E53" i="5"/>
  <c r="F53" i="5" s="1"/>
  <c r="E53" i="8"/>
  <c r="F53" i="8" s="1"/>
  <c r="E69" i="2"/>
  <c r="E69" i="8"/>
  <c r="F69" i="8" s="1"/>
  <c r="E69" i="6"/>
  <c r="F69" i="6" s="1"/>
  <c r="E85" i="5"/>
  <c r="F85" i="5" s="1"/>
  <c r="E85" i="8"/>
  <c r="F85" i="8" s="1"/>
  <c r="E85" i="6"/>
  <c r="F85" i="6" s="1"/>
  <c r="E101" i="4"/>
  <c r="F101" i="4" s="1"/>
  <c r="E101" i="8"/>
  <c r="F101" i="8" s="1"/>
  <c r="E101" i="6"/>
  <c r="F101" i="6" s="1"/>
  <c r="E117" i="4"/>
  <c r="F117" i="4" s="1"/>
  <c r="E117" i="8"/>
  <c r="F117" i="8" s="1"/>
  <c r="E117" i="6"/>
  <c r="F117" i="6" s="1"/>
  <c r="E133" i="4"/>
  <c r="F133" i="4" s="1"/>
  <c r="E133" i="8"/>
  <c r="F133" i="8" s="1"/>
  <c r="E133" i="6"/>
  <c r="F133" i="6" s="1"/>
  <c r="E149" i="2"/>
  <c r="E149" i="8"/>
  <c r="F149" i="8" s="1"/>
  <c r="E149" i="6"/>
  <c r="F149" i="6" s="1"/>
  <c r="E30" i="4"/>
  <c r="F30" i="4" s="1"/>
  <c r="E30" i="8"/>
  <c r="F30" i="8" s="1"/>
  <c r="E30" i="6"/>
  <c r="F30" i="6" s="1"/>
  <c r="E46" i="4"/>
  <c r="F46" i="4" s="1"/>
  <c r="E46" i="8"/>
  <c r="F46" i="8" s="1"/>
  <c r="E62" i="2"/>
  <c r="E62" i="8"/>
  <c r="F62" i="8" s="1"/>
  <c r="E78" i="2"/>
  <c r="E78" i="8"/>
  <c r="F78" i="8" s="1"/>
  <c r="E94" i="4"/>
  <c r="F94" i="4" s="1"/>
  <c r="E94" i="8"/>
  <c r="F94" i="8" s="1"/>
  <c r="E102" i="5"/>
  <c r="F102" i="5" s="1"/>
  <c r="E102" i="8"/>
  <c r="F102" i="8" s="1"/>
  <c r="E102" i="6"/>
  <c r="F102" i="6" s="1"/>
  <c r="E110" i="5"/>
  <c r="F110" i="5" s="1"/>
  <c r="E110" i="8"/>
  <c r="F110" i="8" s="1"/>
  <c r="E110" i="6"/>
  <c r="F110" i="6" s="1"/>
  <c r="E118" i="2"/>
  <c r="E118" i="8"/>
  <c r="F118" i="8" s="1"/>
  <c r="E118" i="6"/>
  <c r="F118" i="6" s="1"/>
  <c r="E126" i="2"/>
  <c r="E126" i="8"/>
  <c r="F126" i="8" s="1"/>
  <c r="E126" i="6"/>
  <c r="F126" i="6" s="1"/>
  <c r="E142" i="2"/>
  <c r="E142" i="8"/>
  <c r="F142" i="8" s="1"/>
  <c r="E150" i="4"/>
  <c r="F150" i="4" s="1"/>
  <c r="E150" i="8"/>
  <c r="F150" i="8" s="1"/>
  <c r="E150" i="6"/>
  <c r="F150" i="6" s="1"/>
  <c r="E157" i="2"/>
  <c r="E158" i="8"/>
  <c r="F158" i="8" s="1"/>
  <c r="E158" i="6"/>
  <c r="F158" i="6" s="1"/>
  <c r="E23" i="4"/>
  <c r="F23" i="4" s="1"/>
  <c r="E23" i="8"/>
  <c r="F23" i="8" s="1"/>
  <c r="E31" i="2"/>
  <c r="E31" i="8"/>
  <c r="F31" i="8" s="1"/>
  <c r="E39" i="4"/>
  <c r="F39" i="4" s="1"/>
  <c r="E39" i="8"/>
  <c r="F39" i="8" s="1"/>
  <c r="E47" i="4"/>
  <c r="F47" i="4" s="1"/>
  <c r="E47" i="8"/>
  <c r="F47" i="8" s="1"/>
  <c r="E55" i="2"/>
  <c r="E55" i="8"/>
  <c r="F55" i="8" s="1"/>
  <c r="E63" i="2"/>
  <c r="E63" i="8"/>
  <c r="F63" i="8" s="1"/>
  <c r="E63" i="6"/>
  <c r="F63" i="6" s="1"/>
  <c r="E71" i="5"/>
  <c r="F71" i="5" s="1"/>
  <c r="E71" i="8"/>
  <c r="F71" i="8" s="1"/>
  <c r="E71" i="6"/>
  <c r="F71" i="6" s="1"/>
  <c r="E79" i="5"/>
  <c r="F79" i="5" s="1"/>
  <c r="E79" i="8"/>
  <c r="F79" i="8" s="1"/>
  <c r="E79" i="6"/>
  <c r="F79" i="6" s="1"/>
  <c r="E87" i="5"/>
  <c r="F87" i="5" s="1"/>
  <c r="E87" i="8"/>
  <c r="F87" i="8" s="1"/>
  <c r="E87" i="6"/>
  <c r="F87" i="6" s="1"/>
  <c r="E95" i="2"/>
  <c r="E95" i="8"/>
  <c r="F95" i="8" s="1"/>
  <c r="E95" i="4"/>
  <c r="F95" i="4" s="1"/>
  <c r="E103" i="4"/>
  <c r="F103" i="4" s="1"/>
  <c r="E103" i="8"/>
  <c r="F103" i="8" s="1"/>
  <c r="E111" i="4"/>
  <c r="F111" i="4" s="1"/>
  <c r="E111" i="8"/>
  <c r="F111" i="8" s="1"/>
  <c r="E119" i="4"/>
  <c r="F119" i="4" s="1"/>
  <c r="E119" i="8"/>
  <c r="F119" i="8" s="1"/>
  <c r="E127" i="5"/>
  <c r="F127" i="5" s="1"/>
  <c r="E127" i="8"/>
  <c r="F127" i="8" s="1"/>
  <c r="E135" i="4"/>
  <c r="F135" i="4" s="1"/>
  <c r="E135" i="8"/>
  <c r="F135" i="8" s="1"/>
  <c r="E143" i="4"/>
  <c r="F143" i="4" s="1"/>
  <c r="E143" i="8"/>
  <c r="F143" i="8" s="1"/>
  <c r="E151" i="2"/>
  <c r="E151" i="8"/>
  <c r="F151" i="8" s="1"/>
  <c r="E151" i="6"/>
  <c r="F151" i="6" s="1"/>
  <c r="E158" i="2"/>
  <c r="E159" i="8"/>
  <c r="F159" i="8" s="1"/>
  <c r="E159" i="6"/>
  <c r="F159" i="6" s="1"/>
  <c r="E24" i="4"/>
  <c r="F24" i="4" s="1"/>
  <c r="E24" i="8"/>
  <c r="F24" i="8" s="1"/>
  <c r="E32" i="4"/>
  <c r="F32" i="4" s="1"/>
  <c r="E32" i="8"/>
  <c r="F32" i="8" s="1"/>
  <c r="E32" i="6"/>
  <c r="F32" i="6" s="1"/>
  <c r="E40" i="5"/>
  <c r="F40" i="5" s="1"/>
  <c r="E40" i="8"/>
  <c r="F40" i="8" s="1"/>
  <c r="E48" i="5"/>
  <c r="F48" i="5" s="1"/>
  <c r="E48" i="4"/>
  <c r="F48" i="4" s="1"/>
  <c r="E48" i="8"/>
  <c r="F48" i="8" s="1"/>
  <c r="E56" i="4"/>
  <c r="F56" i="4" s="1"/>
  <c r="E56" i="8"/>
  <c r="F56" i="8" s="1"/>
  <c r="E56" i="6"/>
  <c r="F56" i="6" s="1"/>
  <c r="E64" i="5"/>
  <c r="F64" i="5" s="1"/>
  <c r="E64" i="8"/>
  <c r="F64" i="8" s="1"/>
  <c r="E72" i="5"/>
  <c r="F72" i="5" s="1"/>
  <c r="E72" i="8"/>
  <c r="F72" i="8" s="1"/>
  <c r="E80" i="5"/>
  <c r="F80" i="5" s="1"/>
  <c r="E80" i="8"/>
  <c r="F80" i="8" s="1"/>
  <c r="E88" i="5"/>
  <c r="F88" i="5" s="1"/>
  <c r="E88" i="8"/>
  <c r="F88" i="8" s="1"/>
  <c r="E96" i="5"/>
  <c r="F96" i="5" s="1"/>
  <c r="E96" i="8"/>
  <c r="F96" i="8" s="1"/>
  <c r="E96" i="6"/>
  <c r="F96" i="6" s="1"/>
  <c r="E104" i="4"/>
  <c r="F104" i="4" s="1"/>
  <c r="E104" i="8"/>
  <c r="F104" i="8" s="1"/>
  <c r="E104" i="6"/>
  <c r="F104" i="6" s="1"/>
  <c r="E112" i="4"/>
  <c r="F112" i="4" s="1"/>
  <c r="E112" i="8"/>
  <c r="F112" i="8" s="1"/>
  <c r="E112" i="6"/>
  <c r="F112" i="6" s="1"/>
  <c r="E120" i="4"/>
  <c r="F120" i="4" s="1"/>
  <c r="E120" i="8"/>
  <c r="F120" i="8" s="1"/>
  <c r="E120" i="6"/>
  <c r="F120" i="6" s="1"/>
  <c r="E128" i="4"/>
  <c r="F128" i="4" s="1"/>
  <c r="E128" i="8"/>
  <c r="F128" i="8" s="1"/>
  <c r="E128" i="6"/>
  <c r="F128" i="6" s="1"/>
  <c r="E136" i="4"/>
  <c r="F136" i="4" s="1"/>
  <c r="E136" i="8"/>
  <c r="F136" i="8" s="1"/>
  <c r="E136" i="6"/>
  <c r="F136" i="6" s="1"/>
  <c r="E144" i="5"/>
  <c r="F144" i="5" s="1"/>
  <c r="E144" i="8"/>
  <c r="F144" i="8" s="1"/>
  <c r="E144" i="4"/>
  <c r="F144" i="4" s="1"/>
  <c r="E152" i="5"/>
  <c r="F152" i="5" s="1"/>
  <c r="E152" i="6"/>
  <c r="F152" i="6" s="1"/>
  <c r="E152" i="8"/>
  <c r="F152" i="8" s="1"/>
  <c r="E160" i="5"/>
  <c r="F160" i="5" s="1"/>
  <c r="E160" i="6"/>
  <c r="F160" i="6" s="1"/>
  <c r="E160" i="8"/>
  <c r="F160" i="8" s="1"/>
  <c r="E28" i="2"/>
  <c r="E42" i="2"/>
  <c r="E56" i="2"/>
  <c r="E67" i="2"/>
  <c r="E81" i="2"/>
  <c r="E92" i="2"/>
  <c r="E120" i="2"/>
  <c r="E131" i="2"/>
  <c r="E145" i="2"/>
  <c r="E155" i="2"/>
  <c r="E60" i="5"/>
  <c r="F60" i="5" s="1"/>
  <c r="E67" i="5"/>
  <c r="F67" i="5" s="1"/>
  <c r="E83" i="5"/>
  <c r="F83" i="5" s="1"/>
  <c r="E99" i="5"/>
  <c r="F99" i="5" s="1"/>
  <c r="E122" i="5"/>
  <c r="F122" i="5" s="1"/>
  <c r="E148" i="5"/>
  <c r="F148" i="5" s="1"/>
  <c r="E155" i="5"/>
  <c r="F155" i="5" s="1"/>
  <c r="E26" i="4"/>
  <c r="F26" i="4" s="1"/>
  <c r="E33" i="4"/>
  <c r="F33" i="4" s="1"/>
  <c r="E40" i="4"/>
  <c r="F40" i="4" s="1"/>
  <c r="E44" i="4"/>
  <c r="F44" i="4" s="1"/>
  <c r="E50" i="4"/>
  <c r="F50" i="4" s="1"/>
  <c r="E90" i="4"/>
  <c r="F90" i="4" s="1"/>
  <c r="E124" i="4"/>
  <c r="F124" i="4" s="1"/>
  <c r="E140" i="4"/>
  <c r="F140" i="4" s="1"/>
  <c r="E19" i="6"/>
  <c r="F19" i="6" s="1"/>
  <c r="E23" i="6"/>
  <c r="F23" i="6" s="1"/>
  <c r="E28" i="6"/>
  <c r="F28" i="6" s="1"/>
  <c r="E66" i="6"/>
  <c r="F66" i="6" s="1"/>
  <c r="E82" i="6"/>
  <c r="F82" i="6" s="1"/>
  <c r="E99" i="6"/>
  <c r="F99" i="6" s="1"/>
  <c r="E131" i="6"/>
  <c r="F131" i="6" s="1"/>
  <c r="E148" i="6"/>
  <c r="F148" i="6" s="1"/>
  <c r="F18" i="2"/>
  <c r="E32" i="2"/>
  <c r="E43" i="2"/>
  <c r="E57" i="2"/>
  <c r="E68" i="2"/>
  <c r="E82" i="2"/>
  <c r="E96" i="2"/>
  <c r="E107" i="2"/>
  <c r="E121" i="2"/>
  <c r="E132" i="2"/>
  <c r="E146" i="2"/>
  <c r="E159" i="2"/>
  <c r="E36" i="5"/>
  <c r="F36" i="5" s="1"/>
  <c r="E43" i="5"/>
  <c r="F43" i="5" s="1"/>
  <c r="E50" i="5"/>
  <c r="F50" i="5" s="1"/>
  <c r="E57" i="5"/>
  <c r="F57" i="5" s="1"/>
  <c r="E62" i="5"/>
  <c r="F62" i="5" s="1"/>
  <c r="E76" i="5"/>
  <c r="F76" i="5" s="1"/>
  <c r="E92" i="5"/>
  <c r="F92" i="5" s="1"/>
  <c r="E108" i="5"/>
  <c r="F108" i="5" s="1"/>
  <c r="E131" i="5"/>
  <c r="F131" i="5" s="1"/>
  <c r="E138" i="5"/>
  <c r="F138" i="5" s="1"/>
  <c r="E145" i="5"/>
  <c r="F145" i="5" s="1"/>
  <c r="E150" i="5"/>
  <c r="F150" i="5" s="1"/>
  <c r="E25" i="4"/>
  <c r="F25" i="4" s="1"/>
  <c r="E60" i="4"/>
  <c r="F60" i="4" s="1"/>
  <c r="E73" i="4"/>
  <c r="F73" i="4" s="1"/>
  <c r="E83" i="4"/>
  <c r="F83" i="4" s="1"/>
  <c r="E89" i="4"/>
  <c r="F89" i="4" s="1"/>
  <c r="E155" i="4"/>
  <c r="F155" i="4" s="1"/>
  <c r="E161" i="4"/>
  <c r="F161" i="4" s="1"/>
  <c r="E36" i="6"/>
  <c r="F36" i="6" s="1"/>
  <c r="E40" i="6"/>
  <c r="F40" i="6" s="1"/>
  <c r="E44" i="6"/>
  <c r="F44" i="6" s="1"/>
  <c r="E48" i="6"/>
  <c r="F48" i="6" s="1"/>
  <c r="E55" i="6"/>
  <c r="F55" i="6" s="1"/>
  <c r="E62" i="6"/>
  <c r="F62" i="6" s="1"/>
  <c r="E72" i="6"/>
  <c r="F72" i="6" s="1"/>
  <c r="E88" i="6"/>
  <c r="F88" i="6" s="1"/>
  <c r="E119" i="6"/>
  <c r="F119" i="6" s="1"/>
  <c r="E144" i="6"/>
  <c r="F144" i="6" s="1"/>
  <c r="E19" i="2"/>
  <c r="E33" i="2"/>
  <c r="E44" i="2"/>
  <c r="E58" i="2"/>
  <c r="E72" i="2"/>
  <c r="E83" i="2"/>
  <c r="E97" i="2"/>
  <c r="E108" i="2"/>
  <c r="E122" i="2"/>
  <c r="E136" i="2"/>
  <c r="E147" i="2"/>
  <c r="E160" i="2"/>
  <c r="E19" i="5"/>
  <c r="F19" i="5" s="1"/>
  <c r="E26" i="5"/>
  <c r="F26" i="5" s="1"/>
  <c r="E33" i="5"/>
  <c r="F33" i="5" s="1"/>
  <c r="E38" i="5"/>
  <c r="F38" i="5" s="1"/>
  <c r="E73" i="5"/>
  <c r="F73" i="5" s="1"/>
  <c r="E105" i="5"/>
  <c r="F105" i="5" s="1"/>
  <c r="E119" i="5"/>
  <c r="F119" i="5" s="1"/>
  <c r="E43" i="4"/>
  <c r="F43" i="4" s="1"/>
  <c r="E49" i="4"/>
  <c r="F49" i="4" s="1"/>
  <c r="E108" i="4"/>
  <c r="F108" i="4" s="1"/>
  <c r="E114" i="4"/>
  <c r="F114" i="4" s="1"/>
  <c r="E123" i="4"/>
  <c r="F123" i="4" s="1"/>
  <c r="E129" i="4"/>
  <c r="F129" i="4" s="1"/>
  <c r="E145" i="4"/>
  <c r="F145" i="4" s="1"/>
  <c r="E18" i="6"/>
  <c r="F18" i="6" s="1"/>
  <c r="E22" i="6"/>
  <c r="F22" i="6" s="1"/>
  <c r="E27" i="6"/>
  <c r="F27" i="6" s="1"/>
  <c r="E31" i="6"/>
  <c r="F31" i="6" s="1"/>
  <c r="E78" i="6"/>
  <c r="F78" i="6" s="1"/>
  <c r="E95" i="6"/>
  <c r="F95" i="6" s="1"/>
  <c r="E107" i="6"/>
  <c r="F107" i="6" s="1"/>
  <c r="E140" i="6"/>
  <c r="F140" i="6" s="1"/>
  <c r="E147" i="6"/>
  <c r="F147" i="6" s="1"/>
  <c r="E20" i="2"/>
  <c r="E48" i="2"/>
  <c r="E59" i="2"/>
  <c r="E73" i="2"/>
  <c r="E84" i="2"/>
  <c r="E98" i="2"/>
  <c r="E112" i="2"/>
  <c r="E123" i="2"/>
  <c r="E148" i="2"/>
  <c r="E47" i="5"/>
  <c r="F47" i="5" s="1"/>
  <c r="E52" i="5"/>
  <c r="F52" i="5" s="1"/>
  <c r="E59" i="5"/>
  <c r="F59" i="5" s="1"/>
  <c r="E66" i="5"/>
  <c r="F66" i="5" s="1"/>
  <c r="E82" i="5"/>
  <c r="F82" i="5" s="1"/>
  <c r="E98" i="5"/>
  <c r="F98" i="5" s="1"/>
  <c r="E114" i="5"/>
  <c r="F114" i="5" s="1"/>
  <c r="E121" i="5"/>
  <c r="F121" i="5" s="1"/>
  <c r="E140" i="5"/>
  <c r="F140" i="5" s="1"/>
  <c r="E147" i="5"/>
  <c r="F147" i="5" s="1"/>
  <c r="E154" i="5"/>
  <c r="F154" i="5" s="1"/>
  <c r="E36" i="4"/>
  <c r="F36" i="4" s="1"/>
  <c r="E59" i="4"/>
  <c r="F59" i="4" s="1"/>
  <c r="E76" i="4"/>
  <c r="F76" i="4" s="1"/>
  <c r="E82" i="4"/>
  <c r="F82" i="4" s="1"/>
  <c r="E132" i="4"/>
  <c r="F132" i="4" s="1"/>
  <c r="E26" i="6"/>
  <c r="F26" i="6" s="1"/>
  <c r="E39" i="6"/>
  <c r="F39" i="6" s="1"/>
  <c r="E47" i="6"/>
  <c r="F47" i="6" s="1"/>
  <c r="E51" i="6"/>
  <c r="F51" i="6" s="1"/>
  <c r="E61" i="6"/>
  <c r="F61" i="6" s="1"/>
  <c r="E68" i="6"/>
  <c r="F68" i="6" s="1"/>
  <c r="E84" i="6"/>
  <c r="F84" i="6" s="1"/>
  <c r="E127" i="6"/>
  <c r="F127" i="6" s="1"/>
  <c r="E143" i="6"/>
  <c r="F143" i="6" s="1"/>
  <c r="E41" i="8"/>
  <c r="F41" i="8" s="1"/>
  <c r="E65" i="8"/>
  <c r="F65" i="8" s="1"/>
  <c r="E65" i="6"/>
  <c r="F65" i="6" s="1"/>
  <c r="E89" i="8"/>
  <c r="F89" i="8" s="1"/>
  <c r="E89" i="6"/>
  <c r="F89" i="6" s="1"/>
  <c r="E113" i="8"/>
  <c r="F113" i="8" s="1"/>
  <c r="E113" i="6"/>
  <c r="F113" i="6" s="1"/>
  <c r="E137" i="8"/>
  <c r="F137" i="8" s="1"/>
  <c r="E137" i="6"/>
  <c r="F137" i="6" s="1"/>
  <c r="E161" i="8"/>
  <c r="F161" i="8" s="1"/>
  <c r="E161" i="6"/>
  <c r="F161" i="6" s="1"/>
  <c r="E34" i="4"/>
  <c r="F34" i="4" s="1"/>
  <c r="E34" i="8"/>
  <c r="F34" i="8" s="1"/>
  <c r="E66" i="8"/>
  <c r="F66" i="8" s="1"/>
  <c r="E74" i="8"/>
  <c r="F74" i="8" s="1"/>
  <c r="E106" i="8"/>
  <c r="F106" i="8" s="1"/>
  <c r="E106" i="6"/>
  <c r="F106" i="6" s="1"/>
  <c r="E130" i="8"/>
  <c r="F130" i="8" s="1"/>
  <c r="E130" i="6"/>
  <c r="F130" i="6" s="1"/>
  <c r="E154" i="8"/>
  <c r="F154" i="8" s="1"/>
  <c r="E154" i="6"/>
  <c r="F154" i="6" s="1"/>
  <c r="E19" i="8"/>
  <c r="F19" i="8" s="1"/>
  <c r="E43" i="8"/>
  <c r="F43" i="8" s="1"/>
  <c r="E67" i="8"/>
  <c r="F67" i="8" s="1"/>
  <c r="E67" i="6"/>
  <c r="F67" i="6" s="1"/>
  <c r="E91" i="8"/>
  <c r="F91" i="8" s="1"/>
  <c r="E115" i="4"/>
  <c r="F115" i="4" s="1"/>
  <c r="E115" i="8"/>
  <c r="F115" i="8" s="1"/>
  <c r="E139" i="8"/>
  <c r="F139" i="8" s="1"/>
  <c r="E124" i="8"/>
  <c r="F124" i="8" s="1"/>
  <c r="E124" i="6"/>
  <c r="F124" i="6" s="1"/>
  <c r="E24" i="2"/>
  <c r="E35" i="2"/>
  <c r="E49" i="2"/>
  <c r="E60" i="2"/>
  <c r="E74" i="2"/>
  <c r="E88" i="2"/>
  <c r="E99" i="2"/>
  <c r="E113" i="2"/>
  <c r="E124" i="2"/>
  <c r="E138" i="2"/>
  <c r="E23" i="5"/>
  <c r="F23" i="5" s="1"/>
  <c r="E28" i="5"/>
  <c r="F28" i="5" s="1"/>
  <c r="E35" i="5"/>
  <c r="F35" i="5" s="1"/>
  <c r="E42" i="5"/>
  <c r="F42" i="5" s="1"/>
  <c r="E49" i="5"/>
  <c r="F49" i="5" s="1"/>
  <c r="E56" i="5"/>
  <c r="F56" i="5" s="1"/>
  <c r="E75" i="5"/>
  <c r="F75" i="5" s="1"/>
  <c r="E91" i="5"/>
  <c r="F91" i="5" s="1"/>
  <c r="E107" i="5"/>
  <c r="F107" i="5" s="1"/>
  <c r="E130" i="5"/>
  <c r="F130" i="5" s="1"/>
  <c r="E137" i="5"/>
  <c r="F137" i="5" s="1"/>
  <c r="E142" i="5"/>
  <c r="F142" i="5" s="1"/>
  <c r="E18" i="4"/>
  <c r="F18" i="4" s="1"/>
  <c r="E28" i="4"/>
  <c r="F28" i="4" s="1"/>
  <c r="E35" i="4"/>
  <c r="F35" i="4" s="1"/>
  <c r="E42" i="4"/>
  <c r="F42" i="4" s="1"/>
  <c r="E98" i="4"/>
  <c r="F98" i="4" s="1"/>
  <c r="E107" i="4"/>
  <c r="F107" i="4" s="1"/>
  <c r="E113" i="4"/>
  <c r="F113" i="4" s="1"/>
  <c r="E122" i="4"/>
  <c r="F122" i="4" s="1"/>
  <c r="E138" i="4"/>
  <c r="F138" i="4" s="1"/>
  <c r="E21" i="6"/>
  <c r="F21" i="6" s="1"/>
  <c r="E25" i="6"/>
  <c r="F25" i="6" s="1"/>
  <c r="E34" i="6"/>
  <c r="F34" i="6" s="1"/>
  <c r="E57" i="6"/>
  <c r="F57" i="6" s="1"/>
  <c r="E74" i="6"/>
  <c r="F74" i="6" s="1"/>
  <c r="E94" i="6"/>
  <c r="F94" i="6" s="1"/>
  <c r="E115" i="6"/>
  <c r="F115" i="6" s="1"/>
  <c r="E139" i="6"/>
  <c r="F139" i="6" s="1"/>
  <c r="E146" i="6"/>
  <c r="F146" i="6" s="1"/>
  <c r="E25" i="2"/>
  <c r="E36" i="2"/>
  <c r="E50" i="2"/>
  <c r="E64" i="2"/>
  <c r="E75" i="2"/>
  <c r="E89" i="2"/>
  <c r="E100" i="2"/>
  <c r="E114" i="2"/>
  <c r="E128" i="2"/>
  <c r="E139" i="2"/>
  <c r="E152" i="2"/>
  <c r="E18" i="5"/>
  <c r="F18" i="5" s="1"/>
  <c r="E25" i="5"/>
  <c r="F25" i="5" s="1"/>
  <c r="E32" i="5"/>
  <c r="F32" i="5" s="1"/>
  <c r="E68" i="5"/>
  <c r="F68" i="5" s="1"/>
  <c r="E84" i="5"/>
  <c r="F84" i="5" s="1"/>
  <c r="E100" i="5"/>
  <c r="F100" i="5" s="1"/>
  <c r="E116" i="5"/>
  <c r="F116" i="5" s="1"/>
  <c r="E123" i="5"/>
  <c r="F123" i="5" s="1"/>
  <c r="E156" i="5"/>
  <c r="F156" i="5" s="1"/>
  <c r="E52" i="4"/>
  <c r="F52" i="4" s="1"/>
  <c r="E58" i="4"/>
  <c r="F58" i="4" s="1"/>
  <c r="E65" i="4"/>
  <c r="F65" i="4" s="1"/>
  <c r="E75" i="4"/>
  <c r="F75" i="4" s="1"/>
  <c r="E81" i="4"/>
  <c r="F81" i="4" s="1"/>
  <c r="E116" i="4"/>
  <c r="F116" i="4" s="1"/>
  <c r="E147" i="4"/>
  <c r="F147" i="4" s="1"/>
  <c r="E153" i="4"/>
  <c r="F153" i="4" s="1"/>
  <c r="F33" i="6"/>
  <c r="E38" i="6"/>
  <c r="F38" i="6" s="1"/>
  <c r="E42" i="6"/>
  <c r="F42" i="6" s="1"/>
  <c r="E46" i="6"/>
  <c r="F46" i="6" s="1"/>
  <c r="E64" i="6"/>
  <c r="F64" i="6" s="1"/>
  <c r="E80" i="6"/>
  <c r="F80" i="6" s="1"/>
  <c r="E90" i="6"/>
  <c r="F90" i="6" s="1"/>
  <c r="E103" i="6"/>
  <c r="F103" i="6" s="1"/>
  <c r="E135" i="6"/>
  <c r="F135" i="6" s="1"/>
  <c r="E142" i="6"/>
  <c r="F142" i="6" s="1"/>
  <c r="F138" i="6"/>
  <c r="K143" i="8"/>
  <c r="F20" i="6"/>
  <c r="F24" i="6"/>
  <c r="K146" i="8"/>
  <c r="F57" i="4"/>
  <c r="K140" i="8"/>
  <c r="K142" i="8"/>
  <c r="K148" i="8"/>
  <c r="K138" i="8"/>
  <c r="K144" i="8"/>
  <c r="K139" i="8"/>
  <c r="K147" i="8"/>
  <c r="K34" i="8"/>
  <c r="K35" i="8"/>
  <c r="K33" i="8"/>
  <c r="K137" i="8"/>
  <c r="K145" i="8"/>
  <c r="K141" i="8"/>
  <c r="K149" i="8"/>
  <c r="K145" i="6"/>
  <c r="K55" i="6"/>
  <c r="K59" i="6"/>
  <c r="K60" i="6"/>
  <c r="K144" i="6"/>
  <c r="K58" i="6"/>
  <c r="F70" i="6"/>
  <c r="F76" i="6"/>
  <c r="K138" i="6"/>
  <c r="K57" i="6"/>
  <c r="F86" i="6"/>
  <c r="K137" i="6"/>
  <c r="K142" i="6"/>
  <c r="K56" i="6"/>
  <c r="K146" i="6"/>
  <c r="K141" i="6"/>
  <c r="K149" i="6"/>
  <c r="K140" i="6"/>
  <c r="K148" i="6"/>
  <c r="F37" i="6"/>
  <c r="F41" i="6"/>
  <c r="F43" i="6"/>
  <c r="F49" i="6"/>
  <c r="K139" i="6"/>
  <c r="K147" i="6"/>
  <c r="K34" i="6"/>
  <c r="K35" i="6"/>
  <c r="F53" i="6"/>
  <c r="K33" i="6"/>
  <c r="K143" i="6"/>
  <c r="F139" i="4"/>
  <c r="F51" i="4"/>
  <c r="K50" i="4"/>
  <c r="F68" i="4"/>
  <c r="F19" i="4"/>
  <c r="K49" i="4"/>
  <c r="K42" i="4"/>
  <c r="F67" i="4"/>
  <c r="F74" i="4"/>
  <c r="K41" i="4"/>
  <c r="F66" i="4"/>
  <c r="H13" i="8"/>
  <c r="F162" i="8"/>
  <c r="F163" i="8"/>
  <c r="F164" i="8"/>
  <c r="F165" i="8"/>
  <c r="F166" i="8"/>
  <c r="F167" i="8"/>
  <c r="F168" i="8"/>
  <c r="H13" i="6"/>
  <c r="K18" i="6"/>
  <c r="F29" i="6"/>
  <c r="F91" i="6"/>
  <c r="F93" i="6"/>
  <c r="F111" i="6"/>
  <c r="F123" i="6"/>
  <c r="F125" i="6"/>
  <c r="F157" i="6"/>
  <c r="F162" i="6"/>
  <c r="F163" i="6"/>
  <c r="F164" i="6"/>
  <c r="F165" i="6"/>
  <c r="F166" i="6"/>
  <c r="F167" i="6"/>
  <c r="F168" i="6"/>
  <c r="E22" i="5"/>
  <c r="F22" i="5" s="1"/>
  <c r="E31" i="5"/>
  <c r="F31" i="5" s="1"/>
  <c r="E46" i="5"/>
  <c r="F46" i="5" s="1"/>
  <c r="E55" i="5"/>
  <c r="F55" i="5" s="1"/>
  <c r="E101" i="5"/>
  <c r="F101" i="5" s="1"/>
  <c r="E104" i="5"/>
  <c r="F104" i="5" s="1"/>
  <c r="E118" i="5"/>
  <c r="F118" i="5" s="1"/>
  <c r="E135" i="5"/>
  <c r="F135" i="5" s="1"/>
  <c r="E149" i="5"/>
  <c r="F149" i="5" s="1"/>
  <c r="E157" i="5"/>
  <c r="F157" i="5" s="1"/>
  <c r="F146" i="5"/>
  <c r="E21" i="4"/>
  <c r="F21" i="4" s="1"/>
  <c r="E31" i="4"/>
  <c r="F31" i="4" s="1"/>
  <c r="E37" i="4"/>
  <c r="F37" i="4" s="1"/>
  <c r="E45" i="4"/>
  <c r="F45" i="4" s="1"/>
  <c r="E64" i="4"/>
  <c r="F64" i="4" s="1"/>
  <c r="E72" i="4"/>
  <c r="F72" i="4" s="1"/>
  <c r="E80" i="4"/>
  <c r="F80" i="4" s="1"/>
  <c r="E88" i="4"/>
  <c r="F88" i="4" s="1"/>
  <c r="E102" i="4"/>
  <c r="F102" i="4" s="1"/>
  <c r="E110" i="4"/>
  <c r="F110" i="4" s="1"/>
  <c r="E118" i="4"/>
  <c r="F118" i="4" s="1"/>
  <c r="E126" i="4"/>
  <c r="F126" i="4" s="1"/>
  <c r="E134" i="4"/>
  <c r="F134" i="4" s="1"/>
  <c r="E151" i="4"/>
  <c r="F151" i="4" s="1"/>
  <c r="E159" i="4"/>
  <c r="F159" i="4" s="1"/>
  <c r="E69" i="5"/>
  <c r="F69" i="5" s="1"/>
  <c r="E78" i="5"/>
  <c r="F78" i="5" s="1"/>
  <c r="E95" i="5"/>
  <c r="F95" i="5" s="1"/>
  <c r="E109" i="5"/>
  <c r="F109" i="5" s="1"/>
  <c r="E112" i="5"/>
  <c r="F112" i="5" s="1"/>
  <c r="E126" i="5"/>
  <c r="F126" i="5" s="1"/>
  <c r="E63" i="4"/>
  <c r="F63" i="4" s="1"/>
  <c r="E71" i="4"/>
  <c r="F71" i="4" s="1"/>
  <c r="E79" i="4"/>
  <c r="F79" i="4" s="1"/>
  <c r="E87" i="4"/>
  <c r="F87" i="4" s="1"/>
  <c r="E93" i="4"/>
  <c r="F93" i="4" s="1"/>
  <c r="E142" i="4"/>
  <c r="F142" i="4" s="1"/>
  <c r="E158" i="4"/>
  <c r="F158" i="4" s="1"/>
  <c r="E21" i="2"/>
  <c r="E37" i="2"/>
  <c r="E53" i="2"/>
  <c r="E77" i="2"/>
  <c r="E101" i="2"/>
  <c r="E117" i="2"/>
  <c r="E133" i="2"/>
  <c r="E156" i="2"/>
  <c r="E39" i="5"/>
  <c r="F39" i="5" s="1"/>
  <c r="E63" i="5"/>
  <c r="F63" i="5" s="1"/>
  <c r="E86" i="5"/>
  <c r="F86" i="5" s="1"/>
  <c r="E117" i="5"/>
  <c r="F117" i="5" s="1"/>
  <c r="E143" i="5"/>
  <c r="F143" i="5" s="1"/>
  <c r="E159" i="5"/>
  <c r="F159" i="5" s="1"/>
  <c r="E62" i="4"/>
  <c r="F62" i="4" s="1"/>
  <c r="E78" i="4"/>
  <c r="F78" i="4" s="1"/>
  <c r="E22" i="2"/>
  <c r="E30" i="2"/>
  <c r="E38" i="2"/>
  <c r="E46" i="2"/>
  <c r="E54" i="2"/>
  <c r="E70" i="2"/>
  <c r="E86" i="2"/>
  <c r="E94" i="2"/>
  <c r="E102" i="2"/>
  <c r="E110" i="2"/>
  <c r="E134" i="2"/>
  <c r="E150" i="2"/>
  <c r="E30" i="5"/>
  <c r="F30" i="5" s="1"/>
  <c r="E54" i="5"/>
  <c r="F54" i="5" s="1"/>
  <c r="E77" i="5"/>
  <c r="F77" i="5" s="1"/>
  <c r="E103" i="5"/>
  <c r="F103" i="5" s="1"/>
  <c r="E125" i="5"/>
  <c r="F125" i="5" s="1"/>
  <c r="E29" i="4"/>
  <c r="F29" i="4" s="1"/>
  <c r="E53" i="4"/>
  <c r="F53" i="4" s="1"/>
  <c r="E55" i="4"/>
  <c r="F55" i="4" s="1"/>
  <c r="E69" i="4"/>
  <c r="F69" i="4" s="1"/>
  <c r="E85" i="4"/>
  <c r="F85" i="4" s="1"/>
  <c r="E96" i="4"/>
  <c r="F96" i="4" s="1"/>
  <c r="E141" i="4"/>
  <c r="F141" i="4" s="1"/>
  <c r="E149" i="4"/>
  <c r="F149" i="4" s="1"/>
  <c r="E29" i="5"/>
  <c r="F29" i="5" s="1"/>
  <c r="E133" i="5"/>
  <c r="F133" i="5" s="1"/>
  <c r="E45" i="2"/>
  <c r="E61" i="2"/>
  <c r="E85" i="2"/>
  <c r="E93" i="2"/>
  <c r="E109" i="2"/>
  <c r="E125" i="2"/>
  <c r="E141" i="2"/>
  <c r="E24" i="5"/>
  <c r="F24" i="5" s="1"/>
  <c r="E120" i="5"/>
  <c r="F120" i="5" s="1"/>
  <c r="E151" i="5"/>
  <c r="F151" i="5" s="1"/>
  <c r="E70" i="4"/>
  <c r="F70" i="4" s="1"/>
  <c r="E23" i="2"/>
  <c r="E39" i="2"/>
  <c r="E47" i="2"/>
  <c r="E71" i="2"/>
  <c r="E79" i="2"/>
  <c r="E87" i="2"/>
  <c r="E103" i="2"/>
  <c r="E111" i="2"/>
  <c r="E119" i="2"/>
  <c r="E127" i="2"/>
  <c r="E135" i="2"/>
  <c r="E143" i="2"/>
  <c r="E94" i="5"/>
  <c r="F94" i="5" s="1"/>
  <c r="E111" i="5"/>
  <c r="F111" i="5" s="1"/>
  <c r="E128" i="5"/>
  <c r="F128" i="5" s="1"/>
  <c r="F158" i="5"/>
  <c r="E61" i="4"/>
  <c r="F61" i="4" s="1"/>
  <c r="E127" i="4"/>
  <c r="F127" i="4" s="1"/>
  <c r="E152" i="4"/>
  <c r="F152" i="4" s="1"/>
  <c r="E160" i="4"/>
  <c r="F160" i="4" s="1"/>
  <c r="F40" i="2"/>
  <c r="H13" i="4"/>
  <c r="F97" i="4"/>
  <c r="F130" i="4"/>
  <c r="F154" i="4"/>
  <c r="F156" i="4"/>
  <c r="F162" i="4"/>
  <c r="F163" i="4"/>
  <c r="F164" i="4"/>
  <c r="F165" i="4"/>
  <c r="F166" i="4"/>
  <c r="F167" i="4"/>
  <c r="F168" i="4"/>
  <c r="K160" i="5"/>
  <c r="K155" i="5"/>
  <c r="K164" i="5"/>
  <c r="K140" i="5"/>
  <c r="K148" i="5"/>
  <c r="K157" i="5"/>
  <c r="K143" i="5"/>
  <c r="K167" i="5"/>
  <c r="K151" i="5"/>
  <c r="K139" i="5"/>
  <c r="H13" i="5"/>
  <c r="F44" i="5"/>
  <c r="K142" i="5"/>
  <c r="K147" i="5"/>
  <c r="K159" i="5"/>
  <c r="K165" i="5"/>
  <c r="K152" i="5"/>
  <c r="K163" i="5"/>
  <c r="K156" i="5"/>
  <c r="K168" i="5"/>
  <c r="F65" i="5"/>
  <c r="F81" i="5"/>
  <c r="F89" i="5"/>
  <c r="K141" i="5"/>
  <c r="K149" i="5"/>
  <c r="K150" i="5"/>
  <c r="K158" i="5"/>
  <c r="K166" i="5"/>
  <c r="K35" i="5"/>
  <c r="F58" i="5"/>
  <c r="K138" i="5"/>
  <c r="K146" i="5"/>
  <c r="K137" i="5"/>
  <c r="K145" i="5"/>
  <c r="K154" i="5"/>
  <c r="K162" i="5"/>
  <c r="K144" i="5"/>
  <c r="K153" i="5"/>
  <c r="K161" i="5"/>
  <c r="K18" i="5"/>
  <c r="K19" i="5"/>
  <c r="K20" i="5"/>
  <c r="K21" i="5"/>
  <c r="K22" i="5"/>
  <c r="K23" i="5"/>
  <c r="K24" i="5"/>
  <c r="K25" i="5"/>
  <c r="F27" i="5"/>
  <c r="K61" i="5"/>
  <c r="K62" i="5"/>
  <c r="F90" i="5"/>
  <c r="F113" i="5"/>
  <c r="F115" i="5"/>
  <c r="F124" i="5"/>
  <c r="F132" i="5"/>
  <c r="F136" i="5"/>
  <c r="K47" i="2"/>
  <c r="K36" i="2"/>
  <c r="K40" i="2"/>
  <c r="K44" i="2"/>
  <c r="K150" i="2"/>
  <c r="K157" i="2"/>
  <c r="K45" i="2"/>
  <c r="F52" i="2"/>
  <c r="K151" i="2"/>
  <c r="K158" i="2"/>
  <c r="K38" i="2"/>
  <c r="K42" i="2"/>
  <c r="K39" i="2"/>
  <c r="K43" i="2"/>
  <c r="K156" i="2"/>
  <c r="F154" i="2"/>
  <c r="F26" i="2"/>
  <c r="F80" i="2"/>
  <c r="F104" i="2"/>
  <c r="F106" i="2"/>
  <c r="F116" i="2"/>
  <c r="F129" i="2"/>
  <c r="F34" i="2"/>
  <c r="F137" i="2"/>
  <c r="F140" i="2"/>
  <c r="F144" i="2"/>
  <c r="F161" i="2"/>
  <c r="F162" i="2"/>
  <c r="F163" i="2"/>
  <c r="F164" i="2"/>
  <c r="F165" i="2"/>
  <c r="F166" i="2"/>
  <c r="F167" i="2"/>
  <c r="F20" i="1"/>
  <c r="F76" i="2" l="1"/>
  <c r="L150" i="2"/>
  <c r="F79" i="2"/>
  <c r="L79" i="2"/>
  <c r="F71" i="2"/>
  <c r="L71" i="2"/>
  <c r="F30" i="2"/>
  <c r="L30" i="2"/>
  <c r="F37" i="2"/>
  <c r="L37" i="2"/>
  <c r="F100" i="2"/>
  <c r="L100" i="2"/>
  <c r="F113" i="2"/>
  <c r="L113" i="2"/>
  <c r="F73" i="2"/>
  <c r="L73" i="2"/>
  <c r="F97" i="2"/>
  <c r="L97" i="2"/>
  <c r="F107" i="2"/>
  <c r="L107" i="2"/>
  <c r="F145" i="2"/>
  <c r="L145" i="2"/>
  <c r="F28" i="2"/>
  <c r="L28" i="2"/>
  <c r="F95" i="2"/>
  <c r="L95" i="2"/>
  <c r="F63" i="2"/>
  <c r="L63" i="2"/>
  <c r="F78" i="2"/>
  <c r="L78" i="2"/>
  <c r="F105" i="2"/>
  <c r="L105" i="2"/>
  <c r="F85" i="2"/>
  <c r="L85" i="2"/>
  <c r="F38" i="2"/>
  <c r="L38" i="2"/>
  <c r="F53" i="2"/>
  <c r="L53" i="2"/>
  <c r="F143" i="2"/>
  <c r="L143" i="2"/>
  <c r="F141" i="2"/>
  <c r="L141" i="2"/>
  <c r="F110" i="2"/>
  <c r="L110" i="2"/>
  <c r="F135" i="2"/>
  <c r="L135" i="2"/>
  <c r="F47" i="2"/>
  <c r="L47" i="2"/>
  <c r="F125" i="2"/>
  <c r="L125" i="2"/>
  <c r="F102" i="2"/>
  <c r="L102" i="2"/>
  <c r="F22" i="2"/>
  <c r="L22" i="2"/>
  <c r="F21" i="2"/>
  <c r="L21" i="2"/>
  <c r="F89" i="2"/>
  <c r="L89" i="2"/>
  <c r="F99" i="2"/>
  <c r="L99" i="2"/>
  <c r="F59" i="2"/>
  <c r="L59" i="2"/>
  <c r="F83" i="2"/>
  <c r="L83" i="2"/>
  <c r="F96" i="2"/>
  <c r="L96" i="2"/>
  <c r="F131" i="2"/>
  <c r="L131" i="2"/>
  <c r="F91" i="2"/>
  <c r="L91" i="2"/>
  <c r="F65" i="2"/>
  <c r="L65" i="2"/>
  <c r="F127" i="2"/>
  <c r="L127" i="2"/>
  <c r="F94" i="2"/>
  <c r="L94" i="2"/>
  <c r="F156" i="2"/>
  <c r="L156" i="2"/>
  <c r="F75" i="2"/>
  <c r="L75" i="2"/>
  <c r="F88" i="2"/>
  <c r="L88" i="2"/>
  <c r="F48" i="2"/>
  <c r="L48" i="2"/>
  <c r="F72" i="2"/>
  <c r="L72" i="2"/>
  <c r="F82" i="2"/>
  <c r="L82" i="2"/>
  <c r="F120" i="2"/>
  <c r="L120" i="2"/>
  <c r="F151" i="2"/>
  <c r="L151" i="2"/>
  <c r="F142" i="2"/>
  <c r="L142" i="2"/>
  <c r="F118" i="2"/>
  <c r="L118" i="2"/>
  <c r="F69" i="2"/>
  <c r="L69" i="2"/>
  <c r="F66" i="2"/>
  <c r="L66" i="2"/>
  <c r="F51" i="2"/>
  <c r="L51" i="2"/>
  <c r="F45" i="2"/>
  <c r="L45" i="2"/>
  <c r="F46" i="2"/>
  <c r="L46" i="2"/>
  <c r="F39" i="2"/>
  <c r="L39" i="2"/>
  <c r="F109" i="2"/>
  <c r="L109" i="2"/>
  <c r="F119" i="2"/>
  <c r="L119" i="2"/>
  <c r="F23" i="2"/>
  <c r="L23" i="2"/>
  <c r="F93" i="2"/>
  <c r="L93" i="2"/>
  <c r="F86" i="2"/>
  <c r="L86" i="2"/>
  <c r="F133" i="2"/>
  <c r="L133" i="2"/>
  <c r="F64" i="2"/>
  <c r="L64" i="2"/>
  <c r="F74" i="2"/>
  <c r="L74" i="2"/>
  <c r="F148" i="2"/>
  <c r="L148" i="2"/>
  <c r="F20" i="2"/>
  <c r="L20" i="2"/>
  <c r="F160" i="2"/>
  <c r="L160" i="2"/>
  <c r="F58" i="2"/>
  <c r="L58" i="2"/>
  <c r="F68" i="2"/>
  <c r="L68" i="2"/>
  <c r="F92" i="2"/>
  <c r="L92" i="2"/>
  <c r="F55" i="2"/>
  <c r="L55" i="2"/>
  <c r="F157" i="2"/>
  <c r="L157" i="2"/>
  <c r="L62" i="2"/>
  <c r="F29" i="2"/>
  <c r="L29" i="2"/>
  <c r="F41" i="2"/>
  <c r="L41" i="2"/>
  <c r="F123" i="2"/>
  <c r="L123" i="2"/>
  <c r="F159" i="2"/>
  <c r="L159" i="2"/>
  <c r="F57" i="2"/>
  <c r="L57" i="2"/>
  <c r="F81" i="2"/>
  <c r="L81" i="2"/>
  <c r="F31" i="2"/>
  <c r="L31" i="2"/>
  <c r="F27" i="2"/>
  <c r="L27" i="2"/>
  <c r="F70" i="2"/>
  <c r="L70" i="2"/>
  <c r="F117" i="2"/>
  <c r="L117" i="2"/>
  <c r="F152" i="2"/>
  <c r="L152" i="2"/>
  <c r="F50" i="2"/>
  <c r="L50" i="2"/>
  <c r="L60" i="2"/>
  <c r="F147" i="2"/>
  <c r="L147" i="2"/>
  <c r="F44" i="2"/>
  <c r="L44" i="2"/>
  <c r="F103" i="2"/>
  <c r="L103" i="2"/>
  <c r="F61" i="2"/>
  <c r="L61" i="2"/>
  <c r="F54" i="2"/>
  <c r="L54" i="2"/>
  <c r="F101" i="2"/>
  <c r="L101" i="2"/>
  <c r="F139" i="2"/>
  <c r="L139" i="2"/>
  <c r="F36" i="2"/>
  <c r="L36" i="2"/>
  <c r="F49" i="2"/>
  <c r="L49" i="2"/>
  <c r="F112" i="2"/>
  <c r="L112" i="2"/>
  <c r="L136" i="2"/>
  <c r="F33" i="2"/>
  <c r="L33" i="2"/>
  <c r="F146" i="2"/>
  <c r="L146" i="2"/>
  <c r="F43" i="2"/>
  <c r="L43" i="2"/>
  <c r="F67" i="2"/>
  <c r="L67" i="2"/>
  <c r="F153" i="2"/>
  <c r="L153" i="2"/>
  <c r="F87" i="2"/>
  <c r="L87" i="2"/>
  <c r="F128" i="2"/>
  <c r="L128" i="2"/>
  <c r="F25" i="2"/>
  <c r="L25" i="2"/>
  <c r="F138" i="2"/>
  <c r="L138" i="2"/>
  <c r="F35" i="2"/>
  <c r="L35" i="2"/>
  <c r="F98" i="2"/>
  <c r="L98" i="2"/>
  <c r="F122" i="2"/>
  <c r="L122" i="2"/>
  <c r="F19" i="2"/>
  <c r="L19" i="2"/>
  <c r="F132" i="2"/>
  <c r="L132" i="2"/>
  <c r="F32" i="2"/>
  <c r="L32" i="2"/>
  <c r="F56" i="2"/>
  <c r="L56" i="2"/>
  <c r="F158" i="2"/>
  <c r="L158" i="2"/>
  <c r="F126" i="2"/>
  <c r="L126" i="2"/>
  <c r="L149" i="2"/>
  <c r="F115" i="2"/>
  <c r="L115" i="2"/>
  <c r="F111" i="2"/>
  <c r="L111" i="2"/>
  <c r="F77" i="2"/>
  <c r="L77" i="2"/>
  <c r="F134" i="2"/>
  <c r="L134" i="2"/>
  <c r="F114" i="2"/>
  <c r="L114" i="2"/>
  <c r="F124" i="2"/>
  <c r="L124" i="2"/>
  <c r="F24" i="2"/>
  <c r="L24" i="2"/>
  <c r="F84" i="2"/>
  <c r="L84" i="2"/>
  <c r="F108" i="2"/>
  <c r="L108" i="2"/>
  <c r="F121" i="2"/>
  <c r="L121" i="2"/>
  <c r="F155" i="2"/>
  <c r="L155" i="2"/>
  <c r="F42" i="2"/>
  <c r="L42" i="2"/>
  <c r="F130" i="2"/>
  <c r="L130" i="2"/>
  <c r="F90" i="2"/>
  <c r="L90" i="2"/>
  <c r="H28" i="1"/>
  <c r="F169" i="4"/>
  <c r="F169" i="5"/>
  <c r="F169" i="8"/>
  <c r="F169" i="6"/>
  <c r="F28" i="1"/>
  <c r="F168" i="2" l="1"/>
  <c r="F169" i="2"/>
  <c r="R89" i="2"/>
  <c r="R89" i="5"/>
  <c r="R32" i="2"/>
  <c r="R32" i="5"/>
  <c r="R60" i="2"/>
  <c r="R60" i="5"/>
  <c r="R26" i="2"/>
  <c r="R26" i="5"/>
  <c r="R29" i="2"/>
  <c r="R29" i="5"/>
  <c r="R96" i="2"/>
  <c r="R96" i="5"/>
  <c r="R25" i="5"/>
  <c r="R50" i="2" l="1"/>
  <c r="R50" i="5"/>
  <c r="R62" i="2"/>
  <c r="R62" i="5"/>
  <c r="R136" i="2"/>
  <c r="R136" i="5"/>
  <c r="R34" i="2"/>
  <c r="R34" i="5"/>
  <c r="R149" i="2"/>
  <c r="R149" i="5"/>
  <c r="R35" i="2"/>
  <c r="R35" i="5"/>
  <c r="R25" i="2"/>
  <c r="AA1048482" i="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tc={FB51092C-4C5E-4CEC-9E4A-463076C4C287}</author>
    <author>tc={4A610FC2-DC5C-4255-9E51-52C021F03209}</author>
    <author>tc={7DEF42BC-F236-44AB-ABCE-708DE4489568}</author>
    <author>Aruga Wolenberg, Matias (NQN-PIN)</author>
    <author>tc={91BEB339-EB1E-4378-BDCE-4986307C2068}</author>
    <author>tc={DF0DC421-302C-4FED-8756-C698547E3771}</author>
    <author>tc={8DC86CA1-9E97-4CB5-98E0-199005CDF25B}</author>
  </authors>
  <commentList>
    <comment ref="T8" authorId="0" shapeId="0" xr:uid="{FB51092C-4C5E-4CEC-9E4A-463076C4C28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Bajo a 1300 ppm (1000) 4 l/d</t>
      </text>
    </comment>
    <comment ref="M50" authorId="1" shapeId="0" xr:uid="{4A610FC2-DC5C-4255-9E51-52C021F0320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Cambio de PQ desde el 31.08.23</t>
      </text>
    </comment>
    <comment ref="T101" authorId="2" shapeId="0" xr:uid="{7DEF42BC-F236-44AB-ABCE-708DE448956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Subo a 28 ppm (23) 4 l/d</t>
      </text>
    </comment>
    <comment ref="T104" authorId="3" shapeId="0" xr:uid="{72D7BAD9-BBCB-4DA3-A78C-CC809EA2331A}">
      <text>
        <r>
          <rPr>
            <b/>
            <sz val="9"/>
            <color indexed="81"/>
            <rFont val="Tahoma"/>
            <family val="2"/>
          </rPr>
          <t>Aruga Wolenberg, Matias (NQN-PIN):</t>
        </r>
        <r>
          <rPr>
            <sz val="9"/>
            <color indexed="81"/>
            <rFont val="Tahoma"/>
            <family val="2"/>
          </rPr>
          <t xml:space="preserve">
subo a 1050 ppm (800) 4 l/d</t>
        </r>
      </text>
    </comment>
    <comment ref="T109" authorId="3" shapeId="0" xr:uid="{C2974476-95A8-4A56-A2C1-1C494EF84FE3}">
      <text>
        <r>
          <rPr>
            <b/>
            <sz val="9"/>
            <color indexed="81"/>
            <rFont val="Tahoma"/>
            <family val="2"/>
          </rPr>
          <t>Aruga Wolenberg, Matias (NQN-PIN):</t>
        </r>
        <r>
          <rPr>
            <sz val="9"/>
            <color indexed="81"/>
            <rFont val="Tahoma"/>
            <family val="2"/>
          </rPr>
          <t xml:space="preserve">
subo a 8000 ppm (4900) 4 l/d</t>
        </r>
      </text>
    </comment>
    <comment ref="T114" authorId="4" shapeId="0" xr:uid="{91BEB339-EB1E-4378-BDCE-4986307C206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 subo a 3650 (2700) ppm (4 l/d)
Respuesta:
    2700*</t>
      </text>
    </comment>
    <comment ref="T115" authorId="5" shapeId="0" xr:uid="{DF0DC421-302C-4FED-8756-C698547E377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Subo a 5000 (800) 4 l/d</t>
      </text>
    </comment>
    <comment ref="T120" authorId="3" shapeId="0" xr:uid="{F496590F-F673-42E0-8A54-BD91BEDD848E}">
      <text>
        <r>
          <rPr>
            <b/>
            <sz val="9"/>
            <color indexed="81"/>
            <rFont val="Tahoma"/>
            <family val="2"/>
          </rPr>
          <t>Aruga Wolenberg, Matias (NQN-PIN):</t>
        </r>
        <r>
          <rPr>
            <sz val="9"/>
            <color indexed="81"/>
            <rFont val="Tahoma"/>
            <family val="2"/>
          </rPr>
          <t xml:space="preserve">
subo a 1850 ppm(1350) 4 l/d</t>
        </r>
      </text>
    </comment>
    <comment ref="T134" authorId="3" shapeId="0" xr:uid="{A69D1BF8-854B-4FD4-B0F4-526FDDD6F9A0}">
      <text>
        <r>
          <rPr>
            <b/>
            <sz val="9"/>
            <color indexed="81"/>
            <rFont val="Tahoma"/>
            <family val="2"/>
          </rPr>
          <t>Aruga Wolenberg, Matias (NQN-PIN):</t>
        </r>
        <r>
          <rPr>
            <sz val="9"/>
            <color indexed="81"/>
            <rFont val="Tahoma"/>
            <family val="2"/>
          </rPr>
          <t xml:space="preserve">
Subo a 1200 (800) p/dejar en 4 l/d</t>
        </r>
      </text>
    </comment>
    <comment ref="T140" authorId="3" shapeId="0" xr:uid="{AD380F1B-84AD-42F5-9F95-EFA4905F3946}">
      <text>
        <r>
          <rPr>
            <b/>
            <sz val="9"/>
            <color indexed="81"/>
            <rFont val="Tahoma"/>
            <family val="2"/>
          </rPr>
          <t>Aruga Wolenberg, Matias (NQN-PIN):</t>
        </r>
        <r>
          <rPr>
            <sz val="9"/>
            <color indexed="81"/>
            <rFont val="Tahoma"/>
            <family val="2"/>
          </rPr>
          <t xml:space="preserve">
Subo a 1400 (600) p/dejar en 4 l/d</t>
        </r>
      </text>
    </comment>
    <comment ref="T166" authorId="3" shapeId="0" xr:uid="{52335EEB-12E3-4F39-BB09-CAF3328F3E9D}">
      <text>
        <r>
          <rPr>
            <b/>
            <sz val="9"/>
            <color indexed="81"/>
            <rFont val="Tahoma"/>
            <family val="2"/>
          </rPr>
          <t>Aruga Wolenberg, Matias (NQN-PIN):</t>
        </r>
        <r>
          <rPr>
            <sz val="9"/>
            <color indexed="81"/>
            <rFont val="Tahoma"/>
            <family val="2"/>
          </rPr>
          <t xml:space="preserve">
bajo a 5000 (7200)</t>
        </r>
      </text>
    </comment>
    <comment ref="T168" authorId="6" shapeId="0" xr:uid="{8DC86CA1-9E97-4CB5-98E0-199005CDF25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subo a 7000 (2000) 4 l/d</t>
      </text>
    </comment>
    <comment ref="M444" authorId="3" shapeId="0" xr:uid="{56B099AF-C83D-4873-80AC-AFDDEBF09E25}">
      <text>
        <r>
          <rPr>
            <b/>
            <sz val="9"/>
            <color indexed="81"/>
            <rFont val="Tahoma"/>
            <family val="2"/>
          </rPr>
          <t>Aruga Wolenberg, Matias (NQN-PIN):</t>
        </r>
        <r>
          <rPr>
            <sz val="9"/>
            <color indexed="81"/>
            <rFont val="Tahoma"/>
            <family val="2"/>
          </rPr>
          <t xml:space="preserve">
Se cobra como IPB658, pero se batchea con Solvente Quincenalmente 600 l/batch</t>
        </r>
      </text>
    </comment>
    <comment ref="M445" authorId="3" shapeId="0" xr:uid="{EFC43120-FE04-4F95-AD44-E4EBFB634166}">
      <text>
        <r>
          <rPr>
            <b/>
            <sz val="9"/>
            <color indexed="81"/>
            <rFont val="Tahoma"/>
            <family val="2"/>
          </rPr>
          <t>Aruga Wolenberg, Matias (NQN-PIN):</t>
        </r>
        <r>
          <rPr>
            <sz val="9"/>
            <color indexed="81"/>
            <rFont val="Tahoma"/>
            <family val="2"/>
          </rPr>
          <t xml:space="preserve">
Batch Bimestral KPF15</t>
        </r>
      </text>
    </comment>
    <comment ref="M446" authorId="3" shapeId="0" xr:uid="{6E818113-2A49-4A00-A319-452B05E4660C}">
      <text>
        <r>
          <rPr>
            <b/>
            <sz val="9"/>
            <color indexed="81"/>
            <rFont val="Tahoma"/>
            <family val="2"/>
          </rPr>
          <t>Aruga Wolenberg, Matias (NQN-PIN):</t>
        </r>
        <r>
          <rPr>
            <sz val="9"/>
            <color indexed="81"/>
            <rFont val="Tahoma"/>
            <family val="2"/>
          </rPr>
          <t xml:space="preserve">
Batch Bimestral KPF15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<sst xmlns="http://schemas.openxmlformats.org/spreadsheetml/2006/main" count="14657" uniqueCount="1337">
  <si>
    <t>Documento</t>
  </si>
  <si>
    <t>Fecha</t>
  </si>
  <si>
    <t>Dep.</t>
  </si>
  <si>
    <t>Yacimiento</t>
  </si>
  <si>
    <t>Producto</t>
  </si>
  <si>
    <t>Cantidad</t>
  </si>
  <si>
    <t>Obs.</t>
  </si>
  <si>
    <t>IPB658</t>
  </si>
  <si>
    <t xml:space="preserve">Periodo </t>
  </si>
  <si>
    <t>Fecha Inicio</t>
  </si>
  <si>
    <t>Fecha Cierre</t>
  </si>
  <si>
    <t>Días</t>
  </si>
  <si>
    <t>Lts Planificados</t>
  </si>
  <si>
    <t>Suma de Días</t>
  </si>
  <si>
    <t>Lts Consumidos</t>
  </si>
  <si>
    <t>Litros días reales</t>
  </si>
  <si>
    <t>Consumo real del mes</t>
  </si>
  <si>
    <t>SP-252IC5091</t>
  </si>
  <si>
    <t>SP-273IC5087A</t>
  </si>
  <si>
    <t>SP-275IC5087A</t>
  </si>
  <si>
    <t>SP-211IC5087A</t>
  </si>
  <si>
    <t>SP-243IC5087A</t>
  </si>
  <si>
    <t>SP-41IC5087A</t>
  </si>
  <si>
    <t>SP-46IC5087A</t>
  </si>
  <si>
    <t>SP-50ICS400</t>
  </si>
  <si>
    <t>SP-51IC5087A</t>
  </si>
  <si>
    <t>SP-222IC5087A</t>
  </si>
  <si>
    <t>SP-53IC5087A</t>
  </si>
  <si>
    <t>SP-63(I)IC5087A</t>
  </si>
  <si>
    <t>SP-78IC5087A</t>
  </si>
  <si>
    <t>SP-196IC5087A</t>
  </si>
  <si>
    <t>SP-197IC5087A</t>
  </si>
  <si>
    <t>SP-84IC5087A</t>
  </si>
  <si>
    <t>SP-114IC5087A</t>
  </si>
  <si>
    <t>SP-272IC5087A</t>
  </si>
  <si>
    <t>SCB-11SB14</t>
  </si>
  <si>
    <t>SCB-20IC5087A</t>
  </si>
  <si>
    <t>SCB-23IC5087A</t>
  </si>
  <si>
    <t>SCB-28IC5087A</t>
  </si>
  <si>
    <t>SCB-37IC5087A</t>
  </si>
  <si>
    <t>SCB-45IC5087A</t>
  </si>
  <si>
    <t>SCB-48IC5087A</t>
  </si>
  <si>
    <t>SDA BATERIA SCBSB14</t>
  </si>
  <si>
    <t>SEPARADOR DE GAS EDA PTCSB14</t>
  </si>
  <si>
    <t>Total general</t>
  </si>
  <si>
    <t>Batería</t>
  </si>
  <si>
    <t>Tipo de PQ</t>
  </si>
  <si>
    <t>PQ</t>
  </si>
  <si>
    <t>Observaciones</t>
  </si>
  <si>
    <t>Motivo</t>
  </si>
  <si>
    <t>Contar Ideal</t>
  </si>
  <si>
    <t>Contar real</t>
  </si>
  <si>
    <t>Pozo</t>
  </si>
  <si>
    <t>Consumo [l]</t>
  </si>
  <si>
    <t>Concatenar</t>
  </si>
  <si>
    <t>Semana</t>
  </si>
  <si>
    <t>SP-10</t>
  </si>
  <si>
    <t>SP-413a</t>
  </si>
  <si>
    <t>Inhibidor de Corrosión</t>
  </si>
  <si>
    <t>CY51W</t>
  </si>
  <si>
    <t>SP-453a</t>
  </si>
  <si>
    <t>SP-496a</t>
  </si>
  <si>
    <t>SP-504a</t>
  </si>
  <si>
    <t>SP- 07</t>
  </si>
  <si>
    <t>SP-146a(I)</t>
  </si>
  <si>
    <t>SP- 01</t>
  </si>
  <si>
    <t>SP-27a(I)</t>
  </si>
  <si>
    <t>Biocida</t>
  </si>
  <si>
    <t>BX960</t>
  </si>
  <si>
    <t>SP-325[]a</t>
  </si>
  <si>
    <t>SP- 06</t>
  </si>
  <si>
    <t>SP-317a</t>
  </si>
  <si>
    <t>SP-329a</t>
  </si>
  <si>
    <t>SP-330a</t>
  </si>
  <si>
    <t>SP-340a</t>
  </si>
  <si>
    <t>SP- 03</t>
  </si>
  <si>
    <t>SP-344[00]a</t>
  </si>
  <si>
    <t>SP- 02</t>
  </si>
  <si>
    <t>SP-322a</t>
  </si>
  <si>
    <t>PB- 01</t>
  </si>
  <si>
    <t>PuB-203[00]a</t>
  </si>
  <si>
    <t>SP-411a</t>
  </si>
  <si>
    <t>PB- 03</t>
  </si>
  <si>
    <t>PuB-98[00]a</t>
  </si>
  <si>
    <t>PB- 02</t>
  </si>
  <si>
    <t>PuB-31</t>
  </si>
  <si>
    <t>inhibidor de Corrosión</t>
  </si>
  <si>
    <t>PuB-153a</t>
  </si>
  <si>
    <t>PuB-123</t>
  </si>
  <si>
    <t>PB- 04</t>
  </si>
  <si>
    <t>PuB-161[00]a</t>
  </si>
  <si>
    <t>SP-0289[00]a</t>
  </si>
  <si>
    <t>SP-22</t>
  </si>
  <si>
    <t>SP-23</t>
  </si>
  <si>
    <t>SP-31(I)[00]a</t>
  </si>
  <si>
    <t>SP-275</t>
  </si>
  <si>
    <t>SP-388a</t>
  </si>
  <si>
    <t>SP-462a</t>
  </si>
  <si>
    <t>SP-8a(I)</t>
  </si>
  <si>
    <t>SP-286a</t>
  </si>
  <si>
    <t>SP-303a</t>
  </si>
  <si>
    <t>SP-305a</t>
  </si>
  <si>
    <t>SP-311a</t>
  </si>
  <si>
    <t>SP-315a</t>
  </si>
  <si>
    <t>SP-347[00]a</t>
  </si>
  <si>
    <t>SP-355a</t>
  </si>
  <si>
    <t>SP-391a</t>
  </si>
  <si>
    <t>SP-397a</t>
  </si>
  <si>
    <t>PuB-102</t>
  </si>
  <si>
    <t>PuB-125a</t>
  </si>
  <si>
    <t>SP-21</t>
  </si>
  <si>
    <t>SP-252</t>
  </si>
  <si>
    <t>SP-49</t>
  </si>
  <si>
    <t>SP-263</t>
  </si>
  <si>
    <t>SP-273</t>
  </si>
  <si>
    <t>SP-368a</t>
  </si>
  <si>
    <t>SP-276</t>
  </si>
  <si>
    <t>SP-336a</t>
  </si>
  <si>
    <t>SP-337a</t>
  </si>
  <si>
    <t>SP-35</t>
  </si>
  <si>
    <t>SP-474a</t>
  </si>
  <si>
    <t>SP-267</t>
  </si>
  <si>
    <t>SP-319a</t>
  </si>
  <si>
    <t>SP-364a</t>
  </si>
  <si>
    <t>SP-441a</t>
  </si>
  <si>
    <t>SP-445a</t>
  </si>
  <si>
    <t>SP-455a</t>
  </si>
  <si>
    <t>SP-116(I)[00]a</t>
  </si>
  <si>
    <t>SP- 04</t>
  </si>
  <si>
    <t>SP-83</t>
  </si>
  <si>
    <t>SP-0044[00]a(I)</t>
  </si>
  <si>
    <t>SP-211</t>
  </si>
  <si>
    <t>SP-13a(I)</t>
  </si>
  <si>
    <t>SP-109a(I)</t>
  </si>
  <si>
    <t>SP-122(I)[00]a</t>
  </si>
  <si>
    <t>SP-309a</t>
  </si>
  <si>
    <t>SP-339a</t>
  </si>
  <si>
    <t>SP-341a</t>
  </si>
  <si>
    <t>SP-342a</t>
  </si>
  <si>
    <t>SP-141a(I)</t>
  </si>
  <si>
    <t>SP-225</t>
  </si>
  <si>
    <t>SP-229</t>
  </si>
  <si>
    <t>SP-250</t>
  </si>
  <si>
    <t>SP-0284[00]a</t>
  </si>
  <si>
    <t>SP-296a</t>
  </si>
  <si>
    <t>SP- 09</t>
  </si>
  <si>
    <t>SP.a-89</t>
  </si>
  <si>
    <t>SP-0295[00]a</t>
  </si>
  <si>
    <t>SP-152a(I)</t>
  </si>
  <si>
    <t>SP-272</t>
  </si>
  <si>
    <t>SP-518[00]a</t>
  </si>
  <si>
    <t>SP-90(I)[00]a</t>
  </si>
  <si>
    <t>SP-121a(I)</t>
  </si>
  <si>
    <t>SP-45</t>
  </si>
  <si>
    <t>SP-63(I)</t>
  </si>
  <si>
    <t>SP-69</t>
  </si>
  <si>
    <t>SP-70</t>
  </si>
  <si>
    <t>SP-131</t>
  </si>
  <si>
    <t>SP-169</t>
  </si>
  <si>
    <t>SP-185</t>
  </si>
  <si>
    <t>SP-196</t>
  </si>
  <si>
    <t>SP-197</t>
  </si>
  <si>
    <t>SP-94</t>
  </si>
  <si>
    <t>SP-147a(I)</t>
  </si>
  <si>
    <t>SP-162(I)[00]a</t>
  </si>
  <si>
    <t>SP-236</t>
  </si>
  <si>
    <t>SP-246</t>
  </si>
  <si>
    <t>SP-333[00]a</t>
  </si>
  <si>
    <t>SP-29</t>
  </si>
  <si>
    <t>EBS.x-1</t>
  </si>
  <si>
    <t>SP-407a</t>
  </si>
  <si>
    <t>SP-495a</t>
  </si>
  <si>
    <t>SP-516[00]a</t>
  </si>
  <si>
    <t>SP-517[00]a</t>
  </si>
  <si>
    <t>SP-283</t>
  </si>
  <si>
    <t>SP-216</t>
  </si>
  <si>
    <t>SP-259</t>
  </si>
  <si>
    <t>SP-426a</t>
  </si>
  <si>
    <t>SP-428a</t>
  </si>
  <si>
    <t>SP-429a</t>
  </si>
  <si>
    <t>SP-86a(I)</t>
  </si>
  <si>
    <t>SP-79(I)</t>
  </si>
  <si>
    <t>SP-278</t>
  </si>
  <si>
    <t>SP-251</t>
  </si>
  <si>
    <t>PuB-136[00]a</t>
  </si>
  <si>
    <t>PuB-5</t>
  </si>
  <si>
    <t>PuB-57</t>
  </si>
  <si>
    <t>PuB.a-80</t>
  </si>
  <si>
    <t>PuB-147a</t>
  </si>
  <si>
    <t>PuB-27</t>
  </si>
  <si>
    <t>PuB-42</t>
  </si>
  <si>
    <t>PuB-52</t>
  </si>
  <si>
    <t>PuB-68</t>
  </si>
  <si>
    <t>PuB-100</t>
  </si>
  <si>
    <t>PuB-162[00]a</t>
  </si>
  <si>
    <t>PuB-174[00]a</t>
  </si>
  <si>
    <t>PuB-195[00]a</t>
  </si>
  <si>
    <t>PuB-66</t>
  </si>
  <si>
    <t>PuB-70</t>
  </si>
  <si>
    <t>SP-297a</t>
  </si>
  <si>
    <t>SP-328a</t>
  </si>
  <si>
    <t>SP-361a</t>
  </si>
  <si>
    <t>SP-390a</t>
  </si>
  <si>
    <t>SP-404a</t>
  </si>
  <si>
    <t>SP-503a</t>
  </si>
  <si>
    <t>PuB-105a</t>
  </si>
  <si>
    <t>PuB-107</t>
  </si>
  <si>
    <t>SP-370[00]a</t>
  </si>
  <si>
    <t>SP-262</t>
  </si>
  <si>
    <t>SP-243</t>
  </si>
  <si>
    <t>SP-244</t>
  </si>
  <si>
    <t>SP-167</t>
  </si>
  <si>
    <t>PuB-128a</t>
  </si>
  <si>
    <t>PuB-202[00]a</t>
  </si>
  <si>
    <t>PuB-196[00]a</t>
  </si>
  <si>
    <t>PuB.a-166[00]a</t>
  </si>
  <si>
    <t>PuB-141[00]a</t>
  </si>
  <si>
    <t>PuB-155a</t>
  </si>
  <si>
    <t>SP-161(I)[00]a</t>
  </si>
  <si>
    <t/>
  </si>
  <si>
    <t>SP-440a</t>
  </si>
  <si>
    <t>SP-138(I)[00]a</t>
  </si>
  <si>
    <t>SP-140a(I)</t>
  </si>
  <si>
    <t>SP-183(I</t>
  </si>
  <si>
    <t>SP-420a</t>
  </si>
  <si>
    <t>SP-310a</t>
  </si>
  <si>
    <t>SP-239</t>
  </si>
  <si>
    <t>SP-247</t>
  </si>
  <si>
    <t>SP-293a</t>
  </si>
  <si>
    <t>SP-228</t>
  </si>
  <si>
    <t>SP-260</t>
  </si>
  <si>
    <t>SP-334[00]a</t>
  </si>
  <si>
    <t>SP-501[00]a</t>
  </si>
  <si>
    <t>SP-392a</t>
  </si>
  <si>
    <t>SP-41</t>
  </si>
  <si>
    <t>SP-439a</t>
  </si>
  <si>
    <t>SP-51</t>
  </si>
  <si>
    <t>SP-0151[00]a(I)</t>
  </si>
  <si>
    <t>SP-447a</t>
  </si>
  <si>
    <t>SP-353a</t>
  </si>
  <si>
    <t>SP-358a</t>
  </si>
  <si>
    <t>SP-367a</t>
  </si>
  <si>
    <t>SP-326a</t>
  </si>
  <si>
    <t>SP-362a</t>
  </si>
  <si>
    <t>SP-384a</t>
  </si>
  <si>
    <t>SP-307a</t>
  </si>
  <si>
    <t>SP-242</t>
  </si>
  <si>
    <t>SP-0294[00]a</t>
  </si>
  <si>
    <t>SP-499a</t>
  </si>
  <si>
    <t>SP-327a</t>
  </si>
  <si>
    <t>SP-43(I)[00]a</t>
  </si>
  <si>
    <t>SP-237(I)[00]a</t>
  </si>
  <si>
    <t>SCB- 01</t>
  </si>
  <si>
    <t>SCB-0064[02]a</t>
  </si>
  <si>
    <t>SCB-0065[00]a</t>
  </si>
  <si>
    <t>SCB-131a</t>
  </si>
  <si>
    <t>SCB-80a</t>
  </si>
  <si>
    <t>SCB-89a</t>
  </si>
  <si>
    <t>SCB-93a</t>
  </si>
  <si>
    <t>SCB-86a</t>
  </si>
  <si>
    <t>VAM</t>
  </si>
  <si>
    <t>VAM-15a</t>
  </si>
  <si>
    <t>VAM-31a</t>
  </si>
  <si>
    <t>VAM-46a</t>
  </si>
  <si>
    <t>VAM-47a</t>
  </si>
  <si>
    <t>VAM-50a</t>
  </si>
  <si>
    <t>VAM-73(d)[00]a</t>
  </si>
  <si>
    <t>VAM-27a</t>
  </si>
  <si>
    <t>VAM-26a</t>
  </si>
  <si>
    <t>SCB-84a</t>
  </si>
  <si>
    <t>SCB-138a</t>
  </si>
  <si>
    <t>VAM-25a</t>
  </si>
  <si>
    <t>VAM-45a</t>
  </si>
  <si>
    <t>VAM-65a(d)</t>
  </si>
  <si>
    <t>SP-476a</t>
  </si>
  <si>
    <t>Se batchea -S/N</t>
  </si>
  <si>
    <t>Reporte de evolución de tarifas</t>
  </si>
  <si>
    <t>Nro Contrato:</t>
  </si>
  <si>
    <t>6300028101</t>
  </si>
  <si>
    <t>Moneda:</t>
  </si>
  <si>
    <t>Dolares (U$S)</t>
  </si>
  <si>
    <t>Proveedor:</t>
  </si>
  <si>
    <t>PECOM SERVICIOS ENERGIA SA</t>
  </si>
  <si>
    <t>Fecha de Inicio del contrato:</t>
  </si>
  <si>
    <t>Organización De Compras:</t>
  </si>
  <si>
    <t>0100-Global Sede Central</t>
  </si>
  <si>
    <t>Fecha de Vencimiento del contrato:</t>
  </si>
  <si>
    <t>Denominación del contrato:</t>
  </si>
  <si>
    <t>PECOM SERVICIOS ENERGIA SA (Ex Bolland)</t>
  </si>
  <si>
    <t>Identificación:</t>
  </si>
  <si>
    <t>4600011377 PECOM SERVICIOS ENERGIA SA</t>
  </si>
  <si>
    <t>Versión:</t>
  </si>
  <si>
    <t>Fecha de aplicación de las tarifas</t>
  </si>
  <si>
    <t>Fecha de vigencia de los índices</t>
  </si>
  <si>
    <t>Estado de la EC</t>
  </si>
  <si>
    <t>EC Aprobada Vigente</t>
  </si>
  <si>
    <t>EC Simulada</t>
  </si>
  <si>
    <t>Contrato SAP</t>
  </si>
  <si>
    <t>Contrato Distribuido</t>
  </si>
  <si>
    <t>DESCRIPCIÓN  DE LA POSICION</t>
  </si>
  <si>
    <t>DESCRIPCIÓN  DE LA LINEA</t>
  </si>
  <si>
    <t>POSICIÓN</t>
  </si>
  <si>
    <t>LÍNEA</t>
  </si>
  <si>
    <t>SERVICIO</t>
  </si>
  <si>
    <t>UNIDAD DE MEDIDA</t>
  </si>
  <si>
    <t>Cantidad mensual</t>
  </si>
  <si>
    <t>Variación acumulada desde la versión inicial</t>
  </si>
  <si>
    <t>Método de ajuste de la posición</t>
  </si>
  <si>
    <t>TARIFA POR UNIDAD</t>
  </si>
  <si>
    <t>Variación % desde Aj. Anterior</t>
  </si>
  <si>
    <t>4600011377</t>
  </si>
  <si>
    <t>PQ ANTIESP._ BOLLAND ABC11</t>
  </si>
  <si>
    <t>L</t>
  </si>
  <si>
    <t>Absoluto-Aplica simulación</t>
  </si>
  <si>
    <t>PQ BOLLAND RFB200 REDUCTOR FRICCION  (l)</t>
  </si>
  <si>
    <t>PQ BOLLAND RFB200 REDUCTOR FRICCION (l)</t>
  </si>
  <si>
    <t>PQ RED.FRICC._ BOLLAND RFB650</t>
  </si>
  <si>
    <t>PQ BACTER._ BOLLAND BX707</t>
  </si>
  <si>
    <t>PQ INHIBIDOR DE CORROSION BOLLAND CY589</t>
  </si>
  <si>
    <t>PQ DESINCRUST._ BOLLAND DS92</t>
  </si>
  <si>
    <t>PQ INHIB.INCRUST._ BOLLAND IC898</t>
  </si>
  <si>
    <t>PQ INHIB.ASFALT.PARAF._ BOLLAND IPB71</t>
  </si>
  <si>
    <t>PQ SOLV._ BOLLAND SB14</t>
  </si>
  <si>
    <t>PQ DISPERS.PARAF._ BOLLAND DPB58</t>
  </si>
  <si>
    <t>PQ BOLLAND SPBC38 SOLVENTE PARAFINA  (l)</t>
  </si>
  <si>
    <t>PQ BOLLAND SPBC38 SOLVENTE PARAFINA (l)</t>
  </si>
  <si>
    <t>PQ BOLLAND RFB790 REDUCTOR FRICCION  (l)</t>
  </si>
  <si>
    <t>PQ BOLLAND RFB790 REDUCTOR FRICCION (l)</t>
  </si>
  <si>
    <t>PQ DESEMULS._ BOLLAND DBC4651</t>
  </si>
  <si>
    <t>PQ RED.FRICC._ BOLLAND RFB791</t>
  </si>
  <si>
    <t>PQ BACTER._ BOLLAND BX960</t>
  </si>
  <si>
    <t>PQ BOLLAND BSH506 SECUESTR.SULFHIDR. (l)</t>
  </si>
  <si>
    <t>PQ BOLLAND IC5087A INHIBIDOR INCRUST.(l)</t>
  </si>
  <si>
    <t>PQ INHIBIDOR DE CORROSION BOLLAND ICS400</t>
  </si>
  <si>
    <t>PQ BOLLAND RT34 SURFACTANTE          (l)</t>
  </si>
  <si>
    <t>PQ BOLLAND RT34 SURFACTANTE (l)</t>
  </si>
  <si>
    <t>PQ BOLLAND DPB55  DISPERSANT.PARAFIN.(l)</t>
  </si>
  <si>
    <t>PQ BOLLAND DPB55 DISPERSANT.PARAFIN.(l)</t>
  </si>
  <si>
    <t>PQ BOLLAND DPB52  DISPERSANT.PARAFIN.(l)</t>
  </si>
  <si>
    <t>PQ BOLLAND DPB52 DISPERSANT.PARAFIN.(l)</t>
  </si>
  <si>
    <t>PQ BACTER._ BOLLAND BX950</t>
  </si>
  <si>
    <t>PQ BOLLAND IC896 INHIB.INCRUST.x200L (l)</t>
  </si>
  <si>
    <t>PQ BOLLAND IPB6256 INHIB.DISPERS.    (l)</t>
  </si>
  <si>
    <t>PQ BOLLAND IPB6256 INHIB.DISPERS. (l)</t>
  </si>
  <si>
    <t>PQ BOLLAND RT15 RUPTOR EMULSION      (l)</t>
  </si>
  <si>
    <t>PQ BOLLAND RT15 RUPTOR EMULSION (l)</t>
  </si>
  <si>
    <t>PQ BOLLAND DPB350 SOLVENTE BIODEGRAD.(l)</t>
  </si>
  <si>
    <t>PQ BOLLAND IPB530 INHIBIDOR PARAFINA (l)</t>
  </si>
  <si>
    <t>PQ ANTIESP._ BOLLAND ABC33</t>
  </si>
  <si>
    <t>PQ BACTER._ BOLLAND BXC3270</t>
  </si>
  <si>
    <t>PQ BOLLAND BHI50  INHIB.HIDRATOS     (l)</t>
  </si>
  <si>
    <t>PQ BOLLAND BHI50 INHIB.HIDRATOS (l)</t>
  </si>
  <si>
    <t>PQ DESEMULS._ BOLLAND DBC4960</t>
  </si>
  <si>
    <t>PQ BOLLAND IC5400 INHIBIDOR INCRUST. (l)</t>
  </si>
  <si>
    <t>PQ BOLLAND CY51W     INHIB.CORROSION (l)</t>
  </si>
  <si>
    <t>PQ BOLLAND CY51W INHIB.CORROSION (l)</t>
  </si>
  <si>
    <t>PQ BOLLAND FBS2990 FLOCUL./CLARIFIC. (l)</t>
  </si>
  <si>
    <t>PQ BOLLAND RFB700 REDUCTOR FRICCION  (L)</t>
  </si>
  <si>
    <t>PQ BOLLAND RFB700 REDUCTOR FRICCION (L)</t>
  </si>
  <si>
    <t>PQ BOLLAND CY20W     INHIB.CORROSION (l)</t>
  </si>
  <si>
    <t>PQ BOLLAND CY20W INHIB.CORROSION (l)</t>
  </si>
  <si>
    <t>PQ BOLLAND IPB60  INHIBIDOR PARAFINA (l)</t>
  </si>
  <si>
    <t>PQ BOLLAND IPB60 INHIBIDOR PARAFINA (l)</t>
  </si>
  <si>
    <t>PQ BOLLAND RFB671 REDUCTOR FRICCION  (L)</t>
  </si>
  <si>
    <t>PQ BOLLAND RFB671 REDUCTOR FRICCION (L)</t>
  </si>
  <si>
    <t>PQ BOLLAND IPB895 INHIBIDOR PARAFINA (l)</t>
  </si>
  <si>
    <t>PQ BOLLAND RFB1200 REDUCTOR FRICCION (L)</t>
  </si>
  <si>
    <t>PQ BOLLAND RFB1400 REDUCTOR FRICCION (L)</t>
  </si>
  <si>
    <t>PQ BACTER._ BOLLAND BX910</t>
  </si>
  <si>
    <t>PQ INHIBIDOR DE PARAFINAS BOLLAND IPB650</t>
  </si>
  <si>
    <t>PQ INHIBIDOR DE HIDRATOS BOLLAND BHI7030</t>
  </si>
  <si>
    <t>PQ SECUESTRANTE DE SULFHIDRICO BOLLAND *</t>
  </si>
  <si>
    <t>PQ FLOCUL.BOLLAND FBS1409</t>
  </si>
  <si>
    <t>PQ ANTIESP.BOLLAND ABC19</t>
  </si>
  <si>
    <t>PQ DESINCRUST.BOLLAND DS100</t>
  </si>
  <si>
    <t>PQ DISPERS.PARAF.BOLLAND DPB66</t>
  </si>
  <si>
    <t>PQ DISPERS.PARAF.BOLLAND DPB63</t>
  </si>
  <si>
    <t>PQ DESEMULS.BOLLAND DBC4879</t>
  </si>
  <si>
    <t>PQ DESEMULS.BOLLAND DBC3158</t>
  </si>
  <si>
    <t>PQ INHIB.HIDR.BOLLAND BHI58</t>
  </si>
  <si>
    <t>PQ DISPERS.PARAF.GRANEL BOLLAND DPB60</t>
  </si>
  <si>
    <t>PQ FLOCUL.BOLLAND FBS4517</t>
  </si>
  <si>
    <t>PQ INHIB.CORR.BOLLAND CY28W</t>
  </si>
  <si>
    <t>PQ FLOCUL.COAG.BOLLAND FBS9558</t>
  </si>
  <si>
    <t>PQ FLOCUL.COAG.BOLLAND FBS2008</t>
  </si>
  <si>
    <t>PQ INHIB.INCRUST.BOLLAND IC5408</t>
  </si>
  <si>
    <t>PQ BACTER.BOLLAND BXC3278</t>
  </si>
  <si>
    <t>PQ ANTIESP.BOLLAND ABC42</t>
  </si>
  <si>
    <t>PQ INHIB.INCRUST.BOLLAND IC5099</t>
  </si>
  <si>
    <t>PQ BACTER.BOLLAND BX715</t>
  </si>
  <si>
    <t>PQ INHIB.HIDR.BOLLAND BHI7038</t>
  </si>
  <si>
    <t>PQ BACTER.BOLLAND BX958</t>
  </si>
  <si>
    <t>PQ BACTER.BOLLAND BX264</t>
  </si>
  <si>
    <t>PQ BACTER.BOLLAND BX844</t>
  </si>
  <si>
    <t>PQ BACTER.BOLLAND BX968</t>
  </si>
  <si>
    <t>PQ ESPUMIG.SOL.45U BOLLAND ESB608</t>
  </si>
  <si>
    <t>UNI</t>
  </si>
  <si>
    <t>PQ INHIB.INCRUST.BOLLAND IC962</t>
  </si>
  <si>
    <t>PQ INHIB.PARAF.BOLLAND IPB68</t>
  </si>
  <si>
    <t>PQ INHIB.PARAF.BOLLAND IPB658</t>
  </si>
  <si>
    <t>PQ RED.FRIC.BOLLAND RFB208</t>
  </si>
  <si>
    <t>PQ RED.FRIC.BOLLAND RFB1268</t>
  </si>
  <si>
    <t>PQ RED.FRIC.BOLLAND RFB708</t>
  </si>
  <si>
    <t>PQ RED.FRIC.BOLLAND RFB801</t>
  </si>
  <si>
    <t>PQ RED.FRIC.BOLLAND RFB702</t>
  </si>
  <si>
    <t>PQ RUPT.EMULS.BOLLAND RT150</t>
  </si>
  <si>
    <t>PQ INHIB.CORR.BOLLAND KPF15</t>
  </si>
  <si>
    <t>PQ RUPT.EMULS.BOLLAND RT155</t>
  </si>
  <si>
    <t>PQ RED.FRIC.BOLLAND RFB679</t>
  </si>
  <si>
    <t>PQ RED.FRIC.BOLLAND RFB659</t>
  </si>
  <si>
    <t>PQ RUPT.EMULS.BOLLAND RT638</t>
  </si>
  <si>
    <t>PQ SECUESTR.O2.BOLLAND SO4353</t>
  </si>
  <si>
    <t>PQ FLOCUL.COAG.BOLLAND FBS2844</t>
  </si>
  <si>
    <t>PQ DESEMULS.BOLLAND DBC4896</t>
  </si>
  <si>
    <t>PQ DESEMULS.BOLLAND DBC4928</t>
  </si>
  <si>
    <t>PQ INHIB.CORR.BOLLAND CYB816</t>
  </si>
  <si>
    <t>PQ RED.FRIC.BOLLAND RFB1408</t>
  </si>
  <si>
    <t>PQ INHIB.CORR.BOLLAND CY59W</t>
  </si>
  <si>
    <t>PQ DESINCRUST._ BOLLAND NOVOC® DS3508</t>
  </si>
  <si>
    <t>PQ INHIB.CORR.BOLLAND CYB598</t>
  </si>
  <si>
    <t>PQ INHIB.ASFALT.BOLLAND IPB79</t>
  </si>
  <si>
    <t>PQ SOLV.BOLLAND SB21</t>
  </si>
  <si>
    <t>PQ INHIB.ASFALT._ BOLLAND IPB6264</t>
  </si>
  <si>
    <t>PQ DISPERS.PET.BOLLAND DPB358</t>
  </si>
  <si>
    <t>PQ FLOCUL.COAG.BOLLAND FBS3511</t>
  </si>
  <si>
    <t>PQ DESEMULS.BOLLAND DBC4893</t>
  </si>
  <si>
    <t>PQ DESEMULS.BOLLAND DBC4039</t>
  </si>
  <si>
    <t>PQ INHIB.INCRUST.BOLLAND IC904</t>
  </si>
  <si>
    <t>PQ INHIB.INCRUST.BOLLAND IC906</t>
  </si>
  <si>
    <t>PQ BACTER.BOLLAND BX158</t>
  </si>
  <si>
    <t>PQ FLOCUL.BOLLAND FBS4711</t>
  </si>
  <si>
    <t>PQ BOLLAND RT20 DESEMULSIONANTE      (l)</t>
  </si>
  <si>
    <t>PQ BOLLAND RT20 DESEMULSIONANTE (l)</t>
  </si>
  <si>
    <t>PQ BOLLAND FBS1747 FLOCUL./CLARIFIC. (l)</t>
  </si>
  <si>
    <t>PQ BACTER._ BOLLAND BX927</t>
  </si>
  <si>
    <t>PQ DESINCRUST._ BOLLAND DS592</t>
  </si>
  <si>
    <t>PQ BACTER._ BOLLAND BX256</t>
  </si>
  <si>
    <t>PQ ESPUMIG.L BOLLAND ESB9862</t>
  </si>
  <si>
    <t>PQ DESEMULS.GRANEL BOLLAND DBC4641</t>
  </si>
  <si>
    <t>PQ DESEMULS.L BOLLAND DBC4614</t>
  </si>
  <si>
    <t>PQ DESEMULS.L BOLLAND DBC4655</t>
  </si>
  <si>
    <t>PQ DESEMULS._ BOLLAND DBC4886</t>
  </si>
  <si>
    <t>PQ BOLLAND RT102 RUPTOR EMULSION     (l)</t>
  </si>
  <si>
    <t>PQ BOLLAND RT102 RUPTOR EMULSION (l)</t>
  </si>
  <si>
    <t>PQ DESEMULS._ BOLLAND RT729</t>
  </si>
  <si>
    <t>PQ FLOCULANTE BOLLAND FBS4500</t>
  </si>
  <si>
    <t>PQ BACTER._ BOLLAND BX237</t>
  </si>
  <si>
    <t>PQ INHIB.MULTIP.BOLLAND ICS408</t>
  </si>
  <si>
    <t>PQ INHIB.INCRUST._ BOLLAND IC5091</t>
  </si>
  <si>
    <t>PQ FLOCUL._ BOLLAND FBS5609</t>
  </si>
  <si>
    <t>PQ FLOCUL._ BOLLAND FBS7614</t>
  </si>
  <si>
    <t>PQ DESEMULS._ BOLLAND DBC3513</t>
  </si>
  <si>
    <t>PQ DESEMULS._ BOLLAND DBC4352SP</t>
  </si>
  <si>
    <t>PQ RUPT.EMULS._ BOLLAND RT903SP</t>
  </si>
  <si>
    <t>PQ DESINCRUSTANTE BOLLAND NOVOC DS3500</t>
  </si>
  <si>
    <t>PQ DESEMULS._ BOLLAND RT566</t>
  </si>
  <si>
    <t>PQ DESEMULS._ BOLLAND RT760</t>
  </si>
  <si>
    <t>PQ SECUESTR.H2S _ BOLLAND BSH300</t>
  </si>
  <si>
    <t>PQ BACTER.BOLLAND BXC3209</t>
  </si>
  <si>
    <t>PQ INHIB.CORR._ BOLLAND CY802</t>
  </si>
  <si>
    <t>PQ INHIB.INCRUST._ BOLLAND IC5098</t>
  </si>
  <si>
    <t>PQ INHIB.INCRUST._ BOLLAND IC7001</t>
  </si>
  <si>
    <t>PQ INHIB.PARAF._ BOLLAND IPB279</t>
  </si>
  <si>
    <t>PQ INHIB.ASFALT.PARAF._ BOLLAND IPB651</t>
  </si>
  <si>
    <t>PQ INHIB.PARAF._ BOLLAND IPB935</t>
  </si>
  <si>
    <t>PQ INHIB.INCRUST._ BOLLAND NX DURACAPS *</t>
  </si>
  <si>
    <t>PQ INHIB.CORR.ENCAPS._ BOLLAND NX DURAC*</t>
  </si>
  <si>
    <t>PQ DESEMULS._ BOLLAND DBC5039</t>
  </si>
  <si>
    <t>PQ DESEMULS._ BOLLAND DBC4077</t>
  </si>
  <si>
    <t>PQ ESPUMIG.SOL.BARRA BOLLAND ESB310</t>
  </si>
  <si>
    <t>PQ DESEMULS._ BOLLAND RT518</t>
  </si>
  <si>
    <t>PQ FLOCUL._ BOLLAND FBS2021</t>
  </si>
  <si>
    <t>Volcán Auca Mahuida</t>
  </si>
  <si>
    <t>Cerro Hamaca</t>
  </si>
  <si>
    <t>Señal Cerro Bayo</t>
  </si>
  <si>
    <t>Documento compras</t>
  </si>
  <si>
    <t>Posición</t>
  </si>
  <si>
    <t>Texto breve</t>
  </si>
  <si>
    <t>Material</t>
  </si>
  <si>
    <t>Cantidad base</t>
  </si>
  <si>
    <t>Unidad medida pedido</t>
  </si>
  <si>
    <t>Grupo de artículos</t>
  </si>
  <si>
    <t>Precio 07-2019</t>
  </si>
  <si>
    <t>Precio 07-2020</t>
  </si>
  <si>
    <t>presario 10-2020</t>
  </si>
  <si>
    <t>presario 10-2021</t>
  </si>
  <si>
    <t>presario 02-2022</t>
  </si>
  <si>
    <t>presario 07-2022</t>
  </si>
  <si>
    <t>4600009396</t>
  </si>
  <si>
    <t>PQ BOLLAND ABC11 ANTIESPUMANTE       (l)</t>
  </si>
  <si>
    <t>0508</t>
  </si>
  <si>
    <t>PQ BOLLAND RFB650 REDUCTOR FRICCION  (l)</t>
  </si>
  <si>
    <t>PQ BACTERICIDA BOLLAND BX707</t>
  </si>
  <si>
    <t>PQ DESINCRUSTANTE BOLLAND DS92</t>
  </si>
  <si>
    <t>PQ BOLLAND IC898 INHIB.INCRUST.x200L (l)</t>
  </si>
  <si>
    <t>PQ BOLLAND IPB71  INHIBIDOR PARAFINA (l)</t>
  </si>
  <si>
    <t>PQ BOLLAND SB14 SOLVENTE ALCOHOLICO  (l)</t>
  </si>
  <si>
    <t>PQ BOLLAND DPB58  DISPERSANT.PARAFIN.(l)</t>
  </si>
  <si>
    <t>PQ BOLLAND DBC4651 DESEMULSIONANTE   (l)</t>
  </si>
  <si>
    <t>PQ BOLLAND RFB791 REDUCTOR FRICCION  (l)</t>
  </si>
  <si>
    <t>PQ BOLLAND BX960 BACTERICIDA         (l)</t>
  </si>
  <si>
    <t>PQ BACTERICIDA BOLLAND BX950</t>
  </si>
  <si>
    <t>PQ BOLLAND ABC33 ANTIESPUMANTE       (l)</t>
  </si>
  <si>
    <t>PQ BOLLAND BXC3270 BACTERICIDA       (l)</t>
  </si>
  <si>
    <t>PQ BOLLAND DBC4960 DESEMULSIONANTE   (l)</t>
  </si>
  <si>
    <t>PQ BOLLAND BX910 BACTERICIDA         (l)</t>
  </si>
  <si>
    <t>PQ ESPUMIG.SOL.BOLLAND ESB608</t>
  </si>
  <si>
    <t>PQ DESINCRUST.BOLLAND NOVOC® DS3508</t>
  </si>
  <si>
    <t>PQ BOLLAND BX256 BACTERICIDA         (l)</t>
  </si>
  <si>
    <t>PQ DESEMULS._ BOLLAND DBC4077</t>
  </si>
  <si>
    <t>DOCUMENTO DE MEDICIÓN</t>
  </si>
  <si>
    <t>Moneda</t>
  </si>
  <si>
    <t>Pesos</t>
  </si>
  <si>
    <t>Inspector</t>
  </si>
  <si>
    <t>Proveedor</t>
  </si>
  <si>
    <t>PECOM</t>
  </si>
  <si>
    <t>Mes</t>
  </si>
  <si>
    <t>Noviembre</t>
  </si>
  <si>
    <t>Período de Certificación</t>
  </si>
  <si>
    <t>Inicio:D/MM/AA</t>
  </si>
  <si>
    <t>Fin:D/MM/AA</t>
  </si>
  <si>
    <t>DESCRIPCION</t>
  </si>
  <si>
    <t>U.M.</t>
  </si>
  <si>
    <t xml:space="preserve">Cantidad </t>
  </si>
  <si>
    <t>P. UNIT</t>
  </si>
  <si>
    <t>TOTAL</t>
  </si>
  <si>
    <t>OYM PTO.DOSIF. TRAT.QUIM. 1A50 P/UNI</t>
  </si>
  <si>
    <t>OYM PTO.DOSIF. TRAT.QUIM. 51A100 P/UNI</t>
  </si>
  <si>
    <t>OYM PTO.DOSIF. TRAT.QUIM. 101A200 P/UNI</t>
  </si>
  <si>
    <t>OYM PTO.DOSIF. TRAT.QUIM. 201A300 P/UNI</t>
  </si>
  <si>
    <t>OYM PTO.DOSIF. TRAT.QUIM. 301A400 P/UNI</t>
  </si>
  <si>
    <t>OYM PTO.DOSIF. TRAT.QUIM. &gt;400 P/UNI</t>
  </si>
  <si>
    <t>SERV. BATCHEO TRAT.QUIM. BP#20KG P/UNI</t>
  </si>
  <si>
    <t>SERV. BATCHEO TRAT.QUIM. AP&gt;70KG P/UNI</t>
  </si>
  <si>
    <t>MONT. SKID.DOSIF. TRAT.QUIM. _ P/UNI</t>
  </si>
  <si>
    <t>TTE. P/UNI SKID.DOSIF. TRAT.QUIM.</t>
  </si>
  <si>
    <t>TOTAL $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</si>
  <si>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</si>
  <si>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</si>
  <si>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</si>
  <si>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</si>
  <si>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</si>
  <si>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</si>
  <si>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</si>
  <si>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</si>
  <si>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</si>
  <si>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</si>
  <si>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Diciembre</t>
  </si>
  <si>
    <t xml:space="preserve"> Oct-21</t>
  </si>
  <si>
    <t>ene.-22</t>
  </si>
  <si>
    <t>jun.-22</t>
  </si>
  <si>
    <t>Empresa</t>
  </si>
  <si>
    <t>Mes de Certificación</t>
  </si>
  <si>
    <t>Operaciones</t>
  </si>
  <si>
    <t>O&amp;M</t>
  </si>
  <si>
    <t>CeCo</t>
  </si>
  <si>
    <t>Tipo de Instalación</t>
  </si>
  <si>
    <t>Nombre Corto TOW/Ubicación Técnica</t>
  </si>
  <si>
    <t>Punto de aplicación</t>
  </si>
  <si>
    <t>Punto de Acción</t>
  </si>
  <si>
    <t>Tipo de Tratamiento</t>
  </si>
  <si>
    <t>Tipo de Producto Quimico</t>
  </si>
  <si>
    <t>Producto Químico</t>
  </si>
  <si>
    <t>SAP</t>
  </si>
  <si>
    <t>Caudal Bruto [m3/día]</t>
  </si>
  <si>
    <t>Caudal Neta [m3/día]</t>
  </si>
  <si>
    <t>Caudal Agua [m3/día]</t>
  </si>
  <si>
    <t>Caudal Gas [m3/día]</t>
  </si>
  <si>
    <t>Consumo Teórico día [l/d - l/batch]</t>
  </si>
  <si>
    <t>Dosis [ppm]</t>
  </si>
  <si>
    <t>Base de cálculo</t>
  </si>
  <si>
    <t>Método de Aplicación</t>
  </si>
  <si>
    <t>Dias de tratamiento - Batchs/mes IDEALES</t>
  </si>
  <si>
    <t>Dias de tratamiento - Batchs/mes REALES</t>
  </si>
  <si>
    <t>Consumo Teórico Mes [litros/mes]</t>
  </si>
  <si>
    <t>Consumo Real Mes [litros/mes]</t>
  </si>
  <si>
    <t>Consumo a pagar Mes [litros/mes]</t>
  </si>
  <si>
    <t>Fecha de inicio de TQ</t>
  </si>
  <si>
    <t>Tratamiento Programado/Eventual</t>
  </si>
  <si>
    <t>Fecha última Propuesta técnica</t>
  </si>
  <si>
    <t>Nombre de Propuesta técnica</t>
  </si>
  <si>
    <t>Validador del tratamiento</t>
  </si>
  <si>
    <t>Número de Encap/Squeeze</t>
  </si>
  <si>
    <t>Fecha de Encap/Squeeze último</t>
  </si>
  <si>
    <t>Días de duración Encap/Squeeze estimado/Propuesto</t>
  </si>
  <si>
    <t>Sistema de extracción</t>
  </si>
  <si>
    <t>Aplicación</t>
  </si>
  <si>
    <t xml:space="preserve">Frecuencia </t>
  </si>
  <si>
    <t>l/d</t>
  </si>
  <si>
    <t>Litros total (puro)</t>
  </si>
  <si>
    <t>Litr</t>
  </si>
  <si>
    <t xml:space="preserve">Litros TOTALES </t>
  </si>
  <si>
    <t>Dilución</t>
  </si>
  <si>
    <t>ltos redon</t>
  </si>
  <si>
    <t>Litros redon2</t>
  </si>
  <si>
    <t>Litros totales (dil. Incluido)</t>
  </si>
  <si>
    <t>Operadores</t>
  </si>
  <si>
    <t>Recipiente</t>
  </si>
  <si>
    <t>RL</t>
  </si>
  <si>
    <t>Clasificación</t>
  </si>
  <si>
    <t>Pozos parados</t>
  </si>
  <si>
    <t>BOLLAND &amp; CIA. S.A.U</t>
  </si>
  <si>
    <t>Rincon de los Sauces</t>
  </si>
  <si>
    <t>Señal Picada VAM</t>
  </si>
  <si>
    <t xml:space="preserve">Pozo productor </t>
  </si>
  <si>
    <t>Integridad y Corrosión</t>
  </si>
  <si>
    <t>Caudal de agua/día</t>
  </si>
  <si>
    <t>Continua</t>
  </si>
  <si>
    <t>Programado</t>
  </si>
  <si>
    <t>Mariana del Pozo</t>
  </si>
  <si>
    <t>C</t>
  </si>
  <si>
    <t>EC con rec</t>
  </si>
  <si>
    <t xml:space="preserve">SCB CHO </t>
  </si>
  <si>
    <t>BNDFI 0001-8 - Minuta YPF 30-06-2020</t>
  </si>
  <si>
    <t>IC5087A</t>
  </si>
  <si>
    <t>Capilar</t>
  </si>
  <si>
    <t>Linea de pozo</t>
  </si>
  <si>
    <t>PN.a-19[00]a</t>
  </si>
  <si>
    <t>Aseguramiento de Flujo</t>
  </si>
  <si>
    <t>SB14</t>
  </si>
  <si>
    <t>Define el consumo un tercero o YPF</t>
  </si>
  <si>
    <t>Protocolo 54730</t>
  </si>
  <si>
    <t>Lin. Conduc.</t>
  </si>
  <si>
    <t>SP 2</t>
  </si>
  <si>
    <t>Planta</t>
  </si>
  <si>
    <t>PTG</t>
  </si>
  <si>
    <t>Protocolo Catriel 3512</t>
  </si>
  <si>
    <t xml:space="preserve">Planta de Gas </t>
  </si>
  <si>
    <t>BND21-IT475-1119</t>
  </si>
  <si>
    <t>SP 1</t>
  </si>
  <si>
    <t>PuB.a-171[00]a</t>
  </si>
  <si>
    <t>RFB790</t>
  </si>
  <si>
    <t>Caudal de neta/día</t>
  </si>
  <si>
    <t>BND21-IT467-0320</t>
  </si>
  <si>
    <t>PuB-126a</t>
  </si>
  <si>
    <t>PuB-145a</t>
  </si>
  <si>
    <t>BNDFI 0001-8 - Minuta YPF 03-07-2020</t>
  </si>
  <si>
    <t>IPB650</t>
  </si>
  <si>
    <t>0276-OESTE-22</t>
  </si>
  <si>
    <t>PuB-197[00]a</t>
  </si>
  <si>
    <t>0277-OESTE-22</t>
  </si>
  <si>
    <t>PuB-157[00]a</t>
  </si>
  <si>
    <t>Minuta YPF 3-11-21</t>
  </si>
  <si>
    <t>PuB-181a</t>
  </si>
  <si>
    <t>IPB530</t>
  </si>
  <si>
    <t>VV.a-7</t>
  </si>
  <si>
    <t>SEPARADOR DE GAS EDA PTC</t>
  </si>
  <si>
    <t>Mail cliente solicita baja 50% en dosis</t>
  </si>
  <si>
    <t>Falta nombre TOW</t>
  </si>
  <si>
    <t>SDA BATERIA SCB</t>
  </si>
  <si>
    <t>Recomendación técnica en litros (por día, mes o batch)</t>
  </si>
  <si>
    <t>SCB.xp-55</t>
  </si>
  <si>
    <t>SCB-0061[00]a</t>
  </si>
  <si>
    <t>BND21-IT444-0919</t>
  </si>
  <si>
    <t>BSH8050</t>
  </si>
  <si>
    <t>SCB-0062[00]a</t>
  </si>
  <si>
    <t>0058-OESTE-22</t>
  </si>
  <si>
    <t>SCB-0063[00]a</t>
  </si>
  <si>
    <t>ICS400</t>
  </si>
  <si>
    <t>BNDFI 0001-8 - Minuta YPF 22-11-2019</t>
  </si>
  <si>
    <t>SCB-0067[00]a</t>
  </si>
  <si>
    <t>BND21-IT492-0620</t>
  </si>
  <si>
    <t>SCB-0071[00]a</t>
  </si>
  <si>
    <t>SCB-0076[00]a</t>
  </si>
  <si>
    <t>BND21-IT575-0221</t>
  </si>
  <si>
    <t>SCB-11</t>
  </si>
  <si>
    <t>Mail 30/5/22</t>
  </si>
  <si>
    <t>Rivera Mauricio</t>
  </si>
  <si>
    <t>0140-OESTE-22</t>
  </si>
  <si>
    <t>Minuta de Reunion Abril-2020</t>
  </si>
  <si>
    <t>SCB-133a</t>
  </si>
  <si>
    <t>SCB-137a</t>
  </si>
  <si>
    <t>BND21-IT579-0221</t>
  </si>
  <si>
    <t>Minuta YPF 30-9-21</t>
  </si>
  <si>
    <t>SCB-140a</t>
  </si>
  <si>
    <t>SCB-142a</t>
  </si>
  <si>
    <t>BNDFI 0001-8 - Minuta YPF 29-4-21</t>
  </si>
  <si>
    <t>SCB-144a</t>
  </si>
  <si>
    <t>IC7001</t>
  </si>
  <si>
    <t>BND21-IT501-0820</t>
  </si>
  <si>
    <t>SCB-145a</t>
  </si>
  <si>
    <t>BND21-IT650-0721</t>
  </si>
  <si>
    <t>SCB-146a</t>
  </si>
  <si>
    <t>SCB-20</t>
  </si>
  <si>
    <t>0131-OESTE-22</t>
  </si>
  <si>
    <t>SCB-23</t>
  </si>
  <si>
    <t>Reuniones mensuales de Fallas Julio_2019 Firmada</t>
  </si>
  <si>
    <t>SCB-28</t>
  </si>
  <si>
    <t>SCB-37</t>
  </si>
  <si>
    <t>BND21-IT506-0920</t>
  </si>
  <si>
    <t>SCB-45</t>
  </si>
  <si>
    <t>SCB-48</t>
  </si>
  <si>
    <t>SCB-78a</t>
  </si>
  <si>
    <t>Minuta YPF 24/5/22</t>
  </si>
  <si>
    <t>SCB-139a</t>
  </si>
  <si>
    <t>IC5091</t>
  </si>
  <si>
    <t>0193-OESTE-22</t>
  </si>
  <si>
    <t>0226-OESTE-22</t>
  </si>
  <si>
    <t>SCB-92a</t>
  </si>
  <si>
    <t>SCB-95a</t>
  </si>
  <si>
    <t>0054-OESTE-22</t>
  </si>
  <si>
    <t>SCB-98a</t>
  </si>
  <si>
    <t>SCB-107a</t>
  </si>
  <si>
    <t>BND21-IT543-1220 rev-1</t>
  </si>
  <si>
    <t>SP-0287[00]a</t>
  </si>
  <si>
    <t>SP-18a(I)</t>
  </si>
  <si>
    <t>BND21-IT511-0920</t>
  </si>
  <si>
    <t>Encapsulado</t>
  </si>
  <si>
    <t>Volumen de cámara del pozo</t>
  </si>
  <si>
    <t>BND21-IT534-0917</t>
  </si>
  <si>
    <t>Falta nombre de producto</t>
  </si>
  <si>
    <t>FDP</t>
  </si>
  <si>
    <t>SP-62(II)[00]a</t>
  </si>
  <si>
    <t>BND21-IT525-1120</t>
  </si>
  <si>
    <t>0303-OESTE-21</t>
  </si>
  <si>
    <t>0206-OESTE-21</t>
  </si>
  <si>
    <t>0298-OESTE-22</t>
  </si>
  <si>
    <t xml:space="preserve">EC </t>
  </si>
  <si>
    <t>0183-OESTE-21</t>
  </si>
  <si>
    <t>SP-46</t>
  </si>
  <si>
    <t>BND21-IT622-0521</t>
  </si>
  <si>
    <t>BND21-IT610-0421</t>
  </si>
  <si>
    <t>0212-OESTE-22</t>
  </si>
  <si>
    <t>IPB6256</t>
  </si>
  <si>
    <t>SP-50</t>
  </si>
  <si>
    <t>BND21-IT242-1018</t>
  </si>
  <si>
    <t>SP-222</t>
  </si>
  <si>
    <t>SP-466a</t>
  </si>
  <si>
    <t>BND21-IT630-0521</t>
  </si>
  <si>
    <t>SP-53</t>
  </si>
  <si>
    <t>0309-OESTE-22</t>
  </si>
  <si>
    <t>SP-65(I)[00]a</t>
  </si>
  <si>
    <t>BND21-IT531-1120</t>
  </si>
  <si>
    <t>BND21-IT600-0321</t>
  </si>
  <si>
    <t>SP-78</t>
  </si>
  <si>
    <t>BND21-IT542-1220</t>
  </si>
  <si>
    <t>SP-270</t>
  </si>
  <si>
    <t>BND21-IT656-0721</t>
  </si>
  <si>
    <t>SP-84</t>
  </si>
  <si>
    <t>c</t>
  </si>
  <si>
    <t>0303-OESTE-22</t>
  </si>
  <si>
    <t>Minuta YPF 5-1-22</t>
  </si>
  <si>
    <t>SP-274</t>
  </si>
  <si>
    <t>0287-OESTE-21</t>
  </si>
  <si>
    <t>BNDFI 0001-8 - Minuta YPF 10-09-2020</t>
  </si>
  <si>
    <t>BND21-IT605-0421</t>
  </si>
  <si>
    <t>IPB71</t>
  </si>
  <si>
    <t>BND21-IT487-0620</t>
  </si>
  <si>
    <t>SP-33</t>
  </si>
  <si>
    <t>BND21-IT473-0320</t>
  </si>
  <si>
    <t>BND21-IT489-0620</t>
  </si>
  <si>
    <t>SP-366a</t>
  </si>
  <si>
    <t>BND21-IT531-1116</t>
  </si>
  <si>
    <t>SP-389a</t>
  </si>
  <si>
    <t>BND21-IT465-0320</t>
  </si>
  <si>
    <t>0144-OESTE-21</t>
  </si>
  <si>
    <t>BND21-IT453-1220</t>
  </si>
  <si>
    <t>0025-OESTE-22</t>
  </si>
  <si>
    <t>SP-114</t>
  </si>
  <si>
    <t>BND21-IT623-0521</t>
  </si>
  <si>
    <t>SP-257</t>
  </si>
  <si>
    <t>BND21-IT626-0521</t>
  </si>
  <si>
    <t>0053-OESTE-22</t>
  </si>
  <si>
    <t>BND21-IT550-1220</t>
  </si>
  <si>
    <t>RiAl-3a</t>
  </si>
  <si>
    <t>Compresora</t>
  </si>
  <si>
    <t>Compresora VAM</t>
  </si>
  <si>
    <t>Compresora VAM Sda</t>
  </si>
  <si>
    <t>0111-OESTE-22</t>
  </si>
  <si>
    <t>Vergara Verónica</t>
  </si>
  <si>
    <t>RiAl-4a</t>
  </si>
  <si>
    <t>0274-OESTE-22</t>
  </si>
  <si>
    <t>RiAl-7a</t>
  </si>
  <si>
    <t>0170-OESTE-22</t>
  </si>
  <si>
    <t>Colector</t>
  </si>
  <si>
    <t>Colector 4 VAM</t>
  </si>
  <si>
    <t>Colector VAM 80</t>
  </si>
  <si>
    <t>Motocompresora SCB</t>
  </si>
  <si>
    <t>Salida separador</t>
  </si>
  <si>
    <t>Separador VAM-32</t>
  </si>
  <si>
    <t>VAM-0007[00]a</t>
  </si>
  <si>
    <t>BND21-IT126-0218</t>
  </si>
  <si>
    <t>VAM-0008[00]a</t>
  </si>
  <si>
    <t>VAM-0011[00]a(I)</t>
  </si>
  <si>
    <t>0186-OESTE-22</t>
  </si>
  <si>
    <t>VAM-0013[00]a</t>
  </si>
  <si>
    <t>VAM-0017[00]a</t>
  </si>
  <si>
    <t>VAM-100(d)[00]a</t>
  </si>
  <si>
    <t>BND21-IT474-1119</t>
  </si>
  <si>
    <t>VAM-14a</t>
  </si>
  <si>
    <t>BND21-IT312-0119</t>
  </si>
  <si>
    <t>VAM-18a</t>
  </si>
  <si>
    <t>VAM-19a</t>
  </si>
  <si>
    <t>BND21-IT133-0717</t>
  </si>
  <si>
    <t>VAM-22a</t>
  </si>
  <si>
    <t>VAM-66a</t>
  </si>
  <si>
    <t>VAM-34a</t>
  </si>
  <si>
    <t>0277-OESTE-21</t>
  </si>
  <si>
    <t>VAM-53(d)[00]a</t>
  </si>
  <si>
    <t>BND21-IT114-0217</t>
  </si>
  <si>
    <t>VAM-58(d)[00]a</t>
  </si>
  <si>
    <t>0272-OESTE-21</t>
  </si>
  <si>
    <t>VAM-59(d)[00]a</t>
  </si>
  <si>
    <t>VAM-70[00]a</t>
  </si>
  <si>
    <t>0320-OESTE-21</t>
  </si>
  <si>
    <t>BND21-IT451-1019</t>
  </si>
  <si>
    <t>VAM-89(d)[00]a</t>
  </si>
  <si>
    <t>0306-OESTE-22</t>
  </si>
  <si>
    <t>IPB279</t>
  </si>
  <si>
    <t>VAM.a-87(d)[00]a</t>
  </si>
  <si>
    <t>RiAlN-2[01]b</t>
  </si>
  <si>
    <t>BND21-IT494-0720 rev-1</t>
  </si>
  <si>
    <t>0018-OESTE-22</t>
  </si>
  <si>
    <t>SP-148(I)[00]a</t>
  </si>
  <si>
    <t>0135-OESTE-22</t>
  </si>
  <si>
    <t>Caudal de agua entre batchs</t>
  </si>
  <si>
    <t>Batch Cuba</t>
  </si>
  <si>
    <t>Batch</t>
  </si>
  <si>
    <t>Q</t>
  </si>
  <si>
    <t>Camioneros</t>
  </si>
  <si>
    <t>BND21-IT496-0820</t>
  </si>
  <si>
    <t>Batch Camión</t>
  </si>
  <si>
    <t>Caudal de neta durante el batch</t>
  </si>
  <si>
    <t>Caudal de agua durante el batch</t>
  </si>
  <si>
    <t>BND21-IT636-0621</t>
  </si>
  <si>
    <t>Minuta YPF 5/10/22</t>
  </si>
  <si>
    <t>BND21-IT646-0721</t>
  </si>
  <si>
    <t>M</t>
  </si>
  <si>
    <t>BND21-IT418-0819</t>
  </si>
  <si>
    <t>Batch&amp;Recirc</t>
  </si>
  <si>
    <t>BND21-IT515-1020</t>
  </si>
  <si>
    <t>0265-OESTE-22</t>
  </si>
  <si>
    <t>BND21-IT510-0920</t>
  </si>
  <si>
    <t>BND21-IT588-0321</t>
  </si>
  <si>
    <t>0002-OESTE-22</t>
  </si>
  <si>
    <t>BND21-IT109-0117</t>
  </si>
  <si>
    <t>BND21-IT509-0920</t>
  </si>
  <si>
    <t>BND21-IT625-0521</t>
  </si>
  <si>
    <t>BND21-IT156-1017</t>
  </si>
  <si>
    <t>S</t>
  </si>
  <si>
    <t>0321-OESTE-21</t>
  </si>
  <si>
    <t>0322-OESTE-21</t>
  </si>
  <si>
    <t>0325-OESTE-21</t>
  </si>
  <si>
    <t>BND21-IT385-0519</t>
  </si>
  <si>
    <t>BND21-IT348-0219</t>
  </si>
  <si>
    <t>0295-OESTE-22</t>
  </si>
  <si>
    <t>BND21-IT462-1119</t>
  </si>
  <si>
    <t>0006-OESTE-22</t>
  </si>
  <si>
    <t>0266-OESTE-22</t>
  </si>
  <si>
    <t>BND21-IT586-0321</t>
  </si>
  <si>
    <t>BND21-IT267-1118</t>
  </si>
  <si>
    <t>BND21-IT621-0521</t>
  </si>
  <si>
    <t>BND21-IT491-1220</t>
  </si>
  <si>
    <t>BND21-IT602-0321</t>
  </si>
  <si>
    <t>0184-OESTE-21</t>
  </si>
  <si>
    <t>0213-OESTE-22</t>
  </si>
  <si>
    <t>0223-OESTE-22</t>
  </si>
  <si>
    <t>BND21-IT614-0421</t>
  </si>
  <si>
    <t>BND21-IT649-0721</t>
  </si>
  <si>
    <t>BND21-IT552-1220</t>
  </si>
  <si>
    <t>BND21-IT359-0319</t>
  </si>
  <si>
    <t>BND21-IT596-0321</t>
  </si>
  <si>
    <t>0088-OESTE-22</t>
  </si>
  <si>
    <t>BND21-IT658-0721</t>
  </si>
  <si>
    <t>BND21-IT514-0920</t>
  </si>
  <si>
    <t>0329-OESTE-21</t>
  </si>
  <si>
    <t>BND21-IT599-0321</t>
  </si>
  <si>
    <t>BND21-IT582-0221</t>
  </si>
  <si>
    <t>BND21-IT572-0121</t>
  </si>
  <si>
    <t>batch</t>
  </si>
  <si>
    <t>BND21-IT142-0817</t>
  </si>
  <si>
    <t>BND21-IT279-1118</t>
  </si>
  <si>
    <t>BND21-IT573-0121</t>
  </si>
  <si>
    <t>BND21-IT603-0321</t>
  </si>
  <si>
    <t>0217-OESTE-21</t>
  </si>
  <si>
    <t>BND21-IT638-0621</t>
  </si>
  <si>
    <t>BND21-IT604-0421</t>
  </si>
  <si>
    <t>0296-OESTE-22</t>
  </si>
  <si>
    <t>BND21-IT560-0121</t>
  </si>
  <si>
    <t>BNDFI 0001-8 - Minuta YPF 10-9-2020</t>
  </si>
  <si>
    <t>BND21-IT136-0817</t>
  </si>
  <si>
    <t>0253-OESTE-22</t>
  </si>
  <si>
    <t>0139-OESTE-22</t>
  </si>
  <si>
    <t>0195-OESTE-21</t>
  </si>
  <si>
    <t>BND21-IT568-0121</t>
  </si>
  <si>
    <t>BND21-IT516-1020</t>
  </si>
  <si>
    <t>BND21-IT338-0219</t>
  </si>
  <si>
    <t>BND21-IT490-1220</t>
  </si>
  <si>
    <t>0297-OESTE-22</t>
  </si>
  <si>
    <t>BND21-IT530-1120 rev2</t>
  </si>
  <si>
    <t>BND21-IT567-0121</t>
  </si>
  <si>
    <t>0219-OESTE-22</t>
  </si>
  <si>
    <t>BND21-IT137-0318</t>
  </si>
  <si>
    <t>BND21-IT285-1218</t>
  </si>
  <si>
    <t>0304-OESTE-21</t>
  </si>
  <si>
    <t>BND21-IT424-0819</t>
  </si>
  <si>
    <t>BND21-IT570-0121</t>
  </si>
  <si>
    <t>BND21-IT203-0117</t>
  </si>
  <si>
    <t>BND21-IT583-0221</t>
  </si>
  <si>
    <t>BND21-IT228-0918</t>
  </si>
  <si>
    <t>BND21-IT559-0121</t>
  </si>
  <si>
    <t>BND21-IT436-0819</t>
  </si>
  <si>
    <t>0106-OESTE-22</t>
  </si>
  <si>
    <t>BND21-IT185-0118</t>
  </si>
  <si>
    <t>BND21-IT107-0117</t>
  </si>
  <si>
    <t>0009-OESTE-22</t>
  </si>
  <si>
    <t>BND21-IT561-0121</t>
  </si>
  <si>
    <t>BND21-IT597-0321</t>
  </si>
  <si>
    <t>BND21-IT651-0721</t>
  </si>
  <si>
    <t>0258-OESTE-22</t>
  </si>
  <si>
    <t>0236-OESTE-22</t>
  </si>
  <si>
    <t>BND21-IT549-1220</t>
  </si>
  <si>
    <t>BND21-IT217-0918</t>
  </si>
  <si>
    <t>BND21-IT475-0320</t>
  </si>
  <si>
    <t>0199-OESTE-21</t>
  </si>
  <si>
    <t>BND21-IT536-1120</t>
  </si>
  <si>
    <t>BND21-IT660-0721</t>
  </si>
  <si>
    <t>0196-OESTE-21</t>
  </si>
  <si>
    <t>BND21-IT640-0621</t>
  </si>
  <si>
    <t>0010-OESTE-22</t>
  </si>
  <si>
    <t>BND21-IT652-0721</t>
  </si>
  <si>
    <t>BND21-IT278-1118</t>
  </si>
  <si>
    <t>BND21-IT519-1020</t>
  </si>
  <si>
    <t>BND21-IT512-0920</t>
  </si>
  <si>
    <t>BND21-IT641-0621</t>
  </si>
  <si>
    <t>(Todas)</t>
  </si>
  <si>
    <t>Etiquetas de fila</t>
  </si>
  <si>
    <t>(en blanco)</t>
  </si>
  <si>
    <t>(Varios elementos)</t>
  </si>
  <si>
    <t>Cuenta de Punto de aplicación</t>
  </si>
  <si>
    <t>Suma de Dias de tratamiento - Batchs/mes REALES</t>
  </si>
  <si>
    <t>Suma de Cantidad</t>
  </si>
  <si>
    <t>Cuenta de Cantidad</t>
  </si>
  <si>
    <t>Tipo de tratamiento</t>
  </si>
  <si>
    <t>días</t>
  </si>
  <si>
    <t>USD</t>
  </si>
  <si>
    <t xml:space="preserve">Cantidad [Lts] </t>
  </si>
  <si>
    <t>Código SAP</t>
  </si>
  <si>
    <t>CE CO</t>
  </si>
  <si>
    <t>Pq</t>
  </si>
  <si>
    <t>Materiales</t>
  </si>
  <si>
    <t>cantidad</t>
  </si>
  <si>
    <t>um</t>
  </si>
  <si>
    <t>centro</t>
  </si>
  <si>
    <t>Almacen</t>
  </si>
  <si>
    <t>centro de beneficio</t>
  </si>
  <si>
    <t>zona de ventas</t>
  </si>
  <si>
    <t>IPB71CT</t>
  </si>
  <si>
    <t>AB02</t>
  </si>
  <si>
    <t>BLTQ1NQ01</t>
  </si>
  <si>
    <t>RNSP</t>
  </si>
  <si>
    <t>SB14CT</t>
  </si>
  <si>
    <t>RFB790CT</t>
  </si>
  <si>
    <t>BX960CT</t>
  </si>
  <si>
    <t>IC5087ACT</t>
  </si>
  <si>
    <t>ICS400CT</t>
  </si>
  <si>
    <t>CY51WCT</t>
  </si>
  <si>
    <t>IPB650CT</t>
  </si>
  <si>
    <t>BSH8050CT</t>
  </si>
  <si>
    <t>IPB658CT</t>
  </si>
  <si>
    <t>IC5091CT</t>
  </si>
  <si>
    <t>IPB279CT</t>
  </si>
  <si>
    <t>TOTAL USD</t>
  </si>
  <si>
    <t>ECKERMAN MARIANGELES</t>
  </si>
  <si>
    <t>ESB608</t>
  </si>
  <si>
    <t>COD SAP 1000544363</t>
  </si>
  <si>
    <t>KPF15</t>
  </si>
  <si>
    <t>COD SAP 1000568102</t>
  </si>
  <si>
    <t>DS3500</t>
  </si>
  <si>
    <t>Suma de Consumo a pagar Mes [litros/mes]</t>
  </si>
  <si>
    <t>0330-OESTE-22</t>
  </si>
  <si>
    <t>0322-OESTE-22</t>
  </si>
  <si>
    <t>0323-OESTE-22</t>
  </si>
  <si>
    <t>0328-OESTE-22</t>
  </si>
  <si>
    <t>Pozos/PQ</t>
  </si>
  <si>
    <t>0338-OESTE-22</t>
  </si>
  <si>
    <t>0007-OESTE-22</t>
  </si>
  <si>
    <t>0014-OESTE-23</t>
  </si>
  <si>
    <t>0001-OESTE-22</t>
  </si>
  <si>
    <t>0011-OESTE-23</t>
  </si>
  <si>
    <t>IPB6256CT</t>
  </si>
  <si>
    <t>p</t>
  </si>
  <si>
    <t>0025-OESTE-23</t>
  </si>
  <si>
    <t>0039-OESTE-23</t>
  </si>
  <si>
    <t>0038-OESTE-23</t>
  </si>
  <si>
    <t>VAM-52a</t>
  </si>
  <si>
    <t>0003-OESTE-23</t>
  </si>
  <si>
    <t>0044-OESTE-23</t>
  </si>
  <si>
    <t>mariana del Pozo</t>
  </si>
  <si>
    <t>SP-511a</t>
  </si>
  <si>
    <t>0008-OESTE-23</t>
  </si>
  <si>
    <t>PuB-109a</t>
  </si>
  <si>
    <t>0016-OESTE-23</t>
  </si>
  <si>
    <t>Minuta YPF 30/1/23</t>
  </si>
  <si>
    <t>0024-OESTE-23</t>
  </si>
  <si>
    <t>0045-OESTE-23</t>
  </si>
  <si>
    <t>Minuta YPF 31/1/23</t>
  </si>
  <si>
    <t>real</t>
  </si>
  <si>
    <t>0061-OESTE-23</t>
  </si>
  <si>
    <t>0074-OESTE-23</t>
  </si>
  <si>
    <t>0066-OESTE-23</t>
  </si>
  <si>
    <t>0072-OESTE-23</t>
  </si>
  <si>
    <t>0070-OESTE-23</t>
  </si>
  <si>
    <t>Mail Mariana del Pozo</t>
  </si>
  <si>
    <t>SP 3</t>
  </si>
  <si>
    <t>SP-251IC5091</t>
  </si>
  <si>
    <t>SP-270IC5087A</t>
  </si>
  <si>
    <t>SP-229IPB71</t>
  </si>
  <si>
    <t>Solvente</t>
  </si>
  <si>
    <t>SP-203</t>
  </si>
  <si>
    <t>0099-OESTE-23</t>
  </si>
  <si>
    <t>0068-OESTE-23</t>
  </si>
  <si>
    <t>0105-OESTE-23</t>
  </si>
  <si>
    <t>0104-OESTE-23</t>
  </si>
  <si>
    <t>0102-OESTE-23</t>
  </si>
  <si>
    <t>0092-OESTE-23</t>
  </si>
  <si>
    <t>0090-OESTE-23</t>
  </si>
  <si>
    <t>parado</t>
  </si>
  <si>
    <t>SP-369[00]a</t>
  </si>
  <si>
    <t>Minuta YPF 18-4-23</t>
  </si>
  <si>
    <t>0028-OESTE-23</t>
  </si>
  <si>
    <t>0118-OESTE-23</t>
  </si>
  <si>
    <t>0123-OESTE-23</t>
  </si>
  <si>
    <t>0124-OESTE-23</t>
  </si>
  <si>
    <t>0127-OESTE-23</t>
  </si>
  <si>
    <t>0043-OESTE-23</t>
  </si>
  <si>
    <t>Eventual</t>
  </si>
  <si>
    <t>SP-244BSH8050</t>
  </si>
  <si>
    <t>ABC11</t>
  </si>
  <si>
    <t>DBC4651</t>
  </si>
  <si>
    <t>RFB200</t>
  </si>
  <si>
    <t>RFB650</t>
  </si>
  <si>
    <t>IC898</t>
  </si>
  <si>
    <t>DPB58</t>
  </si>
  <si>
    <t>SPBC38</t>
  </si>
  <si>
    <t>RFB791</t>
  </si>
  <si>
    <t>BSH506</t>
  </si>
  <si>
    <t>BX707</t>
  </si>
  <si>
    <t>DS92</t>
  </si>
  <si>
    <t>CY589</t>
  </si>
  <si>
    <t>DPB55</t>
  </si>
  <si>
    <t>DPB52</t>
  </si>
  <si>
    <t>BX950</t>
  </si>
  <si>
    <t>IC896</t>
  </si>
  <si>
    <t>RT15</t>
  </si>
  <si>
    <t>DPB350</t>
  </si>
  <si>
    <t>ABC33</t>
  </si>
  <si>
    <t>BXC3270</t>
  </si>
  <si>
    <t>BHI50</t>
  </si>
  <si>
    <t>DBC4960</t>
  </si>
  <si>
    <t>IC5400</t>
  </si>
  <si>
    <t>FBS2990</t>
  </si>
  <si>
    <t>RFB700</t>
  </si>
  <si>
    <t>CY20W</t>
  </si>
  <si>
    <t>IPB60</t>
  </si>
  <si>
    <t>RFB671</t>
  </si>
  <si>
    <t>IPB895</t>
  </si>
  <si>
    <t>RFB1200</t>
  </si>
  <si>
    <t>RFB1400</t>
  </si>
  <si>
    <t>BX910</t>
  </si>
  <si>
    <t>BHI7030</t>
  </si>
  <si>
    <t>FBS1409</t>
  </si>
  <si>
    <t>ABC19</t>
  </si>
  <si>
    <t>DS100</t>
  </si>
  <si>
    <t>DPB66</t>
  </si>
  <si>
    <t>DPB63</t>
  </si>
  <si>
    <t>DBC4879</t>
  </si>
  <si>
    <t>DBC3158</t>
  </si>
  <si>
    <t>BHI58</t>
  </si>
  <si>
    <t>DPB60</t>
  </si>
  <si>
    <t>FBS4517</t>
  </si>
  <si>
    <t>CY28W</t>
  </si>
  <si>
    <t>FBS9558</t>
  </si>
  <si>
    <t>IC5408</t>
  </si>
  <si>
    <t>BXC3278</t>
  </si>
  <si>
    <t>ABC42</t>
  </si>
  <si>
    <t>IC5099</t>
  </si>
  <si>
    <t>BX715</t>
  </si>
  <si>
    <t>BHI7038</t>
  </si>
  <si>
    <t>BX958</t>
  </si>
  <si>
    <t>BX264</t>
  </si>
  <si>
    <t>BX844</t>
  </si>
  <si>
    <t>BX968</t>
  </si>
  <si>
    <t>IC962</t>
  </si>
  <si>
    <t>IPB68</t>
  </si>
  <si>
    <t>RFB208</t>
  </si>
  <si>
    <t>RFB1268</t>
  </si>
  <si>
    <t>RFB708</t>
  </si>
  <si>
    <t>RFB801</t>
  </si>
  <si>
    <t>RFB702</t>
  </si>
  <si>
    <t>RT150</t>
  </si>
  <si>
    <t>RFB679</t>
  </si>
  <si>
    <t>RFB659</t>
  </si>
  <si>
    <t>RT638</t>
  </si>
  <si>
    <t>SO4353</t>
  </si>
  <si>
    <t>FBS2844</t>
  </si>
  <si>
    <t>DBC4896</t>
  </si>
  <si>
    <t>DBC4928</t>
  </si>
  <si>
    <t>CYB816</t>
  </si>
  <si>
    <t>RFB1408</t>
  </si>
  <si>
    <t>CY59W</t>
  </si>
  <si>
    <t>DS3508</t>
  </si>
  <si>
    <t>CYB598</t>
  </si>
  <si>
    <t>IPB79</t>
  </si>
  <si>
    <t>SB21</t>
  </si>
  <si>
    <t>IPB6264</t>
  </si>
  <si>
    <t>DPB358</t>
  </si>
  <si>
    <t>FBS3511</t>
  </si>
  <si>
    <t>DBC4893</t>
  </si>
  <si>
    <t>DBC4039</t>
  </si>
  <si>
    <t>IC904</t>
  </si>
  <si>
    <t>IC906</t>
  </si>
  <si>
    <t>BX158</t>
  </si>
  <si>
    <t>FBS4711</t>
  </si>
  <si>
    <t>RT20</t>
  </si>
  <si>
    <t>FBS1747</t>
  </si>
  <si>
    <t>BX927</t>
  </si>
  <si>
    <t>DS592</t>
  </si>
  <si>
    <t>BX256</t>
  </si>
  <si>
    <t>ESB9862</t>
  </si>
  <si>
    <t>DBC4641</t>
  </si>
  <si>
    <t>DBC4614</t>
  </si>
  <si>
    <t>DBC4655</t>
  </si>
  <si>
    <t>DBC4886</t>
  </si>
  <si>
    <t>RT102</t>
  </si>
  <si>
    <t>FBS4500</t>
  </si>
  <si>
    <t>BX237</t>
  </si>
  <si>
    <t>ICS408</t>
  </si>
  <si>
    <t>FBS5609</t>
  </si>
  <si>
    <t>FBS7614</t>
  </si>
  <si>
    <t>DBC3513</t>
  </si>
  <si>
    <t>RT566</t>
  </si>
  <si>
    <t>RT760</t>
  </si>
  <si>
    <t>BXC3209</t>
  </si>
  <si>
    <t>CY802</t>
  </si>
  <si>
    <t>IC5098</t>
  </si>
  <si>
    <t>IPB651</t>
  </si>
  <si>
    <t>IPB935</t>
  </si>
  <si>
    <t>DBC5039</t>
  </si>
  <si>
    <t>DBC4077</t>
  </si>
  <si>
    <t>ESB310</t>
  </si>
  <si>
    <t>RT518</t>
  </si>
  <si>
    <t>FBS2021</t>
  </si>
  <si>
    <t>RT155</t>
  </si>
  <si>
    <t>RT903SP</t>
  </si>
  <si>
    <t>BSH300</t>
  </si>
  <si>
    <t>DBC4352SP</t>
  </si>
  <si>
    <t>RT34</t>
  </si>
  <si>
    <t>FBS2008</t>
  </si>
  <si>
    <t>RT729</t>
  </si>
  <si>
    <t>NX DURACAPS SI</t>
  </si>
  <si>
    <t>NX DURACAPS CI</t>
  </si>
  <si>
    <t>B</t>
  </si>
  <si>
    <t>0134-OESTE-23</t>
  </si>
  <si>
    <t>0143-OESTE-23</t>
  </si>
  <si>
    <t>0144-OESTE-23</t>
  </si>
  <si>
    <t>0136-OESTE-23</t>
  </si>
  <si>
    <t>PTGSB14</t>
  </si>
  <si>
    <t>SP-276IC5087A</t>
  </si>
  <si>
    <t>SP-278IC5087A</t>
  </si>
  <si>
    <t>SP-35IC5087A</t>
  </si>
  <si>
    <t>SP-203IC5087A</t>
  </si>
  <si>
    <t>SP-274IC5091</t>
  </si>
  <si>
    <t>SP-33IC5087A</t>
  </si>
  <si>
    <t>SP-257IC5087A</t>
  </si>
  <si>
    <t>P</t>
  </si>
  <si>
    <t>PuB-194[00]a</t>
  </si>
  <si>
    <t>Calderín PTC CO</t>
  </si>
  <si>
    <t>Minuta YPF 20-07-23</t>
  </si>
  <si>
    <t>0133-OESTE-23</t>
  </si>
  <si>
    <t>Reunión SP 15/12/22</t>
  </si>
  <si>
    <t>Mariana del Pozo/Eckerman Mariangeles</t>
  </si>
  <si>
    <t>Batch bimestral KPF15</t>
  </si>
  <si>
    <t>Dosificadora sin energía</t>
  </si>
  <si>
    <t>Tratamiento suspendido.</t>
  </si>
  <si>
    <t>Pozo parado.</t>
  </si>
  <si>
    <t>Sin modificación en puente.</t>
  </si>
  <si>
    <t>Pendiente de conexión eléctrica</t>
  </si>
  <si>
    <t>noviembre</t>
  </si>
  <si>
    <t>Eficiencia</t>
  </si>
  <si>
    <t>PN.a-19[00]aSB14</t>
  </si>
  <si>
    <t>PuB.a-166[00]aIC5087A</t>
  </si>
  <si>
    <t>PuB.a-171[00]aRFB790</t>
  </si>
  <si>
    <t>PuB-126aCY51W</t>
  </si>
  <si>
    <t>PuB-145aRFB790</t>
  </si>
  <si>
    <t>PuB-68IPB650</t>
  </si>
  <si>
    <t>PuB-105aIPB650</t>
  </si>
  <si>
    <t>PuB-197[00]aIPB650</t>
  </si>
  <si>
    <t>PuB-157[00]aCY51W</t>
  </si>
  <si>
    <t>PuB-181aIPB530</t>
  </si>
  <si>
    <t>VV.a-7IPB658</t>
  </si>
  <si>
    <t>SCB.xp-55IC5087A</t>
  </si>
  <si>
    <t>SCB-0061[00]aCY51W</t>
  </si>
  <si>
    <t>SCB-0061[00]aBSH8050</t>
  </si>
  <si>
    <t>SCB-0062[00]aIC5087A</t>
  </si>
  <si>
    <t>SCB-0063[00]aIC5087A</t>
  </si>
  <si>
    <t>SCB-0065[00]aICS400</t>
  </si>
  <si>
    <t>SCB-0065[00]aBSH8050</t>
  </si>
  <si>
    <t>SCB-0067[00]aIC5087A</t>
  </si>
  <si>
    <t>SCB-0071[00]aIC5087A</t>
  </si>
  <si>
    <t>SCB-0076[00]aIC5087A</t>
  </si>
  <si>
    <t>SCB-131aIC5087A</t>
  </si>
  <si>
    <t>SCB-133aICS400</t>
  </si>
  <si>
    <t>SCB-137aIC5087A</t>
  </si>
  <si>
    <t>SCB-138aBSH8050</t>
  </si>
  <si>
    <t>SCB-140aIC5087A</t>
  </si>
  <si>
    <t>SCB-142aICS400</t>
  </si>
  <si>
    <t>SCB-144aIC7001</t>
  </si>
  <si>
    <t>SCB-145aIC5087A</t>
  </si>
  <si>
    <t>SCB-146aIC5087A</t>
  </si>
  <si>
    <t>SCB-78aBSH8050</t>
  </si>
  <si>
    <t>SCB-139aICS400</t>
  </si>
  <si>
    <t>SCB-80aIC5087A</t>
  </si>
  <si>
    <t>SCB-86aIC5087A</t>
  </si>
  <si>
    <t>SCB-89aIC5087A</t>
  </si>
  <si>
    <t>SCB-92aIC5087A</t>
  </si>
  <si>
    <t>SCB-93aIC5087A</t>
  </si>
  <si>
    <t>SCB-95aIC5087A</t>
  </si>
  <si>
    <t>SCB-98aIC5087A</t>
  </si>
  <si>
    <t>SCB-107aIC5091</t>
  </si>
  <si>
    <t>SP-0287[00]aIC5087A</t>
  </si>
  <si>
    <t>SP-18a(I)CY51W</t>
  </si>
  <si>
    <t>SP-23Encapsulado</t>
  </si>
  <si>
    <t>SP-62(II)[00]aIC5087A</t>
  </si>
  <si>
    <t>SP-368aIC5087A</t>
  </si>
  <si>
    <t>SP.a-89IC5087A</t>
  </si>
  <si>
    <t>SP-116(I)[00]aIC5087A</t>
  </si>
  <si>
    <t>SP-322aIC5091</t>
  </si>
  <si>
    <t>SP-337aIC5087A</t>
  </si>
  <si>
    <t>SP-43(I)[00]aIC5087A</t>
  </si>
  <si>
    <t>SP-439aIC5087A</t>
  </si>
  <si>
    <t>SP-370[00]aIPB6256</t>
  </si>
  <si>
    <t>SP-13a(I)IC5087A</t>
  </si>
  <si>
    <t>SP-466aIC5087A</t>
  </si>
  <si>
    <t>SP-65(I)[00]aIC5087A</t>
  </si>
  <si>
    <t>SP-185IC5087A</t>
  </si>
  <si>
    <t>SP-420aIC5087A</t>
  </si>
  <si>
    <t>SP-109a(I)IC5087A</t>
  </si>
  <si>
    <t>SP-311aICS400</t>
  </si>
  <si>
    <t>SP-319aIC5091</t>
  </si>
  <si>
    <t>SP-328aIPB71</t>
  </si>
  <si>
    <t>SP-339aIC5087A</t>
  </si>
  <si>
    <t>SP-355aIC5091</t>
  </si>
  <si>
    <t>SP-355aRFB790</t>
  </si>
  <si>
    <t>SP-361aRFB790</t>
  </si>
  <si>
    <t>SP-362aRFB790</t>
  </si>
  <si>
    <t>SP-366aEncapsulado</t>
  </si>
  <si>
    <t>SP-389aICS400</t>
  </si>
  <si>
    <t>SP-392aIPB658</t>
  </si>
  <si>
    <t>SP-397aRFB790</t>
  </si>
  <si>
    <t>SP-404aRFB790</t>
  </si>
  <si>
    <t>SP-445aIC5087A</t>
  </si>
  <si>
    <t>SP-440aRFB790</t>
  </si>
  <si>
    <t>PuB-141[00]aIC5087A</t>
  </si>
  <si>
    <t>SP-0294[00]aIC5087A</t>
  </si>
  <si>
    <t>SP-152a(I)IC5087A</t>
  </si>
  <si>
    <t>SP-333[00]aIC5087A</t>
  </si>
  <si>
    <t>SP-503aCY51W</t>
  </si>
  <si>
    <t>RiAl-3aICS400</t>
  </si>
  <si>
    <t>Compresora VAMSB14</t>
  </si>
  <si>
    <t>Compresora VAM SdaBSH8050</t>
  </si>
  <si>
    <t>RiAl-4aIPB658</t>
  </si>
  <si>
    <t>RiAl-4aIC5091</t>
  </si>
  <si>
    <t>RiAl-4aCY51W</t>
  </si>
  <si>
    <t>RiAl-7aCY51W</t>
  </si>
  <si>
    <t>RiAl-7aIPB658</t>
  </si>
  <si>
    <t>Colector 4 VAMSB14</t>
  </si>
  <si>
    <t>Colector VAM 80IPB650</t>
  </si>
  <si>
    <t>Motocompresora SCBSB14</t>
  </si>
  <si>
    <t>Separador VAM-32SB14</t>
  </si>
  <si>
    <t>VAM-0007[00]aCY51W</t>
  </si>
  <si>
    <t>VAM-0008[00]aCY51W</t>
  </si>
  <si>
    <t>VAM-0011[00]a(I)ICS400</t>
  </si>
  <si>
    <t>VAM-0013[00]aSB14</t>
  </si>
  <si>
    <t>VAM-0017[00]aICS400</t>
  </si>
  <si>
    <t>VAM-100(d)[00]aICS400</t>
  </si>
  <si>
    <t>VAM-14aCY51W</t>
  </si>
  <si>
    <t>VAM-15aICS400</t>
  </si>
  <si>
    <t>VAM-18aIC5087A</t>
  </si>
  <si>
    <t>VAM-19aCY51W</t>
  </si>
  <si>
    <t>VAM-22aIC5087A</t>
  </si>
  <si>
    <t>VAM-66aCY51W</t>
  </si>
  <si>
    <t>VAM-26aICS400</t>
  </si>
  <si>
    <t>VAM-27aCY51W</t>
  </si>
  <si>
    <t>VAM-34aCY51W</t>
  </si>
  <si>
    <t>VAM-45aCY51W</t>
  </si>
  <si>
    <t>VAM-46aIPB658</t>
  </si>
  <si>
    <t>VAM-47aIC5087A</t>
  </si>
  <si>
    <t>VAM-47aIPB650</t>
  </si>
  <si>
    <t>VAM-50aCY51W</t>
  </si>
  <si>
    <t>VAM-52aCY51W</t>
  </si>
  <si>
    <t>VAM-53(d)[00]aICS400</t>
  </si>
  <si>
    <t>VAM-58(d)[00]aCY51W</t>
  </si>
  <si>
    <t>VAM-59(d)[00]aICS400</t>
  </si>
  <si>
    <t>VAM-66aIPB650</t>
  </si>
  <si>
    <t>VAM-70[00]aICS400</t>
  </si>
  <si>
    <t>VAM-73(d)[00]aICS400</t>
  </si>
  <si>
    <t>VAM-89(d)[00]aICS400</t>
  </si>
  <si>
    <t>VAM-89(d)[00]aIPB279</t>
  </si>
  <si>
    <t>VAM.a-87(d)[00]aIPB658</t>
  </si>
  <si>
    <t>VAM-65a(d)IPB658</t>
  </si>
  <si>
    <t>RiAlN-2[01]bIPB279</t>
  </si>
  <si>
    <t>SP-138(I)[00]aCY51W</t>
  </si>
  <si>
    <t>SP-504aCY51W</t>
  </si>
  <si>
    <t>VAM-25aIC5087A</t>
  </si>
  <si>
    <t>SP-148(I)[00]aIC5087A</t>
  </si>
  <si>
    <t>SP-392aCY51W</t>
  </si>
  <si>
    <t>SP-476aIC5087A</t>
  </si>
  <si>
    <t>Dosificadora sin energía.</t>
  </si>
  <si>
    <t>Pozo parado, sin dosificar</t>
  </si>
  <si>
    <t>Pozo parado</t>
  </si>
  <si>
    <t>Pozo intervenido  SAI-231.</t>
  </si>
  <si>
    <t>SP-229IC5091</t>
  </si>
  <si>
    <t>Bba. Dosificadora se encuentra parada</t>
  </si>
  <si>
    <t>Desconectar para cambio de guardamotor</t>
  </si>
  <si>
    <t>Pendiente de conexión eléctrica - prioridad, tiene disyuntor</t>
  </si>
  <si>
    <t>Pendiente de modificación en puente (colocar "Y")</t>
  </si>
  <si>
    <t>Pendiente de "Y" 1/2" en BDP para armar recirculado</t>
  </si>
  <si>
    <t>Pozo intervenido</t>
  </si>
  <si>
    <t>PARADO</t>
  </si>
  <si>
    <t>Se reanuda tratamiento .</t>
  </si>
  <si>
    <t>pozo parado</t>
  </si>
  <si>
    <t>Válvula en mal estado</t>
  </si>
  <si>
    <t>intervenido</t>
  </si>
  <si>
    <t>SCB-0064[02]aCY51W</t>
  </si>
  <si>
    <t>SCB-0065[00]aCY51W</t>
  </si>
  <si>
    <t>SCB-131aCY51W</t>
  </si>
  <si>
    <t>SCB-80aCY51W</t>
  </si>
  <si>
    <t>SCB-89aCY51W</t>
  </si>
  <si>
    <t>SCB-93aCY51W</t>
  </si>
  <si>
    <t>SCB-86aCY51W</t>
  </si>
  <si>
    <t>SCB-84aCY51W</t>
  </si>
  <si>
    <t>SCB-138aBX960</t>
  </si>
  <si>
    <t>SCB-139aCY51W</t>
  </si>
  <si>
    <t>SCB-139aBX960</t>
  </si>
  <si>
    <t>SCB-146aBX960</t>
  </si>
  <si>
    <t>SCB-146aCY51W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</si>
</sst>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7" formatCode="&quot;$&quot;\ #,##0.00;\-&quot;$&quot;\ #,##0.00"/>
    <numFmt numFmtId="8" formatCode="&quot;$&quot;\ #,##0.00;[Red]\-&quot;$&quot;\ #,##0.00"/>
    <numFmt numFmtId="44" formatCode="_-&quot;$&quot;\ * #,##0.00_-;\-&quot;$&quot;\ * #,##0.00_-;_-&quot;$&quot;\ * &quot;-&quot;??_-;_-@_-"/>
    <numFmt numFmtId="164" formatCode="d\-m;@"/>
    <numFmt numFmtId="165" formatCode="[$-1012C0A]dd/mm/yyyy"/>
    <numFmt numFmtId="166" formatCode="[$-1012C0A]General"/>
    <numFmt numFmtId="167" formatCode="[$-1012C0A]#,##0.00;\-#,##0.00"/>
    <numFmt numFmtId="168" formatCode="[$-1012C0A]#,##0.00%"/>
    <numFmt numFmtId="169" formatCode="[$-1012C0A]&quot;$&quot;\ #,##0.00;\-&quot;$&quot;\ #,##0.00"/>
    <numFmt numFmtId="170" formatCode="[$-1012C0A]&quot;$&quot;\ #,##0.00;&quot;$&quot;\-#,##0.00"/>
    <numFmt numFmtId="171" formatCode="[$-C0A]mmm\-yy;@"/>
    <numFmt numFmtId="172" formatCode="[$-1010409]&quot;$&quot;#,##0.00;\(&quot;$&quot;#,##0.00\)"/>
    <numFmt numFmtId="173" formatCode="_ [$USD]\ * #,##0.00_ ;_ [$USD]\ * \-#,##0.00_ ;_ [$USD]\ * &quot;-&quot;??_ ;_ @_ "/>
    <numFmt numFmtId="174" formatCode="_-[$USD]\ * #,##0.00_-;\-[$USD]\ * #,##0.00_-;_-[$USD]\ * &quot;-&quot;??_-;_-@_-"/>
    <numFmt numFmtId="175" formatCode="_ [$USD]\ * #,##0.0_ ;_ [$USD]\ * \-#,##0.0_ ;_ [$USD]\ * &quot;-&quot;??_ ;_ @_ "/>
    <numFmt numFmtId="176" formatCode="0.0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0"/>
      <name val="Arial"/>
      <family val="2"/>
    </font>
    <font>
      <sz val="11"/>
      <color indexed="8"/>
      <name val="Calibri"/>
      <family val="2"/>
      <scheme val="minor"/>
    </font>
    <font>
      <b/>
      <u/>
      <sz val="14"/>
      <color rgb="FF000000"/>
      <name val="Arial"/>
      <family val="2"/>
    </font>
    <font>
      <sz val="11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9"/>
      <color rgb="FF000000"/>
      <name val="Tahoma"/>
      <family val="2"/>
    </font>
    <font>
      <b/>
      <sz val="9"/>
      <color rgb="FF000000"/>
      <name val="Tahoma"/>
      <family val="2"/>
    </font>
    <font>
      <sz val="10"/>
      <name val="Arial"/>
      <family val="2"/>
    </font>
    <font>
      <i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ndara"/>
      <family val="2"/>
    </font>
    <font>
      <b/>
      <sz val="20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9"/>
      <color indexed="8"/>
      <name val="Tahoma"/>
      <family val="2"/>
    </font>
    <font>
      <sz val="8"/>
      <name val="Calibri"/>
      <family val="2"/>
      <scheme val="minor"/>
    </font>
    <font>
      <b/>
      <sz val="9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Calibri"/>
      <family val="2"/>
      <scheme val="minor"/>
    </font>
    <font>
      <sz val="9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name val="Calibri"/>
      <family val="2"/>
      <scheme val="minor"/>
    </font>
    <font>
      <sz val="9"/>
      <name val="Arial"/>
      <family val="2"/>
    </font>
    <font>
      <sz val="9"/>
      <color rgb="FF000000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Tahoma"/>
      <charset val="1"/>
    </font>
    <font>
      <sz val="11"/>
      <color theme="1"/>
      <name val="Calibri"/>
      <family val="2"/>
    </font>
  </fonts>
  <fills count="19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2060"/>
        <bgColor theme="4" tint="0.79998168889431442"/>
      </patternFill>
    </fill>
    <fill>
      <patternFill patternType="solid">
        <fgColor rgb="FFFFFFFF"/>
      </patternFill>
    </fill>
    <fill>
      <patternFill patternType="solid">
        <fgColor rgb="FFCACAFF"/>
      </patternFill>
    </fill>
    <fill>
      <patternFill patternType="solid">
        <fgColor rgb="FFE6E6FF"/>
      </patternFill>
    </fill>
    <fill>
      <patternFill patternType="solid">
        <fgColor indexed="3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9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3E6DC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6">
    <xf numFmtId="0" fontId="0" fillId="0" borderId="0"/>
    <xf numFmtId="44" fontId="1" fillId="0" borderId="0" applyFont="0" applyFill="0" applyBorder="0" applyAlignment="0" applyProtection="0"/>
    <xf numFmtId="0" fontId="7" fillId="0" borderId="0"/>
    <xf numFmtId="0" fontId="14" fillId="0" borderId="0"/>
    <xf numFmtId="0" fontId="1" fillId="0" borderId="0"/>
    <xf numFmtId="9" fontId="1" fillId="0" borderId="0" applyFont="0" applyFill="0" applyBorder="0" applyAlignment="0" applyProtection="0"/>
  </cellStyleXfs>
  <cellXfs count="168">
    <xf numFmtId="0" fontId="0" fillId="0" borderId="0" xfId="0"/>
    <xf numFmtId="0" fontId="6" fillId="2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14" fontId="0" fillId="3" borderId="1" xfId="0" applyNumberFormat="1" applyFill="1" applyBorder="1" applyAlignment="1">
      <alignment horizontal="center"/>
    </xf>
    <xf numFmtId="0" fontId="0" fillId="3" borderId="1" xfId="0" applyFill="1" applyBorder="1"/>
    <xf numFmtId="0" fontId="0" fillId="3" borderId="0" xfId="0" applyFill="1"/>
    <xf numFmtId="14" fontId="0" fillId="3" borderId="0" xfId="0" applyNumberFormat="1" applyFill="1"/>
    <xf numFmtId="2" fontId="0" fillId="3" borderId="0" xfId="0" applyNumberFormat="1" applyFill="1"/>
    <xf numFmtId="1" fontId="0" fillId="3" borderId="0" xfId="0" applyNumberFormat="1" applyFill="1"/>
    <xf numFmtId="0" fontId="2" fillId="5" borderId="2" xfId="2" applyFont="1" applyFill="1" applyBorder="1"/>
    <xf numFmtId="0" fontId="2" fillId="2" borderId="1" xfId="0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5" fillId="3" borderId="0" xfId="0" applyFont="1" applyFill="1"/>
    <xf numFmtId="164" fontId="2" fillId="2" borderId="1" xfId="0" applyNumberFormat="1" applyFont="1" applyFill="1" applyBorder="1" applyAlignment="1">
      <alignment horizontal="center"/>
    </xf>
    <xf numFmtId="164" fontId="0" fillId="3" borderId="0" xfId="0" applyNumberFormat="1" applyFill="1"/>
    <xf numFmtId="0" fontId="9" fillId="6" borderId="0" xfId="0" applyFont="1" applyFill="1" applyAlignment="1">
      <alignment horizontal="center" vertical="top" readingOrder="1"/>
    </xf>
    <xf numFmtId="0" fontId="0" fillId="0" borderId="0" xfId="0" applyAlignment="1">
      <alignment wrapText="1" readingOrder="1"/>
    </xf>
    <xf numFmtId="0" fontId="9" fillId="7" borderId="0" xfId="0" applyFont="1" applyFill="1" applyAlignment="1">
      <alignment horizontal="center" vertical="top" readingOrder="1"/>
    </xf>
    <xf numFmtId="0" fontId="12" fillId="6" borderId="0" xfId="0" applyFont="1" applyFill="1" applyAlignment="1">
      <alignment horizontal="left" vertical="top" wrapText="1" readingOrder="1"/>
    </xf>
    <xf numFmtId="0" fontId="13" fillId="7" borderId="3" xfId="0" applyFont="1" applyFill="1" applyBorder="1" applyAlignment="1">
      <alignment horizontal="center" vertical="center" wrapText="1" readingOrder="1"/>
    </xf>
    <xf numFmtId="0" fontId="13" fillId="7" borderId="6" xfId="0" applyFont="1" applyFill="1" applyBorder="1" applyAlignment="1">
      <alignment horizontal="center" vertical="center" wrapText="1" readingOrder="1"/>
    </xf>
    <xf numFmtId="0" fontId="13" fillId="7" borderId="7" xfId="0" applyFont="1" applyFill="1" applyBorder="1" applyAlignment="1">
      <alignment horizontal="center" vertical="center" wrapText="1" readingOrder="1"/>
    </xf>
    <xf numFmtId="0" fontId="13" fillId="7" borderId="8" xfId="0" applyFont="1" applyFill="1" applyBorder="1" applyAlignment="1">
      <alignment horizontal="center" vertical="center" wrapText="1" readingOrder="1"/>
    </xf>
    <xf numFmtId="0" fontId="13" fillId="7" borderId="9" xfId="0" applyFont="1" applyFill="1" applyBorder="1" applyAlignment="1">
      <alignment horizontal="center" vertical="center" wrapText="1" readingOrder="1"/>
    </xf>
    <xf numFmtId="0" fontId="12" fillId="6" borderId="10" xfId="0" applyFont="1" applyFill="1" applyBorder="1" applyAlignment="1">
      <alignment horizontal="center" vertical="center" wrapText="1" readingOrder="1"/>
    </xf>
    <xf numFmtId="166" fontId="12" fillId="6" borderId="10" xfId="0" applyNumberFormat="1" applyFont="1" applyFill="1" applyBorder="1" applyAlignment="1">
      <alignment horizontal="center" vertical="center" wrapText="1" readingOrder="1"/>
    </xf>
    <xf numFmtId="167" fontId="12" fillId="6" borderId="10" xfId="0" applyNumberFormat="1" applyFont="1" applyFill="1" applyBorder="1" applyAlignment="1">
      <alignment horizontal="center" vertical="center" wrapText="1" readingOrder="1"/>
    </xf>
    <xf numFmtId="168" fontId="12" fillId="6" borderId="10" xfId="0" applyNumberFormat="1" applyFont="1" applyFill="1" applyBorder="1" applyAlignment="1">
      <alignment horizontal="center" vertical="center" wrapText="1" readingOrder="1"/>
    </xf>
    <xf numFmtId="169" fontId="12" fillId="6" borderId="10" xfId="0" applyNumberFormat="1" applyFont="1" applyFill="1" applyBorder="1" applyAlignment="1">
      <alignment horizontal="center" vertical="center" wrapText="1" readingOrder="1"/>
    </xf>
    <xf numFmtId="0" fontId="2" fillId="2" borderId="0" xfId="0" applyFont="1" applyFill="1"/>
    <xf numFmtId="0" fontId="6" fillId="2" borderId="1" xfId="3" applyFont="1" applyFill="1" applyBorder="1" applyAlignment="1">
      <alignment vertical="top"/>
    </xf>
    <xf numFmtId="0" fontId="6" fillId="2" borderId="1" xfId="3" applyFont="1" applyFill="1" applyBorder="1" applyAlignment="1">
      <alignment vertical="top" wrapText="1"/>
    </xf>
    <xf numFmtId="0" fontId="14" fillId="3" borderId="0" xfId="3" applyFill="1" applyAlignment="1">
      <alignment vertical="top"/>
    </xf>
    <xf numFmtId="0" fontId="14" fillId="3" borderId="1" xfId="3" applyFill="1" applyBorder="1" applyAlignment="1">
      <alignment vertical="top"/>
    </xf>
    <xf numFmtId="1" fontId="14" fillId="3" borderId="1" xfId="3" applyNumberFormat="1" applyFill="1" applyBorder="1" applyAlignment="1">
      <alignment horizontal="right" vertical="top"/>
    </xf>
    <xf numFmtId="2" fontId="14" fillId="3" borderId="1" xfId="3" applyNumberFormat="1" applyFill="1" applyBorder="1" applyAlignment="1">
      <alignment horizontal="right" vertical="top"/>
    </xf>
    <xf numFmtId="2" fontId="14" fillId="3" borderId="1" xfId="3" applyNumberFormat="1" applyFill="1" applyBorder="1" applyAlignment="1">
      <alignment vertical="top"/>
    </xf>
    <xf numFmtId="2" fontId="0" fillId="3" borderId="1" xfId="0" applyNumberFormat="1" applyFill="1" applyBorder="1"/>
    <xf numFmtId="0" fontId="15" fillId="3" borderId="1" xfId="0" applyFont="1" applyFill="1" applyBorder="1" applyAlignment="1">
      <alignment horizontal="center" vertical="center"/>
    </xf>
    <xf numFmtId="0" fontId="15" fillId="3" borderId="1" xfId="0" applyFont="1" applyFill="1" applyBorder="1" applyAlignment="1">
      <alignment horizontal="left" vertical="top"/>
    </xf>
    <xf numFmtId="0" fontId="16" fillId="3" borderId="1" xfId="0" applyFont="1" applyFill="1" applyBorder="1" applyAlignment="1">
      <alignment horizontal="left" vertical="top"/>
    </xf>
    <xf numFmtId="0" fontId="17" fillId="0" borderId="1" xfId="0" applyFont="1" applyBorder="1"/>
    <xf numFmtId="0" fontId="15" fillId="3" borderId="1" xfId="0" applyFont="1" applyFill="1" applyBorder="1" applyAlignment="1">
      <alignment vertical="center"/>
    </xf>
    <xf numFmtId="0" fontId="21" fillId="3" borderId="0" xfId="0" applyFont="1" applyFill="1"/>
    <xf numFmtId="0" fontId="19" fillId="9" borderId="1" xfId="3" applyFont="1" applyFill="1" applyBorder="1" applyAlignment="1">
      <alignment horizontal="center" vertical="center"/>
    </xf>
    <xf numFmtId="0" fontId="22" fillId="3" borderId="0" xfId="0" applyFont="1" applyFill="1"/>
    <xf numFmtId="14" fontId="23" fillId="3" borderId="0" xfId="3" applyNumberFormat="1" applyFont="1" applyFill="1" applyAlignment="1">
      <alignment horizontal="center" vertical="center"/>
    </xf>
    <xf numFmtId="0" fontId="23" fillId="3" borderId="0" xfId="3" applyFont="1" applyFill="1" applyAlignment="1">
      <alignment horizontal="center" vertical="center"/>
    </xf>
    <xf numFmtId="0" fontId="19" fillId="9" borderId="1" xfId="3" applyFont="1" applyFill="1" applyBorder="1" applyAlignment="1">
      <alignment horizontal="center" vertical="center" wrapText="1"/>
    </xf>
    <xf numFmtId="0" fontId="24" fillId="11" borderId="16" xfId="0" applyFont="1" applyFill="1" applyBorder="1" applyAlignment="1">
      <alignment horizontal="center" vertical="center" readingOrder="1"/>
    </xf>
    <xf numFmtId="170" fontId="24" fillId="11" borderId="17" xfId="0" applyNumberFormat="1" applyFont="1" applyFill="1" applyBorder="1" applyAlignment="1">
      <alignment horizontal="center" vertical="center" wrapText="1" readingOrder="1"/>
    </xf>
    <xf numFmtId="44" fontId="0" fillId="3" borderId="1" xfId="1" applyFont="1" applyFill="1" applyBorder="1" applyAlignment="1">
      <alignment horizontal="center"/>
    </xf>
    <xf numFmtId="44" fontId="19" fillId="9" borderId="1" xfId="1" applyFont="1" applyFill="1" applyBorder="1" applyAlignment="1">
      <alignment horizontal="center" vertical="center"/>
    </xf>
    <xf numFmtId="171" fontId="26" fillId="12" borderId="1" xfId="0" applyNumberFormat="1" applyFont="1" applyFill="1" applyBorder="1" applyAlignment="1">
      <alignment horizontal="center" vertical="center"/>
    </xf>
    <xf numFmtId="171" fontId="26" fillId="13" borderId="1" xfId="0" applyNumberFormat="1" applyFont="1" applyFill="1" applyBorder="1" applyAlignment="1">
      <alignment horizontal="center" vertical="center"/>
    </xf>
    <xf numFmtId="172" fontId="12" fillId="6" borderId="10" xfId="0" applyNumberFormat="1" applyFont="1" applyFill="1" applyBorder="1" applyAlignment="1">
      <alignment horizontal="center" vertical="center" wrapText="1" readingOrder="1"/>
    </xf>
    <xf numFmtId="8" fontId="12" fillId="4" borderId="19" xfId="0" applyNumberFormat="1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4" fillId="14" borderId="1" xfId="0" applyFont="1" applyFill="1" applyBorder="1" applyAlignment="1">
      <alignment horizontal="center" vertical="center" wrapText="1"/>
    </xf>
    <xf numFmtId="0" fontId="4" fillId="16" borderId="1" xfId="0" applyFont="1" applyFill="1" applyBorder="1" applyAlignment="1">
      <alignment horizontal="center" vertical="center" wrapText="1"/>
    </xf>
    <xf numFmtId="0" fontId="4" fillId="13" borderId="1" xfId="0" applyFont="1" applyFill="1" applyBorder="1" applyAlignment="1">
      <alignment horizontal="center" vertical="center" wrapText="1"/>
    </xf>
    <xf numFmtId="2" fontId="4" fillId="14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7" fontId="0" fillId="0" borderId="1" xfId="0" applyNumberFormat="1" applyBorder="1"/>
    <xf numFmtId="1" fontId="0" fillId="0" borderId="1" xfId="0" applyNumberFormat="1" applyBorder="1"/>
    <xf numFmtId="14" fontId="0" fillId="0" borderId="1" xfId="0" applyNumberFormat="1" applyBorder="1"/>
    <xf numFmtId="9" fontId="0" fillId="0" borderId="1" xfId="0" applyNumberFormat="1" applyBorder="1"/>
    <xf numFmtId="1" fontId="0" fillId="0" borderId="1" xfId="0" applyNumberFormat="1" applyBorder="1" applyAlignment="1">
      <alignment horizontal="center"/>
    </xf>
    <xf numFmtId="0" fontId="0" fillId="0" borderId="20" xfId="0" applyBorder="1"/>
    <xf numFmtId="0" fontId="0" fillId="0" borderId="1" xfId="0" applyBorder="1" applyProtection="1">
      <protection locked="0"/>
    </xf>
    <xf numFmtId="0" fontId="27" fillId="0" borderId="1" xfId="0" applyFont="1" applyBorder="1" applyAlignment="1">
      <alignment horizontal="left"/>
    </xf>
    <xf numFmtId="0" fontId="0" fillId="16" borderId="1" xfId="0" applyFill="1" applyBorder="1"/>
    <xf numFmtId="0" fontId="0" fillId="3" borderId="21" xfId="0" applyFill="1" applyBorder="1"/>
    <xf numFmtId="0" fontId="0" fillId="3" borderId="22" xfId="0" applyFill="1" applyBorder="1"/>
    <xf numFmtId="0" fontId="0" fillId="3" borderId="23" xfId="0" applyFill="1" applyBorder="1"/>
    <xf numFmtId="0" fontId="0" fillId="3" borderId="24" xfId="0" applyFill="1" applyBorder="1"/>
    <xf numFmtId="0" fontId="0" fillId="3" borderId="25" xfId="0" applyFill="1" applyBorder="1"/>
    <xf numFmtId="0" fontId="21" fillId="3" borderId="25" xfId="0" applyFont="1" applyFill="1" applyBorder="1"/>
    <xf numFmtId="0" fontId="23" fillId="3" borderId="25" xfId="3" applyFont="1" applyFill="1" applyBorder="1" applyAlignment="1">
      <alignment horizontal="center" vertical="center"/>
    </xf>
    <xf numFmtId="44" fontId="0" fillId="0" borderId="25" xfId="0" applyNumberFormat="1" applyBorder="1"/>
    <xf numFmtId="0" fontId="0" fillId="3" borderId="28" xfId="0" applyFill="1" applyBorder="1"/>
    <xf numFmtId="0" fontId="0" fillId="3" borderId="29" xfId="0" applyFill="1" applyBorder="1"/>
    <xf numFmtId="0" fontId="0" fillId="3" borderId="19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24" fillId="3" borderId="16" xfId="0" applyFont="1" applyFill="1" applyBorder="1" applyAlignment="1">
      <alignment horizontal="center" vertical="center" readingOrder="1"/>
    </xf>
    <xf numFmtId="170" fontId="24" fillId="3" borderId="17" xfId="0" applyNumberFormat="1" applyFont="1" applyFill="1" applyBorder="1" applyAlignment="1">
      <alignment horizontal="center" vertical="center" wrapText="1" readingOrder="1"/>
    </xf>
    <xf numFmtId="0" fontId="0" fillId="3" borderId="0" xfId="0" applyFill="1" applyAlignment="1">
      <alignment horizontal="center"/>
    </xf>
    <xf numFmtId="0" fontId="0" fillId="3" borderId="0" xfId="0" applyFill="1" applyAlignment="1">
      <alignment wrapText="1"/>
    </xf>
    <xf numFmtId="0" fontId="3" fillId="3" borderId="0" xfId="0" applyFont="1" applyFill="1"/>
    <xf numFmtId="0" fontId="19" fillId="9" borderId="1" xfId="3" applyFont="1" applyFill="1" applyBorder="1" applyAlignment="1">
      <alignment vertical="center"/>
    </xf>
    <xf numFmtId="0" fontId="23" fillId="9" borderId="1" xfId="4" applyFont="1" applyFill="1" applyBorder="1" applyAlignment="1">
      <alignment horizontal="center" vertical="center" wrapText="1"/>
    </xf>
    <xf numFmtId="0" fontId="23" fillId="9" borderId="0" xfId="4" applyFont="1" applyFill="1" applyAlignment="1">
      <alignment horizontal="center" vertical="center" wrapText="1"/>
    </xf>
    <xf numFmtId="0" fontId="28" fillId="3" borderId="0" xfId="3" applyFont="1" applyFill="1" applyAlignment="1">
      <alignment horizontal="center"/>
    </xf>
    <xf numFmtId="0" fontId="0" fillId="3" borderId="0" xfId="0" applyFill="1" applyAlignment="1">
      <alignment horizontal="center" wrapText="1"/>
    </xf>
    <xf numFmtId="0" fontId="29" fillId="3" borderId="0" xfId="4" applyFont="1" applyFill="1"/>
    <xf numFmtId="1" fontId="0" fillId="3" borderId="1" xfId="0" applyNumberFormat="1" applyFill="1" applyBorder="1" applyAlignment="1">
      <alignment horizontal="center"/>
    </xf>
    <xf numFmtId="173" fontId="0" fillId="3" borderId="1" xfId="1" applyNumberFormat="1" applyFont="1" applyFill="1" applyBorder="1" applyAlignment="1">
      <alignment horizontal="center"/>
    </xf>
    <xf numFmtId="0" fontId="0" fillId="3" borderId="0" xfId="0" applyFill="1" applyAlignment="1">
      <alignment horizontal="center" vertical="center"/>
    </xf>
    <xf numFmtId="1" fontId="28" fillId="3" borderId="0" xfId="0" applyNumberFormat="1" applyFont="1" applyFill="1" applyAlignment="1">
      <alignment horizontal="center" vertical="center"/>
    </xf>
    <xf numFmtId="1" fontId="30" fillId="3" borderId="0" xfId="0" applyNumberFormat="1" applyFont="1" applyFill="1" applyAlignment="1">
      <alignment horizontal="center" vertical="center"/>
    </xf>
    <xf numFmtId="0" fontId="31" fillId="3" borderId="0" xfId="0" applyFont="1" applyFill="1"/>
    <xf numFmtId="49" fontId="0" fillId="3" borderId="0" xfId="0" applyNumberFormat="1" applyFill="1"/>
    <xf numFmtId="2" fontId="28" fillId="3" borderId="0" xfId="0" applyNumberFormat="1" applyFont="1" applyFill="1" applyAlignment="1">
      <alignment horizontal="center" vertical="center"/>
    </xf>
    <xf numFmtId="1" fontId="14" fillId="3" borderId="0" xfId="0" applyNumberFormat="1" applyFont="1" applyFill="1" applyAlignment="1">
      <alignment horizontal="center" vertical="center"/>
    </xf>
    <xf numFmtId="173" fontId="20" fillId="17" borderId="1" xfId="1" applyNumberFormat="1" applyFont="1" applyFill="1" applyBorder="1" applyAlignment="1">
      <alignment horizontal="center" vertical="center"/>
    </xf>
    <xf numFmtId="174" fontId="31" fillId="3" borderId="0" xfId="0" applyNumberFormat="1" applyFont="1" applyFill="1"/>
    <xf numFmtId="0" fontId="14" fillId="3" borderId="0" xfId="0" applyFont="1" applyFill="1" applyAlignment="1">
      <alignment horizontal="center" vertical="center"/>
    </xf>
    <xf numFmtId="0" fontId="32" fillId="3" borderId="0" xfId="4" applyFont="1" applyFill="1"/>
    <xf numFmtId="0" fontId="0" fillId="3" borderId="14" xfId="0" applyFill="1" applyBorder="1" applyAlignment="1">
      <alignment horizontal="center" vertical="center"/>
    </xf>
    <xf numFmtId="0" fontId="28" fillId="3" borderId="0" xfId="0" applyFont="1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left"/>
    </xf>
    <xf numFmtId="7" fontId="0" fillId="3" borderId="0" xfId="0" applyNumberFormat="1" applyFill="1"/>
    <xf numFmtId="169" fontId="33" fillId="6" borderId="11" xfId="0" applyNumberFormat="1" applyFont="1" applyFill="1" applyBorder="1" applyAlignment="1">
      <alignment horizontal="center" vertical="center" wrapText="1" readingOrder="1"/>
    </xf>
    <xf numFmtId="8" fontId="12" fillId="4" borderId="1" xfId="0" applyNumberFormat="1" applyFont="1" applyFill="1" applyBorder="1" applyAlignment="1">
      <alignment horizontal="center" vertical="center" wrapText="1"/>
    </xf>
    <xf numFmtId="15" fontId="0" fillId="0" borderId="1" xfId="0" applyNumberFormat="1" applyBorder="1"/>
    <xf numFmtId="0" fontId="27" fillId="0" borderId="1" xfId="0" applyFont="1" applyBorder="1" applyAlignment="1">
      <alignment vertical="center"/>
    </xf>
    <xf numFmtId="44" fontId="14" fillId="3" borderId="0" xfId="0" applyNumberFormat="1" applyFont="1" applyFill="1" applyAlignment="1">
      <alignment horizontal="center" vertical="center"/>
    </xf>
    <xf numFmtId="0" fontId="0" fillId="0" borderId="0" xfId="0" applyNumberFormat="1"/>
    <xf numFmtId="0" fontId="0" fillId="3" borderId="0" xfId="0" applyNumberFormat="1" applyFill="1"/>
    <xf numFmtId="0" fontId="0" fillId="0" borderId="0" xfId="0" applyAlignment="1">
      <alignment vertical="center"/>
    </xf>
    <xf numFmtId="174" fontId="0" fillId="3" borderId="0" xfId="0" applyNumberFormat="1" applyFill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1" xfId="0" applyFill="1" applyBorder="1"/>
    <xf numFmtId="170" fontId="24" fillId="16" borderId="17" xfId="0" applyNumberFormat="1" applyFont="1" applyFill="1" applyBorder="1" applyAlignment="1">
      <alignment horizontal="center" vertical="center" wrapText="1" readingOrder="1"/>
    </xf>
    <xf numFmtId="0" fontId="3" fillId="0" borderId="0" xfId="0" applyFont="1" applyFill="1"/>
    <xf numFmtId="0" fontId="0" fillId="0" borderId="0" xfId="0" applyFill="1"/>
    <xf numFmtId="175" fontId="31" fillId="3" borderId="0" xfId="0" applyNumberFormat="1" applyFont="1" applyFill="1"/>
    <xf numFmtId="4" fontId="0" fillId="0" borderId="0" xfId="0" applyNumberFormat="1"/>
    <xf numFmtId="0" fontId="0" fillId="18" borderId="1" xfId="0" applyFill="1" applyBorder="1"/>
    <xf numFmtId="0" fontId="0" fillId="18" borderId="0" xfId="0" applyFill="1"/>
    <xf numFmtId="0" fontId="19" fillId="9" borderId="14" xfId="3" applyFont="1" applyFill="1" applyBorder="1" applyAlignment="1">
      <alignment horizontal="center" vertical="center"/>
    </xf>
    <xf numFmtId="0" fontId="19" fillId="9" borderId="18" xfId="3" applyFont="1" applyFill="1" applyBorder="1" applyAlignment="1">
      <alignment horizontal="center" vertical="center"/>
    </xf>
    <xf numFmtId="0" fontId="19" fillId="9" borderId="15" xfId="3" applyFont="1" applyFill="1" applyBorder="1" applyAlignment="1">
      <alignment horizontal="center" vertical="center"/>
    </xf>
    <xf numFmtId="49" fontId="20" fillId="0" borderId="14" xfId="3" applyNumberFormat="1" applyFont="1" applyBorder="1" applyAlignment="1">
      <alignment horizontal="center" vertical="center"/>
    </xf>
    <xf numFmtId="49" fontId="20" fillId="0" borderId="15" xfId="3" applyNumberFormat="1" applyFont="1" applyBorder="1" applyAlignment="1">
      <alignment horizontal="center" vertical="center"/>
    </xf>
    <xf numFmtId="0" fontId="19" fillId="9" borderId="1" xfId="3" applyFont="1" applyFill="1" applyBorder="1" applyAlignment="1">
      <alignment horizontal="center" vertical="center"/>
    </xf>
    <xf numFmtId="0" fontId="19" fillId="9" borderId="26" xfId="3" applyFont="1" applyFill="1" applyBorder="1" applyAlignment="1">
      <alignment horizontal="center" vertical="center"/>
    </xf>
    <xf numFmtId="14" fontId="19" fillId="10" borderId="14" xfId="3" applyNumberFormat="1" applyFont="1" applyFill="1" applyBorder="1" applyAlignment="1">
      <alignment horizontal="center" vertical="center"/>
    </xf>
    <xf numFmtId="0" fontId="19" fillId="10" borderId="15" xfId="3" applyFont="1" applyFill="1" applyBorder="1" applyAlignment="1">
      <alignment horizontal="center" vertical="center"/>
    </xf>
    <xf numFmtId="0" fontId="19" fillId="10" borderId="27" xfId="3" applyFont="1" applyFill="1" applyBorder="1" applyAlignment="1">
      <alignment horizontal="center" vertical="center"/>
    </xf>
    <xf numFmtId="0" fontId="18" fillId="3" borderId="0" xfId="0" applyFont="1" applyFill="1" applyAlignment="1">
      <alignment horizontal="center" vertical="center"/>
    </xf>
    <xf numFmtId="0" fontId="12" fillId="6" borderId="11" xfId="0" applyFont="1" applyFill="1" applyBorder="1" applyAlignment="1">
      <alignment horizontal="center" vertical="center" wrapText="1" readingOrder="1"/>
    </xf>
    <xf numFmtId="0" fontId="12" fillId="6" borderId="12" xfId="0" applyFont="1" applyFill="1" applyBorder="1" applyAlignment="1">
      <alignment horizontal="center" vertical="center" wrapText="1" readingOrder="1"/>
    </xf>
    <xf numFmtId="0" fontId="12" fillId="6" borderId="13" xfId="0" applyFont="1" applyFill="1" applyBorder="1" applyAlignment="1">
      <alignment horizontal="center" vertical="center" wrapText="1" readingOrder="1"/>
    </xf>
    <xf numFmtId="166" fontId="12" fillId="6" borderId="11" xfId="0" applyNumberFormat="1" applyFont="1" applyFill="1" applyBorder="1" applyAlignment="1">
      <alignment horizontal="center" vertical="center" wrapText="1" readingOrder="1"/>
    </xf>
    <xf numFmtId="166" fontId="12" fillId="6" borderId="13" xfId="0" applyNumberFormat="1" applyFont="1" applyFill="1" applyBorder="1" applyAlignment="1">
      <alignment horizontal="center" vertical="center" wrapText="1" readingOrder="1"/>
    </xf>
    <xf numFmtId="0" fontId="13" fillId="7" borderId="7" xfId="0" applyFont="1" applyFill="1" applyBorder="1" applyAlignment="1">
      <alignment horizontal="center" vertical="center" wrapText="1" readingOrder="1"/>
    </xf>
    <xf numFmtId="0" fontId="12" fillId="8" borderId="4" xfId="0" applyFont="1" applyFill="1" applyBorder="1" applyAlignment="1">
      <alignment horizontal="center" vertical="center" wrapText="1" readingOrder="1"/>
    </xf>
    <xf numFmtId="0" fontId="12" fillId="8" borderId="5" xfId="0" applyFont="1" applyFill="1" applyBorder="1" applyAlignment="1">
      <alignment horizontal="center" vertical="center" wrapText="1" readingOrder="1"/>
    </xf>
    <xf numFmtId="0" fontId="12" fillId="6" borderId="0" xfId="0" applyFont="1" applyFill="1" applyAlignment="1">
      <alignment horizontal="left" vertical="top" wrapText="1" readingOrder="1"/>
    </xf>
    <xf numFmtId="165" fontId="12" fillId="8" borderId="4" xfId="0" applyNumberFormat="1" applyFont="1" applyFill="1" applyBorder="1" applyAlignment="1">
      <alignment horizontal="center" vertical="center" wrapText="1" readingOrder="1"/>
    </xf>
    <xf numFmtId="165" fontId="12" fillId="8" borderId="5" xfId="0" applyNumberFormat="1" applyFont="1" applyFill="1" applyBorder="1" applyAlignment="1">
      <alignment horizontal="center" vertical="center" wrapText="1" readingOrder="1"/>
    </xf>
    <xf numFmtId="0" fontId="10" fillId="7" borderId="0" xfId="0" applyFont="1" applyFill="1" applyAlignment="1">
      <alignment horizontal="left" vertical="top" wrapText="1" readingOrder="1"/>
    </xf>
    <xf numFmtId="0" fontId="11" fillId="7" borderId="0" xfId="0" applyFont="1" applyFill="1" applyAlignment="1">
      <alignment horizontal="left" vertical="top" wrapText="1" readingOrder="1"/>
    </xf>
    <xf numFmtId="165" fontId="11" fillId="7" borderId="0" xfId="0" applyNumberFormat="1" applyFont="1" applyFill="1" applyAlignment="1">
      <alignment horizontal="left" vertical="top" wrapText="1" readingOrder="1"/>
    </xf>
    <xf numFmtId="0" fontId="8" fillId="6" borderId="0" xfId="0" applyFont="1" applyFill="1" applyAlignment="1">
      <alignment horizontal="center" vertical="center" wrapText="1" readingOrder="1"/>
    </xf>
    <xf numFmtId="0" fontId="3" fillId="0" borderId="1" xfId="0" applyFont="1" applyBorder="1"/>
    <xf numFmtId="0" fontId="3" fillId="0" borderId="1" xfId="0" applyFont="1" applyFill="1" applyBorder="1"/>
    <xf numFmtId="0" fontId="3" fillId="18" borderId="1" xfId="0" applyFont="1" applyFill="1" applyBorder="1"/>
    <xf numFmtId="4" fontId="0" fillId="0" borderId="0" xfId="0" applyNumberFormat="1" applyFill="1"/>
    <xf numFmtId="176" fontId="0" fillId="0" borderId="0" xfId="0" applyNumberFormat="1" applyFill="1"/>
    <xf numFmtId="1" fontId="0" fillId="0" borderId="0" xfId="0" applyNumberFormat="1" applyFill="1"/>
    <xf numFmtId="9" fontId="0" fillId="0" borderId="0" xfId="5" applyFont="1" applyFill="1"/>
    <xf numFmtId="0" fontId="37" fillId="0" borderId="19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 vertical="center"/>
    </xf>
  </cellXfs>
  <cellStyles count="6">
    <cellStyle name="Moneda" xfId="1" builtinId="4"/>
    <cellStyle name="Normal" xfId="0" builtinId="0"/>
    <cellStyle name="Normal 2" xfId="3" xr:uid="{1BB26C6D-976C-444D-B1F8-E602BF817FE6}"/>
    <cellStyle name="Normal 3" xfId="2" xr:uid="{C6D0A92B-B4CF-41D4-82EF-BC2F80199321}"/>
    <cellStyle name="Normal 4 2 2" xfId="4" xr:uid="{7EADCFDD-AA45-4688-9BC5-21F154E08EEC}"/>
    <cellStyle name="Porcentaje" xfId="5" builtinId="5"/>
  </cellStyles>
  <dxfs count="123"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fgColor indexed="64"/>
          <bgColor rgb="FFDDEBF7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theme" Target="theme/theme1.xml"/><Relationship Id="rId33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pivotCacheDefinition" Target="pivotCache/pivotCacheDefinition2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32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pivotCacheDefinition" Target="pivotCache/pivotCacheDefinition5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pivotCacheDefinition" Target="pivotCache/pivotCacheDefinition4.xml"/><Relationship Id="rId27" Type="http://schemas.openxmlformats.org/officeDocument/2006/relationships/sharedStrings" Target="sharedStrings.xml"/><Relationship Id="rId30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190499</xdr:rowOff>
    </xdr:from>
    <xdr:to>
      <xdr:col>1</xdr:col>
      <xdr:colOff>1704975</xdr:colOff>
      <xdr:row>3</xdr:row>
      <xdr:rowOff>47624</xdr:rowOff>
    </xdr:to>
    <xdr:pic>
      <xdr:nvPicPr>
        <xdr:cNvPr id="2" name="Imagen 1" descr="mail_PNG">
          <a:extLst>
            <a:ext uri="{FF2B5EF4-FFF2-40B4-BE49-F238E27FC236}">
              <a16:creationId xmlns:a16="http://schemas.microsoft.com/office/drawing/2014/main" id="{F88B8F3D-B7DD-4671-B854-DDED5EBA5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001" y="190499"/>
          <a:ext cx="1276349" cy="42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190499</xdr:rowOff>
    </xdr:from>
    <xdr:to>
      <xdr:col>1</xdr:col>
      <xdr:colOff>1704975</xdr:colOff>
      <xdr:row>3</xdr:row>
      <xdr:rowOff>47624</xdr:rowOff>
    </xdr:to>
    <xdr:pic>
      <xdr:nvPicPr>
        <xdr:cNvPr id="5" name="Imagen 4" descr="mail_PNG">
          <a:extLst>
            <a:ext uri="{FF2B5EF4-FFF2-40B4-BE49-F238E27FC236}">
              <a16:creationId xmlns:a16="http://schemas.microsoft.com/office/drawing/2014/main" id="{409F1EA1-F551-4185-8C4F-9A3D6B51C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001" y="190499"/>
          <a:ext cx="1704974" cy="42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190499</xdr:rowOff>
    </xdr:from>
    <xdr:to>
      <xdr:col>1</xdr:col>
      <xdr:colOff>1704975</xdr:colOff>
      <xdr:row>3</xdr:row>
      <xdr:rowOff>47624</xdr:rowOff>
    </xdr:to>
    <xdr:pic>
      <xdr:nvPicPr>
        <xdr:cNvPr id="2" name="Imagen 1" descr="mail_PNG">
          <a:extLst>
            <a:ext uri="{FF2B5EF4-FFF2-40B4-BE49-F238E27FC236}">
              <a16:creationId xmlns:a16="http://schemas.microsoft.com/office/drawing/2014/main" id="{BEDC0C3D-35DD-4BF3-9F9D-3B81E8CA8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001" y="190499"/>
          <a:ext cx="1704974" cy="42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190499</xdr:rowOff>
    </xdr:from>
    <xdr:to>
      <xdr:col>1</xdr:col>
      <xdr:colOff>1704975</xdr:colOff>
      <xdr:row>3</xdr:row>
      <xdr:rowOff>47624</xdr:rowOff>
    </xdr:to>
    <xdr:pic>
      <xdr:nvPicPr>
        <xdr:cNvPr id="3" name="Imagen 2" descr="mail_PNG">
          <a:extLst>
            <a:ext uri="{FF2B5EF4-FFF2-40B4-BE49-F238E27FC236}">
              <a16:creationId xmlns:a16="http://schemas.microsoft.com/office/drawing/2014/main" id="{854519CE-ACD5-40F9-B1DB-F36B85C7D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001" y="190499"/>
          <a:ext cx="1704974" cy="42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190499</xdr:rowOff>
    </xdr:from>
    <xdr:to>
      <xdr:col>1</xdr:col>
      <xdr:colOff>1704975</xdr:colOff>
      <xdr:row>3</xdr:row>
      <xdr:rowOff>47624</xdr:rowOff>
    </xdr:to>
    <xdr:pic>
      <xdr:nvPicPr>
        <xdr:cNvPr id="2" name="Imagen 1" descr="mail_PNG">
          <a:extLst>
            <a:ext uri="{FF2B5EF4-FFF2-40B4-BE49-F238E27FC236}">
              <a16:creationId xmlns:a16="http://schemas.microsoft.com/office/drawing/2014/main" id="{6C27BE30-A394-4CDD-A3A6-55B96AAB2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001" y="190499"/>
          <a:ext cx="1704974" cy="42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190499</xdr:rowOff>
    </xdr:from>
    <xdr:to>
      <xdr:col>1</xdr:col>
      <xdr:colOff>1704975</xdr:colOff>
      <xdr:row>3</xdr:row>
      <xdr:rowOff>47624</xdr:rowOff>
    </xdr:to>
    <xdr:pic>
      <xdr:nvPicPr>
        <xdr:cNvPr id="2" name="Imagen 1" descr="mail_PNG">
          <a:extLst>
            <a:ext uri="{FF2B5EF4-FFF2-40B4-BE49-F238E27FC236}">
              <a16:creationId xmlns:a16="http://schemas.microsoft.com/office/drawing/2014/main" id="{66F1C6A1-6B2B-4F4D-B4BA-CB482B07E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001" y="190499"/>
          <a:ext cx="1704974" cy="42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matias_arugawolenberg_pecomenergia_com_ar/Documents/PECOM/CERTIFICACIONES/2022/11-Noviembre/Catriel/Certificacion%20YPF%20-%20Catriel%2011-22%20FINAL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evangelina_cordero_pecomenergia_com_ar/Documents/Evangelina/Yacimiento/Catriel%2012121/Noviembre%2023/Planilla%20General%20NOV%2023%20(1)%20(4)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evangelina_cordero_pecomenergia_com_ar/Documents/Evangelina/Yacimiento/Catriel%2012121/Noviembre%2023/ypf%2021-10%20al%2020-11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corder\Downloads\Planilla%20General%20NOV%2023%20(1)%20(6)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ypf_sgpq%20-DICIEMBR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M 4900090423 (Servicio)"/>
      <sheetName val="CM 4600009396 (Producto)"/>
      <sheetName val="PLANILLA GENERAL (2)"/>
      <sheetName val="Hoja5"/>
      <sheetName val="Hoja6"/>
      <sheetName val="Hoja1"/>
      <sheetName val="SP"/>
      <sheetName val="PUB"/>
      <sheetName val="SCB"/>
      <sheetName val="CHO"/>
      <sheetName val="VAM"/>
      <sheetName val="Costo producto"/>
      <sheetName val="AgrupadorEvolucionDeTarif"/>
      <sheetName val="BATCH TOTAL"/>
      <sheetName val="Remitos"/>
      <sheetName val="batcheos mensuales completos"/>
      <sheetName val="KPI_Aplicaciones"/>
      <sheetName val="Litros"/>
      <sheetName val="Instructivo"/>
    </sheetNames>
    <sheetDataSet>
      <sheetData sheetId="0"/>
      <sheetData sheetId="1"/>
      <sheetData sheetId="2"/>
      <sheetData sheetId="3"/>
      <sheetData sheetId="4"/>
      <sheetData sheetId="5"/>
      <sheetData sheetId="6">
        <row r="25">
          <cell r="I25" t="str">
            <v>IPB71</v>
          </cell>
          <cell r="J25">
            <v>50004370</v>
          </cell>
          <cell r="K25">
            <v>115.83</v>
          </cell>
        </row>
        <row r="26">
          <cell r="I26" t="str">
            <v>SB14</v>
          </cell>
          <cell r="J26">
            <v>50006661</v>
          </cell>
          <cell r="K26">
            <v>2035.83</v>
          </cell>
        </row>
        <row r="27">
          <cell r="K27">
            <v>0</v>
          </cell>
        </row>
        <row r="28">
          <cell r="K28">
            <v>0</v>
          </cell>
        </row>
        <row r="29">
          <cell r="I29" t="str">
            <v>RFB790</v>
          </cell>
          <cell r="J29" t="str">
            <v>50006271</v>
          </cell>
          <cell r="K29">
            <v>634.09</v>
          </cell>
        </row>
        <row r="30">
          <cell r="K30">
            <v>0</v>
          </cell>
        </row>
        <row r="31">
          <cell r="K31">
            <v>0</v>
          </cell>
        </row>
        <row r="32">
          <cell r="I32" t="str">
            <v>BX960</v>
          </cell>
          <cell r="J32" t="str">
            <v>50001416</v>
          </cell>
          <cell r="K32">
            <v>5516.2100000000009</v>
          </cell>
        </row>
        <row r="33">
          <cell r="K33">
            <v>0</v>
          </cell>
        </row>
        <row r="34">
          <cell r="I34" t="str">
            <v>IC5087A</v>
          </cell>
          <cell r="J34" t="str">
            <v>50004171</v>
          </cell>
          <cell r="K34">
            <v>1231.8900000000003</v>
          </cell>
        </row>
        <row r="35">
          <cell r="I35" t="str">
            <v>ICS400</v>
          </cell>
          <cell r="J35" t="str">
            <v>50004264</v>
          </cell>
          <cell r="K35">
            <v>150</v>
          </cell>
        </row>
        <row r="36">
          <cell r="K36">
            <v>0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I50" t="str">
            <v>CY51W</v>
          </cell>
          <cell r="J50" t="str">
            <v>50003065</v>
          </cell>
          <cell r="K50">
            <v>10558.140000000005</v>
          </cell>
          <cell r="L50"/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I60" t="str">
            <v>IPB650</v>
          </cell>
          <cell r="J60">
            <v>50004353</v>
          </cell>
          <cell r="K60">
            <v>0</v>
          </cell>
        </row>
        <row r="61">
          <cell r="K61">
            <v>0</v>
          </cell>
        </row>
        <row r="62">
          <cell r="I62" t="str">
            <v>BSH8050</v>
          </cell>
          <cell r="J62" t="str">
            <v>50001266</v>
          </cell>
          <cell r="K62">
            <v>229.66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  <row r="69">
          <cell r="K69">
            <v>0</v>
          </cell>
        </row>
        <row r="70">
          <cell r="K70">
            <v>0</v>
          </cell>
        </row>
        <row r="71">
          <cell r="K71">
            <v>0</v>
          </cell>
        </row>
        <row r="72">
          <cell r="K72">
            <v>0</v>
          </cell>
        </row>
        <row r="73">
          <cell r="K73">
            <v>0</v>
          </cell>
        </row>
        <row r="74">
          <cell r="K74">
            <v>0</v>
          </cell>
        </row>
        <row r="75">
          <cell r="K75">
            <v>0</v>
          </cell>
        </row>
        <row r="76">
          <cell r="K76">
            <v>0</v>
          </cell>
        </row>
        <row r="77">
          <cell r="K77">
            <v>0</v>
          </cell>
        </row>
        <row r="78">
          <cell r="K78">
            <v>0</v>
          </cell>
        </row>
        <row r="79">
          <cell r="K79">
            <v>0</v>
          </cell>
        </row>
        <row r="80">
          <cell r="K80">
            <v>0</v>
          </cell>
        </row>
        <row r="81">
          <cell r="K81">
            <v>0</v>
          </cell>
        </row>
        <row r="82">
          <cell r="K82">
            <v>0</v>
          </cell>
        </row>
        <row r="83">
          <cell r="K83">
            <v>0</v>
          </cell>
        </row>
        <row r="84">
          <cell r="K84">
            <v>0</v>
          </cell>
        </row>
        <row r="85">
          <cell r="K85">
            <v>0</v>
          </cell>
        </row>
        <row r="86">
          <cell r="I86" t="str">
            <v>ESB608</v>
          </cell>
          <cell r="K86">
            <v>0</v>
          </cell>
        </row>
        <row r="87">
          <cell r="K87">
            <v>0</v>
          </cell>
        </row>
        <row r="88">
          <cell r="K88">
            <v>0</v>
          </cell>
        </row>
        <row r="89">
          <cell r="I89" t="str">
            <v>IPB658</v>
          </cell>
          <cell r="J89" t="str">
            <v>50004361</v>
          </cell>
          <cell r="K89">
            <v>468.09000000000003</v>
          </cell>
        </row>
        <row r="90">
          <cell r="K90">
            <v>0</v>
          </cell>
        </row>
        <row r="91">
          <cell r="K91">
            <v>0</v>
          </cell>
        </row>
        <row r="92">
          <cell r="K92">
            <v>0</v>
          </cell>
        </row>
        <row r="93">
          <cell r="K93">
            <v>0</v>
          </cell>
        </row>
        <row r="94">
          <cell r="K94">
            <v>0</v>
          </cell>
        </row>
        <row r="95">
          <cell r="K95">
            <v>0</v>
          </cell>
        </row>
        <row r="96">
          <cell r="I96" t="str">
            <v>KPF15</v>
          </cell>
          <cell r="J96">
            <v>50004557</v>
          </cell>
          <cell r="K96">
            <v>0</v>
          </cell>
        </row>
        <row r="97">
          <cell r="K97">
            <v>0</v>
          </cell>
        </row>
        <row r="98">
          <cell r="K98">
            <v>0</v>
          </cell>
        </row>
        <row r="99">
          <cell r="K99">
            <v>0</v>
          </cell>
        </row>
        <row r="100">
          <cell r="K100">
            <v>0</v>
          </cell>
        </row>
        <row r="101">
          <cell r="K101">
            <v>0</v>
          </cell>
        </row>
        <row r="102">
          <cell r="K102">
            <v>0</v>
          </cell>
        </row>
        <row r="103">
          <cell r="K103">
            <v>0</v>
          </cell>
        </row>
        <row r="104">
          <cell r="K104">
            <v>0</v>
          </cell>
        </row>
        <row r="105">
          <cell r="K105">
            <v>0</v>
          </cell>
        </row>
        <row r="106">
          <cell r="K106">
            <v>0</v>
          </cell>
        </row>
        <row r="107">
          <cell r="K107">
            <v>0</v>
          </cell>
        </row>
        <row r="108">
          <cell r="K108">
            <v>0</v>
          </cell>
        </row>
        <row r="109">
          <cell r="K109">
            <v>0</v>
          </cell>
        </row>
        <row r="110">
          <cell r="K110">
            <v>0</v>
          </cell>
        </row>
        <row r="111">
          <cell r="K111">
            <v>0</v>
          </cell>
        </row>
        <row r="112">
          <cell r="K112">
            <v>0</v>
          </cell>
        </row>
        <row r="113">
          <cell r="K113">
            <v>0</v>
          </cell>
        </row>
        <row r="114">
          <cell r="K114">
            <v>0</v>
          </cell>
        </row>
        <row r="115">
          <cell r="K115">
            <v>0</v>
          </cell>
        </row>
        <row r="116">
          <cell r="K116">
            <v>0</v>
          </cell>
        </row>
        <row r="117">
          <cell r="K117">
            <v>0</v>
          </cell>
        </row>
        <row r="118">
          <cell r="K118">
            <v>0</v>
          </cell>
        </row>
        <row r="119">
          <cell r="K119">
            <v>0</v>
          </cell>
        </row>
        <row r="120">
          <cell r="K120">
            <v>0</v>
          </cell>
        </row>
        <row r="121">
          <cell r="K121">
            <v>0</v>
          </cell>
        </row>
        <row r="122">
          <cell r="K122">
            <v>0</v>
          </cell>
        </row>
        <row r="123">
          <cell r="K123">
            <v>0</v>
          </cell>
        </row>
        <row r="124">
          <cell r="K124">
            <v>0</v>
          </cell>
        </row>
        <row r="125">
          <cell r="K125">
            <v>0</v>
          </cell>
        </row>
        <row r="126">
          <cell r="K126">
            <v>0</v>
          </cell>
        </row>
        <row r="127">
          <cell r="K127">
            <v>0</v>
          </cell>
        </row>
        <row r="128">
          <cell r="K128">
            <v>0</v>
          </cell>
        </row>
        <row r="129">
          <cell r="K129">
            <v>0</v>
          </cell>
        </row>
        <row r="130">
          <cell r="K130">
            <v>0</v>
          </cell>
        </row>
        <row r="131">
          <cell r="K131">
            <v>0</v>
          </cell>
        </row>
        <row r="132">
          <cell r="K132">
            <v>0</v>
          </cell>
        </row>
        <row r="133">
          <cell r="K133">
            <v>0</v>
          </cell>
        </row>
        <row r="134">
          <cell r="K134">
            <v>0</v>
          </cell>
        </row>
        <row r="135">
          <cell r="K135">
            <v>0</v>
          </cell>
        </row>
        <row r="136">
          <cell r="I136" t="str">
            <v>IC5091</v>
          </cell>
          <cell r="J136" t="str">
            <v>50004178</v>
          </cell>
          <cell r="K136">
            <v>119.05</v>
          </cell>
        </row>
        <row r="137">
          <cell r="K137">
            <v>0</v>
          </cell>
        </row>
        <row r="138">
          <cell r="K138">
            <v>0</v>
          </cell>
        </row>
        <row r="139">
          <cell r="K139">
            <v>0</v>
          </cell>
        </row>
        <row r="140">
          <cell r="K140">
            <v>0</v>
          </cell>
        </row>
        <row r="141">
          <cell r="K141">
            <v>0</v>
          </cell>
        </row>
        <row r="142">
          <cell r="K142">
            <v>0</v>
          </cell>
        </row>
        <row r="143">
          <cell r="K143">
            <v>0</v>
          </cell>
        </row>
        <row r="144">
          <cell r="K144">
            <v>0</v>
          </cell>
        </row>
        <row r="145">
          <cell r="K145">
            <v>0</v>
          </cell>
        </row>
        <row r="146">
          <cell r="K146">
            <v>0</v>
          </cell>
        </row>
        <row r="147">
          <cell r="K147">
            <v>0</v>
          </cell>
        </row>
        <row r="148">
          <cell r="K148">
            <v>0</v>
          </cell>
        </row>
        <row r="149">
          <cell r="I149" t="str">
            <v>IC7001</v>
          </cell>
          <cell r="K149">
            <v>0</v>
          </cell>
        </row>
        <row r="150">
          <cell r="K150">
            <v>0</v>
          </cell>
        </row>
        <row r="151">
          <cell r="K151">
            <v>0</v>
          </cell>
        </row>
        <row r="152">
          <cell r="K152">
            <v>0</v>
          </cell>
        </row>
        <row r="153">
          <cell r="K153">
            <v>0</v>
          </cell>
        </row>
        <row r="154">
          <cell r="K154">
            <v>0</v>
          </cell>
        </row>
        <row r="155">
          <cell r="K155">
            <v>0</v>
          </cell>
        </row>
        <row r="156">
          <cell r="K156">
            <v>0</v>
          </cell>
        </row>
        <row r="157">
          <cell r="K157">
            <v>0</v>
          </cell>
        </row>
        <row r="158">
          <cell r="K158">
            <v>0</v>
          </cell>
        </row>
        <row r="159">
          <cell r="K159">
            <v>0</v>
          </cell>
        </row>
        <row r="160">
          <cell r="K160">
            <v>0</v>
          </cell>
        </row>
        <row r="161">
          <cell r="K161">
            <v>0</v>
          </cell>
        </row>
        <row r="162">
          <cell r="K162">
            <v>0</v>
          </cell>
        </row>
        <row r="163">
          <cell r="K163">
            <v>0</v>
          </cell>
        </row>
        <row r="164">
          <cell r="K164">
            <v>0</v>
          </cell>
        </row>
        <row r="165">
          <cell r="K165">
            <v>0</v>
          </cell>
        </row>
        <row r="166">
          <cell r="K166">
            <v>0</v>
          </cell>
        </row>
        <row r="167">
          <cell r="K167">
            <v>0</v>
          </cell>
        </row>
        <row r="168">
          <cell r="K168">
            <v>0</v>
          </cell>
        </row>
        <row r="171">
          <cell r="I171"/>
          <cell r="J171"/>
          <cell r="K171"/>
          <cell r="L171"/>
        </row>
        <row r="172">
          <cell r="I172"/>
          <cell r="J172"/>
          <cell r="K172"/>
          <cell r="L172"/>
        </row>
        <row r="173">
          <cell r="I173"/>
          <cell r="J173"/>
          <cell r="K173"/>
          <cell r="L173"/>
        </row>
        <row r="174">
          <cell r="I174"/>
          <cell r="J174"/>
          <cell r="K174"/>
          <cell r="L174"/>
        </row>
        <row r="175">
          <cell r="I175"/>
          <cell r="J175"/>
          <cell r="K175"/>
          <cell r="L175"/>
        </row>
        <row r="176">
          <cell r="I176"/>
          <cell r="J176"/>
          <cell r="K176"/>
          <cell r="L176"/>
        </row>
        <row r="177">
          <cell r="I177"/>
          <cell r="J177"/>
          <cell r="K177"/>
          <cell r="L177"/>
        </row>
        <row r="178">
          <cell r="I178"/>
          <cell r="J178"/>
          <cell r="K178"/>
          <cell r="L178"/>
        </row>
        <row r="179">
          <cell r="I179"/>
          <cell r="J179"/>
          <cell r="K179"/>
          <cell r="L179"/>
        </row>
        <row r="180">
          <cell r="I180"/>
          <cell r="J180"/>
          <cell r="K180"/>
          <cell r="L180"/>
        </row>
        <row r="181">
          <cell r="I181"/>
          <cell r="J181"/>
          <cell r="K181"/>
          <cell r="L181"/>
        </row>
      </sheetData>
      <sheetData sheetId="7">
        <row r="25">
          <cell r="I25" t="str">
            <v>IPB71</v>
          </cell>
          <cell r="J25">
            <v>50004370</v>
          </cell>
          <cell r="K25">
            <v>0</v>
          </cell>
        </row>
        <row r="26">
          <cell r="I26" t="str">
            <v>SB14</v>
          </cell>
          <cell r="J26">
            <v>50006661</v>
          </cell>
          <cell r="K26">
            <v>0</v>
          </cell>
        </row>
        <row r="27">
          <cell r="K27">
            <v>0</v>
          </cell>
        </row>
        <row r="28">
          <cell r="K28">
            <v>0</v>
          </cell>
        </row>
        <row r="29">
          <cell r="I29" t="str">
            <v>RFB790</v>
          </cell>
          <cell r="J29" t="str">
            <v>50006271</v>
          </cell>
          <cell r="K29">
            <v>150</v>
          </cell>
        </row>
        <row r="30">
          <cell r="K30">
            <v>0</v>
          </cell>
        </row>
        <row r="31">
          <cell r="K31">
            <v>0</v>
          </cell>
        </row>
        <row r="32">
          <cell r="I32" t="str">
            <v>BX960</v>
          </cell>
          <cell r="J32" t="str">
            <v>50001416</v>
          </cell>
          <cell r="K32">
            <v>775.34</v>
          </cell>
        </row>
        <row r="33">
          <cell r="K33">
            <v>0</v>
          </cell>
        </row>
        <row r="34">
          <cell r="I34" t="str">
            <v>IC5087A</v>
          </cell>
          <cell r="J34" t="str">
            <v>50004171</v>
          </cell>
          <cell r="K34">
            <v>0</v>
          </cell>
        </row>
        <row r="35">
          <cell r="I35" t="str">
            <v>ICS400</v>
          </cell>
          <cell r="J35" t="str">
            <v>50004264</v>
          </cell>
          <cell r="K35">
            <v>0</v>
          </cell>
        </row>
        <row r="36">
          <cell r="K36">
            <v>0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I50" t="str">
            <v>CY51W</v>
          </cell>
          <cell r="J50" t="str">
            <v>50003065</v>
          </cell>
          <cell r="K50">
            <v>1918.7900000000002</v>
          </cell>
          <cell r="L50"/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I60" t="str">
            <v>IPB650</v>
          </cell>
          <cell r="J60">
            <v>50004353</v>
          </cell>
          <cell r="K60">
            <v>274</v>
          </cell>
        </row>
        <row r="61">
          <cell r="K61">
            <v>0</v>
          </cell>
        </row>
        <row r="62">
          <cell r="I62" t="str">
            <v>BSH8050</v>
          </cell>
          <cell r="J62" t="str">
            <v>50001266</v>
          </cell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  <row r="69">
          <cell r="K69">
            <v>0</v>
          </cell>
        </row>
        <row r="70">
          <cell r="K70">
            <v>0</v>
          </cell>
        </row>
        <row r="71">
          <cell r="K71">
            <v>0</v>
          </cell>
        </row>
        <row r="72">
          <cell r="K72">
            <v>0</v>
          </cell>
        </row>
        <row r="73">
          <cell r="K73">
            <v>0</v>
          </cell>
        </row>
        <row r="74">
          <cell r="K74">
            <v>0</v>
          </cell>
        </row>
        <row r="75">
          <cell r="K75">
            <v>0</v>
          </cell>
        </row>
        <row r="76">
          <cell r="K76">
            <v>0</v>
          </cell>
        </row>
        <row r="77">
          <cell r="K77">
            <v>0</v>
          </cell>
        </row>
        <row r="78">
          <cell r="K78">
            <v>0</v>
          </cell>
        </row>
        <row r="79">
          <cell r="K79">
            <v>0</v>
          </cell>
        </row>
        <row r="80">
          <cell r="K80">
            <v>0</v>
          </cell>
        </row>
        <row r="81">
          <cell r="K81">
            <v>0</v>
          </cell>
        </row>
        <row r="82">
          <cell r="K82">
            <v>0</v>
          </cell>
        </row>
        <row r="83">
          <cell r="K83">
            <v>0</v>
          </cell>
        </row>
        <row r="84">
          <cell r="K84">
            <v>0</v>
          </cell>
        </row>
        <row r="85">
          <cell r="K85">
            <v>0</v>
          </cell>
        </row>
        <row r="86">
          <cell r="K86">
            <v>0</v>
          </cell>
        </row>
        <row r="87">
          <cell r="K87">
            <v>0</v>
          </cell>
        </row>
        <row r="88">
          <cell r="K88">
            <v>0</v>
          </cell>
        </row>
        <row r="89">
          <cell r="I89" t="str">
            <v>IPB658</v>
          </cell>
          <cell r="J89" t="str">
            <v>50004361</v>
          </cell>
          <cell r="K89">
            <v>0</v>
          </cell>
        </row>
        <row r="90">
          <cell r="K90">
            <v>0</v>
          </cell>
        </row>
        <row r="91">
          <cell r="K91">
            <v>0</v>
          </cell>
        </row>
        <row r="92">
          <cell r="K92">
            <v>0</v>
          </cell>
        </row>
        <row r="93">
          <cell r="K93">
            <v>0</v>
          </cell>
        </row>
        <row r="94">
          <cell r="K94">
            <v>0</v>
          </cell>
        </row>
        <row r="95">
          <cell r="K95">
            <v>0</v>
          </cell>
        </row>
        <row r="96">
          <cell r="I96" t="str">
            <v>KPF15</v>
          </cell>
          <cell r="K96">
            <v>0</v>
          </cell>
        </row>
        <row r="97">
          <cell r="K97">
            <v>0</v>
          </cell>
        </row>
        <row r="98">
          <cell r="K98">
            <v>0</v>
          </cell>
        </row>
        <row r="99">
          <cell r="K99">
            <v>0</v>
          </cell>
        </row>
        <row r="100">
          <cell r="K100">
            <v>0</v>
          </cell>
        </row>
        <row r="101">
          <cell r="K101">
            <v>0</v>
          </cell>
        </row>
        <row r="102">
          <cell r="K102">
            <v>0</v>
          </cell>
        </row>
        <row r="103">
          <cell r="K103">
            <v>0</v>
          </cell>
        </row>
        <row r="104">
          <cell r="K104">
            <v>0</v>
          </cell>
        </row>
        <row r="105">
          <cell r="K105">
            <v>0</v>
          </cell>
        </row>
        <row r="106">
          <cell r="K106">
            <v>0</v>
          </cell>
        </row>
        <row r="107">
          <cell r="K107">
            <v>0</v>
          </cell>
        </row>
        <row r="108">
          <cell r="K108">
            <v>0</v>
          </cell>
        </row>
        <row r="109">
          <cell r="K109">
            <v>0</v>
          </cell>
        </row>
        <row r="110">
          <cell r="K110">
            <v>0</v>
          </cell>
        </row>
        <row r="111">
          <cell r="K111">
            <v>0</v>
          </cell>
        </row>
        <row r="112">
          <cell r="K112">
            <v>0</v>
          </cell>
        </row>
        <row r="113">
          <cell r="K113">
            <v>0</v>
          </cell>
        </row>
        <row r="114">
          <cell r="K114">
            <v>0</v>
          </cell>
        </row>
        <row r="115">
          <cell r="K115">
            <v>0</v>
          </cell>
        </row>
        <row r="116">
          <cell r="K116">
            <v>0</v>
          </cell>
        </row>
        <row r="117">
          <cell r="K117">
            <v>0</v>
          </cell>
        </row>
        <row r="118">
          <cell r="K118">
            <v>0</v>
          </cell>
        </row>
        <row r="119">
          <cell r="K119">
            <v>0</v>
          </cell>
        </row>
        <row r="120">
          <cell r="K120">
            <v>0</v>
          </cell>
        </row>
        <row r="121">
          <cell r="K121">
            <v>0</v>
          </cell>
        </row>
        <row r="122">
          <cell r="K122">
            <v>0</v>
          </cell>
        </row>
        <row r="123">
          <cell r="K123">
            <v>0</v>
          </cell>
        </row>
        <row r="124">
          <cell r="K124">
            <v>0</v>
          </cell>
        </row>
        <row r="125">
          <cell r="K125">
            <v>0</v>
          </cell>
        </row>
        <row r="126">
          <cell r="K126">
            <v>0</v>
          </cell>
        </row>
        <row r="127">
          <cell r="K127">
            <v>0</v>
          </cell>
        </row>
        <row r="128">
          <cell r="K128">
            <v>0</v>
          </cell>
        </row>
        <row r="129">
          <cell r="K129">
            <v>0</v>
          </cell>
        </row>
        <row r="130">
          <cell r="K130">
            <v>0</v>
          </cell>
        </row>
        <row r="131">
          <cell r="K131">
            <v>0</v>
          </cell>
        </row>
        <row r="132">
          <cell r="K132">
            <v>0</v>
          </cell>
        </row>
        <row r="133">
          <cell r="K133">
            <v>0</v>
          </cell>
        </row>
        <row r="134">
          <cell r="K134">
            <v>0</v>
          </cell>
        </row>
        <row r="135">
          <cell r="K135">
            <v>0</v>
          </cell>
        </row>
        <row r="136">
          <cell r="I136" t="str">
            <v>IC5091</v>
          </cell>
          <cell r="J136" t="str">
            <v>50004178</v>
          </cell>
          <cell r="K136">
            <v>0</v>
          </cell>
        </row>
        <row r="137">
          <cell r="K137">
            <v>0</v>
          </cell>
        </row>
        <row r="138">
          <cell r="K138">
            <v>0</v>
          </cell>
        </row>
        <row r="139">
          <cell r="K139">
            <v>0</v>
          </cell>
        </row>
        <row r="140">
          <cell r="K140">
            <v>0</v>
          </cell>
        </row>
        <row r="141">
          <cell r="K141">
            <v>0</v>
          </cell>
        </row>
        <row r="142">
          <cell r="K142">
            <v>0</v>
          </cell>
        </row>
        <row r="143">
          <cell r="K143">
            <v>0</v>
          </cell>
        </row>
        <row r="144">
          <cell r="K144">
            <v>0</v>
          </cell>
        </row>
        <row r="145">
          <cell r="K145">
            <v>0</v>
          </cell>
        </row>
        <row r="146">
          <cell r="K146">
            <v>0</v>
          </cell>
        </row>
        <row r="147">
          <cell r="K147">
            <v>0</v>
          </cell>
        </row>
        <row r="148">
          <cell r="K148">
            <v>0</v>
          </cell>
        </row>
        <row r="149">
          <cell r="I149" t="str">
            <v>IC7001</v>
          </cell>
          <cell r="K149">
            <v>0</v>
          </cell>
        </row>
        <row r="150">
          <cell r="K150">
            <v>0</v>
          </cell>
        </row>
        <row r="151">
          <cell r="K151">
            <v>0</v>
          </cell>
        </row>
        <row r="152">
          <cell r="K152">
            <v>0</v>
          </cell>
        </row>
        <row r="153">
          <cell r="K153">
            <v>0</v>
          </cell>
        </row>
        <row r="154">
          <cell r="K154">
            <v>0</v>
          </cell>
        </row>
        <row r="155">
          <cell r="K155">
            <v>0</v>
          </cell>
        </row>
        <row r="156">
          <cell r="K156">
            <v>0</v>
          </cell>
        </row>
        <row r="157">
          <cell r="K157">
            <v>0</v>
          </cell>
        </row>
        <row r="158">
          <cell r="K158">
            <v>0</v>
          </cell>
        </row>
        <row r="159">
          <cell r="K159">
            <v>0</v>
          </cell>
        </row>
        <row r="160">
          <cell r="K160">
            <v>0</v>
          </cell>
        </row>
        <row r="161">
          <cell r="K161">
            <v>0</v>
          </cell>
        </row>
        <row r="162">
          <cell r="K162">
            <v>0</v>
          </cell>
        </row>
        <row r="163">
          <cell r="K163">
            <v>0</v>
          </cell>
        </row>
        <row r="164">
          <cell r="K164">
            <v>0</v>
          </cell>
        </row>
        <row r="165">
          <cell r="K165">
            <v>0</v>
          </cell>
        </row>
        <row r="166">
          <cell r="K166">
            <v>0</v>
          </cell>
        </row>
        <row r="167">
          <cell r="K167">
            <v>0</v>
          </cell>
        </row>
        <row r="168">
          <cell r="K168">
            <v>0</v>
          </cell>
        </row>
        <row r="170">
          <cell r="J170"/>
          <cell r="K170"/>
        </row>
        <row r="171">
          <cell r="K171"/>
          <cell r="L171"/>
        </row>
        <row r="172">
          <cell r="I172"/>
          <cell r="J172"/>
          <cell r="K172"/>
          <cell r="L172"/>
        </row>
        <row r="173">
          <cell r="K173"/>
          <cell r="L173"/>
        </row>
        <row r="174">
          <cell r="I174"/>
          <cell r="J174"/>
          <cell r="K174"/>
          <cell r="L174"/>
        </row>
        <row r="175">
          <cell r="I175"/>
          <cell r="J175"/>
          <cell r="K175"/>
          <cell r="L175"/>
        </row>
        <row r="176">
          <cell r="I176"/>
          <cell r="J176"/>
          <cell r="K176"/>
          <cell r="L176"/>
        </row>
        <row r="177">
          <cell r="I177"/>
          <cell r="J177"/>
          <cell r="K177"/>
          <cell r="L177"/>
        </row>
        <row r="178">
          <cell r="I178"/>
          <cell r="J178"/>
          <cell r="K178"/>
          <cell r="L178"/>
        </row>
        <row r="179">
          <cell r="I179"/>
          <cell r="J179"/>
          <cell r="K179"/>
          <cell r="L179"/>
        </row>
        <row r="180">
          <cell r="I180"/>
          <cell r="J180"/>
          <cell r="K180"/>
          <cell r="L180"/>
        </row>
        <row r="181">
          <cell r="I181"/>
          <cell r="J181"/>
          <cell r="K181"/>
          <cell r="L181"/>
        </row>
      </sheetData>
      <sheetData sheetId="8">
        <row r="25">
          <cell r="I25" t="str">
            <v>IPB71</v>
          </cell>
          <cell r="J25">
            <v>50004370</v>
          </cell>
          <cell r="K25">
            <v>0</v>
          </cell>
        </row>
        <row r="26">
          <cell r="I26" t="str">
            <v>SB14</v>
          </cell>
          <cell r="J26">
            <v>50006661</v>
          </cell>
          <cell r="K26">
            <v>1691.38</v>
          </cell>
        </row>
        <row r="27">
          <cell r="K27">
            <v>0</v>
          </cell>
        </row>
        <row r="28">
          <cell r="K28">
            <v>0</v>
          </cell>
        </row>
        <row r="29">
          <cell r="I29" t="str">
            <v>RFB790</v>
          </cell>
          <cell r="J29" t="str">
            <v>50006271</v>
          </cell>
          <cell r="K29">
            <v>0</v>
          </cell>
        </row>
        <row r="30">
          <cell r="K30">
            <v>0</v>
          </cell>
        </row>
        <row r="31">
          <cell r="K31">
            <v>0</v>
          </cell>
        </row>
        <row r="32">
          <cell r="I32" t="str">
            <v>BX960</v>
          </cell>
          <cell r="J32" t="str">
            <v>50001416</v>
          </cell>
          <cell r="K32">
            <v>46.36</v>
          </cell>
        </row>
        <row r="33">
          <cell r="K33">
            <v>0</v>
          </cell>
        </row>
        <row r="34">
          <cell r="I34" t="str">
            <v>IC5087A</v>
          </cell>
          <cell r="J34" t="str">
            <v>50004171</v>
          </cell>
          <cell r="K34">
            <v>1170.6499999999999</v>
          </cell>
        </row>
        <row r="35">
          <cell r="I35" t="str">
            <v>ICS400</v>
          </cell>
          <cell r="J35" t="str">
            <v>50004264</v>
          </cell>
          <cell r="K35">
            <v>413.78999999999996</v>
          </cell>
        </row>
        <row r="36">
          <cell r="K36">
            <v>0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I50" t="str">
            <v>CY51W</v>
          </cell>
          <cell r="J50" t="str">
            <v>50003065</v>
          </cell>
          <cell r="K50">
            <v>514.40000000000009</v>
          </cell>
          <cell r="L50"/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I60" t="str">
            <v>IPB650</v>
          </cell>
          <cell r="J60">
            <v>50004353</v>
          </cell>
          <cell r="K60">
            <v>0</v>
          </cell>
        </row>
        <row r="61">
          <cell r="K61">
            <v>0</v>
          </cell>
        </row>
        <row r="62">
          <cell r="I62" t="str">
            <v>BSH8050</v>
          </cell>
          <cell r="J62" t="str">
            <v>50001266</v>
          </cell>
          <cell r="K62">
            <v>1559.65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  <row r="69">
          <cell r="K69">
            <v>0</v>
          </cell>
        </row>
        <row r="70">
          <cell r="K70">
            <v>0</v>
          </cell>
        </row>
        <row r="71">
          <cell r="K71">
            <v>0</v>
          </cell>
        </row>
        <row r="72">
          <cell r="K72">
            <v>0</v>
          </cell>
        </row>
        <row r="73">
          <cell r="K73">
            <v>0</v>
          </cell>
        </row>
        <row r="74">
          <cell r="K74">
            <v>0</v>
          </cell>
        </row>
        <row r="75">
          <cell r="K75">
            <v>0</v>
          </cell>
        </row>
        <row r="76">
          <cell r="K76">
            <v>0</v>
          </cell>
        </row>
        <row r="77">
          <cell r="K77">
            <v>0</v>
          </cell>
        </row>
        <row r="78">
          <cell r="K78">
            <v>0</v>
          </cell>
        </row>
        <row r="79">
          <cell r="K79">
            <v>0</v>
          </cell>
        </row>
        <row r="80">
          <cell r="K80">
            <v>0</v>
          </cell>
        </row>
        <row r="81">
          <cell r="K81">
            <v>0</v>
          </cell>
        </row>
        <row r="82">
          <cell r="K82">
            <v>0</v>
          </cell>
        </row>
        <row r="83">
          <cell r="K83">
            <v>0</v>
          </cell>
        </row>
        <row r="84">
          <cell r="K84">
            <v>0</v>
          </cell>
        </row>
        <row r="85">
          <cell r="K85">
            <v>0</v>
          </cell>
        </row>
        <row r="86">
          <cell r="K86">
            <v>0</v>
          </cell>
        </row>
        <row r="87">
          <cell r="K87">
            <v>0</v>
          </cell>
        </row>
        <row r="88">
          <cell r="K88">
            <v>0</v>
          </cell>
        </row>
        <row r="89">
          <cell r="I89" t="str">
            <v>IPB658</v>
          </cell>
          <cell r="J89" t="str">
            <v>50004361</v>
          </cell>
          <cell r="K89">
            <v>0</v>
          </cell>
        </row>
        <row r="90">
          <cell r="K90">
            <v>0</v>
          </cell>
        </row>
        <row r="91">
          <cell r="K91">
            <v>0</v>
          </cell>
        </row>
        <row r="92">
          <cell r="K92">
            <v>0</v>
          </cell>
        </row>
        <row r="93">
          <cell r="K93">
            <v>0</v>
          </cell>
        </row>
        <row r="94">
          <cell r="K94">
            <v>0</v>
          </cell>
        </row>
        <row r="95">
          <cell r="K95">
            <v>0</v>
          </cell>
        </row>
        <row r="96">
          <cell r="I96" t="str">
            <v>KPF15</v>
          </cell>
          <cell r="K96">
            <v>0</v>
          </cell>
        </row>
        <row r="97">
          <cell r="K97">
            <v>0</v>
          </cell>
        </row>
        <row r="98">
          <cell r="K98">
            <v>0</v>
          </cell>
        </row>
        <row r="99">
          <cell r="K99">
            <v>0</v>
          </cell>
        </row>
        <row r="100">
          <cell r="K100">
            <v>0</v>
          </cell>
        </row>
        <row r="101">
          <cell r="K101">
            <v>0</v>
          </cell>
        </row>
        <row r="102">
          <cell r="K102">
            <v>0</v>
          </cell>
        </row>
        <row r="103">
          <cell r="K103">
            <v>0</v>
          </cell>
        </row>
        <row r="104">
          <cell r="K104">
            <v>0</v>
          </cell>
        </row>
        <row r="105">
          <cell r="K105">
            <v>0</v>
          </cell>
        </row>
        <row r="106">
          <cell r="K106">
            <v>0</v>
          </cell>
        </row>
        <row r="107">
          <cell r="K107">
            <v>0</v>
          </cell>
        </row>
        <row r="108">
          <cell r="K108">
            <v>0</v>
          </cell>
        </row>
        <row r="109">
          <cell r="K109">
            <v>0</v>
          </cell>
        </row>
        <row r="110">
          <cell r="K110">
            <v>0</v>
          </cell>
        </row>
        <row r="111">
          <cell r="K111">
            <v>0</v>
          </cell>
        </row>
        <row r="112">
          <cell r="K112">
            <v>0</v>
          </cell>
        </row>
        <row r="113">
          <cell r="K113">
            <v>0</v>
          </cell>
        </row>
        <row r="114">
          <cell r="K114">
            <v>0</v>
          </cell>
        </row>
        <row r="115">
          <cell r="K115">
            <v>0</v>
          </cell>
        </row>
        <row r="116">
          <cell r="K116">
            <v>0</v>
          </cell>
        </row>
        <row r="117">
          <cell r="K117">
            <v>0</v>
          </cell>
        </row>
        <row r="118">
          <cell r="K118">
            <v>0</v>
          </cell>
        </row>
        <row r="119">
          <cell r="K119">
            <v>0</v>
          </cell>
        </row>
        <row r="120">
          <cell r="K120">
            <v>0</v>
          </cell>
        </row>
        <row r="121">
          <cell r="K121">
            <v>0</v>
          </cell>
        </row>
        <row r="122">
          <cell r="K122">
            <v>0</v>
          </cell>
        </row>
        <row r="123">
          <cell r="K123">
            <v>0</v>
          </cell>
        </row>
        <row r="124">
          <cell r="K124">
            <v>0</v>
          </cell>
        </row>
        <row r="125">
          <cell r="K125">
            <v>0</v>
          </cell>
        </row>
        <row r="126">
          <cell r="K126">
            <v>0</v>
          </cell>
        </row>
        <row r="127">
          <cell r="K127">
            <v>0</v>
          </cell>
        </row>
        <row r="128">
          <cell r="K128">
            <v>0</v>
          </cell>
        </row>
        <row r="129">
          <cell r="K129">
            <v>0</v>
          </cell>
        </row>
        <row r="130">
          <cell r="K130">
            <v>0</v>
          </cell>
        </row>
        <row r="131">
          <cell r="K131">
            <v>0</v>
          </cell>
        </row>
        <row r="132">
          <cell r="K132">
            <v>0</v>
          </cell>
        </row>
        <row r="133">
          <cell r="K133">
            <v>0</v>
          </cell>
        </row>
        <row r="134">
          <cell r="K134">
            <v>0</v>
          </cell>
        </row>
        <row r="135">
          <cell r="K135">
            <v>0</v>
          </cell>
        </row>
        <row r="136">
          <cell r="I136" t="str">
            <v>IC5091</v>
          </cell>
          <cell r="J136" t="str">
            <v>50004178</v>
          </cell>
          <cell r="K136">
            <v>178.13</v>
          </cell>
        </row>
        <row r="137">
          <cell r="K137">
            <v>0</v>
          </cell>
        </row>
        <row r="138">
          <cell r="K138">
            <v>0</v>
          </cell>
        </row>
        <row r="139">
          <cell r="K139">
            <v>0</v>
          </cell>
        </row>
        <row r="140">
          <cell r="K140">
            <v>0</v>
          </cell>
        </row>
        <row r="141">
          <cell r="K141">
            <v>0</v>
          </cell>
        </row>
        <row r="142">
          <cell r="I142" t="str">
            <v>DS3500</v>
          </cell>
          <cell r="K142">
            <v>0</v>
          </cell>
        </row>
        <row r="143">
          <cell r="K143">
            <v>0</v>
          </cell>
        </row>
        <row r="144">
          <cell r="K144">
            <v>0</v>
          </cell>
        </row>
        <row r="145">
          <cell r="K145">
            <v>0</v>
          </cell>
        </row>
        <row r="146">
          <cell r="K146">
            <v>0</v>
          </cell>
        </row>
        <row r="147">
          <cell r="K147">
            <v>0</v>
          </cell>
        </row>
        <row r="148">
          <cell r="K148">
            <v>0</v>
          </cell>
        </row>
        <row r="149">
          <cell r="I149" t="str">
            <v>IC7001</v>
          </cell>
          <cell r="J149">
            <v>50004207</v>
          </cell>
          <cell r="K149">
            <v>0.64654999999999996</v>
          </cell>
        </row>
        <row r="150">
          <cell r="K150">
            <v>0</v>
          </cell>
        </row>
        <row r="151">
          <cell r="K151">
            <v>0</v>
          </cell>
        </row>
        <row r="152">
          <cell r="K152">
            <v>0</v>
          </cell>
        </row>
        <row r="153">
          <cell r="K153">
            <v>0</v>
          </cell>
        </row>
        <row r="154">
          <cell r="K154">
            <v>0</v>
          </cell>
        </row>
        <row r="155">
          <cell r="K155">
            <v>0</v>
          </cell>
        </row>
        <row r="156">
          <cell r="K156">
            <v>0</v>
          </cell>
        </row>
        <row r="157">
          <cell r="K157">
            <v>0</v>
          </cell>
        </row>
        <row r="158">
          <cell r="K158">
            <v>0</v>
          </cell>
        </row>
        <row r="159">
          <cell r="K159">
            <v>0</v>
          </cell>
        </row>
        <row r="160">
          <cell r="K160">
            <v>0</v>
          </cell>
        </row>
        <row r="161">
          <cell r="K161">
            <v>0</v>
          </cell>
        </row>
        <row r="162">
          <cell r="K162">
            <v>0</v>
          </cell>
        </row>
        <row r="163">
          <cell r="K163">
            <v>0</v>
          </cell>
        </row>
        <row r="164">
          <cell r="K164">
            <v>0</v>
          </cell>
        </row>
        <row r="165">
          <cell r="K165">
            <v>0</v>
          </cell>
        </row>
        <row r="166">
          <cell r="K166">
            <v>0</v>
          </cell>
        </row>
        <row r="167">
          <cell r="K167">
            <v>0</v>
          </cell>
        </row>
        <row r="168">
          <cell r="K168">
            <v>0</v>
          </cell>
        </row>
        <row r="171">
          <cell r="I171"/>
          <cell r="J171"/>
          <cell r="K171"/>
          <cell r="L171"/>
        </row>
        <row r="172">
          <cell r="I172"/>
          <cell r="J172"/>
          <cell r="K172"/>
          <cell r="L172"/>
        </row>
        <row r="173">
          <cell r="I173"/>
          <cell r="J173"/>
          <cell r="K173"/>
          <cell r="L173"/>
        </row>
        <row r="174">
          <cell r="I174"/>
          <cell r="J174"/>
          <cell r="K174"/>
          <cell r="L174"/>
        </row>
        <row r="175">
          <cell r="I175"/>
          <cell r="J175"/>
          <cell r="K175"/>
          <cell r="L175"/>
        </row>
        <row r="176">
          <cell r="I176"/>
          <cell r="J176"/>
          <cell r="K176"/>
          <cell r="L176"/>
        </row>
        <row r="177">
          <cell r="I177"/>
          <cell r="J177"/>
          <cell r="K177"/>
          <cell r="L177"/>
        </row>
        <row r="178">
          <cell r="I178"/>
          <cell r="J178"/>
          <cell r="K178"/>
          <cell r="L178"/>
        </row>
        <row r="179">
          <cell r="I179"/>
          <cell r="J179"/>
          <cell r="K179"/>
          <cell r="L179"/>
        </row>
        <row r="180">
          <cell r="I180"/>
          <cell r="J180"/>
          <cell r="K180"/>
          <cell r="L180"/>
        </row>
        <row r="181">
          <cell r="I181"/>
          <cell r="J181"/>
          <cell r="K181"/>
          <cell r="L181"/>
        </row>
      </sheetData>
      <sheetData sheetId="9">
        <row r="25">
          <cell r="I25" t="str">
            <v>IPB71</v>
          </cell>
          <cell r="J25">
            <v>50004370</v>
          </cell>
          <cell r="K25">
            <v>0</v>
          </cell>
        </row>
        <row r="26">
          <cell r="I26" t="str">
            <v>SB14</v>
          </cell>
          <cell r="J26">
            <v>50006661</v>
          </cell>
          <cell r="K26">
            <v>0</v>
          </cell>
        </row>
        <row r="27">
          <cell r="K27">
            <v>0</v>
          </cell>
        </row>
        <row r="28">
          <cell r="K28">
            <v>0</v>
          </cell>
        </row>
        <row r="29">
          <cell r="I29" t="str">
            <v>RFB790</v>
          </cell>
          <cell r="J29" t="str">
            <v>50006271</v>
          </cell>
          <cell r="K29">
            <v>0</v>
          </cell>
        </row>
        <row r="30">
          <cell r="K30">
            <v>0</v>
          </cell>
        </row>
        <row r="31">
          <cell r="K31">
            <v>0</v>
          </cell>
        </row>
        <row r="32">
          <cell r="I32" t="str">
            <v>BX960</v>
          </cell>
          <cell r="J32" t="str">
            <v>50001416</v>
          </cell>
          <cell r="K32">
            <v>0</v>
          </cell>
        </row>
        <row r="33">
          <cell r="K33">
            <v>0</v>
          </cell>
        </row>
        <row r="34">
          <cell r="I34" t="str">
            <v>IC5087A</v>
          </cell>
          <cell r="J34" t="str">
            <v>50004171</v>
          </cell>
          <cell r="K34">
            <v>31.88</v>
          </cell>
        </row>
        <row r="35">
          <cell r="I35" t="str">
            <v>ICS400</v>
          </cell>
          <cell r="J35" t="str">
            <v>50004264</v>
          </cell>
          <cell r="K35">
            <v>0</v>
          </cell>
        </row>
        <row r="36">
          <cell r="K36">
            <v>0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I50" t="str">
            <v>CY51W</v>
          </cell>
          <cell r="J50" t="str">
            <v>50003065</v>
          </cell>
          <cell r="K50">
            <v>678.04</v>
          </cell>
          <cell r="L50"/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I60" t="str">
            <v>IPB650</v>
          </cell>
          <cell r="J60">
            <v>50004353</v>
          </cell>
          <cell r="K60">
            <v>0</v>
          </cell>
        </row>
        <row r="61">
          <cell r="K61">
            <v>0</v>
          </cell>
        </row>
        <row r="62">
          <cell r="I62" t="str">
            <v>BSH8050</v>
          </cell>
          <cell r="J62" t="str">
            <v>50001266</v>
          </cell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  <row r="69">
          <cell r="K69">
            <v>0</v>
          </cell>
        </row>
        <row r="70">
          <cell r="K70">
            <v>0</v>
          </cell>
        </row>
        <row r="71">
          <cell r="K71">
            <v>0</v>
          </cell>
        </row>
        <row r="72">
          <cell r="K72">
            <v>0</v>
          </cell>
        </row>
        <row r="73">
          <cell r="K73">
            <v>0</v>
          </cell>
        </row>
        <row r="74">
          <cell r="K74">
            <v>0</v>
          </cell>
        </row>
        <row r="75">
          <cell r="K75">
            <v>0</v>
          </cell>
        </row>
        <row r="76">
          <cell r="K76">
            <v>0</v>
          </cell>
        </row>
        <row r="77">
          <cell r="K77">
            <v>0</v>
          </cell>
        </row>
        <row r="78">
          <cell r="K78">
            <v>0</v>
          </cell>
        </row>
        <row r="79">
          <cell r="K79">
            <v>0</v>
          </cell>
        </row>
        <row r="80">
          <cell r="K80">
            <v>0</v>
          </cell>
        </row>
        <row r="81">
          <cell r="K81">
            <v>0</v>
          </cell>
        </row>
        <row r="82">
          <cell r="K82">
            <v>0</v>
          </cell>
        </row>
        <row r="83">
          <cell r="K83">
            <v>0</v>
          </cell>
        </row>
        <row r="84">
          <cell r="K84">
            <v>0</v>
          </cell>
        </row>
        <row r="85">
          <cell r="K85">
            <v>0</v>
          </cell>
        </row>
        <row r="86">
          <cell r="K86">
            <v>0</v>
          </cell>
        </row>
        <row r="87">
          <cell r="K87">
            <v>0</v>
          </cell>
        </row>
        <row r="88">
          <cell r="K88">
            <v>0</v>
          </cell>
        </row>
        <row r="89">
          <cell r="I89" t="str">
            <v>IPB658</v>
          </cell>
          <cell r="J89" t="str">
            <v>50004361</v>
          </cell>
          <cell r="K89">
            <v>0</v>
          </cell>
        </row>
        <row r="90">
          <cell r="K90">
            <v>0</v>
          </cell>
        </row>
        <row r="91">
          <cell r="K91">
            <v>0</v>
          </cell>
        </row>
        <row r="92">
          <cell r="K92">
            <v>0</v>
          </cell>
        </row>
        <row r="93">
          <cell r="K93">
            <v>0</v>
          </cell>
        </row>
        <row r="94">
          <cell r="K94">
            <v>0</v>
          </cell>
        </row>
        <row r="95">
          <cell r="K95">
            <v>0</v>
          </cell>
        </row>
        <row r="96">
          <cell r="I96" t="str">
            <v>KPF15</v>
          </cell>
          <cell r="K96">
            <v>0</v>
          </cell>
        </row>
        <row r="97">
          <cell r="K97">
            <v>0</v>
          </cell>
        </row>
        <row r="98">
          <cell r="K98">
            <v>0</v>
          </cell>
        </row>
        <row r="99">
          <cell r="K99">
            <v>0</v>
          </cell>
        </row>
        <row r="100">
          <cell r="K100">
            <v>0</v>
          </cell>
        </row>
        <row r="101">
          <cell r="K101">
            <v>0</v>
          </cell>
        </row>
        <row r="102">
          <cell r="K102">
            <v>0</v>
          </cell>
        </row>
        <row r="103">
          <cell r="K103">
            <v>0</v>
          </cell>
        </row>
        <row r="104">
          <cell r="K104">
            <v>0</v>
          </cell>
        </row>
        <row r="105">
          <cell r="K105">
            <v>0</v>
          </cell>
        </row>
        <row r="106">
          <cell r="K106">
            <v>0</v>
          </cell>
        </row>
        <row r="107">
          <cell r="K107">
            <v>0</v>
          </cell>
        </row>
        <row r="108">
          <cell r="K108">
            <v>0</v>
          </cell>
        </row>
        <row r="109">
          <cell r="K109">
            <v>0</v>
          </cell>
        </row>
        <row r="110">
          <cell r="K110">
            <v>0</v>
          </cell>
        </row>
        <row r="111">
          <cell r="K111">
            <v>0</v>
          </cell>
        </row>
        <row r="112">
          <cell r="K112">
            <v>0</v>
          </cell>
        </row>
        <row r="113">
          <cell r="K113">
            <v>0</v>
          </cell>
        </row>
        <row r="114">
          <cell r="K114">
            <v>0</v>
          </cell>
        </row>
        <row r="115">
          <cell r="K115">
            <v>0</v>
          </cell>
        </row>
        <row r="116">
          <cell r="K116">
            <v>0</v>
          </cell>
        </row>
        <row r="117">
          <cell r="K117">
            <v>0</v>
          </cell>
        </row>
        <row r="118">
          <cell r="K118">
            <v>0</v>
          </cell>
        </row>
        <row r="119">
          <cell r="K119">
            <v>0</v>
          </cell>
        </row>
        <row r="120">
          <cell r="K120">
            <v>0</v>
          </cell>
        </row>
        <row r="121">
          <cell r="K121">
            <v>0</v>
          </cell>
        </row>
        <row r="122">
          <cell r="K122">
            <v>0</v>
          </cell>
        </row>
        <row r="123">
          <cell r="K123">
            <v>0</v>
          </cell>
        </row>
        <row r="124">
          <cell r="K124">
            <v>0</v>
          </cell>
        </row>
        <row r="125">
          <cell r="K125">
            <v>0</v>
          </cell>
        </row>
        <row r="126">
          <cell r="K126">
            <v>0</v>
          </cell>
        </row>
        <row r="127">
          <cell r="K127">
            <v>0</v>
          </cell>
        </row>
        <row r="128">
          <cell r="K128">
            <v>0</v>
          </cell>
        </row>
        <row r="129">
          <cell r="K129">
            <v>0</v>
          </cell>
        </row>
        <row r="130">
          <cell r="K130">
            <v>0</v>
          </cell>
        </row>
        <row r="131">
          <cell r="K131">
            <v>0</v>
          </cell>
        </row>
        <row r="132">
          <cell r="K132">
            <v>0</v>
          </cell>
        </row>
        <row r="133">
          <cell r="K133">
            <v>0</v>
          </cell>
        </row>
        <row r="134">
          <cell r="K134">
            <v>0</v>
          </cell>
        </row>
        <row r="135">
          <cell r="K135">
            <v>0</v>
          </cell>
        </row>
        <row r="136">
          <cell r="I136" t="str">
            <v>IC5091</v>
          </cell>
          <cell r="J136" t="str">
            <v>50004178</v>
          </cell>
          <cell r="K136">
            <v>0</v>
          </cell>
        </row>
        <row r="137">
          <cell r="K137">
            <v>0</v>
          </cell>
        </row>
        <row r="138">
          <cell r="K138">
            <v>0</v>
          </cell>
        </row>
        <row r="139">
          <cell r="K139">
            <v>0</v>
          </cell>
        </row>
        <row r="140">
          <cell r="K140">
            <v>0</v>
          </cell>
        </row>
        <row r="141">
          <cell r="K141">
            <v>0</v>
          </cell>
        </row>
        <row r="142">
          <cell r="K142">
            <v>0</v>
          </cell>
        </row>
        <row r="143">
          <cell r="K143">
            <v>0</v>
          </cell>
        </row>
        <row r="144">
          <cell r="K144">
            <v>0</v>
          </cell>
        </row>
        <row r="145">
          <cell r="K145">
            <v>0</v>
          </cell>
        </row>
        <row r="146">
          <cell r="K146">
            <v>0</v>
          </cell>
        </row>
        <row r="147">
          <cell r="K147">
            <v>0</v>
          </cell>
        </row>
        <row r="148">
          <cell r="K148">
            <v>0</v>
          </cell>
        </row>
        <row r="149">
          <cell r="I149" t="str">
            <v>IC7001</v>
          </cell>
          <cell r="K149">
            <v>0</v>
          </cell>
        </row>
        <row r="150">
          <cell r="K150">
            <v>0</v>
          </cell>
        </row>
        <row r="151">
          <cell r="K151">
            <v>0</v>
          </cell>
        </row>
        <row r="152">
          <cell r="K152">
            <v>0</v>
          </cell>
        </row>
        <row r="153">
          <cell r="K153">
            <v>0</v>
          </cell>
        </row>
        <row r="154">
          <cell r="K154">
            <v>0</v>
          </cell>
        </row>
        <row r="155">
          <cell r="K155">
            <v>0</v>
          </cell>
        </row>
        <row r="156">
          <cell r="K156">
            <v>0</v>
          </cell>
        </row>
        <row r="157">
          <cell r="K157">
            <v>0</v>
          </cell>
        </row>
        <row r="158">
          <cell r="K158">
            <v>0</v>
          </cell>
        </row>
        <row r="159">
          <cell r="K159">
            <v>0</v>
          </cell>
        </row>
        <row r="160">
          <cell r="K160">
            <v>0</v>
          </cell>
        </row>
        <row r="161">
          <cell r="K161">
            <v>0</v>
          </cell>
        </row>
        <row r="162">
          <cell r="K162">
            <v>0</v>
          </cell>
        </row>
        <row r="163">
          <cell r="K163">
            <v>0</v>
          </cell>
        </row>
        <row r="164">
          <cell r="K164">
            <v>0</v>
          </cell>
        </row>
        <row r="165">
          <cell r="K165">
            <v>0</v>
          </cell>
        </row>
        <row r="166">
          <cell r="K166">
            <v>0</v>
          </cell>
        </row>
        <row r="167">
          <cell r="K167">
            <v>0</v>
          </cell>
        </row>
        <row r="168">
          <cell r="K168">
            <v>0</v>
          </cell>
        </row>
        <row r="171">
          <cell r="I171"/>
          <cell r="J171"/>
          <cell r="K171"/>
          <cell r="L171"/>
        </row>
        <row r="172">
          <cell r="I172"/>
          <cell r="J172"/>
          <cell r="K172"/>
          <cell r="L172"/>
        </row>
        <row r="173">
          <cell r="I173"/>
          <cell r="J173"/>
          <cell r="K173"/>
          <cell r="L173"/>
        </row>
        <row r="174">
          <cell r="I174"/>
          <cell r="J174"/>
          <cell r="K174"/>
          <cell r="L174"/>
        </row>
        <row r="175">
          <cell r="I175"/>
          <cell r="J175"/>
          <cell r="K175"/>
          <cell r="L175"/>
        </row>
        <row r="176">
          <cell r="I176"/>
          <cell r="J176"/>
          <cell r="K176"/>
          <cell r="L176"/>
        </row>
        <row r="177">
          <cell r="I177"/>
          <cell r="J177"/>
          <cell r="K177"/>
          <cell r="L177"/>
        </row>
        <row r="178">
          <cell r="I178"/>
          <cell r="J178"/>
          <cell r="K178"/>
          <cell r="L178"/>
        </row>
        <row r="179">
          <cell r="I179"/>
          <cell r="J179"/>
          <cell r="K179"/>
          <cell r="L179"/>
        </row>
        <row r="180">
          <cell r="I180"/>
          <cell r="J180"/>
          <cell r="K180"/>
          <cell r="L180"/>
        </row>
        <row r="181">
          <cell r="I181"/>
          <cell r="J181"/>
          <cell r="K181"/>
          <cell r="L181"/>
        </row>
      </sheetData>
      <sheetData sheetId="10">
        <row r="25">
          <cell r="I25" t="str">
            <v>IPB71</v>
          </cell>
          <cell r="J25">
            <v>50004370</v>
          </cell>
          <cell r="K25">
            <v>0</v>
          </cell>
        </row>
        <row r="26">
          <cell r="I26" t="str">
            <v>SB14</v>
          </cell>
          <cell r="J26">
            <v>50006661</v>
          </cell>
          <cell r="K26">
            <v>1753.8400000000001</v>
          </cell>
        </row>
        <row r="27">
          <cell r="K27">
            <v>0</v>
          </cell>
        </row>
        <row r="28">
          <cell r="K28">
            <v>0</v>
          </cell>
        </row>
        <row r="29">
          <cell r="I29" t="str">
            <v>RFB790</v>
          </cell>
          <cell r="J29" t="str">
            <v>50006271</v>
          </cell>
          <cell r="K29">
            <v>0</v>
          </cell>
        </row>
        <row r="30">
          <cell r="K30">
            <v>0</v>
          </cell>
        </row>
        <row r="31">
          <cell r="K31">
            <v>0</v>
          </cell>
        </row>
        <row r="32">
          <cell r="I32" t="str">
            <v>BX960</v>
          </cell>
          <cell r="J32" t="str">
            <v>50001416</v>
          </cell>
          <cell r="K32">
            <v>163.84</v>
          </cell>
        </row>
        <row r="33">
          <cell r="K33">
            <v>0</v>
          </cell>
        </row>
        <row r="34">
          <cell r="I34" t="str">
            <v>IC5087A</v>
          </cell>
          <cell r="J34" t="str">
            <v>50004171</v>
          </cell>
          <cell r="K34">
            <v>238.1</v>
          </cell>
        </row>
        <row r="35">
          <cell r="I35" t="str">
            <v>ICS400</v>
          </cell>
          <cell r="J35" t="str">
            <v>50004264</v>
          </cell>
          <cell r="K35">
            <v>1201.71</v>
          </cell>
        </row>
        <row r="36">
          <cell r="K36">
            <v>0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I50" t="str">
            <v>CY51W</v>
          </cell>
          <cell r="J50" t="str">
            <v>50003065</v>
          </cell>
          <cell r="K50">
            <v>2308.19</v>
          </cell>
          <cell r="L50"/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I60" t="str">
            <v>IPB650</v>
          </cell>
          <cell r="J60">
            <v>50004353</v>
          </cell>
          <cell r="K60">
            <v>1564.28</v>
          </cell>
        </row>
        <row r="61">
          <cell r="K61">
            <v>0</v>
          </cell>
        </row>
        <row r="62">
          <cell r="I62" t="str">
            <v>BSH8050</v>
          </cell>
          <cell r="J62" t="str">
            <v>50001266</v>
          </cell>
          <cell r="K62">
            <v>912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  <row r="69">
          <cell r="K69">
            <v>0</v>
          </cell>
        </row>
        <row r="70">
          <cell r="K70">
            <v>0</v>
          </cell>
        </row>
        <row r="71">
          <cell r="K71">
            <v>0</v>
          </cell>
        </row>
        <row r="72">
          <cell r="K72">
            <v>0</v>
          </cell>
        </row>
        <row r="73">
          <cell r="K73">
            <v>0</v>
          </cell>
        </row>
        <row r="74">
          <cell r="K74">
            <v>0</v>
          </cell>
        </row>
        <row r="75">
          <cell r="K75">
            <v>0</v>
          </cell>
        </row>
        <row r="76">
          <cell r="K76">
            <v>0</v>
          </cell>
        </row>
        <row r="77">
          <cell r="K77">
            <v>0</v>
          </cell>
        </row>
        <row r="78">
          <cell r="K78">
            <v>0</v>
          </cell>
        </row>
        <row r="79">
          <cell r="K79">
            <v>0</v>
          </cell>
        </row>
        <row r="80">
          <cell r="K80">
            <v>0</v>
          </cell>
        </row>
        <row r="81">
          <cell r="K81">
            <v>0</v>
          </cell>
        </row>
        <row r="82">
          <cell r="K82">
            <v>0</v>
          </cell>
        </row>
        <row r="83">
          <cell r="K83">
            <v>0</v>
          </cell>
        </row>
        <row r="84">
          <cell r="K84">
            <v>0</v>
          </cell>
        </row>
        <row r="85">
          <cell r="K85">
            <v>0</v>
          </cell>
        </row>
        <row r="86">
          <cell r="I86" t="str">
            <v>ESB608</v>
          </cell>
          <cell r="K86">
            <v>0</v>
          </cell>
        </row>
        <row r="87">
          <cell r="K87">
            <v>0</v>
          </cell>
        </row>
        <row r="88">
          <cell r="K88">
            <v>0</v>
          </cell>
        </row>
        <row r="89">
          <cell r="I89" t="str">
            <v>IPB658</v>
          </cell>
          <cell r="J89" t="str">
            <v>50004361</v>
          </cell>
          <cell r="K89">
            <v>2297.4499999999998</v>
          </cell>
        </row>
        <row r="90">
          <cell r="K90">
            <v>0</v>
          </cell>
        </row>
        <row r="91">
          <cell r="K91">
            <v>0</v>
          </cell>
        </row>
        <row r="92">
          <cell r="K92">
            <v>0</v>
          </cell>
        </row>
        <row r="93">
          <cell r="K93">
            <v>0</v>
          </cell>
        </row>
        <row r="94">
          <cell r="K94">
            <v>0</v>
          </cell>
        </row>
        <row r="95">
          <cell r="K95">
            <v>0</v>
          </cell>
        </row>
        <row r="96">
          <cell r="I96" t="str">
            <v>KPF15</v>
          </cell>
          <cell r="K96">
            <v>0</v>
          </cell>
        </row>
        <row r="97">
          <cell r="K97">
            <v>0</v>
          </cell>
        </row>
        <row r="98">
          <cell r="K98">
            <v>0</v>
          </cell>
        </row>
        <row r="99">
          <cell r="K99">
            <v>0</v>
          </cell>
        </row>
        <row r="100">
          <cell r="K100">
            <v>0</v>
          </cell>
        </row>
        <row r="101">
          <cell r="K101">
            <v>0</v>
          </cell>
        </row>
        <row r="102">
          <cell r="K102">
            <v>0</v>
          </cell>
        </row>
        <row r="103">
          <cell r="K103">
            <v>0</v>
          </cell>
        </row>
        <row r="104">
          <cell r="K104">
            <v>0</v>
          </cell>
        </row>
        <row r="105">
          <cell r="K105">
            <v>0</v>
          </cell>
        </row>
        <row r="106">
          <cell r="K106">
            <v>0</v>
          </cell>
        </row>
        <row r="107">
          <cell r="K107">
            <v>0</v>
          </cell>
        </row>
        <row r="108">
          <cell r="K108">
            <v>0</v>
          </cell>
        </row>
        <row r="109">
          <cell r="K109">
            <v>0</v>
          </cell>
        </row>
        <row r="110">
          <cell r="K110">
            <v>0</v>
          </cell>
        </row>
        <row r="111">
          <cell r="K111">
            <v>0</v>
          </cell>
        </row>
        <row r="112">
          <cell r="K112">
            <v>0</v>
          </cell>
        </row>
        <row r="113">
          <cell r="K113">
            <v>0</v>
          </cell>
        </row>
        <row r="114">
          <cell r="K114">
            <v>0</v>
          </cell>
        </row>
        <row r="115">
          <cell r="K115">
            <v>0</v>
          </cell>
        </row>
        <row r="116">
          <cell r="K116">
            <v>0</v>
          </cell>
        </row>
        <row r="117">
          <cell r="K117">
            <v>0</v>
          </cell>
        </row>
        <row r="118">
          <cell r="K118">
            <v>0</v>
          </cell>
        </row>
        <row r="119">
          <cell r="K119">
            <v>0</v>
          </cell>
        </row>
        <row r="120">
          <cell r="K120">
            <v>0</v>
          </cell>
        </row>
        <row r="121">
          <cell r="K121">
            <v>0</v>
          </cell>
        </row>
        <row r="122">
          <cell r="K122">
            <v>0</v>
          </cell>
        </row>
        <row r="123">
          <cell r="K123">
            <v>0</v>
          </cell>
        </row>
        <row r="124">
          <cell r="K124">
            <v>0</v>
          </cell>
        </row>
        <row r="125">
          <cell r="K125">
            <v>0</v>
          </cell>
        </row>
        <row r="126">
          <cell r="K126">
            <v>0</v>
          </cell>
        </row>
        <row r="127">
          <cell r="K127">
            <v>0</v>
          </cell>
        </row>
        <row r="128">
          <cell r="K128">
            <v>0</v>
          </cell>
        </row>
        <row r="129">
          <cell r="K129">
            <v>0</v>
          </cell>
        </row>
        <row r="130">
          <cell r="K130">
            <v>0</v>
          </cell>
        </row>
        <row r="131">
          <cell r="K131">
            <v>0</v>
          </cell>
        </row>
        <row r="132">
          <cell r="K132">
            <v>0</v>
          </cell>
        </row>
        <row r="133">
          <cell r="K133">
            <v>0</v>
          </cell>
        </row>
        <row r="134">
          <cell r="K134">
            <v>0</v>
          </cell>
        </row>
        <row r="135">
          <cell r="K135">
            <v>0</v>
          </cell>
        </row>
        <row r="136">
          <cell r="I136" t="str">
            <v>IC5091</v>
          </cell>
          <cell r="J136" t="str">
            <v>50004178</v>
          </cell>
          <cell r="K136">
            <v>0</v>
          </cell>
        </row>
        <row r="137">
          <cell r="K137">
            <v>0</v>
          </cell>
        </row>
        <row r="138">
          <cell r="K138">
            <v>0</v>
          </cell>
        </row>
        <row r="139">
          <cell r="K139">
            <v>0</v>
          </cell>
        </row>
        <row r="140">
          <cell r="K140">
            <v>0</v>
          </cell>
        </row>
        <row r="141">
          <cell r="K141">
            <v>0</v>
          </cell>
        </row>
        <row r="142">
          <cell r="K142">
            <v>0</v>
          </cell>
        </row>
        <row r="143">
          <cell r="K143">
            <v>0</v>
          </cell>
        </row>
        <row r="144">
          <cell r="K144">
            <v>0</v>
          </cell>
        </row>
        <row r="145">
          <cell r="K145">
            <v>0</v>
          </cell>
        </row>
        <row r="146">
          <cell r="K146">
            <v>0</v>
          </cell>
        </row>
        <row r="147">
          <cell r="K147">
            <v>0</v>
          </cell>
        </row>
        <row r="148">
          <cell r="K148">
            <v>0</v>
          </cell>
        </row>
        <row r="149">
          <cell r="I149" t="str">
            <v>IC7001</v>
          </cell>
          <cell r="K149">
            <v>0</v>
          </cell>
        </row>
        <row r="150">
          <cell r="I150" t="str">
            <v>IPB279</v>
          </cell>
          <cell r="K150">
            <v>736.17</v>
          </cell>
        </row>
        <row r="151">
          <cell r="K151">
            <v>0</v>
          </cell>
        </row>
        <row r="152">
          <cell r="K152">
            <v>0</v>
          </cell>
        </row>
        <row r="153">
          <cell r="K153">
            <v>0</v>
          </cell>
        </row>
        <row r="154">
          <cell r="K154">
            <v>0</v>
          </cell>
        </row>
        <row r="155">
          <cell r="K155">
            <v>0</v>
          </cell>
        </row>
        <row r="156">
          <cell r="K156">
            <v>0</v>
          </cell>
        </row>
        <row r="157">
          <cell r="K157">
            <v>0</v>
          </cell>
        </row>
        <row r="158">
          <cell r="K158">
            <v>0</v>
          </cell>
        </row>
        <row r="159">
          <cell r="K159">
            <v>0</v>
          </cell>
        </row>
        <row r="160">
          <cell r="K160">
            <v>0</v>
          </cell>
        </row>
        <row r="161">
          <cell r="K161">
            <v>0</v>
          </cell>
        </row>
        <row r="162">
          <cell r="K162">
            <v>0</v>
          </cell>
        </row>
        <row r="163">
          <cell r="K163">
            <v>0</v>
          </cell>
        </row>
        <row r="164">
          <cell r="K164">
            <v>0</v>
          </cell>
        </row>
        <row r="165">
          <cell r="K165">
            <v>0</v>
          </cell>
        </row>
        <row r="166">
          <cell r="K166">
            <v>0</v>
          </cell>
        </row>
        <row r="167">
          <cell r="K167">
            <v>0</v>
          </cell>
        </row>
        <row r="168">
          <cell r="K168">
            <v>0</v>
          </cell>
        </row>
        <row r="170">
          <cell r="J170"/>
          <cell r="K170"/>
        </row>
        <row r="171">
          <cell r="J171"/>
          <cell r="K171"/>
          <cell r="L171"/>
        </row>
        <row r="172">
          <cell r="J172"/>
          <cell r="K172"/>
          <cell r="L172"/>
        </row>
        <row r="173">
          <cell r="I173"/>
          <cell r="J173"/>
          <cell r="K173"/>
          <cell r="L173"/>
        </row>
        <row r="174">
          <cell r="J174"/>
          <cell r="K174"/>
          <cell r="L174"/>
        </row>
        <row r="175">
          <cell r="J175"/>
          <cell r="K175"/>
          <cell r="L175"/>
        </row>
        <row r="176">
          <cell r="J176"/>
          <cell r="K176"/>
          <cell r="L176"/>
        </row>
        <row r="177">
          <cell r="K177"/>
          <cell r="L177"/>
        </row>
        <row r="178">
          <cell r="I178"/>
          <cell r="J178"/>
          <cell r="K178"/>
          <cell r="L178"/>
        </row>
        <row r="179">
          <cell r="I179"/>
          <cell r="J179"/>
          <cell r="K179"/>
          <cell r="L179"/>
        </row>
        <row r="180">
          <cell r="I180"/>
          <cell r="J180"/>
          <cell r="K180"/>
          <cell r="L180"/>
        </row>
        <row r="181">
          <cell r="I181"/>
          <cell r="J181"/>
          <cell r="K181"/>
          <cell r="L181"/>
        </row>
      </sheetData>
      <sheetData sheetId="11"/>
      <sheetData sheetId="12">
        <row r="17">
          <cell r="K17">
            <v>1</v>
          </cell>
          <cell r="L17"/>
          <cell r="M17">
            <v>1</v>
          </cell>
          <cell r="N17" t="str">
            <v/>
          </cell>
          <cell r="O17"/>
          <cell r="P17" t="str">
            <v>L</v>
          </cell>
          <cell r="Q17">
            <v>1</v>
          </cell>
          <cell r="R17">
            <v>0.12709123147316101</v>
          </cell>
          <cell r="S17" t="str">
            <v>Absoluto-Aplica simulación</v>
          </cell>
          <cell r="T17">
            <v>3.6262175009556801</v>
          </cell>
          <cell r="U17">
            <v>0</v>
          </cell>
          <cell r="V17">
            <v>4.0870779487416602</v>
          </cell>
        </row>
        <row r="18">
          <cell r="K18">
            <v>2</v>
          </cell>
          <cell r="L18"/>
          <cell r="M18">
            <v>2</v>
          </cell>
          <cell r="N18" t="str">
            <v/>
          </cell>
          <cell r="O18"/>
          <cell r="P18" t="str">
            <v>L</v>
          </cell>
          <cell r="Q18">
            <v>1</v>
          </cell>
          <cell r="R18">
            <v>0.12709123147316101</v>
          </cell>
          <cell r="S18" t="str">
            <v>Absoluto-Aplica simulación</v>
          </cell>
          <cell r="T18">
            <v>3.0607734160608899</v>
          </cell>
          <cell r="U18">
            <v>0</v>
          </cell>
          <cell r="V18">
            <v>3.4497708787683901</v>
          </cell>
        </row>
        <row r="19">
          <cell r="K19">
            <v>3</v>
          </cell>
          <cell r="L19"/>
          <cell r="M19">
            <v>3</v>
          </cell>
          <cell r="N19" t="str">
            <v/>
          </cell>
          <cell r="O19"/>
          <cell r="P19" t="str">
            <v>L</v>
          </cell>
          <cell r="Q19">
            <v>1</v>
          </cell>
          <cell r="R19">
            <v>0.12709123147316101</v>
          </cell>
          <cell r="S19" t="str">
            <v>Absoluto-Aplica simulación</v>
          </cell>
          <cell r="T19">
            <v>3.8597704925426499</v>
          </cell>
          <cell r="U19">
            <v>0</v>
          </cell>
          <cell r="V19">
            <v>4.3503134776436703</v>
          </cell>
        </row>
        <row r="20">
          <cell r="K20">
            <v>4</v>
          </cell>
          <cell r="L20"/>
          <cell r="M20">
            <v>4</v>
          </cell>
          <cell r="N20" t="str">
            <v/>
          </cell>
          <cell r="O20"/>
          <cell r="P20" t="str">
            <v>L</v>
          </cell>
          <cell r="Q20">
            <v>1</v>
          </cell>
          <cell r="R20">
            <v>0.12709123147316101</v>
          </cell>
          <cell r="S20" t="str">
            <v>Absoluto-Aplica simulación</v>
          </cell>
          <cell r="T20">
            <v>4.1916615858504596</v>
          </cell>
          <cell r="U20">
            <v>0</v>
          </cell>
          <cell r="V20">
            <v>4.7243850187149397</v>
          </cell>
        </row>
        <row r="21">
          <cell r="K21">
            <v>5</v>
          </cell>
          <cell r="L21"/>
          <cell r="M21">
            <v>5</v>
          </cell>
          <cell r="N21" t="str">
            <v/>
          </cell>
          <cell r="O21"/>
          <cell r="P21" t="str">
            <v>L</v>
          </cell>
          <cell r="Q21">
            <v>1</v>
          </cell>
          <cell r="R21">
            <v>0.12709123147316101</v>
          </cell>
          <cell r="S21" t="str">
            <v>Absoluto-Aplica simulación</v>
          </cell>
          <cell r="T21">
            <v>3.2820341449327701</v>
          </cell>
          <cell r="U21">
            <v>0</v>
          </cell>
          <cell r="V21">
            <v>3.69915190614923</v>
          </cell>
        </row>
        <row r="22">
          <cell r="K22">
            <v>6</v>
          </cell>
          <cell r="L22"/>
          <cell r="M22">
            <v>6</v>
          </cell>
          <cell r="N22" t="str">
            <v/>
          </cell>
          <cell r="O22"/>
          <cell r="P22" t="str">
            <v>L</v>
          </cell>
          <cell r="Q22">
            <v>1</v>
          </cell>
          <cell r="R22">
            <v>0.12709123147316101</v>
          </cell>
          <cell r="S22" t="str">
            <v>Absoluto-Aplica simulación</v>
          </cell>
          <cell r="T22">
            <v>3.29432640764787</v>
          </cell>
          <cell r="U22">
            <v>0</v>
          </cell>
          <cell r="V22">
            <v>3.7130064076703899</v>
          </cell>
        </row>
        <row r="23">
          <cell r="K23">
            <v>7</v>
          </cell>
          <cell r="L23"/>
          <cell r="M23">
            <v>7</v>
          </cell>
          <cell r="N23" t="str">
            <v/>
          </cell>
          <cell r="O23"/>
          <cell r="P23" t="str">
            <v>L</v>
          </cell>
          <cell r="Q23">
            <v>1</v>
          </cell>
          <cell r="R23">
            <v>0.12709123147316101</v>
          </cell>
          <cell r="S23" t="str">
            <v>Absoluto-Aplica simulación</v>
          </cell>
          <cell r="T23">
            <v>3.0853579414910999</v>
          </cell>
          <cell r="U23">
            <v>0</v>
          </cell>
          <cell r="V23">
            <v>3.4774798818106998</v>
          </cell>
        </row>
        <row r="24">
          <cell r="K24">
            <v>8</v>
          </cell>
          <cell r="L24"/>
          <cell r="M24">
            <v>8</v>
          </cell>
          <cell r="N24" t="str">
            <v/>
          </cell>
          <cell r="O24"/>
          <cell r="P24" t="str">
            <v>L</v>
          </cell>
          <cell r="Q24">
            <v>1</v>
          </cell>
          <cell r="R24">
            <v>0.12709123147316101</v>
          </cell>
          <cell r="S24" t="str">
            <v>Absoluto-Aplica simulación</v>
          </cell>
          <cell r="T24">
            <v>4.1670770604202501</v>
          </cell>
          <cell r="U24">
            <v>0</v>
          </cell>
          <cell r="V24">
            <v>4.6966760156726197</v>
          </cell>
        </row>
        <row r="25">
          <cell r="K25">
            <v>9</v>
          </cell>
          <cell r="L25"/>
          <cell r="M25">
            <v>9</v>
          </cell>
          <cell r="N25" t="str">
            <v/>
          </cell>
          <cell r="O25"/>
          <cell r="P25" t="str">
            <v>L</v>
          </cell>
          <cell r="Q25">
            <v>1</v>
          </cell>
          <cell r="R25">
            <v>0.12709123147316101</v>
          </cell>
          <cell r="S25" t="str">
            <v>Absoluto-Aplica simulación</v>
          </cell>
          <cell r="T25">
            <v>1.25381079694061</v>
          </cell>
          <cell r="U25">
            <v>0</v>
          </cell>
          <cell r="V25">
            <v>1.41315915515813</v>
          </cell>
        </row>
        <row r="26">
          <cell r="K26">
            <v>10</v>
          </cell>
          <cell r="L26"/>
          <cell r="M26">
            <v>10</v>
          </cell>
          <cell r="N26" t="str">
            <v/>
          </cell>
          <cell r="O26"/>
          <cell r="P26" t="str">
            <v>L</v>
          </cell>
          <cell r="Q26">
            <v>1</v>
          </cell>
          <cell r="R26">
            <v>0.12709123147316101</v>
          </cell>
          <cell r="S26" t="str">
            <v>Absoluto-Aplica simulación</v>
          </cell>
          <cell r="T26">
            <v>4.2408306367108803</v>
          </cell>
          <cell r="U26">
            <v>0</v>
          </cell>
          <cell r="V26">
            <v>4.7798030247995698</v>
          </cell>
        </row>
        <row r="27">
          <cell r="K27">
            <v>11</v>
          </cell>
          <cell r="L27"/>
          <cell r="M27">
            <v>11</v>
          </cell>
          <cell r="N27" t="str">
            <v/>
          </cell>
          <cell r="O27"/>
          <cell r="P27" t="str">
            <v>L</v>
          </cell>
          <cell r="Q27">
            <v>1</v>
          </cell>
          <cell r="R27">
            <v>0.12709123147316101</v>
          </cell>
          <cell r="S27" t="str">
            <v>Absoluto-Aplica simulación</v>
          </cell>
          <cell r="T27">
            <v>4.1670770604202501</v>
          </cell>
          <cell r="U27">
            <v>0</v>
          </cell>
          <cell r="V27">
            <v>4.6966760156726197</v>
          </cell>
        </row>
        <row r="28">
          <cell r="K28">
            <v>12</v>
          </cell>
          <cell r="L28"/>
          <cell r="M28">
            <v>12</v>
          </cell>
          <cell r="N28" t="str">
            <v/>
          </cell>
          <cell r="O28"/>
          <cell r="P28" t="str">
            <v>L</v>
          </cell>
          <cell r="Q28">
            <v>1</v>
          </cell>
          <cell r="R28">
            <v>0.12709123147316101</v>
          </cell>
          <cell r="S28" t="str">
            <v>Absoluto-Aplica simulación</v>
          </cell>
          <cell r="T28">
            <v>4.0318621705541098</v>
          </cell>
          <cell r="U28">
            <v>0</v>
          </cell>
          <cell r="V28">
            <v>4.5442764989398796</v>
          </cell>
        </row>
        <row r="29">
          <cell r="K29">
            <v>13</v>
          </cell>
          <cell r="L29"/>
          <cell r="M29">
            <v>13</v>
          </cell>
          <cell r="N29" t="str">
            <v/>
          </cell>
          <cell r="O29"/>
          <cell r="P29" t="str">
            <v>L</v>
          </cell>
          <cell r="Q29">
            <v>1</v>
          </cell>
          <cell r="R29">
            <v>0.12709123147316101</v>
          </cell>
          <cell r="S29" t="str">
            <v>Absoluto-Aplica simulación</v>
          </cell>
          <cell r="T29">
            <v>4.4497991028676402</v>
          </cell>
          <cell r="U29">
            <v>0</v>
          </cell>
          <cell r="V29">
            <v>5.0153295506592599</v>
          </cell>
        </row>
        <row r="30">
          <cell r="K30">
            <v>14</v>
          </cell>
          <cell r="L30"/>
          <cell r="M30">
            <v>14</v>
          </cell>
          <cell r="N30" t="str">
            <v/>
          </cell>
          <cell r="O30"/>
          <cell r="P30" t="str">
            <v>L</v>
          </cell>
          <cell r="Q30">
            <v>1</v>
          </cell>
          <cell r="R30">
            <v>0.12709123147316101</v>
          </cell>
          <cell r="S30" t="str">
            <v>Absoluto-Aplica simulación</v>
          </cell>
          <cell r="T30">
            <v>4.1179080095598399</v>
          </cell>
          <cell r="U30">
            <v>0</v>
          </cell>
          <cell r="V30">
            <v>4.6412580095879896</v>
          </cell>
        </row>
        <row r="31">
          <cell r="K31">
            <v>15</v>
          </cell>
          <cell r="L31"/>
          <cell r="M31">
            <v>15</v>
          </cell>
          <cell r="N31" t="str">
            <v/>
          </cell>
          <cell r="O31"/>
          <cell r="P31" t="str">
            <v>L</v>
          </cell>
          <cell r="Q31">
            <v>1</v>
          </cell>
          <cell r="R31">
            <v>0.12709123147316101</v>
          </cell>
          <cell r="S31" t="str">
            <v>Absoluto-Aplica simulación</v>
          </cell>
          <cell r="T31">
            <v>3.9949853824088</v>
          </cell>
          <cell r="U31">
            <v>0</v>
          </cell>
          <cell r="V31">
            <v>4.5027129943764104</v>
          </cell>
        </row>
        <row r="32">
          <cell r="K32">
            <v>16</v>
          </cell>
          <cell r="L32"/>
          <cell r="M32">
            <v>16</v>
          </cell>
          <cell r="N32" t="str">
            <v/>
          </cell>
          <cell r="O32"/>
          <cell r="P32" t="str">
            <v>L</v>
          </cell>
          <cell r="Q32">
            <v>1</v>
          </cell>
          <cell r="R32">
            <v>0.12709123147316101</v>
          </cell>
          <cell r="S32" t="str">
            <v>Absoluto-Aplica simulación</v>
          </cell>
          <cell r="T32">
            <v>2.17573050057341</v>
          </cell>
          <cell r="U32">
            <v>0</v>
          </cell>
          <cell r="V32">
            <v>2.4522467692449998</v>
          </cell>
        </row>
        <row r="33">
          <cell r="K33">
            <v>17</v>
          </cell>
          <cell r="L33"/>
          <cell r="M33">
            <v>17</v>
          </cell>
          <cell r="N33" t="str">
            <v/>
          </cell>
          <cell r="O33"/>
          <cell r="P33" t="str">
            <v>L</v>
          </cell>
          <cell r="Q33">
            <v>1</v>
          </cell>
          <cell r="R33">
            <v>0.12709123147316101</v>
          </cell>
          <cell r="S33" t="str">
            <v>Absoluto-Aplica simulación</v>
          </cell>
          <cell r="T33">
            <v>4.0810312214145297</v>
          </cell>
          <cell r="U33">
            <v>0</v>
          </cell>
          <cell r="V33">
            <v>4.5996945050245097</v>
          </cell>
        </row>
        <row r="34">
          <cell r="K34">
            <v>18</v>
          </cell>
          <cell r="L34"/>
          <cell r="M34">
            <v>18</v>
          </cell>
          <cell r="N34" t="str">
            <v/>
          </cell>
          <cell r="O34"/>
          <cell r="P34" t="str">
            <v>L</v>
          </cell>
          <cell r="Q34">
            <v>1</v>
          </cell>
          <cell r="R34">
            <v>0.12709123147316101</v>
          </cell>
          <cell r="S34" t="str">
            <v>Absoluto-Aplica simulación</v>
          </cell>
          <cell r="T34">
            <v>3.9212318061181701</v>
          </cell>
          <cell r="U34">
            <v>0</v>
          </cell>
          <cell r="V34">
            <v>4.4195859852494603</v>
          </cell>
        </row>
        <row r="35">
          <cell r="K35">
            <v>19</v>
          </cell>
          <cell r="L35"/>
          <cell r="M35">
            <v>19</v>
          </cell>
          <cell r="N35" t="str">
            <v/>
          </cell>
          <cell r="O35"/>
          <cell r="P35" t="str">
            <v>L</v>
          </cell>
          <cell r="Q35">
            <v>1</v>
          </cell>
          <cell r="R35">
            <v>0.12709123147316101</v>
          </cell>
          <cell r="S35" t="str">
            <v>Absoluto-Aplica simulación</v>
          </cell>
          <cell r="T35">
            <v>4.5235526791582696</v>
          </cell>
          <cell r="U35">
            <v>0</v>
          </cell>
          <cell r="V35">
            <v>5.0984565597862099</v>
          </cell>
        </row>
        <row r="36">
          <cell r="K36">
            <v>20</v>
          </cell>
          <cell r="L36"/>
          <cell r="M36">
            <v>20</v>
          </cell>
          <cell r="N36" t="str">
            <v/>
          </cell>
          <cell r="O36"/>
          <cell r="P36" t="str">
            <v>L</v>
          </cell>
          <cell r="Q36">
            <v>1</v>
          </cell>
          <cell r="R36">
            <v>0.12709123147316101</v>
          </cell>
          <cell r="S36" t="str">
            <v>Absoluto-Aplica simulación</v>
          </cell>
          <cell r="T36">
            <v>3.6999710772463001</v>
          </cell>
          <cell r="U36">
            <v>0</v>
          </cell>
          <cell r="V36">
            <v>4.1702049578686102</v>
          </cell>
        </row>
        <row r="37">
          <cell r="K37">
            <v>21</v>
          </cell>
          <cell r="L37"/>
          <cell r="M37">
            <v>21</v>
          </cell>
          <cell r="N37" t="str">
            <v/>
          </cell>
          <cell r="O37"/>
          <cell r="P37" t="str">
            <v>L</v>
          </cell>
          <cell r="Q37">
            <v>1</v>
          </cell>
          <cell r="R37">
            <v>0.12709123147316101</v>
          </cell>
          <cell r="S37" t="str">
            <v>Absoluto-Aplica simulación</v>
          </cell>
          <cell r="T37">
            <v>4.4989681537280601</v>
          </cell>
          <cell r="U37">
            <v>0</v>
          </cell>
          <cell r="V37">
            <v>5.07074755674389</v>
          </cell>
        </row>
        <row r="38">
          <cell r="K38">
            <v>22</v>
          </cell>
          <cell r="L38"/>
          <cell r="M38">
            <v>22</v>
          </cell>
          <cell r="N38" t="str">
            <v/>
          </cell>
          <cell r="O38"/>
          <cell r="P38" t="str">
            <v>L</v>
          </cell>
          <cell r="Q38">
            <v>1</v>
          </cell>
          <cell r="R38">
            <v>0.12709123147316101</v>
          </cell>
          <cell r="S38" t="str">
            <v>Absoluto-Aplica simulación</v>
          </cell>
          <cell r="T38">
            <v>3.9949853824088</v>
          </cell>
          <cell r="U38">
            <v>0</v>
          </cell>
          <cell r="V38">
            <v>4.5027129943764104</v>
          </cell>
        </row>
        <row r="39">
          <cell r="K39">
            <v>23</v>
          </cell>
          <cell r="L39"/>
          <cell r="M39">
            <v>23</v>
          </cell>
          <cell r="N39" t="str">
            <v/>
          </cell>
          <cell r="O39"/>
          <cell r="P39" t="str">
            <v>L</v>
          </cell>
          <cell r="Q39">
            <v>1</v>
          </cell>
          <cell r="R39">
            <v>0.12709123147316101</v>
          </cell>
          <cell r="S39" t="str">
            <v>Absoluto-Aplica simulación</v>
          </cell>
          <cell r="T39">
            <v>2.9993121024853702</v>
          </cell>
          <cell r="U39">
            <v>0</v>
          </cell>
          <cell r="V39">
            <v>3.3804983711625902</v>
          </cell>
        </row>
        <row r="40">
          <cell r="K40">
            <v>24</v>
          </cell>
          <cell r="L40"/>
          <cell r="M40">
            <v>24</v>
          </cell>
          <cell r="N40" t="str">
            <v/>
          </cell>
          <cell r="O40"/>
          <cell r="P40" t="str">
            <v>L</v>
          </cell>
          <cell r="Q40">
            <v>1</v>
          </cell>
          <cell r="R40">
            <v>0.12709123147316101</v>
          </cell>
          <cell r="S40" t="str">
            <v>Absoluto-Aplica simulación</v>
          </cell>
          <cell r="T40">
            <v>5.1750426030587802</v>
          </cell>
          <cell r="U40">
            <v>0</v>
          </cell>
          <cell r="V40">
            <v>5.8327451404075896</v>
          </cell>
        </row>
        <row r="41">
          <cell r="K41">
            <v>25</v>
          </cell>
          <cell r="L41"/>
          <cell r="M41">
            <v>25</v>
          </cell>
          <cell r="N41" t="str">
            <v/>
          </cell>
          <cell r="O41"/>
          <cell r="P41" t="str">
            <v>L</v>
          </cell>
          <cell r="Q41">
            <v>1</v>
          </cell>
          <cell r="R41">
            <v>0.12709123147316101</v>
          </cell>
          <cell r="S41" t="str">
            <v>Absoluto-Aplica simulación</v>
          </cell>
          <cell r="T41">
            <v>4.89232056061139</v>
          </cell>
          <cell r="U41">
            <v>0</v>
          </cell>
          <cell r="V41">
            <v>5.5140916054209503</v>
          </cell>
        </row>
        <row r="42">
          <cell r="K42">
            <v>26</v>
          </cell>
          <cell r="L42"/>
          <cell r="M42">
            <v>26</v>
          </cell>
          <cell r="N42" t="str">
            <v/>
          </cell>
          <cell r="O42"/>
          <cell r="P42" t="str">
            <v>L</v>
          </cell>
          <cell r="Q42">
            <v>1</v>
          </cell>
          <cell r="R42">
            <v>0.12709123147316101</v>
          </cell>
          <cell r="S42" t="str">
            <v>Absoluto-Aplica simulación</v>
          </cell>
          <cell r="T42">
            <v>3.8966472806879602</v>
          </cell>
          <cell r="U42">
            <v>0</v>
          </cell>
          <cell r="V42">
            <v>4.3918769822071404</v>
          </cell>
        </row>
        <row r="43">
          <cell r="K43">
            <v>27</v>
          </cell>
          <cell r="L43"/>
          <cell r="M43">
            <v>27</v>
          </cell>
          <cell r="N43" t="str">
            <v/>
          </cell>
          <cell r="O43"/>
          <cell r="P43" t="str">
            <v>L</v>
          </cell>
          <cell r="Q43">
            <v>1</v>
          </cell>
          <cell r="R43">
            <v>0.12709123147316101</v>
          </cell>
          <cell r="S43" t="str">
            <v>Absoluto-Aplica simulación</v>
          </cell>
          <cell r="T43">
            <v>5.8634093151046001</v>
          </cell>
          <cell r="U43">
            <v>0</v>
          </cell>
          <cell r="V43">
            <v>6.6085972255924501</v>
          </cell>
        </row>
        <row r="44">
          <cell r="K44">
            <v>28</v>
          </cell>
          <cell r="L44"/>
          <cell r="M44">
            <v>28</v>
          </cell>
          <cell r="N44" t="str">
            <v/>
          </cell>
          <cell r="O44"/>
          <cell r="P44" t="str">
            <v>L</v>
          </cell>
          <cell r="Q44">
            <v>1</v>
          </cell>
          <cell r="R44">
            <v>0.12709123147316101</v>
          </cell>
          <cell r="S44" t="str">
            <v>Absoluto-Aplica simulación</v>
          </cell>
          <cell r="T44">
            <v>4.2899996875712896</v>
          </cell>
          <cell r="U44">
            <v>0</v>
          </cell>
          <cell r="V44">
            <v>4.8352210308841999</v>
          </cell>
        </row>
        <row r="45">
          <cell r="K45">
            <v>29</v>
          </cell>
          <cell r="L45"/>
          <cell r="M45">
            <v>29</v>
          </cell>
          <cell r="N45" t="str">
            <v/>
          </cell>
          <cell r="O45"/>
          <cell r="P45" t="str">
            <v>L</v>
          </cell>
          <cell r="Q45">
            <v>1</v>
          </cell>
          <cell r="R45">
            <v>0.12709123147316101</v>
          </cell>
          <cell r="S45" t="str">
            <v>Absoluto-Aplica simulación</v>
          </cell>
          <cell r="T45">
            <v>8.5554148497123794</v>
          </cell>
          <cell r="U45">
            <v>0</v>
          </cell>
          <cell r="V45">
            <v>9.6427330587260904</v>
          </cell>
        </row>
        <row r="46">
          <cell r="K46">
            <v>30</v>
          </cell>
          <cell r="L46"/>
          <cell r="M46">
            <v>30</v>
          </cell>
          <cell r="N46" t="str">
            <v/>
          </cell>
          <cell r="O46"/>
          <cell r="P46" t="str">
            <v>L</v>
          </cell>
          <cell r="Q46">
            <v>1</v>
          </cell>
          <cell r="R46">
            <v>0.12709123147316101</v>
          </cell>
          <cell r="S46" t="str">
            <v>Absoluto-Aplica simulación</v>
          </cell>
          <cell r="T46">
            <v>3.3926645093687</v>
          </cell>
          <cell r="U46">
            <v>0</v>
          </cell>
          <cell r="V46">
            <v>3.8238424198396599</v>
          </cell>
        </row>
        <row r="47">
          <cell r="K47">
            <v>31</v>
          </cell>
          <cell r="L47"/>
          <cell r="M47">
            <v>31</v>
          </cell>
          <cell r="N47" t="str">
            <v/>
          </cell>
          <cell r="O47"/>
          <cell r="P47" t="str">
            <v>L</v>
          </cell>
          <cell r="Q47">
            <v>1</v>
          </cell>
          <cell r="R47">
            <v>0.12709123147316101</v>
          </cell>
          <cell r="S47" t="str">
            <v>Absoluto-Aplica simulación</v>
          </cell>
          <cell r="T47">
            <v>6.1461313575519902</v>
          </cell>
          <cell r="U47">
            <v>0</v>
          </cell>
          <cell r="V47">
            <v>6.9272507605790903</v>
          </cell>
        </row>
        <row r="48">
          <cell r="K48">
            <v>32</v>
          </cell>
          <cell r="L48"/>
          <cell r="M48">
            <v>32</v>
          </cell>
          <cell r="N48" t="str">
            <v/>
          </cell>
          <cell r="O48"/>
          <cell r="P48" t="str">
            <v>L</v>
          </cell>
          <cell r="Q48">
            <v>1</v>
          </cell>
          <cell r="R48">
            <v>0.12709123147316101</v>
          </cell>
          <cell r="S48" t="str">
            <v>Absoluto-Aplica simulación</v>
          </cell>
          <cell r="T48">
            <v>3.6016329755254701</v>
          </cell>
          <cell r="U48">
            <v>0</v>
          </cell>
          <cell r="V48">
            <v>4.0593689456993403</v>
          </cell>
        </row>
        <row r="49">
          <cell r="K49">
            <v>33</v>
          </cell>
          <cell r="L49"/>
          <cell r="M49">
            <v>33</v>
          </cell>
          <cell r="N49" t="str">
            <v/>
          </cell>
          <cell r="O49"/>
          <cell r="P49" t="str">
            <v>L</v>
          </cell>
          <cell r="Q49">
            <v>1</v>
          </cell>
          <cell r="R49">
            <v>0.12709123147316101</v>
          </cell>
          <cell r="S49" t="str">
            <v>Absoluto-Aplica simulación</v>
          </cell>
          <cell r="T49">
            <v>4.21624611128067</v>
          </cell>
          <cell r="U49">
            <v>0</v>
          </cell>
          <cell r="V49">
            <v>4.7520940217572498</v>
          </cell>
        </row>
        <row r="50">
          <cell r="K50">
            <v>34</v>
          </cell>
          <cell r="L50"/>
          <cell r="M50">
            <v>34</v>
          </cell>
          <cell r="N50" t="str">
            <v/>
          </cell>
          <cell r="O50"/>
          <cell r="P50" t="str">
            <v>L</v>
          </cell>
          <cell r="Q50">
            <v>1</v>
          </cell>
          <cell r="R50">
            <v>0.12709123147316101</v>
          </cell>
          <cell r="S50" t="str">
            <v>Absoluto-Aplica simulación</v>
          </cell>
          <cell r="T50">
            <v>2.0773923988525702</v>
          </cell>
          <cell r="U50">
            <v>0</v>
          </cell>
          <cell r="V50">
            <v>2.3414107570757299</v>
          </cell>
        </row>
        <row r="51">
          <cell r="K51">
            <v>35</v>
          </cell>
          <cell r="L51"/>
          <cell r="M51">
            <v>35</v>
          </cell>
          <cell r="N51" t="str">
            <v/>
          </cell>
          <cell r="O51"/>
          <cell r="P51" t="str">
            <v>L</v>
          </cell>
          <cell r="Q51">
            <v>1</v>
          </cell>
          <cell r="R51">
            <v>0.12709123147316101</v>
          </cell>
          <cell r="S51" t="str">
            <v>Absoluto-Aplica simulación</v>
          </cell>
          <cell r="T51">
            <v>3.8843550179728599</v>
          </cell>
          <cell r="U51">
            <v>0</v>
          </cell>
          <cell r="V51">
            <v>4.3780224806859804</v>
          </cell>
        </row>
        <row r="52">
          <cell r="K52">
            <v>36</v>
          </cell>
          <cell r="L52"/>
          <cell r="M52">
            <v>36</v>
          </cell>
          <cell r="N52" t="str">
            <v/>
          </cell>
          <cell r="O52"/>
          <cell r="P52" t="str">
            <v>L</v>
          </cell>
          <cell r="Q52">
            <v>1</v>
          </cell>
          <cell r="R52">
            <v>0.12709123147316101</v>
          </cell>
          <cell r="S52" t="str">
            <v>Absoluto-Aplica simulación</v>
          </cell>
          <cell r="T52">
            <v>3.7245556026765101</v>
          </cell>
          <cell r="U52">
            <v>0</v>
          </cell>
          <cell r="V52">
            <v>4.1979139609109302</v>
          </cell>
        </row>
        <row r="53">
          <cell r="K53">
            <v>37</v>
          </cell>
          <cell r="L53"/>
          <cell r="M53">
            <v>37</v>
          </cell>
          <cell r="N53" t="str">
            <v/>
          </cell>
          <cell r="O53"/>
          <cell r="P53" t="str">
            <v>L</v>
          </cell>
          <cell r="Q53">
            <v>1</v>
          </cell>
          <cell r="R53">
            <v>0.12709123147316101</v>
          </cell>
          <cell r="S53" t="str">
            <v>Absoluto-Aplica simulación</v>
          </cell>
          <cell r="T53">
            <v>3.8966472806879602</v>
          </cell>
          <cell r="U53">
            <v>0</v>
          </cell>
          <cell r="V53">
            <v>4.3918769822071404</v>
          </cell>
        </row>
        <row r="54">
          <cell r="K54">
            <v>38</v>
          </cell>
          <cell r="L54"/>
          <cell r="M54">
            <v>38</v>
          </cell>
          <cell r="N54" t="str">
            <v/>
          </cell>
          <cell r="O54"/>
          <cell r="P54" t="str">
            <v>L</v>
          </cell>
          <cell r="Q54">
            <v>1</v>
          </cell>
          <cell r="R54">
            <v>0.12709123147316101</v>
          </cell>
          <cell r="S54" t="str">
            <v>Absoluto-Aplica simulación</v>
          </cell>
          <cell r="T54">
            <v>3.8966472806879602</v>
          </cell>
          <cell r="U54">
            <v>0</v>
          </cell>
          <cell r="V54">
            <v>4.3918769822071404</v>
          </cell>
        </row>
        <row r="55">
          <cell r="K55">
            <v>39</v>
          </cell>
          <cell r="L55"/>
          <cell r="M55">
            <v>39</v>
          </cell>
          <cell r="N55" t="str">
            <v/>
          </cell>
          <cell r="O55"/>
          <cell r="P55" t="str">
            <v>L</v>
          </cell>
          <cell r="Q55">
            <v>1</v>
          </cell>
          <cell r="R55">
            <v>0.12709123147316101</v>
          </cell>
          <cell r="S55" t="str">
            <v>Absoluto-Aplica simulación</v>
          </cell>
          <cell r="T55">
            <v>4.7816901961754503</v>
          </cell>
          <cell r="U55">
            <v>0</v>
          </cell>
          <cell r="V55">
            <v>5.3894010917305302</v>
          </cell>
        </row>
        <row r="56">
          <cell r="K56">
            <v>40</v>
          </cell>
          <cell r="L56"/>
          <cell r="M56">
            <v>40</v>
          </cell>
          <cell r="N56" t="str">
            <v/>
          </cell>
          <cell r="O56"/>
          <cell r="P56" t="str">
            <v>L</v>
          </cell>
          <cell r="Q56">
            <v>1</v>
          </cell>
          <cell r="R56">
            <v>0.12709123147316101</v>
          </cell>
          <cell r="S56" t="str">
            <v>Absoluto-Aplica simulación</v>
          </cell>
          <cell r="T56">
            <v>5.8634093151046001</v>
          </cell>
          <cell r="U56">
            <v>0</v>
          </cell>
          <cell r="V56">
            <v>6.6085972255924501</v>
          </cell>
        </row>
        <row r="57">
          <cell r="K57">
            <v>41</v>
          </cell>
          <cell r="L57"/>
          <cell r="M57">
            <v>41</v>
          </cell>
          <cell r="N57" t="str">
            <v/>
          </cell>
          <cell r="O57"/>
          <cell r="P57" t="str">
            <v>L</v>
          </cell>
          <cell r="Q57">
            <v>1</v>
          </cell>
          <cell r="R57">
            <v>0.12709123147316101</v>
          </cell>
          <cell r="S57" t="str">
            <v>Absoluto-Aplica simulación</v>
          </cell>
          <cell r="T57">
            <v>6.0232087304009596</v>
          </cell>
          <cell r="U57">
            <v>0</v>
          </cell>
          <cell r="V57">
            <v>6.7887057453675101</v>
          </cell>
        </row>
        <row r="58">
          <cell r="K58">
            <v>42</v>
          </cell>
          <cell r="L58"/>
          <cell r="M58">
            <v>42</v>
          </cell>
          <cell r="N58" t="str">
            <v/>
          </cell>
          <cell r="O58"/>
          <cell r="P58" t="str">
            <v>L</v>
          </cell>
          <cell r="Q58">
            <v>1</v>
          </cell>
          <cell r="R58">
            <v>0.12709123147316101</v>
          </cell>
          <cell r="S58" t="str">
            <v>Absoluto-Aplica simulación</v>
          </cell>
          <cell r="T58">
            <v>5.3963033319306497</v>
          </cell>
          <cell r="U58">
            <v>0</v>
          </cell>
          <cell r="V58">
            <v>6.0821261677884397</v>
          </cell>
        </row>
        <row r="59">
          <cell r="K59">
            <v>43</v>
          </cell>
          <cell r="L59"/>
          <cell r="M59">
            <v>43</v>
          </cell>
          <cell r="N59" t="str">
            <v/>
          </cell>
          <cell r="O59"/>
          <cell r="P59" t="str">
            <v>L</v>
          </cell>
          <cell r="Q59">
            <v>1</v>
          </cell>
          <cell r="R59">
            <v>0.12709123147316101</v>
          </cell>
          <cell r="S59" t="str">
            <v>Absoluto-Aplica simulación</v>
          </cell>
          <cell r="T59">
            <v>6.3919766118540702</v>
          </cell>
          <cell r="U59">
            <v>0</v>
          </cell>
          <cell r="V59">
            <v>7.2043407910022497</v>
          </cell>
        </row>
        <row r="60">
          <cell r="K60">
            <v>44</v>
          </cell>
          <cell r="L60"/>
          <cell r="M60">
            <v>44</v>
          </cell>
          <cell r="N60" t="str">
            <v/>
          </cell>
          <cell r="O60"/>
          <cell r="P60" t="str">
            <v>L</v>
          </cell>
          <cell r="Q60">
            <v>1</v>
          </cell>
          <cell r="R60">
            <v>0.12709123147316101</v>
          </cell>
          <cell r="S60" t="str">
            <v>Absoluto-Aplica simulación</v>
          </cell>
          <cell r="T60">
            <v>3.7983091789671302</v>
          </cell>
          <cell r="U60">
            <v>0</v>
          </cell>
          <cell r="V60">
            <v>4.2810409700378704</v>
          </cell>
        </row>
        <row r="61">
          <cell r="K61">
            <v>45</v>
          </cell>
          <cell r="L61"/>
          <cell r="M61">
            <v>45</v>
          </cell>
          <cell r="N61" t="str">
            <v/>
          </cell>
          <cell r="O61"/>
          <cell r="P61" t="str">
            <v>L</v>
          </cell>
          <cell r="Q61">
            <v>1</v>
          </cell>
          <cell r="R61">
            <v>0.12709123147316101</v>
          </cell>
          <cell r="S61" t="str">
            <v>Absoluto-Aplica simulación</v>
          </cell>
          <cell r="T61">
            <v>3.6508020263858798</v>
          </cell>
          <cell r="U61">
            <v>0</v>
          </cell>
          <cell r="V61">
            <v>4.1147869517839801</v>
          </cell>
        </row>
        <row r="62">
          <cell r="K62">
            <v>46</v>
          </cell>
          <cell r="L62"/>
          <cell r="M62">
            <v>46</v>
          </cell>
          <cell r="N62" t="str">
            <v/>
          </cell>
          <cell r="O62"/>
          <cell r="P62" t="str">
            <v>L</v>
          </cell>
          <cell r="Q62">
            <v>1</v>
          </cell>
          <cell r="R62">
            <v>0.12709123147316101</v>
          </cell>
          <cell r="S62" t="str">
            <v>Absoluto-Aplica simulación</v>
          </cell>
          <cell r="T62">
            <v>7.2278504764811498</v>
          </cell>
          <cell r="U62">
            <v>0</v>
          </cell>
          <cell r="V62">
            <v>8.1464468944410093</v>
          </cell>
        </row>
        <row r="63">
          <cell r="K63">
            <v>47</v>
          </cell>
          <cell r="L63"/>
          <cell r="M63">
            <v>47</v>
          </cell>
          <cell r="N63" t="str">
            <v/>
          </cell>
          <cell r="O63"/>
          <cell r="P63" t="str">
            <v>L</v>
          </cell>
          <cell r="Q63">
            <v>1</v>
          </cell>
          <cell r="R63">
            <v>0.12709123147316101</v>
          </cell>
          <cell r="S63" t="str">
            <v>Absoluto-Aplica simulación</v>
          </cell>
          <cell r="T63">
            <v>3.5278793992348398</v>
          </cell>
          <cell r="U63">
            <v>0</v>
          </cell>
          <cell r="V63">
            <v>3.9762419365724</v>
          </cell>
        </row>
        <row r="64">
          <cell r="K64">
            <v>48</v>
          </cell>
          <cell r="L64"/>
          <cell r="M64">
            <v>48</v>
          </cell>
          <cell r="N64" t="str">
            <v/>
          </cell>
          <cell r="O64"/>
          <cell r="P64" t="str">
            <v>L</v>
          </cell>
          <cell r="Q64">
            <v>1</v>
          </cell>
          <cell r="R64">
            <v>0.12709123147316101</v>
          </cell>
          <cell r="S64" t="str">
            <v>Absoluto-Aplica simulación</v>
          </cell>
          <cell r="T64">
            <v>3.51558713651974</v>
          </cell>
          <cell r="U64">
            <v>0</v>
          </cell>
          <cell r="V64">
            <v>3.96238743505124</v>
          </cell>
        </row>
        <row r="65">
          <cell r="K65">
            <v>49</v>
          </cell>
          <cell r="L65"/>
          <cell r="M65">
            <v>49</v>
          </cell>
          <cell r="N65" t="str">
            <v/>
          </cell>
          <cell r="O65"/>
          <cell r="P65" t="str">
            <v>L</v>
          </cell>
          <cell r="Q65">
            <v>1</v>
          </cell>
          <cell r="R65">
            <v>0.12709123147316101</v>
          </cell>
          <cell r="S65" t="str">
            <v>Absoluto-Aplica simulación</v>
          </cell>
          <cell r="T65">
            <v>4.1547847977051502</v>
          </cell>
          <cell r="U65">
            <v>0</v>
          </cell>
          <cell r="V65">
            <v>4.6828215141514598</v>
          </cell>
        </row>
        <row r="66">
          <cell r="K66">
            <v>50</v>
          </cell>
          <cell r="L66"/>
          <cell r="M66">
            <v>50</v>
          </cell>
          <cell r="N66" t="str">
            <v/>
          </cell>
          <cell r="O66"/>
          <cell r="P66" t="str">
            <v>L</v>
          </cell>
          <cell r="Q66">
            <v>1</v>
          </cell>
          <cell r="R66">
            <v>0.12709123147316101</v>
          </cell>
          <cell r="S66" t="str">
            <v>Absoluto-Aplica simulación</v>
          </cell>
          <cell r="T66">
            <v>3.58934071281036</v>
          </cell>
          <cell r="U66">
            <v>0</v>
          </cell>
          <cell r="V66">
            <v>4.0455144441781901</v>
          </cell>
        </row>
        <row r="67">
          <cell r="K67">
            <v>51</v>
          </cell>
          <cell r="L67"/>
          <cell r="M67">
            <v>51</v>
          </cell>
          <cell r="N67" t="str">
            <v/>
          </cell>
          <cell r="O67"/>
          <cell r="P67" t="str">
            <v>L</v>
          </cell>
          <cell r="Q67">
            <v>1</v>
          </cell>
          <cell r="R67">
            <v>0.12709123147316101</v>
          </cell>
          <cell r="S67" t="str">
            <v>Absoluto-Aplica simulación</v>
          </cell>
          <cell r="T67">
            <v>5.18733486577388</v>
          </cell>
          <cell r="U67">
            <v>0</v>
          </cell>
          <cell r="V67">
            <v>5.8465996419287496</v>
          </cell>
        </row>
        <row r="68">
          <cell r="K68">
            <v>52</v>
          </cell>
          <cell r="L68"/>
          <cell r="M68">
            <v>52</v>
          </cell>
          <cell r="N68" t="str">
            <v/>
          </cell>
          <cell r="O68"/>
          <cell r="P68" t="str">
            <v>L</v>
          </cell>
          <cell r="Q68">
            <v>1</v>
          </cell>
          <cell r="R68">
            <v>0.12709123147316101</v>
          </cell>
          <cell r="S68" t="str">
            <v>Absoluto-Aplica simulación</v>
          </cell>
          <cell r="T68">
            <v>6.4042688745691798</v>
          </cell>
          <cell r="U68">
            <v>0</v>
          </cell>
          <cell r="V68">
            <v>7.2181952925234096</v>
          </cell>
        </row>
        <row r="69">
          <cell r="K69">
            <v>53</v>
          </cell>
          <cell r="L69"/>
          <cell r="M69">
            <v>53</v>
          </cell>
          <cell r="N69" t="str">
            <v/>
          </cell>
          <cell r="O69"/>
          <cell r="P69" t="str">
            <v>L</v>
          </cell>
          <cell r="Q69">
            <v>1</v>
          </cell>
          <cell r="R69">
            <v>0.12709123147316101</v>
          </cell>
          <cell r="S69" t="str">
            <v>Absoluto-Aplica simulación</v>
          </cell>
          <cell r="T69">
            <v>3.29432640764787</v>
          </cell>
          <cell r="U69">
            <v>0</v>
          </cell>
          <cell r="V69">
            <v>3.7130064076703899</v>
          </cell>
        </row>
        <row r="70">
          <cell r="K70">
            <v>54</v>
          </cell>
          <cell r="L70"/>
          <cell r="M70">
            <v>54</v>
          </cell>
          <cell r="N70" t="str">
            <v/>
          </cell>
          <cell r="O70"/>
          <cell r="P70" t="str">
            <v>L</v>
          </cell>
          <cell r="Q70">
            <v>1</v>
          </cell>
          <cell r="R70">
            <v>0.12709123147316101</v>
          </cell>
          <cell r="S70" t="str">
            <v>Absoluto-Aplica simulación</v>
          </cell>
          <cell r="T70">
            <v>4.5604294673035799</v>
          </cell>
          <cell r="U70">
            <v>0</v>
          </cell>
          <cell r="V70">
            <v>5.1400200643496801</v>
          </cell>
        </row>
        <row r="71">
          <cell r="K71">
            <v>55</v>
          </cell>
          <cell r="L71"/>
          <cell r="M71">
            <v>55</v>
          </cell>
          <cell r="N71" t="str">
            <v/>
          </cell>
          <cell r="O71"/>
          <cell r="P71" t="str">
            <v>L</v>
          </cell>
          <cell r="Q71">
            <v>1</v>
          </cell>
          <cell r="R71">
            <v>0.12709123147316101</v>
          </cell>
          <cell r="S71" t="str">
            <v>Absoluto-Aplica simulación</v>
          </cell>
          <cell r="T71">
            <v>8.2112314936894695</v>
          </cell>
          <cell r="U71">
            <v>0</v>
          </cell>
          <cell r="V71">
            <v>9.2548070161336593</v>
          </cell>
        </row>
        <row r="72">
          <cell r="K72">
            <v>56</v>
          </cell>
          <cell r="L72"/>
          <cell r="M72">
            <v>56</v>
          </cell>
          <cell r="N72" t="str">
            <v/>
          </cell>
          <cell r="O72"/>
          <cell r="P72" t="str">
            <v>L</v>
          </cell>
          <cell r="Q72">
            <v>1</v>
          </cell>
          <cell r="R72">
            <v>0.12709123147316101</v>
          </cell>
          <cell r="S72" t="str">
            <v>Absoluto-Aplica simulación</v>
          </cell>
          <cell r="T72">
            <v>3.7245556026765101</v>
          </cell>
          <cell r="U72">
            <v>0</v>
          </cell>
          <cell r="V72">
            <v>4.1979139609109302</v>
          </cell>
        </row>
        <row r="73">
          <cell r="K73">
            <v>57</v>
          </cell>
          <cell r="L73"/>
          <cell r="M73">
            <v>57</v>
          </cell>
          <cell r="N73" t="str">
            <v/>
          </cell>
          <cell r="O73"/>
          <cell r="P73" t="str">
            <v>L</v>
          </cell>
          <cell r="Q73">
            <v>1</v>
          </cell>
          <cell r="R73">
            <v>0.12709123147316101</v>
          </cell>
          <cell r="S73" t="str">
            <v>Absoluto-Aplica simulación</v>
          </cell>
          <cell r="T73">
            <v>8.2112314936894695</v>
          </cell>
          <cell r="U73">
            <v>0</v>
          </cell>
          <cell r="V73">
            <v>9.2548070161336593</v>
          </cell>
        </row>
        <row r="74">
          <cell r="K74">
            <v>58</v>
          </cell>
          <cell r="L74"/>
          <cell r="M74">
            <v>58</v>
          </cell>
          <cell r="N74" t="str">
            <v/>
          </cell>
          <cell r="O74"/>
          <cell r="P74" t="str">
            <v>L</v>
          </cell>
          <cell r="Q74">
            <v>1</v>
          </cell>
          <cell r="R74">
            <v>0.12709123147316101</v>
          </cell>
          <cell r="S74" t="str">
            <v>Absoluto-Aplica simulación</v>
          </cell>
          <cell r="T74">
            <v>2.4338680175905898</v>
          </cell>
          <cell r="U74">
            <v>0</v>
          </cell>
          <cell r="V74">
            <v>2.7431913011893201</v>
          </cell>
        </row>
        <row r="75">
          <cell r="K75">
            <v>59</v>
          </cell>
          <cell r="L75"/>
          <cell r="M75">
            <v>59</v>
          </cell>
          <cell r="N75" t="str">
            <v/>
          </cell>
          <cell r="O75"/>
          <cell r="P75" t="str">
            <v>L</v>
          </cell>
          <cell r="Q75">
            <v>1</v>
          </cell>
          <cell r="R75">
            <v>0.12709123147316101</v>
          </cell>
          <cell r="S75" t="str">
            <v>Absoluto-Aplica simulación</v>
          </cell>
          <cell r="T75">
            <v>3.6016329755254701</v>
          </cell>
          <cell r="U75">
            <v>0</v>
          </cell>
          <cell r="V75">
            <v>4.0593689456993403</v>
          </cell>
        </row>
        <row r="76">
          <cell r="K76">
            <v>60</v>
          </cell>
          <cell r="L76"/>
          <cell r="M76">
            <v>60</v>
          </cell>
          <cell r="N76" t="str">
            <v/>
          </cell>
          <cell r="O76"/>
          <cell r="P76" t="str">
            <v>L</v>
          </cell>
          <cell r="Q76">
            <v>1</v>
          </cell>
          <cell r="R76">
            <v>0.12709123147316101</v>
          </cell>
          <cell r="S76" t="str">
            <v>Absoluto-Aplica simulación</v>
          </cell>
          <cell r="T76">
            <v>8.2972773326951899</v>
          </cell>
          <cell r="U76">
            <v>0</v>
          </cell>
          <cell r="V76">
            <v>9.3517885267817693</v>
          </cell>
        </row>
        <row r="77">
          <cell r="K77">
            <v>61</v>
          </cell>
          <cell r="L77"/>
          <cell r="M77">
            <v>61</v>
          </cell>
          <cell r="N77" t="str">
            <v/>
          </cell>
          <cell r="O77"/>
          <cell r="P77" t="str">
            <v>L</v>
          </cell>
          <cell r="Q77">
            <v>1</v>
          </cell>
          <cell r="R77">
            <v>0.12709123147316101</v>
          </cell>
          <cell r="S77" t="str">
            <v>Absoluto-Aplica simulación</v>
          </cell>
          <cell r="T77">
            <v>4.1302002722749398</v>
          </cell>
          <cell r="U77">
            <v>0</v>
          </cell>
          <cell r="V77">
            <v>4.6551125111091496</v>
          </cell>
        </row>
        <row r="78">
          <cell r="K78">
            <v>62</v>
          </cell>
          <cell r="L78"/>
          <cell r="M78">
            <v>62</v>
          </cell>
          <cell r="N78" t="str">
            <v/>
          </cell>
          <cell r="O78"/>
          <cell r="P78" t="str">
            <v>L</v>
          </cell>
          <cell r="Q78">
            <v>1</v>
          </cell>
          <cell r="R78">
            <v>0.12709123147316101</v>
          </cell>
          <cell r="S78" t="str">
            <v>Absoluto-Aplica simulación</v>
          </cell>
          <cell r="T78">
            <v>3.6016329755254701</v>
          </cell>
          <cell r="U78">
            <v>0</v>
          </cell>
          <cell r="V78">
            <v>4.0593689456993403</v>
          </cell>
        </row>
        <row r="79">
          <cell r="K79">
            <v>63</v>
          </cell>
          <cell r="L79"/>
          <cell r="M79">
            <v>63</v>
          </cell>
          <cell r="N79" t="str">
            <v/>
          </cell>
          <cell r="O79"/>
          <cell r="P79" t="str">
            <v>L</v>
          </cell>
          <cell r="Q79">
            <v>1</v>
          </cell>
          <cell r="R79">
            <v>0.12709123147316101</v>
          </cell>
          <cell r="S79" t="str">
            <v>Absoluto-Aplica simulación</v>
          </cell>
          <cell r="T79">
            <v>4.06873895869942</v>
          </cell>
          <cell r="U79">
            <v>0</v>
          </cell>
          <cell r="V79">
            <v>4.5858400035033604</v>
          </cell>
        </row>
        <row r="80">
          <cell r="K80">
            <v>64</v>
          </cell>
          <cell r="L80"/>
          <cell r="M80">
            <v>64</v>
          </cell>
          <cell r="N80" t="str">
            <v/>
          </cell>
          <cell r="O80"/>
          <cell r="P80" t="str">
            <v>L</v>
          </cell>
          <cell r="Q80">
            <v>1</v>
          </cell>
          <cell r="R80">
            <v>0.12709123147316101</v>
          </cell>
          <cell r="S80" t="str">
            <v>Absoluto-Aplica simulación</v>
          </cell>
          <cell r="T80">
            <v>3.6876788145311998</v>
          </cell>
          <cell r="U80">
            <v>0</v>
          </cell>
          <cell r="V80">
            <v>4.1563504563474503</v>
          </cell>
        </row>
        <row r="81">
          <cell r="K81">
            <v>65</v>
          </cell>
          <cell r="L81"/>
          <cell r="M81">
            <v>65</v>
          </cell>
          <cell r="N81" t="str">
            <v/>
          </cell>
          <cell r="O81"/>
          <cell r="P81" t="str">
            <v>L</v>
          </cell>
          <cell r="Q81">
            <v>1</v>
          </cell>
          <cell r="R81">
            <v>0.12709123147316101</v>
          </cell>
          <cell r="S81" t="str">
            <v>Absoluto-Aplica simulación</v>
          </cell>
          <cell r="T81">
            <v>3.9949853824088</v>
          </cell>
          <cell r="U81">
            <v>0</v>
          </cell>
          <cell r="V81">
            <v>4.5027129943764104</v>
          </cell>
        </row>
        <row r="82">
          <cell r="K82">
            <v>66</v>
          </cell>
          <cell r="L82"/>
          <cell r="M82">
            <v>66</v>
          </cell>
          <cell r="N82" t="str">
            <v/>
          </cell>
          <cell r="O82"/>
          <cell r="P82" t="str">
            <v>L</v>
          </cell>
          <cell r="Q82">
            <v>1</v>
          </cell>
          <cell r="R82">
            <v>0.12709123147316101</v>
          </cell>
          <cell r="S82" t="str">
            <v>Absoluto-Aplica simulación</v>
          </cell>
          <cell r="T82">
            <v>3.2574496195025602</v>
          </cell>
          <cell r="U82">
            <v>0</v>
          </cell>
          <cell r="V82">
            <v>3.6714429031069198</v>
          </cell>
        </row>
        <row r="83">
          <cell r="K83">
            <v>67</v>
          </cell>
          <cell r="L83"/>
          <cell r="M83">
            <v>67</v>
          </cell>
          <cell r="N83" t="str">
            <v/>
          </cell>
          <cell r="O83"/>
          <cell r="P83" t="str">
            <v>L</v>
          </cell>
          <cell r="Q83">
            <v>1</v>
          </cell>
          <cell r="R83">
            <v>0.12709123147316101</v>
          </cell>
          <cell r="S83" t="str">
            <v>Absoluto-Aplica simulación</v>
          </cell>
          <cell r="T83">
            <v>3.4541258229442202</v>
          </cell>
          <cell r="U83">
            <v>0</v>
          </cell>
          <cell r="V83">
            <v>3.89311492744545</v>
          </cell>
        </row>
        <row r="84">
          <cell r="K84">
            <v>68</v>
          </cell>
          <cell r="L84"/>
          <cell r="M84">
            <v>68</v>
          </cell>
          <cell r="N84" t="str">
            <v/>
          </cell>
          <cell r="O84"/>
          <cell r="P84" t="str">
            <v>L</v>
          </cell>
          <cell r="Q84">
            <v>1</v>
          </cell>
          <cell r="R84">
            <v>0.12709123147316101</v>
          </cell>
          <cell r="S84" t="str">
            <v>Absoluto-Aplica simulación</v>
          </cell>
          <cell r="T84">
            <v>3.9949853824088</v>
          </cell>
          <cell r="U84">
            <v>0</v>
          </cell>
          <cell r="V84">
            <v>4.5027129943764104</v>
          </cell>
        </row>
        <row r="85">
          <cell r="K85">
            <v>69</v>
          </cell>
          <cell r="L85"/>
          <cell r="M85">
            <v>69</v>
          </cell>
          <cell r="N85" t="str">
            <v/>
          </cell>
          <cell r="O85"/>
          <cell r="P85" t="str">
            <v>UNI</v>
          </cell>
          <cell r="Q85">
            <v>1</v>
          </cell>
          <cell r="R85">
            <v>0.12709123147316101</v>
          </cell>
          <cell r="S85" t="str">
            <v>Absoluto-Aplica simulación</v>
          </cell>
          <cell r="T85">
            <v>640.230211253476</v>
          </cell>
          <cell r="U85">
            <v>0</v>
          </cell>
          <cell r="V85">
            <v>721.597857228002</v>
          </cell>
        </row>
        <row r="86">
          <cell r="K86">
            <v>70</v>
          </cell>
          <cell r="L86"/>
          <cell r="M86">
            <v>70</v>
          </cell>
          <cell r="N86" t="str">
            <v/>
          </cell>
          <cell r="O86"/>
          <cell r="P86" t="str">
            <v>L</v>
          </cell>
          <cell r="Q86">
            <v>1</v>
          </cell>
          <cell r="R86">
            <v>0.12709123147316101</v>
          </cell>
          <cell r="S86" t="str">
            <v>Absoluto-Aplica simulación</v>
          </cell>
          <cell r="T86">
            <v>2.9993121024853702</v>
          </cell>
          <cell r="U86">
            <v>0</v>
          </cell>
          <cell r="V86">
            <v>3.3804983711625902</v>
          </cell>
        </row>
        <row r="87">
          <cell r="K87">
            <v>71</v>
          </cell>
          <cell r="L87"/>
          <cell r="M87">
            <v>71</v>
          </cell>
          <cell r="N87" t="str">
            <v/>
          </cell>
          <cell r="O87"/>
          <cell r="P87" t="str">
            <v>L</v>
          </cell>
          <cell r="Q87">
            <v>1</v>
          </cell>
          <cell r="R87">
            <v>0.12709123147316101</v>
          </cell>
          <cell r="S87" t="str">
            <v>Absoluto-Aplica simulación</v>
          </cell>
          <cell r="T87">
            <v>3.7860169162520299</v>
          </cell>
          <cell r="U87">
            <v>0</v>
          </cell>
          <cell r="V87">
            <v>4.2671864685167202</v>
          </cell>
        </row>
        <row r="88">
          <cell r="K88">
            <v>72</v>
          </cell>
          <cell r="L88"/>
          <cell r="M88">
            <v>72</v>
          </cell>
          <cell r="N88" t="str">
            <v/>
          </cell>
          <cell r="O88"/>
          <cell r="P88" t="str">
            <v>L</v>
          </cell>
          <cell r="Q88">
            <v>1</v>
          </cell>
          <cell r="R88">
            <v>0.12709123147316101</v>
          </cell>
          <cell r="S88" t="str">
            <v>Absoluto-Aplica simulación</v>
          </cell>
          <cell r="T88">
            <v>6.3919766118540702</v>
          </cell>
          <cell r="U88">
            <v>0</v>
          </cell>
          <cell r="V88">
            <v>7.2043407910022497</v>
          </cell>
        </row>
        <row r="89">
          <cell r="K89">
            <v>73</v>
          </cell>
          <cell r="L89"/>
          <cell r="M89">
            <v>73</v>
          </cell>
          <cell r="N89" t="str">
            <v/>
          </cell>
          <cell r="O89"/>
          <cell r="P89" t="str">
            <v>L</v>
          </cell>
          <cell r="Q89">
            <v>1</v>
          </cell>
          <cell r="R89">
            <v>0.12709123147316101</v>
          </cell>
          <cell r="S89" t="str">
            <v>Absoluto-Aplica simulación</v>
          </cell>
          <cell r="T89">
            <v>3.0607734160608899</v>
          </cell>
          <cell r="U89">
            <v>0</v>
          </cell>
          <cell r="V89">
            <v>3.4497708787683901</v>
          </cell>
        </row>
        <row r="90">
          <cell r="K90">
            <v>74</v>
          </cell>
          <cell r="L90"/>
          <cell r="M90">
            <v>74</v>
          </cell>
          <cell r="N90" t="str">
            <v/>
          </cell>
          <cell r="O90"/>
          <cell r="P90" t="str">
            <v>L</v>
          </cell>
          <cell r="Q90">
            <v>1</v>
          </cell>
          <cell r="R90">
            <v>0.12709123147316101</v>
          </cell>
          <cell r="S90" t="str">
            <v>Absoluto-Aplica simulación</v>
          </cell>
          <cell r="T90">
            <v>5.9371628913952303</v>
          </cell>
          <cell r="U90">
            <v>0</v>
          </cell>
          <cell r="V90">
            <v>6.6917242347194001</v>
          </cell>
        </row>
        <row r="91">
          <cell r="K91">
            <v>75</v>
          </cell>
          <cell r="L91"/>
          <cell r="M91">
            <v>75</v>
          </cell>
          <cell r="N91" t="str">
            <v/>
          </cell>
          <cell r="O91"/>
          <cell r="P91" t="str">
            <v>L</v>
          </cell>
          <cell r="Q91">
            <v>1</v>
          </cell>
          <cell r="R91">
            <v>0.12709123147316101</v>
          </cell>
          <cell r="S91" t="str">
            <v>Absoluto-Aplica simulación</v>
          </cell>
          <cell r="T91">
            <v>3.7614323908218199</v>
          </cell>
          <cell r="U91">
            <v>0</v>
          </cell>
          <cell r="V91">
            <v>4.2394774654744003</v>
          </cell>
        </row>
        <row r="92">
          <cell r="K92">
            <v>76</v>
          </cell>
          <cell r="L92"/>
          <cell r="M92">
            <v>76</v>
          </cell>
          <cell r="N92" t="str">
            <v/>
          </cell>
          <cell r="O92"/>
          <cell r="P92" t="str">
            <v>L</v>
          </cell>
          <cell r="Q92">
            <v>1</v>
          </cell>
          <cell r="R92">
            <v>0.12709123147316101</v>
          </cell>
          <cell r="S92" t="str">
            <v>Absoluto-Aplica simulación</v>
          </cell>
          <cell r="T92">
            <v>3.8106014416822398</v>
          </cell>
          <cell r="U92">
            <v>0</v>
          </cell>
          <cell r="V92">
            <v>4.2948954715590304</v>
          </cell>
        </row>
        <row r="93">
          <cell r="K93">
            <v>77</v>
          </cell>
          <cell r="L93"/>
          <cell r="M93">
            <v>77</v>
          </cell>
          <cell r="N93" t="str">
            <v/>
          </cell>
          <cell r="O93"/>
          <cell r="P93" t="str">
            <v>L</v>
          </cell>
          <cell r="Q93">
            <v>1</v>
          </cell>
          <cell r="R93">
            <v>0.12709123147316101</v>
          </cell>
          <cell r="S93" t="str">
            <v>Absoluto-Aplica simulación</v>
          </cell>
          <cell r="T93">
            <v>3.9212318061181701</v>
          </cell>
          <cell r="U93">
            <v>0</v>
          </cell>
          <cell r="V93">
            <v>4.4195859852494603</v>
          </cell>
        </row>
        <row r="94">
          <cell r="K94">
            <v>78</v>
          </cell>
          <cell r="L94"/>
          <cell r="M94">
            <v>78</v>
          </cell>
          <cell r="N94" t="str">
            <v/>
          </cell>
          <cell r="O94"/>
          <cell r="P94" t="str">
            <v>L</v>
          </cell>
          <cell r="Q94">
            <v>1</v>
          </cell>
          <cell r="R94">
            <v>0.12709123147316101</v>
          </cell>
          <cell r="S94" t="str">
            <v>Absoluto-Aplica simulación</v>
          </cell>
          <cell r="T94">
            <v>5.6544408489478304</v>
          </cell>
          <cell r="U94">
            <v>0</v>
          </cell>
          <cell r="V94">
            <v>6.37307069973276</v>
          </cell>
        </row>
        <row r="95">
          <cell r="K95">
            <v>79</v>
          </cell>
          <cell r="L95"/>
          <cell r="M95">
            <v>79</v>
          </cell>
          <cell r="N95" t="str">
            <v/>
          </cell>
          <cell r="O95"/>
          <cell r="P95" t="str">
            <v>L</v>
          </cell>
          <cell r="Q95">
            <v>1</v>
          </cell>
          <cell r="R95">
            <v>0.12709123147316101</v>
          </cell>
          <cell r="S95" t="str">
            <v>Absoluto-Aplica simulación</v>
          </cell>
          <cell r="T95">
            <v>3.1345269923515202</v>
          </cell>
          <cell r="U95">
            <v>0</v>
          </cell>
          <cell r="V95">
            <v>3.5328978878953299</v>
          </cell>
        </row>
        <row r="96">
          <cell r="K96">
            <v>80</v>
          </cell>
          <cell r="L96"/>
          <cell r="M96">
            <v>80</v>
          </cell>
          <cell r="N96" t="str">
            <v/>
          </cell>
          <cell r="O96"/>
          <cell r="P96" t="str">
            <v>L</v>
          </cell>
          <cell r="Q96">
            <v>1</v>
          </cell>
          <cell r="R96">
            <v>0.12709123147316101</v>
          </cell>
          <cell r="S96" t="str">
            <v>Absoluto-Aplica simulación</v>
          </cell>
          <cell r="T96">
            <v>6.6255296034410502</v>
          </cell>
          <cell r="U96">
            <v>0</v>
          </cell>
          <cell r="V96">
            <v>7.46757631990425</v>
          </cell>
        </row>
        <row r="97">
          <cell r="K97">
            <v>81</v>
          </cell>
          <cell r="L97"/>
          <cell r="M97">
            <v>81</v>
          </cell>
          <cell r="N97" t="str">
            <v/>
          </cell>
          <cell r="O97"/>
          <cell r="P97" t="str">
            <v>L</v>
          </cell>
          <cell r="Q97">
            <v>1</v>
          </cell>
          <cell r="R97">
            <v>0.12709123147316101</v>
          </cell>
          <cell r="S97" t="str">
            <v>Absoluto-Aplica simulación</v>
          </cell>
          <cell r="T97">
            <v>3.8228937043973401</v>
          </cell>
          <cell r="U97">
            <v>0</v>
          </cell>
          <cell r="V97">
            <v>4.3087499730801904</v>
          </cell>
        </row>
        <row r="98">
          <cell r="K98">
            <v>82</v>
          </cell>
          <cell r="L98"/>
          <cell r="M98">
            <v>82</v>
          </cell>
          <cell r="N98" t="str">
            <v/>
          </cell>
          <cell r="O98"/>
          <cell r="P98" t="str">
            <v>L</v>
          </cell>
          <cell r="Q98">
            <v>1</v>
          </cell>
          <cell r="R98">
            <v>0.12709123147316101</v>
          </cell>
          <cell r="S98" t="str">
            <v>Absoluto-Aplica simulación</v>
          </cell>
          <cell r="T98">
            <v>3.8597704925426499</v>
          </cell>
          <cell r="U98">
            <v>0</v>
          </cell>
          <cell r="V98">
            <v>4.3503134776436703</v>
          </cell>
        </row>
        <row r="99">
          <cell r="K99">
            <v>83</v>
          </cell>
          <cell r="L99"/>
          <cell r="M99">
            <v>83</v>
          </cell>
          <cell r="N99" t="str">
            <v/>
          </cell>
          <cell r="O99"/>
          <cell r="P99" t="str">
            <v>L</v>
          </cell>
          <cell r="Q99">
            <v>1</v>
          </cell>
          <cell r="R99">
            <v>0.12709123147316101</v>
          </cell>
          <cell r="S99" t="str">
            <v>Absoluto-Aplica simulación</v>
          </cell>
          <cell r="T99">
            <v>6.6255296034410502</v>
          </cell>
          <cell r="U99">
            <v>0</v>
          </cell>
          <cell r="V99">
            <v>7.46757631990425</v>
          </cell>
        </row>
        <row r="100">
          <cell r="K100">
            <v>84</v>
          </cell>
          <cell r="L100"/>
          <cell r="M100">
            <v>84</v>
          </cell>
          <cell r="N100" t="str">
            <v/>
          </cell>
          <cell r="O100"/>
          <cell r="P100" t="str">
            <v>L</v>
          </cell>
          <cell r="Q100">
            <v>1</v>
          </cell>
          <cell r="R100">
            <v>0.12709123147316101</v>
          </cell>
          <cell r="S100" t="str">
            <v>Absoluto-Aplica simulación</v>
          </cell>
          <cell r="T100">
            <v>2.05280787342237</v>
          </cell>
          <cell r="U100">
            <v>0</v>
          </cell>
          <cell r="V100">
            <v>2.3137017540334099</v>
          </cell>
        </row>
        <row r="101">
          <cell r="K101">
            <v>85</v>
          </cell>
          <cell r="L101"/>
          <cell r="M101">
            <v>85</v>
          </cell>
          <cell r="N101" t="str">
            <v/>
          </cell>
          <cell r="O101"/>
          <cell r="P101" t="str">
            <v>L</v>
          </cell>
          <cell r="Q101">
            <v>1</v>
          </cell>
          <cell r="R101">
            <v>0.12709123147316101</v>
          </cell>
          <cell r="S101" t="str">
            <v>Absoluto-Aplica simulación</v>
          </cell>
          <cell r="T101">
            <v>2.9009740007645402</v>
          </cell>
          <cell r="U101">
            <v>0</v>
          </cell>
          <cell r="V101">
            <v>3.26966235899333</v>
          </cell>
        </row>
        <row r="102">
          <cell r="K102">
            <v>86</v>
          </cell>
          <cell r="L102"/>
          <cell r="M102">
            <v>86</v>
          </cell>
          <cell r="N102" t="str">
            <v/>
          </cell>
          <cell r="O102"/>
          <cell r="P102" t="str">
            <v>L</v>
          </cell>
          <cell r="Q102">
            <v>1</v>
          </cell>
          <cell r="R102">
            <v>0.12709123147316101</v>
          </cell>
          <cell r="S102" t="str">
            <v>Absoluto-Aplica simulación</v>
          </cell>
          <cell r="T102">
            <v>6.6501141288712597</v>
          </cell>
          <cell r="U102">
            <v>0</v>
          </cell>
          <cell r="V102">
            <v>7.4952853229465699</v>
          </cell>
        </row>
        <row r="103">
          <cell r="K103">
            <v>87</v>
          </cell>
          <cell r="L103"/>
          <cell r="M103">
            <v>87</v>
          </cell>
          <cell r="N103" t="str">
            <v/>
          </cell>
          <cell r="O103"/>
          <cell r="P103" t="str">
            <v>L</v>
          </cell>
          <cell r="Q103">
            <v>1</v>
          </cell>
          <cell r="R103">
            <v>0.12709123147316101</v>
          </cell>
          <cell r="S103" t="str">
            <v>Absoluto-Aplica simulación</v>
          </cell>
          <cell r="T103">
            <v>5.8757015778197097</v>
          </cell>
          <cell r="U103">
            <v>0</v>
          </cell>
          <cell r="V103">
            <v>6.6224517271136101</v>
          </cell>
        </row>
        <row r="104">
          <cell r="K104">
            <v>88</v>
          </cell>
          <cell r="L104"/>
          <cell r="M104">
            <v>88</v>
          </cell>
          <cell r="N104" t="str">
            <v/>
          </cell>
          <cell r="O104"/>
          <cell r="P104" t="str">
            <v>L</v>
          </cell>
          <cell r="Q104">
            <v>1</v>
          </cell>
          <cell r="R104">
            <v>0.12709123147316101</v>
          </cell>
          <cell r="S104" t="str">
            <v>Absoluto-Aplica simulación</v>
          </cell>
          <cell r="T104">
            <v>2.85180494990413</v>
          </cell>
          <cell r="U104">
            <v>0</v>
          </cell>
          <cell r="V104">
            <v>3.2142443529086999</v>
          </cell>
        </row>
        <row r="105">
          <cell r="K105">
            <v>89</v>
          </cell>
          <cell r="L105"/>
          <cell r="M105">
            <v>89</v>
          </cell>
          <cell r="N105" t="str">
            <v/>
          </cell>
          <cell r="O105"/>
          <cell r="P105" t="str">
            <v>L</v>
          </cell>
          <cell r="Q105">
            <v>1</v>
          </cell>
          <cell r="R105">
            <v>0.12709123147316101</v>
          </cell>
          <cell r="S105" t="str">
            <v>Absoluto-Aplica simulación</v>
          </cell>
          <cell r="T105">
            <v>5.8511170523895002</v>
          </cell>
          <cell r="U105">
            <v>0</v>
          </cell>
          <cell r="V105">
            <v>6.5947427240712901</v>
          </cell>
        </row>
        <row r="106">
          <cell r="K106">
            <v>90</v>
          </cell>
          <cell r="L106"/>
          <cell r="M106">
            <v>90</v>
          </cell>
          <cell r="N106" t="str">
            <v/>
          </cell>
          <cell r="O106"/>
          <cell r="P106" t="str">
            <v>L</v>
          </cell>
          <cell r="Q106">
            <v>1</v>
          </cell>
          <cell r="R106">
            <v>0.12709123147316101</v>
          </cell>
          <cell r="S106" t="str">
            <v>Absoluto-Aplica simulación</v>
          </cell>
          <cell r="T106">
            <v>4.21624611128067</v>
          </cell>
          <cell r="U106">
            <v>0</v>
          </cell>
          <cell r="V106">
            <v>4.7520940217572498</v>
          </cell>
        </row>
        <row r="107">
          <cell r="K107">
            <v>91</v>
          </cell>
          <cell r="L107"/>
          <cell r="M107">
            <v>91</v>
          </cell>
          <cell r="N107" t="str">
            <v/>
          </cell>
          <cell r="O107"/>
          <cell r="P107" t="str">
            <v>L</v>
          </cell>
          <cell r="Q107">
            <v>1</v>
          </cell>
          <cell r="R107">
            <v>0.12709123147316101</v>
          </cell>
          <cell r="S107" t="str">
            <v>Absoluto-Aplica simulación</v>
          </cell>
          <cell r="T107">
            <v>2.4584525430208002</v>
          </cell>
          <cell r="U107">
            <v>0</v>
          </cell>
          <cell r="V107">
            <v>2.7709003042316298</v>
          </cell>
        </row>
        <row r="108">
          <cell r="K108">
            <v>92</v>
          </cell>
          <cell r="L108"/>
          <cell r="M108">
            <v>92</v>
          </cell>
          <cell r="N108" t="str">
            <v/>
          </cell>
          <cell r="O108"/>
          <cell r="P108" t="str">
            <v>L</v>
          </cell>
          <cell r="Q108">
            <v>1</v>
          </cell>
          <cell r="R108">
            <v>0.12709123147316101</v>
          </cell>
          <cell r="S108" t="str">
            <v>Absoluto-Aplica simulación</v>
          </cell>
          <cell r="T108">
            <v>3.2820341449327701</v>
          </cell>
          <cell r="U108">
            <v>0</v>
          </cell>
          <cell r="V108">
            <v>3.69915190614923</v>
          </cell>
        </row>
        <row r="109">
          <cell r="K109">
            <v>93</v>
          </cell>
          <cell r="L109"/>
          <cell r="M109">
            <v>93</v>
          </cell>
          <cell r="N109" t="str">
            <v/>
          </cell>
          <cell r="O109"/>
          <cell r="P109" t="str">
            <v>L</v>
          </cell>
          <cell r="Q109">
            <v>1</v>
          </cell>
          <cell r="R109">
            <v>0.12709123147316101</v>
          </cell>
          <cell r="S109" t="str">
            <v>Absoluto-Aplica simulación</v>
          </cell>
          <cell r="T109">
            <v>4.0564466959843202</v>
          </cell>
          <cell r="U109">
            <v>0</v>
          </cell>
          <cell r="V109">
            <v>4.5719855019822004</v>
          </cell>
        </row>
        <row r="110">
          <cell r="K110">
            <v>94</v>
          </cell>
          <cell r="L110"/>
          <cell r="M110">
            <v>94</v>
          </cell>
          <cell r="N110" t="str">
            <v/>
          </cell>
          <cell r="O110"/>
          <cell r="P110" t="str">
            <v>L</v>
          </cell>
          <cell r="Q110">
            <v>1</v>
          </cell>
          <cell r="R110">
            <v>0.12709123147316101</v>
          </cell>
          <cell r="S110" t="str">
            <v>Absoluto-Aplica simulación</v>
          </cell>
          <cell r="T110">
            <v>1.2169340087953</v>
          </cell>
          <cell r="U110">
            <v>0</v>
          </cell>
          <cell r="V110">
            <v>1.37159565059466</v>
          </cell>
        </row>
        <row r="111">
          <cell r="K111">
            <v>95</v>
          </cell>
          <cell r="L111"/>
          <cell r="M111">
            <v>95</v>
          </cell>
          <cell r="N111" t="str">
            <v/>
          </cell>
          <cell r="O111"/>
          <cell r="P111" t="str">
            <v>L</v>
          </cell>
          <cell r="Q111">
            <v>1</v>
          </cell>
          <cell r="R111">
            <v>0.12709123147316101</v>
          </cell>
          <cell r="S111" t="str">
            <v>Absoluto-Aplica simulación</v>
          </cell>
          <cell r="T111">
            <v>5.0152431877624304</v>
          </cell>
          <cell r="U111">
            <v>0</v>
          </cell>
          <cell r="V111">
            <v>5.6526366206325296</v>
          </cell>
        </row>
        <row r="112">
          <cell r="K112">
            <v>96</v>
          </cell>
          <cell r="L112"/>
          <cell r="M112">
            <v>96</v>
          </cell>
          <cell r="N112" t="str">
            <v/>
          </cell>
          <cell r="O112"/>
          <cell r="P112" t="str">
            <v>L</v>
          </cell>
          <cell r="Q112">
            <v>1</v>
          </cell>
          <cell r="R112">
            <v>0.12709123147316101</v>
          </cell>
          <cell r="S112" t="str">
            <v>Absoluto-Aplica simulación</v>
          </cell>
          <cell r="T112">
            <v>3.8966472806879602</v>
          </cell>
          <cell r="U112">
            <v>0</v>
          </cell>
          <cell r="V112">
            <v>4.3918769822071404</v>
          </cell>
        </row>
        <row r="113">
          <cell r="K113">
            <v>97</v>
          </cell>
          <cell r="L113"/>
          <cell r="M113">
            <v>97</v>
          </cell>
          <cell r="N113" t="str">
            <v/>
          </cell>
          <cell r="O113"/>
          <cell r="P113" t="str">
            <v>L</v>
          </cell>
          <cell r="Q113">
            <v>1</v>
          </cell>
          <cell r="R113">
            <v>0.12709123147316101</v>
          </cell>
          <cell r="S113" t="str">
            <v>Absoluto-Aplica simulación</v>
          </cell>
          <cell r="T113">
            <v>8.6291684260029999</v>
          </cell>
          <cell r="U113">
            <v>0</v>
          </cell>
          <cell r="V113">
            <v>9.7258600678530396</v>
          </cell>
        </row>
        <row r="114">
          <cell r="K114">
            <v>98</v>
          </cell>
          <cell r="L114"/>
          <cell r="M114">
            <v>98</v>
          </cell>
          <cell r="N114" t="str">
            <v/>
          </cell>
          <cell r="O114"/>
          <cell r="P114" t="str">
            <v>L</v>
          </cell>
          <cell r="Q114">
            <v>1</v>
          </cell>
          <cell r="R114">
            <v>0.12709123147316101</v>
          </cell>
          <cell r="S114" t="str">
            <v>Absoluto-Aplica simulación</v>
          </cell>
          <cell r="T114">
            <v>6.0477932558311602</v>
          </cell>
          <cell r="U114">
            <v>0</v>
          </cell>
          <cell r="V114">
            <v>6.8164147484098203</v>
          </cell>
        </row>
        <row r="115">
          <cell r="K115">
            <v>99</v>
          </cell>
          <cell r="L115"/>
          <cell r="M115">
            <v>99</v>
          </cell>
          <cell r="N115" t="str">
            <v/>
          </cell>
          <cell r="O115"/>
          <cell r="P115" t="str">
            <v>L</v>
          </cell>
          <cell r="Q115">
            <v>1</v>
          </cell>
          <cell r="R115">
            <v>0.12709123147316101</v>
          </cell>
          <cell r="S115" t="str">
            <v>Absoluto-Aplica simulación</v>
          </cell>
          <cell r="T115">
            <v>5.8634093151046001</v>
          </cell>
          <cell r="U115">
            <v>0</v>
          </cell>
          <cell r="V115">
            <v>6.6085972255924501</v>
          </cell>
        </row>
        <row r="116">
          <cell r="K116">
            <v>100</v>
          </cell>
          <cell r="L116"/>
          <cell r="M116">
            <v>100</v>
          </cell>
          <cell r="N116" t="str">
            <v/>
          </cell>
          <cell r="O116"/>
          <cell r="P116" t="str">
            <v>L</v>
          </cell>
          <cell r="Q116">
            <v>1</v>
          </cell>
          <cell r="R116">
            <v>0.12709123147316101</v>
          </cell>
          <cell r="S116" t="str">
            <v>Absoluto-Aplica simulación</v>
          </cell>
          <cell r="T116">
            <v>2.9132662634796498</v>
          </cell>
          <cell r="U116">
            <v>0</v>
          </cell>
          <cell r="V116">
            <v>3.28351686051449</v>
          </cell>
        </row>
        <row r="117">
          <cell r="K117">
            <v>101</v>
          </cell>
          <cell r="L117"/>
          <cell r="M117">
            <v>101</v>
          </cell>
          <cell r="N117" t="str">
            <v/>
          </cell>
          <cell r="O117"/>
          <cell r="P117" t="str">
            <v>L</v>
          </cell>
          <cell r="Q117">
            <v>1</v>
          </cell>
          <cell r="R117">
            <v>0.12709123147316101</v>
          </cell>
          <cell r="S117" t="str">
            <v>Absoluto-Aplica simulación</v>
          </cell>
          <cell r="T117">
            <v>3.0853579414910999</v>
          </cell>
          <cell r="U117">
            <v>0</v>
          </cell>
          <cell r="V117">
            <v>3.4774798818106998</v>
          </cell>
        </row>
        <row r="118">
          <cell r="K118">
            <v>102</v>
          </cell>
          <cell r="L118"/>
          <cell r="M118">
            <v>102</v>
          </cell>
          <cell r="N118" t="str">
            <v/>
          </cell>
          <cell r="O118"/>
          <cell r="P118" t="str">
            <v>L</v>
          </cell>
          <cell r="Q118">
            <v>1</v>
          </cell>
          <cell r="R118">
            <v>0.12709123147316101</v>
          </cell>
          <cell r="S118" t="str">
            <v>Absoluto-Aplica simulación</v>
          </cell>
          <cell r="T118">
            <v>1.0325500680687401</v>
          </cell>
          <cell r="U118">
            <v>0</v>
          </cell>
          <cell r="V118">
            <v>1.1637781277772901</v>
          </cell>
        </row>
        <row r="119">
          <cell r="K119">
            <v>103</v>
          </cell>
          <cell r="L119"/>
          <cell r="M119">
            <v>103</v>
          </cell>
          <cell r="N119" t="str">
            <v/>
          </cell>
          <cell r="O119"/>
          <cell r="P119" t="str">
            <v>L</v>
          </cell>
          <cell r="Q119">
            <v>1</v>
          </cell>
          <cell r="R119">
            <v>0.12709123147316101</v>
          </cell>
          <cell r="S119" t="str">
            <v>Absoluto-Aplica simulación</v>
          </cell>
          <cell r="T119">
            <v>1.75779356825987</v>
          </cell>
          <cell r="U119">
            <v>0</v>
          </cell>
          <cell r="V119">
            <v>1.98119371752562</v>
          </cell>
        </row>
        <row r="120">
          <cell r="K120">
            <v>104</v>
          </cell>
          <cell r="L120"/>
          <cell r="M120">
            <v>104</v>
          </cell>
          <cell r="N120" t="str">
            <v/>
          </cell>
          <cell r="O120"/>
          <cell r="P120" t="str">
            <v>L</v>
          </cell>
          <cell r="Q120">
            <v>1</v>
          </cell>
          <cell r="R120">
            <v>0.12709123147316101</v>
          </cell>
          <cell r="S120" t="str">
            <v>Absoluto-Aplica simulación</v>
          </cell>
          <cell r="T120">
            <v>6.0477932558311602</v>
          </cell>
          <cell r="U120">
            <v>0</v>
          </cell>
          <cell r="V120">
            <v>6.8164147484098203</v>
          </cell>
        </row>
        <row r="121">
          <cell r="K121">
            <v>105</v>
          </cell>
          <cell r="L121"/>
          <cell r="M121">
            <v>105</v>
          </cell>
          <cell r="N121" t="str">
            <v/>
          </cell>
          <cell r="O121"/>
          <cell r="P121" t="str">
            <v>L</v>
          </cell>
          <cell r="Q121">
            <v>1</v>
          </cell>
          <cell r="R121">
            <v>0.12709123147316101</v>
          </cell>
          <cell r="S121" t="str">
            <v>Absoluto-Aplica simulación</v>
          </cell>
          <cell r="T121">
            <v>4.0564466959843202</v>
          </cell>
          <cell r="U121">
            <v>0</v>
          </cell>
          <cell r="V121">
            <v>4.5719855019822004</v>
          </cell>
        </row>
        <row r="122">
          <cell r="K122">
            <v>106</v>
          </cell>
          <cell r="L122"/>
          <cell r="M122">
            <v>106</v>
          </cell>
          <cell r="N122" t="str">
            <v/>
          </cell>
          <cell r="O122"/>
          <cell r="P122" t="str">
            <v>L</v>
          </cell>
          <cell r="Q122">
            <v>1</v>
          </cell>
          <cell r="R122">
            <v>0.12709123147316101</v>
          </cell>
          <cell r="S122" t="str">
            <v>Absoluto-Aplica simulación</v>
          </cell>
          <cell r="T122">
            <v>5.3963033319306497</v>
          </cell>
          <cell r="U122">
            <v>0</v>
          </cell>
          <cell r="V122">
            <v>6.0821261677884397</v>
          </cell>
        </row>
        <row r="123">
          <cell r="K123">
            <v>107</v>
          </cell>
          <cell r="L123"/>
          <cell r="M123">
            <v>107</v>
          </cell>
          <cell r="N123" t="str">
            <v/>
          </cell>
          <cell r="O123"/>
          <cell r="P123" t="str">
            <v>L</v>
          </cell>
          <cell r="Q123">
            <v>1</v>
          </cell>
          <cell r="R123">
            <v>0.12709123147316101</v>
          </cell>
          <cell r="S123" t="str">
            <v>Absoluto-Aplica simulación</v>
          </cell>
          <cell r="T123">
            <v>1.33985663594634</v>
          </cell>
          <cell r="U123">
            <v>0</v>
          </cell>
          <cell r="V123">
            <v>1.51014066580624</v>
          </cell>
        </row>
        <row r="124">
          <cell r="K124">
            <v>108</v>
          </cell>
          <cell r="L124"/>
          <cell r="M124">
            <v>108</v>
          </cell>
          <cell r="N124" t="str">
            <v/>
          </cell>
          <cell r="O124"/>
          <cell r="P124" t="str">
            <v>L</v>
          </cell>
          <cell r="Q124">
            <v>1</v>
          </cell>
          <cell r="R124">
            <v>0.12709123147316101</v>
          </cell>
          <cell r="S124" t="str">
            <v>Absoluto-Aplica simulación</v>
          </cell>
          <cell r="T124">
            <v>3.3434954585082899</v>
          </cell>
          <cell r="U124">
            <v>0</v>
          </cell>
          <cell r="V124">
            <v>3.76842441375502</v>
          </cell>
        </row>
        <row r="125">
          <cell r="K125">
            <v>109</v>
          </cell>
          <cell r="L125"/>
          <cell r="M125">
            <v>109</v>
          </cell>
          <cell r="N125" t="str">
            <v/>
          </cell>
          <cell r="O125"/>
          <cell r="P125" t="str">
            <v>L</v>
          </cell>
          <cell r="Q125">
            <v>1</v>
          </cell>
          <cell r="R125">
            <v>0.12709123147316101</v>
          </cell>
          <cell r="S125" t="str">
            <v>Absoluto-Aplica simulación</v>
          </cell>
          <cell r="T125">
            <v>5.3840110692155498</v>
          </cell>
          <cell r="U125">
            <v>0</v>
          </cell>
          <cell r="V125">
            <v>6.0682716662672798</v>
          </cell>
        </row>
        <row r="126">
          <cell r="K126">
            <v>110</v>
          </cell>
          <cell r="L126"/>
          <cell r="M126">
            <v>110</v>
          </cell>
          <cell r="N126" t="str">
            <v/>
          </cell>
          <cell r="O126"/>
          <cell r="P126" t="str">
            <v>L</v>
          </cell>
          <cell r="Q126">
            <v>1</v>
          </cell>
          <cell r="R126">
            <v>0.12709123147316101</v>
          </cell>
          <cell r="S126" t="str">
            <v>Absoluto-Aplica simulación</v>
          </cell>
          <cell r="T126">
            <v>6.3550998237087599</v>
          </cell>
          <cell r="U126">
            <v>0</v>
          </cell>
          <cell r="V126">
            <v>7.1627772864387804</v>
          </cell>
        </row>
        <row r="127">
          <cell r="K127">
            <v>111</v>
          </cell>
          <cell r="L127"/>
          <cell r="M127">
            <v>111</v>
          </cell>
          <cell r="N127" t="str">
            <v/>
          </cell>
          <cell r="O127"/>
          <cell r="P127" t="str">
            <v>L</v>
          </cell>
          <cell r="Q127">
            <v>1</v>
          </cell>
          <cell r="R127">
            <v>0.12709123147316101</v>
          </cell>
          <cell r="S127" t="str">
            <v>Absoluto-Aplica simulación</v>
          </cell>
          <cell r="T127">
            <v>5.5561027472270004</v>
          </cell>
          <cell r="U127">
            <v>0</v>
          </cell>
          <cell r="V127">
            <v>6.26223468756349</v>
          </cell>
        </row>
        <row r="128">
          <cell r="K128">
            <v>112</v>
          </cell>
          <cell r="L128"/>
          <cell r="M128">
            <v>112</v>
          </cell>
          <cell r="N128" t="str">
            <v/>
          </cell>
          <cell r="O128"/>
          <cell r="P128" t="str">
            <v>L</v>
          </cell>
          <cell r="Q128">
            <v>1</v>
          </cell>
          <cell r="R128">
            <v>0.12709123147316101</v>
          </cell>
          <cell r="S128" t="str">
            <v>Absoluto-Aplica simulación</v>
          </cell>
          <cell r="T128">
            <v>5.66673311166294</v>
          </cell>
          <cell r="U128">
            <v>0</v>
          </cell>
          <cell r="V128">
            <v>6.3869252012539199</v>
          </cell>
        </row>
        <row r="129">
          <cell r="K129">
            <v>113</v>
          </cell>
          <cell r="L129"/>
          <cell r="M129">
            <v>113</v>
          </cell>
          <cell r="N129" t="str">
            <v/>
          </cell>
          <cell r="O129"/>
          <cell r="P129" t="str">
            <v>L</v>
          </cell>
          <cell r="Q129">
            <v>1</v>
          </cell>
          <cell r="R129">
            <v>0.12709123147316101</v>
          </cell>
          <cell r="S129" t="str">
            <v>Absoluto-Aplica simulación</v>
          </cell>
          <cell r="T129">
            <v>4.4375068401525404</v>
          </cell>
          <cell r="U129">
            <v>0</v>
          </cell>
          <cell r="V129">
            <v>5.0014750491380999</v>
          </cell>
        </row>
        <row r="130">
          <cell r="K130">
            <v>114</v>
          </cell>
          <cell r="L130"/>
          <cell r="M130">
            <v>114</v>
          </cell>
          <cell r="N130" t="str">
            <v/>
          </cell>
          <cell r="O130"/>
          <cell r="P130" t="str">
            <v>L</v>
          </cell>
          <cell r="Q130">
            <v>1</v>
          </cell>
          <cell r="R130">
            <v>0.12709123147316101</v>
          </cell>
          <cell r="S130" t="str">
            <v>Absoluto-Aplica simulación</v>
          </cell>
          <cell r="T130">
            <v>5.6790253743780399</v>
          </cell>
          <cell r="U130">
            <v>0</v>
          </cell>
          <cell r="V130">
            <v>6.4007797027750799</v>
          </cell>
        </row>
        <row r="131">
          <cell r="K131">
            <v>115</v>
          </cell>
          <cell r="L131"/>
          <cell r="M131">
            <v>115</v>
          </cell>
          <cell r="N131" t="str">
            <v/>
          </cell>
          <cell r="O131"/>
          <cell r="P131" t="str">
            <v>L</v>
          </cell>
          <cell r="Q131">
            <v>1</v>
          </cell>
          <cell r="R131">
            <v>0.12709123147316101</v>
          </cell>
          <cell r="S131" t="str">
            <v>Absoluto-Aplica simulación</v>
          </cell>
          <cell r="T131">
            <v>6.6009450780108399</v>
          </cell>
          <cell r="U131">
            <v>0</v>
          </cell>
          <cell r="V131">
            <v>7.4398673168619398</v>
          </cell>
        </row>
        <row r="132">
          <cell r="K132">
            <v>116</v>
          </cell>
          <cell r="L132"/>
          <cell r="M132">
            <v>116</v>
          </cell>
          <cell r="N132" t="str">
            <v/>
          </cell>
          <cell r="O132"/>
          <cell r="P132" t="str">
            <v>L</v>
          </cell>
          <cell r="Q132">
            <v>1</v>
          </cell>
          <cell r="R132">
            <v>0.12709123147316101</v>
          </cell>
          <cell r="S132" t="str">
            <v>Absoluto-Aplica simulación</v>
          </cell>
          <cell r="T132">
            <v>8.08830886653843</v>
          </cell>
          <cell r="U132">
            <v>0</v>
          </cell>
          <cell r="V132">
            <v>9.1162620009220792</v>
          </cell>
        </row>
        <row r="133">
          <cell r="K133">
            <v>117</v>
          </cell>
          <cell r="L133"/>
          <cell r="M133">
            <v>117</v>
          </cell>
          <cell r="N133" t="str">
            <v/>
          </cell>
          <cell r="O133"/>
          <cell r="P133" t="str">
            <v>L</v>
          </cell>
          <cell r="Q133">
            <v>1</v>
          </cell>
          <cell r="R133">
            <v>0.12709123147316101</v>
          </cell>
          <cell r="S133" t="str">
            <v>Absoluto-Aplica simulación</v>
          </cell>
          <cell r="T133">
            <v>2.69200553460777</v>
          </cell>
          <cell r="U133">
            <v>0</v>
          </cell>
          <cell r="V133">
            <v>3.0341358331336399</v>
          </cell>
        </row>
        <row r="134">
          <cell r="K134">
            <v>118</v>
          </cell>
          <cell r="L134"/>
          <cell r="M134">
            <v>118</v>
          </cell>
          <cell r="N134" t="str">
            <v/>
          </cell>
          <cell r="O134"/>
          <cell r="P134" t="str">
            <v>L</v>
          </cell>
          <cell r="Q134">
            <v>1</v>
          </cell>
          <cell r="R134">
            <v>0.12709123147316101</v>
          </cell>
          <cell r="S134" t="str">
            <v>Absoluto-Aplica simulación</v>
          </cell>
          <cell r="T134">
            <v>3.7737246535369202</v>
          </cell>
          <cell r="U134">
            <v>0</v>
          </cell>
          <cell r="V134">
            <v>4.2533319669955603</v>
          </cell>
        </row>
        <row r="135">
          <cell r="K135">
            <v>119</v>
          </cell>
          <cell r="L135"/>
          <cell r="M135">
            <v>119</v>
          </cell>
          <cell r="N135" t="str">
            <v/>
          </cell>
          <cell r="O135"/>
          <cell r="P135" t="str">
            <v>L</v>
          </cell>
          <cell r="Q135">
            <v>1</v>
          </cell>
          <cell r="R135">
            <v>0.12709123147316101</v>
          </cell>
          <cell r="S135" t="str">
            <v>Absoluto-Aplica simulación</v>
          </cell>
          <cell r="T135">
            <v>3.5647561873801599</v>
          </cell>
          <cell r="U135">
            <v>0</v>
          </cell>
          <cell r="V135">
            <v>4.0178054411358701</v>
          </cell>
        </row>
        <row r="136">
          <cell r="K136">
            <v>120</v>
          </cell>
          <cell r="L136"/>
          <cell r="M136">
            <v>120</v>
          </cell>
          <cell r="N136" t="str">
            <v/>
          </cell>
          <cell r="O136"/>
          <cell r="P136" t="str">
            <v>L</v>
          </cell>
          <cell r="Q136">
            <v>1</v>
          </cell>
          <cell r="R136">
            <v>0.12709123147316101</v>
          </cell>
          <cell r="S136" t="str">
            <v>Absoluto-Aplica simulación</v>
          </cell>
          <cell r="T136">
            <v>8.1374779173988401</v>
          </cell>
          <cell r="U136">
            <v>0</v>
          </cell>
          <cell r="V136">
            <v>9.1716800070067102</v>
          </cell>
        </row>
        <row r="137">
          <cell r="K137">
            <v>121</v>
          </cell>
          <cell r="L137"/>
          <cell r="M137">
            <v>121</v>
          </cell>
          <cell r="N137" t="str">
            <v/>
          </cell>
          <cell r="O137"/>
          <cell r="P137" t="str">
            <v>L</v>
          </cell>
          <cell r="Q137">
            <v>1</v>
          </cell>
          <cell r="R137">
            <v>0.12709123147316101</v>
          </cell>
          <cell r="S137" t="str">
            <v>Absoluto-Aplica simulación</v>
          </cell>
          <cell r="T137">
            <v>4.4743836282978497</v>
          </cell>
          <cell r="U137">
            <v>0</v>
          </cell>
          <cell r="V137">
            <v>5.0430385537015798</v>
          </cell>
        </row>
        <row r="138">
          <cell r="K138">
            <v>122</v>
          </cell>
          <cell r="L138"/>
          <cell r="M138">
            <v>122</v>
          </cell>
          <cell r="N138" t="str">
            <v/>
          </cell>
          <cell r="O138"/>
          <cell r="P138" t="str">
            <v>L</v>
          </cell>
          <cell r="Q138">
            <v>1</v>
          </cell>
          <cell r="R138">
            <v>0.12709123147316101</v>
          </cell>
          <cell r="S138" t="str">
            <v>Absoluto-Aplica simulación</v>
          </cell>
          <cell r="T138">
            <v>6.3428075609936601</v>
          </cell>
          <cell r="U138">
            <v>0</v>
          </cell>
          <cell r="V138">
            <v>7.1489227849176196</v>
          </cell>
        </row>
        <row r="139">
          <cell r="K139">
            <v>123</v>
          </cell>
          <cell r="L139"/>
          <cell r="M139">
            <v>123</v>
          </cell>
          <cell r="N139" t="str">
            <v/>
          </cell>
          <cell r="O139"/>
          <cell r="P139" t="str">
            <v>L</v>
          </cell>
          <cell r="Q139">
            <v>1</v>
          </cell>
          <cell r="R139">
            <v>0.12709123147316101</v>
          </cell>
          <cell r="S139" t="str">
            <v>Absoluto-Aplica simulación</v>
          </cell>
          <cell r="T139">
            <v>6.88366712045823</v>
          </cell>
          <cell r="U139">
            <v>0</v>
          </cell>
          <cell r="V139">
            <v>7.75852085184858</v>
          </cell>
        </row>
        <row r="140">
          <cell r="K140">
            <v>124</v>
          </cell>
          <cell r="L140"/>
          <cell r="M140">
            <v>124</v>
          </cell>
          <cell r="N140" t="str">
            <v/>
          </cell>
          <cell r="O140"/>
          <cell r="P140" t="str">
            <v>L</v>
          </cell>
          <cell r="Q140">
            <v>1</v>
          </cell>
          <cell r="R140">
            <v>0.12709123147316101</v>
          </cell>
          <cell r="S140" t="str">
            <v>Absoluto-Aplica simulación</v>
          </cell>
          <cell r="T140">
            <v>6.9205439086035501</v>
          </cell>
          <cell r="U140">
            <v>0</v>
          </cell>
          <cell r="V140">
            <v>7.8000843564120501</v>
          </cell>
        </row>
        <row r="141">
          <cell r="K141">
            <v>125</v>
          </cell>
          <cell r="L141"/>
          <cell r="M141">
            <v>125</v>
          </cell>
          <cell r="N141" t="str">
            <v/>
          </cell>
          <cell r="O141"/>
          <cell r="P141" t="str">
            <v>L</v>
          </cell>
          <cell r="Q141">
            <v>1</v>
          </cell>
          <cell r="R141">
            <v>0.12709123147316101</v>
          </cell>
          <cell r="S141" t="str">
            <v>Absoluto-Aplica simulación</v>
          </cell>
          <cell r="T141">
            <v>2.4338680175905898</v>
          </cell>
          <cell r="U141">
            <v>0</v>
          </cell>
          <cell r="V141">
            <v>2.7431913011893201</v>
          </cell>
        </row>
        <row r="142">
          <cell r="K142">
            <v>126</v>
          </cell>
          <cell r="L142"/>
          <cell r="M142">
            <v>126</v>
          </cell>
          <cell r="N142" t="str">
            <v/>
          </cell>
          <cell r="O142"/>
          <cell r="P142" t="str">
            <v>L</v>
          </cell>
          <cell r="Q142">
            <v>1</v>
          </cell>
          <cell r="R142">
            <v>0.12709123147316101</v>
          </cell>
          <cell r="S142" t="str">
            <v>Absoluto-Aplica simulación</v>
          </cell>
          <cell r="T142">
            <v>7.5597415697889501</v>
          </cell>
          <cell r="U142">
            <v>0</v>
          </cell>
          <cell r="V142">
            <v>8.5205184355122796</v>
          </cell>
        </row>
        <row r="143">
          <cell r="K143">
            <v>127</v>
          </cell>
          <cell r="L143"/>
          <cell r="M143">
            <v>127</v>
          </cell>
          <cell r="N143" t="str">
            <v/>
          </cell>
          <cell r="O143"/>
          <cell r="P143" t="str">
            <v>L</v>
          </cell>
          <cell r="Q143">
            <v>1</v>
          </cell>
          <cell r="R143">
            <v>0.12709123147316101</v>
          </cell>
          <cell r="S143" t="str">
            <v>Absoluto-Aplica simulación</v>
          </cell>
          <cell r="T143">
            <v>7.6334951460795804</v>
          </cell>
          <cell r="U143">
            <v>0</v>
          </cell>
          <cell r="V143">
            <v>8.6036454446392305</v>
          </cell>
        </row>
        <row r="144">
          <cell r="K144">
            <v>128</v>
          </cell>
          <cell r="L144"/>
          <cell r="M144">
            <v>128</v>
          </cell>
          <cell r="N144" t="str">
            <v/>
          </cell>
          <cell r="O144"/>
          <cell r="P144" t="str">
            <v>L</v>
          </cell>
          <cell r="Q144">
            <v>1</v>
          </cell>
          <cell r="R144">
            <v>0.12709123147316101</v>
          </cell>
          <cell r="S144" t="str">
            <v>Absoluto-Aplica simulación</v>
          </cell>
          <cell r="T144">
            <v>2.4215757548754899</v>
          </cell>
          <cell r="U144">
            <v>0</v>
          </cell>
          <cell r="V144">
            <v>2.7293367996681601</v>
          </cell>
        </row>
        <row r="145">
          <cell r="K145">
            <v>129</v>
          </cell>
          <cell r="L145"/>
          <cell r="M145">
            <v>129</v>
          </cell>
          <cell r="N145" t="str">
            <v/>
          </cell>
          <cell r="O145"/>
          <cell r="P145" t="str">
            <v>L</v>
          </cell>
          <cell r="Q145">
            <v>1</v>
          </cell>
          <cell r="R145">
            <v>0.12709123147316101</v>
          </cell>
          <cell r="S145" t="str">
            <v>Absoluto-Aplica simulación</v>
          </cell>
          <cell r="T145">
            <v>2.5199138565963199</v>
          </cell>
          <cell r="U145">
            <v>0</v>
          </cell>
          <cell r="V145">
            <v>2.8401728118374301</v>
          </cell>
        </row>
        <row r="146">
          <cell r="K146">
            <v>130</v>
          </cell>
          <cell r="L146"/>
          <cell r="M146">
            <v>130</v>
          </cell>
          <cell r="N146" t="str">
            <v/>
          </cell>
          <cell r="O146"/>
          <cell r="P146" t="str">
            <v>L</v>
          </cell>
          <cell r="Q146">
            <v>1</v>
          </cell>
          <cell r="R146">
            <v>0.12709123147316101</v>
          </cell>
          <cell r="S146" t="str">
            <v>Absoluto-Aplica simulación</v>
          </cell>
          <cell r="T146">
            <v>3.19598830592704</v>
          </cell>
          <cell r="U146">
            <v>0</v>
          </cell>
          <cell r="V146">
            <v>3.6021703955011302</v>
          </cell>
        </row>
        <row r="147">
          <cell r="K147">
            <v>131</v>
          </cell>
          <cell r="L147"/>
          <cell r="M147">
            <v>131</v>
          </cell>
          <cell r="N147" t="str">
            <v/>
          </cell>
          <cell r="O147"/>
          <cell r="P147" t="str">
            <v>L</v>
          </cell>
          <cell r="Q147">
            <v>1</v>
          </cell>
          <cell r="R147">
            <v>0.12709123147316101</v>
          </cell>
          <cell r="S147" t="str">
            <v>Absoluto-Aplica simulación</v>
          </cell>
          <cell r="T147">
            <v>3.73684786539161</v>
          </cell>
          <cell r="U147">
            <v>0</v>
          </cell>
          <cell r="V147">
            <v>4.2117684624320804</v>
          </cell>
        </row>
        <row r="148">
          <cell r="K148">
            <v>132</v>
          </cell>
          <cell r="L148"/>
          <cell r="M148">
            <v>132</v>
          </cell>
          <cell r="N148" t="str">
            <v/>
          </cell>
          <cell r="O148"/>
          <cell r="P148" t="str">
            <v>L</v>
          </cell>
          <cell r="Q148">
            <v>1</v>
          </cell>
          <cell r="R148">
            <v>0.12709123147316101</v>
          </cell>
          <cell r="S148" t="str">
            <v>Absoluto-Aplica simulación</v>
          </cell>
          <cell r="T148">
            <v>6.2813462474181403</v>
          </cell>
          <cell r="U148">
            <v>0</v>
          </cell>
          <cell r="V148">
            <v>7.0796502773118304</v>
          </cell>
        </row>
        <row r="149">
          <cell r="K149">
            <v>133</v>
          </cell>
          <cell r="L149"/>
          <cell r="M149">
            <v>133</v>
          </cell>
          <cell r="N149" t="str">
            <v/>
          </cell>
          <cell r="O149"/>
          <cell r="P149" t="str">
            <v>L</v>
          </cell>
          <cell r="Q149">
            <v>1</v>
          </cell>
          <cell r="R149">
            <v>0.12709123147316101</v>
          </cell>
          <cell r="S149" t="str">
            <v>Absoluto-Aplica simulación</v>
          </cell>
          <cell r="T149">
            <v>5.2365039166342999</v>
          </cell>
          <cell r="U149">
            <v>0</v>
          </cell>
          <cell r="V149">
            <v>5.9020176480133797</v>
          </cell>
        </row>
        <row r="150">
          <cell r="K150">
            <v>134</v>
          </cell>
          <cell r="L150"/>
          <cell r="M150">
            <v>134</v>
          </cell>
          <cell r="N150" t="str">
            <v/>
          </cell>
          <cell r="O150"/>
          <cell r="P150" t="str">
            <v>L</v>
          </cell>
          <cell r="Q150">
            <v>1</v>
          </cell>
          <cell r="R150">
            <v>0.12709123147316101</v>
          </cell>
          <cell r="S150" t="str">
            <v>Absoluto-Aplica simulación</v>
          </cell>
          <cell r="T150">
            <v>6.7607444933071896</v>
          </cell>
          <cell r="U150">
            <v>0</v>
          </cell>
          <cell r="V150">
            <v>7.6199758366369901</v>
          </cell>
        </row>
        <row r="151">
          <cell r="K151">
            <v>135</v>
          </cell>
          <cell r="L151"/>
          <cell r="M151">
            <v>135</v>
          </cell>
          <cell r="N151" t="str">
            <v/>
          </cell>
          <cell r="O151"/>
          <cell r="P151" t="str">
            <v>L</v>
          </cell>
          <cell r="Q151">
            <v>1</v>
          </cell>
          <cell r="R151">
            <v>0.12709123147316101</v>
          </cell>
          <cell r="S151" t="str">
            <v>Absoluto-Aplica simulación</v>
          </cell>
          <cell r="T151">
            <v>4.1302002722749398</v>
          </cell>
          <cell r="U151">
            <v>0</v>
          </cell>
          <cell r="V151">
            <v>4.6551125111091496</v>
          </cell>
        </row>
        <row r="152">
          <cell r="K152">
            <v>136</v>
          </cell>
          <cell r="L152"/>
          <cell r="M152">
            <v>136</v>
          </cell>
          <cell r="N152" t="str">
            <v/>
          </cell>
          <cell r="O152"/>
          <cell r="P152" t="str">
            <v>L</v>
          </cell>
          <cell r="Q152">
            <v>1</v>
          </cell>
          <cell r="R152">
            <v>0.12709123147316101</v>
          </cell>
          <cell r="S152" t="str">
            <v>Absoluto-Aplica simulación</v>
          </cell>
          <cell r="T152">
            <v>6.9942974848941697</v>
          </cell>
          <cell r="U152">
            <v>0</v>
          </cell>
          <cell r="V152">
            <v>7.8832113655390001</v>
          </cell>
        </row>
        <row r="153">
          <cell r="K153">
            <v>137</v>
          </cell>
          <cell r="L153"/>
          <cell r="M153">
            <v>137</v>
          </cell>
          <cell r="N153" t="str">
            <v/>
          </cell>
          <cell r="O153"/>
          <cell r="P153" t="str">
            <v>L</v>
          </cell>
          <cell r="Q153">
            <v>1</v>
          </cell>
          <cell r="R153">
            <v>0.12709123147316101</v>
          </cell>
          <cell r="S153" t="str">
            <v>Absoluto-Aplica simulación</v>
          </cell>
          <cell r="T153">
            <v>12.5381079694061</v>
          </cell>
          <cell r="U153">
            <v>0</v>
          </cell>
          <cell r="V153">
            <v>14.1315915515813</v>
          </cell>
        </row>
        <row r="154">
          <cell r="K154">
            <v>138</v>
          </cell>
          <cell r="L154"/>
          <cell r="M154">
            <v>138</v>
          </cell>
          <cell r="N154" t="str">
            <v/>
          </cell>
          <cell r="O154"/>
          <cell r="P154" t="str">
            <v>L</v>
          </cell>
          <cell r="Q154">
            <v>1</v>
          </cell>
          <cell r="R154">
            <v>0.12709123147316101</v>
          </cell>
          <cell r="S154" t="str">
            <v>Absoluto-Aplica simulación</v>
          </cell>
          <cell r="T154">
            <v>12.7839532237081</v>
          </cell>
          <cell r="U154">
            <v>0</v>
          </cell>
          <cell r="V154">
            <v>14.408681582004499</v>
          </cell>
        </row>
        <row r="155">
          <cell r="K155">
            <v>139</v>
          </cell>
          <cell r="L155"/>
          <cell r="M155">
            <v>139</v>
          </cell>
          <cell r="N155" t="str">
            <v/>
          </cell>
          <cell r="O155"/>
          <cell r="P155" t="str">
            <v>L</v>
          </cell>
          <cell r="Q155">
            <v>1</v>
          </cell>
          <cell r="R155">
            <v>0.12709123147316101</v>
          </cell>
          <cell r="S155" t="str">
            <v>Absoluto-Aplica simulación</v>
          </cell>
          <cell r="T155">
            <v>6.4780224508598003</v>
          </cell>
          <cell r="U155">
            <v>0</v>
          </cell>
          <cell r="V155">
            <v>7.3013223016503597</v>
          </cell>
        </row>
        <row r="156">
          <cell r="K156">
            <v>140</v>
          </cell>
          <cell r="L156"/>
          <cell r="M156">
            <v>140</v>
          </cell>
          <cell r="N156" t="str">
            <v/>
          </cell>
          <cell r="O156"/>
          <cell r="P156" t="str">
            <v>L</v>
          </cell>
          <cell r="Q156">
            <v>1</v>
          </cell>
          <cell r="R156">
            <v>0.12709123147316101</v>
          </cell>
          <cell r="S156" t="str">
            <v>Absoluto-Aplica simulación</v>
          </cell>
          <cell r="T156">
            <v>6.3550998237087599</v>
          </cell>
          <cell r="U156">
            <v>0</v>
          </cell>
          <cell r="V156">
            <v>7.1627772864387804</v>
          </cell>
        </row>
        <row r="157">
          <cell r="K157">
            <v>141</v>
          </cell>
          <cell r="L157"/>
          <cell r="M157">
            <v>141</v>
          </cell>
          <cell r="N157" t="str">
            <v/>
          </cell>
          <cell r="O157"/>
          <cell r="P157" t="str">
            <v>UNI</v>
          </cell>
          <cell r="Q157">
            <v>1</v>
          </cell>
          <cell r="R157">
            <v>0.12709123147316101</v>
          </cell>
          <cell r="S157" t="str">
            <v>Absoluto-Aplica simulación</v>
          </cell>
          <cell r="T157">
            <v>16.3978784619487</v>
          </cell>
          <cell r="U157">
            <v>0</v>
          </cell>
          <cell r="V157">
            <v>18.481905029225</v>
          </cell>
        </row>
        <row r="158">
          <cell r="K158">
            <v>142</v>
          </cell>
          <cell r="L158"/>
          <cell r="M158">
            <v>142</v>
          </cell>
          <cell r="N158" t="str">
            <v/>
          </cell>
          <cell r="O158"/>
          <cell r="P158" t="str">
            <v>L</v>
          </cell>
          <cell r="Q158">
            <v>1</v>
          </cell>
          <cell r="R158">
            <v>0.12709123147316101</v>
          </cell>
          <cell r="S158" t="str">
            <v>Absoluto-Aplica simulación</v>
          </cell>
          <cell r="T158">
            <v>7.3261885782019798</v>
          </cell>
          <cell r="U158">
            <v>0</v>
          </cell>
          <cell r="V158">
            <v>8.2572829066102695</v>
          </cell>
        </row>
        <row r="159">
          <cell r="K159">
            <v>143</v>
          </cell>
          <cell r="L159"/>
          <cell r="M159">
            <v>143</v>
          </cell>
          <cell r="N159" t="str">
            <v/>
          </cell>
          <cell r="O159"/>
          <cell r="P159" t="str">
            <v>L</v>
          </cell>
          <cell r="Q159">
            <v>1</v>
          </cell>
          <cell r="R159">
            <v>0.12709123147316101</v>
          </cell>
          <cell r="S159" t="str">
            <v>Absoluto-Aplica simulación</v>
          </cell>
          <cell r="T159">
            <v>3.1345269923515202</v>
          </cell>
          <cell r="U159">
            <v>0</v>
          </cell>
          <cell r="V159">
            <v>3.5328978878953299</v>
          </cell>
        </row>
      </sheetData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Producción"/>
      <sheetName val="Historial de producción"/>
      <sheetName val="Intermedia"/>
      <sheetName val="PLANILLA GENERAL"/>
      <sheetName val="Observaciones"/>
      <sheetName val="RECIRCULADOS"/>
      <sheetName val="Semana 1-1"/>
      <sheetName val="Semana 1-2"/>
      <sheetName val="Semana 1-3"/>
      <sheetName val="Semana 1-4"/>
      <sheetName val="Semana 1-5"/>
      <sheetName val="Compilado Semana 1"/>
      <sheetName val="Semana 2-1"/>
      <sheetName val="Semana 2-2"/>
      <sheetName val="Semana 2-3"/>
      <sheetName val="Semana 2-4"/>
      <sheetName val="Semana 2-5"/>
      <sheetName val="Compilado Semana 2"/>
      <sheetName val="Semana 3-1"/>
      <sheetName val="Semana 3-2"/>
      <sheetName val="Semana 3-3"/>
      <sheetName val="Semana 3-4"/>
      <sheetName val="Semana 3-5"/>
      <sheetName val="Compilado Semana 3"/>
      <sheetName val="Semana 4-1"/>
      <sheetName val="Semana 4-2"/>
      <sheetName val="Semana 4-3"/>
      <sheetName val="Semana 4-4"/>
      <sheetName val="Semana 4-5"/>
      <sheetName val="Compilado Semana 4"/>
      <sheetName val="CHO-SCB-VAM 1"/>
      <sheetName val="CHO-SCB-VAM 2"/>
      <sheetName val="IDEF"/>
      <sheetName val="Referencias"/>
    </sheetNames>
    <sheetDataSet>
      <sheetData sheetId="0">
        <row r="13">
          <cell r="B13" t="str">
            <v>POZO</v>
          </cell>
          <cell r="C13" t="str">
            <v>ULT. CTRL</v>
          </cell>
          <cell r="D13" t="str">
            <v>Dias sin control</v>
          </cell>
          <cell r="E13" t="str">
            <v>BRUTA M3/D</v>
          </cell>
          <cell r="F13" t="str">
            <v>SECO M3/D</v>
          </cell>
          <cell r="G13" t="str">
            <v>AGUA %</v>
          </cell>
          <cell r="H13" t="str">
            <v>AGUA m3/d</v>
          </cell>
          <cell r="I13" t="str">
            <v>GAS M3/D</v>
          </cell>
          <cell r="J13" t="str">
            <v>BATERIA</v>
          </cell>
          <cell r="K13" t="str">
            <v>M Extracción</v>
          </cell>
          <cell r="L13" t="str">
            <v>CLASIFICACIÓN</v>
          </cell>
        </row>
        <row r="14">
          <cell r="B14" t="str">
            <v>PN-24[00]a</v>
          </cell>
          <cell r="C14" t="str">
            <v>17/01/2023</v>
          </cell>
          <cell r="D14">
            <v>309</v>
          </cell>
          <cell r="E14">
            <v>0</v>
          </cell>
          <cell r="F14">
            <v>0</v>
          </cell>
          <cell r="G14" t="str">
            <v/>
          </cell>
          <cell r="H14">
            <v>0</v>
          </cell>
          <cell r="I14">
            <v>42180</v>
          </cell>
          <cell r="J14" t="str">
            <v>Sin datos</v>
          </cell>
          <cell r="K14" t="str">
            <v>Surgente</v>
          </cell>
          <cell r="L14" t="str">
            <v>C</v>
          </cell>
        </row>
        <row r="15">
          <cell r="B15" t="str">
            <v>PuB-123</v>
          </cell>
          <cell r="C15" t="str">
            <v>09/03/2023</v>
          </cell>
          <cell r="D15">
            <v>258</v>
          </cell>
          <cell r="E15">
            <v>16.3</v>
          </cell>
          <cell r="F15">
            <v>1.956</v>
          </cell>
          <cell r="G15">
            <v>87.999999999999986</v>
          </cell>
          <cell r="H15">
            <v>14.343999999999999</v>
          </cell>
          <cell r="I15">
            <v>0</v>
          </cell>
          <cell r="J15" t="str">
            <v>PB- 01</v>
          </cell>
          <cell r="K15" t="str">
            <v>Cavidad Progresiva</v>
          </cell>
          <cell r="L15" t="str">
            <v>B</v>
          </cell>
        </row>
        <row r="16">
          <cell r="B16" t="str">
            <v>PuB-125a</v>
          </cell>
          <cell r="C16" t="str">
            <v>22/10/2021</v>
          </cell>
          <cell r="D16">
            <v>761</v>
          </cell>
          <cell r="E16">
            <v>88.3</v>
          </cell>
          <cell r="F16">
            <v>1.766</v>
          </cell>
          <cell r="G16">
            <v>98.000000000000014</v>
          </cell>
          <cell r="H16">
            <v>86.534000000000006</v>
          </cell>
          <cell r="I16">
            <v>2</v>
          </cell>
          <cell r="J16" t="str">
            <v>PB- 01</v>
          </cell>
          <cell r="K16" t="str">
            <v>Cavidad Progresiva</v>
          </cell>
          <cell r="L16" t="str">
            <v>B</v>
          </cell>
        </row>
        <row r="17">
          <cell r="B17" t="str">
            <v>PuB-128a</v>
          </cell>
          <cell r="C17" t="str">
            <v>09/03/2023</v>
          </cell>
          <cell r="D17">
            <v>258</v>
          </cell>
          <cell r="E17">
            <v>56.6</v>
          </cell>
          <cell r="F17">
            <v>3.6219999999999999</v>
          </cell>
          <cell r="G17">
            <v>93.600706713780923</v>
          </cell>
          <cell r="H17">
            <v>52.978000000000002</v>
          </cell>
          <cell r="I17">
            <v>2</v>
          </cell>
          <cell r="J17" t="str">
            <v>PB- 01</v>
          </cell>
          <cell r="K17" t="str">
            <v>Cavidad Progresiva</v>
          </cell>
          <cell r="L17" t="str">
            <v>B</v>
          </cell>
        </row>
        <row r="18">
          <cell r="B18" t="str">
            <v>PuB-136[00]a</v>
          </cell>
          <cell r="C18" t="str">
            <v>15/03/2023</v>
          </cell>
          <cell r="D18">
            <v>252</v>
          </cell>
          <cell r="E18">
            <v>123.9</v>
          </cell>
          <cell r="F18">
            <v>3.3450000000000002</v>
          </cell>
          <cell r="G18">
            <v>97.300242130750604</v>
          </cell>
          <cell r="H18">
            <v>120.55500000000001</v>
          </cell>
          <cell r="I18">
            <v>2</v>
          </cell>
          <cell r="J18" t="str">
            <v>PB- 01</v>
          </cell>
          <cell r="K18" t="str">
            <v>Cavidad Progresiva</v>
          </cell>
          <cell r="L18" t="str">
            <v>A</v>
          </cell>
        </row>
        <row r="19">
          <cell r="B19" t="str">
            <v>PuB-197[00]a</v>
          </cell>
          <cell r="C19" t="str">
            <v>15/03/2023</v>
          </cell>
          <cell r="D19">
            <v>252</v>
          </cell>
          <cell r="E19">
            <v>4.5999999999999996</v>
          </cell>
          <cell r="F19">
            <v>0.34499999999999997</v>
          </cell>
          <cell r="G19">
            <v>92.5</v>
          </cell>
          <cell r="H19">
            <v>4.2549999999999999</v>
          </cell>
          <cell r="I19">
            <v>2</v>
          </cell>
          <cell r="J19" t="str">
            <v>PB- 01</v>
          </cell>
          <cell r="K19" t="str">
            <v>Cavidad Progresiva</v>
          </cell>
          <cell r="L19" t="str">
            <v>C</v>
          </cell>
        </row>
        <row r="20">
          <cell r="B20" t="str">
            <v>PuB-202[00]a</v>
          </cell>
          <cell r="C20" t="str">
            <v>15/03/2023</v>
          </cell>
          <cell r="D20">
            <v>252</v>
          </cell>
          <cell r="E20">
            <v>56.6</v>
          </cell>
          <cell r="F20">
            <v>5.2069999999999999</v>
          </cell>
          <cell r="G20">
            <v>90.800353356890469</v>
          </cell>
          <cell r="H20">
            <v>51.393000000000001</v>
          </cell>
          <cell r="I20">
            <v>2</v>
          </cell>
          <cell r="J20" t="str">
            <v>PB- 01</v>
          </cell>
          <cell r="K20" t="str">
            <v>Cavidad Progresiva</v>
          </cell>
          <cell r="L20" t="str">
            <v>A</v>
          </cell>
        </row>
        <row r="21">
          <cell r="B21" t="str">
            <v>PuB-203[00]a</v>
          </cell>
          <cell r="C21" t="str">
            <v>09/03/2023</v>
          </cell>
          <cell r="D21">
            <v>258</v>
          </cell>
          <cell r="E21">
            <v>74.8</v>
          </cell>
          <cell r="F21">
            <v>6.3579999999999997</v>
          </cell>
          <cell r="G21">
            <v>91.499999999999986</v>
          </cell>
          <cell r="H21">
            <v>68.441999999999993</v>
          </cell>
          <cell r="I21">
            <v>2</v>
          </cell>
          <cell r="J21" t="str">
            <v>PB- 01</v>
          </cell>
          <cell r="K21" t="str">
            <v>Cavidad Progresiva</v>
          </cell>
          <cell r="L21" t="str">
            <v>A</v>
          </cell>
        </row>
        <row r="22">
          <cell r="B22" t="str">
            <v>PuB-206[00]a</v>
          </cell>
          <cell r="C22" t="str">
            <v>15/03/2023</v>
          </cell>
          <cell r="D22">
            <v>252</v>
          </cell>
          <cell r="E22">
            <v>3.5</v>
          </cell>
          <cell r="F22">
            <v>0.23400000000000001</v>
          </cell>
          <cell r="G22">
            <v>93.314285714285717</v>
          </cell>
          <cell r="H22">
            <v>3.266</v>
          </cell>
          <cell r="I22">
            <v>0</v>
          </cell>
          <cell r="J22" t="str">
            <v>Sin datos</v>
          </cell>
          <cell r="K22" t="str">
            <v>Cavidad Progresiva</v>
          </cell>
          <cell r="L22" t="str">
            <v>C</v>
          </cell>
        </row>
        <row r="23">
          <cell r="B23" t="str">
            <v>PuB-57</v>
          </cell>
          <cell r="C23" t="str">
            <v>09/03/2023</v>
          </cell>
          <cell r="D23">
            <v>258</v>
          </cell>
          <cell r="E23">
            <v>108.5</v>
          </cell>
          <cell r="F23">
            <v>4.2309999999999999</v>
          </cell>
          <cell r="G23">
            <v>96.100460829493102</v>
          </cell>
          <cell r="H23">
            <v>104.26900000000001</v>
          </cell>
          <cell r="I23">
            <v>2</v>
          </cell>
          <cell r="J23" t="str">
            <v>PB- 01</v>
          </cell>
          <cell r="K23" t="str">
            <v>Cavidad Progresiva</v>
          </cell>
          <cell r="L23" t="str">
            <v>A</v>
          </cell>
        </row>
        <row r="24">
          <cell r="B24" t="str">
            <v>PuB.a-165[00]a</v>
          </cell>
          <cell r="C24" t="str">
            <v>15/03/2023</v>
          </cell>
          <cell r="D24">
            <v>252</v>
          </cell>
          <cell r="E24">
            <v>2.4</v>
          </cell>
          <cell r="F24">
            <v>1.306</v>
          </cell>
          <cell r="G24">
            <v>45.583333333333336</v>
          </cell>
          <cell r="H24">
            <v>1.0940000000000001</v>
          </cell>
          <cell r="I24">
            <v>2</v>
          </cell>
          <cell r="J24" t="str">
            <v>PB- 01</v>
          </cell>
          <cell r="K24" t="str">
            <v>Cavidad Progresiva</v>
          </cell>
          <cell r="L24" t="str">
            <v>C</v>
          </cell>
        </row>
        <row r="25">
          <cell r="B25" t="str">
            <v>PuB.a-171[00]a</v>
          </cell>
          <cell r="C25" t="str">
            <v>15/03/2023</v>
          </cell>
          <cell r="D25">
            <v>252</v>
          </cell>
          <cell r="E25">
            <v>27.2</v>
          </cell>
          <cell r="F25">
            <v>2.9380000000000002</v>
          </cell>
          <cell r="G25">
            <v>89.19852941176471</v>
          </cell>
          <cell r="H25">
            <v>24.262</v>
          </cell>
          <cell r="I25">
            <v>2</v>
          </cell>
          <cell r="J25" t="str">
            <v>PB- 01</v>
          </cell>
          <cell r="K25" t="str">
            <v>Cavidad Progresiva</v>
          </cell>
          <cell r="L25" t="str">
            <v>A</v>
          </cell>
        </row>
        <row r="26">
          <cell r="B26" t="str">
            <v>PuB-118</v>
          </cell>
          <cell r="C26" t="str">
            <v>09/03/2023</v>
          </cell>
          <cell r="D26">
            <v>258</v>
          </cell>
          <cell r="E26">
            <v>40.299999999999997</v>
          </cell>
          <cell r="F26">
            <v>1.9339999999999999</v>
          </cell>
          <cell r="G26">
            <v>95.200992555831277</v>
          </cell>
          <cell r="H26">
            <v>38.366</v>
          </cell>
          <cell r="I26">
            <v>2</v>
          </cell>
          <cell r="J26" t="str">
            <v>PB- 02</v>
          </cell>
          <cell r="K26" t="str">
            <v>Bombeo Mecánico</v>
          </cell>
          <cell r="L26" t="str">
            <v>B</v>
          </cell>
        </row>
        <row r="27">
          <cell r="B27" t="str">
            <v>PuB-126a</v>
          </cell>
          <cell r="C27" t="str">
            <v>15/03/2023</v>
          </cell>
          <cell r="D27">
            <v>252</v>
          </cell>
          <cell r="E27">
            <v>130</v>
          </cell>
          <cell r="F27">
            <v>3.25</v>
          </cell>
          <cell r="G27">
            <v>97.5</v>
          </cell>
          <cell r="H27">
            <v>126.75</v>
          </cell>
          <cell r="I27">
            <v>2</v>
          </cell>
          <cell r="J27" t="str">
            <v>PB- 02</v>
          </cell>
          <cell r="K27" t="str">
            <v>Cavidad Progresiva</v>
          </cell>
          <cell r="L27" t="str">
            <v>A</v>
          </cell>
        </row>
        <row r="28">
          <cell r="B28" t="str">
            <v>PuB-147a</v>
          </cell>
          <cell r="C28" t="str">
            <v>06/01/2022</v>
          </cell>
          <cell r="D28">
            <v>685</v>
          </cell>
          <cell r="E28">
            <v>127.4</v>
          </cell>
          <cell r="F28">
            <v>0.127</v>
          </cell>
          <cell r="G28">
            <v>99.900313971742534</v>
          </cell>
          <cell r="H28">
            <v>127.273</v>
          </cell>
          <cell r="I28">
            <v>10</v>
          </cell>
          <cell r="J28" t="str">
            <v>PB- 02</v>
          </cell>
          <cell r="K28" t="str">
            <v>Cavidad Progresiva</v>
          </cell>
          <cell r="L28" t="str">
            <v>B</v>
          </cell>
        </row>
        <row r="29">
          <cell r="B29" t="str">
            <v>PuB-15</v>
          </cell>
          <cell r="C29" t="str">
            <v>15/03/2023</v>
          </cell>
          <cell r="D29">
            <v>252</v>
          </cell>
          <cell r="E29">
            <v>67.8</v>
          </cell>
          <cell r="F29">
            <v>5.9660000000000002</v>
          </cell>
          <cell r="G29">
            <v>91.200589970501483</v>
          </cell>
          <cell r="H29">
            <v>61.834000000000003</v>
          </cell>
          <cell r="I29">
            <v>2</v>
          </cell>
          <cell r="J29" t="str">
            <v>PB- 02</v>
          </cell>
          <cell r="K29" t="str">
            <v>Cavidad Progresiva</v>
          </cell>
          <cell r="L29" t="str">
            <v>A</v>
          </cell>
        </row>
        <row r="30">
          <cell r="B30" t="str">
            <v>PuB-177a</v>
          </cell>
          <cell r="C30" t="str">
            <v>27/05/2022</v>
          </cell>
          <cell r="D30">
            <v>544</v>
          </cell>
          <cell r="E30">
            <v>0</v>
          </cell>
          <cell r="F30">
            <v>0</v>
          </cell>
          <cell r="G30" t="str">
            <v/>
          </cell>
          <cell r="H30">
            <v>0</v>
          </cell>
          <cell r="I30">
            <v>2</v>
          </cell>
          <cell r="J30" t="str">
            <v>PB- 02</v>
          </cell>
          <cell r="K30" t="str">
            <v>Surgente</v>
          </cell>
          <cell r="L30" t="str">
            <v>B</v>
          </cell>
        </row>
        <row r="31">
          <cell r="B31" t="str">
            <v>PuB-191[00]a</v>
          </cell>
          <cell r="C31" t="str">
            <v>16/02/2022</v>
          </cell>
          <cell r="D31">
            <v>644</v>
          </cell>
          <cell r="E31">
            <v>2.6</v>
          </cell>
          <cell r="F31">
            <v>0.88400000000000001</v>
          </cell>
          <cell r="G31">
            <v>65.999999999999986</v>
          </cell>
          <cell r="H31">
            <v>1.716</v>
          </cell>
          <cell r="I31">
            <v>10</v>
          </cell>
          <cell r="J31" t="str">
            <v>PB- 02</v>
          </cell>
          <cell r="K31" t="str">
            <v>Cavidad Progresiva</v>
          </cell>
          <cell r="L31" t="str">
            <v>B</v>
          </cell>
        </row>
        <row r="32">
          <cell r="B32" t="str">
            <v>PuB-211[00]a</v>
          </cell>
          <cell r="C32" t="str">
            <v>08/09/2020</v>
          </cell>
          <cell r="D32">
            <v>1170</v>
          </cell>
          <cell r="E32">
            <v>2.2999999999999998</v>
          </cell>
          <cell r="F32">
            <v>0.72199999999999998</v>
          </cell>
          <cell r="G32">
            <v>68.608695652173921</v>
          </cell>
          <cell r="H32">
            <v>1.5780000000000001</v>
          </cell>
          <cell r="I32">
            <v>10</v>
          </cell>
          <cell r="J32" t="str">
            <v>PB- 02</v>
          </cell>
          <cell r="K32" t="str">
            <v>Cavidad Progresiva</v>
          </cell>
          <cell r="L32" t="str">
            <v>C</v>
          </cell>
        </row>
        <row r="33">
          <cell r="B33" t="str">
            <v>PuB-31</v>
          </cell>
          <cell r="C33" t="str">
            <v>15/03/2023</v>
          </cell>
          <cell r="D33">
            <v>252</v>
          </cell>
          <cell r="E33">
            <v>217.5</v>
          </cell>
          <cell r="F33">
            <v>7.3949999999999996</v>
          </cell>
          <cell r="G33">
            <v>96.6</v>
          </cell>
          <cell r="H33">
            <v>210.10499999999999</v>
          </cell>
          <cell r="I33">
            <v>2</v>
          </cell>
          <cell r="J33" t="str">
            <v>PB- 02</v>
          </cell>
          <cell r="K33" t="str">
            <v>Cavidad Progresiva</v>
          </cell>
          <cell r="L33" t="str">
            <v>A</v>
          </cell>
        </row>
        <row r="34">
          <cell r="B34" t="str">
            <v>PuB-43</v>
          </cell>
          <cell r="C34" t="str">
            <v>09/03/2023</v>
          </cell>
          <cell r="D34">
            <v>258</v>
          </cell>
          <cell r="E34">
            <v>42</v>
          </cell>
          <cell r="F34">
            <v>0.75600000000000001</v>
          </cell>
          <cell r="G34">
            <v>98.2</v>
          </cell>
          <cell r="H34">
            <v>41.244</v>
          </cell>
          <cell r="I34">
            <v>0</v>
          </cell>
          <cell r="J34" t="str">
            <v>PB- 02</v>
          </cell>
          <cell r="K34" t="str">
            <v>Bombeo Mecánico</v>
          </cell>
          <cell r="L34" t="str">
            <v>B</v>
          </cell>
        </row>
        <row r="35">
          <cell r="B35" t="str">
            <v>PuB.a-4</v>
          </cell>
          <cell r="C35" t="str">
            <v>15/03/2023</v>
          </cell>
          <cell r="D35">
            <v>252</v>
          </cell>
          <cell r="E35">
            <v>21.1</v>
          </cell>
          <cell r="F35">
            <v>1.92</v>
          </cell>
          <cell r="G35">
            <v>90.90047393364928</v>
          </cell>
          <cell r="H35">
            <v>19.18</v>
          </cell>
          <cell r="I35">
            <v>2</v>
          </cell>
          <cell r="J35" t="str">
            <v>PB- 02</v>
          </cell>
          <cell r="K35" t="str">
            <v>Bombeo Mecánico</v>
          </cell>
          <cell r="L35" t="str">
            <v>A</v>
          </cell>
        </row>
        <row r="36">
          <cell r="B36" t="str">
            <v>PuB-105a</v>
          </cell>
          <cell r="C36" t="str">
            <v>09/03/2023</v>
          </cell>
          <cell r="D36">
            <v>258</v>
          </cell>
          <cell r="E36">
            <v>30.5</v>
          </cell>
          <cell r="F36">
            <v>7.5330000000000004</v>
          </cell>
          <cell r="G36">
            <v>75.301639344262298</v>
          </cell>
          <cell r="H36">
            <v>22.966999999999999</v>
          </cell>
          <cell r="I36">
            <v>10</v>
          </cell>
          <cell r="J36" t="str">
            <v>PB- 03</v>
          </cell>
          <cell r="K36" t="str">
            <v>Cavidad Progresiva</v>
          </cell>
          <cell r="L36" t="str">
            <v>B</v>
          </cell>
        </row>
        <row r="37">
          <cell r="B37" t="str">
            <v>PuB-106a</v>
          </cell>
          <cell r="C37" t="str">
            <v>15/03/2023</v>
          </cell>
          <cell r="D37">
            <v>252</v>
          </cell>
          <cell r="E37">
            <v>25.4</v>
          </cell>
          <cell r="F37">
            <v>3.81</v>
          </cell>
          <cell r="G37">
            <v>85.000000000000014</v>
          </cell>
          <cell r="H37">
            <v>21.59</v>
          </cell>
          <cell r="I37">
            <v>10</v>
          </cell>
          <cell r="J37" t="str">
            <v>PB- 03</v>
          </cell>
          <cell r="K37" t="str">
            <v>Cavidad Progresiva</v>
          </cell>
          <cell r="L37" t="str">
            <v>A</v>
          </cell>
        </row>
        <row r="38">
          <cell r="B38" t="str">
            <v>PuB-108a</v>
          </cell>
          <cell r="C38" t="str">
            <v>15/03/2023</v>
          </cell>
          <cell r="D38">
            <v>252</v>
          </cell>
          <cell r="E38">
            <v>51.8</v>
          </cell>
          <cell r="F38">
            <v>2.2789999999999999</v>
          </cell>
          <cell r="G38">
            <v>95.600386100386103</v>
          </cell>
          <cell r="H38">
            <v>49.521000000000001</v>
          </cell>
          <cell r="I38">
            <v>10</v>
          </cell>
          <cell r="J38" t="str">
            <v>PB- 03</v>
          </cell>
          <cell r="K38" t="str">
            <v>Cavidad Progresiva</v>
          </cell>
          <cell r="L38" t="str">
            <v>C</v>
          </cell>
        </row>
        <row r="39">
          <cell r="B39" t="str">
            <v>PuB-109a</v>
          </cell>
          <cell r="C39" t="str">
            <v>15/03/2023</v>
          </cell>
          <cell r="D39">
            <v>252</v>
          </cell>
          <cell r="E39">
            <v>48.3</v>
          </cell>
          <cell r="F39">
            <v>2.56</v>
          </cell>
          <cell r="G39">
            <v>94.699792960662535</v>
          </cell>
          <cell r="H39">
            <v>45.74</v>
          </cell>
          <cell r="I39">
            <v>10</v>
          </cell>
          <cell r="J39" t="str">
            <v>PB- 03</v>
          </cell>
          <cell r="K39" t="str">
            <v>Bombeo Mecánico</v>
          </cell>
          <cell r="L39" t="str">
            <v>B</v>
          </cell>
        </row>
        <row r="40">
          <cell r="B40" t="str">
            <v>PuB-153a</v>
          </cell>
          <cell r="C40" t="str">
            <v>15/03/2023</v>
          </cell>
          <cell r="D40">
            <v>252</v>
          </cell>
          <cell r="E40">
            <v>114.4</v>
          </cell>
          <cell r="F40">
            <v>3.306</v>
          </cell>
          <cell r="G40">
            <v>97.110139860139853</v>
          </cell>
          <cell r="H40">
            <v>111.09399999999999</v>
          </cell>
          <cell r="I40">
            <v>10</v>
          </cell>
          <cell r="J40" t="str">
            <v>PB- 03</v>
          </cell>
          <cell r="K40" t="str">
            <v>Cavidad Progresiva</v>
          </cell>
          <cell r="L40" t="str">
            <v>A</v>
          </cell>
        </row>
        <row r="41">
          <cell r="B41" t="str">
            <v>PuB-180a</v>
          </cell>
          <cell r="C41" t="str">
            <v>08/07/2020</v>
          </cell>
          <cell r="D41">
            <v>1232</v>
          </cell>
          <cell r="E41">
            <v>6.1</v>
          </cell>
          <cell r="F41">
            <v>0.79300000000000004</v>
          </cell>
          <cell r="G41">
            <v>87.000000000000014</v>
          </cell>
          <cell r="H41">
            <v>5.3070000000000004</v>
          </cell>
          <cell r="I41">
            <v>10</v>
          </cell>
          <cell r="J41" t="str">
            <v>PB- 03</v>
          </cell>
          <cell r="K41" t="str">
            <v>Bombeo Mecánico</v>
          </cell>
          <cell r="L41" t="str">
            <v>C</v>
          </cell>
        </row>
        <row r="42">
          <cell r="B42" t="str">
            <v>PuB-210[00]a</v>
          </cell>
          <cell r="C42" t="str">
            <v>15/03/2023</v>
          </cell>
          <cell r="D42">
            <v>252</v>
          </cell>
          <cell r="E42">
            <v>11.6</v>
          </cell>
          <cell r="F42">
            <v>6.2640000000000002</v>
          </cell>
          <cell r="G42">
            <v>46</v>
          </cell>
          <cell r="H42">
            <v>5.3360000000000003</v>
          </cell>
          <cell r="I42">
            <v>10</v>
          </cell>
          <cell r="J42" t="str">
            <v>PB- 03</v>
          </cell>
          <cell r="K42" t="str">
            <v>Cavidad Progresiva</v>
          </cell>
          <cell r="L42" t="str">
            <v>A</v>
          </cell>
        </row>
        <row r="43">
          <cell r="B43" t="str">
            <v>PuB-27</v>
          </cell>
          <cell r="C43" t="str">
            <v>15/03/2023</v>
          </cell>
          <cell r="D43">
            <v>252</v>
          </cell>
          <cell r="E43">
            <v>124.9</v>
          </cell>
          <cell r="F43">
            <v>3.8719999999999999</v>
          </cell>
          <cell r="G43">
            <v>96.899919935948759</v>
          </cell>
          <cell r="H43">
            <v>121.02800000000001</v>
          </cell>
          <cell r="I43">
            <v>10</v>
          </cell>
          <cell r="J43" t="str">
            <v>PB- 03</v>
          </cell>
          <cell r="K43" t="str">
            <v>Bombeo Mecánico</v>
          </cell>
          <cell r="L43" t="str">
            <v>B</v>
          </cell>
        </row>
        <row r="44">
          <cell r="B44" t="str">
            <v>PuB-42</v>
          </cell>
          <cell r="C44" t="str">
            <v>15/03/2023</v>
          </cell>
          <cell r="D44">
            <v>252</v>
          </cell>
          <cell r="E44">
            <v>136.1</v>
          </cell>
          <cell r="F44">
            <v>3.4710000000000001</v>
          </cell>
          <cell r="G44">
            <v>97.449669360764148</v>
          </cell>
          <cell r="H44">
            <v>132.62899999999999</v>
          </cell>
          <cell r="I44">
            <v>10</v>
          </cell>
          <cell r="J44" t="str">
            <v>PB- 03</v>
          </cell>
          <cell r="K44" t="str">
            <v>Cavidad Progresiva</v>
          </cell>
          <cell r="L44" t="str">
            <v>B</v>
          </cell>
        </row>
        <row r="45">
          <cell r="B45" t="str">
            <v>PuB-46</v>
          </cell>
          <cell r="C45" t="str">
            <v>15/03/2023</v>
          </cell>
          <cell r="D45">
            <v>252</v>
          </cell>
          <cell r="E45">
            <v>14</v>
          </cell>
          <cell r="F45">
            <v>1.036</v>
          </cell>
          <cell r="G45">
            <v>92.600000000000009</v>
          </cell>
          <cell r="H45">
            <v>12.964</v>
          </cell>
          <cell r="I45">
            <v>10</v>
          </cell>
          <cell r="J45" t="str">
            <v>PB- 03</v>
          </cell>
          <cell r="K45" t="str">
            <v>Bombeo Mecánico</v>
          </cell>
          <cell r="L45" t="str">
            <v>C</v>
          </cell>
        </row>
        <row r="46">
          <cell r="B46" t="str">
            <v>PuB-52</v>
          </cell>
          <cell r="C46" t="str">
            <v>15/03/2023</v>
          </cell>
          <cell r="D46">
            <v>252</v>
          </cell>
          <cell r="E46">
            <v>147</v>
          </cell>
          <cell r="F46">
            <v>7.35</v>
          </cell>
          <cell r="G46">
            <v>95</v>
          </cell>
          <cell r="H46">
            <v>139.65</v>
          </cell>
          <cell r="I46">
            <v>10</v>
          </cell>
          <cell r="J46" t="str">
            <v>PB- 03</v>
          </cell>
          <cell r="K46" t="str">
            <v>Cavidad Progresiva</v>
          </cell>
          <cell r="L46" t="str">
            <v>A</v>
          </cell>
        </row>
        <row r="47">
          <cell r="B47" t="str">
            <v>PuB-68</v>
          </cell>
          <cell r="C47" t="str">
            <v>15/03/2023</v>
          </cell>
          <cell r="D47">
            <v>252</v>
          </cell>
          <cell r="E47">
            <v>55</v>
          </cell>
          <cell r="F47">
            <v>7.7</v>
          </cell>
          <cell r="G47">
            <v>86</v>
          </cell>
          <cell r="H47">
            <v>47.3</v>
          </cell>
          <cell r="I47">
            <v>10</v>
          </cell>
          <cell r="J47" t="str">
            <v>PB- 03</v>
          </cell>
          <cell r="K47" t="str">
            <v>Cavidad Progresiva</v>
          </cell>
          <cell r="L47" t="str">
            <v>A</v>
          </cell>
        </row>
        <row r="48">
          <cell r="B48" t="str">
            <v>PuB-71</v>
          </cell>
          <cell r="C48" t="str">
            <v>09/03/2023</v>
          </cell>
          <cell r="D48">
            <v>258</v>
          </cell>
          <cell r="E48">
            <v>96.3</v>
          </cell>
          <cell r="F48">
            <v>2.8889999999999998</v>
          </cell>
          <cell r="G48">
            <v>97.000000000000014</v>
          </cell>
          <cell r="H48">
            <v>93.411000000000001</v>
          </cell>
          <cell r="I48">
            <v>0</v>
          </cell>
          <cell r="J48" t="str">
            <v>PB- 03</v>
          </cell>
          <cell r="K48" t="str">
            <v>Cavidad Progresiva</v>
          </cell>
          <cell r="L48" t="str">
            <v>A</v>
          </cell>
        </row>
        <row r="49">
          <cell r="B49" t="str">
            <v>PuB-89</v>
          </cell>
          <cell r="C49" t="str">
            <v>15/03/2023</v>
          </cell>
          <cell r="D49">
            <v>252</v>
          </cell>
          <cell r="E49">
            <v>10.8</v>
          </cell>
          <cell r="F49">
            <v>1.9119999999999999</v>
          </cell>
          <cell r="G49">
            <v>82.296296296296291</v>
          </cell>
          <cell r="H49">
            <v>8.8879999999999999</v>
          </cell>
          <cell r="I49">
            <v>10</v>
          </cell>
          <cell r="J49" t="str">
            <v>PB- 03</v>
          </cell>
          <cell r="K49" t="str">
            <v>Bombeo Mecánico</v>
          </cell>
          <cell r="L49" t="str">
            <v>C</v>
          </cell>
        </row>
        <row r="50">
          <cell r="B50" t="str">
            <v>PuB-90</v>
          </cell>
          <cell r="C50" t="str">
            <v>15/03/2023</v>
          </cell>
          <cell r="D50">
            <v>252</v>
          </cell>
          <cell r="E50">
            <v>17</v>
          </cell>
          <cell r="F50">
            <v>1.7</v>
          </cell>
          <cell r="G50">
            <v>90</v>
          </cell>
          <cell r="H50">
            <v>15.3</v>
          </cell>
          <cell r="I50">
            <v>10</v>
          </cell>
          <cell r="J50" t="str">
            <v>PB- 03</v>
          </cell>
          <cell r="K50" t="str">
            <v>Bombeo Mecánico</v>
          </cell>
          <cell r="L50" t="str">
            <v>B</v>
          </cell>
        </row>
        <row r="51">
          <cell r="B51" t="str">
            <v>PuB-98[00]a</v>
          </cell>
          <cell r="C51" t="str">
            <v>09/03/2023</v>
          </cell>
          <cell r="D51">
            <v>258</v>
          </cell>
          <cell r="E51">
            <v>23.8</v>
          </cell>
          <cell r="F51">
            <v>7.3780000000000001</v>
          </cell>
          <cell r="G51">
            <v>69</v>
          </cell>
          <cell r="H51">
            <v>16.422000000000001</v>
          </cell>
          <cell r="I51">
            <v>10</v>
          </cell>
          <cell r="J51" t="str">
            <v>PB- 03</v>
          </cell>
          <cell r="K51" t="str">
            <v>Cavidad Progresiva</v>
          </cell>
          <cell r="L51" t="str">
            <v>A</v>
          </cell>
        </row>
        <row r="52">
          <cell r="B52" t="str">
            <v>PuB-100</v>
          </cell>
          <cell r="C52" t="str">
            <v>15/03/2023</v>
          </cell>
          <cell r="D52">
            <v>252</v>
          </cell>
          <cell r="E52">
            <v>41.4</v>
          </cell>
          <cell r="F52">
            <v>2.6080000000000001</v>
          </cell>
          <cell r="G52">
            <v>93.700483091787447</v>
          </cell>
          <cell r="H52">
            <v>38.792000000000002</v>
          </cell>
          <cell r="I52">
            <v>2</v>
          </cell>
          <cell r="J52" t="str">
            <v>PB- 04</v>
          </cell>
          <cell r="K52" t="str">
            <v>Bombeo Mecánico</v>
          </cell>
          <cell r="L52" t="str">
            <v>A</v>
          </cell>
        </row>
        <row r="53">
          <cell r="B53" t="str">
            <v>PuB-101</v>
          </cell>
          <cell r="C53" t="str">
            <v>15/03/2023</v>
          </cell>
          <cell r="D53">
            <v>252</v>
          </cell>
          <cell r="E53">
            <v>7.7</v>
          </cell>
          <cell r="F53">
            <v>1.9630000000000001</v>
          </cell>
          <cell r="G53">
            <v>74.506493506493513</v>
          </cell>
          <cell r="H53">
            <v>5.7370000000000001</v>
          </cell>
          <cell r="I53">
            <v>2</v>
          </cell>
          <cell r="J53" t="str">
            <v>PB- 04</v>
          </cell>
          <cell r="K53" t="str">
            <v>Bombeo Mecánico</v>
          </cell>
          <cell r="L53" t="str">
            <v>B</v>
          </cell>
        </row>
        <row r="54">
          <cell r="B54" t="str">
            <v>PuB-102</v>
          </cell>
          <cell r="C54" t="str">
            <v>15/03/2023</v>
          </cell>
          <cell r="D54">
            <v>252</v>
          </cell>
          <cell r="E54">
            <v>9.4</v>
          </cell>
          <cell r="F54">
            <v>4.6059999999999999</v>
          </cell>
          <cell r="G54">
            <v>50.999999999999993</v>
          </cell>
          <cell r="H54">
            <v>4.7939999999999996</v>
          </cell>
          <cell r="I54">
            <v>2</v>
          </cell>
          <cell r="J54" t="str">
            <v>PB- 04</v>
          </cell>
          <cell r="K54" t="str">
            <v>Cavidad Progresiva</v>
          </cell>
          <cell r="L54" t="str">
            <v>B</v>
          </cell>
        </row>
        <row r="55">
          <cell r="B55" t="str">
            <v>PuB-104[00]a</v>
          </cell>
          <cell r="C55" t="str">
            <v>15/03/2023</v>
          </cell>
          <cell r="D55">
            <v>252</v>
          </cell>
          <cell r="E55">
            <v>4.5999999999999996</v>
          </cell>
          <cell r="F55">
            <v>3.22</v>
          </cell>
          <cell r="G55">
            <v>30</v>
          </cell>
          <cell r="H55">
            <v>1.38</v>
          </cell>
          <cell r="I55">
            <v>2</v>
          </cell>
          <cell r="J55" t="str">
            <v>PB- 04</v>
          </cell>
          <cell r="K55" t="str">
            <v>Cavidad Progresiva</v>
          </cell>
          <cell r="L55" t="str">
            <v>A</v>
          </cell>
        </row>
        <row r="56">
          <cell r="B56" t="str">
            <v>PuB-107</v>
          </cell>
          <cell r="C56" t="str">
            <v>10/01/2023</v>
          </cell>
          <cell r="D56">
            <v>316</v>
          </cell>
          <cell r="E56">
            <v>4.7</v>
          </cell>
          <cell r="F56">
            <v>2.6080000000000001</v>
          </cell>
          <cell r="G56">
            <v>44.51063829787234</v>
          </cell>
          <cell r="H56">
            <v>2.0920000000000001</v>
          </cell>
          <cell r="I56">
            <v>2</v>
          </cell>
          <cell r="J56" t="str">
            <v>PB- 04</v>
          </cell>
          <cell r="K56" t="str">
            <v>Cavidad Progresiva</v>
          </cell>
          <cell r="L56" t="str">
            <v>A</v>
          </cell>
        </row>
        <row r="57">
          <cell r="B57" t="str">
            <v>PuB-131a</v>
          </cell>
          <cell r="C57" t="str">
            <v>28/06/2022</v>
          </cell>
          <cell r="D57">
            <v>512</v>
          </cell>
          <cell r="E57">
            <v>14.4</v>
          </cell>
          <cell r="F57">
            <v>1.8720000000000001</v>
          </cell>
          <cell r="G57">
            <v>87</v>
          </cell>
          <cell r="H57">
            <v>12.528</v>
          </cell>
          <cell r="I57">
            <v>2</v>
          </cell>
          <cell r="J57" t="str">
            <v>PB- 04</v>
          </cell>
          <cell r="K57" t="str">
            <v>Bombeo Mecánico</v>
          </cell>
          <cell r="L57" t="str">
            <v>B</v>
          </cell>
        </row>
        <row r="58">
          <cell r="B58" t="str">
            <v>PuB-141[00]a</v>
          </cell>
          <cell r="C58" t="str">
            <v>09/03/2023</v>
          </cell>
          <cell r="D58">
            <v>258</v>
          </cell>
          <cell r="E58">
            <v>9.6</v>
          </cell>
          <cell r="F58">
            <v>0.86399999999999999</v>
          </cell>
          <cell r="G58">
            <v>91.000000000000014</v>
          </cell>
          <cell r="H58">
            <v>8.7360000000000007</v>
          </cell>
          <cell r="I58">
            <v>2</v>
          </cell>
          <cell r="J58" t="str">
            <v>PB- 04</v>
          </cell>
          <cell r="K58" t="str">
            <v>Cavidad Progresiva</v>
          </cell>
          <cell r="L58" t="str">
            <v>C</v>
          </cell>
        </row>
        <row r="59">
          <cell r="B59" t="str">
            <v>PuB-145a</v>
          </cell>
          <cell r="C59" t="str">
            <v>15/03/2023</v>
          </cell>
          <cell r="D59">
            <v>252</v>
          </cell>
          <cell r="E59">
            <v>26</v>
          </cell>
          <cell r="F59">
            <v>2.34</v>
          </cell>
          <cell r="G59">
            <v>91</v>
          </cell>
          <cell r="H59">
            <v>23.66</v>
          </cell>
          <cell r="I59">
            <v>2</v>
          </cell>
          <cell r="J59" t="str">
            <v>PB- 04</v>
          </cell>
          <cell r="K59" t="str">
            <v>Cavidad Progresiva</v>
          </cell>
          <cell r="L59" t="str">
            <v>A</v>
          </cell>
        </row>
        <row r="60">
          <cell r="B60" t="str">
            <v>PuB-155a</v>
          </cell>
          <cell r="C60" t="str">
            <v>10/01/2023</v>
          </cell>
          <cell r="D60">
            <v>316</v>
          </cell>
          <cell r="E60">
            <v>9.3000000000000007</v>
          </cell>
          <cell r="F60">
            <v>1.042</v>
          </cell>
          <cell r="G60">
            <v>88.79569892473117</v>
          </cell>
          <cell r="H60">
            <v>8.2579999999999991</v>
          </cell>
          <cell r="I60">
            <v>2</v>
          </cell>
          <cell r="J60" t="str">
            <v>PB- 04</v>
          </cell>
          <cell r="K60" t="str">
            <v>Cavidad Progresiva</v>
          </cell>
          <cell r="L60" t="str">
            <v>C</v>
          </cell>
        </row>
        <row r="61">
          <cell r="B61" t="str">
            <v>PuB-156[00]a</v>
          </cell>
          <cell r="C61" t="str">
            <v>15/03/2023</v>
          </cell>
          <cell r="D61">
            <v>252</v>
          </cell>
          <cell r="E61">
            <v>50.2</v>
          </cell>
          <cell r="F61">
            <v>2.46</v>
          </cell>
          <cell r="G61">
            <v>95.099601593625493</v>
          </cell>
          <cell r="H61">
            <v>47.74</v>
          </cell>
          <cell r="I61">
            <v>2</v>
          </cell>
          <cell r="J61" t="str">
            <v>PB- 04</v>
          </cell>
          <cell r="K61" t="str">
            <v>Cavidad Progresiva</v>
          </cell>
          <cell r="L61" t="str">
            <v>A</v>
          </cell>
        </row>
        <row r="62">
          <cell r="B62" t="str">
            <v>PuB-157[00]a</v>
          </cell>
          <cell r="C62" t="str">
            <v>09/03/2023</v>
          </cell>
          <cell r="D62">
            <v>258</v>
          </cell>
          <cell r="E62">
            <v>5.5</v>
          </cell>
          <cell r="F62">
            <v>0.99</v>
          </cell>
          <cell r="G62">
            <v>82</v>
          </cell>
          <cell r="H62">
            <v>4.51</v>
          </cell>
          <cell r="I62">
            <v>2</v>
          </cell>
          <cell r="J62" t="str">
            <v>PB- 04</v>
          </cell>
          <cell r="K62" t="str">
            <v>Bombeo Mecánico</v>
          </cell>
          <cell r="L62" t="str">
            <v>B</v>
          </cell>
        </row>
        <row r="63">
          <cell r="B63" t="str">
            <v>PuB-161[00]a</v>
          </cell>
          <cell r="C63" t="str">
            <v>09/03/2023</v>
          </cell>
          <cell r="D63">
            <v>258</v>
          </cell>
          <cell r="E63">
            <v>34.5</v>
          </cell>
          <cell r="F63">
            <v>1.2070000000000001</v>
          </cell>
          <cell r="G63">
            <v>96.501449275362319</v>
          </cell>
          <cell r="H63">
            <v>33.292999999999999</v>
          </cell>
          <cell r="I63">
            <v>2</v>
          </cell>
          <cell r="J63" t="str">
            <v>PB- 04</v>
          </cell>
          <cell r="K63" t="str">
            <v>Cavidad Progresiva</v>
          </cell>
          <cell r="L63" t="str">
            <v>B</v>
          </cell>
        </row>
        <row r="64">
          <cell r="B64" t="str">
            <v>PuB-162[00]a</v>
          </cell>
          <cell r="C64" t="str">
            <v>15/03/2023</v>
          </cell>
          <cell r="D64">
            <v>252</v>
          </cell>
          <cell r="E64">
            <v>53.7</v>
          </cell>
          <cell r="F64">
            <v>4.1349999999999998</v>
          </cell>
          <cell r="G64">
            <v>92.299813780260692</v>
          </cell>
          <cell r="H64">
            <v>49.564999999999998</v>
          </cell>
          <cell r="I64">
            <v>2</v>
          </cell>
          <cell r="J64" t="str">
            <v>PB- 04</v>
          </cell>
          <cell r="K64" t="str">
            <v>Cavidad Progresiva</v>
          </cell>
          <cell r="L64" t="str">
            <v>A</v>
          </cell>
        </row>
        <row r="65">
          <cell r="B65" t="str">
            <v>PuB-163[00]a</v>
          </cell>
          <cell r="C65" t="str">
            <v>09/03/2023</v>
          </cell>
          <cell r="D65">
            <v>258</v>
          </cell>
          <cell r="E65">
            <v>98</v>
          </cell>
          <cell r="F65">
            <v>1.96</v>
          </cell>
          <cell r="G65">
            <v>98.000000000000014</v>
          </cell>
          <cell r="H65">
            <v>96.04</v>
          </cell>
          <cell r="I65">
            <v>2</v>
          </cell>
          <cell r="J65" t="str">
            <v>PB- 04</v>
          </cell>
          <cell r="K65" t="str">
            <v>Cavidad Progresiva</v>
          </cell>
          <cell r="L65" t="str">
            <v>B</v>
          </cell>
        </row>
        <row r="66">
          <cell r="B66" t="str">
            <v>PuB-174[00]a</v>
          </cell>
          <cell r="C66" t="str">
            <v>15/03/2023</v>
          </cell>
          <cell r="D66">
            <v>252</v>
          </cell>
          <cell r="E66">
            <v>12.4</v>
          </cell>
          <cell r="F66">
            <v>1.86</v>
          </cell>
          <cell r="G66">
            <v>84.999999999999986</v>
          </cell>
          <cell r="H66">
            <v>10.54</v>
          </cell>
          <cell r="I66">
            <v>2</v>
          </cell>
          <cell r="J66" t="str">
            <v>PB- 04</v>
          </cell>
          <cell r="K66" t="str">
            <v>Cavidad Progresiva</v>
          </cell>
          <cell r="L66" t="str">
            <v>A</v>
          </cell>
        </row>
        <row r="67">
          <cell r="B67" t="str">
            <v>PuB-187[00]a</v>
          </cell>
          <cell r="C67" t="str">
            <v>15/03/2023</v>
          </cell>
          <cell r="D67">
            <v>252</v>
          </cell>
          <cell r="E67">
            <v>39.299999999999997</v>
          </cell>
          <cell r="F67">
            <v>4.4210000000000003</v>
          </cell>
          <cell r="G67">
            <v>88.75063613231552</v>
          </cell>
          <cell r="H67">
            <v>34.878999999999998</v>
          </cell>
          <cell r="I67">
            <v>2</v>
          </cell>
          <cell r="J67" t="str">
            <v>PB- 04</v>
          </cell>
          <cell r="K67" t="str">
            <v>Cavidad Progresiva</v>
          </cell>
          <cell r="L67" t="str">
            <v>A</v>
          </cell>
        </row>
        <row r="68">
          <cell r="B68" t="str">
            <v>PuB-192[00]a</v>
          </cell>
          <cell r="C68" t="str">
            <v>15/03/2023</v>
          </cell>
          <cell r="D68">
            <v>252</v>
          </cell>
          <cell r="E68">
            <v>29.8</v>
          </cell>
          <cell r="F68">
            <v>2.3839999999999999</v>
          </cell>
          <cell r="G68">
            <v>92</v>
          </cell>
          <cell r="H68">
            <v>27.416</v>
          </cell>
          <cell r="I68">
            <v>2</v>
          </cell>
          <cell r="J68" t="str">
            <v>PB- 04</v>
          </cell>
          <cell r="K68" t="str">
            <v>Cavidad Progresiva</v>
          </cell>
          <cell r="L68" t="str">
            <v>A</v>
          </cell>
        </row>
        <row r="69">
          <cell r="B69" t="str">
            <v>PuB-193[00]a</v>
          </cell>
          <cell r="C69" t="str">
            <v>15/03/2023</v>
          </cell>
          <cell r="D69">
            <v>252</v>
          </cell>
          <cell r="E69">
            <v>42.8</v>
          </cell>
          <cell r="F69">
            <v>0.85599999999999998</v>
          </cell>
          <cell r="G69">
            <v>98.000000000000014</v>
          </cell>
          <cell r="H69">
            <v>41.944000000000003</v>
          </cell>
          <cell r="I69">
            <v>2</v>
          </cell>
          <cell r="J69" t="str">
            <v>PB- 04</v>
          </cell>
          <cell r="K69" t="str">
            <v>Cavidad Progresiva</v>
          </cell>
          <cell r="L69" t="str">
            <v>C</v>
          </cell>
        </row>
        <row r="70">
          <cell r="B70" t="str">
            <v>PuB-194[00]a</v>
          </cell>
          <cell r="C70" t="str">
            <v>15/03/2023</v>
          </cell>
          <cell r="D70">
            <v>252</v>
          </cell>
          <cell r="E70">
            <v>12.9</v>
          </cell>
          <cell r="F70">
            <v>5.6760000000000002</v>
          </cell>
          <cell r="G70">
            <v>56.000000000000007</v>
          </cell>
          <cell r="H70">
            <v>7.2240000000000002</v>
          </cell>
          <cell r="I70">
            <v>2</v>
          </cell>
          <cell r="J70" t="str">
            <v>PB- 04</v>
          </cell>
          <cell r="K70" t="str">
            <v>Bombeo Mecánico</v>
          </cell>
          <cell r="L70" t="str">
            <v>A</v>
          </cell>
        </row>
        <row r="71">
          <cell r="B71" t="str">
            <v>PuB-195[00]a</v>
          </cell>
          <cell r="C71" t="str">
            <v>09/03/2023</v>
          </cell>
          <cell r="D71">
            <v>258</v>
          </cell>
          <cell r="E71">
            <v>11.9</v>
          </cell>
          <cell r="F71">
            <v>1.1299999999999999</v>
          </cell>
          <cell r="G71">
            <v>90.504201680672253</v>
          </cell>
          <cell r="H71">
            <v>10.77</v>
          </cell>
          <cell r="I71">
            <v>2</v>
          </cell>
          <cell r="J71" t="str">
            <v>PB- 04</v>
          </cell>
          <cell r="K71" t="str">
            <v>Cavidad Progresiva</v>
          </cell>
          <cell r="L71" t="str">
            <v>C</v>
          </cell>
        </row>
        <row r="72">
          <cell r="B72" t="str">
            <v>PuB-196[00]a</v>
          </cell>
          <cell r="C72" t="str">
            <v>09/03/2023</v>
          </cell>
          <cell r="D72">
            <v>258</v>
          </cell>
          <cell r="E72">
            <v>20</v>
          </cell>
          <cell r="F72">
            <v>1.2</v>
          </cell>
          <cell r="G72">
            <v>94</v>
          </cell>
          <cell r="H72">
            <v>18.8</v>
          </cell>
          <cell r="I72">
            <v>2</v>
          </cell>
          <cell r="J72" t="str">
            <v>PB- 04</v>
          </cell>
          <cell r="K72" t="str">
            <v>Cavidad Progresiva</v>
          </cell>
          <cell r="L72" t="str">
            <v>B</v>
          </cell>
        </row>
        <row r="73">
          <cell r="B73" t="str">
            <v>PuB-63</v>
          </cell>
          <cell r="C73" t="str">
            <v>15/03/2023</v>
          </cell>
          <cell r="D73">
            <v>252</v>
          </cell>
          <cell r="E73">
            <v>6.4</v>
          </cell>
          <cell r="F73">
            <v>0.73</v>
          </cell>
          <cell r="G73">
            <v>88.59375</v>
          </cell>
          <cell r="H73">
            <v>5.67</v>
          </cell>
          <cell r="I73">
            <v>2</v>
          </cell>
          <cell r="J73" t="str">
            <v>PB- 04</v>
          </cell>
          <cell r="K73" t="str">
            <v>Surgente</v>
          </cell>
          <cell r="L73" t="str">
            <v>C</v>
          </cell>
        </row>
        <row r="74">
          <cell r="B74" t="str">
            <v>PuB-66</v>
          </cell>
          <cell r="C74" t="str">
            <v>09/03/2023</v>
          </cell>
          <cell r="D74">
            <v>258</v>
          </cell>
          <cell r="E74">
            <v>9.3000000000000007</v>
          </cell>
          <cell r="F74">
            <v>1.321</v>
          </cell>
          <cell r="G74">
            <v>85.795698924731184</v>
          </cell>
          <cell r="H74">
            <v>7.9790000000000001</v>
          </cell>
          <cell r="I74">
            <v>2</v>
          </cell>
          <cell r="J74" t="str">
            <v>PB- 04</v>
          </cell>
          <cell r="K74" t="str">
            <v>Cavidad Progresiva</v>
          </cell>
          <cell r="L74" t="str">
            <v>B</v>
          </cell>
        </row>
        <row r="75">
          <cell r="B75" t="str">
            <v>PuB-70</v>
          </cell>
          <cell r="C75" t="str">
            <v>28/06/2021</v>
          </cell>
          <cell r="D75">
            <v>877</v>
          </cell>
          <cell r="E75">
            <v>73.3</v>
          </cell>
          <cell r="F75">
            <v>0.29299999999999998</v>
          </cell>
          <cell r="G75">
            <v>99.600272851296054</v>
          </cell>
          <cell r="H75">
            <v>73.007000000000005</v>
          </cell>
          <cell r="I75">
            <v>10</v>
          </cell>
          <cell r="J75" t="str">
            <v>PB- 04</v>
          </cell>
          <cell r="K75" t="str">
            <v>Cavidad Progresiva</v>
          </cell>
          <cell r="L75" t="str">
            <v>C</v>
          </cell>
        </row>
        <row r="76">
          <cell r="B76" t="str">
            <v>PuB.a-116</v>
          </cell>
          <cell r="C76" t="str">
            <v>15/03/2023</v>
          </cell>
          <cell r="D76">
            <v>252</v>
          </cell>
          <cell r="E76">
            <v>5.0999999999999996</v>
          </cell>
          <cell r="F76">
            <v>3.427</v>
          </cell>
          <cell r="G76">
            <v>32.803921568627452</v>
          </cell>
          <cell r="H76">
            <v>1.673</v>
          </cell>
          <cell r="I76">
            <v>2</v>
          </cell>
          <cell r="J76" t="str">
            <v>PB- 04</v>
          </cell>
          <cell r="K76" t="str">
            <v>Bombeo Mecánico</v>
          </cell>
          <cell r="L76" t="str">
            <v>A</v>
          </cell>
        </row>
        <row r="77">
          <cell r="B77" t="str">
            <v>PuB.a-166[00]a</v>
          </cell>
          <cell r="C77" t="str">
            <v>09/03/2023</v>
          </cell>
          <cell r="D77">
            <v>258</v>
          </cell>
          <cell r="E77">
            <v>15.3</v>
          </cell>
          <cell r="F77">
            <v>0.76500000000000001</v>
          </cell>
          <cell r="G77">
            <v>95</v>
          </cell>
          <cell r="H77">
            <v>14.535</v>
          </cell>
          <cell r="I77">
            <v>2</v>
          </cell>
          <cell r="J77" t="str">
            <v>PB- 04</v>
          </cell>
          <cell r="K77" t="str">
            <v>Cavidad Progresiva</v>
          </cell>
          <cell r="L77" t="str">
            <v>A</v>
          </cell>
        </row>
        <row r="78">
          <cell r="B78" t="str">
            <v>PuB.a-167[00]a</v>
          </cell>
          <cell r="C78" t="str">
            <v>09/03/2023</v>
          </cell>
          <cell r="D78">
            <v>258</v>
          </cell>
          <cell r="E78">
            <v>7.6</v>
          </cell>
          <cell r="F78">
            <v>5.2439999999999998</v>
          </cell>
          <cell r="G78">
            <v>31</v>
          </cell>
          <cell r="H78">
            <v>2.3559999999999999</v>
          </cell>
          <cell r="I78">
            <v>2</v>
          </cell>
          <cell r="J78" t="str">
            <v>PB- 04</v>
          </cell>
          <cell r="K78" t="str">
            <v>Bombeo Mecánico</v>
          </cell>
          <cell r="L78" t="str">
            <v>A</v>
          </cell>
        </row>
        <row r="79">
          <cell r="B79" t="str">
            <v>PuB.a-45</v>
          </cell>
          <cell r="C79" t="str">
            <v>15/03/2023</v>
          </cell>
          <cell r="D79">
            <v>252</v>
          </cell>
          <cell r="E79">
            <v>3.8</v>
          </cell>
          <cell r="F79">
            <v>0.6</v>
          </cell>
          <cell r="G79">
            <v>84.21052631578948</v>
          </cell>
          <cell r="H79">
            <v>3.2</v>
          </cell>
          <cell r="I79">
            <v>2</v>
          </cell>
          <cell r="J79" t="str">
            <v>PB- 04</v>
          </cell>
          <cell r="K79" t="str">
            <v>Bombeo Mecánico</v>
          </cell>
          <cell r="L79" t="str">
            <v>C</v>
          </cell>
        </row>
        <row r="80">
          <cell r="B80" t="str">
            <v>PuB.a-80</v>
          </cell>
          <cell r="C80" t="str">
            <v>15/03/2023</v>
          </cell>
          <cell r="D80">
            <v>252</v>
          </cell>
          <cell r="E80">
            <v>11</v>
          </cell>
          <cell r="F80">
            <v>4.07</v>
          </cell>
          <cell r="G80">
            <v>63</v>
          </cell>
          <cell r="H80">
            <v>6.93</v>
          </cell>
          <cell r="I80">
            <v>2</v>
          </cell>
          <cell r="J80" t="str">
            <v>PB- 04</v>
          </cell>
          <cell r="K80" t="str">
            <v>Cavidad Progresiva</v>
          </cell>
          <cell r="L80" t="str">
            <v>A</v>
          </cell>
        </row>
        <row r="81">
          <cell r="B81" t="str">
            <v>PN.a-19[00]a</v>
          </cell>
          <cell r="C81" t="str">
            <v>17/01/2023</v>
          </cell>
          <cell r="D81">
            <v>309</v>
          </cell>
          <cell r="E81">
            <v>0</v>
          </cell>
          <cell r="F81">
            <v>0</v>
          </cell>
          <cell r="G81" t="str">
            <v/>
          </cell>
          <cell r="H81">
            <v>0</v>
          </cell>
          <cell r="I81">
            <v>12815</v>
          </cell>
          <cell r="J81" t="str">
            <v>PIEDRAS NEGRAS</v>
          </cell>
          <cell r="K81" t="str">
            <v>Surgente</v>
          </cell>
          <cell r="L81" t="str">
            <v>A</v>
          </cell>
        </row>
        <row r="82">
          <cell r="B82" t="str">
            <v>PuB-181a</v>
          </cell>
          <cell r="C82" t="str">
            <v>15/03/2023</v>
          </cell>
          <cell r="D82">
            <v>252</v>
          </cell>
          <cell r="E82">
            <v>9</v>
          </cell>
          <cell r="F82">
            <v>2.61</v>
          </cell>
          <cell r="G82">
            <v>71</v>
          </cell>
          <cell r="H82">
            <v>6.39</v>
          </cell>
          <cell r="I82">
            <v>2</v>
          </cell>
          <cell r="J82" t="str">
            <v>PTA BARDA 114</v>
          </cell>
          <cell r="K82" t="str">
            <v>Cavidad Progresiva</v>
          </cell>
          <cell r="L82" t="str">
            <v>B</v>
          </cell>
        </row>
        <row r="83">
          <cell r="B83" t="str">
            <v>PuB.a-114</v>
          </cell>
          <cell r="C83" t="str">
            <v>15/03/2023</v>
          </cell>
          <cell r="D83">
            <v>252</v>
          </cell>
          <cell r="E83">
            <v>4.5</v>
          </cell>
          <cell r="F83">
            <v>3.2850000000000001</v>
          </cell>
          <cell r="G83">
            <v>27</v>
          </cell>
          <cell r="H83">
            <v>1.2150000000000001</v>
          </cell>
          <cell r="I83">
            <v>2</v>
          </cell>
          <cell r="J83" t="str">
            <v>PTA BARDA 114</v>
          </cell>
          <cell r="K83" t="str">
            <v>Bombeo Mecánico</v>
          </cell>
          <cell r="L83" t="str">
            <v>A</v>
          </cell>
        </row>
        <row r="84">
          <cell r="B84" t="str">
            <v>VV.a-7</v>
          </cell>
          <cell r="C84" t="str">
            <v>01/11/2020</v>
          </cell>
          <cell r="D84">
            <v>1116</v>
          </cell>
          <cell r="E84">
            <v>6</v>
          </cell>
          <cell r="F84">
            <v>1.8</v>
          </cell>
          <cell r="G84">
            <v>70</v>
          </cell>
          <cell r="H84">
            <v>4.2</v>
          </cell>
          <cell r="I84">
            <v>10</v>
          </cell>
          <cell r="J84" t="str">
            <v>PTA BARDA VV7</v>
          </cell>
          <cell r="K84" t="str">
            <v>Bombeo Mecánico</v>
          </cell>
          <cell r="L84" t="str">
            <v>A</v>
          </cell>
        </row>
        <row r="85">
          <cell r="B85" t="str">
            <v>SP-0287[00]a</v>
          </cell>
          <cell r="C85" t="str">
            <v>14/03/2023</v>
          </cell>
          <cell r="D85">
            <v>253</v>
          </cell>
          <cell r="E85">
            <v>169.8</v>
          </cell>
          <cell r="F85">
            <v>1.8680000000000001</v>
          </cell>
          <cell r="G85">
            <v>98.899882214369839</v>
          </cell>
          <cell r="H85">
            <v>167.93199999999999</v>
          </cell>
          <cell r="I85">
            <v>100</v>
          </cell>
          <cell r="J85" t="str">
            <v>SP- 01</v>
          </cell>
          <cell r="K85" t="str">
            <v>Electro Sumergible</v>
          </cell>
          <cell r="L85" t="str">
            <v>C</v>
          </cell>
        </row>
        <row r="86">
          <cell r="B86" t="str">
            <v>SP-0289[00]a</v>
          </cell>
          <cell r="C86" t="str">
            <v>27/04/2020</v>
          </cell>
          <cell r="D86">
            <v>1304</v>
          </cell>
          <cell r="E86">
            <v>117</v>
          </cell>
          <cell r="F86">
            <v>1.895</v>
          </cell>
          <cell r="G86">
            <v>98.380341880341888</v>
          </cell>
          <cell r="H86">
            <v>115.105</v>
          </cell>
          <cell r="I86">
            <v>150</v>
          </cell>
          <cell r="J86" t="str">
            <v>SP- 01</v>
          </cell>
          <cell r="K86" t="str">
            <v>Cavidad Progresiva</v>
          </cell>
          <cell r="L86" t="str">
            <v>B</v>
          </cell>
        </row>
        <row r="87">
          <cell r="B87" t="str">
            <v>SP-130</v>
          </cell>
          <cell r="C87" t="str">
            <v>14/03/2023</v>
          </cell>
          <cell r="D87">
            <v>253</v>
          </cell>
          <cell r="E87">
            <v>87.9</v>
          </cell>
          <cell r="F87">
            <v>3.0760000000000001</v>
          </cell>
          <cell r="G87">
            <v>96.500568828213872</v>
          </cell>
          <cell r="H87">
            <v>84.823999999999998</v>
          </cell>
          <cell r="I87">
            <v>150</v>
          </cell>
          <cell r="J87" t="str">
            <v>SP- 01</v>
          </cell>
          <cell r="K87" t="str">
            <v>Cavidad Progresiva</v>
          </cell>
          <cell r="L87" t="str">
            <v>A</v>
          </cell>
        </row>
        <row r="88">
          <cell r="B88" t="str">
            <v>SP-18a(I)</v>
          </cell>
          <cell r="C88" t="str">
            <v>14/03/2023</v>
          </cell>
          <cell r="D88">
            <v>253</v>
          </cell>
          <cell r="E88">
            <v>38.700000000000003</v>
          </cell>
          <cell r="F88">
            <v>4.9539999999999997</v>
          </cell>
          <cell r="G88">
            <v>87.198966408268731</v>
          </cell>
          <cell r="H88">
            <v>33.746000000000002</v>
          </cell>
          <cell r="I88">
            <v>200</v>
          </cell>
          <cell r="J88" t="str">
            <v>SP- 01</v>
          </cell>
          <cell r="K88" t="str">
            <v>Cavidad Progresiva</v>
          </cell>
          <cell r="L88" t="str">
            <v>A</v>
          </cell>
        </row>
        <row r="89">
          <cell r="B89" t="str">
            <v>SP-21</v>
          </cell>
          <cell r="C89" t="str">
            <v>14/03/2023</v>
          </cell>
          <cell r="D89">
            <v>253</v>
          </cell>
          <cell r="E89">
            <v>113</v>
          </cell>
          <cell r="F89">
            <v>3.9550000000000001</v>
          </cell>
          <cell r="G89">
            <v>96.5</v>
          </cell>
          <cell r="H89">
            <v>109.045</v>
          </cell>
          <cell r="I89">
            <v>150</v>
          </cell>
          <cell r="J89" t="str">
            <v>SP- 01</v>
          </cell>
          <cell r="K89" t="str">
            <v>Cavidad Progresiva</v>
          </cell>
          <cell r="L89" t="str">
            <v>A</v>
          </cell>
        </row>
        <row r="90">
          <cell r="B90" t="str">
            <v>SP-22</v>
          </cell>
          <cell r="C90" t="str">
            <v>14/03/2023</v>
          </cell>
          <cell r="D90">
            <v>253</v>
          </cell>
          <cell r="E90">
            <v>88.6</v>
          </cell>
          <cell r="F90">
            <v>2.2149999999999999</v>
          </cell>
          <cell r="G90">
            <v>97.500000000000014</v>
          </cell>
          <cell r="H90">
            <v>86.385000000000005</v>
          </cell>
          <cell r="I90">
            <v>100</v>
          </cell>
          <cell r="J90" t="str">
            <v>SP- 01</v>
          </cell>
          <cell r="K90" t="str">
            <v>Cavidad Progresiva</v>
          </cell>
          <cell r="L90" t="str">
            <v>B</v>
          </cell>
        </row>
        <row r="91">
          <cell r="B91" t="str">
            <v>SP-23</v>
          </cell>
          <cell r="C91" t="str">
            <v>14/08/2022</v>
          </cell>
          <cell r="D91">
            <v>465</v>
          </cell>
          <cell r="E91">
            <v>120</v>
          </cell>
          <cell r="F91">
            <v>2.76</v>
          </cell>
          <cell r="G91">
            <v>97.7</v>
          </cell>
          <cell r="H91">
            <v>117.24</v>
          </cell>
          <cell r="I91">
            <v>50</v>
          </cell>
          <cell r="J91" t="str">
            <v>SP- 01</v>
          </cell>
          <cell r="K91" t="str">
            <v>Electro Sumergible</v>
          </cell>
          <cell r="L91" t="str">
            <v>A</v>
          </cell>
        </row>
        <row r="92">
          <cell r="B92" t="str">
            <v>SP-251</v>
          </cell>
          <cell r="C92" t="str">
            <v>14/03/2023</v>
          </cell>
          <cell r="D92">
            <v>253</v>
          </cell>
          <cell r="E92">
            <v>206</v>
          </cell>
          <cell r="F92">
            <v>2.06</v>
          </cell>
          <cell r="G92">
            <v>99</v>
          </cell>
          <cell r="H92">
            <v>203.94</v>
          </cell>
          <cell r="I92">
            <v>100</v>
          </cell>
          <cell r="J92" t="str">
            <v>SP- 01</v>
          </cell>
          <cell r="K92" t="str">
            <v>Electro Sumergible</v>
          </cell>
          <cell r="L92" t="str">
            <v>B</v>
          </cell>
        </row>
        <row r="93">
          <cell r="B93" t="str">
            <v>SP-252</v>
          </cell>
          <cell r="C93" t="str">
            <v>12/12/2022</v>
          </cell>
          <cell r="D93">
            <v>345</v>
          </cell>
          <cell r="E93">
            <v>179</v>
          </cell>
          <cell r="F93">
            <v>1.79</v>
          </cell>
          <cell r="G93">
            <v>99</v>
          </cell>
          <cell r="H93">
            <v>177.21</v>
          </cell>
          <cell r="I93">
            <v>100</v>
          </cell>
          <cell r="J93" t="str">
            <v>SP- 01</v>
          </cell>
          <cell r="K93" t="str">
            <v>Electro Sumergible</v>
          </cell>
          <cell r="L93" t="str">
            <v>B</v>
          </cell>
        </row>
        <row r="94">
          <cell r="B94" t="str">
            <v>SP-26</v>
          </cell>
          <cell r="C94" t="str">
            <v>14/03/2023</v>
          </cell>
          <cell r="D94">
            <v>253</v>
          </cell>
          <cell r="E94">
            <v>131</v>
          </cell>
          <cell r="F94">
            <v>1.9650000000000001</v>
          </cell>
          <cell r="G94">
            <v>98.5</v>
          </cell>
          <cell r="H94">
            <v>129.035</v>
          </cell>
          <cell r="I94">
            <v>50</v>
          </cell>
          <cell r="J94" t="str">
            <v>SP- 01</v>
          </cell>
          <cell r="K94" t="str">
            <v>Electro Sumergible</v>
          </cell>
          <cell r="L94" t="str">
            <v>B</v>
          </cell>
        </row>
        <row r="95">
          <cell r="B95" t="str">
            <v>SP-262</v>
          </cell>
          <cell r="C95" t="str">
            <v>14/03/2023</v>
          </cell>
          <cell r="D95">
            <v>253</v>
          </cell>
          <cell r="E95">
            <v>64</v>
          </cell>
          <cell r="F95">
            <v>5.12</v>
          </cell>
          <cell r="G95">
            <v>92</v>
          </cell>
          <cell r="H95">
            <v>58.88</v>
          </cell>
          <cell r="I95">
            <v>0</v>
          </cell>
          <cell r="J95" t="str">
            <v>SP- 01</v>
          </cell>
          <cell r="K95" t="str">
            <v>Cavidad Progresiva</v>
          </cell>
          <cell r="L95" t="str">
            <v>A</v>
          </cell>
        </row>
        <row r="96">
          <cell r="B96" t="str">
            <v>SP-273</v>
          </cell>
          <cell r="C96" t="str">
            <v>14/03/2023</v>
          </cell>
          <cell r="D96">
            <v>253</v>
          </cell>
          <cell r="E96">
            <v>54.3</v>
          </cell>
          <cell r="F96">
            <v>3.367</v>
          </cell>
          <cell r="G96">
            <v>93.799263351749545</v>
          </cell>
          <cell r="H96">
            <v>50.933</v>
          </cell>
          <cell r="I96">
            <v>150</v>
          </cell>
          <cell r="J96" t="str">
            <v>SP- 01</v>
          </cell>
          <cell r="K96" t="str">
            <v>Cavidad Progresiva</v>
          </cell>
          <cell r="L96" t="str">
            <v>A</v>
          </cell>
        </row>
        <row r="97">
          <cell r="B97" t="str">
            <v>SP-275</v>
          </cell>
          <cell r="C97" t="str">
            <v>14/03/2023</v>
          </cell>
          <cell r="D97">
            <v>253</v>
          </cell>
          <cell r="E97">
            <v>286</v>
          </cell>
          <cell r="F97">
            <v>2.86</v>
          </cell>
          <cell r="G97">
            <v>99</v>
          </cell>
          <cell r="H97">
            <v>283.14</v>
          </cell>
          <cell r="I97">
            <v>100</v>
          </cell>
          <cell r="J97" t="str">
            <v>SP- 01</v>
          </cell>
          <cell r="K97" t="str">
            <v>Electro Sumergible</v>
          </cell>
          <cell r="L97" t="str">
            <v>A</v>
          </cell>
        </row>
        <row r="98">
          <cell r="B98" t="str">
            <v>SP-27a(I)</v>
          </cell>
          <cell r="C98" t="str">
            <v>14/03/2023</v>
          </cell>
          <cell r="D98">
            <v>253</v>
          </cell>
          <cell r="E98">
            <v>127.2</v>
          </cell>
          <cell r="F98">
            <v>1.9079999999999999</v>
          </cell>
          <cell r="G98">
            <v>98.5</v>
          </cell>
          <cell r="H98">
            <v>125.292</v>
          </cell>
          <cell r="I98">
            <v>100</v>
          </cell>
          <cell r="J98" t="str">
            <v>SP- 01</v>
          </cell>
          <cell r="K98" t="str">
            <v>Cavidad Progresiva</v>
          </cell>
          <cell r="L98" t="str">
            <v>A</v>
          </cell>
        </row>
        <row r="99">
          <cell r="B99" t="str">
            <v>SP-31(I)[00]a</v>
          </cell>
          <cell r="C99" t="str">
            <v>14/03/2023</v>
          </cell>
          <cell r="D99">
            <v>253</v>
          </cell>
          <cell r="E99">
            <v>137</v>
          </cell>
          <cell r="F99">
            <v>4.3840000000000003</v>
          </cell>
          <cell r="G99">
            <v>96.800000000000011</v>
          </cell>
          <cell r="H99">
            <v>132.61600000000001</v>
          </cell>
          <cell r="I99">
            <v>150</v>
          </cell>
          <cell r="J99" t="str">
            <v>SP- 01</v>
          </cell>
          <cell r="K99" t="str">
            <v>Cavidad Progresiva</v>
          </cell>
          <cell r="L99" t="str">
            <v>A</v>
          </cell>
        </row>
        <row r="100">
          <cell r="B100" t="str">
            <v>SP-325[]a</v>
          </cell>
          <cell r="C100" t="str">
            <v>14/03/2023</v>
          </cell>
          <cell r="D100">
            <v>253</v>
          </cell>
          <cell r="E100">
            <v>89</v>
          </cell>
          <cell r="F100">
            <v>2.492</v>
          </cell>
          <cell r="G100">
            <v>97.2</v>
          </cell>
          <cell r="H100">
            <v>86.507999999999996</v>
          </cell>
          <cell r="I100">
            <v>150</v>
          </cell>
          <cell r="J100" t="str">
            <v>SP- 01</v>
          </cell>
          <cell r="K100" t="str">
            <v>Cavidad Progresiva</v>
          </cell>
          <cell r="L100" t="str">
            <v>A</v>
          </cell>
        </row>
        <row r="101">
          <cell r="B101" t="str">
            <v>SP-368a</v>
          </cell>
          <cell r="C101" t="str">
            <v>21/01/2023</v>
          </cell>
          <cell r="D101">
            <v>305</v>
          </cell>
          <cell r="E101">
            <v>135.80000000000001</v>
          </cell>
          <cell r="F101">
            <v>1.3580000000000001</v>
          </cell>
          <cell r="G101">
            <v>99</v>
          </cell>
          <cell r="H101">
            <v>134.44200000000001</v>
          </cell>
          <cell r="I101">
            <v>100</v>
          </cell>
          <cell r="J101" t="str">
            <v>SP- 01</v>
          </cell>
          <cell r="K101" t="str">
            <v>Electro Sumergible</v>
          </cell>
          <cell r="L101" t="str">
            <v>B</v>
          </cell>
        </row>
        <row r="102">
          <cell r="B102" t="str">
            <v>SP-372a</v>
          </cell>
          <cell r="C102" t="str">
            <v>21/01/2023</v>
          </cell>
          <cell r="D102">
            <v>305</v>
          </cell>
          <cell r="E102">
            <v>109</v>
          </cell>
          <cell r="F102">
            <v>2.1800000000000002</v>
          </cell>
          <cell r="G102">
            <v>98</v>
          </cell>
          <cell r="H102">
            <v>106.82</v>
          </cell>
          <cell r="I102">
            <v>100</v>
          </cell>
          <cell r="J102" t="str">
            <v>SP- 01</v>
          </cell>
          <cell r="K102" t="str">
            <v>Electro Sumergible</v>
          </cell>
          <cell r="L102" t="str">
            <v>B</v>
          </cell>
        </row>
        <row r="103">
          <cell r="B103" t="str">
            <v>SP-388a</v>
          </cell>
          <cell r="C103" t="str">
            <v>14/03/2023</v>
          </cell>
          <cell r="D103">
            <v>253</v>
          </cell>
          <cell r="E103">
            <v>48.9</v>
          </cell>
          <cell r="F103">
            <v>2.4940000000000002</v>
          </cell>
          <cell r="G103">
            <v>94.899795501022496</v>
          </cell>
          <cell r="H103">
            <v>46.405999999999999</v>
          </cell>
          <cell r="I103">
            <v>200</v>
          </cell>
          <cell r="J103" t="str">
            <v>SP- 01</v>
          </cell>
          <cell r="K103" t="str">
            <v>Bombeo Mecánico</v>
          </cell>
          <cell r="L103" t="str">
            <v>A</v>
          </cell>
        </row>
        <row r="104">
          <cell r="B104" t="str">
            <v>SP-462a</v>
          </cell>
          <cell r="C104" t="str">
            <v>14/03/2023</v>
          </cell>
          <cell r="D104">
            <v>253</v>
          </cell>
          <cell r="E104">
            <v>12.1</v>
          </cell>
          <cell r="F104">
            <v>1.573</v>
          </cell>
          <cell r="G104">
            <v>87</v>
          </cell>
          <cell r="H104">
            <v>10.526999999999999</v>
          </cell>
          <cell r="I104">
            <v>150</v>
          </cell>
          <cell r="J104" t="str">
            <v>SP- 01</v>
          </cell>
          <cell r="K104" t="str">
            <v>Cavidad Progresiva</v>
          </cell>
          <cell r="L104" t="str">
            <v>B</v>
          </cell>
        </row>
        <row r="105">
          <cell r="B105" t="str">
            <v>SP-465a</v>
          </cell>
          <cell r="C105" t="str">
            <v>27/01/2020</v>
          </cell>
          <cell r="D105">
            <v>1395</v>
          </cell>
          <cell r="E105">
            <v>15</v>
          </cell>
          <cell r="F105">
            <v>1.1100000000000001</v>
          </cell>
          <cell r="G105">
            <v>92.600000000000009</v>
          </cell>
          <cell r="H105">
            <v>13.89</v>
          </cell>
          <cell r="I105">
            <v>10</v>
          </cell>
          <cell r="J105" t="str">
            <v>SP- 01</v>
          </cell>
          <cell r="K105" t="str">
            <v>Bombeo Mecánico</v>
          </cell>
          <cell r="L105" t="str">
            <v>C</v>
          </cell>
        </row>
        <row r="106">
          <cell r="B106" t="str">
            <v>SP-8a(I)</v>
          </cell>
          <cell r="C106" t="str">
            <v>14/03/2023</v>
          </cell>
          <cell r="D106">
            <v>253</v>
          </cell>
          <cell r="E106">
            <v>175</v>
          </cell>
          <cell r="F106">
            <v>4.9000000000000004</v>
          </cell>
          <cell r="G106">
            <v>97.2</v>
          </cell>
          <cell r="H106">
            <v>170.1</v>
          </cell>
          <cell r="I106">
            <v>150</v>
          </cell>
          <cell r="J106" t="str">
            <v>SP- 01</v>
          </cell>
          <cell r="K106" t="str">
            <v>Cavidad Progresiva</v>
          </cell>
          <cell r="L106" t="str">
            <v>A</v>
          </cell>
        </row>
        <row r="107">
          <cell r="B107" t="str">
            <v>SP.IA-150(I)[00]</v>
          </cell>
          <cell r="C107" t="str">
            <v>14/03/2023</v>
          </cell>
          <cell r="D107">
            <v>253</v>
          </cell>
          <cell r="E107">
            <v>6.8</v>
          </cell>
          <cell r="F107">
            <v>6.2560000000000002</v>
          </cell>
          <cell r="G107">
            <v>8</v>
          </cell>
          <cell r="H107">
            <v>0.54400000000000004</v>
          </cell>
          <cell r="I107">
            <v>200</v>
          </cell>
          <cell r="J107" t="str">
            <v>SP- 01</v>
          </cell>
          <cell r="K107" t="str">
            <v>Bombeo Mecánico</v>
          </cell>
          <cell r="L107" t="str">
            <v>A</v>
          </cell>
        </row>
        <row r="108">
          <cell r="B108" t="str">
            <v>SP-0044[00]a(I)</v>
          </cell>
          <cell r="C108" t="str">
            <v>14/03/2023</v>
          </cell>
          <cell r="D108">
            <v>253</v>
          </cell>
          <cell r="E108">
            <v>43</v>
          </cell>
          <cell r="F108">
            <v>2.0640000000000001</v>
          </cell>
          <cell r="G108">
            <v>95.199999999999989</v>
          </cell>
          <cell r="H108">
            <v>40.936</v>
          </cell>
          <cell r="I108">
            <v>100</v>
          </cell>
          <cell r="J108" t="str">
            <v>SP- 02</v>
          </cell>
          <cell r="K108" t="str">
            <v>Cavidad Progresiva</v>
          </cell>
          <cell r="L108" t="str">
            <v>A</v>
          </cell>
        </row>
        <row r="109">
          <cell r="B109" t="str">
            <v>SP-116(I)[00]a</v>
          </cell>
          <cell r="C109" t="str">
            <v>14/03/2023</v>
          </cell>
          <cell r="D109">
            <v>253</v>
          </cell>
          <cell r="E109">
            <v>113.4</v>
          </cell>
          <cell r="F109">
            <v>3.629</v>
          </cell>
          <cell r="G109">
            <v>96.799823633156961</v>
          </cell>
          <cell r="H109">
            <v>109.771</v>
          </cell>
          <cell r="I109">
            <v>100</v>
          </cell>
          <cell r="J109" t="str">
            <v>SP- 02</v>
          </cell>
          <cell r="K109" t="str">
            <v>Cavidad Progresiva</v>
          </cell>
          <cell r="L109" t="str">
            <v>A</v>
          </cell>
        </row>
        <row r="110">
          <cell r="B110" t="str">
            <v>SP-211</v>
          </cell>
          <cell r="C110" t="str">
            <v>14/03/2023</v>
          </cell>
          <cell r="D110">
            <v>253</v>
          </cell>
          <cell r="E110">
            <v>74</v>
          </cell>
          <cell r="F110">
            <v>2.1459999999999999</v>
          </cell>
          <cell r="G110">
            <v>97.1</v>
          </cell>
          <cell r="H110">
            <v>71.853999999999999</v>
          </cell>
          <cell r="I110">
            <v>150</v>
          </cell>
          <cell r="J110" t="str">
            <v>SP- 02</v>
          </cell>
          <cell r="K110" t="str">
            <v>Cavidad Progresiva</v>
          </cell>
          <cell r="L110" t="str">
            <v>B</v>
          </cell>
        </row>
        <row r="111">
          <cell r="B111" t="str">
            <v>SP-242</v>
          </cell>
          <cell r="C111" t="str">
            <v>14/03/2023</v>
          </cell>
          <cell r="D111">
            <v>253</v>
          </cell>
          <cell r="E111">
            <v>48.9</v>
          </cell>
          <cell r="F111">
            <v>2.1520000000000001</v>
          </cell>
          <cell r="G111">
            <v>95.599182004089982</v>
          </cell>
          <cell r="H111">
            <v>46.747999999999998</v>
          </cell>
          <cell r="I111">
            <v>100</v>
          </cell>
          <cell r="J111" t="str">
            <v>SP- 02</v>
          </cell>
          <cell r="K111" t="str">
            <v>Bombeo Mecánico</v>
          </cell>
          <cell r="L111" t="str">
            <v>B</v>
          </cell>
        </row>
        <row r="112">
          <cell r="B112" t="str">
            <v>SP-243</v>
          </cell>
          <cell r="C112" t="str">
            <v>14/03/2023</v>
          </cell>
          <cell r="D112">
            <v>253</v>
          </cell>
          <cell r="E112">
            <v>134.4</v>
          </cell>
          <cell r="F112">
            <v>5.6449999999999996</v>
          </cell>
          <cell r="G112">
            <v>95.799851190476176</v>
          </cell>
          <cell r="H112">
            <v>128.755</v>
          </cell>
          <cell r="I112">
            <v>150</v>
          </cell>
          <cell r="J112" t="str">
            <v>SP- 02</v>
          </cell>
          <cell r="K112" t="str">
            <v>Cavidad Progresiva</v>
          </cell>
          <cell r="L112" t="str">
            <v>A</v>
          </cell>
        </row>
        <row r="113">
          <cell r="B113" t="str">
            <v>SP-244</v>
          </cell>
          <cell r="C113" t="str">
            <v>14/03/2023</v>
          </cell>
          <cell r="D113">
            <v>253</v>
          </cell>
          <cell r="E113">
            <v>142</v>
          </cell>
          <cell r="F113">
            <v>2.84</v>
          </cell>
          <cell r="G113">
            <v>98</v>
          </cell>
          <cell r="H113">
            <v>139.16</v>
          </cell>
          <cell r="I113">
            <v>100</v>
          </cell>
          <cell r="J113" t="str">
            <v>SP- 02</v>
          </cell>
          <cell r="K113" t="str">
            <v>Cavidad Progresiva</v>
          </cell>
          <cell r="L113" t="str">
            <v>A</v>
          </cell>
        </row>
        <row r="114">
          <cell r="B114" t="str">
            <v>SP-263</v>
          </cell>
          <cell r="C114" t="str">
            <v>14/03/2023</v>
          </cell>
          <cell r="D114">
            <v>253</v>
          </cell>
          <cell r="E114">
            <v>80.2</v>
          </cell>
          <cell r="F114">
            <v>3.2080000000000002</v>
          </cell>
          <cell r="G114">
            <v>96.000000000000014</v>
          </cell>
          <cell r="H114">
            <v>76.992000000000004</v>
          </cell>
          <cell r="I114">
            <v>100</v>
          </cell>
          <cell r="J114" t="str">
            <v>SP- 02</v>
          </cell>
          <cell r="K114" t="str">
            <v>Cavidad Progresiva</v>
          </cell>
          <cell r="L114" t="str">
            <v>A</v>
          </cell>
        </row>
        <row r="115">
          <cell r="B115" t="str">
            <v>SP-276</v>
          </cell>
          <cell r="C115" t="str">
            <v>14/03/2023</v>
          </cell>
          <cell r="D115">
            <v>253</v>
          </cell>
          <cell r="E115">
            <v>76</v>
          </cell>
          <cell r="F115">
            <v>3.6500000000000057</v>
          </cell>
          <cell r="G115">
            <v>95.197368421052616</v>
          </cell>
          <cell r="H115">
            <v>72.349999999999994</v>
          </cell>
          <cell r="I115">
            <v>10</v>
          </cell>
          <cell r="J115" t="str">
            <v>SP- 02</v>
          </cell>
          <cell r="K115" t="str">
            <v>Cavidad Progresiva</v>
          </cell>
          <cell r="L115" t="str">
            <v>B</v>
          </cell>
        </row>
        <row r="116">
          <cell r="B116" t="str">
            <v>SP-278</v>
          </cell>
          <cell r="C116" t="str">
            <v>14/03/2023</v>
          </cell>
          <cell r="D116">
            <v>253</v>
          </cell>
          <cell r="E116">
            <v>212</v>
          </cell>
          <cell r="F116">
            <v>1.696</v>
          </cell>
          <cell r="G116">
            <v>99.2</v>
          </cell>
          <cell r="H116">
            <v>210.304</v>
          </cell>
          <cell r="I116">
            <v>100</v>
          </cell>
          <cell r="J116" t="str">
            <v>SP- 02</v>
          </cell>
          <cell r="K116" t="str">
            <v>Electro Sumergible</v>
          </cell>
          <cell r="L116" t="str">
            <v>A</v>
          </cell>
        </row>
        <row r="117">
          <cell r="B117" t="str">
            <v>SP-322a</v>
          </cell>
          <cell r="C117" t="str">
            <v>21/01/2023</v>
          </cell>
          <cell r="D117">
            <v>305</v>
          </cell>
          <cell r="E117">
            <v>102</v>
          </cell>
          <cell r="F117">
            <v>2.5499999999999998</v>
          </cell>
          <cell r="G117">
            <v>97.5</v>
          </cell>
          <cell r="H117">
            <v>99.45</v>
          </cell>
          <cell r="I117">
            <v>50</v>
          </cell>
          <cell r="J117" t="str">
            <v>SP- 02</v>
          </cell>
          <cell r="K117" t="str">
            <v>Electro Sumergible</v>
          </cell>
          <cell r="L117" t="str">
            <v>B</v>
          </cell>
        </row>
        <row r="118">
          <cell r="B118" t="str">
            <v>SP-323a</v>
          </cell>
          <cell r="C118" t="str">
            <v>21/01/2023</v>
          </cell>
          <cell r="D118">
            <v>305</v>
          </cell>
          <cell r="E118">
            <v>260</v>
          </cell>
          <cell r="F118">
            <v>2.6</v>
          </cell>
          <cell r="G118">
            <v>98.999999999999986</v>
          </cell>
          <cell r="H118">
            <v>257.39999999999998</v>
          </cell>
          <cell r="I118">
            <v>50</v>
          </cell>
          <cell r="J118" t="str">
            <v>SP- 02</v>
          </cell>
          <cell r="K118" t="str">
            <v>Electro Sumergible</v>
          </cell>
          <cell r="L118" t="str">
            <v>A</v>
          </cell>
        </row>
        <row r="119">
          <cell r="B119" t="str">
            <v>SP-336a</v>
          </cell>
          <cell r="C119" t="str">
            <v>14/03/2023</v>
          </cell>
          <cell r="D119">
            <v>253</v>
          </cell>
          <cell r="E119">
            <v>93</v>
          </cell>
          <cell r="F119">
            <v>2.0459999999999998</v>
          </cell>
          <cell r="G119">
            <v>97.8</v>
          </cell>
          <cell r="H119">
            <v>90.953999999999994</v>
          </cell>
          <cell r="I119">
            <v>100</v>
          </cell>
          <cell r="J119" t="str">
            <v>SP- 02</v>
          </cell>
          <cell r="K119" t="str">
            <v>Bombeo Mecánico</v>
          </cell>
          <cell r="L119" t="str">
            <v>B</v>
          </cell>
        </row>
        <row r="120">
          <cell r="B120" t="str">
            <v>SP-337a</v>
          </cell>
          <cell r="C120" t="str">
            <v>14/03/2023</v>
          </cell>
          <cell r="D120">
            <v>253</v>
          </cell>
          <cell r="E120">
            <v>113</v>
          </cell>
          <cell r="F120">
            <v>3.9550000000000001</v>
          </cell>
          <cell r="G120">
            <v>96.5</v>
          </cell>
          <cell r="H120">
            <v>109.045</v>
          </cell>
          <cell r="I120">
            <v>150</v>
          </cell>
          <cell r="J120" t="str">
            <v>SP- 02</v>
          </cell>
          <cell r="K120" t="str">
            <v>Cavidad Progresiva</v>
          </cell>
          <cell r="L120" t="str">
            <v>A</v>
          </cell>
        </row>
        <row r="121">
          <cell r="B121" t="str">
            <v>SP-35</v>
          </cell>
          <cell r="C121" t="str">
            <v>14/03/2023</v>
          </cell>
          <cell r="D121">
            <v>253</v>
          </cell>
          <cell r="E121">
            <v>118</v>
          </cell>
          <cell r="F121">
            <v>5.31</v>
          </cell>
          <cell r="G121">
            <v>95.5</v>
          </cell>
          <cell r="H121">
            <v>112.69</v>
          </cell>
          <cell r="I121">
            <v>100</v>
          </cell>
          <cell r="J121" t="str">
            <v>SP- 02</v>
          </cell>
          <cell r="K121" t="str">
            <v>Electro Sumergible</v>
          </cell>
          <cell r="L121" t="str">
            <v>A</v>
          </cell>
        </row>
        <row r="122">
          <cell r="B122" t="str">
            <v>SP-370[00]a</v>
          </cell>
          <cell r="C122" t="str">
            <v>09/10/2022</v>
          </cell>
          <cell r="D122">
            <v>409</v>
          </cell>
          <cell r="E122">
            <v>2.5</v>
          </cell>
          <cell r="F122">
            <v>2.125</v>
          </cell>
          <cell r="G122">
            <v>15</v>
          </cell>
          <cell r="H122">
            <v>0.375</v>
          </cell>
          <cell r="I122">
            <v>100</v>
          </cell>
          <cell r="J122" t="str">
            <v>SP- 02</v>
          </cell>
          <cell r="K122" t="str">
            <v>Cavidad Progresiva</v>
          </cell>
          <cell r="L122" t="str">
            <v>B</v>
          </cell>
        </row>
        <row r="123">
          <cell r="B123" t="str">
            <v>SP-38</v>
          </cell>
          <cell r="C123" t="str">
            <v>14/03/2023</v>
          </cell>
          <cell r="D123">
            <v>253</v>
          </cell>
          <cell r="E123">
            <v>115.8</v>
          </cell>
          <cell r="F123">
            <v>3.706</v>
          </cell>
          <cell r="G123">
            <v>96.799654576856639</v>
          </cell>
          <cell r="H123">
            <v>112.09399999999999</v>
          </cell>
          <cell r="I123">
            <v>100</v>
          </cell>
          <cell r="J123" t="str">
            <v>SP- 02</v>
          </cell>
          <cell r="K123" t="str">
            <v>Cavidad Progresiva</v>
          </cell>
          <cell r="L123" t="str">
            <v>A</v>
          </cell>
        </row>
        <row r="124">
          <cell r="B124" t="str">
            <v>SP-382[00]a</v>
          </cell>
          <cell r="C124" t="str">
            <v>14/03/2023</v>
          </cell>
          <cell r="D124">
            <v>253</v>
          </cell>
          <cell r="E124">
            <v>237</v>
          </cell>
          <cell r="F124">
            <v>2.37</v>
          </cell>
          <cell r="G124">
            <v>99</v>
          </cell>
          <cell r="H124">
            <v>234.63</v>
          </cell>
          <cell r="I124">
            <v>50</v>
          </cell>
          <cell r="J124" t="str">
            <v>SP- 02</v>
          </cell>
          <cell r="K124" t="str">
            <v>Electro Sumergible</v>
          </cell>
          <cell r="L124" t="str">
            <v>A</v>
          </cell>
        </row>
        <row r="125">
          <cell r="B125" t="str">
            <v>SP-39</v>
          </cell>
          <cell r="C125" t="str">
            <v>21/01/2023</v>
          </cell>
          <cell r="D125">
            <v>305</v>
          </cell>
          <cell r="E125">
            <v>142</v>
          </cell>
          <cell r="F125">
            <v>3.976</v>
          </cell>
          <cell r="G125">
            <v>97.2</v>
          </cell>
          <cell r="H125">
            <v>138.024</v>
          </cell>
          <cell r="I125">
            <v>50</v>
          </cell>
          <cell r="J125" t="str">
            <v>SP- 02</v>
          </cell>
          <cell r="K125" t="str">
            <v>Electro Sumergible</v>
          </cell>
          <cell r="L125" t="str">
            <v>A</v>
          </cell>
        </row>
        <row r="126">
          <cell r="B126" t="str">
            <v>SP-41</v>
          </cell>
          <cell r="C126" t="str">
            <v>14/03/2023</v>
          </cell>
          <cell r="D126">
            <v>253</v>
          </cell>
          <cell r="E126">
            <v>199</v>
          </cell>
          <cell r="F126">
            <v>1.99</v>
          </cell>
          <cell r="G126">
            <v>99</v>
          </cell>
          <cell r="H126">
            <v>197.01</v>
          </cell>
          <cell r="I126">
            <v>50</v>
          </cell>
          <cell r="J126" t="str">
            <v>SP- 02</v>
          </cell>
          <cell r="K126" t="str">
            <v>Electro Sumergible</v>
          </cell>
          <cell r="L126" t="str">
            <v>C</v>
          </cell>
        </row>
        <row r="127">
          <cell r="B127" t="str">
            <v>SP-43(I)[00]a</v>
          </cell>
          <cell r="C127" t="str">
            <v>14/03/2023</v>
          </cell>
          <cell r="D127">
            <v>253</v>
          </cell>
          <cell r="E127">
            <v>171.6</v>
          </cell>
          <cell r="F127">
            <v>6.5209999999999999</v>
          </cell>
          <cell r="G127">
            <v>96.199883449883458</v>
          </cell>
          <cell r="H127">
            <v>165.07900000000001</v>
          </cell>
          <cell r="I127">
            <v>100</v>
          </cell>
          <cell r="J127" t="str">
            <v>SP- 02</v>
          </cell>
          <cell r="K127" t="str">
            <v>Cavidad Progresiva</v>
          </cell>
          <cell r="L127" t="str">
            <v>A</v>
          </cell>
        </row>
        <row r="128">
          <cell r="B128" t="str">
            <v>SP-439a</v>
          </cell>
          <cell r="C128" t="str">
            <v>14/03/2023</v>
          </cell>
          <cell r="D128">
            <v>253</v>
          </cell>
          <cell r="E128">
            <v>26</v>
          </cell>
          <cell r="F128">
            <v>0.39</v>
          </cell>
          <cell r="G128">
            <v>98.5</v>
          </cell>
          <cell r="H128">
            <v>25.61</v>
          </cell>
          <cell r="I128">
            <v>50</v>
          </cell>
          <cell r="J128" t="str">
            <v>SP- 02</v>
          </cell>
          <cell r="K128" t="str">
            <v>Cavidad Progresiva</v>
          </cell>
          <cell r="L128" t="str">
            <v>C</v>
          </cell>
        </row>
        <row r="129">
          <cell r="B129" t="str">
            <v>SP-45</v>
          </cell>
          <cell r="C129" t="str">
            <v>21/01/2023</v>
          </cell>
          <cell r="D129">
            <v>305</v>
          </cell>
          <cell r="E129">
            <v>121</v>
          </cell>
          <cell r="F129">
            <v>3.2669999999999999</v>
          </cell>
          <cell r="G129">
            <v>97.300000000000011</v>
          </cell>
          <cell r="H129">
            <v>117.733</v>
          </cell>
          <cell r="I129">
            <v>100</v>
          </cell>
          <cell r="J129" t="str">
            <v>SP- 02</v>
          </cell>
          <cell r="K129" t="str">
            <v>Bombeo Mecánico</v>
          </cell>
          <cell r="L129" t="str">
            <v>A</v>
          </cell>
        </row>
        <row r="130">
          <cell r="B130" t="str">
            <v>SP-46</v>
          </cell>
          <cell r="C130" t="str">
            <v>21/01/2023</v>
          </cell>
          <cell r="D130">
            <v>305</v>
          </cell>
          <cell r="E130">
            <v>280</v>
          </cell>
          <cell r="F130">
            <v>1.4</v>
          </cell>
          <cell r="G130">
            <v>99.500000000000014</v>
          </cell>
          <cell r="H130">
            <v>278.60000000000002</v>
          </cell>
          <cell r="I130">
            <v>50</v>
          </cell>
          <cell r="J130" t="str">
            <v>SP- 02</v>
          </cell>
          <cell r="K130" t="str">
            <v>Electro Sumergible</v>
          </cell>
          <cell r="L130" t="str">
            <v>C</v>
          </cell>
        </row>
        <row r="131">
          <cell r="B131" t="str">
            <v>SP-466a</v>
          </cell>
          <cell r="C131" t="str">
            <v>14/03/2023</v>
          </cell>
          <cell r="D131">
            <v>253</v>
          </cell>
          <cell r="E131">
            <v>206.4</v>
          </cell>
          <cell r="F131">
            <v>1.8580000000000001</v>
          </cell>
          <cell r="G131">
            <v>99.099806201550393</v>
          </cell>
          <cell r="H131">
            <v>204.542</v>
          </cell>
          <cell r="I131">
            <v>50</v>
          </cell>
          <cell r="J131" t="str">
            <v>SP- 02</v>
          </cell>
          <cell r="K131" t="str">
            <v>Electro Sumergible</v>
          </cell>
          <cell r="L131" t="str">
            <v>B</v>
          </cell>
        </row>
        <row r="132">
          <cell r="B132" t="str">
            <v>SP-473a</v>
          </cell>
          <cell r="C132" t="str">
            <v>14/03/2023</v>
          </cell>
          <cell r="D132">
            <v>253</v>
          </cell>
          <cell r="E132">
            <v>138</v>
          </cell>
          <cell r="F132">
            <v>2.0699999999999998</v>
          </cell>
          <cell r="G132">
            <v>98.500000000000014</v>
          </cell>
          <cell r="H132">
            <v>135.93</v>
          </cell>
          <cell r="I132">
            <v>50</v>
          </cell>
          <cell r="J132" t="str">
            <v>SP- 02</v>
          </cell>
          <cell r="K132" t="str">
            <v>Cavidad Progresiva</v>
          </cell>
          <cell r="L132" t="str">
            <v>B</v>
          </cell>
        </row>
        <row r="133">
          <cell r="B133" t="str">
            <v>SP-474a</v>
          </cell>
          <cell r="C133" t="str">
            <v>14/03/2023</v>
          </cell>
          <cell r="D133">
            <v>253</v>
          </cell>
          <cell r="E133">
            <v>22</v>
          </cell>
          <cell r="F133">
            <v>1.32</v>
          </cell>
          <cell r="G133">
            <v>94</v>
          </cell>
          <cell r="H133">
            <v>20.68</v>
          </cell>
          <cell r="I133">
            <v>150</v>
          </cell>
          <cell r="J133" t="str">
            <v>SP- 02</v>
          </cell>
          <cell r="K133" t="str">
            <v>Cavidad Progresiva</v>
          </cell>
          <cell r="L133" t="str">
            <v>C</v>
          </cell>
        </row>
        <row r="134">
          <cell r="B134" t="str">
            <v>SP-49</v>
          </cell>
          <cell r="C134" t="str">
            <v>21/01/2023</v>
          </cell>
          <cell r="D134">
            <v>305</v>
          </cell>
          <cell r="E134">
            <v>191</v>
          </cell>
          <cell r="F134">
            <v>2.6739999999999999</v>
          </cell>
          <cell r="G134">
            <v>98.6</v>
          </cell>
          <cell r="H134">
            <v>188.32599999999999</v>
          </cell>
          <cell r="I134">
            <v>50</v>
          </cell>
          <cell r="J134" t="str">
            <v>SP- 02</v>
          </cell>
          <cell r="K134" t="str">
            <v>Electro Sumergible</v>
          </cell>
          <cell r="L134" t="str">
            <v>A</v>
          </cell>
        </row>
        <row r="135">
          <cell r="B135" t="str">
            <v>SP-50</v>
          </cell>
          <cell r="C135" t="str">
            <v>14/03/2023</v>
          </cell>
          <cell r="D135">
            <v>253</v>
          </cell>
          <cell r="E135">
            <v>189</v>
          </cell>
          <cell r="F135">
            <v>1.512</v>
          </cell>
          <cell r="G135">
            <v>99.2</v>
          </cell>
          <cell r="H135">
            <v>187.488</v>
          </cell>
          <cell r="I135">
            <v>100</v>
          </cell>
          <cell r="J135" t="str">
            <v>SP- 02</v>
          </cell>
          <cell r="K135" t="str">
            <v>Electro Sumergible</v>
          </cell>
          <cell r="L135" t="str">
            <v>B</v>
          </cell>
        </row>
        <row r="136">
          <cell r="B136" t="str">
            <v>SP-51</v>
          </cell>
          <cell r="C136" t="str">
            <v>14/03/2023</v>
          </cell>
          <cell r="D136">
            <v>253</v>
          </cell>
          <cell r="E136">
            <v>386</v>
          </cell>
          <cell r="F136">
            <v>2.702</v>
          </cell>
          <cell r="G136">
            <v>99.3</v>
          </cell>
          <cell r="H136">
            <v>383.298</v>
          </cell>
          <cell r="I136">
            <v>100</v>
          </cell>
          <cell r="J136" t="str">
            <v>SP- 02</v>
          </cell>
          <cell r="K136" t="str">
            <v>Electro Sumergible</v>
          </cell>
          <cell r="L136" t="str">
            <v>A</v>
          </cell>
        </row>
        <row r="137">
          <cell r="B137" t="str">
            <v>SP-0151[00]a(I)</v>
          </cell>
          <cell r="C137" t="str">
            <v>21/10/2022</v>
          </cell>
          <cell r="D137">
            <v>397</v>
          </cell>
          <cell r="E137">
            <v>228.1</v>
          </cell>
          <cell r="F137">
            <v>2.5089999999999999</v>
          </cell>
          <cell r="G137">
            <v>98.900043840420864</v>
          </cell>
          <cell r="H137">
            <v>225.59100000000001</v>
          </cell>
          <cell r="I137">
            <v>50</v>
          </cell>
          <cell r="J137" t="str">
            <v>SP- 03</v>
          </cell>
          <cell r="K137" t="str">
            <v>Electro Sumergible</v>
          </cell>
          <cell r="L137" t="str">
            <v>B</v>
          </cell>
        </row>
        <row r="138">
          <cell r="B138" t="str">
            <v>SP-101(I)[00]a</v>
          </cell>
          <cell r="C138" t="str">
            <v>19/10/2022</v>
          </cell>
          <cell r="D138">
            <v>399</v>
          </cell>
          <cell r="E138">
            <v>12</v>
          </cell>
          <cell r="F138">
            <v>10.92</v>
          </cell>
          <cell r="G138">
            <v>9.0000000000000018</v>
          </cell>
          <cell r="H138">
            <v>1.08</v>
          </cell>
          <cell r="I138">
            <v>150</v>
          </cell>
          <cell r="J138" t="str">
            <v>SP- 03</v>
          </cell>
          <cell r="K138" t="str">
            <v>Cavidad Progresiva</v>
          </cell>
          <cell r="L138" t="str">
            <v>A</v>
          </cell>
        </row>
        <row r="139">
          <cell r="B139" t="str">
            <v>SP-134(I)</v>
          </cell>
          <cell r="C139" t="str">
            <v>08/09/2021</v>
          </cell>
          <cell r="D139">
            <v>805</v>
          </cell>
          <cell r="E139">
            <v>158</v>
          </cell>
          <cell r="F139">
            <v>1.4219999999999999</v>
          </cell>
          <cell r="G139">
            <v>99.1</v>
          </cell>
          <cell r="H139">
            <v>156.578</v>
          </cell>
          <cell r="I139">
            <v>50</v>
          </cell>
          <cell r="J139" t="str">
            <v>SP- 03</v>
          </cell>
          <cell r="K139" t="str">
            <v>Electro Sumergible</v>
          </cell>
          <cell r="L139" t="str">
            <v>C</v>
          </cell>
        </row>
        <row r="140">
          <cell r="B140" t="str">
            <v>SP-13a(I)</v>
          </cell>
          <cell r="C140" t="str">
            <v>18/09/2022</v>
          </cell>
          <cell r="D140">
            <v>430</v>
          </cell>
          <cell r="E140">
            <v>201</v>
          </cell>
          <cell r="F140">
            <v>1.6080000000000001</v>
          </cell>
          <cell r="G140">
            <v>99.2</v>
          </cell>
          <cell r="H140">
            <v>199.392</v>
          </cell>
          <cell r="I140">
            <v>100</v>
          </cell>
          <cell r="J140" t="str">
            <v>SP- 03</v>
          </cell>
          <cell r="K140" t="str">
            <v>Electro Sumergible</v>
          </cell>
          <cell r="L140" t="str">
            <v>B</v>
          </cell>
        </row>
        <row r="141">
          <cell r="B141" t="str">
            <v>SP-218</v>
          </cell>
          <cell r="C141" t="str">
            <v>21/10/2022</v>
          </cell>
          <cell r="D141">
            <v>397</v>
          </cell>
          <cell r="E141">
            <v>92</v>
          </cell>
          <cell r="F141">
            <v>2.024</v>
          </cell>
          <cell r="G141">
            <v>97.8</v>
          </cell>
          <cell r="H141">
            <v>89.975999999999999</v>
          </cell>
          <cell r="I141">
            <v>100</v>
          </cell>
          <cell r="J141" t="str">
            <v>SP- 03</v>
          </cell>
          <cell r="K141" t="str">
            <v>Bombeo Mecánico</v>
          </cell>
          <cell r="L141" t="str">
            <v>A</v>
          </cell>
        </row>
        <row r="142">
          <cell r="B142" t="str">
            <v>SP-219</v>
          </cell>
          <cell r="C142" t="str">
            <v>18/09/2022</v>
          </cell>
          <cell r="D142">
            <v>430</v>
          </cell>
          <cell r="E142">
            <v>206.7</v>
          </cell>
          <cell r="F142">
            <v>2.0670000000000002</v>
          </cell>
          <cell r="G142">
            <v>99.000000000000014</v>
          </cell>
          <cell r="H142">
            <v>204.63300000000001</v>
          </cell>
          <cell r="I142">
            <v>50</v>
          </cell>
          <cell r="J142" t="str">
            <v>SP- 03</v>
          </cell>
          <cell r="K142" t="str">
            <v>Electro Sumergible</v>
          </cell>
          <cell r="L142" t="str">
            <v>A</v>
          </cell>
        </row>
        <row r="143">
          <cell r="B143" t="str">
            <v>SP-222</v>
          </cell>
          <cell r="C143" t="str">
            <v>21/10/2022</v>
          </cell>
          <cell r="D143">
            <v>397</v>
          </cell>
          <cell r="E143">
            <v>169.3</v>
          </cell>
          <cell r="F143">
            <v>2.8780000000000001</v>
          </cell>
          <cell r="G143">
            <v>98.300059066745419</v>
          </cell>
          <cell r="H143">
            <v>166.422</v>
          </cell>
          <cell r="I143">
            <v>100</v>
          </cell>
          <cell r="J143" t="str">
            <v>SP- 03</v>
          </cell>
          <cell r="K143" t="str">
            <v>Electro Sumergible</v>
          </cell>
          <cell r="L143" t="str">
            <v>A</v>
          </cell>
        </row>
        <row r="144">
          <cell r="B144" t="str">
            <v>SP-279</v>
          </cell>
          <cell r="C144" t="str">
            <v>19/10/2022</v>
          </cell>
          <cell r="D144">
            <v>399</v>
          </cell>
          <cell r="E144">
            <v>149</v>
          </cell>
          <cell r="F144">
            <v>1.49</v>
          </cell>
          <cell r="G144">
            <v>99</v>
          </cell>
          <cell r="H144">
            <v>147.51</v>
          </cell>
          <cell r="I144">
            <v>50</v>
          </cell>
          <cell r="J144" t="str">
            <v>SP- 03</v>
          </cell>
          <cell r="K144" t="str">
            <v>Electro Sumergible</v>
          </cell>
          <cell r="L144" t="str">
            <v>A</v>
          </cell>
        </row>
        <row r="145">
          <cell r="B145" t="str">
            <v>SP-440a</v>
          </cell>
          <cell r="C145" t="str">
            <v>21/10/2022</v>
          </cell>
          <cell r="D145">
            <v>397</v>
          </cell>
          <cell r="E145">
            <v>48.5</v>
          </cell>
          <cell r="F145">
            <v>1.6970000000000001</v>
          </cell>
          <cell r="G145">
            <v>96.501030927835046</v>
          </cell>
          <cell r="H145">
            <v>46.802999999999997</v>
          </cell>
          <cell r="I145">
            <v>0</v>
          </cell>
          <cell r="J145" t="str">
            <v>Sin datos</v>
          </cell>
          <cell r="K145" t="str">
            <v>Cavidad Progresiva</v>
          </cell>
          <cell r="L145" t="str">
            <v>B</v>
          </cell>
        </row>
        <row r="146">
          <cell r="B146" t="str">
            <v>SP-447a</v>
          </cell>
          <cell r="C146" t="str">
            <v>05/08/2022</v>
          </cell>
          <cell r="D146">
            <v>474</v>
          </cell>
          <cell r="E146">
            <v>6</v>
          </cell>
          <cell r="F146">
            <v>0.39</v>
          </cell>
          <cell r="G146">
            <v>93.5</v>
          </cell>
          <cell r="H146">
            <v>5.61</v>
          </cell>
          <cell r="I146">
            <v>100</v>
          </cell>
          <cell r="J146" t="str">
            <v>SP- 03</v>
          </cell>
          <cell r="K146" t="str">
            <v>Bombeo Mecánico</v>
          </cell>
          <cell r="L146" t="str">
            <v>C</v>
          </cell>
        </row>
        <row r="147">
          <cell r="B147" t="str">
            <v>SP-53</v>
          </cell>
          <cell r="C147" t="str">
            <v>27/03/2022</v>
          </cell>
          <cell r="D147">
            <v>605</v>
          </cell>
          <cell r="E147">
            <v>343</v>
          </cell>
          <cell r="F147">
            <v>2.0579999999999998</v>
          </cell>
          <cell r="G147">
            <v>99.4</v>
          </cell>
          <cell r="H147">
            <v>340.94200000000001</v>
          </cell>
          <cell r="I147">
            <v>50</v>
          </cell>
          <cell r="J147" t="str">
            <v>SP- 03</v>
          </cell>
          <cell r="K147" t="str">
            <v>Electro Sumergible</v>
          </cell>
          <cell r="L147" t="str">
            <v>B</v>
          </cell>
        </row>
        <row r="148">
          <cell r="B148" t="str">
            <v>SP-62(II)[00]a</v>
          </cell>
          <cell r="C148" t="str">
            <v>21/10/2022</v>
          </cell>
          <cell r="D148">
            <v>397</v>
          </cell>
          <cell r="E148">
            <v>178</v>
          </cell>
          <cell r="F148">
            <v>4.2720000000000002</v>
          </cell>
          <cell r="G148">
            <v>97.600000000000009</v>
          </cell>
          <cell r="H148">
            <v>173.72800000000001</v>
          </cell>
          <cell r="I148">
            <v>50</v>
          </cell>
          <cell r="J148" t="str">
            <v>SP- 03</v>
          </cell>
          <cell r="K148" t="str">
            <v>Electro Sumergible</v>
          </cell>
          <cell r="L148" t="str">
            <v>A</v>
          </cell>
        </row>
        <row r="149">
          <cell r="B149" t="str">
            <v>SP-63(I)</v>
          </cell>
          <cell r="C149" t="str">
            <v>28/06/2022</v>
          </cell>
          <cell r="D149">
            <v>512</v>
          </cell>
          <cell r="E149">
            <v>207</v>
          </cell>
          <cell r="F149">
            <v>2.2770000000000001</v>
          </cell>
          <cell r="G149">
            <v>98.9</v>
          </cell>
          <cell r="H149">
            <v>204.72300000000001</v>
          </cell>
          <cell r="I149">
            <v>100</v>
          </cell>
          <cell r="J149" t="str">
            <v>SP- 03</v>
          </cell>
          <cell r="K149" t="str">
            <v>Electro Sumergible</v>
          </cell>
          <cell r="L149" t="str">
            <v>A</v>
          </cell>
        </row>
        <row r="150">
          <cell r="B150" t="str">
            <v>SP-64</v>
          </cell>
          <cell r="C150" t="str">
            <v>21/10/2022</v>
          </cell>
          <cell r="D150">
            <v>397</v>
          </cell>
          <cell r="E150">
            <v>135</v>
          </cell>
          <cell r="F150">
            <v>2.7</v>
          </cell>
          <cell r="G150">
            <v>98.000000000000014</v>
          </cell>
          <cell r="H150">
            <v>132.30000000000001</v>
          </cell>
          <cell r="I150">
            <v>50</v>
          </cell>
          <cell r="J150" t="str">
            <v>SP- 03</v>
          </cell>
          <cell r="K150" t="str">
            <v>Electro Sumergible</v>
          </cell>
          <cell r="L150" t="str">
            <v>A</v>
          </cell>
        </row>
        <row r="151">
          <cell r="B151" t="str">
            <v>SP-65(I)[00]a</v>
          </cell>
          <cell r="C151" t="str">
            <v>21/10/2022</v>
          </cell>
          <cell r="D151">
            <v>397</v>
          </cell>
          <cell r="E151">
            <v>63</v>
          </cell>
          <cell r="F151">
            <v>0.63</v>
          </cell>
          <cell r="G151">
            <v>99</v>
          </cell>
          <cell r="H151">
            <v>62.37</v>
          </cell>
          <cell r="I151">
            <v>100</v>
          </cell>
          <cell r="J151" t="str">
            <v>SP- 03</v>
          </cell>
          <cell r="K151" t="str">
            <v>Electro Sumergible</v>
          </cell>
          <cell r="L151" t="str">
            <v>C</v>
          </cell>
        </row>
        <row r="152">
          <cell r="B152" t="str">
            <v>SP-67</v>
          </cell>
          <cell r="C152" t="str">
            <v>21/10/2022</v>
          </cell>
          <cell r="D152">
            <v>397</v>
          </cell>
          <cell r="E152">
            <v>176.7</v>
          </cell>
          <cell r="F152">
            <v>1.944</v>
          </cell>
          <cell r="G152">
            <v>98.899830220713085</v>
          </cell>
          <cell r="H152">
            <v>174.756</v>
          </cell>
          <cell r="I152">
            <v>50</v>
          </cell>
          <cell r="J152" t="str">
            <v>SP- 03</v>
          </cell>
          <cell r="K152" t="str">
            <v>Electro Sumergible</v>
          </cell>
          <cell r="L152" t="str">
            <v>B</v>
          </cell>
        </row>
        <row r="153">
          <cell r="B153" t="str">
            <v>SP-69</v>
          </cell>
          <cell r="C153" t="str">
            <v>19/10/2022</v>
          </cell>
          <cell r="D153">
            <v>399</v>
          </cell>
          <cell r="E153">
            <v>78</v>
          </cell>
          <cell r="F153">
            <v>1.95</v>
          </cell>
          <cell r="G153">
            <v>97.5</v>
          </cell>
          <cell r="H153">
            <v>76.05</v>
          </cell>
          <cell r="I153">
            <v>100</v>
          </cell>
          <cell r="J153" t="str">
            <v>SP- 03</v>
          </cell>
          <cell r="K153" t="str">
            <v>Bombeo Mecánico</v>
          </cell>
          <cell r="L153" t="str">
            <v>B</v>
          </cell>
        </row>
        <row r="154">
          <cell r="B154" t="str">
            <v>SP-70</v>
          </cell>
          <cell r="C154" t="str">
            <v>19/10/2022</v>
          </cell>
          <cell r="D154">
            <v>399</v>
          </cell>
          <cell r="E154">
            <v>83.8</v>
          </cell>
          <cell r="F154">
            <v>4.1900000000000004</v>
          </cell>
          <cell r="G154">
            <v>95</v>
          </cell>
          <cell r="H154">
            <v>79.61</v>
          </cell>
          <cell r="I154">
            <v>100</v>
          </cell>
          <cell r="J154" t="str">
            <v>SP- 03</v>
          </cell>
          <cell r="K154" t="str">
            <v>Cavidad Progresiva</v>
          </cell>
          <cell r="L154" t="str">
            <v>A</v>
          </cell>
        </row>
        <row r="155">
          <cell r="B155" t="str">
            <v>SP-78</v>
          </cell>
          <cell r="C155" t="str">
            <v>21/10/2022</v>
          </cell>
          <cell r="D155">
            <v>397</v>
          </cell>
          <cell r="E155">
            <v>235</v>
          </cell>
          <cell r="F155">
            <v>2.35</v>
          </cell>
          <cell r="G155">
            <v>99</v>
          </cell>
          <cell r="H155">
            <v>232.65</v>
          </cell>
          <cell r="I155">
            <v>100</v>
          </cell>
          <cell r="J155" t="str">
            <v>SP- 03</v>
          </cell>
          <cell r="K155" t="str">
            <v>Electro Sumergible</v>
          </cell>
          <cell r="L155" t="str">
            <v>A</v>
          </cell>
        </row>
        <row r="156">
          <cell r="B156" t="str">
            <v>SP-112(I)[00]a</v>
          </cell>
          <cell r="C156" t="str">
            <v>10/01/2023</v>
          </cell>
          <cell r="D156">
            <v>316</v>
          </cell>
          <cell r="E156">
            <v>343</v>
          </cell>
          <cell r="F156">
            <v>2.2290000000000001</v>
          </cell>
          <cell r="G156">
            <v>99.350145772594757</v>
          </cell>
          <cell r="H156">
            <v>340.77100000000002</v>
          </cell>
          <cell r="I156">
            <v>10</v>
          </cell>
          <cell r="J156" t="str">
            <v>SP- 04</v>
          </cell>
          <cell r="K156" t="str">
            <v>Electro Sumergible</v>
          </cell>
          <cell r="L156" t="str">
            <v>B</v>
          </cell>
        </row>
        <row r="157">
          <cell r="B157" t="str">
            <v>SP-131</v>
          </cell>
          <cell r="C157" t="str">
            <v>05/03/2023</v>
          </cell>
          <cell r="D157">
            <v>262</v>
          </cell>
          <cell r="E157">
            <v>131</v>
          </cell>
          <cell r="F157">
            <v>4.7160000000000002</v>
          </cell>
          <cell r="G157">
            <v>96.4</v>
          </cell>
          <cell r="H157">
            <v>126.28400000000001</v>
          </cell>
          <cell r="I157">
            <v>10</v>
          </cell>
          <cell r="J157" t="str">
            <v>SP- 04</v>
          </cell>
          <cell r="K157" t="str">
            <v>Bombeo Mecánico</v>
          </cell>
          <cell r="L157" t="str">
            <v>A</v>
          </cell>
        </row>
        <row r="158">
          <cell r="B158" t="str">
            <v>SP-140a(I)</v>
          </cell>
          <cell r="C158" t="str">
            <v>10/01/2023</v>
          </cell>
          <cell r="D158">
            <v>316</v>
          </cell>
          <cell r="E158">
            <v>17</v>
          </cell>
          <cell r="F158">
            <v>2.5499999999999998</v>
          </cell>
          <cell r="G158">
            <v>85</v>
          </cell>
          <cell r="H158">
            <v>14.45</v>
          </cell>
          <cell r="I158">
            <v>10</v>
          </cell>
          <cell r="J158" t="str">
            <v>SP- 04</v>
          </cell>
          <cell r="K158" t="str">
            <v>Bombeo Mecánico</v>
          </cell>
          <cell r="L158" t="str">
            <v>B</v>
          </cell>
        </row>
        <row r="159">
          <cell r="B159" t="str">
            <v>SP-161(I)[00]a</v>
          </cell>
          <cell r="C159" t="str">
            <v>05/03/2023</v>
          </cell>
          <cell r="D159">
            <v>262</v>
          </cell>
          <cell r="E159">
            <v>114</v>
          </cell>
          <cell r="F159">
            <v>8.5500000000000007</v>
          </cell>
          <cell r="G159">
            <v>92.5</v>
          </cell>
          <cell r="H159">
            <v>105.45</v>
          </cell>
          <cell r="I159">
            <v>10</v>
          </cell>
          <cell r="J159" t="str">
            <v>SP- 04</v>
          </cell>
          <cell r="K159" t="str">
            <v>Bombeo Mecánico</v>
          </cell>
          <cell r="L159" t="str">
            <v>A</v>
          </cell>
        </row>
        <row r="160">
          <cell r="B160" t="str">
            <v>SP-169</v>
          </cell>
          <cell r="C160" t="str">
            <v>04/01/2023</v>
          </cell>
          <cell r="D160">
            <v>322</v>
          </cell>
          <cell r="E160">
            <v>41</v>
          </cell>
          <cell r="F160">
            <v>2.0499999999999998</v>
          </cell>
          <cell r="G160">
            <v>95</v>
          </cell>
          <cell r="H160">
            <v>38.950000000000003</v>
          </cell>
          <cell r="I160">
            <v>10</v>
          </cell>
          <cell r="J160" t="str">
            <v>SP- 04</v>
          </cell>
          <cell r="K160" t="str">
            <v>Bombeo Mecánico</v>
          </cell>
          <cell r="L160" t="str">
            <v>B</v>
          </cell>
        </row>
        <row r="161">
          <cell r="B161" t="str">
            <v>SP-183(I</v>
          </cell>
          <cell r="C161" t="str">
            <v>05/03/2023</v>
          </cell>
          <cell r="D161">
            <v>262</v>
          </cell>
          <cell r="E161">
            <v>161.9</v>
          </cell>
          <cell r="F161">
            <v>4.5330000000000004</v>
          </cell>
          <cell r="G161">
            <v>97.200123533045087</v>
          </cell>
          <cell r="H161">
            <v>157.36699999999999</v>
          </cell>
          <cell r="I161">
            <v>10</v>
          </cell>
          <cell r="J161" t="str">
            <v>SP- 04</v>
          </cell>
          <cell r="K161" t="str">
            <v>Cavidad Progresiva</v>
          </cell>
          <cell r="L161" t="str">
            <v>A</v>
          </cell>
        </row>
        <row r="162">
          <cell r="B162" t="str">
            <v>SP-185</v>
          </cell>
          <cell r="C162" t="str">
            <v>05/03/2023</v>
          </cell>
          <cell r="D162">
            <v>262</v>
          </cell>
          <cell r="E162">
            <v>178</v>
          </cell>
          <cell r="F162">
            <v>1.958</v>
          </cell>
          <cell r="G162">
            <v>98.9</v>
          </cell>
          <cell r="H162">
            <v>176.042</v>
          </cell>
          <cell r="I162">
            <v>10</v>
          </cell>
          <cell r="J162" t="str">
            <v>SP- 04</v>
          </cell>
          <cell r="K162" t="str">
            <v>Electro Sumergible</v>
          </cell>
          <cell r="L162" t="str">
            <v>C</v>
          </cell>
        </row>
        <row r="163">
          <cell r="B163" t="str">
            <v>SP-196</v>
          </cell>
          <cell r="C163" t="str">
            <v>05/03/2023</v>
          </cell>
          <cell r="D163">
            <v>262</v>
          </cell>
          <cell r="E163">
            <v>318</v>
          </cell>
          <cell r="F163">
            <v>3.18</v>
          </cell>
          <cell r="G163">
            <v>99</v>
          </cell>
          <cell r="H163">
            <v>314.82</v>
          </cell>
          <cell r="I163">
            <v>10</v>
          </cell>
          <cell r="J163" t="str">
            <v>SP- 04</v>
          </cell>
          <cell r="K163" t="str">
            <v>Electro Sumergible</v>
          </cell>
          <cell r="L163" t="str">
            <v>A</v>
          </cell>
        </row>
        <row r="164">
          <cell r="B164" t="str">
            <v>SP-197</v>
          </cell>
          <cell r="C164" t="str">
            <v>10/01/2023</v>
          </cell>
          <cell r="D164">
            <v>316</v>
          </cell>
          <cell r="E164">
            <v>169</v>
          </cell>
          <cell r="F164">
            <v>1.234</v>
          </cell>
          <cell r="G164">
            <v>99.269822485207087</v>
          </cell>
          <cell r="H164">
            <v>167.76599999999999</v>
          </cell>
          <cell r="I164">
            <v>10</v>
          </cell>
          <cell r="J164" t="str">
            <v>SP- 04</v>
          </cell>
          <cell r="K164" t="str">
            <v>Electro Sumergible</v>
          </cell>
          <cell r="L164" t="str">
            <v>C</v>
          </cell>
        </row>
        <row r="165">
          <cell r="B165" t="str">
            <v>SP-241</v>
          </cell>
          <cell r="C165" t="str">
            <v>04/01/2023</v>
          </cell>
          <cell r="D165">
            <v>322</v>
          </cell>
          <cell r="E165">
            <v>234</v>
          </cell>
          <cell r="F165">
            <v>2.5739999999999998</v>
          </cell>
          <cell r="G165">
            <v>98.9</v>
          </cell>
          <cell r="H165">
            <v>231.42599999999999</v>
          </cell>
          <cell r="I165">
            <v>10</v>
          </cell>
          <cell r="J165" t="str">
            <v>SP- 04</v>
          </cell>
          <cell r="K165" t="str">
            <v>Electro Sumergible</v>
          </cell>
          <cell r="L165" t="str">
            <v>B</v>
          </cell>
        </row>
        <row r="166">
          <cell r="B166" t="str">
            <v>SP-270</v>
          </cell>
          <cell r="C166" t="str">
            <v>05/03/2023</v>
          </cell>
          <cell r="D166">
            <v>262</v>
          </cell>
          <cell r="E166">
            <v>196</v>
          </cell>
          <cell r="F166">
            <v>2.548</v>
          </cell>
          <cell r="G166">
            <v>98.7</v>
          </cell>
          <cell r="H166">
            <v>193.452</v>
          </cell>
          <cell r="I166">
            <v>10</v>
          </cell>
          <cell r="J166" t="str">
            <v>SP- 04</v>
          </cell>
          <cell r="K166" t="str">
            <v>Electro Sumergible</v>
          </cell>
          <cell r="L166" t="str">
            <v>B</v>
          </cell>
        </row>
        <row r="167">
          <cell r="B167" t="str">
            <v>SP-281</v>
          </cell>
          <cell r="C167" t="str">
            <v>10/01/2023</v>
          </cell>
          <cell r="D167">
            <v>316</v>
          </cell>
          <cell r="E167">
            <v>6</v>
          </cell>
          <cell r="F167">
            <v>0.42</v>
          </cell>
          <cell r="G167">
            <v>93</v>
          </cell>
          <cell r="H167">
            <v>5.58</v>
          </cell>
          <cell r="I167">
            <v>10</v>
          </cell>
          <cell r="J167" t="str">
            <v>SP- 04</v>
          </cell>
          <cell r="K167" t="str">
            <v>Bombeo Mecánico</v>
          </cell>
          <cell r="L167" t="str">
            <v>C</v>
          </cell>
        </row>
        <row r="168">
          <cell r="B168" t="str">
            <v>SP-345[00]a</v>
          </cell>
          <cell r="C168" t="str">
            <v>05/03/2023</v>
          </cell>
          <cell r="D168">
            <v>262</v>
          </cell>
          <cell r="E168">
            <v>302</v>
          </cell>
          <cell r="F168">
            <v>16.006</v>
          </cell>
          <cell r="G168">
            <v>94.7</v>
          </cell>
          <cell r="H168">
            <v>285.99400000000003</v>
          </cell>
          <cell r="I168">
            <v>10</v>
          </cell>
          <cell r="J168" t="str">
            <v>SP- 04</v>
          </cell>
          <cell r="K168" t="str">
            <v>Electro Sumergible</v>
          </cell>
          <cell r="L168" t="str">
            <v>A</v>
          </cell>
        </row>
        <row r="169">
          <cell r="B169" t="str">
            <v>SP-420a</v>
          </cell>
          <cell r="C169" t="str">
            <v>10/01/2023</v>
          </cell>
          <cell r="D169">
            <v>316</v>
          </cell>
          <cell r="E169">
            <v>24</v>
          </cell>
          <cell r="F169">
            <v>1.2</v>
          </cell>
          <cell r="G169">
            <v>95</v>
          </cell>
          <cell r="H169">
            <v>22.8</v>
          </cell>
          <cell r="I169">
            <v>0</v>
          </cell>
          <cell r="J169" t="str">
            <v>SP- 04</v>
          </cell>
          <cell r="K169" t="str">
            <v>Bombeo Mecánico</v>
          </cell>
          <cell r="L169" t="str">
            <v>C</v>
          </cell>
        </row>
        <row r="170">
          <cell r="B170" t="str">
            <v>SP-83</v>
          </cell>
          <cell r="C170" t="str">
            <v>05/03/2023</v>
          </cell>
          <cell r="D170">
            <v>262</v>
          </cell>
          <cell r="E170">
            <v>108</v>
          </cell>
          <cell r="F170">
            <v>3.78</v>
          </cell>
          <cell r="G170">
            <v>96.5</v>
          </cell>
          <cell r="H170">
            <v>104.22</v>
          </cell>
          <cell r="I170">
            <v>10</v>
          </cell>
          <cell r="J170" t="str">
            <v>SP- 04</v>
          </cell>
          <cell r="K170" t="str">
            <v>Cavidad Progresiva</v>
          </cell>
          <cell r="L170" t="str">
            <v>A</v>
          </cell>
        </row>
        <row r="171">
          <cell r="B171" t="str">
            <v>SP-84</v>
          </cell>
          <cell r="C171" t="str">
            <v>10/01/2023</v>
          </cell>
          <cell r="D171">
            <v>316</v>
          </cell>
          <cell r="E171">
            <v>109</v>
          </cell>
          <cell r="F171">
            <v>1.962</v>
          </cell>
          <cell r="G171">
            <v>98.2</v>
          </cell>
          <cell r="H171">
            <v>107.038</v>
          </cell>
          <cell r="I171">
            <v>10</v>
          </cell>
          <cell r="J171" t="str">
            <v>SP- 04</v>
          </cell>
          <cell r="K171" t="str">
            <v>Electro Sumergible</v>
          </cell>
          <cell r="L171" t="str">
            <v>A</v>
          </cell>
        </row>
        <row r="172">
          <cell r="B172" t="str">
            <v>SP-94</v>
          </cell>
          <cell r="C172" t="str">
            <v>27/02/2023</v>
          </cell>
          <cell r="D172">
            <v>268</v>
          </cell>
          <cell r="E172">
            <v>29</v>
          </cell>
          <cell r="F172">
            <v>2.0299999999999998</v>
          </cell>
          <cell r="G172">
            <v>93</v>
          </cell>
          <cell r="H172">
            <v>26.97</v>
          </cell>
          <cell r="I172">
            <v>10</v>
          </cell>
          <cell r="J172" t="str">
            <v>SP- 04</v>
          </cell>
          <cell r="K172" t="str">
            <v>Bombeo Mecánico</v>
          </cell>
          <cell r="L172" t="str">
            <v>C</v>
          </cell>
        </row>
        <row r="173">
          <cell r="B173" t="str">
            <v>SP.e-61</v>
          </cell>
          <cell r="C173" t="str">
            <v>27/02/2023</v>
          </cell>
          <cell r="D173">
            <v>268</v>
          </cell>
          <cell r="E173">
            <v>205</v>
          </cell>
          <cell r="F173">
            <v>3.0750000000000002</v>
          </cell>
          <cell r="G173">
            <v>98.500000000000014</v>
          </cell>
          <cell r="H173">
            <v>201.92500000000001</v>
          </cell>
          <cell r="I173">
            <v>10</v>
          </cell>
          <cell r="J173" t="str">
            <v>SP- 04</v>
          </cell>
          <cell r="K173" t="str">
            <v>Electro Sumergible</v>
          </cell>
          <cell r="L173" t="str">
            <v>B</v>
          </cell>
        </row>
        <row r="174">
          <cell r="B174" t="str">
            <v>SP-109a(I)</v>
          </cell>
          <cell r="C174" t="str">
            <v>21/02/2023</v>
          </cell>
          <cell r="D174">
            <v>274</v>
          </cell>
          <cell r="E174">
            <v>229.9</v>
          </cell>
          <cell r="F174">
            <v>1.609</v>
          </cell>
          <cell r="G174">
            <v>99.300130491518047</v>
          </cell>
          <cell r="H174">
            <v>228.291</v>
          </cell>
          <cell r="I174">
            <v>150</v>
          </cell>
          <cell r="J174" t="str">
            <v>SP- 06</v>
          </cell>
          <cell r="K174" t="str">
            <v>Electro Sumergible</v>
          </cell>
          <cell r="L174" t="str">
            <v>B</v>
          </cell>
        </row>
        <row r="175">
          <cell r="B175" t="str">
            <v>SP-121a(I)</v>
          </cell>
          <cell r="C175" t="str">
            <v>21/02/2023</v>
          </cell>
          <cell r="D175">
            <v>274</v>
          </cell>
          <cell r="E175">
            <v>44</v>
          </cell>
          <cell r="F175">
            <v>2.64</v>
          </cell>
          <cell r="G175">
            <v>94</v>
          </cell>
          <cell r="H175">
            <v>41.36</v>
          </cell>
          <cell r="I175">
            <v>250</v>
          </cell>
          <cell r="J175" t="str">
            <v>SP- 06</v>
          </cell>
          <cell r="K175" t="str">
            <v>Cavidad Progresiva</v>
          </cell>
          <cell r="L175" t="str">
            <v>A</v>
          </cell>
        </row>
        <row r="176">
          <cell r="B176" t="str">
            <v>SP-122(I)[00]a</v>
          </cell>
          <cell r="C176" t="str">
            <v>06/03/2023</v>
          </cell>
          <cell r="D176">
            <v>261</v>
          </cell>
          <cell r="E176">
            <v>54</v>
          </cell>
          <cell r="F176">
            <v>6.1020000000000003</v>
          </cell>
          <cell r="G176">
            <v>88.7</v>
          </cell>
          <cell r="H176">
            <v>47.898000000000003</v>
          </cell>
          <cell r="I176">
            <v>200</v>
          </cell>
          <cell r="J176" t="str">
            <v>SP- 06</v>
          </cell>
          <cell r="K176" t="str">
            <v>Cavidad Progresiva</v>
          </cell>
          <cell r="L176" t="str">
            <v>A</v>
          </cell>
        </row>
        <row r="177">
          <cell r="B177" t="str">
            <v>SP-138(I)[00]a</v>
          </cell>
          <cell r="C177" t="str">
            <v>06/03/2023</v>
          </cell>
          <cell r="D177">
            <v>261</v>
          </cell>
          <cell r="E177">
            <v>153.19999999999999</v>
          </cell>
          <cell r="F177">
            <v>6.3419999999999996</v>
          </cell>
          <cell r="G177">
            <v>95.860313315926902</v>
          </cell>
          <cell r="H177">
            <v>146.858</v>
          </cell>
          <cell r="I177">
            <v>100</v>
          </cell>
          <cell r="J177" t="str">
            <v>SP- 06</v>
          </cell>
          <cell r="K177" t="str">
            <v>Cavidad Progresiva</v>
          </cell>
          <cell r="L177" t="str">
            <v>B</v>
          </cell>
        </row>
        <row r="178">
          <cell r="B178" t="str">
            <v>SP-167</v>
          </cell>
          <cell r="C178" t="str">
            <v>10/01/2023</v>
          </cell>
          <cell r="D178">
            <v>316</v>
          </cell>
          <cell r="E178">
            <v>78.5</v>
          </cell>
          <cell r="F178">
            <v>2.512</v>
          </cell>
          <cell r="G178">
            <v>96.8</v>
          </cell>
          <cell r="H178">
            <v>75.988</v>
          </cell>
          <cell r="I178">
            <v>10</v>
          </cell>
          <cell r="J178" t="str">
            <v>SP- 06</v>
          </cell>
          <cell r="K178" t="str">
            <v>Bombeo Mecánico</v>
          </cell>
          <cell r="L178" t="str">
            <v>B</v>
          </cell>
        </row>
        <row r="179">
          <cell r="B179" t="str">
            <v>SP-203</v>
          </cell>
          <cell r="C179" t="str">
            <v>10/01/2023</v>
          </cell>
          <cell r="D179">
            <v>316</v>
          </cell>
          <cell r="E179">
            <v>132.6</v>
          </cell>
          <cell r="F179">
            <v>3.7130000000000001</v>
          </cell>
          <cell r="G179">
            <v>97.199849170437417</v>
          </cell>
          <cell r="H179">
            <v>128.887</v>
          </cell>
          <cell r="I179">
            <v>100</v>
          </cell>
          <cell r="J179" t="str">
            <v>SP- 06</v>
          </cell>
          <cell r="K179" t="str">
            <v>Electro Sumergible</v>
          </cell>
          <cell r="L179" t="str">
            <v>A</v>
          </cell>
        </row>
        <row r="180">
          <cell r="B180" t="str">
            <v>SP-267</v>
          </cell>
          <cell r="C180" t="str">
            <v>21/02/2023</v>
          </cell>
          <cell r="D180">
            <v>274</v>
          </cell>
          <cell r="E180">
            <v>90</v>
          </cell>
          <cell r="F180">
            <v>2.25</v>
          </cell>
          <cell r="G180">
            <v>97.5</v>
          </cell>
          <cell r="H180">
            <v>87.75</v>
          </cell>
          <cell r="I180">
            <v>100</v>
          </cell>
          <cell r="J180" t="str">
            <v>SP- 06</v>
          </cell>
          <cell r="K180" t="str">
            <v>Cavidad Progresiva</v>
          </cell>
          <cell r="L180" t="str">
            <v>A</v>
          </cell>
        </row>
        <row r="181">
          <cell r="B181" t="str">
            <v>SP-268</v>
          </cell>
          <cell r="C181" t="str">
            <v>06/08/2022</v>
          </cell>
          <cell r="D181">
            <v>473</v>
          </cell>
          <cell r="E181">
            <v>0</v>
          </cell>
          <cell r="F181">
            <v>0</v>
          </cell>
          <cell r="G181" t="str">
            <v/>
          </cell>
          <cell r="H181">
            <v>0</v>
          </cell>
          <cell r="I181">
            <v>1000</v>
          </cell>
          <cell r="J181" t="str">
            <v>SP- 06</v>
          </cell>
          <cell r="K181" t="str">
            <v>Surgente</v>
          </cell>
          <cell r="L181" t="str">
            <v>A</v>
          </cell>
        </row>
        <row r="182">
          <cell r="B182" t="str">
            <v>SP-274</v>
          </cell>
          <cell r="C182" t="str">
            <v>21/02/2023</v>
          </cell>
          <cell r="D182">
            <v>274</v>
          </cell>
          <cell r="E182">
            <v>132</v>
          </cell>
          <cell r="F182">
            <v>5.28</v>
          </cell>
          <cell r="G182">
            <v>96</v>
          </cell>
          <cell r="H182">
            <v>126.72</v>
          </cell>
          <cell r="I182">
            <v>200</v>
          </cell>
          <cell r="J182" t="str">
            <v>SP- 06</v>
          </cell>
          <cell r="K182" t="str">
            <v>Electro Sumergible</v>
          </cell>
          <cell r="L182" t="str">
            <v>B</v>
          </cell>
        </row>
        <row r="183">
          <cell r="B183" t="str">
            <v>SP-28(I)[00]a</v>
          </cell>
          <cell r="C183" t="str">
            <v>21/02/2023</v>
          </cell>
          <cell r="D183">
            <v>274</v>
          </cell>
          <cell r="E183">
            <v>197.5</v>
          </cell>
          <cell r="F183">
            <v>5.1349999999999998</v>
          </cell>
          <cell r="G183">
            <v>97.4</v>
          </cell>
          <cell r="H183">
            <v>192.36500000000001</v>
          </cell>
          <cell r="I183">
            <v>280</v>
          </cell>
          <cell r="J183" t="str">
            <v>SP- 06</v>
          </cell>
          <cell r="K183" t="str">
            <v>Electro Sumergible</v>
          </cell>
          <cell r="L183" t="str">
            <v>A</v>
          </cell>
        </row>
        <row r="184">
          <cell r="B184" t="str">
            <v>SP-286a</v>
          </cell>
          <cell r="C184" t="str">
            <v>21/02/2023</v>
          </cell>
          <cell r="D184">
            <v>274</v>
          </cell>
          <cell r="E184">
            <v>29</v>
          </cell>
          <cell r="F184">
            <v>4.3499999999999996</v>
          </cell>
          <cell r="G184">
            <v>85</v>
          </cell>
          <cell r="H184">
            <v>24.65</v>
          </cell>
          <cell r="I184">
            <v>200</v>
          </cell>
          <cell r="J184" t="str">
            <v>SP- 06</v>
          </cell>
          <cell r="K184" t="str">
            <v>Cavidad Progresiva</v>
          </cell>
          <cell r="L184" t="str">
            <v>A</v>
          </cell>
        </row>
        <row r="185">
          <cell r="B185" t="str">
            <v>SP-288a</v>
          </cell>
          <cell r="C185" t="str">
            <v>27/11/2022</v>
          </cell>
          <cell r="D185">
            <v>360</v>
          </cell>
          <cell r="E185">
            <v>55.3</v>
          </cell>
          <cell r="F185">
            <v>2.2120000000000002</v>
          </cell>
          <cell r="G185">
            <v>96.000000000000014</v>
          </cell>
          <cell r="H185">
            <v>53.088000000000001</v>
          </cell>
          <cell r="I185">
            <v>200</v>
          </cell>
          <cell r="J185" t="str">
            <v>SP- 06</v>
          </cell>
          <cell r="K185" t="str">
            <v>Cavidad Progresiva</v>
          </cell>
          <cell r="L185" t="str">
            <v>B</v>
          </cell>
        </row>
        <row r="186">
          <cell r="B186" t="str">
            <v>SP-29</v>
          </cell>
          <cell r="C186" t="str">
            <v>10/01/2023</v>
          </cell>
          <cell r="D186">
            <v>316</v>
          </cell>
          <cell r="E186">
            <v>74.099999999999994</v>
          </cell>
          <cell r="F186">
            <v>3.1859999999999999</v>
          </cell>
          <cell r="G186">
            <v>95.700404858299606</v>
          </cell>
          <cell r="H186">
            <v>70.914000000000001</v>
          </cell>
          <cell r="I186">
            <v>100</v>
          </cell>
          <cell r="J186" t="str">
            <v>SP- 06</v>
          </cell>
          <cell r="K186" t="str">
            <v>Bombeo Mecánico</v>
          </cell>
          <cell r="L186" t="str">
            <v>A</v>
          </cell>
        </row>
        <row r="187">
          <cell r="B187" t="str">
            <v>SP-291(I)[00]a</v>
          </cell>
          <cell r="C187" t="str">
            <v>21/02/2023</v>
          </cell>
          <cell r="D187">
            <v>274</v>
          </cell>
          <cell r="E187">
            <v>151.4</v>
          </cell>
          <cell r="F187">
            <v>1.2110000000000001</v>
          </cell>
          <cell r="G187">
            <v>99.200132100396289</v>
          </cell>
          <cell r="H187">
            <v>150.18899999999999</v>
          </cell>
          <cell r="I187">
            <v>200</v>
          </cell>
          <cell r="J187" t="str">
            <v>SP- 06</v>
          </cell>
          <cell r="K187" t="str">
            <v>Electro Sumergible</v>
          </cell>
          <cell r="L187" t="str">
            <v>B</v>
          </cell>
        </row>
        <row r="188">
          <cell r="B188" t="str">
            <v>SP-297a</v>
          </cell>
          <cell r="C188" t="str">
            <v>29/09/2022</v>
          </cell>
          <cell r="D188">
            <v>419</v>
          </cell>
          <cell r="E188">
            <v>88.4</v>
          </cell>
          <cell r="F188">
            <v>2.4750000000000001</v>
          </cell>
          <cell r="G188">
            <v>97.200226244343881</v>
          </cell>
          <cell r="H188">
            <v>85.924999999999997</v>
          </cell>
          <cell r="I188">
            <v>150</v>
          </cell>
          <cell r="J188" t="str">
            <v>SP- 06</v>
          </cell>
          <cell r="K188" t="str">
            <v>Cavidad Progresiva</v>
          </cell>
          <cell r="L188" t="str">
            <v>A</v>
          </cell>
        </row>
        <row r="189">
          <cell r="B189" t="str">
            <v>SP-303a</v>
          </cell>
          <cell r="C189" t="str">
            <v>23/10/2022</v>
          </cell>
          <cell r="D189">
            <v>395</v>
          </cell>
          <cell r="E189">
            <v>19.100000000000001</v>
          </cell>
          <cell r="F189">
            <v>0.191</v>
          </cell>
          <cell r="G189">
            <v>98.999999999999986</v>
          </cell>
          <cell r="H189">
            <v>18.908999999999999</v>
          </cell>
          <cell r="I189">
            <v>100</v>
          </cell>
          <cell r="J189" t="str">
            <v>SP- 06</v>
          </cell>
          <cell r="K189" t="str">
            <v>Cavidad Progresiva</v>
          </cell>
          <cell r="L189" t="str">
            <v>A</v>
          </cell>
        </row>
        <row r="190">
          <cell r="B190" t="str">
            <v>SP-305a</v>
          </cell>
          <cell r="C190" t="str">
            <v>18/09/2021</v>
          </cell>
          <cell r="D190">
            <v>795</v>
          </cell>
          <cell r="E190">
            <v>25.2</v>
          </cell>
          <cell r="F190">
            <v>1.462</v>
          </cell>
          <cell r="G190">
            <v>94.19841269841271</v>
          </cell>
          <cell r="H190">
            <v>23.738</v>
          </cell>
          <cell r="I190">
            <v>100</v>
          </cell>
          <cell r="J190" t="str">
            <v>SP- 06</v>
          </cell>
          <cell r="K190" t="str">
            <v>Bombeo Mecánico</v>
          </cell>
          <cell r="L190" t="str">
            <v>C</v>
          </cell>
        </row>
        <row r="191">
          <cell r="B191" t="str">
            <v>SP-307a</v>
          </cell>
          <cell r="C191" t="str">
            <v>23/10/2022</v>
          </cell>
          <cell r="D191">
            <v>395</v>
          </cell>
          <cell r="E191">
            <v>22.7</v>
          </cell>
          <cell r="F191">
            <v>1.4750000000000001</v>
          </cell>
          <cell r="G191">
            <v>93.502202643171813</v>
          </cell>
          <cell r="H191">
            <v>21.225000000000001</v>
          </cell>
          <cell r="I191">
            <v>10</v>
          </cell>
          <cell r="J191" t="str">
            <v>SP- 06</v>
          </cell>
          <cell r="K191" t="str">
            <v>Cavidad Progresiva</v>
          </cell>
          <cell r="L191" t="str">
            <v>C</v>
          </cell>
        </row>
        <row r="192">
          <cell r="B192" t="str">
            <v>SP-308a</v>
          </cell>
          <cell r="C192" t="str">
            <v>21/02/2023</v>
          </cell>
          <cell r="D192">
            <v>274</v>
          </cell>
          <cell r="E192">
            <v>92.1</v>
          </cell>
          <cell r="F192">
            <v>1.474</v>
          </cell>
          <cell r="G192">
            <v>98.399565689467977</v>
          </cell>
          <cell r="H192">
            <v>90.626000000000005</v>
          </cell>
          <cell r="I192">
            <v>100</v>
          </cell>
          <cell r="J192" t="str">
            <v>SP- 06</v>
          </cell>
          <cell r="K192" t="str">
            <v>Electro Sumergible</v>
          </cell>
          <cell r="L192" t="str">
            <v>A</v>
          </cell>
        </row>
        <row r="193">
          <cell r="B193" t="str">
            <v>SP-309a</v>
          </cell>
          <cell r="C193" t="str">
            <v>21/02/2023</v>
          </cell>
          <cell r="D193">
            <v>274</v>
          </cell>
          <cell r="E193">
            <v>94.7</v>
          </cell>
          <cell r="F193">
            <v>1.7609999999999999</v>
          </cell>
          <cell r="G193">
            <v>98.140443505807809</v>
          </cell>
          <cell r="H193">
            <v>92.938999999999993</v>
          </cell>
          <cell r="I193">
            <v>150</v>
          </cell>
          <cell r="J193" t="str">
            <v>SP- 06</v>
          </cell>
          <cell r="K193" t="str">
            <v>Cavidad Progresiva</v>
          </cell>
          <cell r="L193" t="str">
            <v>A</v>
          </cell>
        </row>
        <row r="194">
          <cell r="B194" t="str">
            <v>SP-310a</v>
          </cell>
          <cell r="C194" t="str">
            <v>21/02/2023</v>
          </cell>
          <cell r="D194">
            <v>274</v>
          </cell>
          <cell r="E194">
            <v>91.5</v>
          </cell>
          <cell r="F194">
            <v>1.464</v>
          </cell>
          <cell r="G194">
            <v>98.4</v>
          </cell>
          <cell r="H194">
            <v>90.036000000000001</v>
          </cell>
          <cell r="I194">
            <v>100</v>
          </cell>
          <cell r="J194" t="str">
            <v>SP- 06</v>
          </cell>
          <cell r="K194" t="str">
            <v>Cavidad Progresiva</v>
          </cell>
          <cell r="L194" t="str">
            <v>C</v>
          </cell>
        </row>
        <row r="195">
          <cell r="B195" t="str">
            <v>SP-311a</v>
          </cell>
          <cell r="C195" t="str">
            <v>21/02/2023</v>
          </cell>
          <cell r="D195">
            <v>274</v>
          </cell>
          <cell r="E195">
            <v>193.7</v>
          </cell>
          <cell r="F195">
            <v>1.1619999999999999</v>
          </cell>
          <cell r="G195">
            <v>99.400103252452254</v>
          </cell>
          <cell r="H195">
            <v>192.53800000000001</v>
          </cell>
          <cell r="I195">
            <v>250</v>
          </cell>
          <cell r="J195" t="str">
            <v>SP- 06</v>
          </cell>
          <cell r="K195" t="str">
            <v>Electro Sumergible</v>
          </cell>
          <cell r="L195" t="str">
            <v>C</v>
          </cell>
        </row>
        <row r="196">
          <cell r="B196" t="str">
            <v>SP-315a</v>
          </cell>
          <cell r="C196" t="str">
            <v>21/02/2023</v>
          </cell>
          <cell r="D196">
            <v>274</v>
          </cell>
          <cell r="E196">
            <v>78</v>
          </cell>
          <cell r="F196">
            <v>4.0090000000000003</v>
          </cell>
          <cell r="G196">
            <v>94.860256410256412</v>
          </cell>
          <cell r="H196">
            <v>73.991</v>
          </cell>
          <cell r="I196">
            <v>100</v>
          </cell>
          <cell r="J196" t="str">
            <v>SP- 06</v>
          </cell>
          <cell r="K196" t="str">
            <v>Cavidad Progresiva</v>
          </cell>
          <cell r="L196" t="str">
            <v>A</v>
          </cell>
        </row>
        <row r="197">
          <cell r="B197" t="str">
            <v>SP-317a</v>
          </cell>
          <cell r="C197" t="str">
            <v>23/10/2022</v>
          </cell>
          <cell r="D197">
            <v>395</v>
          </cell>
          <cell r="E197">
            <v>114.598</v>
          </cell>
          <cell r="F197">
            <v>3.4380000000000002</v>
          </cell>
          <cell r="G197">
            <v>96.999947643065326</v>
          </cell>
          <cell r="H197">
            <v>111.16</v>
          </cell>
          <cell r="I197">
            <v>100</v>
          </cell>
          <cell r="J197" t="str">
            <v>SP- 06</v>
          </cell>
          <cell r="K197" t="str">
            <v>Electro Sumergible</v>
          </cell>
          <cell r="L197" t="str">
            <v>A</v>
          </cell>
        </row>
        <row r="198">
          <cell r="B198" t="str">
            <v>SP-318a</v>
          </cell>
          <cell r="C198" t="str">
            <v>21/02/2023</v>
          </cell>
          <cell r="D198">
            <v>274</v>
          </cell>
          <cell r="E198">
            <v>178</v>
          </cell>
          <cell r="F198">
            <v>1.4239999999999999</v>
          </cell>
          <cell r="G198">
            <v>99.2</v>
          </cell>
          <cell r="H198">
            <v>176.57599999999999</v>
          </cell>
          <cell r="I198">
            <v>100</v>
          </cell>
          <cell r="J198" t="str">
            <v>SP- 06</v>
          </cell>
          <cell r="K198" t="str">
            <v>Electro Sumergible</v>
          </cell>
          <cell r="L198" t="str">
            <v>B</v>
          </cell>
        </row>
        <row r="199">
          <cell r="B199" t="str">
            <v>SP-319a</v>
          </cell>
          <cell r="C199" t="str">
            <v>10/01/2023</v>
          </cell>
          <cell r="D199">
            <v>316</v>
          </cell>
          <cell r="E199">
            <v>164.4</v>
          </cell>
          <cell r="F199">
            <v>1.9730000000000001</v>
          </cell>
          <cell r="G199">
            <v>98.799878345498769</v>
          </cell>
          <cell r="H199">
            <v>162.42699999999999</v>
          </cell>
          <cell r="I199">
            <v>100</v>
          </cell>
          <cell r="J199" t="str">
            <v>SP- 06</v>
          </cell>
          <cell r="K199" t="str">
            <v>Electro Sumergible</v>
          </cell>
          <cell r="L199" t="str">
            <v>A</v>
          </cell>
        </row>
        <row r="200">
          <cell r="B200" t="str">
            <v>SP-326a</v>
          </cell>
          <cell r="C200" t="str">
            <v>23/10/2022</v>
          </cell>
          <cell r="D200">
            <v>395</v>
          </cell>
          <cell r="E200">
            <v>8.5</v>
          </cell>
          <cell r="F200">
            <v>0.29799999999999999</v>
          </cell>
          <cell r="G200">
            <v>96.494117647058815</v>
          </cell>
          <cell r="H200">
            <v>8.202</v>
          </cell>
          <cell r="I200">
            <v>10</v>
          </cell>
          <cell r="J200" t="str">
            <v>SP- 06</v>
          </cell>
          <cell r="K200" t="str">
            <v>Bombeo Mecánico</v>
          </cell>
          <cell r="L200" t="str">
            <v>C</v>
          </cell>
        </row>
        <row r="201">
          <cell r="B201" t="str">
            <v>SP-327a</v>
          </cell>
          <cell r="C201" t="str">
            <v>21/02/2023</v>
          </cell>
          <cell r="D201">
            <v>274</v>
          </cell>
          <cell r="E201">
            <v>11.7</v>
          </cell>
          <cell r="F201">
            <v>2.1059999999999999</v>
          </cell>
          <cell r="G201">
            <v>82</v>
          </cell>
          <cell r="H201">
            <v>9.5939999999999994</v>
          </cell>
          <cell r="I201">
            <v>100</v>
          </cell>
          <cell r="J201" t="str">
            <v>SP- 06</v>
          </cell>
          <cell r="K201" t="str">
            <v>Bombeo Mecánico</v>
          </cell>
          <cell r="L201" t="str">
            <v>B</v>
          </cell>
        </row>
        <row r="202">
          <cell r="B202" t="str">
            <v>SP-328a</v>
          </cell>
          <cell r="C202" t="str">
            <v>06/03/2023</v>
          </cell>
          <cell r="D202">
            <v>261</v>
          </cell>
          <cell r="E202">
            <v>40</v>
          </cell>
          <cell r="F202">
            <v>4.8</v>
          </cell>
          <cell r="G202">
            <v>88.000000000000014</v>
          </cell>
          <cell r="H202">
            <v>35.200000000000003</v>
          </cell>
          <cell r="I202">
            <v>50</v>
          </cell>
          <cell r="J202" t="str">
            <v>SP- 06</v>
          </cell>
          <cell r="K202" t="str">
            <v>Cavidad Progresiva</v>
          </cell>
          <cell r="L202" t="str">
            <v>A</v>
          </cell>
        </row>
        <row r="203">
          <cell r="B203" t="str">
            <v>SP-329a</v>
          </cell>
          <cell r="C203" t="str">
            <v>10/01/2023</v>
          </cell>
          <cell r="D203">
            <v>316</v>
          </cell>
          <cell r="E203">
            <v>46.7</v>
          </cell>
          <cell r="F203">
            <v>4.67</v>
          </cell>
          <cell r="G203">
            <v>90</v>
          </cell>
          <cell r="H203">
            <v>42.03</v>
          </cell>
          <cell r="I203">
            <v>100</v>
          </cell>
          <cell r="J203" t="str">
            <v>SP- 06</v>
          </cell>
          <cell r="K203" t="str">
            <v>Cavidad Progresiva</v>
          </cell>
          <cell r="L203" t="str">
            <v>A</v>
          </cell>
        </row>
        <row r="204">
          <cell r="B204" t="str">
            <v>SP-33</v>
          </cell>
          <cell r="C204" t="str">
            <v>10/01/2023</v>
          </cell>
          <cell r="D204">
            <v>316</v>
          </cell>
          <cell r="E204">
            <v>228.2</v>
          </cell>
          <cell r="F204">
            <v>2.282</v>
          </cell>
          <cell r="G204">
            <v>99.000000000000014</v>
          </cell>
          <cell r="H204">
            <v>225.91800000000001</v>
          </cell>
          <cell r="I204">
            <v>220</v>
          </cell>
          <cell r="J204" t="str">
            <v>SP- 06</v>
          </cell>
          <cell r="K204" t="str">
            <v>Electro Sumergible</v>
          </cell>
          <cell r="L204" t="str">
            <v>A</v>
          </cell>
        </row>
        <row r="205">
          <cell r="B205" t="str">
            <v>SP-330a</v>
          </cell>
          <cell r="C205" t="str">
            <v>10/01/2023</v>
          </cell>
          <cell r="D205">
            <v>316</v>
          </cell>
          <cell r="E205">
            <v>41.1</v>
          </cell>
          <cell r="F205">
            <v>6.5759999999999996</v>
          </cell>
          <cell r="G205">
            <v>84</v>
          </cell>
          <cell r="H205">
            <v>34.524000000000001</v>
          </cell>
          <cell r="I205">
            <v>100</v>
          </cell>
          <cell r="J205" t="str">
            <v>SP- 06</v>
          </cell>
          <cell r="K205" t="str">
            <v>Cavidad Progresiva</v>
          </cell>
          <cell r="L205" t="str">
            <v>A</v>
          </cell>
        </row>
        <row r="206">
          <cell r="B206" t="str">
            <v>SP-339a</v>
          </cell>
          <cell r="C206" t="str">
            <v>10/01/2023</v>
          </cell>
          <cell r="D206">
            <v>316</v>
          </cell>
          <cell r="E206">
            <v>150.69999999999999</v>
          </cell>
          <cell r="F206">
            <v>1.3560000000000001</v>
          </cell>
          <cell r="G206">
            <v>99.100199071001995</v>
          </cell>
          <cell r="H206">
            <v>149.34399999999999</v>
          </cell>
          <cell r="I206">
            <v>200</v>
          </cell>
          <cell r="J206" t="str">
            <v>SP- 06</v>
          </cell>
          <cell r="K206" t="str">
            <v>Electro Sumergible</v>
          </cell>
          <cell r="L206" t="str">
            <v>C</v>
          </cell>
        </row>
        <row r="207">
          <cell r="B207" t="str">
            <v>SP-340a</v>
          </cell>
          <cell r="C207" t="str">
            <v>21/02/2023</v>
          </cell>
          <cell r="D207">
            <v>274</v>
          </cell>
          <cell r="E207">
            <v>63</v>
          </cell>
          <cell r="F207">
            <v>3.15</v>
          </cell>
          <cell r="G207">
            <v>95</v>
          </cell>
          <cell r="H207">
            <v>59.85</v>
          </cell>
          <cell r="I207">
            <v>190</v>
          </cell>
          <cell r="J207" t="str">
            <v>SP- 06</v>
          </cell>
          <cell r="K207" t="str">
            <v>Cavidad Progresiva</v>
          </cell>
          <cell r="L207" t="str">
            <v>A</v>
          </cell>
        </row>
        <row r="208">
          <cell r="B208" t="str">
            <v>SP-341a</v>
          </cell>
          <cell r="C208" t="str">
            <v>27/11/2022</v>
          </cell>
          <cell r="D208">
            <v>360</v>
          </cell>
          <cell r="E208">
            <v>66.400000000000006</v>
          </cell>
          <cell r="F208">
            <v>0.19900000000000001</v>
          </cell>
          <cell r="G208">
            <v>99.700301204819269</v>
          </cell>
          <cell r="H208">
            <v>66.200999999999993</v>
          </cell>
          <cell r="I208">
            <v>100</v>
          </cell>
          <cell r="J208" t="str">
            <v>SP- 06</v>
          </cell>
          <cell r="K208" t="str">
            <v>Bombeo Mecánico</v>
          </cell>
          <cell r="L208" t="str">
            <v>B</v>
          </cell>
        </row>
        <row r="209">
          <cell r="B209" t="str">
            <v>SP-342a</v>
          </cell>
          <cell r="C209" t="str">
            <v>24/08/2020</v>
          </cell>
          <cell r="D209">
            <v>1185</v>
          </cell>
          <cell r="E209">
            <v>43.8</v>
          </cell>
          <cell r="F209">
            <v>1.9710000000000001</v>
          </cell>
          <cell r="G209">
            <v>95.5</v>
          </cell>
          <cell r="H209">
            <v>41.829000000000001</v>
          </cell>
          <cell r="I209">
            <v>100</v>
          </cell>
          <cell r="J209" t="str">
            <v>SP- 06</v>
          </cell>
          <cell r="K209" t="str">
            <v>Bombeo Mecánico</v>
          </cell>
          <cell r="L209" t="str">
            <v>B</v>
          </cell>
        </row>
        <row r="210">
          <cell r="B210" t="str">
            <v>SP-347[00]a</v>
          </cell>
          <cell r="C210" t="str">
            <v>23/10/2022</v>
          </cell>
          <cell r="D210">
            <v>395</v>
          </cell>
          <cell r="E210">
            <v>109.4</v>
          </cell>
          <cell r="F210">
            <v>3.173</v>
          </cell>
          <cell r="G210">
            <v>97.099634369287017</v>
          </cell>
          <cell r="H210">
            <v>106.227</v>
          </cell>
          <cell r="I210">
            <v>200</v>
          </cell>
          <cell r="J210" t="str">
            <v>SP- 06</v>
          </cell>
          <cell r="K210" t="str">
            <v>Bombeo Mecánico</v>
          </cell>
          <cell r="L210" t="str">
            <v>A</v>
          </cell>
        </row>
        <row r="211">
          <cell r="B211" t="str">
            <v>SP-348[00]a</v>
          </cell>
          <cell r="C211" t="str">
            <v>21/02/2023</v>
          </cell>
          <cell r="D211">
            <v>274</v>
          </cell>
          <cell r="E211">
            <v>162.30000000000001</v>
          </cell>
          <cell r="F211">
            <v>4.0570000000000004</v>
          </cell>
          <cell r="G211">
            <v>97.500308071472574</v>
          </cell>
          <cell r="H211">
            <v>158.24299999999999</v>
          </cell>
          <cell r="I211">
            <v>200</v>
          </cell>
          <cell r="J211" t="str">
            <v>SP- 06</v>
          </cell>
          <cell r="K211" t="str">
            <v>Electro Sumergible</v>
          </cell>
          <cell r="L211" t="str">
            <v>A</v>
          </cell>
        </row>
        <row r="212">
          <cell r="B212" t="str">
            <v>SP-353a</v>
          </cell>
          <cell r="C212" t="str">
            <v>21/02/2023</v>
          </cell>
          <cell r="D212">
            <v>274</v>
          </cell>
          <cell r="E212">
            <v>36.299999999999997</v>
          </cell>
          <cell r="F212">
            <v>2.7589999999999999</v>
          </cell>
          <cell r="G212">
            <v>92.39944903581268</v>
          </cell>
          <cell r="H212">
            <v>33.540999999999997</v>
          </cell>
          <cell r="I212">
            <v>50</v>
          </cell>
          <cell r="J212" t="str">
            <v>SP- 06</v>
          </cell>
          <cell r="K212" t="str">
            <v>Bombeo Mecánico</v>
          </cell>
          <cell r="L212" t="str">
            <v>A</v>
          </cell>
        </row>
        <row r="213">
          <cell r="B213" t="str">
            <v>SP-355a</v>
          </cell>
          <cell r="C213" t="str">
            <v>14/03/2019</v>
          </cell>
          <cell r="D213">
            <v>1714</v>
          </cell>
          <cell r="E213">
            <v>31.2</v>
          </cell>
          <cell r="F213">
            <v>1.31</v>
          </cell>
          <cell r="G213">
            <v>95.801282051282058</v>
          </cell>
          <cell r="H213">
            <v>29.89</v>
          </cell>
          <cell r="I213">
            <v>50</v>
          </cell>
          <cell r="J213" t="str">
            <v>SP- 06</v>
          </cell>
          <cell r="K213" t="str">
            <v>Bombeo Mecánico</v>
          </cell>
          <cell r="L213" t="str">
            <v>B</v>
          </cell>
        </row>
        <row r="214">
          <cell r="B214" t="str">
            <v>SP-358a</v>
          </cell>
          <cell r="C214" t="str">
            <v>10/01/2023</v>
          </cell>
          <cell r="D214">
            <v>316</v>
          </cell>
          <cell r="E214">
            <v>85.2</v>
          </cell>
          <cell r="F214">
            <v>3.0249999999999999</v>
          </cell>
          <cell r="G214">
            <v>96.449530516431921</v>
          </cell>
          <cell r="H214">
            <v>82.174999999999997</v>
          </cell>
          <cell r="I214">
            <v>100</v>
          </cell>
          <cell r="J214" t="str">
            <v>SP- 06</v>
          </cell>
          <cell r="K214" t="str">
            <v>Bombeo Mecánico</v>
          </cell>
          <cell r="L214" t="str">
            <v>A</v>
          </cell>
        </row>
        <row r="215">
          <cell r="B215" t="str">
            <v>SP-361a</v>
          </cell>
          <cell r="C215" t="str">
            <v>18/10/2021</v>
          </cell>
          <cell r="D215">
            <v>765</v>
          </cell>
          <cell r="E215">
            <v>160.1</v>
          </cell>
          <cell r="F215">
            <v>0.752</v>
          </cell>
          <cell r="G215">
            <v>99.530293566520939</v>
          </cell>
          <cell r="H215">
            <v>159.34800000000001</v>
          </cell>
          <cell r="I215">
            <v>100</v>
          </cell>
          <cell r="J215" t="str">
            <v>SP- 06</v>
          </cell>
          <cell r="K215" t="str">
            <v>Cavidad Progresiva</v>
          </cell>
          <cell r="L215" t="str">
            <v>C</v>
          </cell>
        </row>
        <row r="216">
          <cell r="B216" t="str">
            <v>SP-362a</v>
          </cell>
          <cell r="C216" t="str">
            <v>21/02/2023</v>
          </cell>
          <cell r="D216">
            <v>274</v>
          </cell>
          <cell r="E216">
            <v>12</v>
          </cell>
          <cell r="F216">
            <v>1.44</v>
          </cell>
          <cell r="G216">
            <v>88</v>
          </cell>
          <cell r="H216">
            <v>10.56</v>
          </cell>
          <cell r="I216">
            <v>50</v>
          </cell>
          <cell r="J216" t="str">
            <v>SP- 06</v>
          </cell>
          <cell r="K216" t="str">
            <v>Cavidad Progresiva</v>
          </cell>
          <cell r="L216" t="str">
            <v>A</v>
          </cell>
        </row>
        <row r="217">
          <cell r="B217" t="str">
            <v>SP-364a</v>
          </cell>
          <cell r="C217" t="str">
            <v>10/01/2023</v>
          </cell>
          <cell r="D217">
            <v>316</v>
          </cell>
          <cell r="E217">
            <v>106.9</v>
          </cell>
          <cell r="F217">
            <v>2.2130000000000001</v>
          </cell>
          <cell r="G217">
            <v>97.929840972871844</v>
          </cell>
          <cell r="H217">
            <v>104.687</v>
          </cell>
          <cell r="I217">
            <v>200</v>
          </cell>
          <cell r="J217" t="str">
            <v>SP- 06</v>
          </cell>
          <cell r="K217" t="str">
            <v>Bombeo Mecánico</v>
          </cell>
          <cell r="L217" t="str">
            <v>A</v>
          </cell>
        </row>
        <row r="218">
          <cell r="B218" t="str">
            <v>SP-366a</v>
          </cell>
          <cell r="C218" t="str">
            <v>21/02/2023</v>
          </cell>
          <cell r="D218">
            <v>274</v>
          </cell>
          <cell r="E218">
            <v>148.1</v>
          </cell>
          <cell r="F218">
            <v>2.2210000000000001</v>
          </cell>
          <cell r="G218">
            <v>98.500337609723161</v>
          </cell>
          <cell r="H218">
            <v>145.87899999999999</v>
          </cell>
          <cell r="I218">
            <v>100</v>
          </cell>
          <cell r="J218" t="str">
            <v>SP- 06</v>
          </cell>
          <cell r="K218" t="str">
            <v>Electro Sumergible</v>
          </cell>
          <cell r="L218" t="str">
            <v>A</v>
          </cell>
        </row>
        <row r="219">
          <cell r="B219" t="str">
            <v>SP-367a</v>
          </cell>
          <cell r="C219" t="str">
            <v>21/02/2023</v>
          </cell>
          <cell r="D219">
            <v>274</v>
          </cell>
          <cell r="E219">
            <v>55.1</v>
          </cell>
          <cell r="F219">
            <v>1.57</v>
          </cell>
          <cell r="G219">
            <v>97.150635208711435</v>
          </cell>
          <cell r="H219">
            <v>53.53</v>
          </cell>
          <cell r="I219">
            <v>100</v>
          </cell>
          <cell r="J219" t="str">
            <v>SP- 06</v>
          </cell>
          <cell r="K219" t="str">
            <v>Cavidad Progresiva</v>
          </cell>
          <cell r="L219" t="str">
            <v>B</v>
          </cell>
        </row>
        <row r="220">
          <cell r="B220" t="str">
            <v>SP-384a</v>
          </cell>
          <cell r="C220" t="str">
            <v>05/11/2021</v>
          </cell>
          <cell r="D220">
            <v>747</v>
          </cell>
          <cell r="E220">
            <v>29</v>
          </cell>
          <cell r="F220">
            <v>1.0409999999999999</v>
          </cell>
          <cell r="G220">
            <v>96.410344827586201</v>
          </cell>
          <cell r="H220">
            <v>27.959</v>
          </cell>
          <cell r="I220">
            <v>420</v>
          </cell>
          <cell r="J220" t="str">
            <v>SP- 06</v>
          </cell>
          <cell r="K220" t="str">
            <v>Cavidad Progresiva</v>
          </cell>
          <cell r="L220" t="str">
            <v>B</v>
          </cell>
        </row>
        <row r="221">
          <cell r="B221" t="str">
            <v>SP-389a</v>
          </cell>
          <cell r="C221" t="str">
            <v>21/02/2023</v>
          </cell>
          <cell r="D221">
            <v>274</v>
          </cell>
          <cell r="E221">
            <v>223.1</v>
          </cell>
          <cell r="F221">
            <v>1.4279999999999999</v>
          </cell>
          <cell r="G221">
            <v>99.359928283281036</v>
          </cell>
          <cell r="H221">
            <v>221.672</v>
          </cell>
          <cell r="I221">
            <v>200</v>
          </cell>
          <cell r="J221" t="str">
            <v>SP- 06</v>
          </cell>
          <cell r="K221" t="str">
            <v>Electro Sumergible</v>
          </cell>
          <cell r="L221" t="str">
            <v>A</v>
          </cell>
        </row>
        <row r="222">
          <cell r="B222" t="str">
            <v>SP-390a</v>
          </cell>
          <cell r="C222" t="str">
            <v>18/10/2021</v>
          </cell>
          <cell r="D222">
            <v>765</v>
          </cell>
          <cell r="E222">
            <v>48</v>
          </cell>
          <cell r="F222">
            <v>1.6459999999999999</v>
          </cell>
          <cell r="G222">
            <v>96.570833333333326</v>
          </cell>
          <cell r="H222">
            <v>46.353999999999999</v>
          </cell>
          <cell r="I222">
            <v>100</v>
          </cell>
          <cell r="J222" t="str">
            <v>SP- 06</v>
          </cell>
          <cell r="K222" t="str">
            <v>Bombeo Mecánico</v>
          </cell>
          <cell r="L222" t="str">
            <v>B</v>
          </cell>
        </row>
        <row r="223">
          <cell r="B223" t="str">
            <v>SP-391a</v>
          </cell>
          <cell r="C223" t="str">
            <v>14/12/2021</v>
          </cell>
          <cell r="D223">
            <v>708</v>
          </cell>
          <cell r="E223">
            <v>68.8</v>
          </cell>
          <cell r="F223">
            <v>5.5039999999999996</v>
          </cell>
          <cell r="G223">
            <v>92</v>
          </cell>
          <cell r="H223">
            <v>63.295999999999999</v>
          </cell>
          <cell r="I223">
            <v>100</v>
          </cell>
          <cell r="J223" t="str">
            <v>SP- 06</v>
          </cell>
          <cell r="K223" t="str">
            <v>Bombeo Mecánico</v>
          </cell>
          <cell r="L223" t="str">
            <v>A</v>
          </cell>
        </row>
        <row r="224">
          <cell r="B224" t="str">
            <v>SP-392a</v>
          </cell>
          <cell r="C224" t="str">
            <v>21/02/2023</v>
          </cell>
          <cell r="D224">
            <v>274</v>
          </cell>
          <cell r="E224">
            <v>51</v>
          </cell>
          <cell r="F224">
            <v>4.59</v>
          </cell>
          <cell r="G224">
            <v>90.999999999999986</v>
          </cell>
          <cell r="H224">
            <v>46.41</v>
          </cell>
          <cell r="I224">
            <v>100</v>
          </cell>
          <cell r="J224" t="str">
            <v>SP- 06</v>
          </cell>
          <cell r="K224" t="str">
            <v>Bombeo Mecánico</v>
          </cell>
          <cell r="L224" t="str">
            <v>A</v>
          </cell>
        </row>
        <row r="225">
          <cell r="B225" t="str">
            <v>SP-397a</v>
          </cell>
          <cell r="C225" t="str">
            <v>26/08/2022</v>
          </cell>
          <cell r="D225">
            <v>453</v>
          </cell>
          <cell r="E225">
            <v>30</v>
          </cell>
          <cell r="F225">
            <v>1.1399999999999999</v>
          </cell>
          <cell r="G225">
            <v>96.2</v>
          </cell>
          <cell r="H225">
            <v>28.86</v>
          </cell>
          <cell r="I225">
            <v>100</v>
          </cell>
          <cell r="J225" t="str">
            <v>SP- 06</v>
          </cell>
          <cell r="K225" t="str">
            <v>Bombeo Mecánico</v>
          </cell>
          <cell r="L225" t="str">
            <v>C</v>
          </cell>
        </row>
        <row r="226">
          <cell r="B226" t="str">
            <v>SP-403a</v>
          </cell>
          <cell r="C226" t="str">
            <v>27/11/2022</v>
          </cell>
          <cell r="D226">
            <v>360</v>
          </cell>
          <cell r="E226">
            <v>4.3</v>
          </cell>
          <cell r="F226">
            <v>2.15</v>
          </cell>
          <cell r="G226">
            <v>50</v>
          </cell>
          <cell r="H226">
            <v>2.15</v>
          </cell>
          <cell r="I226">
            <v>50</v>
          </cell>
          <cell r="J226" t="str">
            <v>SP- 06</v>
          </cell>
          <cell r="K226" t="str">
            <v>Bombeo Mecánico</v>
          </cell>
          <cell r="L226" t="str">
            <v>C</v>
          </cell>
        </row>
        <row r="227">
          <cell r="B227" t="str">
            <v>SP-404a</v>
          </cell>
          <cell r="C227" t="str">
            <v>23/02/2022</v>
          </cell>
          <cell r="D227">
            <v>637</v>
          </cell>
          <cell r="E227">
            <v>26.1</v>
          </cell>
          <cell r="F227">
            <v>0.78300000000000003</v>
          </cell>
          <cell r="G227">
            <v>97</v>
          </cell>
          <cell r="H227">
            <v>25.317</v>
          </cell>
          <cell r="I227">
            <v>50</v>
          </cell>
          <cell r="J227" t="str">
            <v>SP- 06</v>
          </cell>
          <cell r="K227" t="str">
            <v>Cavidad Progresiva</v>
          </cell>
          <cell r="L227" t="str">
            <v>C</v>
          </cell>
        </row>
        <row r="228">
          <cell r="B228" t="str">
            <v>SP-405a</v>
          </cell>
          <cell r="C228" t="str">
            <v>27/01/2020</v>
          </cell>
          <cell r="D228">
            <v>1395</v>
          </cell>
          <cell r="E228">
            <v>22.2</v>
          </cell>
          <cell r="F228">
            <v>1.6870000000000001</v>
          </cell>
          <cell r="G228">
            <v>92.400900900900908</v>
          </cell>
          <cell r="H228">
            <v>20.513000000000002</v>
          </cell>
          <cell r="I228">
            <v>10</v>
          </cell>
          <cell r="J228" t="str">
            <v>SP- 06</v>
          </cell>
          <cell r="K228" t="str">
            <v>Bombeo Mecánico</v>
          </cell>
          <cell r="L228" t="str">
            <v>B</v>
          </cell>
        </row>
        <row r="229">
          <cell r="B229" t="str">
            <v>SP-438a</v>
          </cell>
          <cell r="C229" t="str">
            <v>11/10/2022</v>
          </cell>
          <cell r="D229">
            <v>407</v>
          </cell>
          <cell r="E229">
            <v>59.4</v>
          </cell>
          <cell r="F229">
            <v>0.71299999999999997</v>
          </cell>
          <cell r="G229">
            <v>98.799663299663294</v>
          </cell>
          <cell r="H229">
            <v>58.686999999999998</v>
          </cell>
          <cell r="I229">
            <v>250</v>
          </cell>
          <cell r="J229" t="str">
            <v>SP- 06</v>
          </cell>
          <cell r="K229" t="str">
            <v>Cavidad Progresiva</v>
          </cell>
          <cell r="L229" t="str">
            <v>C</v>
          </cell>
        </row>
        <row r="230">
          <cell r="B230" t="str">
            <v>SP-441a</v>
          </cell>
          <cell r="C230" t="str">
            <v>21/02/2023</v>
          </cell>
          <cell r="D230">
            <v>274</v>
          </cell>
          <cell r="E230">
            <v>38.9</v>
          </cell>
          <cell r="F230">
            <v>0.77800000000000002</v>
          </cell>
          <cell r="G230">
            <v>98</v>
          </cell>
          <cell r="H230">
            <v>38.122</v>
          </cell>
          <cell r="I230">
            <v>100</v>
          </cell>
          <cell r="J230" t="str">
            <v>SP- 06</v>
          </cell>
          <cell r="K230" t="str">
            <v>Bombeo Mecánico</v>
          </cell>
          <cell r="L230" t="str">
            <v>C</v>
          </cell>
        </row>
        <row r="231">
          <cell r="B231" t="str">
            <v>SP-442a</v>
          </cell>
          <cell r="C231" t="str">
            <v>21/02/2023</v>
          </cell>
          <cell r="D231">
            <v>274</v>
          </cell>
          <cell r="E231">
            <v>110.8</v>
          </cell>
          <cell r="F231">
            <v>1.6619999999999999</v>
          </cell>
          <cell r="G231">
            <v>98.500000000000014</v>
          </cell>
          <cell r="H231">
            <v>109.13800000000001</v>
          </cell>
          <cell r="I231">
            <v>250</v>
          </cell>
          <cell r="J231" t="str">
            <v>SP- 06</v>
          </cell>
          <cell r="K231" t="str">
            <v>Bombeo Mecánico</v>
          </cell>
          <cell r="L231" t="str">
            <v>B</v>
          </cell>
        </row>
        <row r="232">
          <cell r="B232" t="str">
            <v>SP-445a</v>
          </cell>
          <cell r="C232" t="str">
            <v>21/02/2023</v>
          </cell>
          <cell r="D232">
            <v>274</v>
          </cell>
          <cell r="E232">
            <v>28.3</v>
          </cell>
          <cell r="F232">
            <v>2.83</v>
          </cell>
          <cell r="G232">
            <v>89.999999999999986</v>
          </cell>
          <cell r="H232">
            <v>25.47</v>
          </cell>
          <cell r="I232">
            <v>200</v>
          </cell>
          <cell r="J232" t="str">
            <v>SP- 06</v>
          </cell>
          <cell r="K232" t="str">
            <v>Bombeo Mecánico</v>
          </cell>
          <cell r="L232" t="str">
            <v>B</v>
          </cell>
        </row>
        <row r="233">
          <cell r="B233" t="str">
            <v>SP-446a</v>
          </cell>
          <cell r="C233" t="str">
            <v>21/02/2023</v>
          </cell>
          <cell r="D233">
            <v>274</v>
          </cell>
          <cell r="E233">
            <v>22</v>
          </cell>
          <cell r="F233">
            <v>5.5</v>
          </cell>
          <cell r="G233">
            <v>75</v>
          </cell>
          <cell r="H233">
            <v>16.5</v>
          </cell>
          <cell r="I233">
            <v>100</v>
          </cell>
          <cell r="J233" t="str">
            <v>SP- 06</v>
          </cell>
          <cell r="K233" t="str">
            <v>Cavidad Progresiva</v>
          </cell>
          <cell r="L233" t="str">
            <v>A</v>
          </cell>
        </row>
        <row r="234">
          <cell r="B234" t="str">
            <v>SP-511a</v>
          </cell>
          <cell r="C234" t="str">
            <v>11/10/2022</v>
          </cell>
          <cell r="D234">
            <v>407</v>
          </cell>
          <cell r="E234">
            <v>30</v>
          </cell>
          <cell r="F234">
            <v>2.94</v>
          </cell>
          <cell r="G234">
            <v>90.199999999999989</v>
          </cell>
          <cell r="H234">
            <v>27.06</v>
          </cell>
          <cell r="I234">
            <v>100</v>
          </cell>
          <cell r="J234" t="str">
            <v>SP- 06</v>
          </cell>
          <cell r="K234" t="str">
            <v>Cavidad Progresiva</v>
          </cell>
          <cell r="L234" t="str">
            <v>A</v>
          </cell>
        </row>
        <row r="235">
          <cell r="B235" t="str">
            <v>SP-0284[00]a</v>
          </cell>
          <cell r="C235" t="str">
            <v>02/09/2022</v>
          </cell>
          <cell r="D235">
            <v>446</v>
          </cell>
          <cell r="E235">
            <v>1.6</v>
          </cell>
          <cell r="F235">
            <v>1.28</v>
          </cell>
          <cell r="G235">
            <v>20</v>
          </cell>
          <cell r="H235">
            <v>0.32</v>
          </cell>
          <cell r="I235">
            <v>10</v>
          </cell>
          <cell r="J235" t="str">
            <v>SP- 07</v>
          </cell>
          <cell r="K235" t="str">
            <v>Bombeo Mecánico</v>
          </cell>
          <cell r="L235" t="str">
            <v>C</v>
          </cell>
        </row>
        <row r="236">
          <cell r="B236" t="str">
            <v>SP-114</v>
          </cell>
          <cell r="C236" t="str">
            <v>17/01/2023</v>
          </cell>
          <cell r="D236">
            <v>309</v>
          </cell>
          <cell r="E236">
            <v>380</v>
          </cell>
          <cell r="F236">
            <v>2.2799999999999998</v>
          </cell>
          <cell r="G236">
            <v>99.4</v>
          </cell>
          <cell r="H236">
            <v>377.72</v>
          </cell>
          <cell r="I236">
            <v>10</v>
          </cell>
          <cell r="J236" t="str">
            <v>SP- 07</v>
          </cell>
          <cell r="K236" t="str">
            <v>Electro Sumergible</v>
          </cell>
          <cell r="L236" t="str">
            <v>A</v>
          </cell>
        </row>
        <row r="237">
          <cell r="B237" t="str">
            <v>SP-141a(I)</v>
          </cell>
          <cell r="C237" t="str">
            <v>06/03/2023</v>
          </cell>
          <cell r="D237">
            <v>261</v>
          </cell>
          <cell r="E237">
            <v>14.6</v>
          </cell>
          <cell r="F237">
            <v>3.65</v>
          </cell>
          <cell r="G237">
            <v>75</v>
          </cell>
          <cell r="H237">
            <v>10.95</v>
          </cell>
          <cell r="I237">
            <v>10</v>
          </cell>
          <cell r="J237" t="str">
            <v>SP- 07</v>
          </cell>
          <cell r="K237" t="str">
            <v>Bombeo Mecánico</v>
          </cell>
          <cell r="L237" t="str">
            <v>A</v>
          </cell>
        </row>
        <row r="238">
          <cell r="B238" t="str">
            <v>SP-146a(I)</v>
          </cell>
          <cell r="C238" t="str">
            <v>06/03/2023</v>
          </cell>
          <cell r="D238">
            <v>261</v>
          </cell>
          <cell r="E238">
            <v>49</v>
          </cell>
          <cell r="F238">
            <v>2.4500000000000002</v>
          </cell>
          <cell r="G238">
            <v>95</v>
          </cell>
          <cell r="H238">
            <v>46.55</v>
          </cell>
          <cell r="I238">
            <v>10</v>
          </cell>
          <cell r="J238" t="str">
            <v>SP- 07</v>
          </cell>
          <cell r="K238" t="str">
            <v>Bombeo Mecánico</v>
          </cell>
          <cell r="L238" t="str">
            <v>A</v>
          </cell>
        </row>
        <row r="239">
          <cell r="B239" t="str">
            <v>SP-147a(I)</v>
          </cell>
          <cell r="C239" t="str">
            <v>06/03/2023</v>
          </cell>
          <cell r="D239">
            <v>261</v>
          </cell>
          <cell r="E239">
            <v>80</v>
          </cell>
          <cell r="F239">
            <v>2.4</v>
          </cell>
          <cell r="G239">
            <v>97</v>
          </cell>
          <cell r="H239">
            <v>77.599999999999994</v>
          </cell>
          <cell r="I239">
            <v>10</v>
          </cell>
          <cell r="J239" t="str">
            <v>SP- 07</v>
          </cell>
          <cell r="K239" t="str">
            <v>Cavidad Progresiva</v>
          </cell>
          <cell r="L239" t="str">
            <v>A</v>
          </cell>
        </row>
        <row r="240">
          <cell r="B240" t="str">
            <v>SP-148(I)[00]a</v>
          </cell>
          <cell r="C240" t="str">
            <v>06/03/2023</v>
          </cell>
          <cell r="D240">
            <v>261</v>
          </cell>
          <cell r="E240">
            <v>171</v>
          </cell>
          <cell r="F240">
            <v>1.1970000000000001</v>
          </cell>
          <cell r="G240">
            <v>99.3</v>
          </cell>
          <cell r="H240">
            <v>169.803</v>
          </cell>
          <cell r="I240">
            <v>10</v>
          </cell>
          <cell r="J240" t="str">
            <v>SP- 07</v>
          </cell>
          <cell r="K240" t="str">
            <v>Electro Sumergible</v>
          </cell>
          <cell r="L240" t="str">
            <v>A</v>
          </cell>
        </row>
        <row r="241">
          <cell r="B241" t="str">
            <v>SP-162(I)[00]a</v>
          </cell>
          <cell r="C241" t="str">
            <v>07/03/2023</v>
          </cell>
          <cell r="D241">
            <v>260</v>
          </cell>
          <cell r="E241">
            <v>192</v>
          </cell>
          <cell r="F241">
            <v>6.3360000000000003</v>
          </cell>
          <cell r="G241">
            <v>96.7</v>
          </cell>
          <cell r="H241">
            <v>185.66399999999999</v>
          </cell>
          <cell r="I241">
            <v>10</v>
          </cell>
          <cell r="J241" t="str">
            <v>SP- 07</v>
          </cell>
          <cell r="K241" t="str">
            <v>Cavidad Progresiva</v>
          </cell>
          <cell r="L241" t="str">
            <v>A</v>
          </cell>
        </row>
        <row r="242">
          <cell r="B242" t="str">
            <v>SP-216</v>
          </cell>
          <cell r="C242" t="str">
            <v>07/03/2023</v>
          </cell>
          <cell r="D242">
            <v>260</v>
          </cell>
          <cell r="E242">
            <v>95</v>
          </cell>
          <cell r="F242">
            <v>2.85</v>
          </cell>
          <cell r="G242">
            <v>97.000000000000014</v>
          </cell>
          <cell r="H242">
            <v>92.15</v>
          </cell>
          <cell r="I242">
            <v>10</v>
          </cell>
          <cell r="J242" t="str">
            <v>SP- 07</v>
          </cell>
          <cell r="K242" t="str">
            <v>Electro Sumergible</v>
          </cell>
          <cell r="L242" t="str">
            <v>A</v>
          </cell>
        </row>
        <row r="243">
          <cell r="B243" t="str">
            <v>SP-225</v>
          </cell>
          <cell r="C243" t="str">
            <v>07/03/2023</v>
          </cell>
          <cell r="D243">
            <v>260</v>
          </cell>
          <cell r="E243">
            <v>46.6</v>
          </cell>
          <cell r="F243">
            <v>4.194</v>
          </cell>
          <cell r="G243">
            <v>90.999999999999986</v>
          </cell>
          <cell r="H243">
            <v>42.405999999999999</v>
          </cell>
          <cell r="I243">
            <v>10</v>
          </cell>
          <cell r="J243" t="str">
            <v>SP- 07</v>
          </cell>
          <cell r="K243" t="str">
            <v>Cavidad Progresiva</v>
          </cell>
          <cell r="L243" t="str">
            <v>A</v>
          </cell>
        </row>
        <row r="244">
          <cell r="B244" t="str">
            <v>SP-226</v>
          </cell>
          <cell r="C244" t="str">
            <v>17/01/2023</v>
          </cell>
          <cell r="D244">
            <v>309</v>
          </cell>
          <cell r="E244">
            <v>215</v>
          </cell>
          <cell r="F244">
            <v>2.15</v>
          </cell>
          <cell r="G244">
            <v>99</v>
          </cell>
          <cell r="H244">
            <v>212.85</v>
          </cell>
          <cell r="I244">
            <v>10</v>
          </cell>
          <cell r="J244" t="str">
            <v>SP- 07</v>
          </cell>
          <cell r="K244" t="str">
            <v>Electro Sumergible</v>
          </cell>
          <cell r="L244" t="str">
            <v>B</v>
          </cell>
        </row>
        <row r="245">
          <cell r="B245" t="str">
            <v>SP-229</v>
          </cell>
          <cell r="C245" t="str">
            <v>13/01/2023</v>
          </cell>
          <cell r="D245">
            <v>313</v>
          </cell>
          <cell r="E245">
            <v>44.3</v>
          </cell>
          <cell r="F245">
            <v>2.4359999999999999</v>
          </cell>
          <cell r="G245">
            <v>94.501128668171546</v>
          </cell>
          <cell r="H245">
            <v>41.863999999999997</v>
          </cell>
          <cell r="I245">
            <v>0</v>
          </cell>
          <cell r="J245" t="str">
            <v>SP- 07</v>
          </cell>
          <cell r="K245" t="str">
            <v>Bombeo Mecánico</v>
          </cell>
          <cell r="L245" t="str">
            <v>A</v>
          </cell>
        </row>
        <row r="246">
          <cell r="B246" t="str">
            <v>SP-236</v>
          </cell>
          <cell r="C246" t="str">
            <v>07/03/2023</v>
          </cell>
          <cell r="D246">
            <v>260</v>
          </cell>
          <cell r="E246">
            <v>25</v>
          </cell>
          <cell r="F246">
            <v>1.5</v>
          </cell>
          <cell r="G246">
            <v>94</v>
          </cell>
          <cell r="H246">
            <v>23.5</v>
          </cell>
          <cell r="I246">
            <v>0</v>
          </cell>
          <cell r="J246" t="str">
            <v>SP- 07</v>
          </cell>
          <cell r="K246" t="str">
            <v>Bombeo Mecánico</v>
          </cell>
          <cell r="L246" t="str">
            <v>A</v>
          </cell>
        </row>
        <row r="247">
          <cell r="B247" t="str">
            <v>SP-237(I)[00]a</v>
          </cell>
          <cell r="C247" t="str">
            <v>13/01/2023</v>
          </cell>
          <cell r="D247">
            <v>313</v>
          </cell>
          <cell r="E247">
            <v>146</v>
          </cell>
          <cell r="F247">
            <v>3.2120000000000002</v>
          </cell>
          <cell r="G247">
            <v>97.800000000000011</v>
          </cell>
          <cell r="H247">
            <v>142.78800000000001</v>
          </cell>
          <cell r="I247">
            <v>10</v>
          </cell>
          <cell r="J247" t="str">
            <v>SP- 07</v>
          </cell>
          <cell r="K247" t="str">
            <v>Cavidad Progresiva</v>
          </cell>
          <cell r="L247" t="str">
            <v>A</v>
          </cell>
        </row>
        <row r="248">
          <cell r="B248" t="str">
            <v>SP-238</v>
          </cell>
          <cell r="C248" t="str">
            <v>13/01/2023</v>
          </cell>
          <cell r="D248">
            <v>313</v>
          </cell>
          <cell r="E248">
            <v>254</v>
          </cell>
          <cell r="F248">
            <v>1.27</v>
          </cell>
          <cell r="G248">
            <v>99.5</v>
          </cell>
          <cell r="H248">
            <v>252.73</v>
          </cell>
          <cell r="I248">
            <v>10</v>
          </cell>
          <cell r="J248" t="str">
            <v>SP- 07</v>
          </cell>
          <cell r="K248" t="str">
            <v>Electro Sumergible</v>
          </cell>
          <cell r="L248" t="str">
            <v>B</v>
          </cell>
        </row>
        <row r="249">
          <cell r="B249" t="str">
            <v>SP-239</v>
          </cell>
          <cell r="C249" t="str">
            <v>17/01/2023</v>
          </cell>
          <cell r="D249">
            <v>309</v>
          </cell>
          <cell r="E249">
            <v>16</v>
          </cell>
          <cell r="F249">
            <v>1.0640000000000001</v>
          </cell>
          <cell r="G249">
            <v>93.35</v>
          </cell>
          <cell r="H249">
            <v>14.936</v>
          </cell>
          <cell r="I249">
            <v>10</v>
          </cell>
          <cell r="J249" t="str">
            <v>SP- 07</v>
          </cell>
          <cell r="K249" t="str">
            <v>Bombeo Mecánico</v>
          </cell>
          <cell r="L249" t="str">
            <v>C</v>
          </cell>
        </row>
        <row r="250">
          <cell r="B250" t="str">
            <v>SP-246</v>
          </cell>
          <cell r="C250" t="str">
            <v>30/11/2022</v>
          </cell>
          <cell r="D250">
            <v>357</v>
          </cell>
          <cell r="E250">
            <v>61</v>
          </cell>
          <cell r="F250">
            <v>2.0739999999999998</v>
          </cell>
          <cell r="G250">
            <v>96.600000000000009</v>
          </cell>
          <cell r="H250">
            <v>58.926000000000002</v>
          </cell>
          <cell r="I250">
            <v>10</v>
          </cell>
          <cell r="J250" t="str">
            <v>SP- 07</v>
          </cell>
          <cell r="K250" t="str">
            <v>Cavidad Progresiva</v>
          </cell>
          <cell r="L250" t="str">
            <v>A</v>
          </cell>
        </row>
        <row r="251">
          <cell r="B251" t="str">
            <v>SP-247</v>
          </cell>
          <cell r="C251" t="str">
            <v>30/11/2022</v>
          </cell>
          <cell r="D251">
            <v>357</v>
          </cell>
          <cell r="E251">
            <v>41</v>
          </cell>
          <cell r="F251">
            <v>1.6930000000000001</v>
          </cell>
          <cell r="G251">
            <v>95.870731707317077</v>
          </cell>
          <cell r="H251">
            <v>39.307000000000002</v>
          </cell>
          <cell r="I251">
            <v>10</v>
          </cell>
          <cell r="J251" t="str">
            <v>SP- 07</v>
          </cell>
          <cell r="K251" t="str">
            <v>Bombeo Mecánico</v>
          </cell>
          <cell r="L251" t="str">
            <v>B</v>
          </cell>
        </row>
        <row r="252">
          <cell r="B252" t="str">
            <v>SP-250</v>
          </cell>
          <cell r="C252" t="str">
            <v>16/01/2023</v>
          </cell>
          <cell r="D252">
            <v>310</v>
          </cell>
          <cell r="E252">
            <v>87.7</v>
          </cell>
          <cell r="F252">
            <v>3.069</v>
          </cell>
          <cell r="G252">
            <v>96.500570125427586</v>
          </cell>
          <cell r="H252">
            <v>84.631</v>
          </cell>
          <cell r="I252">
            <v>10</v>
          </cell>
          <cell r="J252" t="str">
            <v>SP- 07</v>
          </cell>
          <cell r="K252" t="str">
            <v>Bombeo Mecánico</v>
          </cell>
          <cell r="L252" t="str">
            <v>B</v>
          </cell>
        </row>
        <row r="253">
          <cell r="B253" t="str">
            <v>SP-255</v>
          </cell>
          <cell r="C253" t="str">
            <v>28/10/2022</v>
          </cell>
          <cell r="D253">
            <v>390</v>
          </cell>
          <cell r="E253">
            <v>45.7</v>
          </cell>
          <cell r="F253">
            <v>1.8280000000000001</v>
          </cell>
          <cell r="G253">
            <v>96</v>
          </cell>
          <cell r="H253">
            <v>43.872</v>
          </cell>
          <cell r="I253">
            <v>10</v>
          </cell>
          <cell r="J253" t="str">
            <v>SP- 07</v>
          </cell>
          <cell r="K253" t="str">
            <v>Bombeo Mecánico</v>
          </cell>
          <cell r="L253" t="str">
            <v>B</v>
          </cell>
        </row>
        <row r="254">
          <cell r="B254" t="str">
            <v>SP-293a</v>
          </cell>
          <cell r="C254" t="str">
            <v>19/01/2023</v>
          </cell>
          <cell r="D254">
            <v>307</v>
          </cell>
          <cell r="E254">
            <v>89.2</v>
          </cell>
          <cell r="F254">
            <v>1.3380000000000001</v>
          </cell>
          <cell r="G254">
            <v>98.499999999999986</v>
          </cell>
          <cell r="H254">
            <v>87.861999999999995</v>
          </cell>
          <cell r="I254">
            <v>10</v>
          </cell>
          <cell r="J254" t="str">
            <v>SP- 07</v>
          </cell>
          <cell r="K254" t="str">
            <v>Cavidad Progresiva</v>
          </cell>
          <cell r="L254" t="str">
            <v>B</v>
          </cell>
        </row>
        <row r="255">
          <cell r="B255" t="str">
            <v>SP-296a</v>
          </cell>
          <cell r="C255" t="str">
            <v>28/10/2022</v>
          </cell>
          <cell r="D255">
            <v>390</v>
          </cell>
          <cell r="E255">
            <v>103</v>
          </cell>
          <cell r="F255">
            <v>2.657</v>
          </cell>
          <cell r="G255">
            <v>97.420388349514567</v>
          </cell>
          <cell r="H255">
            <v>100.343</v>
          </cell>
          <cell r="I255">
            <v>10</v>
          </cell>
          <cell r="J255" t="str">
            <v>SP- 07</v>
          </cell>
          <cell r="K255" t="str">
            <v>Cavidad Progresiva</v>
          </cell>
          <cell r="L255" t="str">
            <v>A</v>
          </cell>
        </row>
        <row r="256">
          <cell r="B256" t="str">
            <v>SP-343[00]a</v>
          </cell>
          <cell r="C256" t="str">
            <v>30/11/2022</v>
          </cell>
          <cell r="D256">
            <v>357</v>
          </cell>
          <cell r="E256">
            <v>104.3</v>
          </cell>
          <cell r="F256">
            <v>1.877</v>
          </cell>
          <cell r="G256">
            <v>98.200383509108349</v>
          </cell>
          <cell r="H256">
            <v>102.423</v>
          </cell>
          <cell r="I256">
            <v>10</v>
          </cell>
          <cell r="J256" t="str">
            <v>SP- 07</v>
          </cell>
          <cell r="K256" t="str">
            <v>Electro Sumergible</v>
          </cell>
          <cell r="L256" t="str">
            <v>A</v>
          </cell>
        </row>
        <row r="257">
          <cell r="B257" t="str">
            <v>SP-344[00]a</v>
          </cell>
          <cell r="C257" t="str">
            <v>19/01/2023</v>
          </cell>
          <cell r="D257">
            <v>307</v>
          </cell>
          <cell r="E257">
            <v>63</v>
          </cell>
          <cell r="F257">
            <v>1.1339999999999999</v>
          </cell>
          <cell r="G257">
            <v>98.2</v>
          </cell>
          <cell r="H257">
            <v>61.866</v>
          </cell>
          <cell r="I257">
            <v>10</v>
          </cell>
          <cell r="J257" t="str">
            <v>SP- 07</v>
          </cell>
          <cell r="K257" t="str">
            <v>Bombeo Mecánico</v>
          </cell>
          <cell r="L257" t="str">
            <v>B</v>
          </cell>
        </row>
        <row r="258">
          <cell r="B258" t="str">
            <v>SP-350[00]a</v>
          </cell>
          <cell r="C258" t="str">
            <v>17/01/2023</v>
          </cell>
          <cell r="D258">
            <v>309</v>
          </cell>
          <cell r="E258">
            <v>25.9</v>
          </cell>
          <cell r="F258">
            <v>1.6830000000000001</v>
          </cell>
          <cell r="G258">
            <v>93.501930501930502</v>
          </cell>
          <cell r="H258">
            <v>24.216999999999999</v>
          </cell>
          <cell r="I258">
            <v>10</v>
          </cell>
          <cell r="J258" t="str">
            <v>SP- 07</v>
          </cell>
          <cell r="K258" t="str">
            <v>Bombeo Mecánico</v>
          </cell>
          <cell r="L258" t="str">
            <v>B</v>
          </cell>
        </row>
        <row r="259">
          <cell r="B259" t="str">
            <v>SP-369[00]a</v>
          </cell>
          <cell r="C259" t="str">
            <v>18/08/2022</v>
          </cell>
          <cell r="D259">
            <v>461</v>
          </cell>
          <cell r="E259">
            <v>41.9</v>
          </cell>
          <cell r="F259">
            <v>2.7229999999999999</v>
          </cell>
          <cell r="G259">
            <v>93.501193317422434</v>
          </cell>
          <cell r="H259">
            <v>39.177</v>
          </cell>
          <cell r="I259">
            <v>10</v>
          </cell>
          <cell r="J259" t="str">
            <v>SP- 07</v>
          </cell>
          <cell r="K259" t="str">
            <v>Bombeo Mecánico</v>
          </cell>
          <cell r="L259" t="str">
            <v>A</v>
          </cell>
        </row>
        <row r="260">
          <cell r="B260" t="str">
            <v>SP-476a</v>
          </cell>
          <cell r="C260" t="str">
            <v>16/01/2023</v>
          </cell>
          <cell r="D260">
            <v>310</v>
          </cell>
          <cell r="E260">
            <v>198</v>
          </cell>
          <cell r="F260">
            <v>1.98</v>
          </cell>
          <cell r="G260">
            <v>99.000000000000014</v>
          </cell>
          <cell r="H260">
            <v>196.02</v>
          </cell>
          <cell r="I260">
            <v>10</v>
          </cell>
          <cell r="J260" t="str">
            <v>SP- 07</v>
          </cell>
          <cell r="K260" t="str">
            <v>Electro Sumergible</v>
          </cell>
          <cell r="L260" t="str">
            <v>A</v>
          </cell>
        </row>
        <row r="261">
          <cell r="B261" t="str">
            <v>SP-79(I)</v>
          </cell>
          <cell r="C261" t="str">
            <v>30/11/2022</v>
          </cell>
          <cell r="D261">
            <v>357</v>
          </cell>
          <cell r="E261">
            <v>145</v>
          </cell>
          <cell r="F261">
            <v>4.0599999999999996</v>
          </cell>
          <cell r="G261">
            <v>97.2</v>
          </cell>
          <cell r="H261">
            <v>140.94</v>
          </cell>
          <cell r="I261">
            <v>10</v>
          </cell>
          <cell r="J261" t="str">
            <v>SP- 07</v>
          </cell>
          <cell r="K261" t="str">
            <v>Cavidad Progresiva</v>
          </cell>
          <cell r="L261" t="str">
            <v>A</v>
          </cell>
        </row>
        <row r="262">
          <cell r="B262" t="str">
            <v>SP-0294[00]a</v>
          </cell>
          <cell r="C262" t="str">
            <v>18/03/2023</v>
          </cell>
          <cell r="D262">
            <v>249</v>
          </cell>
          <cell r="E262">
            <v>183.1</v>
          </cell>
          <cell r="F262">
            <v>2.38</v>
          </cell>
          <cell r="G262">
            <v>98.70016384489351</v>
          </cell>
          <cell r="H262">
            <v>180.72</v>
          </cell>
          <cell r="I262">
            <v>50</v>
          </cell>
          <cell r="J262" t="str">
            <v>SP- 09</v>
          </cell>
          <cell r="K262" t="str">
            <v>Electro Sumergible</v>
          </cell>
          <cell r="L262" t="str">
            <v>B</v>
          </cell>
        </row>
        <row r="263">
          <cell r="B263" t="str">
            <v>SP-0295[00]a</v>
          </cell>
          <cell r="C263" t="str">
            <v>16/11/2022</v>
          </cell>
          <cell r="D263">
            <v>371</v>
          </cell>
          <cell r="E263">
            <v>209.8</v>
          </cell>
          <cell r="F263">
            <v>1.909</v>
          </cell>
          <cell r="G263">
            <v>99.090085795996174</v>
          </cell>
          <cell r="H263">
            <v>207.89099999999999</v>
          </cell>
          <cell r="I263">
            <v>50</v>
          </cell>
          <cell r="J263" t="str">
            <v>SP- 09</v>
          </cell>
          <cell r="K263" t="str">
            <v>Electro Sumergible</v>
          </cell>
          <cell r="L263" t="str">
            <v>B</v>
          </cell>
        </row>
        <row r="264">
          <cell r="B264" t="str">
            <v>SP-152a(I)</v>
          </cell>
          <cell r="C264" t="str">
            <v>07/03/2023</v>
          </cell>
          <cell r="D264">
            <v>260</v>
          </cell>
          <cell r="E264">
            <v>115.5</v>
          </cell>
          <cell r="F264">
            <v>1.3169999999999999</v>
          </cell>
          <cell r="G264">
            <v>98.859740259740263</v>
          </cell>
          <cell r="H264">
            <v>114.18300000000001</v>
          </cell>
          <cell r="I264">
            <v>100</v>
          </cell>
          <cell r="J264" t="str">
            <v>SP- 09</v>
          </cell>
          <cell r="K264" t="str">
            <v>Electro Sumergible</v>
          </cell>
          <cell r="L264" t="str">
            <v>C</v>
          </cell>
        </row>
        <row r="265">
          <cell r="B265" t="str">
            <v>SP-228</v>
          </cell>
          <cell r="C265" t="str">
            <v>28/02/2023</v>
          </cell>
          <cell r="D265">
            <v>267</v>
          </cell>
          <cell r="E265">
            <v>43.4</v>
          </cell>
          <cell r="F265">
            <v>4.0279999999999996</v>
          </cell>
          <cell r="G265">
            <v>90.718894009216584</v>
          </cell>
          <cell r="H265">
            <v>39.372</v>
          </cell>
          <cell r="I265">
            <v>10</v>
          </cell>
          <cell r="J265" t="str">
            <v>SP- 09</v>
          </cell>
          <cell r="K265" t="str">
            <v>Cavidad Progresiva</v>
          </cell>
          <cell r="L265" t="str">
            <v>A</v>
          </cell>
        </row>
        <row r="266">
          <cell r="B266" t="str">
            <v>SP-257</v>
          </cell>
          <cell r="C266" t="str">
            <v>06/03/2023</v>
          </cell>
          <cell r="D266">
            <v>261</v>
          </cell>
          <cell r="E266">
            <v>132.19999999999999</v>
          </cell>
          <cell r="F266">
            <v>2.38</v>
          </cell>
          <cell r="G266">
            <v>98.199697428139189</v>
          </cell>
          <cell r="H266">
            <v>129.82</v>
          </cell>
          <cell r="I266">
            <v>100</v>
          </cell>
          <cell r="J266" t="str">
            <v>SP- 09</v>
          </cell>
          <cell r="K266" t="str">
            <v>Electro Sumergible</v>
          </cell>
          <cell r="L266" t="str">
            <v>A</v>
          </cell>
        </row>
        <row r="267">
          <cell r="B267" t="str">
            <v>SP-259</v>
          </cell>
          <cell r="C267" t="str">
            <v>27/02/2023</v>
          </cell>
          <cell r="D267">
            <v>268</v>
          </cell>
          <cell r="E267">
            <v>80.47</v>
          </cell>
          <cell r="F267">
            <v>5.48</v>
          </cell>
          <cell r="G267">
            <v>93.19000869889399</v>
          </cell>
          <cell r="H267">
            <v>74.989999999999995</v>
          </cell>
          <cell r="I267">
            <v>200</v>
          </cell>
          <cell r="J267" t="str">
            <v>SP- 09</v>
          </cell>
          <cell r="K267" t="str">
            <v>Bombeo Mecánico</v>
          </cell>
          <cell r="L267" t="str">
            <v>A</v>
          </cell>
        </row>
        <row r="268">
          <cell r="B268" t="str">
            <v>SP-260</v>
          </cell>
          <cell r="C268" t="str">
            <v>16/11/2022</v>
          </cell>
          <cell r="D268">
            <v>371</v>
          </cell>
          <cell r="E268">
            <v>39.200000000000003</v>
          </cell>
          <cell r="F268">
            <v>1.764</v>
          </cell>
          <cell r="G268">
            <v>95.5</v>
          </cell>
          <cell r="H268">
            <v>37.436</v>
          </cell>
          <cell r="I268">
            <v>100</v>
          </cell>
          <cell r="J268" t="str">
            <v>SP- 09</v>
          </cell>
          <cell r="K268" t="str">
            <v>Cavidad Progresiva</v>
          </cell>
          <cell r="L268" t="str">
            <v>A</v>
          </cell>
        </row>
        <row r="269">
          <cell r="B269" t="str">
            <v>SP-261</v>
          </cell>
          <cell r="C269" t="str">
            <v>18/03/2023</v>
          </cell>
          <cell r="D269">
            <v>249</v>
          </cell>
          <cell r="E269">
            <v>123.6</v>
          </cell>
          <cell r="F269">
            <v>1.669</v>
          </cell>
          <cell r="G269">
            <v>98.649676375404539</v>
          </cell>
          <cell r="H269">
            <v>121.931</v>
          </cell>
          <cell r="I269">
            <v>50</v>
          </cell>
          <cell r="J269" t="str">
            <v>SP- 09</v>
          </cell>
          <cell r="K269" t="str">
            <v>Electro Sumergible</v>
          </cell>
          <cell r="L269" t="str">
            <v>C</v>
          </cell>
        </row>
        <row r="270">
          <cell r="B270" t="str">
            <v>SP-272</v>
          </cell>
          <cell r="C270" t="str">
            <v>08/06/2022</v>
          </cell>
          <cell r="D270">
            <v>532</v>
          </cell>
          <cell r="E270">
            <v>155.6</v>
          </cell>
          <cell r="F270">
            <v>1.2909999999999999</v>
          </cell>
          <cell r="G270">
            <v>99.170308483290498</v>
          </cell>
          <cell r="H270">
            <v>154.309</v>
          </cell>
          <cell r="I270">
            <v>50</v>
          </cell>
          <cell r="J270" t="str">
            <v>SP- 09</v>
          </cell>
          <cell r="K270" t="str">
            <v>Electro Sumergible</v>
          </cell>
          <cell r="L270" t="str">
            <v>C</v>
          </cell>
        </row>
        <row r="271">
          <cell r="B271" t="str">
            <v>SP-283</v>
          </cell>
          <cell r="C271" t="str">
            <v>19/01/2023</v>
          </cell>
          <cell r="D271">
            <v>307</v>
          </cell>
          <cell r="E271">
            <v>52.8</v>
          </cell>
          <cell r="F271">
            <v>7.4290000000000003</v>
          </cell>
          <cell r="G271">
            <v>85.929924242424249</v>
          </cell>
          <cell r="H271">
            <v>45.371000000000002</v>
          </cell>
          <cell r="I271">
            <v>100</v>
          </cell>
          <cell r="J271" t="str">
            <v>SP- 09</v>
          </cell>
          <cell r="K271" t="str">
            <v>Bombeo Mecánico</v>
          </cell>
          <cell r="L271" t="str">
            <v>A</v>
          </cell>
        </row>
        <row r="272">
          <cell r="B272" t="str">
            <v>SP-333[00]a</v>
          </cell>
          <cell r="C272" t="str">
            <v>06/03/2023</v>
          </cell>
          <cell r="D272">
            <v>261</v>
          </cell>
          <cell r="E272">
            <v>54.6</v>
          </cell>
          <cell r="F272">
            <v>0.81399999999999995</v>
          </cell>
          <cell r="G272">
            <v>98.509157509157504</v>
          </cell>
          <cell r="H272">
            <v>53.786000000000001</v>
          </cell>
          <cell r="I272">
            <v>100</v>
          </cell>
          <cell r="J272" t="str">
            <v>SP- 09</v>
          </cell>
          <cell r="K272" t="str">
            <v>Cavidad Progresiva</v>
          </cell>
          <cell r="L272" t="str">
            <v>A</v>
          </cell>
        </row>
        <row r="273">
          <cell r="B273" t="str">
            <v>SP-334[00]a</v>
          </cell>
          <cell r="C273" t="str">
            <v>18/03/2023</v>
          </cell>
          <cell r="D273">
            <v>249</v>
          </cell>
          <cell r="E273">
            <v>44.8</v>
          </cell>
          <cell r="F273">
            <v>0.67200000000000004</v>
          </cell>
          <cell r="G273">
            <v>98.500000000000014</v>
          </cell>
          <cell r="H273">
            <v>44.128</v>
          </cell>
          <cell r="I273">
            <v>50</v>
          </cell>
          <cell r="J273" t="str">
            <v>SP- 09</v>
          </cell>
          <cell r="K273" t="str">
            <v>Bombeo Mecánico</v>
          </cell>
          <cell r="L273" t="str">
            <v>C</v>
          </cell>
        </row>
        <row r="274">
          <cell r="B274" t="str">
            <v>SP-426a</v>
          </cell>
          <cell r="C274" t="str">
            <v>06/03/2023</v>
          </cell>
          <cell r="D274">
            <v>261</v>
          </cell>
          <cell r="E274">
            <v>34.299999999999997</v>
          </cell>
          <cell r="F274">
            <v>6.86</v>
          </cell>
          <cell r="G274">
            <v>80.000000000000014</v>
          </cell>
          <cell r="H274">
            <v>27.44</v>
          </cell>
          <cell r="I274">
            <v>100</v>
          </cell>
          <cell r="J274" t="str">
            <v>SP- 09</v>
          </cell>
          <cell r="K274" t="str">
            <v>Bombeo Mecánico</v>
          </cell>
          <cell r="L274" t="str">
            <v>A</v>
          </cell>
        </row>
        <row r="275">
          <cell r="B275" t="str">
            <v>SP-428a</v>
          </cell>
          <cell r="C275" t="str">
            <v>27/02/2023</v>
          </cell>
          <cell r="D275">
            <v>268</v>
          </cell>
          <cell r="E275">
            <v>19.93</v>
          </cell>
          <cell r="F275">
            <v>2.8980000000000001</v>
          </cell>
          <cell r="G275">
            <v>85.459106874059216</v>
          </cell>
          <cell r="H275">
            <v>17.032</v>
          </cell>
          <cell r="I275">
            <v>150</v>
          </cell>
          <cell r="J275" t="str">
            <v>SP- 09</v>
          </cell>
          <cell r="K275" t="str">
            <v>Cavidad Progresiva</v>
          </cell>
          <cell r="L275" t="str">
            <v>A</v>
          </cell>
        </row>
        <row r="276">
          <cell r="B276" t="str">
            <v>SP-429a</v>
          </cell>
          <cell r="C276" t="str">
            <v>07/03/2023</v>
          </cell>
          <cell r="D276">
            <v>260</v>
          </cell>
          <cell r="E276">
            <v>59.3</v>
          </cell>
          <cell r="F276">
            <v>2.4140000000000001</v>
          </cell>
          <cell r="G276">
            <v>95.929173693086014</v>
          </cell>
          <cell r="H276">
            <v>56.886000000000003</v>
          </cell>
          <cell r="I276">
            <v>10</v>
          </cell>
          <cell r="J276" t="str">
            <v>SP- 09</v>
          </cell>
          <cell r="K276" t="str">
            <v>Cavidad Progresiva</v>
          </cell>
          <cell r="L276" t="str">
            <v>B</v>
          </cell>
        </row>
        <row r="277">
          <cell r="B277" t="str">
            <v>SP-449[00]a</v>
          </cell>
          <cell r="C277" t="str">
            <v>06/03/2023</v>
          </cell>
          <cell r="D277">
            <v>261</v>
          </cell>
          <cell r="E277">
            <v>64.099999999999994</v>
          </cell>
          <cell r="F277">
            <v>1.9610000000000001</v>
          </cell>
          <cell r="G277">
            <v>96.940717628705158</v>
          </cell>
          <cell r="H277">
            <v>62.139000000000003</v>
          </cell>
          <cell r="I277">
            <v>100</v>
          </cell>
          <cell r="J277" t="str">
            <v>SP- 09</v>
          </cell>
          <cell r="K277" t="str">
            <v>Cavidad Progresiva</v>
          </cell>
          <cell r="L277" t="str">
            <v>A</v>
          </cell>
        </row>
        <row r="278">
          <cell r="B278" t="str">
            <v>SP-502[00]a</v>
          </cell>
          <cell r="C278" t="str">
            <v>03/03/2023</v>
          </cell>
          <cell r="D278">
            <v>264</v>
          </cell>
          <cell r="E278">
            <v>16.600000000000001</v>
          </cell>
          <cell r="F278">
            <v>7.968</v>
          </cell>
          <cell r="G278">
            <v>51.999999999999993</v>
          </cell>
          <cell r="H278">
            <v>8.6319999999999997</v>
          </cell>
          <cell r="I278">
            <v>100</v>
          </cell>
          <cell r="J278" t="str">
            <v>SP- 09</v>
          </cell>
          <cell r="K278" t="str">
            <v>Cavidad Progresiva</v>
          </cell>
          <cell r="L278" t="str">
            <v>A</v>
          </cell>
        </row>
        <row r="279">
          <cell r="B279" t="str">
            <v>SP-503a</v>
          </cell>
          <cell r="C279" t="str">
            <v>07/03/2023</v>
          </cell>
          <cell r="D279">
            <v>260</v>
          </cell>
          <cell r="E279">
            <v>29</v>
          </cell>
          <cell r="F279">
            <v>5.6</v>
          </cell>
          <cell r="G279">
            <v>80.689655172413794</v>
          </cell>
          <cell r="H279">
            <v>23.4</v>
          </cell>
          <cell r="I279">
            <v>200</v>
          </cell>
          <cell r="J279" t="str">
            <v>SP- 09</v>
          </cell>
          <cell r="K279" t="str">
            <v>Cavidad Progresiva</v>
          </cell>
          <cell r="L279" t="str">
            <v>A</v>
          </cell>
        </row>
        <row r="280">
          <cell r="B280" t="str">
            <v>SP-518[00]a</v>
          </cell>
          <cell r="C280" t="str">
            <v>18/03/2023</v>
          </cell>
          <cell r="D280">
            <v>249</v>
          </cell>
          <cell r="E280">
            <v>51.5</v>
          </cell>
          <cell r="F280">
            <v>1.895</v>
          </cell>
          <cell r="G280">
            <v>96.320388349514559</v>
          </cell>
          <cell r="H280">
            <v>49.604999999999997</v>
          </cell>
          <cell r="I280">
            <v>200</v>
          </cell>
          <cell r="J280" t="str">
            <v>SP- 09</v>
          </cell>
          <cell r="K280" t="str">
            <v>Bombeo Mecánico</v>
          </cell>
          <cell r="L280" t="str">
            <v>B</v>
          </cell>
        </row>
        <row r="281">
          <cell r="B281" t="str">
            <v>SP-86a(I)</v>
          </cell>
          <cell r="C281" t="str">
            <v>18/03/2023</v>
          </cell>
          <cell r="D281">
            <v>249</v>
          </cell>
          <cell r="E281">
            <v>54.1</v>
          </cell>
          <cell r="F281">
            <v>2.1640000000000001</v>
          </cell>
          <cell r="G281">
            <v>96</v>
          </cell>
          <cell r="H281">
            <v>51.936</v>
          </cell>
          <cell r="I281">
            <v>100</v>
          </cell>
          <cell r="J281" t="str">
            <v>SP- 09</v>
          </cell>
          <cell r="K281" t="str">
            <v>Bombeo Mecánico</v>
          </cell>
          <cell r="L281" t="str">
            <v>B</v>
          </cell>
        </row>
        <row r="282">
          <cell r="B282" t="str">
            <v>SP-90(I)[00]a</v>
          </cell>
          <cell r="C282" t="str">
            <v>19/01/2023</v>
          </cell>
          <cell r="D282">
            <v>307</v>
          </cell>
          <cell r="E282">
            <v>36</v>
          </cell>
          <cell r="F282">
            <v>5.76</v>
          </cell>
          <cell r="G282">
            <v>84</v>
          </cell>
          <cell r="H282">
            <v>30.24</v>
          </cell>
          <cell r="I282">
            <v>100</v>
          </cell>
          <cell r="J282" t="str">
            <v>SP- 09</v>
          </cell>
          <cell r="K282" t="str">
            <v>Bombeo Mecánico</v>
          </cell>
          <cell r="L282" t="str">
            <v>A</v>
          </cell>
        </row>
        <row r="283">
          <cell r="B283" t="str">
            <v>SP.a-89</v>
          </cell>
          <cell r="C283" t="str">
            <v>06/03/2023</v>
          </cell>
          <cell r="D283">
            <v>261</v>
          </cell>
          <cell r="E283">
            <v>50.1</v>
          </cell>
          <cell r="F283">
            <v>2.0840000000000001</v>
          </cell>
          <cell r="G283">
            <v>95.840319361277437</v>
          </cell>
          <cell r="H283">
            <v>48.015999999999998</v>
          </cell>
          <cell r="I283">
            <v>100</v>
          </cell>
          <cell r="J283" t="str">
            <v>SP- 09</v>
          </cell>
          <cell r="K283" t="str">
            <v>Electro Sumergible</v>
          </cell>
          <cell r="L283" t="str">
            <v>B</v>
          </cell>
        </row>
        <row r="284">
          <cell r="B284" t="str">
            <v>EBS.x-1</v>
          </cell>
          <cell r="C284" t="str">
            <v>19/01/2023</v>
          </cell>
          <cell r="D284">
            <v>307</v>
          </cell>
          <cell r="E284">
            <v>25.7</v>
          </cell>
          <cell r="F284">
            <v>1.3979999999999999</v>
          </cell>
          <cell r="G284">
            <v>94.560311284046691</v>
          </cell>
          <cell r="H284">
            <v>24.302</v>
          </cell>
          <cell r="I284">
            <v>10</v>
          </cell>
          <cell r="J284" t="str">
            <v>SP-10</v>
          </cell>
          <cell r="K284" t="str">
            <v>Bombeo Mecánico</v>
          </cell>
          <cell r="L284" t="str">
            <v>B</v>
          </cell>
        </row>
        <row r="285">
          <cell r="B285" t="str">
            <v>SP-407a</v>
          </cell>
          <cell r="C285" t="str">
            <v>09/01/2023</v>
          </cell>
          <cell r="D285">
            <v>317</v>
          </cell>
          <cell r="E285">
            <v>62</v>
          </cell>
          <cell r="F285">
            <v>3.819</v>
          </cell>
          <cell r="G285">
            <v>93.84032258064515</v>
          </cell>
          <cell r="H285">
            <v>58.180999999999997</v>
          </cell>
          <cell r="I285">
            <v>100</v>
          </cell>
          <cell r="J285" t="str">
            <v>SP-10</v>
          </cell>
          <cell r="K285" t="str">
            <v>Cavidad Progresiva</v>
          </cell>
          <cell r="L285" t="str">
            <v>A</v>
          </cell>
        </row>
        <row r="286">
          <cell r="B286" t="str">
            <v>SP-411a</v>
          </cell>
          <cell r="C286" t="str">
            <v>09/01/2023</v>
          </cell>
          <cell r="D286">
            <v>317</v>
          </cell>
          <cell r="E286">
            <v>54.6</v>
          </cell>
          <cell r="F286">
            <v>4.1500000000000004</v>
          </cell>
          <cell r="G286">
            <v>92.399267399267401</v>
          </cell>
          <cell r="H286">
            <v>50.45</v>
          </cell>
          <cell r="I286">
            <v>300</v>
          </cell>
          <cell r="J286" t="str">
            <v>SP-10</v>
          </cell>
          <cell r="K286" t="str">
            <v>Cavidad Progresiva</v>
          </cell>
          <cell r="L286" t="str">
            <v>A</v>
          </cell>
        </row>
        <row r="287">
          <cell r="B287" t="str">
            <v>SP-413a</v>
          </cell>
          <cell r="C287" t="str">
            <v>16/01/2023</v>
          </cell>
          <cell r="D287">
            <v>310</v>
          </cell>
          <cell r="E287">
            <v>99.2</v>
          </cell>
          <cell r="F287">
            <v>2.351</v>
          </cell>
          <cell r="G287">
            <v>97.630040322580641</v>
          </cell>
          <cell r="H287">
            <v>96.849000000000004</v>
          </cell>
          <cell r="I287">
            <v>100</v>
          </cell>
          <cell r="J287" t="str">
            <v>SP-10</v>
          </cell>
          <cell r="K287" t="str">
            <v>Cavidad Progresiva</v>
          </cell>
          <cell r="L287" t="str">
            <v>A</v>
          </cell>
        </row>
        <row r="288">
          <cell r="B288" t="str">
            <v>SP-423a</v>
          </cell>
          <cell r="C288" t="str">
            <v>10/01/2023</v>
          </cell>
          <cell r="D288">
            <v>316</v>
          </cell>
          <cell r="E288">
            <v>41.9</v>
          </cell>
          <cell r="F288">
            <v>1.274</v>
          </cell>
          <cell r="G288">
            <v>96.959427207637233</v>
          </cell>
          <cell r="H288">
            <v>40.625999999999998</v>
          </cell>
          <cell r="I288">
            <v>100</v>
          </cell>
          <cell r="J288" t="str">
            <v>SP-10</v>
          </cell>
          <cell r="K288" t="str">
            <v>Bombeo Mecánico</v>
          </cell>
          <cell r="L288" t="str">
            <v>B</v>
          </cell>
        </row>
        <row r="289">
          <cell r="B289" t="str">
            <v>SP-425a</v>
          </cell>
          <cell r="C289" t="str">
            <v>17/11/2022</v>
          </cell>
          <cell r="D289">
            <v>370</v>
          </cell>
          <cell r="E289">
            <v>76.3</v>
          </cell>
          <cell r="F289">
            <v>1.1439999999999999</v>
          </cell>
          <cell r="G289">
            <v>98.500655307994762</v>
          </cell>
          <cell r="H289">
            <v>75.156000000000006</v>
          </cell>
          <cell r="I289">
            <v>100</v>
          </cell>
          <cell r="J289" t="str">
            <v>SP-10</v>
          </cell>
          <cell r="K289" t="str">
            <v>Cavidad Progresiva</v>
          </cell>
          <cell r="L289" t="str">
            <v>C</v>
          </cell>
        </row>
        <row r="290">
          <cell r="B290" t="str">
            <v>SP-450a</v>
          </cell>
          <cell r="C290" t="str">
            <v>10/01/2023</v>
          </cell>
          <cell r="D290">
            <v>316</v>
          </cell>
          <cell r="E290">
            <v>84.9</v>
          </cell>
          <cell r="F290">
            <v>3.6930000000000001</v>
          </cell>
          <cell r="G290">
            <v>95.65017667844522</v>
          </cell>
          <cell r="H290">
            <v>81.206999999999994</v>
          </cell>
          <cell r="I290">
            <v>100</v>
          </cell>
          <cell r="J290" t="str">
            <v>SP-10</v>
          </cell>
          <cell r="K290" t="str">
            <v>Cavidad Progresiva</v>
          </cell>
          <cell r="L290" t="str">
            <v>A</v>
          </cell>
        </row>
        <row r="291">
          <cell r="B291" t="str">
            <v>SP-451a</v>
          </cell>
          <cell r="C291" t="str">
            <v>10/11/2022</v>
          </cell>
          <cell r="D291">
            <v>377</v>
          </cell>
          <cell r="E291">
            <v>12.4</v>
          </cell>
          <cell r="F291">
            <v>1.8959999999999999</v>
          </cell>
          <cell r="G291">
            <v>84.709677419354833</v>
          </cell>
          <cell r="H291">
            <v>10.504</v>
          </cell>
          <cell r="I291">
            <v>100</v>
          </cell>
          <cell r="J291" t="str">
            <v>SP-10</v>
          </cell>
          <cell r="K291" t="str">
            <v>Surgente por Casing</v>
          </cell>
          <cell r="L291" t="str">
            <v>B</v>
          </cell>
        </row>
        <row r="292">
          <cell r="B292" t="str">
            <v>SP-452a</v>
          </cell>
          <cell r="C292" t="str">
            <v>09/01/2023</v>
          </cell>
          <cell r="D292">
            <v>317</v>
          </cell>
          <cell r="E292">
            <v>67.099999999999994</v>
          </cell>
          <cell r="F292">
            <v>5.3209999999999997</v>
          </cell>
          <cell r="G292">
            <v>92.070044709388981</v>
          </cell>
          <cell r="H292">
            <v>61.779000000000003</v>
          </cell>
          <cell r="I292">
            <v>100</v>
          </cell>
          <cell r="J292" t="str">
            <v>SP-10</v>
          </cell>
          <cell r="K292" t="str">
            <v>Cavidad Progresiva</v>
          </cell>
          <cell r="L292" t="str">
            <v>A</v>
          </cell>
        </row>
        <row r="293">
          <cell r="B293" t="str">
            <v>SP-453a</v>
          </cell>
          <cell r="C293" t="str">
            <v>10/01/2023</v>
          </cell>
          <cell r="D293">
            <v>316</v>
          </cell>
          <cell r="E293">
            <v>64.599999999999994</v>
          </cell>
          <cell r="F293">
            <v>2.649</v>
          </cell>
          <cell r="G293">
            <v>95.899380804953566</v>
          </cell>
          <cell r="H293">
            <v>61.951000000000001</v>
          </cell>
          <cell r="I293">
            <v>100</v>
          </cell>
          <cell r="J293" t="str">
            <v>SP-10</v>
          </cell>
          <cell r="K293" t="str">
            <v>Cavidad Progresiva</v>
          </cell>
          <cell r="L293" t="str">
            <v>A</v>
          </cell>
        </row>
        <row r="294">
          <cell r="B294" t="str">
            <v>SP-455a</v>
          </cell>
          <cell r="C294" t="str">
            <v>10/01/2023</v>
          </cell>
          <cell r="D294">
            <v>316</v>
          </cell>
          <cell r="E294">
            <v>41.6</v>
          </cell>
          <cell r="F294">
            <v>2.5790000000000002</v>
          </cell>
          <cell r="G294">
            <v>93.800480769230759</v>
          </cell>
          <cell r="H294">
            <v>39.021000000000001</v>
          </cell>
          <cell r="I294">
            <v>200</v>
          </cell>
          <cell r="J294" t="str">
            <v>SP-10</v>
          </cell>
          <cell r="K294" t="str">
            <v>Cavidad Progresiva</v>
          </cell>
          <cell r="L294" t="str">
            <v>A</v>
          </cell>
        </row>
        <row r="295">
          <cell r="B295" t="str">
            <v>SP-495a</v>
          </cell>
          <cell r="C295" t="str">
            <v>19/01/2023</v>
          </cell>
          <cell r="D295">
            <v>307</v>
          </cell>
          <cell r="E295">
            <v>18.5</v>
          </cell>
          <cell r="F295">
            <v>0.88800000000000001</v>
          </cell>
          <cell r="G295">
            <v>95.199999999999989</v>
          </cell>
          <cell r="H295">
            <v>17.611999999999998</v>
          </cell>
          <cell r="I295">
            <v>100</v>
          </cell>
          <cell r="J295" t="str">
            <v>SP-10</v>
          </cell>
          <cell r="K295" t="str">
            <v>Cavidad Progresiva</v>
          </cell>
          <cell r="L295" t="str">
            <v>C</v>
          </cell>
        </row>
        <row r="296">
          <cell r="B296" t="str">
            <v>SP-496a</v>
          </cell>
          <cell r="C296" t="str">
            <v>10/01/2023</v>
          </cell>
          <cell r="D296">
            <v>316</v>
          </cell>
          <cell r="E296">
            <v>48.1</v>
          </cell>
          <cell r="F296">
            <v>3.7090000000000001</v>
          </cell>
          <cell r="G296">
            <v>92.28898128898129</v>
          </cell>
          <cell r="H296">
            <v>44.390999999999998</v>
          </cell>
          <cell r="I296">
            <v>100</v>
          </cell>
          <cell r="J296" t="str">
            <v>SP-10</v>
          </cell>
          <cell r="K296" t="str">
            <v>Cavidad Progresiva</v>
          </cell>
          <cell r="L296" t="str">
            <v>A</v>
          </cell>
        </row>
        <row r="297">
          <cell r="B297" t="str">
            <v>SP-497a</v>
          </cell>
          <cell r="C297" t="str">
            <v>16/01/2023</v>
          </cell>
          <cell r="D297">
            <v>310</v>
          </cell>
          <cell r="E297">
            <v>22.3</v>
          </cell>
          <cell r="F297">
            <v>0.28999999999999998</v>
          </cell>
          <cell r="G297">
            <v>98.699551569506724</v>
          </cell>
          <cell r="H297">
            <v>22.01</v>
          </cell>
          <cell r="I297">
            <v>100</v>
          </cell>
          <cell r="J297" t="str">
            <v>SP-10</v>
          </cell>
          <cell r="K297" t="str">
            <v>Bombeo Mecánico</v>
          </cell>
          <cell r="L297" t="str">
            <v>C</v>
          </cell>
        </row>
        <row r="298">
          <cell r="B298" t="str">
            <v>SP-498a</v>
          </cell>
          <cell r="C298" t="str">
            <v>11/11/2022</v>
          </cell>
          <cell r="D298">
            <v>376</v>
          </cell>
          <cell r="E298">
            <v>20.2</v>
          </cell>
          <cell r="F298">
            <v>2.5510000000000002</v>
          </cell>
          <cell r="G298">
            <v>87.371287128712879</v>
          </cell>
          <cell r="H298">
            <v>17.649000000000001</v>
          </cell>
          <cell r="I298">
            <v>100</v>
          </cell>
          <cell r="J298" t="str">
            <v>SP-10</v>
          </cell>
          <cell r="K298" t="str">
            <v>Cavidad Progresiva</v>
          </cell>
          <cell r="L298" t="str">
            <v>A</v>
          </cell>
        </row>
        <row r="299">
          <cell r="B299" t="str">
            <v>SP-499a</v>
          </cell>
          <cell r="C299" t="str">
            <v>17/11/2022</v>
          </cell>
          <cell r="D299">
            <v>370</v>
          </cell>
          <cell r="E299">
            <v>12.4</v>
          </cell>
          <cell r="F299">
            <v>1.831</v>
          </cell>
          <cell r="G299">
            <v>85.233870967741936</v>
          </cell>
          <cell r="H299">
            <v>10.569000000000001</v>
          </cell>
          <cell r="I299">
            <v>100</v>
          </cell>
          <cell r="J299" t="str">
            <v>SP-10</v>
          </cell>
          <cell r="K299" t="str">
            <v>Cavidad Progresiva</v>
          </cell>
          <cell r="L299" t="str">
            <v>B</v>
          </cell>
        </row>
        <row r="300">
          <cell r="B300" t="str">
            <v>SP-501[00]a</v>
          </cell>
          <cell r="C300" t="str">
            <v>31/10/2022</v>
          </cell>
          <cell r="D300">
            <v>387</v>
          </cell>
          <cell r="E300">
            <v>58.7</v>
          </cell>
          <cell r="F300">
            <v>1.802</v>
          </cell>
          <cell r="G300">
            <v>96.93015332197615</v>
          </cell>
          <cell r="H300">
            <v>56.898000000000003</v>
          </cell>
          <cell r="I300">
            <v>180</v>
          </cell>
          <cell r="J300" t="str">
            <v>SP-10</v>
          </cell>
          <cell r="K300" t="str">
            <v>Cavidad Progresiva</v>
          </cell>
          <cell r="L300" t="str">
            <v>B</v>
          </cell>
        </row>
        <row r="301">
          <cell r="B301" t="str">
            <v>SP-504a</v>
          </cell>
          <cell r="C301" t="str">
            <v>09/01/2023</v>
          </cell>
          <cell r="D301">
            <v>317</v>
          </cell>
          <cell r="E301">
            <v>38.6</v>
          </cell>
          <cell r="F301">
            <v>2.1230000000000002</v>
          </cell>
          <cell r="G301">
            <v>94.499999999999986</v>
          </cell>
          <cell r="H301">
            <v>36.476999999999997</v>
          </cell>
          <cell r="I301">
            <v>100</v>
          </cell>
          <cell r="J301" t="str">
            <v>SP-10</v>
          </cell>
          <cell r="K301" t="str">
            <v>Cavidad Progresiva</v>
          </cell>
          <cell r="L301" t="str">
            <v>A</v>
          </cell>
        </row>
        <row r="302">
          <cell r="B302" t="str">
            <v>SP-508[00]a</v>
          </cell>
          <cell r="C302" t="str">
            <v>09/01/2023</v>
          </cell>
          <cell r="D302">
            <v>317</v>
          </cell>
          <cell r="E302">
            <v>6.1</v>
          </cell>
          <cell r="F302">
            <v>3.5990000000000002</v>
          </cell>
          <cell r="G302">
            <v>41</v>
          </cell>
          <cell r="H302">
            <v>2.5009999999999999</v>
          </cell>
          <cell r="I302">
            <v>100</v>
          </cell>
          <cell r="J302" t="str">
            <v>SP-10</v>
          </cell>
          <cell r="K302" t="str">
            <v>Bombeo Mecánico</v>
          </cell>
          <cell r="L302" t="str">
            <v>A</v>
          </cell>
        </row>
        <row r="303">
          <cell r="B303" t="str">
            <v>SP-516[00]a</v>
          </cell>
          <cell r="C303" t="str">
            <v>08/08/2022</v>
          </cell>
          <cell r="D303">
            <v>471</v>
          </cell>
          <cell r="E303">
            <v>10.4</v>
          </cell>
          <cell r="F303">
            <v>1.0029999999999999</v>
          </cell>
          <cell r="G303">
            <v>90.355769230769241</v>
          </cell>
          <cell r="H303">
            <v>9.3970000000000002</v>
          </cell>
          <cell r="I303">
            <v>200</v>
          </cell>
          <cell r="J303" t="str">
            <v>SP-10</v>
          </cell>
          <cell r="K303" t="str">
            <v>Bombeo Mecánico</v>
          </cell>
          <cell r="L303" t="str">
            <v>C</v>
          </cell>
        </row>
        <row r="304">
          <cell r="B304" t="str">
            <v>SP-517[00]a</v>
          </cell>
          <cell r="C304" t="str">
            <v>11/11/2022</v>
          </cell>
          <cell r="D304">
            <v>376</v>
          </cell>
          <cell r="E304">
            <v>10.6</v>
          </cell>
          <cell r="F304">
            <v>1.6659999999999999</v>
          </cell>
          <cell r="G304">
            <v>84.283018867924525</v>
          </cell>
          <cell r="H304">
            <v>8.9339999999999993</v>
          </cell>
          <cell r="I304">
            <v>200</v>
          </cell>
          <cell r="J304" t="str">
            <v>SP-10</v>
          </cell>
          <cell r="K304" t="str">
            <v>Bombeo Mecánico</v>
          </cell>
          <cell r="L304" t="str">
            <v>B</v>
          </cell>
        </row>
        <row r="305">
          <cell r="B305" t="str">
            <v>CHO-14</v>
          </cell>
          <cell r="C305" t="str">
            <v>20/10/2022</v>
          </cell>
          <cell r="D305">
            <v>398</v>
          </cell>
          <cell r="E305">
            <v>145</v>
          </cell>
          <cell r="F305">
            <v>4.3499999999999996</v>
          </cell>
          <cell r="G305">
            <v>97.000000000000014</v>
          </cell>
          <cell r="H305">
            <v>140.65</v>
          </cell>
          <cell r="I305">
            <v>471</v>
          </cell>
          <cell r="J305" t="str">
            <v>CH</v>
          </cell>
          <cell r="K305" t="str">
            <v>Bombeo Mecánico</v>
          </cell>
          <cell r="L305" t="str">
            <v>A</v>
          </cell>
        </row>
        <row r="306">
          <cell r="B306" t="str">
            <v>CHO-19</v>
          </cell>
          <cell r="C306" t="str">
            <v>29/01/2023</v>
          </cell>
          <cell r="D306">
            <v>297</v>
          </cell>
          <cell r="E306">
            <v>176</v>
          </cell>
          <cell r="F306">
            <v>1.9359999999999999</v>
          </cell>
          <cell r="G306">
            <v>98.9</v>
          </cell>
          <cell r="H306">
            <v>174.06399999999999</v>
          </cell>
          <cell r="I306">
            <v>857</v>
          </cell>
          <cell r="J306" t="str">
            <v>CH</v>
          </cell>
          <cell r="K306" t="str">
            <v>Electro Sumergible</v>
          </cell>
          <cell r="L306" t="str">
            <v>B</v>
          </cell>
        </row>
        <row r="307">
          <cell r="B307" t="str">
            <v>CHO-22a</v>
          </cell>
          <cell r="C307" t="str">
            <v>29/01/2023</v>
          </cell>
          <cell r="D307">
            <v>297</v>
          </cell>
          <cell r="E307">
            <v>15.3</v>
          </cell>
          <cell r="F307">
            <v>5.9669999999999996</v>
          </cell>
          <cell r="G307">
            <v>61</v>
          </cell>
          <cell r="H307">
            <v>9.3330000000000002</v>
          </cell>
          <cell r="I307">
            <v>485</v>
          </cell>
          <cell r="J307" t="str">
            <v>CH</v>
          </cell>
          <cell r="K307" t="str">
            <v>Cavidad Progresiva</v>
          </cell>
          <cell r="L307" t="str">
            <v>A</v>
          </cell>
        </row>
        <row r="308">
          <cell r="B308" t="str">
            <v>CHO-23a</v>
          </cell>
          <cell r="C308" t="str">
            <v>16/03/2023</v>
          </cell>
          <cell r="D308">
            <v>251</v>
          </cell>
          <cell r="E308">
            <v>53.76</v>
          </cell>
          <cell r="F308">
            <v>5.3760000000000003</v>
          </cell>
          <cell r="G308">
            <v>90</v>
          </cell>
          <cell r="H308">
            <v>48.384</v>
          </cell>
          <cell r="I308">
            <v>371</v>
          </cell>
          <cell r="J308" t="str">
            <v>CH</v>
          </cell>
          <cell r="K308" t="str">
            <v>Cavidad Progresiva</v>
          </cell>
          <cell r="L308" t="str">
            <v>A</v>
          </cell>
        </row>
        <row r="309">
          <cell r="B309" t="str">
            <v>CHO-26a</v>
          </cell>
          <cell r="C309" t="str">
            <v>29/01/2023</v>
          </cell>
          <cell r="D309">
            <v>297</v>
          </cell>
          <cell r="E309">
            <v>268</v>
          </cell>
          <cell r="F309">
            <v>4.8239999999999998</v>
          </cell>
          <cell r="G309">
            <v>98.2</v>
          </cell>
          <cell r="H309">
            <v>263.17599999999999</v>
          </cell>
          <cell r="I309">
            <v>114</v>
          </cell>
          <cell r="J309" t="str">
            <v>CH</v>
          </cell>
          <cell r="K309" t="str">
            <v>Cavidad Progresiva</v>
          </cell>
          <cell r="L309" t="str">
            <v>A</v>
          </cell>
        </row>
        <row r="310">
          <cell r="B310" t="str">
            <v>CHO-27a</v>
          </cell>
          <cell r="C310" t="str">
            <v>29/01/2023</v>
          </cell>
          <cell r="D310">
            <v>297</v>
          </cell>
          <cell r="E310">
            <v>47.6</v>
          </cell>
          <cell r="F310">
            <v>2.3319999999999999</v>
          </cell>
          <cell r="G310">
            <v>95.100840336134453</v>
          </cell>
          <cell r="H310">
            <v>45.268000000000001</v>
          </cell>
          <cell r="I310">
            <v>343</v>
          </cell>
          <cell r="J310" t="str">
            <v>CH</v>
          </cell>
          <cell r="K310" t="str">
            <v>Cavidad Progresiva</v>
          </cell>
          <cell r="L310" t="str">
            <v>B</v>
          </cell>
        </row>
        <row r="311">
          <cell r="B311" t="str">
            <v>CHO-29a</v>
          </cell>
          <cell r="C311" t="str">
            <v>11/10/2022</v>
          </cell>
          <cell r="D311">
            <v>407</v>
          </cell>
          <cell r="E311">
            <v>41</v>
          </cell>
          <cell r="F311">
            <v>2.46</v>
          </cell>
          <cell r="G311">
            <v>94</v>
          </cell>
          <cell r="H311">
            <v>38.54</v>
          </cell>
          <cell r="I311">
            <v>86</v>
          </cell>
          <cell r="J311" t="str">
            <v>CH</v>
          </cell>
          <cell r="K311" t="str">
            <v>Cavidad Progresiva</v>
          </cell>
          <cell r="L311" t="str">
            <v>B</v>
          </cell>
        </row>
        <row r="312">
          <cell r="B312" t="str">
            <v>CHO-31a</v>
          </cell>
          <cell r="C312" t="str">
            <v>20/10/2022</v>
          </cell>
          <cell r="D312">
            <v>398</v>
          </cell>
          <cell r="E312">
            <v>41</v>
          </cell>
          <cell r="F312">
            <v>2.46</v>
          </cell>
          <cell r="G312">
            <v>94</v>
          </cell>
          <cell r="H312">
            <v>38.54</v>
          </cell>
          <cell r="I312">
            <v>314</v>
          </cell>
          <cell r="J312" t="str">
            <v>CH</v>
          </cell>
          <cell r="K312" t="str">
            <v>Cavidad Progresiva</v>
          </cell>
          <cell r="L312" t="str">
            <v>B</v>
          </cell>
        </row>
        <row r="313">
          <cell r="B313" t="str">
            <v>CHO-7</v>
          </cell>
          <cell r="C313" t="str">
            <v>05/02/2023</v>
          </cell>
          <cell r="D313">
            <v>290</v>
          </cell>
          <cell r="E313">
            <v>56.32</v>
          </cell>
          <cell r="F313">
            <v>4.2240000000000002</v>
          </cell>
          <cell r="G313">
            <v>92.5</v>
          </cell>
          <cell r="H313">
            <v>52.095999999999997</v>
          </cell>
          <cell r="I313">
            <v>228</v>
          </cell>
          <cell r="J313" t="str">
            <v>CH</v>
          </cell>
          <cell r="K313" t="str">
            <v>Cavidad Progresiva</v>
          </cell>
          <cell r="L313" t="str">
            <v>A</v>
          </cell>
        </row>
        <row r="314">
          <cell r="B314" t="str">
            <v>CHO-9</v>
          </cell>
          <cell r="C314" t="str">
            <v>29/01/2023</v>
          </cell>
          <cell r="D314">
            <v>297</v>
          </cell>
          <cell r="E314">
            <v>173</v>
          </cell>
          <cell r="F314">
            <v>3.2869999999999999</v>
          </cell>
          <cell r="G314">
            <v>98.1</v>
          </cell>
          <cell r="H314">
            <v>169.71299999999999</v>
          </cell>
          <cell r="I314">
            <v>129</v>
          </cell>
          <cell r="J314" t="str">
            <v>CH</v>
          </cell>
          <cell r="K314" t="str">
            <v>Bombeo Mecánico</v>
          </cell>
          <cell r="L314" t="str">
            <v>A</v>
          </cell>
        </row>
        <row r="315">
          <cell r="B315" t="str">
            <v>CHO.a-5</v>
          </cell>
          <cell r="C315" t="str">
            <v>31/01/2023</v>
          </cell>
          <cell r="D315">
            <v>295</v>
          </cell>
          <cell r="E315">
            <v>21.5</v>
          </cell>
          <cell r="F315">
            <v>9.6750000000000007</v>
          </cell>
          <cell r="G315">
            <v>54.999999999999993</v>
          </cell>
          <cell r="H315">
            <v>11.824999999999999</v>
          </cell>
          <cell r="I315">
            <v>857</v>
          </cell>
          <cell r="J315" t="str">
            <v>CH</v>
          </cell>
          <cell r="K315" t="str">
            <v>Cavidad Progresiva</v>
          </cell>
          <cell r="L315" t="str">
            <v>A</v>
          </cell>
        </row>
        <row r="316">
          <cell r="B316" t="str">
            <v>CHO.e-3</v>
          </cell>
          <cell r="C316" t="str">
            <v>13/03/2023</v>
          </cell>
          <cell r="D316">
            <v>254</v>
          </cell>
          <cell r="E316">
            <v>142</v>
          </cell>
          <cell r="F316">
            <v>2.4140000000000001</v>
          </cell>
          <cell r="G316">
            <v>98.300000000000011</v>
          </cell>
          <cell r="H316">
            <v>139.58600000000001</v>
          </cell>
          <cell r="I316">
            <v>343</v>
          </cell>
          <cell r="J316" t="str">
            <v>CH</v>
          </cell>
          <cell r="K316" t="str">
            <v>Bombeo Mecánico</v>
          </cell>
          <cell r="L316" t="str">
            <v>B</v>
          </cell>
        </row>
        <row r="317">
          <cell r="B317" t="str">
            <v>CHO-71(d)[00]a</v>
          </cell>
          <cell r="C317" t="str">
            <v>16/03/2023</v>
          </cell>
          <cell r="D317">
            <v>251</v>
          </cell>
          <cell r="E317">
            <v>8.84</v>
          </cell>
          <cell r="F317">
            <v>8.4420000000000002</v>
          </cell>
          <cell r="G317">
            <v>4.502262443438914</v>
          </cell>
          <cell r="H317">
            <v>0.39800000000000002</v>
          </cell>
          <cell r="I317">
            <v>0</v>
          </cell>
          <cell r="J317" t="str">
            <v>CHON</v>
          </cell>
          <cell r="K317" t="str">
            <v>Cavidad Progresiva</v>
          </cell>
          <cell r="L317" t="str">
            <v>A</v>
          </cell>
        </row>
        <row r="318">
          <cell r="B318" t="str">
            <v>LaO.e-3[00]a</v>
          </cell>
          <cell r="C318" t="str">
            <v>16/03/2023</v>
          </cell>
          <cell r="D318">
            <v>251</v>
          </cell>
          <cell r="E318">
            <v>1.68</v>
          </cell>
          <cell r="F318">
            <v>1.512</v>
          </cell>
          <cell r="G318">
            <v>10</v>
          </cell>
          <cell r="H318">
            <v>0.16800000000000001</v>
          </cell>
          <cell r="I318">
            <v>0</v>
          </cell>
          <cell r="J318" t="str">
            <v>Sin datos</v>
          </cell>
          <cell r="K318" t="str">
            <v>Cavidad Progresiva</v>
          </cell>
          <cell r="L318" t="str">
            <v>A</v>
          </cell>
        </row>
        <row r="319">
          <cell r="B319" t="str">
            <v>LaMa-3(d)[00]a</v>
          </cell>
          <cell r="C319" t="str">
            <v>17/01/2023</v>
          </cell>
          <cell r="D319">
            <v>309</v>
          </cell>
          <cell r="E319">
            <v>19</v>
          </cell>
          <cell r="F319">
            <v>18.885999999999999</v>
          </cell>
          <cell r="G319">
            <v>0.6</v>
          </cell>
          <cell r="H319">
            <v>0.114</v>
          </cell>
          <cell r="I319">
            <v>0</v>
          </cell>
          <cell r="J319" t="str">
            <v>Sin datos</v>
          </cell>
          <cell r="K319" t="str">
            <v>Bombeo Mecánico</v>
          </cell>
          <cell r="L319" t="str">
            <v>A</v>
          </cell>
        </row>
        <row r="320">
          <cell r="B320" t="str">
            <v>RiAl-1a</v>
          </cell>
          <cell r="C320" t="str">
            <v>07/11/2022</v>
          </cell>
          <cell r="D320">
            <v>380</v>
          </cell>
          <cell r="E320">
            <v>6</v>
          </cell>
          <cell r="F320">
            <v>5.9489999999999998</v>
          </cell>
          <cell r="G320">
            <v>0.84999999999999987</v>
          </cell>
          <cell r="H320">
            <v>5.0999999999999997E-2</v>
          </cell>
          <cell r="I320">
            <v>0</v>
          </cell>
          <cell r="J320" t="str">
            <v>LaMa- 02</v>
          </cell>
          <cell r="K320" t="str">
            <v>Bombeo Mecánico</v>
          </cell>
          <cell r="L320" t="str">
            <v>A</v>
          </cell>
        </row>
        <row r="321">
          <cell r="B321" t="str">
            <v>RiAl-4a</v>
          </cell>
          <cell r="C321" t="str">
            <v>07/11/2022</v>
          </cell>
          <cell r="D321">
            <v>380</v>
          </cell>
          <cell r="E321">
            <v>15</v>
          </cell>
          <cell r="F321">
            <v>6.9</v>
          </cell>
          <cell r="G321">
            <v>53.999999999999993</v>
          </cell>
          <cell r="H321">
            <v>8.1</v>
          </cell>
          <cell r="I321">
            <v>0</v>
          </cell>
          <cell r="J321" t="str">
            <v>LaMa- 02</v>
          </cell>
          <cell r="K321" t="str">
            <v>Bombeo Mecánico</v>
          </cell>
          <cell r="L321" t="str">
            <v>B</v>
          </cell>
        </row>
        <row r="322">
          <cell r="B322" t="str">
            <v>RiAl-7a</v>
          </cell>
          <cell r="C322" t="str">
            <v>19/10/2022</v>
          </cell>
          <cell r="D322">
            <v>399</v>
          </cell>
          <cell r="E322">
            <v>8</v>
          </cell>
          <cell r="F322">
            <v>4</v>
          </cell>
          <cell r="G322">
            <v>50</v>
          </cell>
          <cell r="H322">
            <v>4</v>
          </cell>
          <cell r="I322">
            <v>0</v>
          </cell>
          <cell r="J322" t="str">
            <v>LaMa- 02</v>
          </cell>
          <cell r="K322" t="str">
            <v>Bombeo Mecánico</v>
          </cell>
          <cell r="L322" t="str">
            <v>B</v>
          </cell>
        </row>
        <row r="323">
          <cell r="B323" t="str">
            <v>SCB-0061[00]a</v>
          </cell>
          <cell r="C323" t="str">
            <v>05/12/2022</v>
          </cell>
          <cell r="D323">
            <v>352</v>
          </cell>
          <cell r="E323">
            <v>70</v>
          </cell>
          <cell r="F323">
            <v>0.7</v>
          </cell>
          <cell r="G323">
            <v>99</v>
          </cell>
          <cell r="H323">
            <v>69.3</v>
          </cell>
          <cell r="I323">
            <v>23</v>
          </cell>
          <cell r="J323" t="str">
            <v>SCB- 01</v>
          </cell>
          <cell r="K323" t="str">
            <v>Bombeo Mecánico</v>
          </cell>
          <cell r="L323" t="str">
            <v>C</v>
          </cell>
        </row>
        <row r="324">
          <cell r="B324" t="str">
            <v>SCB-0062[00]a</v>
          </cell>
          <cell r="C324" t="str">
            <v>29/01/2023</v>
          </cell>
          <cell r="D324">
            <v>297</v>
          </cell>
          <cell r="E324">
            <v>393</v>
          </cell>
          <cell r="F324">
            <v>3.93</v>
          </cell>
          <cell r="G324">
            <v>99</v>
          </cell>
          <cell r="H324">
            <v>389.07</v>
          </cell>
          <cell r="I324">
            <v>204</v>
          </cell>
          <cell r="J324" t="str">
            <v>SCB- 01</v>
          </cell>
          <cell r="K324" t="str">
            <v>Electro Sumergible</v>
          </cell>
          <cell r="L324" t="str">
            <v>B</v>
          </cell>
        </row>
        <row r="325">
          <cell r="B325" t="str">
            <v>SCB-0063[00]a</v>
          </cell>
          <cell r="C325" t="str">
            <v>29/01/2023</v>
          </cell>
          <cell r="D325">
            <v>297</v>
          </cell>
          <cell r="E325">
            <v>211</v>
          </cell>
          <cell r="F325">
            <v>4.6420000000000003</v>
          </cell>
          <cell r="G325">
            <v>97.8</v>
          </cell>
          <cell r="H325">
            <v>206.358</v>
          </cell>
          <cell r="I325">
            <v>135</v>
          </cell>
          <cell r="J325" t="str">
            <v>SCB- 01</v>
          </cell>
          <cell r="K325" t="str">
            <v>Electro Sumergible</v>
          </cell>
          <cell r="L325" t="str">
            <v>A</v>
          </cell>
        </row>
        <row r="326">
          <cell r="B326" t="str">
            <v>SCB-0064[02]a</v>
          </cell>
          <cell r="C326" t="str">
            <v>29/01/2023</v>
          </cell>
          <cell r="D326">
            <v>297</v>
          </cell>
          <cell r="E326">
            <v>40</v>
          </cell>
          <cell r="F326">
            <v>1.6</v>
          </cell>
          <cell r="G326">
            <v>96</v>
          </cell>
          <cell r="H326">
            <v>38.4</v>
          </cell>
          <cell r="I326">
            <v>548</v>
          </cell>
          <cell r="J326" t="str">
            <v>SCB- 01</v>
          </cell>
          <cell r="K326" t="str">
            <v>Bombeo Mecánico</v>
          </cell>
          <cell r="L326" t="str">
            <v>C</v>
          </cell>
        </row>
        <row r="327">
          <cell r="B327" t="str">
            <v>SCB-0065[00]a</v>
          </cell>
          <cell r="C327" t="str">
            <v>22/02/2022</v>
          </cell>
          <cell r="D327">
            <v>638</v>
          </cell>
          <cell r="E327">
            <v>60</v>
          </cell>
          <cell r="F327">
            <v>15</v>
          </cell>
          <cell r="G327">
            <v>75</v>
          </cell>
          <cell r="H327">
            <v>45</v>
          </cell>
          <cell r="I327">
            <v>787</v>
          </cell>
          <cell r="J327" t="str">
            <v>SCB- 01</v>
          </cell>
          <cell r="K327" t="str">
            <v>Bombeo Mecánico</v>
          </cell>
          <cell r="L327" t="str">
            <v>A</v>
          </cell>
        </row>
        <row r="328">
          <cell r="B328" t="str">
            <v>SCB-0067[00]a</v>
          </cell>
          <cell r="C328" t="str">
            <v>14/06/2022</v>
          </cell>
          <cell r="D328">
            <v>526</v>
          </cell>
          <cell r="E328">
            <v>255</v>
          </cell>
          <cell r="F328">
            <v>2.04</v>
          </cell>
          <cell r="G328">
            <v>99.2</v>
          </cell>
          <cell r="H328">
            <v>252.96</v>
          </cell>
          <cell r="I328">
            <v>1000</v>
          </cell>
          <cell r="J328" t="str">
            <v>SCB- 01</v>
          </cell>
          <cell r="K328" t="str">
            <v>Electro Sumergible</v>
          </cell>
          <cell r="L328" t="str">
            <v>B</v>
          </cell>
        </row>
        <row r="329">
          <cell r="B329" t="str">
            <v>SCB-0071[00]a</v>
          </cell>
          <cell r="C329" t="str">
            <v>23/05/2022</v>
          </cell>
          <cell r="D329">
            <v>548</v>
          </cell>
          <cell r="E329">
            <v>23</v>
          </cell>
          <cell r="F329">
            <v>4.37</v>
          </cell>
          <cell r="G329">
            <v>81</v>
          </cell>
          <cell r="H329">
            <v>18.63</v>
          </cell>
          <cell r="I329">
            <v>511</v>
          </cell>
          <cell r="J329" t="str">
            <v>SCB- 01</v>
          </cell>
          <cell r="K329" t="str">
            <v>Bombeo Mecánico</v>
          </cell>
          <cell r="L329" t="str">
            <v>A</v>
          </cell>
        </row>
        <row r="330">
          <cell r="B330" t="str">
            <v>SCB-0074[00]a</v>
          </cell>
          <cell r="C330" t="str">
            <v>29/01/2023</v>
          </cell>
          <cell r="D330">
            <v>297</v>
          </cell>
          <cell r="E330">
            <v>76</v>
          </cell>
          <cell r="F330">
            <v>2.8879999999999999</v>
          </cell>
          <cell r="G330">
            <v>96.2</v>
          </cell>
          <cell r="H330">
            <v>73.111999999999995</v>
          </cell>
          <cell r="I330">
            <v>100</v>
          </cell>
          <cell r="J330" t="str">
            <v>SCB- 01</v>
          </cell>
          <cell r="K330" t="str">
            <v>Electro Sumergible</v>
          </cell>
          <cell r="L330" t="str">
            <v>B</v>
          </cell>
        </row>
        <row r="331">
          <cell r="B331" t="str">
            <v>SCB-0076[00]a</v>
          </cell>
          <cell r="C331" t="str">
            <v>18/01/2023</v>
          </cell>
          <cell r="D331">
            <v>308</v>
          </cell>
          <cell r="E331">
            <v>215</v>
          </cell>
          <cell r="F331">
            <v>5.16</v>
          </cell>
          <cell r="G331">
            <v>97.6</v>
          </cell>
          <cell r="H331">
            <v>209.84</v>
          </cell>
          <cell r="I331">
            <v>116</v>
          </cell>
          <cell r="J331" t="str">
            <v>SCB- 01</v>
          </cell>
          <cell r="K331" t="str">
            <v>Electro Sumergible</v>
          </cell>
          <cell r="L331" t="str">
            <v>A</v>
          </cell>
        </row>
        <row r="332">
          <cell r="B332" t="str">
            <v>SCB-107a</v>
          </cell>
          <cell r="C332" t="str">
            <v>29/01/2023</v>
          </cell>
          <cell r="D332">
            <v>297</v>
          </cell>
          <cell r="E332">
            <v>48</v>
          </cell>
          <cell r="F332">
            <v>2.4</v>
          </cell>
          <cell r="G332">
            <v>95</v>
          </cell>
          <cell r="H332">
            <v>45.6</v>
          </cell>
          <cell r="I332">
            <v>1076</v>
          </cell>
          <cell r="J332" t="str">
            <v>SCB- 01</v>
          </cell>
          <cell r="K332" t="str">
            <v>Bombeo Mecánico</v>
          </cell>
          <cell r="L332" t="str">
            <v>B</v>
          </cell>
        </row>
        <row r="333">
          <cell r="B333" t="str">
            <v>SCB-11</v>
          </cell>
          <cell r="C333" t="str">
            <v>29/05/2019</v>
          </cell>
          <cell r="D333">
            <v>1638</v>
          </cell>
          <cell r="E333">
            <v>0</v>
          </cell>
          <cell r="F333">
            <v>0</v>
          </cell>
          <cell r="G333" t="str">
            <v/>
          </cell>
          <cell r="H333">
            <v>0</v>
          </cell>
          <cell r="I333">
            <v>61500</v>
          </cell>
          <cell r="J333" t="str">
            <v>SCB- 01</v>
          </cell>
          <cell r="K333" t="str">
            <v>Surgente</v>
          </cell>
          <cell r="L333" t="str">
            <v>A</v>
          </cell>
        </row>
        <row r="334">
          <cell r="B334" t="str">
            <v>SCB-110a</v>
          </cell>
          <cell r="C334" t="str">
            <v>10/01/2012</v>
          </cell>
          <cell r="D334">
            <v>4334</v>
          </cell>
          <cell r="E334">
            <v>13</v>
          </cell>
          <cell r="F334">
            <v>0.32500000000000001</v>
          </cell>
          <cell r="G334">
            <v>97.500000000000014</v>
          </cell>
          <cell r="H334">
            <v>12.675000000000001</v>
          </cell>
          <cell r="I334">
            <v>500</v>
          </cell>
          <cell r="J334" t="str">
            <v>SCB- 01</v>
          </cell>
          <cell r="K334" t="str">
            <v>Surgente</v>
          </cell>
          <cell r="L334" t="str">
            <v>C</v>
          </cell>
        </row>
        <row r="335">
          <cell r="B335" t="str">
            <v>SCB-133a</v>
          </cell>
          <cell r="C335" t="str">
            <v>28/11/2021</v>
          </cell>
          <cell r="D335">
            <v>724</v>
          </cell>
          <cell r="E335">
            <v>49</v>
          </cell>
          <cell r="F335">
            <v>0.49</v>
          </cell>
          <cell r="G335">
            <v>99</v>
          </cell>
          <cell r="H335">
            <v>48.51</v>
          </cell>
          <cell r="I335">
            <v>500</v>
          </cell>
          <cell r="J335" t="str">
            <v>SCB- 01</v>
          </cell>
          <cell r="K335" t="str">
            <v>Bombeo Mecánico</v>
          </cell>
          <cell r="L335" t="str">
            <v>C</v>
          </cell>
        </row>
        <row r="336">
          <cell r="B336" t="str">
            <v>SCB-137a</v>
          </cell>
          <cell r="C336" t="str">
            <v>22/11/2022</v>
          </cell>
          <cell r="D336">
            <v>365</v>
          </cell>
          <cell r="E336">
            <v>271</v>
          </cell>
          <cell r="F336">
            <v>1.897</v>
          </cell>
          <cell r="G336">
            <v>99.3</v>
          </cell>
          <cell r="H336">
            <v>269.10300000000001</v>
          </cell>
          <cell r="I336">
            <v>99</v>
          </cell>
          <cell r="J336" t="str">
            <v>SCB- 01</v>
          </cell>
          <cell r="K336" t="str">
            <v>Electro Sumergible</v>
          </cell>
          <cell r="L336" t="str">
            <v>C</v>
          </cell>
        </row>
        <row r="337">
          <cell r="B337" t="str">
            <v>SCB-138a</v>
          </cell>
          <cell r="C337" t="str">
            <v>18/01/2023</v>
          </cell>
          <cell r="D337">
            <v>308</v>
          </cell>
          <cell r="E337">
            <v>49</v>
          </cell>
          <cell r="F337">
            <v>4.41</v>
          </cell>
          <cell r="G337">
            <v>91</v>
          </cell>
          <cell r="H337">
            <v>44.59</v>
          </cell>
          <cell r="I337">
            <v>111</v>
          </cell>
          <cell r="J337" t="str">
            <v>SCB- 01</v>
          </cell>
          <cell r="K337" t="str">
            <v>Bombeo Mecánico</v>
          </cell>
          <cell r="L337" t="str">
            <v>B</v>
          </cell>
        </row>
        <row r="338">
          <cell r="B338" t="str">
            <v>SCB-139a</v>
          </cell>
          <cell r="C338" t="str">
            <v>25/10/2022</v>
          </cell>
          <cell r="D338">
            <v>393</v>
          </cell>
          <cell r="E338">
            <v>57</v>
          </cell>
          <cell r="F338">
            <v>7.98</v>
          </cell>
          <cell r="G338">
            <v>86.000000000000014</v>
          </cell>
          <cell r="H338">
            <v>49.02</v>
          </cell>
          <cell r="I338">
            <v>123</v>
          </cell>
          <cell r="J338" t="str">
            <v>SCB- 01</v>
          </cell>
          <cell r="K338" t="str">
            <v>Bombeo Mecánico</v>
          </cell>
          <cell r="L338" t="str">
            <v>A</v>
          </cell>
        </row>
        <row r="339">
          <cell r="B339" t="str">
            <v>SCB-141a</v>
          </cell>
          <cell r="C339" t="str">
            <v>20/10/2021</v>
          </cell>
          <cell r="D339">
            <v>763</v>
          </cell>
          <cell r="E339">
            <v>66.5</v>
          </cell>
          <cell r="F339">
            <v>2.0609999999999999</v>
          </cell>
          <cell r="G339">
            <v>96.900751879699243</v>
          </cell>
          <cell r="H339">
            <v>64.438999999999993</v>
          </cell>
          <cell r="I339">
            <v>100</v>
          </cell>
          <cell r="J339" t="str">
            <v>SCB- 01</v>
          </cell>
          <cell r="K339" t="str">
            <v>Electro Sumergible</v>
          </cell>
          <cell r="L339" t="str">
            <v>C</v>
          </cell>
        </row>
        <row r="340">
          <cell r="B340" t="str">
            <v>SCB-142a</v>
          </cell>
          <cell r="C340" t="str">
            <v>02/03/2022</v>
          </cell>
          <cell r="D340">
            <v>630</v>
          </cell>
          <cell r="E340">
            <v>18</v>
          </cell>
          <cell r="F340">
            <v>2.7</v>
          </cell>
          <cell r="G340">
            <v>85.000000000000014</v>
          </cell>
          <cell r="H340">
            <v>15.3</v>
          </cell>
          <cell r="I340">
            <v>796</v>
          </cell>
          <cell r="J340" t="str">
            <v>SCB- 01</v>
          </cell>
          <cell r="K340" t="str">
            <v>Bombeo Mecánico</v>
          </cell>
          <cell r="L340" t="str">
            <v>B</v>
          </cell>
        </row>
        <row r="341">
          <cell r="B341" t="str">
            <v>SCB-144a</v>
          </cell>
          <cell r="C341" t="str">
            <v>29/01/2023</v>
          </cell>
          <cell r="D341">
            <v>297</v>
          </cell>
          <cell r="E341">
            <v>81</v>
          </cell>
          <cell r="F341">
            <v>3.24</v>
          </cell>
          <cell r="G341">
            <v>96.000000000000014</v>
          </cell>
          <cell r="H341">
            <v>77.760000000000005</v>
          </cell>
          <cell r="I341">
            <v>155</v>
          </cell>
          <cell r="J341" t="str">
            <v>SCB- 01</v>
          </cell>
          <cell r="K341" t="str">
            <v>Electro Sumergible</v>
          </cell>
          <cell r="L341" t="str">
            <v>B</v>
          </cell>
        </row>
        <row r="342">
          <cell r="B342" t="str">
            <v>SCB-145a</v>
          </cell>
          <cell r="C342" t="str">
            <v>26/07/2022</v>
          </cell>
          <cell r="D342">
            <v>484</v>
          </cell>
          <cell r="E342">
            <v>66</v>
          </cell>
          <cell r="F342">
            <v>2.64</v>
          </cell>
          <cell r="G342">
            <v>96</v>
          </cell>
          <cell r="H342">
            <v>63.36</v>
          </cell>
          <cell r="I342">
            <v>23</v>
          </cell>
          <cell r="J342" t="str">
            <v>SCB- 01</v>
          </cell>
          <cell r="K342" t="str">
            <v>Electro Sumergible</v>
          </cell>
          <cell r="L342" t="str">
            <v>C</v>
          </cell>
        </row>
        <row r="343">
          <cell r="B343" t="str">
            <v>SCB-146a</v>
          </cell>
          <cell r="C343" t="str">
            <v>29/01/2023</v>
          </cell>
          <cell r="D343">
            <v>297</v>
          </cell>
          <cell r="E343">
            <v>60</v>
          </cell>
          <cell r="F343">
            <v>4.62</v>
          </cell>
          <cell r="G343">
            <v>92.300000000000011</v>
          </cell>
          <cell r="H343">
            <v>55.38</v>
          </cell>
          <cell r="I343">
            <v>197</v>
          </cell>
          <cell r="J343" t="str">
            <v>SCB- 01</v>
          </cell>
          <cell r="K343" t="str">
            <v>Bombeo Mecánico</v>
          </cell>
          <cell r="L343" t="str">
            <v>A</v>
          </cell>
        </row>
        <row r="344">
          <cell r="B344" t="str">
            <v>SCB-20</v>
          </cell>
          <cell r="C344" t="str">
            <v>13/03/2023</v>
          </cell>
          <cell r="D344">
            <v>254</v>
          </cell>
          <cell r="E344">
            <v>214</v>
          </cell>
          <cell r="F344">
            <v>1.9259999999999999</v>
          </cell>
          <cell r="G344">
            <v>99.100000000000009</v>
          </cell>
          <cell r="H344">
            <v>212.07400000000001</v>
          </cell>
          <cell r="I344">
            <v>1100</v>
          </cell>
          <cell r="J344" t="str">
            <v>SCB- 01</v>
          </cell>
          <cell r="K344" t="str">
            <v>Electro Sumergible</v>
          </cell>
          <cell r="L344" t="str">
            <v>B</v>
          </cell>
        </row>
        <row r="345">
          <cell r="B345" t="str">
            <v>SCB-23</v>
          </cell>
          <cell r="C345" t="str">
            <v>12/10/2022</v>
          </cell>
          <cell r="D345">
            <v>406</v>
          </cell>
          <cell r="E345">
            <v>192</v>
          </cell>
          <cell r="F345">
            <v>4.2240000000000002</v>
          </cell>
          <cell r="G345">
            <v>97.800000000000011</v>
          </cell>
          <cell r="H345">
            <v>187.77600000000001</v>
          </cell>
          <cell r="I345">
            <v>150</v>
          </cell>
          <cell r="J345" t="str">
            <v>SCB- 01</v>
          </cell>
          <cell r="K345" t="str">
            <v>Electro Sumergible</v>
          </cell>
          <cell r="L345" t="str">
            <v>B</v>
          </cell>
        </row>
        <row r="346">
          <cell r="B346" t="str">
            <v>SCB-28</v>
          </cell>
          <cell r="C346" t="str">
            <v>13/03/2023</v>
          </cell>
          <cell r="D346">
            <v>254</v>
          </cell>
          <cell r="E346">
            <v>177</v>
          </cell>
          <cell r="F346">
            <v>4.2480000000000002</v>
          </cell>
          <cell r="G346">
            <v>97.600000000000009</v>
          </cell>
          <cell r="H346">
            <v>172.75200000000001</v>
          </cell>
          <cell r="I346">
            <v>500</v>
          </cell>
          <cell r="J346" t="str">
            <v>SCB- 01</v>
          </cell>
          <cell r="K346" t="str">
            <v>Electro Sumergible</v>
          </cell>
          <cell r="L346" t="str">
            <v>A</v>
          </cell>
        </row>
        <row r="347">
          <cell r="B347" t="str">
            <v>SCB-37</v>
          </cell>
          <cell r="C347" t="str">
            <v>29/01/2023</v>
          </cell>
          <cell r="D347">
            <v>297</v>
          </cell>
          <cell r="E347">
            <v>515</v>
          </cell>
          <cell r="F347">
            <v>4.6349999999999998</v>
          </cell>
          <cell r="G347">
            <v>99.1</v>
          </cell>
          <cell r="H347">
            <v>510.36500000000001</v>
          </cell>
          <cell r="I347">
            <v>5953</v>
          </cell>
          <cell r="J347" t="str">
            <v>SCB- 01</v>
          </cell>
          <cell r="K347" t="str">
            <v>Electro Sumergible</v>
          </cell>
          <cell r="L347" t="str">
            <v>A</v>
          </cell>
        </row>
        <row r="348">
          <cell r="B348" t="str">
            <v>SCB-45</v>
          </cell>
          <cell r="C348" t="str">
            <v>31/01/2023</v>
          </cell>
          <cell r="D348">
            <v>295</v>
          </cell>
          <cell r="E348">
            <v>235</v>
          </cell>
          <cell r="F348">
            <v>1.88</v>
          </cell>
          <cell r="G348">
            <v>99.2</v>
          </cell>
          <cell r="H348">
            <v>233.12</v>
          </cell>
          <cell r="I348">
            <v>1160</v>
          </cell>
          <cell r="J348" t="str">
            <v>SCB- 01</v>
          </cell>
          <cell r="K348" t="str">
            <v>Electro Sumergible</v>
          </cell>
          <cell r="L348" t="str">
            <v>B</v>
          </cell>
        </row>
        <row r="349">
          <cell r="B349" t="str">
            <v>SCB-46</v>
          </cell>
          <cell r="C349" t="str">
            <v>31/01/2023</v>
          </cell>
          <cell r="D349">
            <v>295</v>
          </cell>
          <cell r="E349">
            <v>104</v>
          </cell>
          <cell r="F349">
            <v>6.24</v>
          </cell>
          <cell r="G349">
            <v>94</v>
          </cell>
          <cell r="H349">
            <v>97.76</v>
          </cell>
          <cell r="I349">
            <v>420</v>
          </cell>
          <cell r="J349" t="str">
            <v>SCB- 01</v>
          </cell>
          <cell r="K349" t="str">
            <v>Bombeo Mecánico</v>
          </cell>
          <cell r="L349" t="str">
            <v>A</v>
          </cell>
        </row>
        <row r="350">
          <cell r="B350" t="str">
            <v>SCB-48</v>
          </cell>
          <cell r="C350" t="str">
            <v>22/02/2022</v>
          </cell>
          <cell r="D350">
            <v>638</v>
          </cell>
          <cell r="E350">
            <v>260</v>
          </cell>
          <cell r="F350">
            <v>2.6</v>
          </cell>
          <cell r="G350">
            <v>98.999999999999986</v>
          </cell>
          <cell r="H350">
            <v>257.39999999999998</v>
          </cell>
          <cell r="I350">
            <v>100</v>
          </cell>
          <cell r="J350" t="str">
            <v>SCB- 01</v>
          </cell>
          <cell r="K350" t="str">
            <v>Electro Sumergible</v>
          </cell>
          <cell r="L350" t="str">
            <v>C</v>
          </cell>
        </row>
        <row r="351">
          <cell r="B351" t="str">
            <v>SCB-77a</v>
          </cell>
          <cell r="C351" t="str">
            <v>29/01/2023</v>
          </cell>
          <cell r="D351">
            <v>297</v>
          </cell>
          <cell r="E351">
            <v>389</v>
          </cell>
          <cell r="F351">
            <v>2.3340000000000001</v>
          </cell>
          <cell r="G351">
            <v>99.4</v>
          </cell>
          <cell r="H351">
            <v>386.666</v>
          </cell>
          <cell r="I351">
            <v>102</v>
          </cell>
          <cell r="J351" t="str">
            <v>SCB- 01</v>
          </cell>
          <cell r="K351" t="str">
            <v>Electro Sumergible</v>
          </cell>
          <cell r="L351" t="str">
            <v>B</v>
          </cell>
        </row>
        <row r="352">
          <cell r="B352" t="str">
            <v>SCB-78a</v>
          </cell>
          <cell r="C352" t="str">
            <v>29/01/2023</v>
          </cell>
          <cell r="D352">
            <v>297</v>
          </cell>
          <cell r="E352">
            <v>55</v>
          </cell>
          <cell r="F352">
            <v>6.05</v>
          </cell>
          <cell r="G352">
            <v>89</v>
          </cell>
          <cell r="H352">
            <v>48.95</v>
          </cell>
          <cell r="I352">
            <v>498</v>
          </cell>
          <cell r="J352" t="str">
            <v>SCB- 01</v>
          </cell>
          <cell r="K352" t="str">
            <v>Bombeo Mecánico</v>
          </cell>
          <cell r="L352" t="str">
            <v>A</v>
          </cell>
        </row>
        <row r="353">
          <cell r="B353" t="str">
            <v>SCB-79a</v>
          </cell>
          <cell r="C353" t="str">
            <v>11/10/2021</v>
          </cell>
          <cell r="D353">
            <v>772</v>
          </cell>
          <cell r="E353">
            <v>127</v>
          </cell>
          <cell r="F353">
            <v>3.81</v>
          </cell>
          <cell r="G353">
            <v>97</v>
          </cell>
          <cell r="H353">
            <v>123.19</v>
          </cell>
          <cell r="I353">
            <v>548</v>
          </cell>
          <cell r="J353" t="str">
            <v>SCB- 01</v>
          </cell>
          <cell r="K353" t="str">
            <v>Electro Sumergible</v>
          </cell>
          <cell r="L353" t="str">
            <v>B</v>
          </cell>
        </row>
        <row r="354">
          <cell r="B354" t="str">
            <v>SCB-80a</v>
          </cell>
          <cell r="C354" t="str">
            <v>02/03/2022</v>
          </cell>
          <cell r="D354">
            <v>630</v>
          </cell>
          <cell r="E354">
            <v>207</v>
          </cell>
          <cell r="F354">
            <v>1.0349999999999999</v>
          </cell>
          <cell r="G354">
            <v>99.5</v>
          </cell>
          <cell r="H354">
            <v>205.965</v>
          </cell>
          <cell r="I354">
            <v>1200</v>
          </cell>
          <cell r="J354" t="str">
            <v>SCB- 01</v>
          </cell>
          <cell r="K354" t="str">
            <v>Electro Sumergible</v>
          </cell>
          <cell r="L354" t="str">
            <v>A</v>
          </cell>
        </row>
        <row r="355">
          <cell r="B355" t="str">
            <v>SCB-81a</v>
          </cell>
          <cell r="C355" t="str">
            <v>14/03/2023</v>
          </cell>
          <cell r="D355">
            <v>253</v>
          </cell>
          <cell r="E355">
            <v>70</v>
          </cell>
          <cell r="F355">
            <v>4.9000000000000004</v>
          </cell>
          <cell r="G355">
            <v>93</v>
          </cell>
          <cell r="H355">
            <v>65.099999999999994</v>
          </cell>
          <cell r="I355">
            <v>250</v>
          </cell>
          <cell r="J355" t="str">
            <v>SCB- 01</v>
          </cell>
          <cell r="K355" t="str">
            <v>Bombeo Mecánico</v>
          </cell>
          <cell r="L355" t="str">
            <v>B</v>
          </cell>
        </row>
        <row r="356">
          <cell r="B356" t="str">
            <v>SCB-84a</v>
          </cell>
          <cell r="C356" t="str">
            <v>23/05/2022</v>
          </cell>
          <cell r="D356">
            <v>548</v>
          </cell>
          <cell r="E356">
            <v>43</v>
          </cell>
          <cell r="F356">
            <v>1.8919999999999999</v>
          </cell>
          <cell r="G356">
            <v>95.6</v>
          </cell>
          <cell r="H356">
            <v>41.107999999999997</v>
          </cell>
          <cell r="I356">
            <v>467</v>
          </cell>
          <cell r="J356" t="str">
            <v>SCB- 01</v>
          </cell>
          <cell r="K356" t="str">
            <v>Bombeo Mecánico</v>
          </cell>
          <cell r="L356" t="str">
            <v>C</v>
          </cell>
        </row>
        <row r="357">
          <cell r="B357" t="str">
            <v>SCB-86a</v>
          </cell>
          <cell r="C357" t="str">
            <v>29/01/2023</v>
          </cell>
          <cell r="D357">
            <v>297</v>
          </cell>
          <cell r="E357">
            <v>45</v>
          </cell>
          <cell r="F357">
            <v>5.4</v>
          </cell>
          <cell r="G357">
            <v>88</v>
          </cell>
          <cell r="H357">
            <v>39.6</v>
          </cell>
          <cell r="I357">
            <v>538</v>
          </cell>
          <cell r="J357" t="str">
            <v>SCB- 01</v>
          </cell>
          <cell r="K357" t="str">
            <v>Electro Sumergible</v>
          </cell>
          <cell r="L357" t="str">
            <v>A</v>
          </cell>
        </row>
        <row r="358">
          <cell r="B358" t="str">
            <v>SCB-88a</v>
          </cell>
          <cell r="C358" t="str">
            <v>05/12/2022</v>
          </cell>
          <cell r="D358">
            <v>352</v>
          </cell>
          <cell r="E358">
            <v>60</v>
          </cell>
          <cell r="F358">
            <v>4.2</v>
          </cell>
          <cell r="G358">
            <v>93</v>
          </cell>
          <cell r="H358">
            <v>55.8</v>
          </cell>
          <cell r="I358">
            <v>568</v>
          </cell>
          <cell r="J358" t="str">
            <v>SCB- 01</v>
          </cell>
          <cell r="K358" t="str">
            <v>Electro Sumergible</v>
          </cell>
          <cell r="L358" t="str">
            <v>A</v>
          </cell>
        </row>
        <row r="359">
          <cell r="B359" t="str">
            <v>SCB-89a</v>
          </cell>
          <cell r="C359" t="str">
            <v>19/01/2023</v>
          </cell>
          <cell r="D359">
            <v>307</v>
          </cell>
          <cell r="E359">
            <v>185</v>
          </cell>
          <cell r="F359">
            <v>2.6640000000000001</v>
          </cell>
          <cell r="G359">
            <v>98.56</v>
          </cell>
          <cell r="H359">
            <v>182.33600000000001</v>
          </cell>
          <cell r="I359">
            <v>1590</v>
          </cell>
          <cell r="J359" t="str">
            <v>SCB- 01</v>
          </cell>
          <cell r="K359" t="str">
            <v>Electro Sumergible</v>
          </cell>
          <cell r="L359" t="str">
            <v>B</v>
          </cell>
        </row>
        <row r="360">
          <cell r="B360" t="str">
            <v>SCB-92a</v>
          </cell>
          <cell r="C360" t="str">
            <v>27/07/2022</v>
          </cell>
          <cell r="D360">
            <v>483</v>
          </cell>
          <cell r="E360">
            <v>134</v>
          </cell>
          <cell r="F360">
            <v>2.0099999999999998</v>
          </cell>
          <cell r="G360">
            <v>98.500000000000014</v>
          </cell>
          <cell r="H360">
            <v>131.99</v>
          </cell>
          <cell r="I360">
            <v>385</v>
          </cell>
          <cell r="J360" t="str">
            <v>SCB- 01</v>
          </cell>
          <cell r="K360" t="str">
            <v>Electro Sumergible</v>
          </cell>
          <cell r="L360" t="str">
            <v>C</v>
          </cell>
        </row>
        <row r="361">
          <cell r="B361" t="str">
            <v>SCB-93a</v>
          </cell>
          <cell r="C361" t="str">
            <v>29/01/2023</v>
          </cell>
          <cell r="D361">
            <v>297</v>
          </cell>
          <cell r="E361">
            <v>120</v>
          </cell>
          <cell r="F361">
            <v>4.5599999999999996</v>
          </cell>
          <cell r="G361">
            <v>96.2</v>
          </cell>
          <cell r="H361">
            <v>115.44</v>
          </cell>
          <cell r="I361">
            <v>303</v>
          </cell>
          <cell r="J361" t="str">
            <v>SCB- 01</v>
          </cell>
          <cell r="K361" t="str">
            <v>Electro Sumergible</v>
          </cell>
          <cell r="L361" t="str">
            <v>A</v>
          </cell>
        </row>
        <row r="362">
          <cell r="B362" t="str">
            <v>SCB-95a</v>
          </cell>
          <cell r="C362" t="str">
            <v>18/01/2023</v>
          </cell>
          <cell r="D362">
            <v>308</v>
          </cell>
          <cell r="E362">
            <v>125</v>
          </cell>
          <cell r="F362">
            <v>3.875</v>
          </cell>
          <cell r="G362">
            <v>96.899999999999991</v>
          </cell>
          <cell r="H362">
            <v>121.125</v>
          </cell>
          <cell r="I362">
            <v>423</v>
          </cell>
          <cell r="J362" t="str">
            <v>SCB- 01</v>
          </cell>
          <cell r="K362" t="str">
            <v>Electro Sumergible</v>
          </cell>
          <cell r="L362" t="str">
            <v>B</v>
          </cell>
        </row>
        <row r="363">
          <cell r="B363" t="str">
            <v>SCB-98a</v>
          </cell>
          <cell r="C363" t="str">
            <v>18/01/2023</v>
          </cell>
          <cell r="D363">
            <v>308</v>
          </cell>
          <cell r="E363">
            <v>244</v>
          </cell>
          <cell r="F363">
            <v>5.1239999999999997</v>
          </cell>
          <cell r="G363">
            <v>97.899999999999991</v>
          </cell>
          <cell r="H363">
            <v>238.876</v>
          </cell>
          <cell r="I363">
            <v>46</v>
          </cell>
          <cell r="J363" t="str">
            <v>SCB- 01</v>
          </cell>
          <cell r="K363" t="str">
            <v>Electro Sumergible</v>
          </cell>
          <cell r="L363" t="str">
            <v>A</v>
          </cell>
        </row>
        <row r="364">
          <cell r="B364" t="str">
            <v>SCB.xp-55</v>
          </cell>
          <cell r="C364" t="str">
            <v>14/06/2022</v>
          </cell>
          <cell r="D364">
            <v>526</v>
          </cell>
          <cell r="E364">
            <v>400</v>
          </cell>
          <cell r="F364">
            <v>8.8000000000000007</v>
          </cell>
          <cell r="G364">
            <v>97.8</v>
          </cell>
          <cell r="H364">
            <v>391.2</v>
          </cell>
          <cell r="I364">
            <v>900</v>
          </cell>
          <cell r="J364" t="str">
            <v>SCB- 01</v>
          </cell>
          <cell r="K364" t="str">
            <v>Electro Sumergible</v>
          </cell>
          <cell r="L364" t="str">
            <v>A</v>
          </cell>
        </row>
        <row r="365">
          <cell r="B365" t="str">
            <v>RiAlN-15(d)[00]a</v>
          </cell>
          <cell r="C365" t="str">
            <v>28/09/2021</v>
          </cell>
          <cell r="D365">
            <v>785</v>
          </cell>
          <cell r="E365">
            <v>2.35</v>
          </cell>
          <cell r="F365">
            <v>1.3160000000000001</v>
          </cell>
          <cell r="G365">
            <v>44</v>
          </cell>
          <cell r="H365">
            <v>1.034</v>
          </cell>
          <cell r="I365">
            <v>160</v>
          </cell>
          <cell r="J365" t="str">
            <v>VAM</v>
          </cell>
          <cell r="K365" t="str">
            <v>Bombeo Mecánico</v>
          </cell>
          <cell r="L365" t="str">
            <v>C</v>
          </cell>
        </row>
        <row r="366">
          <cell r="B366" t="str">
            <v>RiAlN-2[01]b</v>
          </cell>
          <cell r="C366" t="str">
            <v>17/02/2023</v>
          </cell>
          <cell r="D366">
            <v>278</v>
          </cell>
          <cell r="E366">
            <v>20.399999999999999</v>
          </cell>
          <cell r="F366">
            <v>20.196000000000002</v>
          </cell>
          <cell r="G366">
            <v>1</v>
          </cell>
          <cell r="H366">
            <v>0.20399999999999999</v>
          </cell>
          <cell r="I366">
            <v>623</v>
          </cell>
          <cell r="J366" t="str">
            <v>VAM</v>
          </cell>
          <cell r="K366" t="str">
            <v>Bombeo Mecánico</v>
          </cell>
          <cell r="L366" t="str">
            <v>A</v>
          </cell>
        </row>
        <row r="367">
          <cell r="B367" t="str">
            <v>VAM-0006[01]a</v>
          </cell>
          <cell r="C367" t="str">
            <v>10/10/2020</v>
          </cell>
          <cell r="D367">
            <v>1138</v>
          </cell>
          <cell r="E367">
            <v>0</v>
          </cell>
          <cell r="F367">
            <v>0</v>
          </cell>
          <cell r="G367" t="str">
            <v/>
          </cell>
          <cell r="H367">
            <v>0</v>
          </cell>
          <cell r="I367">
            <v>6500</v>
          </cell>
          <cell r="J367" t="str">
            <v>VAM</v>
          </cell>
          <cell r="K367" t="str">
            <v>Surgente</v>
          </cell>
          <cell r="L367" t="str">
            <v>C</v>
          </cell>
        </row>
        <row r="368">
          <cell r="B368" t="str">
            <v>VAM-0007[00]a</v>
          </cell>
          <cell r="C368" t="str">
            <v>13/07/2021</v>
          </cell>
          <cell r="D368">
            <v>862</v>
          </cell>
          <cell r="E368">
            <v>3.9</v>
          </cell>
          <cell r="F368">
            <v>1.2869999999999999</v>
          </cell>
          <cell r="G368">
            <v>67</v>
          </cell>
          <cell r="H368">
            <v>2.613</v>
          </cell>
          <cell r="I368">
            <v>1000</v>
          </cell>
          <cell r="J368" t="str">
            <v>VAM</v>
          </cell>
          <cell r="K368" t="str">
            <v>Bombeo Mecánico</v>
          </cell>
          <cell r="L368" t="str">
            <v>C</v>
          </cell>
        </row>
        <row r="369">
          <cell r="B369" t="str">
            <v>VAM-0008[00]a</v>
          </cell>
          <cell r="C369" t="str">
            <v>07/03/2023</v>
          </cell>
          <cell r="D369">
            <v>260</v>
          </cell>
          <cell r="E369">
            <v>25.35</v>
          </cell>
          <cell r="F369">
            <v>9.1259999999999994</v>
          </cell>
          <cell r="G369">
            <v>64</v>
          </cell>
          <cell r="H369">
            <v>16.224</v>
          </cell>
          <cell r="I369">
            <v>460</v>
          </cell>
          <cell r="J369" t="str">
            <v>VAM</v>
          </cell>
          <cell r="K369" t="str">
            <v>Bombeo Mecánico</v>
          </cell>
          <cell r="L369" t="str">
            <v>B</v>
          </cell>
        </row>
        <row r="370">
          <cell r="B370" t="str">
            <v>VAM-0011[00]a(I)</v>
          </cell>
          <cell r="C370" t="str">
            <v>15/09/2022</v>
          </cell>
          <cell r="D370">
            <v>433</v>
          </cell>
          <cell r="E370">
            <v>35</v>
          </cell>
          <cell r="F370">
            <v>6.65</v>
          </cell>
          <cell r="G370">
            <v>81</v>
          </cell>
          <cell r="H370">
            <v>28.35</v>
          </cell>
          <cell r="I370">
            <v>393</v>
          </cell>
          <cell r="J370" t="str">
            <v>VAM</v>
          </cell>
          <cell r="K370" t="str">
            <v>Bombeo Mecánico</v>
          </cell>
          <cell r="L370" t="str">
            <v>A</v>
          </cell>
        </row>
        <row r="371">
          <cell r="B371" t="str">
            <v>VAM-0013[00]a</v>
          </cell>
          <cell r="C371" t="str">
            <v>23/05/2022</v>
          </cell>
          <cell r="D371">
            <v>548</v>
          </cell>
          <cell r="E371">
            <v>0</v>
          </cell>
          <cell r="F371">
            <v>0</v>
          </cell>
          <cell r="G371" t="str">
            <v/>
          </cell>
          <cell r="H371">
            <v>0</v>
          </cell>
          <cell r="I371">
            <v>16908</v>
          </cell>
          <cell r="J371" t="str">
            <v>VAM</v>
          </cell>
          <cell r="K371" t="str">
            <v>Surgente</v>
          </cell>
          <cell r="L371" t="str">
            <v>A</v>
          </cell>
        </row>
        <row r="372">
          <cell r="B372" t="str">
            <v>VAM-0017[00]a</v>
          </cell>
          <cell r="C372" t="str">
            <v>19/04/2022</v>
          </cell>
          <cell r="D372">
            <v>582</v>
          </cell>
          <cell r="E372">
            <v>3</v>
          </cell>
          <cell r="F372">
            <v>0.45</v>
          </cell>
          <cell r="G372">
            <v>85</v>
          </cell>
          <cell r="H372">
            <v>2.5499999999999998</v>
          </cell>
          <cell r="I372">
            <v>1572</v>
          </cell>
          <cell r="J372" t="str">
            <v>VAM</v>
          </cell>
          <cell r="K372" t="str">
            <v>Bombeo Hidráulico</v>
          </cell>
          <cell r="L372" t="str">
            <v>C</v>
          </cell>
        </row>
        <row r="373">
          <cell r="B373" t="str">
            <v>VAM-100(d)[00]a</v>
          </cell>
          <cell r="C373" t="str">
            <v>25/08/2022</v>
          </cell>
          <cell r="D373">
            <v>454</v>
          </cell>
          <cell r="E373">
            <v>4</v>
          </cell>
          <cell r="F373">
            <v>0.44</v>
          </cell>
          <cell r="G373">
            <v>89</v>
          </cell>
          <cell r="H373">
            <v>3.56</v>
          </cell>
          <cell r="I373">
            <v>100</v>
          </cell>
          <cell r="J373" t="str">
            <v>VAM</v>
          </cell>
          <cell r="K373" t="str">
            <v>Bombeo Hidráulico</v>
          </cell>
          <cell r="L373" t="str">
            <v>C</v>
          </cell>
        </row>
        <row r="374">
          <cell r="B374" t="str">
            <v>VAM-14a</v>
          </cell>
          <cell r="C374" t="str">
            <v>13/03/2023</v>
          </cell>
          <cell r="D374">
            <v>254</v>
          </cell>
          <cell r="E374">
            <v>31.2</v>
          </cell>
          <cell r="F374">
            <v>5.6159999999999997</v>
          </cell>
          <cell r="G374">
            <v>82</v>
          </cell>
          <cell r="H374">
            <v>25.584</v>
          </cell>
          <cell r="I374">
            <v>2200</v>
          </cell>
          <cell r="J374" t="str">
            <v>VAM</v>
          </cell>
          <cell r="K374" t="str">
            <v>Bombeo Mecánico</v>
          </cell>
          <cell r="L374" t="str">
            <v>B</v>
          </cell>
        </row>
        <row r="375">
          <cell r="B375" t="str">
            <v>VAM-15a</v>
          </cell>
          <cell r="C375" t="str">
            <v>07/03/2023</v>
          </cell>
          <cell r="D375">
            <v>260</v>
          </cell>
          <cell r="E375">
            <v>11.04</v>
          </cell>
          <cell r="F375">
            <v>4.968</v>
          </cell>
          <cell r="G375">
            <v>55.000000000000007</v>
          </cell>
          <cell r="H375">
            <v>6.0720000000000001</v>
          </cell>
          <cell r="I375">
            <v>1100</v>
          </cell>
          <cell r="J375" t="str">
            <v>VAM</v>
          </cell>
          <cell r="K375" t="str">
            <v>Bombeo Mecánico</v>
          </cell>
          <cell r="L375" t="str">
            <v>B</v>
          </cell>
        </row>
        <row r="376">
          <cell r="B376" t="str">
            <v>VAM-18a</v>
          </cell>
          <cell r="C376" t="str">
            <v>27/07/2022</v>
          </cell>
          <cell r="D376">
            <v>483</v>
          </cell>
          <cell r="E376">
            <v>52</v>
          </cell>
          <cell r="F376">
            <v>2.6</v>
          </cell>
          <cell r="G376">
            <v>95</v>
          </cell>
          <cell r="H376">
            <v>49.4</v>
          </cell>
          <cell r="I376">
            <v>850</v>
          </cell>
          <cell r="J376" t="str">
            <v>VAM</v>
          </cell>
          <cell r="K376" t="str">
            <v>Electro Sumergible</v>
          </cell>
          <cell r="L376" t="str">
            <v>C</v>
          </cell>
        </row>
        <row r="377">
          <cell r="B377" t="str">
            <v>VAM-19a</v>
          </cell>
          <cell r="C377" t="str">
            <v>10/02/2023</v>
          </cell>
          <cell r="D377">
            <v>285</v>
          </cell>
          <cell r="E377">
            <v>8.6999999999999993</v>
          </cell>
          <cell r="F377">
            <v>7.9</v>
          </cell>
          <cell r="G377">
            <v>9.1954022988505759</v>
          </cell>
          <cell r="H377">
            <v>0.8</v>
          </cell>
          <cell r="I377">
            <v>1000</v>
          </cell>
          <cell r="J377" t="str">
            <v>VAM</v>
          </cell>
          <cell r="K377" t="str">
            <v>Bombeo Mecánico</v>
          </cell>
          <cell r="L377" t="str">
            <v>A</v>
          </cell>
        </row>
        <row r="378">
          <cell r="B378" t="str">
            <v>VAM-21a(I)</v>
          </cell>
          <cell r="C378" t="str">
            <v>01/04/2022</v>
          </cell>
          <cell r="D378">
            <v>600</v>
          </cell>
          <cell r="E378">
            <v>19.600000000000001</v>
          </cell>
          <cell r="F378">
            <v>3.1360000000000001</v>
          </cell>
          <cell r="G378">
            <v>83.999999999999986</v>
          </cell>
          <cell r="H378">
            <v>16.463999999999999</v>
          </cell>
          <cell r="I378">
            <v>867</v>
          </cell>
          <cell r="J378" t="str">
            <v>VAM</v>
          </cell>
          <cell r="K378" t="str">
            <v>Bombeo Mecánico</v>
          </cell>
          <cell r="L378" t="str">
            <v>C</v>
          </cell>
        </row>
        <row r="379">
          <cell r="B379" t="str">
            <v>VAM-22a</v>
          </cell>
          <cell r="C379" t="str">
            <v>19/09/2022</v>
          </cell>
          <cell r="D379">
            <v>429</v>
          </cell>
          <cell r="E379">
            <v>308</v>
          </cell>
          <cell r="F379">
            <v>8.3160000000000007</v>
          </cell>
          <cell r="G379">
            <v>97.300000000000011</v>
          </cell>
          <cell r="H379">
            <v>299.68400000000003</v>
          </cell>
          <cell r="I379">
            <v>800</v>
          </cell>
          <cell r="J379" t="str">
            <v>VAM</v>
          </cell>
          <cell r="K379" t="str">
            <v>Electro Sumergible</v>
          </cell>
          <cell r="L379" t="str">
            <v>A</v>
          </cell>
        </row>
        <row r="380">
          <cell r="B380" t="str">
            <v>VAM-25a</v>
          </cell>
          <cell r="C380" t="str">
            <v>19/09/2022</v>
          </cell>
          <cell r="D380">
            <v>429</v>
          </cell>
          <cell r="E380">
            <v>68</v>
          </cell>
          <cell r="F380">
            <v>8.2959999999999994</v>
          </cell>
          <cell r="G380">
            <v>87.8</v>
          </cell>
          <cell r="H380">
            <v>59.704000000000001</v>
          </cell>
          <cell r="I380">
            <v>2700</v>
          </cell>
          <cell r="J380" t="str">
            <v>VAM</v>
          </cell>
          <cell r="K380" t="str">
            <v>Electro Sumergible</v>
          </cell>
          <cell r="L380" t="str">
            <v>A</v>
          </cell>
        </row>
        <row r="381">
          <cell r="B381" t="str">
            <v>VAM-26a</v>
          </cell>
          <cell r="C381" t="str">
            <v>15/09/2022</v>
          </cell>
          <cell r="D381">
            <v>433</v>
          </cell>
          <cell r="E381">
            <v>10.5</v>
          </cell>
          <cell r="F381">
            <v>2.625</v>
          </cell>
          <cell r="G381">
            <v>75</v>
          </cell>
          <cell r="H381">
            <v>7.875</v>
          </cell>
          <cell r="I381">
            <v>1500</v>
          </cell>
          <cell r="J381" t="str">
            <v>VAM</v>
          </cell>
          <cell r="K381" t="str">
            <v>Bombeo Hidráulico</v>
          </cell>
          <cell r="L381" t="str">
            <v>B</v>
          </cell>
        </row>
        <row r="382">
          <cell r="B382" t="str">
            <v>VAM-27a</v>
          </cell>
          <cell r="C382" t="str">
            <v>13/03/2023</v>
          </cell>
          <cell r="D382">
            <v>254</v>
          </cell>
          <cell r="E382">
            <v>17</v>
          </cell>
          <cell r="F382">
            <v>8.67</v>
          </cell>
          <cell r="G382">
            <v>49</v>
          </cell>
          <cell r="H382">
            <v>8.33</v>
          </cell>
          <cell r="I382">
            <v>2000</v>
          </cell>
          <cell r="J382" t="str">
            <v>VAM</v>
          </cell>
          <cell r="K382" t="str">
            <v>Bombeo Mecánico</v>
          </cell>
          <cell r="L382" t="str">
            <v>A</v>
          </cell>
        </row>
        <row r="383">
          <cell r="B383" t="str">
            <v>VAM-29a</v>
          </cell>
          <cell r="C383" t="str">
            <v>23/05/2022</v>
          </cell>
          <cell r="D383">
            <v>548</v>
          </cell>
          <cell r="E383">
            <v>0</v>
          </cell>
          <cell r="F383">
            <v>0</v>
          </cell>
          <cell r="G383" t="str">
            <v/>
          </cell>
          <cell r="H383">
            <v>0</v>
          </cell>
          <cell r="I383">
            <v>19861</v>
          </cell>
          <cell r="J383" t="str">
            <v>VAM</v>
          </cell>
          <cell r="K383" t="str">
            <v>Surgente</v>
          </cell>
          <cell r="L383" t="str">
            <v>A</v>
          </cell>
        </row>
        <row r="384">
          <cell r="B384" t="str">
            <v>VAM-31a</v>
          </cell>
          <cell r="C384" t="str">
            <v>13/03/2023</v>
          </cell>
          <cell r="D384">
            <v>254</v>
          </cell>
          <cell r="E384">
            <v>39.520000000000003</v>
          </cell>
          <cell r="F384">
            <v>35.173000000000002</v>
          </cell>
          <cell r="G384">
            <v>10.999493927125506</v>
          </cell>
          <cell r="H384">
            <v>4.3470000000000004</v>
          </cell>
          <cell r="I384">
            <v>786</v>
          </cell>
          <cell r="J384" t="str">
            <v>VAM</v>
          </cell>
          <cell r="K384" t="str">
            <v>Electro Sumergible</v>
          </cell>
          <cell r="L384" t="str">
            <v>A</v>
          </cell>
        </row>
        <row r="385">
          <cell r="B385" t="str">
            <v>VAM-34a</v>
          </cell>
          <cell r="C385" t="str">
            <v>15/09/2022</v>
          </cell>
          <cell r="D385">
            <v>433</v>
          </cell>
          <cell r="E385">
            <v>29</v>
          </cell>
          <cell r="F385">
            <v>7.83</v>
          </cell>
          <cell r="G385">
            <v>73.000000000000014</v>
          </cell>
          <cell r="H385">
            <v>21.17</v>
          </cell>
          <cell r="I385">
            <v>1500</v>
          </cell>
          <cell r="J385" t="str">
            <v>VAM</v>
          </cell>
          <cell r="K385" t="str">
            <v>Bombeo Mecánico</v>
          </cell>
          <cell r="L385" t="str">
            <v>B</v>
          </cell>
        </row>
        <row r="386">
          <cell r="B386" t="str">
            <v>VAM-45a</v>
          </cell>
          <cell r="C386" t="str">
            <v>10/07/2022</v>
          </cell>
          <cell r="D386">
            <v>500</v>
          </cell>
          <cell r="E386">
            <v>43</v>
          </cell>
          <cell r="F386">
            <v>7.74</v>
          </cell>
          <cell r="G386">
            <v>82</v>
          </cell>
          <cell r="H386">
            <v>35.26</v>
          </cell>
          <cell r="I386">
            <v>1048</v>
          </cell>
          <cell r="J386" t="str">
            <v>VAM</v>
          </cell>
          <cell r="K386" t="str">
            <v>Bombeo Mecánico</v>
          </cell>
          <cell r="L386" t="str">
            <v>A</v>
          </cell>
        </row>
        <row r="387">
          <cell r="B387" t="str">
            <v>VAM-46a</v>
          </cell>
          <cell r="C387" t="str">
            <v>16/03/2023</v>
          </cell>
          <cell r="D387">
            <v>251</v>
          </cell>
          <cell r="E387">
            <v>29.25</v>
          </cell>
          <cell r="F387">
            <v>5.85</v>
          </cell>
          <cell r="G387">
            <v>80</v>
          </cell>
          <cell r="H387">
            <v>23.4</v>
          </cell>
          <cell r="I387">
            <v>780</v>
          </cell>
          <cell r="J387" t="str">
            <v>VAM</v>
          </cell>
          <cell r="K387" t="str">
            <v>Bombeo Mecánico</v>
          </cell>
          <cell r="L387" t="str">
            <v>B</v>
          </cell>
        </row>
        <row r="388">
          <cell r="B388" t="str">
            <v>VAM-47a</v>
          </cell>
          <cell r="C388" t="str">
            <v>19/12/2022</v>
          </cell>
          <cell r="D388">
            <v>338</v>
          </cell>
          <cell r="E388">
            <v>13</v>
          </cell>
          <cell r="F388">
            <v>9.1</v>
          </cell>
          <cell r="G388">
            <v>30</v>
          </cell>
          <cell r="H388">
            <v>3.9</v>
          </cell>
          <cell r="I388">
            <v>240</v>
          </cell>
          <cell r="J388" t="str">
            <v>VAM</v>
          </cell>
          <cell r="K388" t="str">
            <v>Bombeo Mecánico</v>
          </cell>
          <cell r="L388" t="str">
            <v>A</v>
          </cell>
        </row>
        <row r="389">
          <cell r="B389" t="str">
            <v>VAM-50a</v>
          </cell>
          <cell r="C389" t="str">
            <v>15/08/2022</v>
          </cell>
          <cell r="D389">
            <v>464</v>
          </cell>
          <cell r="E389">
            <v>39</v>
          </cell>
          <cell r="F389">
            <v>4.29</v>
          </cell>
          <cell r="G389">
            <v>89</v>
          </cell>
          <cell r="H389">
            <v>34.71</v>
          </cell>
          <cell r="I389">
            <v>929</v>
          </cell>
          <cell r="J389" t="str">
            <v>VAM</v>
          </cell>
          <cell r="K389" t="str">
            <v>Bombeo Mecánico</v>
          </cell>
          <cell r="L389" t="str">
            <v>B</v>
          </cell>
        </row>
        <row r="390">
          <cell r="B390" t="str">
            <v>VAM-52a</v>
          </cell>
          <cell r="C390" t="str">
            <v>14/03/2023</v>
          </cell>
          <cell r="D390">
            <v>253</v>
          </cell>
          <cell r="E390">
            <v>31.2</v>
          </cell>
          <cell r="F390">
            <v>5.6159999999999997</v>
          </cell>
          <cell r="G390">
            <v>82</v>
          </cell>
          <cell r="H390">
            <v>25.584</v>
          </cell>
          <cell r="I390">
            <v>520</v>
          </cell>
          <cell r="J390" t="str">
            <v>VAM</v>
          </cell>
          <cell r="K390" t="str">
            <v>Bombeo Mecánico</v>
          </cell>
          <cell r="L390" t="str">
            <v>B</v>
          </cell>
        </row>
        <row r="391">
          <cell r="B391" t="str">
            <v>VAM-53(d)[00]a</v>
          </cell>
          <cell r="C391" t="str">
            <v>15/08/2021</v>
          </cell>
          <cell r="D391">
            <v>829</v>
          </cell>
          <cell r="E391">
            <v>4.4000000000000004</v>
          </cell>
          <cell r="F391">
            <v>4.2679999999999998</v>
          </cell>
          <cell r="G391">
            <v>3</v>
          </cell>
          <cell r="H391">
            <v>0.13200000000000001</v>
          </cell>
          <cell r="I391">
            <v>404</v>
          </cell>
          <cell r="J391" t="str">
            <v>VAM</v>
          </cell>
          <cell r="K391" t="str">
            <v>Bombeo Mecánico</v>
          </cell>
          <cell r="L391" t="str">
            <v>B</v>
          </cell>
        </row>
        <row r="392">
          <cell r="B392" t="str">
            <v>VAM-54(d)[00]a</v>
          </cell>
          <cell r="C392" t="str">
            <v>22/05/2022</v>
          </cell>
          <cell r="D392">
            <v>549</v>
          </cell>
          <cell r="E392">
            <v>7.9</v>
          </cell>
          <cell r="F392">
            <v>0.39500000000000002</v>
          </cell>
          <cell r="G392">
            <v>95</v>
          </cell>
          <cell r="H392">
            <v>7.5049999999999999</v>
          </cell>
          <cell r="I392">
            <v>3057</v>
          </cell>
          <cell r="J392" t="str">
            <v>VAM</v>
          </cell>
          <cell r="K392" t="str">
            <v>Bombeo Mecánico</v>
          </cell>
          <cell r="L392" t="str">
            <v>C</v>
          </cell>
        </row>
        <row r="393">
          <cell r="B393" t="str">
            <v>VAM-55(d)[00]a</v>
          </cell>
          <cell r="C393" t="str">
            <v>14/03/2023</v>
          </cell>
          <cell r="D393">
            <v>253</v>
          </cell>
          <cell r="E393">
            <v>2.34</v>
          </cell>
          <cell r="F393">
            <v>2.2229999999999999</v>
          </cell>
          <cell r="G393">
            <v>5</v>
          </cell>
          <cell r="H393">
            <v>0.11700000000000001</v>
          </cell>
          <cell r="I393">
            <v>2400</v>
          </cell>
          <cell r="J393" t="str">
            <v>VAM</v>
          </cell>
          <cell r="K393" t="str">
            <v>Bombeo Mecánico</v>
          </cell>
          <cell r="L393" t="str">
            <v>C</v>
          </cell>
        </row>
        <row r="394">
          <cell r="B394" t="str">
            <v>VAM-57a</v>
          </cell>
          <cell r="C394" t="str">
            <v>07/03/2023</v>
          </cell>
          <cell r="D394">
            <v>260</v>
          </cell>
          <cell r="E394">
            <v>87</v>
          </cell>
          <cell r="F394">
            <v>6.96</v>
          </cell>
          <cell r="G394">
            <v>92</v>
          </cell>
          <cell r="H394">
            <v>80.040000000000006</v>
          </cell>
          <cell r="I394">
            <v>2500</v>
          </cell>
          <cell r="J394" t="str">
            <v>VAM</v>
          </cell>
          <cell r="K394" t="str">
            <v>Electro Sumergible</v>
          </cell>
          <cell r="L394" t="str">
            <v>A</v>
          </cell>
        </row>
        <row r="395">
          <cell r="B395" t="str">
            <v>VAM-58(d)[00]a</v>
          </cell>
          <cell r="C395" t="str">
            <v>19/12/2022</v>
          </cell>
          <cell r="D395">
            <v>338</v>
          </cell>
          <cell r="E395">
            <v>6</v>
          </cell>
          <cell r="F395">
            <v>2.88</v>
          </cell>
          <cell r="G395">
            <v>52</v>
          </cell>
          <cell r="H395">
            <v>3.12</v>
          </cell>
          <cell r="I395">
            <v>2900</v>
          </cell>
          <cell r="J395" t="str">
            <v>VAM</v>
          </cell>
          <cell r="K395" t="str">
            <v>Bombeo Mecánico</v>
          </cell>
          <cell r="L395" t="str">
            <v>B</v>
          </cell>
        </row>
        <row r="396">
          <cell r="B396" t="str">
            <v>VAM-59(d)[00]a</v>
          </cell>
          <cell r="C396" t="str">
            <v>16/01/2023</v>
          </cell>
          <cell r="D396">
            <v>310</v>
          </cell>
          <cell r="E396">
            <v>18</v>
          </cell>
          <cell r="F396">
            <v>5.4</v>
          </cell>
          <cell r="G396">
            <v>70</v>
          </cell>
          <cell r="H396">
            <v>12.6</v>
          </cell>
          <cell r="I396">
            <v>847</v>
          </cell>
          <cell r="J396" t="str">
            <v>VAM</v>
          </cell>
          <cell r="K396" t="str">
            <v>Bombeo Mecánico</v>
          </cell>
          <cell r="L396" t="str">
            <v>B</v>
          </cell>
        </row>
        <row r="397">
          <cell r="B397" t="str">
            <v>VAM-62(d)(I)[00]</v>
          </cell>
          <cell r="C397" t="str">
            <v>26/08/2021</v>
          </cell>
          <cell r="D397">
            <v>818</v>
          </cell>
          <cell r="E397">
            <v>1.21</v>
          </cell>
          <cell r="F397">
            <v>1.198</v>
          </cell>
          <cell r="G397">
            <v>0.99173553719008267</v>
          </cell>
          <cell r="H397">
            <v>1.2E-2</v>
          </cell>
          <cell r="I397">
            <v>670</v>
          </cell>
          <cell r="J397" t="str">
            <v>VAM</v>
          </cell>
          <cell r="K397" t="str">
            <v>Bombeo Mecánico</v>
          </cell>
          <cell r="L397" t="str">
            <v>C</v>
          </cell>
        </row>
        <row r="398">
          <cell r="B398" t="str">
            <v>VAM-65a(d)</v>
          </cell>
          <cell r="C398" t="str">
            <v>03/02/2023</v>
          </cell>
          <cell r="D398">
            <v>292</v>
          </cell>
          <cell r="E398">
            <v>14.4</v>
          </cell>
          <cell r="F398">
            <v>14.342000000000001</v>
          </cell>
          <cell r="G398">
            <v>0.40277777777777779</v>
          </cell>
          <cell r="H398">
            <v>5.8000000000000003E-2</v>
          </cell>
          <cell r="I398">
            <v>2477</v>
          </cell>
          <cell r="J398" t="str">
            <v>VAM</v>
          </cell>
          <cell r="K398" t="str">
            <v>Bombeo Mecánico</v>
          </cell>
          <cell r="L398" t="str">
            <v>A</v>
          </cell>
        </row>
        <row r="399">
          <cell r="B399" t="str">
            <v>VAM-66a</v>
          </cell>
          <cell r="C399" t="str">
            <v>07/03/2023</v>
          </cell>
          <cell r="D399">
            <v>260</v>
          </cell>
          <cell r="E399">
            <v>27.5</v>
          </cell>
          <cell r="F399">
            <v>17.600000000000001</v>
          </cell>
          <cell r="G399">
            <v>36</v>
          </cell>
          <cell r="H399">
            <v>9.9</v>
          </cell>
          <cell r="I399">
            <v>780</v>
          </cell>
          <cell r="J399" t="str">
            <v>VAM</v>
          </cell>
          <cell r="K399" t="str">
            <v>Bombeo Mecánico</v>
          </cell>
          <cell r="L399" t="str">
            <v>A</v>
          </cell>
        </row>
        <row r="400">
          <cell r="B400" t="str">
            <v>VAM-69(d)[00]a</v>
          </cell>
          <cell r="C400" t="str">
            <v>19/12/2022</v>
          </cell>
          <cell r="D400">
            <v>338</v>
          </cell>
          <cell r="E400">
            <v>18.5</v>
          </cell>
          <cell r="F400">
            <v>1.1100000000000001</v>
          </cell>
          <cell r="G400">
            <v>94</v>
          </cell>
          <cell r="H400">
            <v>17.39</v>
          </cell>
          <cell r="I400">
            <v>52</v>
          </cell>
          <cell r="J400" t="str">
            <v>VAM</v>
          </cell>
          <cell r="K400" t="str">
            <v>Bombeo Hidráulico</v>
          </cell>
          <cell r="L400" t="str">
            <v>C</v>
          </cell>
        </row>
        <row r="401">
          <cell r="B401" t="str">
            <v>VAM-73(d)[00]a</v>
          </cell>
          <cell r="C401" t="str">
            <v>11/02/2023</v>
          </cell>
          <cell r="D401">
            <v>284</v>
          </cell>
          <cell r="E401">
            <v>14.3</v>
          </cell>
          <cell r="F401">
            <v>9.4380000000000006</v>
          </cell>
          <cell r="G401">
            <v>34</v>
          </cell>
          <cell r="H401">
            <v>4.8620000000000001</v>
          </cell>
          <cell r="I401">
            <v>524</v>
          </cell>
          <cell r="J401" t="str">
            <v>VAM</v>
          </cell>
          <cell r="K401" t="str">
            <v>Bombeo Mecánico</v>
          </cell>
          <cell r="L401" t="str">
            <v>A</v>
          </cell>
        </row>
        <row r="402">
          <cell r="B402" t="str">
            <v>VAM-80a</v>
          </cell>
          <cell r="C402" t="str">
            <v>02/02/2023</v>
          </cell>
          <cell r="D402">
            <v>293</v>
          </cell>
          <cell r="E402">
            <v>15</v>
          </cell>
          <cell r="F402">
            <v>14.4</v>
          </cell>
          <cell r="G402">
            <v>4</v>
          </cell>
          <cell r="H402">
            <v>0.6</v>
          </cell>
          <cell r="I402">
            <v>1600</v>
          </cell>
          <cell r="J402" t="str">
            <v>VAM</v>
          </cell>
          <cell r="K402" t="str">
            <v>Bombeo Hidráulico</v>
          </cell>
          <cell r="L402" t="str">
            <v>A</v>
          </cell>
        </row>
        <row r="403">
          <cell r="B403" t="str">
            <v>VAM-89(d)[00]a</v>
          </cell>
          <cell r="C403" t="str">
            <v>19/10/2022</v>
          </cell>
          <cell r="D403">
            <v>399</v>
          </cell>
          <cell r="E403">
            <v>15.6</v>
          </cell>
          <cell r="F403">
            <v>14.507999999999999</v>
          </cell>
          <cell r="G403">
            <v>7.0000000000000009</v>
          </cell>
          <cell r="H403">
            <v>1.0920000000000001</v>
          </cell>
          <cell r="I403">
            <v>546</v>
          </cell>
          <cell r="J403" t="str">
            <v>VAM</v>
          </cell>
          <cell r="K403" t="str">
            <v>Bombeo Mecánico</v>
          </cell>
          <cell r="L403" t="str">
            <v>A</v>
          </cell>
        </row>
        <row r="404">
          <cell r="B404" t="str">
            <v>VAM-99(d)[00]a</v>
          </cell>
          <cell r="C404" t="str">
            <v>01/02/2023</v>
          </cell>
          <cell r="D404">
            <v>294</v>
          </cell>
          <cell r="E404">
            <v>1.56</v>
          </cell>
          <cell r="F404">
            <v>1.5129999999999999</v>
          </cell>
          <cell r="G404">
            <v>3.0128205128205128</v>
          </cell>
          <cell r="H404">
            <v>4.7E-2</v>
          </cell>
          <cell r="I404">
            <v>107</v>
          </cell>
          <cell r="J404" t="str">
            <v>VAM</v>
          </cell>
          <cell r="K404" t="str">
            <v>Bombeo Mecánico</v>
          </cell>
          <cell r="L404" t="str">
            <v>C</v>
          </cell>
        </row>
        <row r="405">
          <cell r="B405" t="str">
            <v>VAM.a-87(d)[00]a</v>
          </cell>
          <cell r="C405" t="str">
            <v>19/04/2022</v>
          </cell>
          <cell r="D405">
            <v>582</v>
          </cell>
          <cell r="E405">
            <v>2.23</v>
          </cell>
          <cell r="F405">
            <v>2.1030000000000002</v>
          </cell>
          <cell r="G405">
            <v>5.695067264573991</v>
          </cell>
          <cell r="H405">
            <v>0.127</v>
          </cell>
          <cell r="I405">
            <v>82</v>
          </cell>
          <cell r="J405" t="str">
            <v>VAM</v>
          </cell>
          <cell r="K405" t="str">
            <v>Bombeo Mecánico</v>
          </cell>
          <cell r="L405" t="str">
            <v>C</v>
          </cell>
        </row>
        <row r="406">
          <cell r="B406" t="str">
            <v>VAM.a-98(d)[00]a</v>
          </cell>
          <cell r="C406" t="str">
            <v>01/02/2023</v>
          </cell>
          <cell r="D406">
            <v>294</v>
          </cell>
          <cell r="E406">
            <v>20.28</v>
          </cell>
          <cell r="F406">
            <v>20.077000000000002</v>
          </cell>
          <cell r="G406">
            <v>1.0009861932938857</v>
          </cell>
          <cell r="H406">
            <v>0.20300000000000001</v>
          </cell>
          <cell r="I406">
            <v>943</v>
          </cell>
          <cell r="J406" t="str">
            <v>VAM</v>
          </cell>
          <cell r="K406" t="str">
            <v>Bombeo Mecánico</v>
          </cell>
          <cell r="L406" t="str">
            <v>A</v>
          </cell>
        </row>
        <row r="407">
          <cell r="B407" t="str">
            <v>Rial-3a</v>
          </cell>
          <cell r="C407"/>
          <cell r="D407"/>
          <cell r="E407">
            <v>15</v>
          </cell>
          <cell r="F407">
            <v>0.23</v>
          </cell>
          <cell r="G407">
            <v>98.466666666666669</v>
          </cell>
          <cell r="H407">
            <v>14.77</v>
          </cell>
          <cell r="I407"/>
          <cell r="J407" t="str">
            <v>VAM</v>
          </cell>
          <cell r="K407"/>
          <cell r="L407"/>
        </row>
        <row r="408">
          <cell r="B408" t="str">
            <v>Colector VAM 80</v>
          </cell>
          <cell r="C408"/>
          <cell r="D408"/>
          <cell r="E408">
            <v>328</v>
          </cell>
          <cell r="F408">
            <v>137</v>
          </cell>
          <cell r="G408">
            <v>58.231707317073166</v>
          </cell>
          <cell r="H408">
            <v>191</v>
          </cell>
          <cell r="I408"/>
          <cell r="J408" t="str">
            <v>VAM</v>
          </cell>
          <cell r="K408"/>
          <cell r="L408"/>
        </row>
      </sheetData>
      <sheetData sheetId="1" refreshError="1"/>
      <sheetData sheetId="2">
        <row r="485">
          <cell r="B485" t="str">
            <v>PN.a-19[00]a</v>
          </cell>
          <cell r="C485" t="str">
            <v>SB14</v>
          </cell>
          <cell r="D485" t="str">
            <v>Inhibidor de hidratos</v>
          </cell>
          <cell r="E485">
            <v>30</v>
          </cell>
        </row>
        <row r="486">
          <cell r="B486" t="str">
            <v>PTG</v>
          </cell>
          <cell r="C486" t="str">
            <v>SB14</v>
          </cell>
          <cell r="D486" t="str">
            <v>Inhibidor de hidratos</v>
          </cell>
          <cell r="E486">
            <v>40</v>
          </cell>
        </row>
        <row r="487">
          <cell r="B487" t="str">
            <v>SEPARADOR DE GAS EDA PTC</v>
          </cell>
          <cell r="C487" t="str">
            <v>SB14</v>
          </cell>
          <cell r="D487" t="str">
            <v>Inhibidor de hidratos</v>
          </cell>
          <cell r="E487">
            <v>15</v>
          </cell>
        </row>
        <row r="488">
          <cell r="B488" t="str">
            <v>SCB-0061[00]a</v>
          </cell>
          <cell r="C488" t="str">
            <v>BSH8050</v>
          </cell>
          <cell r="D488" t="str">
            <v>Secuestrante de sulfhídrico</v>
          </cell>
          <cell r="E488">
            <v>18</v>
          </cell>
        </row>
        <row r="489">
          <cell r="B489" t="str">
            <v>SCB-0065[00]a</v>
          </cell>
          <cell r="C489" t="str">
            <v>BSH8050</v>
          </cell>
          <cell r="D489" t="str">
            <v>Secuestrante de sulfhídrico</v>
          </cell>
          <cell r="E489">
            <v>13.5</v>
          </cell>
        </row>
        <row r="490">
          <cell r="B490" t="str">
            <v>SCB-11</v>
          </cell>
          <cell r="C490" t="str">
            <v>SB14</v>
          </cell>
          <cell r="D490" t="str">
            <v>Inhibidor de hidratos</v>
          </cell>
          <cell r="E490">
            <v>25</v>
          </cell>
        </row>
        <row r="491">
          <cell r="B491" t="str">
            <v>SCB-138a</v>
          </cell>
          <cell r="C491" t="str">
            <v>BSH8050</v>
          </cell>
          <cell r="D491" t="str">
            <v>Secuestrante de sulfhídrico</v>
          </cell>
          <cell r="E491">
            <v>4</v>
          </cell>
        </row>
        <row r="492">
          <cell r="B492" t="str">
            <v>SCB-78a</v>
          </cell>
          <cell r="C492" t="str">
            <v>BSH8050</v>
          </cell>
          <cell r="D492" t="str">
            <v>Secuestrante de sulfhídrico</v>
          </cell>
          <cell r="E492">
            <v>15</v>
          </cell>
        </row>
        <row r="493">
          <cell r="B493" t="str">
            <v>SP-244</v>
          </cell>
          <cell r="C493" t="str">
            <v>BSH8050</v>
          </cell>
          <cell r="D493" t="str">
            <v>Secuestrante de sulfhídrico</v>
          </cell>
          <cell r="E493">
            <v>10</v>
          </cell>
        </row>
        <row r="494">
          <cell r="B494" t="str">
            <v>SP-310a</v>
          </cell>
          <cell r="C494" t="str">
            <v>BSH8050</v>
          </cell>
          <cell r="D494" t="str">
            <v>Secuestrante de sulfhídrico</v>
          </cell>
          <cell r="E494">
            <v>10</v>
          </cell>
        </row>
        <row r="495">
          <cell r="B495" t="str">
            <v>Compresora VAM</v>
          </cell>
          <cell r="C495" t="str">
            <v>SB14</v>
          </cell>
          <cell r="D495" t="str">
            <v>Inhibidor de hidratos</v>
          </cell>
          <cell r="E495">
            <v>22</v>
          </cell>
        </row>
        <row r="496">
          <cell r="B496" t="str">
            <v>Compresora VAM Sda</v>
          </cell>
          <cell r="C496" t="str">
            <v>BSH8050</v>
          </cell>
          <cell r="D496" t="str">
            <v>Secuestrante de sulfhídrico</v>
          </cell>
          <cell r="E496">
            <v>30</v>
          </cell>
        </row>
        <row r="497">
          <cell r="B497" t="str">
            <v>Colector 4 VAM</v>
          </cell>
          <cell r="C497" t="str">
            <v>SB14</v>
          </cell>
          <cell r="D497" t="str">
            <v>Inhibidor de hidratos</v>
          </cell>
          <cell r="E497">
            <v>10</v>
          </cell>
        </row>
        <row r="498">
          <cell r="B498" t="str">
            <v>Motocompresora SCB</v>
          </cell>
          <cell r="C498" t="str">
            <v>SB14</v>
          </cell>
          <cell r="D498" t="str">
            <v>Inhibidor de hidratos</v>
          </cell>
          <cell r="E498">
            <v>22</v>
          </cell>
        </row>
        <row r="499">
          <cell r="B499" t="str">
            <v>Separador VAM-32</v>
          </cell>
          <cell r="C499" t="str">
            <v>SB14</v>
          </cell>
          <cell r="D499" t="str">
            <v>Inhibidor de hidratos</v>
          </cell>
          <cell r="E499">
            <v>10</v>
          </cell>
        </row>
        <row r="500">
          <cell r="B500" t="str">
            <v>VAM-0013[00]a</v>
          </cell>
          <cell r="C500" t="str">
            <v>SB14</v>
          </cell>
          <cell r="D500" t="str">
            <v>Inhibidor de hidratos</v>
          </cell>
          <cell r="E500">
            <v>25</v>
          </cell>
        </row>
        <row r="501">
          <cell r="B501" t="str">
            <v>CHNo-1a(d)</v>
          </cell>
          <cell r="C501" t="str">
            <v>SB14</v>
          </cell>
          <cell r="D501" t="str">
            <v>Inhibidor de hidratos</v>
          </cell>
          <cell r="E501">
            <v>10</v>
          </cell>
        </row>
        <row r="502">
          <cell r="B502" t="str">
            <v>SDA BATERIA SCB</v>
          </cell>
          <cell r="C502" t="str">
            <v>SB14</v>
          </cell>
          <cell r="D502" t="str">
            <v>Inhibidor de hidratos</v>
          </cell>
          <cell r="E502">
            <v>30</v>
          </cell>
        </row>
      </sheetData>
      <sheetData sheetId="3">
        <row r="3">
          <cell r="I3" t="str">
            <v>PN.a-19[00]a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6">
          <cell r="A6" t="str">
            <v>Nombre Corto Completación</v>
          </cell>
          <cell r="B6" t="str">
            <v>Nombre Oficial Pozo</v>
          </cell>
          <cell r="C6" t="str">
            <v>Nombre Corto Pozo</v>
          </cell>
          <cell r="D6" t="str">
            <v>Nombre Oficial Completación</v>
          </cell>
          <cell r="E6" t="str">
            <v>Nivel 3</v>
          </cell>
          <cell r="F6" t="str">
            <v>Nivel 4</v>
          </cell>
          <cell r="G6" t="str">
            <v>Nivel 5</v>
          </cell>
          <cell r="H6" t="str">
            <v>Fecha Inicio</v>
          </cell>
        </row>
        <row r="7">
          <cell r="A7" t="str">
            <v>SP.a-9</v>
          </cell>
          <cell r="B7" t="str">
            <v>YPF.RN.SP.a-9</v>
          </cell>
          <cell r="C7" t="str">
            <v>SP-9</v>
          </cell>
          <cell r="D7" t="str">
            <v>YPF.RN.SP.a-9</v>
          </cell>
          <cell r="E7" t="str">
            <v>Catriel</v>
          </cell>
          <cell r="F7" t="str">
            <v>CAT Zona I</v>
          </cell>
          <cell r="G7" t="str">
            <v>SP- 06</v>
          </cell>
          <cell r="H7">
            <v>43822</v>
          </cell>
        </row>
        <row r="8">
          <cell r="A8" t="str">
            <v>VAM-25a</v>
          </cell>
          <cell r="B8" t="str">
            <v>YPF.Nq.VAM-25</v>
          </cell>
          <cell r="C8" t="str">
            <v>VAM-25</v>
          </cell>
          <cell r="D8" t="str">
            <v>YPF.Nq.VAM-0025a</v>
          </cell>
          <cell r="E8" t="str">
            <v>Catriel</v>
          </cell>
          <cell r="F8" t="str">
            <v>VAM Zona I</v>
          </cell>
          <cell r="G8" t="str">
            <v>VAM</v>
          </cell>
          <cell r="H8">
            <v>43814</v>
          </cell>
        </row>
        <row r="9">
          <cell r="A9" t="str">
            <v>SP-250</v>
          </cell>
          <cell r="B9" t="str">
            <v>YPF.RN.SP-250</v>
          </cell>
          <cell r="C9" t="str">
            <v>SP-0250</v>
          </cell>
          <cell r="D9" t="str">
            <v>YPF.RN.SP-250</v>
          </cell>
          <cell r="E9" t="str">
            <v>Catriel</v>
          </cell>
          <cell r="F9" t="str">
            <v>CAT Zona I</v>
          </cell>
          <cell r="G9" t="str">
            <v>SP- 07</v>
          </cell>
          <cell r="H9">
            <v>43802</v>
          </cell>
        </row>
        <row r="10">
          <cell r="A10" t="str">
            <v>PuB-68</v>
          </cell>
          <cell r="B10" t="str">
            <v>YPF.RN.PuB-68</v>
          </cell>
          <cell r="C10" t="str">
            <v>PuB-0068</v>
          </cell>
          <cell r="D10" t="str">
            <v>YPF.RN.PuB-68</v>
          </cell>
          <cell r="E10" t="str">
            <v>Catriel</v>
          </cell>
          <cell r="F10" t="str">
            <v>CAT Zona I</v>
          </cell>
          <cell r="G10" t="str">
            <v>PB- 03</v>
          </cell>
          <cell r="H10">
            <v>43799</v>
          </cell>
        </row>
        <row r="11">
          <cell r="A11" t="str">
            <v>PuB-141[00]a</v>
          </cell>
          <cell r="B11" t="str">
            <v>YPF.RN.PuB-141</v>
          </cell>
          <cell r="C11" t="str">
            <v>PuB-141</v>
          </cell>
          <cell r="D11" t="str">
            <v>YPF.RN.PuB-0141[00]a</v>
          </cell>
          <cell r="E11" t="str">
            <v>Catriel</v>
          </cell>
          <cell r="F11" t="str">
            <v>CAT Zona I</v>
          </cell>
          <cell r="G11" t="str">
            <v>PB- 04</v>
          </cell>
          <cell r="H11">
            <v>43796</v>
          </cell>
        </row>
        <row r="12">
          <cell r="A12" t="str">
            <v>PuB-189[00]a</v>
          </cell>
          <cell r="B12" t="str">
            <v>YPF.RN.PuB-189</v>
          </cell>
          <cell r="C12" t="str">
            <v>PuB-189</v>
          </cell>
          <cell r="D12" t="str">
            <v>YPF.RN.PuB-0189[00]a</v>
          </cell>
          <cell r="E12" t="str">
            <v>Catriel</v>
          </cell>
          <cell r="F12" t="str">
            <v>CAT Zona I</v>
          </cell>
          <cell r="G12" t="str">
            <v>PB- 04</v>
          </cell>
          <cell r="H12">
            <v>43794</v>
          </cell>
        </row>
        <row r="13">
          <cell r="A13" t="str">
            <v>PuB.a-166[00]a</v>
          </cell>
          <cell r="B13" t="str">
            <v>YPF.RN.PuB.a-166</v>
          </cell>
          <cell r="C13" t="str">
            <v>PuB.a-166</v>
          </cell>
          <cell r="D13" t="str">
            <v>YPF.RN.PuB.a-0166[00]a</v>
          </cell>
          <cell r="E13" t="str">
            <v>Catriel</v>
          </cell>
          <cell r="F13" t="str">
            <v>CAT Zona I</v>
          </cell>
          <cell r="G13" t="str">
            <v>PB- 04</v>
          </cell>
          <cell r="H13">
            <v>43792</v>
          </cell>
        </row>
        <row r="14">
          <cell r="A14" t="str">
            <v>SP-372a</v>
          </cell>
          <cell r="B14" t="str">
            <v>YPF.RN.SP-372</v>
          </cell>
          <cell r="C14" t="str">
            <v>SP-372</v>
          </cell>
          <cell r="D14" t="str">
            <v>YPF.RN.SP-0372a</v>
          </cell>
          <cell r="E14" t="str">
            <v>Catriel</v>
          </cell>
          <cell r="F14" t="str">
            <v>CAT Zona I</v>
          </cell>
          <cell r="G14" t="str">
            <v>SP- 01</v>
          </cell>
          <cell r="H14">
            <v>43789</v>
          </cell>
        </row>
        <row r="15">
          <cell r="A15" t="str">
            <v>PN-7(I)[00]a</v>
          </cell>
          <cell r="B15" t="str">
            <v>YPF.Nq.PN-7(I)</v>
          </cell>
          <cell r="C15" t="str">
            <v>PN-7(I)</v>
          </cell>
          <cell r="D15" t="str">
            <v>YPF.Nq.PN-0007(I)[00]a</v>
          </cell>
          <cell r="E15" t="str">
            <v>Catriel</v>
          </cell>
          <cell r="F15" t="str">
            <v>CAT Zona I</v>
          </cell>
          <cell r="G15" t="str">
            <v>PIEDRAS NEGRAS</v>
          </cell>
          <cell r="H15">
            <v>43789</v>
          </cell>
        </row>
        <row r="16">
          <cell r="A16" t="str">
            <v>SP-130</v>
          </cell>
          <cell r="B16" t="str">
            <v>YPF.RN.SP-130</v>
          </cell>
          <cell r="C16" t="str">
            <v>SP-0130</v>
          </cell>
          <cell r="D16" t="str">
            <v>YPF.RN.SP-130</v>
          </cell>
          <cell r="E16" t="str">
            <v>Catriel</v>
          </cell>
          <cell r="F16" t="str">
            <v>CAT Zona I</v>
          </cell>
          <cell r="G16" t="str">
            <v>SP- 01</v>
          </cell>
          <cell r="H16">
            <v>43785</v>
          </cell>
        </row>
        <row r="17">
          <cell r="A17" t="str">
            <v>SP-455a</v>
          </cell>
          <cell r="B17" t="str">
            <v>YPF.RN.SP-455</v>
          </cell>
          <cell r="C17" t="str">
            <v>SP-455</v>
          </cell>
          <cell r="D17" t="str">
            <v>YPF.RN.SP-0455a</v>
          </cell>
          <cell r="E17" t="str">
            <v>Catriel</v>
          </cell>
          <cell r="F17" t="str">
            <v>CAT Zona I</v>
          </cell>
          <cell r="G17" t="str">
            <v>SP-10</v>
          </cell>
          <cell r="H17">
            <v>43782</v>
          </cell>
        </row>
        <row r="18">
          <cell r="A18" t="str">
            <v>PuB-159[00]a</v>
          </cell>
          <cell r="B18" t="str">
            <v>YPF.RN.PuB-159</v>
          </cell>
          <cell r="C18" t="str">
            <v>PuB-159</v>
          </cell>
          <cell r="D18" t="str">
            <v>YPF.RN.PuB-0159[00]a</v>
          </cell>
          <cell r="E18" t="str">
            <v>Catriel</v>
          </cell>
          <cell r="F18" t="str">
            <v>CAT Zona I</v>
          </cell>
          <cell r="G18" t="str">
            <v>PB- 04</v>
          </cell>
          <cell r="H18">
            <v>43779</v>
          </cell>
        </row>
        <row r="19">
          <cell r="A19" t="str">
            <v>SP-31(I)[00]a</v>
          </cell>
          <cell r="B19" t="str">
            <v>YPF.RN.SP-31(I)</v>
          </cell>
          <cell r="C19" t="str">
            <v>SP-31(I)</v>
          </cell>
          <cell r="D19" t="str">
            <v>YPF.RN.SP-0031(I)[00]a</v>
          </cell>
          <cell r="E19" t="str">
            <v>Catriel</v>
          </cell>
          <cell r="F19" t="str">
            <v>CAT Zona I</v>
          </cell>
          <cell r="G19" t="str">
            <v>SP- 01</v>
          </cell>
          <cell r="H19">
            <v>43777</v>
          </cell>
        </row>
        <row r="20">
          <cell r="A20" t="str">
            <v>SP-476a</v>
          </cell>
          <cell r="B20" t="str">
            <v>YPF.RN.SP.a-476</v>
          </cell>
          <cell r="C20" t="str">
            <v>SP.a-476</v>
          </cell>
          <cell r="D20" t="str">
            <v>YPF.RN.SP.a-0476a</v>
          </cell>
          <cell r="E20" t="str">
            <v>Catriel</v>
          </cell>
          <cell r="F20" t="str">
            <v>CAT Zona I</v>
          </cell>
          <cell r="G20" t="str">
            <v>SP- 07</v>
          </cell>
          <cell r="H20">
            <v>43772</v>
          </cell>
        </row>
        <row r="21">
          <cell r="A21" t="str">
            <v>SP-251</v>
          </cell>
          <cell r="B21" t="str">
            <v>YPF.RN.SP-251</v>
          </cell>
          <cell r="C21" t="str">
            <v>SP-0251</v>
          </cell>
          <cell r="D21" t="str">
            <v>YPF.RN.SP-251</v>
          </cell>
          <cell r="E21" t="str">
            <v>Catriel</v>
          </cell>
          <cell r="F21" t="str">
            <v>CAT Zona I</v>
          </cell>
          <cell r="G21" t="str">
            <v>SP- 01</v>
          </cell>
          <cell r="H21">
            <v>43771</v>
          </cell>
        </row>
        <row r="22">
          <cell r="A22" t="str">
            <v>PuB-5</v>
          </cell>
          <cell r="B22" t="str">
            <v>YPF.RN.PuB-5</v>
          </cell>
          <cell r="C22" t="str">
            <v>PuB-0005</v>
          </cell>
          <cell r="D22" t="str">
            <v>YPF.RN.PuB-5</v>
          </cell>
          <cell r="E22" t="str">
            <v>Catriel</v>
          </cell>
          <cell r="F22" t="str">
            <v>CAT Zona I</v>
          </cell>
          <cell r="G22" t="str">
            <v>PB- 01</v>
          </cell>
          <cell r="H22">
            <v>43770</v>
          </cell>
        </row>
        <row r="23">
          <cell r="A23" t="str">
            <v>VAM-0008[00]a</v>
          </cell>
          <cell r="B23" t="str">
            <v>YPF.Nq.VAM-8</v>
          </cell>
          <cell r="C23" t="str">
            <v>VAM-8</v>
          </cell>
          <cell r="D23" t="str">
            <v>YPF.Nq.VAM-0008[00]a</v>
          </cell>
          <cell r="E23" t="str">
            <v>Catriel</v>
          </cell>
          <cell r="F23" t="str">
            <v>VAM Zona I</v>
          </cell>
          <cell r="G23" t="str">
            <v>VAM</v>
          </cell>
          <cell r="H23">
            <v>43768</v>
          </cell>
        </row>
        <row r="24">
          <cell r="A24" t="str">
            <v>PuB-184[00]a</v>
          </cell>
          <cell r="B24" t="str">
            <v>YPF.RN.PuB-184</v>
          </cell>
          <cell r="C24" t="str">
            <v>PuB-184</v>
          </cell>
          <cell r="D24" t="str">
            <v>YPF.RN.PuB-0184[00]a</v>
          </cell>
          <cell r="E24" t="str">
            <v>Catriel</v>
          </cell>
          <cell r="F24" t="str">
            <v>CAT Zona I</v>
          </cell>
          <cell r="G24" t="str">
            <v>PB- 01</v>
          </cell>
          <cell r="H24">
            <v>43768</v>
          </cell>
        </row>
        <row r="25">
          <cell r="A25" t="str">
            <v>PuB-161[00]a</v>
          </cell>
          <cell r="B25" t="str">
            <v>YPF.RN.PuB-161</v>
          </cell>
          <cell r="C25" t="str">
            <v>PuB-161</v>
          </cell>
          <cell r="D25" t="str">
            <v>YPF.RN.PuB-0161[00]a</v>
          </cell>
          <cell r="E25" t="str">
            <v>Catriel</v>
          </cell>
          <cell r="F25" t="str">
            <v>CAT Zona I</v>
          </cell>
          <cell r="G25" t="str">
            <v>PB- 04</v>
          </cell>
          <cell r="H25">
            <v>43766</v>
          </cell>
        </row>
        <row r="26">
          <cell r="A26" t="str">
            <v>SP-362a</v>
          </cell>
          <cell r="B26" t="str">
            <v>YPF.RN.SP-362</v>
          </cell>
          <cell r="C26" t="str">
            <v>SP-362</v>
          </cell>
          <cell r="D26" t="str">
            <v>YPF.RN.SP-0362a</v>
          </cell>
          <cell r="E26" t="str">
            <v>Catriel</v>
          </cell>
          <cell r="F26" t="str">
            <v>CAT Zona I</v>
          </cell>
          <cell r="G26" t="str">
            <v>SP- 06</v>
          </cell>
          <cell r="H26">
            <v>43762</v>
          </cell>
        </row>
        <row r="27">
          <cell r="A27" t="str">
            <v>PuB-181a</v>
          </cell>
          <cell r="B27" t="str">
            <v>YPF.RN.PuB.a-181</v>
          </cell>
          <cell r="C27" t="str">
            <v>PuB.a-181</v>
          </cell>
          <cell r="D27" t="str">
            <v>YPF.RN.PuB.a-0181a</v>
          </cell>
          <cell r="E27" t="str">
            <v>Catriel</v>
          </cell>
          <cell r="F27" t="str">
            <v>CAT Zona I</v>
          </cell>
          <cell r="G27" t="str">
            <v>PTA BARDA 114</v>
          </cell>
          <cell r="H27">
            <v>43762</v>
          </cell>
        </row>
        <row r="28">
          <cell r="A28" t="str">
            <v>SP-243</v>
          </cell>
          <cell r="B28" t="str">
            <v>YPF.RN.SP-243</v>
          </cell>
          <cell r="C28" t="str">
            <v>SP-0243</v>
          </cell>
          <cell r="D28" t="str">
            <v>YPF.RN.SP-243</v>
          </cell>
          <cell r="E28" t="str">
            <v>Catriel</v>
          </cell>
          <cell r="F28" t="str">
            <v>CAT Zona I</v>
          </cell>
          <cell r="G28" t="str">
            <v>SP- 02</v>
          </cell>
          <cell r="H28">
            <v>43759</v>
          </cell>
        </row>
        <row r="29">
          <cell r="A29" t="str">
            <v>SP-323a</v>
          </cell>
          <cell r="B29" t="str">
            <v>YPF.RN.SP-323</v>
          </cell>
          <cell r="C29" t="str">
            <v>SP-323</v>
          </cell>
          <cell r="D29" t="str">
            <v>YPF.RN.SP-0323a</v>
          </cell>
          <cell r="E29" t="str">
            <v>Catriel</v>
          </cell>
          <cell r="F29" t="str">
            <v>CAT Zona I</v>
          </cell>
          <cell r="G29" t="str">
            <v>SP- 02</v>
          </cell>
          <cell r="H29">
            <v>43755</v>
          </cell>
        </row>
        <row r="30">
          <cell r="A30" t="str">
            <v>SP-79(I)</v>
          </cell>
          <cell r="B30" t="str">
            <v>YPF.RN.SP-79(I)</v>
          </cell>
          <cell r="C30" t="str">
            <v>SP-0079(I)</v>
          </cell>
          <cell r="D30" t="str">
            <v>YPF.RN.SP-79(I)</v>
          </cell>
          <cell r="E30" t="str">
            <v>Catriel</v>
          </cell>
          <cell r="F30" t="str">
            <v>CAT Zona I</v>
          </cell>
          <cell r="G30" t="str">
            <v>SP- 07</v>
          </cell>
          <cell r="H30">
            <v>43755</v>
          </cell>
        </row>
        <row r="31">
          <cell r="A31" t="str">
            <v>SP-276</v>
          </cell>
          <cell r="B31" t="str">
            <v>YPF.RN.SP-276</v>
          </cell>
          <cell r="C31" t="str">
            <v>SP-0276</v>
          </cell>
          <cell r="D31" t="str">
            <v>YPF.RN.SP-276</v>
          </cell>
          <cell r="E31" t="str">
            <v>Catriel</v>
          </cell>
          <cell r="F31" t="str">
            <v>CAT Zona I</v>
          </cell>
          <cell r="G31" t="str">
            <v>SP- 02</v>
          </cell>
          <cell r="H31">
            <v>43751</v>
          </cell>
        </row>
        <row r="32">
          <cell r="A32" t="str">
            <v>SP-219</v>
          </cell>
          <cell r="B32" t="str">
            <v>YPF.RN.SP-219</v>
          </cell>
          <cell r="C32" t="str">
            <v>SP-0219</v>
          </cell>
          <cell r="D32" t="str">
            <v>YPF.RN.SP-219</v>
          </cell>
          <cell r="E32" t="str">
            <v>Catriel</v>
          </cell>
          <cell r="F32" t="str">
            <v>CAT Zona I</v>
          </cell>
          <cell r="G32" t="str">
            <v>SP- 03</v>
          </cell>
          <cell r="H32">
            <v>43747</v>
          </cell>
        </row>
        <row r="33">
          <cell r="A33" t="str">
            <v>VAM-73(d)[00]a</v>
          </cell>
          <cell r="B33" t="str">
            <v>YPF.Nq.VAM-73(d)</v>
          </cell>
          <cell r="C33" t="str">
            <v>VAM-73(d)</v>
          </cell>
          <cell r="D33" t="str">
            <v>YPF.Nq.VAM-0073(d)[00]a</v>
          </cell>
          <cell r="E33" t="str">
            <v>Catriel</v>
          </cell>
          <cell r="F33" t="str">
            <v>VAM Zona I</v>
          </cell>
          <cell r="G33" t="str">
            <v>VAM</v>
          </cell>
          <cell r="H33">
            <v>43743</v>
          </cell>
        </row>
        <row r="34">
          <cell r="A34" t="str">
            <v>SP-99a(I)</v>
          </cell>
          <cell r="B34" t="str">
            <v>YPF.RN.SP-99(I)</v>
          </cell>
          <cell r="C34" t="str">
            <v>SP-99(I)</v>
          </cell>
          <cell r="D34" t="str">
            <v>YPF.RN.SP-0099a(I)</v>
          </cell>
          <cell r="E34" t="str">
            <v>Catriel</v>
          </cell>
          <cell r="F34" t="str">
            <v>CAT Zona I</v>
          </cell>
          <cell r="G34" t="str">
            <v>SP- 09</v>
          </cell>
          <cell r="H34">
            <v>43742</v>
          </cell>
        </row>
        <row r="35">
          <cell r="A35" t="str">
            <v>SP-246</v>
          </cell>
          <cell r="B35" t="str">
            <v>YPF.RN.SP-246</v>
          </cell>
          <cell r="C35" t="str">
            <v>SP-0246</v>
          </cell>
          <cell r="D35" t="str">
            <v>YPF.RN.SP-246</v>
          </cell>
          <cell r="E35" t="str">
            <v>Catriel</v>
          </cell>
          <cell r="F35" t="str">
            <v>CAT Zona I</v>
          </cell>
          <cell r="G35" t="str">
            <v>SP- 07</v>
          </cell>
          <cell r="H35">
            <v>43740</v>
          </cell>
        </row>
        <row r="36">
          <cell r="A36" t="str">
            <v>SCB-131a</v>
          </cell>
          <cell r="B36" t="str">
            <v>YPF.Nq.SCB-131</v>
          </cell>
          <cell r="C36" t="str">
            <v>SCB-131</v>
          </cell>
          <cell r="D36" t="str">
            <v>YPF.Nq.SCB-0131a</v>
          </cell>
          <cell r="E36" t="str">
            <v>Catriel</v>
          </cell>
          <cell r="F36" t="str">
            <v>VAM Zona I</v>
          </cell>
          <cell r="G36" t="str">
            <v>SCB- 01</v>
          </cell>
          <cell r="H36">
            <v>43740</v>
          </cell>
        </row>
        <row r="37">
          <cell r="A37" t="str">
            <v>SP-21</v>
          </cell>
          <cell r="B37" t="str">
            <v>YPF.RN.SP-21</v>
          </cell>
          <cell r="C37" t="str">
            <v>SP-0021</v>
          </cell>
          <cell r="D37" t="str">
            <v>YPF.RN.SP-21</v>
          </cell>
          <cell r="E37" t="str">
            <v>Catriel</v>
          </cell>
          <cell r="F37" t="str">
            <v>CAT Zona I</v>
          </cell>
          <cell r="G37" t="str">
            <v>SP- 01</v>
          </cell>
          <cell r="H37">
            <v>43738</v>
          </cell>
        </row>
        <row r="38">
          <cell r="A38" t="str">
            <v>CAv.x-3</v>
          </cell>
          <cell r="B38" t="str">
            <v>YPF.Nq.CAv.x-3</v>
          </cell>
          <cell r="C38" t="str">
            <v>CAv-3</v>
          </cell>
          <cell r="D38" t="str">
            <v>YPF.Nq.CAv.x-3</v>
          </cell>
          <cell r="E38" t="str">
            <v>Catriel</v>
          </cell>
          <cell r="F38" t="str">
            <v>VAM Zona I</v>
          </cell>
          <cell r="G38" t="str">
            <v>SCB- 01</v>
          </cell>
          <cell r="H38">
            <v>43738</v>
          </cell>
        </row>
        <row r="39">
          <cell r="A39" t="str">
            <v>SP-445a</v>
          </cell>
          <cell r="B39" t="str">
            <v>YPF.RN.SP-445</v>
          </cell>
          <cell r="C39" t="str">
            <v>SP-445</v>
          </cell>
          <cell r="D39" t="str">
            <v>YPF.RN.SP-0445a</v>
          </cell>
          <cell r="E39" t="str">
            <v>Catriel</v>
          </cell>
          <cell r="F39" t="str">
            <v>CAT Zona I</v>
          </cell>
          <cell r="G39" t="str">
            <v>SP- 06</v>
          </cell>
          <cell r="H39">
            <v>43733</v>
          </cell>
        </row>
        <row r="40">
          <cell r="A40" t="str">
            <v>SCB-0061[00]a</v>
          </cell>
          <cell r="B40" t="str">
            <v>YPF.Nq.SCB-61</v>
          </cell>
          <cell r="C40" t="str">
            <v>SCB-61</v>
          </cell>
          <cell r="D40" t="str">
            <v>YPF.Nq.SCB-0061[00]a</v>
          </cell>
          <cell r="E40" t="str">
            <v>Catriel</v>
          </cell>
          <cell r="F40" t="str">
            <v>VAM Zona I</v>
          </cell>
          <cell r="G40" t="str">
            <v>SCB- 01</v>
          </cell>
          <cell r="H40">
            <v>43732</v>
          </cell>
        </row>
        <row r="41">
          <cell r="A41" t="str">
            <v>PuB-202[00]a</v>
          </cell>
          <cell r="B41" t="str">
            <v>YPF.RN.PuB-202</v>
          </cell>
          <cell r="C41" t="str">
            <v>PuB-202</v>
          </cell>
          <cell r="D41" t="str">
            <v>YPF.RN.PuB-0202[00]a</v>
          </cell>
          <cell r="E41" t="str">
            <v>Catriel</v>
          </cell>
          <cell r="F41" t="str">
            <v>CAT Zona I</v>
          </cell>
          <cell r="G41" t="str">
            <v>PB- 01</v>
          </cell>
          <cell r="H41">
            <v>43730</v>
          </cell>
        </row>
        <row r="42">
          <cell r="A42" t="str">
            <v>CHO-45(d)[00]a</v>
          </cell>
          <cell r="B42" t="str">
            <v>YPF.Nq.CHO-45(d)</v>
          </cell>
          <cell r="C42" t="str">
            <v>CHO-45(d)</v>
          </cell>
          <cell r="D42" t="str">
            <v>YPF.Nq.CHO-0045(d)[00]a</v>
          </cell>
          <cell r="E42" t="str">
            <v>Catriel</v>
          </cell>
          <cell r="F42" t="str">
            <v>VAM Zona I</v>
          </cell>
          <cell r="G42" t="str">
            <v>CHON</v>
          </cell>
          <cell r="H42">
            <v>43729</v>
          </cell>
        </row>
        <row r="43">
          <cell r="A43" t="str">
            <v>CHO-7</v>
          </cell>
          <cell r="B43" t="str">
            <v>YPF.Nq.CHO-7</v>
          </cell>
          <cell r="C43" t="str">
            <v>CHO-7</v>
          </cell>
          <cell r="D43" t="str">
            <v>YPF.Nq.CHO-7</v>
          </cell>
          <cell r="E43" t="str">
            <v>Catriel</v>
          </cell>
          <cell r="F43" t="str">
            <v>VAM Zona I</v>
          </cell>
          <cell r="G43" t="str">
            <v>CH</v>
          </cell>
          <cell r="H43">
            <v>43728</v>
          </cell>
        </row>
        <row r="44">
          <cell r="A44" t="str">
            <v>SP-121a(I)</v>
          </cell>
          <cell r="B44" t="str">
            <v>YPF.RN.SP-121(I)</v>
          </cell>
          <cell r="C44" t="str">
            <v>SP-121(I)</v>
          </cell>
          <cell r="D44" t="str">
            <v>YPF.RN.SP-0121a(I)</v>
          </cell>
          <cell r="E44" t="str">
            <v>Catriel</v>
          </cell>
          <cell r="F44" t="str">
            <v>CAT Zona I</v>
          </cell>
          <cell r="G44" t="str">
            <v>SP- 06</v>
          </cell>
          <cell r="H44">
            <v>43727</v>
          </cell>
        </row>
        <row r="45">
          <cell r="A45" t="str">
            <v>SP-496a</v>
          </cell>
          <cell r="B45" t="str">
            <v>YPF.RN.SP-496</v>
          </cell>
          <cell r="C45" t="str">
            <v>SP-496</v>
          </cell>
          <cell r="D45" t="str">
            <v>YPF.RN.SP-0496a</v>
          </cell>
          <cell r="E45" t="str">
            <v>Catriel</v>
          </cell>
          <cell r="F45" t="str">
            <v>CAT Zona I</v>
          </cell>
          <cell r="G45" t="str">
            <v>SP-10</v>
          </cell>
          <cell r="H45">
            <v>43724</v>
          </cell>
        </row>
        <row r="46">
          <cell r="A46" t="str">
            <v>CHO-28a</v>
          </cell>
          <cell r="B46" t="str">
            <v>YPF.Nq.CHO-28</v>
          </cell>
          <cell r="C46" t="str">
            <v>CHO-28</v>
          </cell>
          <cell r="D46" t="str">
            <v>YPF.Nq.CHO-0028a</v>
          </cell>
          <cell r="E46" t="str">
            <v>Catriel</v>
          </cell>
          <cell r="F46" t="str">
            <v>VAM Zona I</v>
          </cell>
          <cell r="G46" t="str">
            <v>CH</v>
          </cell>
          <cell r="H46">
            <v>43724</v>
          </cell>
        </row>
        <row r="47">
          <cell r="A47" t="str">
            <v>SCB-46</v>
          </cell>
          <cell r="B47" t="str">
            <v>YPF.Nq.SCB-46</v>
          </cell>
          <cell r="C47" t="str">
            <v>SCB-0046</v>
          </cell>
          <cell r="D47" t="str">
            <v>YPF.Nq.SCB-46</v>
          </cell>
          <cell r="E47" t="str">
            <v>Catriel</v>
          </cell>
          <cell r="F47" t="str">
            <v>VAM Zona I</v>
          </cell>
          <cell r="G47" t="str">
            <v>SCB- 01</v>
          </cell>
          <cell r="H47">
            <v>43723</v>
          </cell>
        </row>
        <row r="48">
          <cell r="A48" t="str">
            <v>CHO-7</v>
          </cell>
          <cell r="B48" t="str">
            <v>YPF.Nq.CHO-7</v>
          </cell>
          <cell r="C48" t="str">
            <v>CHO-7</v>
          </cell>
          <cell r="D48" t="str">
            <v>YPF.Nq.CHO-7</v>
          </cell>
          <cell r="E48" t="str">
            <v>Catriel</v>
          </cell>
          <cell r="F48" t="str">
            <v>VAM Zona I</v>
          </cell>
          <cell r="G48" t="str">
            <v>CH</v>
          </cell>
          <cell r="H48">
            <v>43721</v>
          </cell>
        </row>
        <row r="49">
          <cell r="A49" t="str">
            <v>SP-336a</v>
          </cell>
          <cell r="B49" t="str">
            <v>YPF.RN.SP-336</v>
          </cell>
          <cell r="C49" t="str">
            <v>SP-336</v>
          </cell>
          <cell r="D49" t="str">
            <v>YPF.RN.SP-0336a</v>
          </cell>
          <cell r="E49" t="str">
            <v>Catriel</v>
          </cell>
          <cell r="F49" t="str">
            <v>CAT Zona I</v>
          </cell>
          <cell r="G49" t="str">
            <v>SP- 02</v>
          </cell>
          <cell r="H49">
            <v>43721</v>
          </cell>
        </row>
        <row r="50">
          <cell r="A50" t="str">
            <v>CHO-52(d)[00]a</v>
          </cell>
          <cell r="B50" t="str">
            <v>YPF.Nq.CHO-52(d)</v>
          </cell>
          <cell r="C50" t="str">
            <v>CHO-52(d)</v>
          </cell>
          <cell r="D50" t="str">
            <v>YPF.Nq.CHO-0052(d)[00]a</v>
          </cell>
          <cell r="E50" t="str">
            <v>Catriel</v>
          </cell>
          <cell r="F50" t="str">
            <v>VAM Zona I</v>
          </cell>
          <cell r="G50" t="str">
            <v>CHON</v>
          </cell>
          <cell r="H50">
            <v>43719</v>
          </cell>
        </row>
        <row r="51">
          <cell r="A51" t="str">
            <v>PuB-105a</v>
          </cell>
          <cell r="B51" t="str">
            <v>YPF.RN.PuB-105</v>
          </cell>
          <cell r="C51" t="str">
            <v>PuB-105</v>
          </cell>
          <cell r="D51" t="str">
            <v>YPF.RN.PuB-0105a</v>
          </cell>
          <cell r="E51" t="str">
            <v>Catriel</v>
          </cell>
          <cell r="F51" t="str">
            <v>CAT Zona I</v>
          </cell>
          <cell r="G51" t="str">
            <v>PB- 03</v>
          </cell>
          <cell r="H51">
            <v>43717</v>
          </cell>
        </row>
        <row r="52">
          <cell r="A52" t="str">
            <v>SP-267</v>
          </cell>
          <cell r="B52" t="str">
            <v>YPF.RN.SP-267</v>
          </cell>
          <cell r="C52" t="str">
            <v>SP-0267</v>
          </cell>
          <cell r="D52" t="str">
            <v>YPF.RN.SP-267</v>
          </cell>
          <cell r="E52" t="str">
            <v>Catriel</v>
          </cell>
          <cell r="F52" t="str">
            <v>CAT Zona I</v>
          </cell>
          <cell r="G52" t="str">
            <v>SP- 06</v>
          </cell>
          <cell r="H52">
            <v>43714</v>
          </cell>
        </row>
        <row r="53">
          <cell r="A53" t="str">
            <v>SP.a-89</v>
          </cell>
          <cell r="B53" t="str">
            <v>YPF.RN.SP.a-89</v>
          </cell>
          <cell r="C53" t="str">
            <v>SP-0089</v>
          </cell>
          <cell r="D53" t="str">
            <v>YPF.RN.SP.a-89</v>
          </cell>
          <cell r="E53" t="str">
            <v>Catriel</v>
          </cell>
          <cell r="F53" t="str">
            <v>CAT Zona I</v>
          </cell>
          <cell r="G53" t="str">
            <v>SP- 09</v>
          </cell>
          <cell r="H53">
            <v>43710</v>
          </cell>
        </row>
        <row r="54">
          <cell r="A54" t="str">
            <v>SCB-0074[00]a</v>
          </cell>
          <cell r="B54" t="str">
            <v>YPF.Nq.SCB-74</v>
          </cell>
          <cell r="C54" t="str">
            <v>SCB-74</v>
          </cell>
          <cell r="D54" t="str">
            <v>YPF.Nq.SCB-0074[00]a</v>
          </cell>
          <cell r="E54" t="str">
            <v>Catriel</v>
          </cell>
          <cell r="F54" t="str">
            <v>VAM Zona I</v>
          </cell>
          <cell r="G54" t="str">
            <v>SCB- 01</v>
          </cell>
          <cell r="H54">
            <v>43706</v>
          </cell>
        </row>
        <row r="55">
          <cell r="A55" t="str">
            <v>SP-134(I)</v>
          </cell>
          <cell r="B55" t="str">
            <v>YPF.RN.SP-134(I)</v>
          </cell>
          <cell r="C55" t="str">
            <v>SP-134(I)</v>
          </cell>
          <cell r="D55" t="str">
            <v>YPF.RN.SP-134(I)</v>
          </cell>
          <cell r="E55" t="str">
            <v>Catriel</v>
          </cell>
          <cell r="F55" t="str">
            <v>CAT Zona I</v>
          </cell>
          <cell r="G55" t="str">
            <v>SP- 03</v>
          </cell>
          <cell r="H55">
            <v>43706</v>
          </cell>
        </row>
        <row r="56">
          <cell r="A56" t="str">
            <v>PuB-15</v>
          </cell>
          <cell r="B56" t="str">
            <v>YPF.RN.PuB-15</v>
          </cell>
          <cell r="C56" t="str">
            <v>PuB-0015</v>
          </cell>
          <cell r="D56" t="str">
            <v>YPF.RN.PuB-15</v>
          </cell>
          <cell r="E56" t="str">
            <v>Catriel</v>
          </cell>
          <cell r="F56" t="str">
            <v>CAT Zona I</v>
          </cell>
          <cell r="G56" t="str">
            <v>PB- 02</v>
          </cell>
          <cell r="H56">
            <v>43703</v>
          </cell>
        </row>
        <row r="57">
          <cell r="A57" t="str">
            <v>PuB-47</v>
          </cell>
          <cell r="B57" t="str">
            <v>YPF.RN.PuB-47</v>
          </cell>
          <cell r="C57" t="str">
            <v>PuB-0047</v>
          </cell>
          <cell r="D57" t="str">
            <v>YPF.RN.PuB-47</v>
          </cell>
          <cell r="E57" t="str">
            <v>Catriel</v>
          </cell>
          <cell r="F57" t="str">
            <v>CAT Zona I</v>
          </cell>
          <cell r="G57" t="str">
            <v>PB- 03</v>
          </cell>
          <cell r="H57">
            <v>43701</v>
          </cell>
        </row>
        <row r="58">
          <cell r="A58" t="str">
            <v>SCB-46</v>
          </cell>
          <cell r="B58" t="str">
            <v>YPF.Nq.SCB-46</v>
          </cell>
          <cell r="C58" t="str">
            <v>SCB-0046</v>
          </cell>
          <cell r="D58" t="str">
            <v>YPF.Nq.SCB-46</v>
          </cell>
          <cell r="E58" t="str">
            <v>Catriel</v>
          </cell>
          <cell r="F58" t="str">
            <v>VAM Zona I</v>
          </cell>
          <cell r="G58" t="str">
            <v>SCB- 01</v>
          </cell>
          <cell r="H58">
            <v>43700</v>
          </cell>
        </row>
        <row r="59">
          <cell r="A59" t="str">
            <v>SP-147a(I)</v>
          </cell>
          <cell r="B59" t="str">
            <v>YPF.RN.SP-147(I)</v>
          </cell>
          <cell r="C59" t="str">
            <v>SP-147(I)</v>
          </cell>
          <cell r="D59" t="str">
            <v>YPF.RN.SP-0147a(I)</v>
          </cell>
          <cell r="E59" t="str">
            <v>Catriel</v>
          </cell>
          <cell r="F59" t="str">
            <v>CAT Zona I</v>
          </cell>
          <cell r="G59" t="str">
            <v>SP- 07</v>
          </cell>
          <cell r="H59">
            <v>43699</v>
          </cell>
        </row>
        <row r="60">
          <cell r="A60" t="str">
            <v>SP-26</v>
          </cell>
          <cell r="B60" t="str">
            <v>YPF.RN.SP-26</v>
          </cell>
          <cell r="C60" t="str">
            <v>SP-0026</v>
          </cell>
          <cell r="D60" t="str">
            <v>YPF.RN.SP-26</v>
          </cell>
          <cell r="E60" t="str">
            <v>Catriel</v>
          </cell>
          <cell r="F60" t="str">
            <v>CAT Zona I</v>
          </cell>
          <cell r="G60" t="str">
            <v>SP- 01</v>
          </cell>
          <cell r="H60">
            <v>43696</v>
          </cell>
        </row>
        <row r="61">
          <cell r="A61" t="str">
            <v>VAM-21a(I)</v>
          </cell>
          <cell r="B61" t="str">
            <v>YPF.Nq.VAM-21(I)</v>
          </cell>
          <cell r="C61" t="str">
            <v>VAM-21(I)</v>
          </cell>
          <cell r="D61" t="str">
            <v>YPF.Nq.VAM-0021a(I)</v>
          </cell>
          <cell r="E61" t="str">
            <v>Catriel</v>
          </cell>
          <cell r="F61" t="str">
            <v>VAM Zona I</v>
          </cell>
          <cell r="G61" t="str">
            <v>VAM</v>
          </cell>
          <cell r="H61">
            <v>43693</v>
          </cell>
        </row>
        <row r="62">
          <cell r="A62" t="str">
            <v>SCB-81a</v>
          </cell>
          <cell r="B62" t="str">
            <v>YPF.Nq.SCB-81</v>
          </cell>
          <cell r="C62" t="str">
            <v>SCB-81</v>
          </cell>
          <cell r="D62" t="str">
            <v>YPF.Nq.SCB-0081a</v>
          </cell>
          <cell r="E62" t="str">
            <v>Catriel</v>
          </cell>
          <cell r="F62" t="str">
            <v>VAM Zona I</v>
          </cell>
          <cell r="G62" t="str">
            <v>SCB- 01</v>
          </cell>
          <cell r="H62">
            <v>43689</v>
          </cell>
        </row>
        <row r="63">
          <cell r="A63" t="str">
            <v>SP-203</v>
          </cell>
          <cell r="B63" t="str">
            <v>YPF.RN.SP-203</v>
          </cell>
          <cell r="C63" t="str">
            <v>SP-0203</v>
          </cell>
          <cell r="D63" t="str">
            <v>YPF.RN.SP-203</v>
          </cell>
          <cell r="E63" t="str">
            <v>Catriel</v>
          </cell>
          <cell r="F63" t="str">
            <v>CAT Zona I</v>
          </cell>
          <cell r="G63" t="str">
            <v>SP- 06</v>
          </cell>
          <cell r="H63">
            <v>43689</v>
          </cell>
        </row>
        <row r="64">
          <cell r="A64" t="str">
            <v>PuB-119</v>
          </cell>
          <cell r="B64" t="str">
            <v>YPF.RN.PuB-119</v>
          </cell>
          <cell r="C64" t="str">
            <v>PuB-119</v>
          </cell>
          <cell r="D64" t="str">
            <v>YPF.RN.PuB-119</v>
          </cell>
          <cell r="E64" t="str">
            <v>Catriel</v>
          </cell>
          <cell r="F64" t="str">
            <v>CAT Zona I</v>
          </cell>
          <cell r="G64" t="str">
            <v>PB- 02</v>
          </cell>
          <cell r="H64">
            <v>43685</v>
          </cell>
        </row>
        <row r="65">
          <cell r="A65" t="str">
            <v>SP-22</v>
          </cell>
          <cell r="B65" t="str">
            <v>YPF.RN.SP-22</v>
          </cell>
          <cell r="C65" t="str">
            <v>SP-0022</v>
          </cell>
          <cell r="D65" t="str">
            <v>YPF.RN.SP-22</v>
          </cell>
          <cell r="E65" t="str">
            <v>Catriel</v>
          </cell>
          <cell r="F65" t="str">
            <v>CAT Zona I</v>
          </cell>
          <cell r="G65" t="str">
            <v>SP- 01</v>
          </cell>
          <cell r="H65">
            <v>43684</v>
          </cell>
        </row>
        <row r="66">
          <cell r="A66" t="str">
            <v>VAM-25a</v>
          </cell>
          <cell r="B66" t="str">
            <v>YPF.Nq.VAM-25</v>
          </cell>
          <cell r="C66" t="str">
            <v>VAM-25</v>
          </cell>
          <cell r="D66" t="str">
            <v>YPF.Nq.VAM-0025a</v>
          </cell>
          <cell r="E66" t="str">
            <v>Catriel</v>
          </cell>
          <cell r="F66" t="str">
            <v>VAM Zona I</v>
          </cell>
          <cell r="G66" t="str">
            <v>VAM</v>
          </cell>
          <cell r="H66">
            <v>43682</v>
          </cell>
        </row>
        <row r="67">
          <cell r="A67" t="str">
            <v>SP-39</v>
          </cell>
          <cell r="B67" t="str">
            <v>YPF.RN.SP-39</v>
          </cell>
          <cell r="C67" t="str">
            <v>SP-0039</v>
          </cell>
          <cell r="D67" t="str">
            <v>YPF.RN.SP-39</v>
          </cell>
          <cell r="E67" t="str">
            <v>Catriel</v>
          </cell>
          <cell r="F67" t="str">
            <v>CAT Zona I</v>
          </cell>
          <cell r="G67" t="str">
            <v>SP- 02</v>
          </cell>
          <cell r="H67">
            <v>43680</v>
          </cell>
        </row>
        <row r="68">
          <cell r="A68" t="str">
            <v>SCB-107a</v>
          </cell>
          <cell r="B68" t="str">
            <v>YPF.Nq.SCB-107</v>
          </cell>
          <cell r="C68" t="str">
            <v>SCB-107</v>
          </cell>
          <cell r="D68" t="str">
            <v>YPF.Nq.SCB-0107a</v>
          </cell>
          <cell r="E68" t="str">
            <v>Catriel</v>
          </cell>
          <cell r="F68" t="str">
            <v>VAM Zona I</v>
          </cell>
          <cell r="G68" t="str">
            <v>SCB- 01</v>
          </cell>
          <cell r="H68">
            <v>43675</v>
          </cell>
        </row>
        <row r="69">
          <cell r="A69" t="str">
            <v>SP-364a</v>
          </cell>
          <cell r="B69" t="str">
            <v>YPF.RN.SP-364</v>
          </cell>
          <cell r="C69" t="str">
            <v>SP-364</v>
          </cell>
          <cell r="D69" t="str">
            <v>YPF.RN.SP-0364a</v>
          </cell>
          <cell r="E69" t="str">
            <v>Catriel</v>
          </cell>
          <cell r="F69" t="str">
            <v>CAT Zona I</v>
          </cell>
          <cell r="G69" t="str">
            <v>SP- 06</v>
          </cell>
          <cell r="H69">
            <v>43674</v>
          </cell>
        </row>
        <row r="70">
          <cell r="A70" t="str">
            <v>SP-28(I)[00]a</v>
          </cell>
          <cell r="B70" t="str">
            <v>YPF.RN.SP-28(I)</v>
          </cell>
          <cell r="C70" t="str">
            <v>SP-28(I)</v>
          </cell>
          <cell r="D70" t="str">
            <v>YPF.RN.SP-0028(I)[00]a</v>
          </cell>
          <cell r="E70" t="str">
            <v>Catriel</v>
          </cell>
          <cell r="F70" t="str">
            <v>CAT Zona I</v>
          </cell>
          <cell r="G70" t="str">
            <v>SP- 06</v>
          </cell>
          <cell r="H70">
            <v>43672</v>
          </cell>
        </row>
        <row r="71">
          <cell r="A71" t="str">
            <v>SP-307a</v>
          </cell>
          <cell r="B71" t="str">
            <v>YPF.RN.SP.IA-307</v>
          </cell>
          <cell r="C71" t="str">
            <v>SP-307</v>
          </cell>
          <cell r="D71" t="str">
            <v>YPF.RN.SP.IA-0307a</v>
          </cell>
          <cell r="E71" t="str">
            <v>Catriel</v>
          </cell>
          <cell r="F71" t="str">
            <v>CAT Zona I</v>
          </cell>
          <cell r="G71" t="str">
            <v>SP- 06</v>
          </cell>
          <cell r="H71">
            <v>43671</v>
          </cell>
        </row>
        <row r="72">
          <cell r="A72" t="str">
            <v>PuB-191[00]a</v>
          </cell>
          <cell r="B72" t="str">
            <v>YPF.RN.PuB-191</v>
          </cell>
          <cell r="C72" t="str">
            <v>PuB-191</v>
          </cell>
          <cell r="D72" t="str">
            <v>YPF.RN.PuB-0191[00]a</v>
          </cell>
          <cell r="E72" t="str">
            <v>Catriel</v>
          </cell>
          <cell r="F72" t="str">
            <v>CAT Zona I</v>
          </cell>
          <cell r="G72" t="str">
            <v>PB- 02</v>
          </cell>
          <cell r="H72">
            <v>43670</v>
          </cell>
        </row>
        <row r="73">
          <cell r="A73" t="str">
            <v>SP.a-9</v>
          </cell>
          <cell r="B73" t="str">
            <v>YPF.RN.SP.a-9</v>
          </cell>
          <cell r="C73" t="str">
            <v>SP-9</v>
          </cell>
          <cell r="D73" t="str">
            <v>YPF.RN.SP.a-9</v>
          </cell>
          <cell r="E73" t="str">
            <v>Catriel</v>
          </cell>
          <cell r="F73" t="str">
            <v>CAT Zona I</v>
          </cell>
          <cell r="G73" t="str">
            <v>SP- 06</v>
          </cell>
          <cell r="H73">
            <v>43670</v>
          </cell>
        </row>
        <row r="74">
          <cell r="A74" t="str">
            <v>PuB-211[00]a</v>
          </cell>
          <cell r="B74" t="str">
            <v>YPF.RN.PuB-211</v>
          </cell>
          <cell r="C74" t="str">
            <v>PuB-211</v>
          </cell>
          <cell r="D74" t="str">
            <v>YPF.RN.PuB-0211[00]a</v>
          </cell>
          <cell r="E74" t="str">
            <v>Catriel</v>
          </cell>
          <cell r="F74" t="str">
            <v>CAT Zona I</v>
          </cell>
          <cell r="G74" t="str">
            <v>PB- 02</v>
          </cell>
          <cell r="H74">
            <v>43668</v>
          </cell>
        </row>
        <row r="75">
          <cell r="A75" t="str">
            <v>SCB-68a</v>
          </cell>
          <cell r="B75" t="str">
            <v>YPF.Nq.SCB-68</v>
          </cell>
          <cell r="C75" t="str">
            <v>SCB-68</v>
          </cell>
          <cell r="D75" t="str">
            <v>YPF.Nq.SCB-0068a</v>
          </cell>
          <cell r="E75" t="str">
            <v>Catriel</v>
          </cell>
          <cell r="F75" t="str">
            <v>VAM Zona I</v>
          </cell>
          <cell r="G75" t="str">
            <v>SCB- 01</v>
          </cell>
          <cell r="H75">
            <v>43666</v>
          </cell>
        </row>
        <row r="76">
          <cell r="A76" t="str">
            <v>VAM-65a(d)</v>
          </cell>
          <cell r="B76" t="str">
            <v>YPF.Nq.VAM-65(d)</v>
          </cell>
          <cell r="C76" t="str">
            <v>VAM-65(d)</v>
          </cell>
          <cell r="D76" t="str">
            <v>YPF.Nq.VAM-0065a(d)</v>
          </cell>
          <cell r="E76" t="str">
            <v>Catriel</v>
          </cell>
          <cell r="F76" t="str">
            <v>VAM Zona I</v>
          </cell>
          <cell r="G76" t="str">
            <v>VAM</v>
          </cell>
          <cell r="H76">
            <v>43660</v>
          </cell>
        </row>
        <row r="77">
          <cell r="A77" t="str">
            <v>PuB.a-165[00]a</v>
          </cell>
          <cell r="B77" t="str">
            <v>YPF.RN.PuB.a-165</v>
          </cell>
          <cell r="C77" t="str">
            <v>PuB.a-165</v>
          </cell>
          <cell r="D77" t="str">
            <v>YPF.RN.PuB.a-0165[00]a</v>
          </cell>
          <cell r="E77" t="str">
            <v>Catriel</v>
          </cell>
          <cell r="F77" t="str">
            <v>CAT Zona I</v>
          </cell>
          <cell r="G77" t="str">
            <v>PB- 01</v>
          </cell>
          <cell r="H77">
            <v>43658</v>
          </cell>
        </row>
        <row r="78">
          <cell r="A78" t="str">
            <v>PuB-196[00]a</v>
          </cell>
          <cell r="B78" t="str">
            <v>YPF.RN.PuB-196</v>
          </cell>
          <cell r="C78" t="str">
            <v>PuB-196</v>
          </cell>
          <cell r="D78" t="str">
            <v>YPF.RN.PuB-0196[00]a</v>
          </cell>
          <cell r="E78" t="str">
            <v>Catriel</v>
          </cell>
          <cell r="F78" t="str">
            <v>CAT Zona I</v>
          </cell>
          <cell r="G78" t="str">
            <v>PB- 04</v>
          </cell>
          <cell r="H78">
            <v>43656</v>
          </cell>
        </row>
        <row r="79">
          <cell r="A79" t="str">
            <v>RiAlN-2a</v>
          </cell>
          <cell r="B79" t="str">
            <v>YPF.Nq.RiAlN.x-2</v>
          </cell>
          <cell r="C79" t="str">
            <v>RiAlN-2</v>
          </cell>
          <cell r="D79" t="str">
            <v>YPF.Nq.RiAlN.x-0002a</v>
          </cell>
          <cell r="E79" t="str">
            <v>Catriel</v>
          </cell>
          <cell r="F79" t="str">
            <v>VAM Zona I</v>
          </cell>
          <cell r="G79" t="str">
            <v>VAM</v>
          </cell>
          <cell r="H79">
            <v>43656</v>
          </cell>
        </row>
        <row r="80">
          <cell r="A80" t="str">
            <v>RiAlN-2[01]b</v>
          </cell>
          <cell r="B80" t="str">
            <v>YPF.Nq.RiAlN.x-2</v>
          </cell>
          <cell r="C80" t="str">
            <v>RiAlN-2</v>
          </cell>
          <cell r="D80" t="str">
            <v>YPF.Nq.RiAlN.x-0002[01]b</v>
          </cell>
          <cell r="E80" t="str">
            <v>Catriel</v>
          </cell>
          <cell r="F80" t="str">
            <v>VAM Zona I</v>
          </cell>
          <cell r="G80" t="str">
            <v>VAM</v>
          </cell>
          <cell r="H80">
            <v>43656</v>
          </cell>
        </row>
        <row r="81">
          <cell r="A81" t="str">
            <v>PuB-123</v>
          </cell>
          <cell r="B81" t="str">
            <v>YPF.RN.PuB-123</v>
          </cell>
          <cell r="C81" t="str">
            <v>PuB-123</v>
          </cell>
          <cell r="D81" t="str">
            <v>YPF.RN.PuB-123</v>
          </cell>
          <cell r="E81" t="str">
            <v>Catriel</v>
          </cell>
          <cell r="F81" t="str">
            <v>CAT Zona I</v>
          </cell>
          <cell r="G81" t="str">
            <v>PB- 01</v>
          </cell>
          <cell r="H81">
            <v>43655</v>
          </cell>
        </row>
        <row r="82">
          <cell r="A82" t="str">
            <v>PuB-192[00]a</v>
          </cell>
          <cell r="B82" t="str">
            <v>YPF.RN.PuB-192</v>
          </cell>
          <cell r="C82" t="str">
            <v>PuB-192</v>
          </cell>
          <cell r="D82" t="str">
            <v>YPF.RN.PuB-0192[00]a</v>
          </cell>
          <cell r="E82" t="str">
            <v>Catriel</v>
          </cell>
          <cell r="F82" t="str">
            <v>CAT Zona I</v>
          </cell>
          <cell r="G82" t="str">
            <v>PB- 04</v>
          </cell>
          <cell r="H82">
            <v>43654</v>
          </cell>
        </row>
        <row r="83">
          <cell r="A83" t="str">
            <v>PuB-71</v>
          </cell>
          <cell r="B83" t="str">
            <v>YPF.RN.PuB-71</v>
          </cell>
          <cell r="C83" t="str">
            <v>PuB-0071</v>
          </cell>
          <cell r="D83" t="str">
            <v>YPF.RN.PuB-71</v>
          </cell>
          <cell r="E83" t="str">
            <v>Catriel</v>
          </cell>
          <cell r="F83" t="str">
            <v>CAT Zona I</v>
          </cell>
          <cell r="G83" t="str">
            <v>PB- 03</v>
          </cell>
          <cell r="H83">
            <v>43653</v>
          </cell>
        </row>
        <row r="84">
          <cell r="A84" t="str">
            <v>SCB-23</v>
          </cell>
          <cell r="B84" t="str">
            <v>YPF.Nq.SCB-23</v>
          </cell>
          <cell r="C84" t="str">
            <v>SCB-0023</v>
          </cell>
          <cell r="D84" t="str">
            <v>YPF.Nq.SCB-23</v>
          </cell>
          <cell r="E84" t="str">
            <v>Catriel</v>
          </cell>
          <cell r="F84" t="str">
            <v>VAM Zona I</v>
          </cell>
          <cell r="G84" t="str">
            <v>SCB- 01</v>
          </cell>
          <cell r="H84">
            <v>43652</v>
          </cell>
        </row>
        <row r="85">
          <cell r="A85" t="str">
            <v>PuB-203[00]a</v>
          </cell>
          <cell r="B85" t="str">
            <v>YPF.RN.PuB-203</v>
          </cell>
          <cell r="C85" t="str">
            <v>PuB-203</v>
          </cell>
          <cell r="D85" t="str">
            <v>YPF.RN.PuB-0203[00]a</v>
          </cell>
          <cell r="E85" t="str">
            <v>Catriel</v>
          </cell>
          <cell r="F85" t="str">
            <v>CAT Zona I</v>
          </cell>
          <cell r="G85" t="str">
            <v>PB- 01</v>
          </cell>
          <cell r="H85">
            <v>43652</v>
          </cell>
        </row>
        <row r="86">
          <cell r="A86" t="str">
            <v>VAM-70[00]a</v>
          </cell>
          <cell r="B86" t="str">
            <v>YPF.Nq.VAM-70</v>
          </cell>
          <cell r="C86" t="str">
            <v>VAM-70</v>
          </cell>
          <cell r="D86" t="str">
            <v>YPF.Nq.VAM-0070[00]a</v>
          </cell>
          <cell r="E86" t="str">
            <v>Catriel</v>
          </cell>
          <cell r="F86" t="str">
            <v>VAM Zona I</v>
          </cell>
          <cell r="G86" t="str">
            <v>VAM</v>
          </cell>
          <cell r="H86">
            <v>43650</v>
          </cell>
        </row>
        <row r="87">
          <cell r="A87" t="str">
            <v>SP-384a</v>
          </cell>
          <cell r="B87" t="str">
            <v>YPF.RN.SP-384</v>
          </cell>
          <cell r="C87" t="str">
            <v>SP-384</v>
          </cell>
          <cell r="D87" t="str">
            <v>YPF.RN.SP-0384a</v>
          </cell>
          <cell r="E87" t="str">
            <v>Catriel</v>
          </cell>
          <cell r="F87" t="str">
            <v>CAT Zona I</v>
          </cell>
          <cell r="G87" t="str">
            <v>SP- 06</v>
          </cell>
          <cell r="H87">
            <v>43646</v>
          </cell>
        </row>
        <row r="88">
          <cell r="A88" t="str">
            <v>SP-22</v>
          </cell>
          <cell r="B88" t="str">
            <v>YPF.RN.SP-22</v>
          </cell>
          <cell r="C88" t="str">
            <v>SP-0022</v>
          </cell>
          <cell r="D88" t="str">
            <v>YPF.RN.SP-22</v>
          </cell>
          <cell r="E88" t="str">
            <v>Catriel</v>
          </cell>
          <cell r="F88" t="str">
            <v>CAT Zona I</v>
          </cell>
          <cell r="G88" t="str">
            <v>SP- 01</v>
          </cell>
          <cell r="H88">
            <v>43644</v>
          </cell>
        </row>
        <row r="89">
          <cell r="A89" t="str">
            <v>PN-7(I)[00]a</v>
          </cell>
          <cell r="B89" t="str">
            <v>YPF.Nq.PN-7(I)</v>
          </cell>
          <cell r="C89" t="str">
            <v>PN-7(I)</v>
          </cell>
          <cell r="D89" t="str">
            <v>YPF.Nq.PN-0007(I)[00]a</v>
          </cell>
          <cell r="E89" t="str">
            <v>Catriel</v>
          </cell>
          <cell r="F89" t="str">
            <v>CAT Zona I</v>
          </cell>
          <cell r="G89" t="str">
            <v>PIEDRAS NEGRAS</v>
          </cell>
          <cell r="H89">
            <v>43642</v>
          </cell>
        </row>
        <row r="90">
          <cell r="A90" t="str">
            <v>SCB-90a</v>
          </cell>
          <cell r="B90" t="str">
            <v>YPF.Nq.SCB-90</v>
          </cell>
          <cell r="C90" t="str">
            <v>SCB-90</v>
          </cell>
          <cell r="D90" t="str">
            <v>YPF.Nq.SCB-0090a</v>
          </cell>
          <cell r="E90" t="str">
            <v>Catriel</v>
          </cell>
          <cell r="F90" t="str">
            <v>VAM Zona I</v>
          </cell>
          <cell r="G90" t="str">
            <v>SCB- 01</v>
          </cell>
          <cell r="H90">
            <v>43639</v>
          </cell>
        </row>
        <row r="91">
          <cell r="A91" t="str">
            <v>SP-257</v>
          </cell>
          <cell r="B91" t="str">
            <v>YPF.RN.SP-257</v>
          </cell>
          <cell r="C91" t="str">
            <v>SP-0257</v>
          </cell>
          <cell r="D91" t="str">
            <v>YPF.RN.SP-257</v>
          </cell>
          <cell r="E91" t="str">
            <v>Catriel</v>
          </cell>
          <cell r="F91" t="str">
            <v>CAT Zona I</v>
          </cell>
          <cell r="G91" t="str">
            <v>SP- 09</v>
          </cell>
          <cell r="H91">
            <v>43639</v>
          </cell>
        </row>
        <row r="92">
          <cell r="A92" t="str">
            <v>PuB-127a</v>
          </cell>
          <cell r="B92" t="str">
            <v>YPF.RN.PuB-127</v>
          </cell>
          <cell r="C92" t="str">
            <v>PuB-127</v>
          </cell>
          <cell r="D92" t="str">
            <v>YPF.RN.PuB-0127a</v>
          </cell>
          <cell r="E92" t="str">
            <v>Catriel</v>
          </cell>
          <cell r="F92" t="str">
            <v>CAT Zona I</v>
          </cell>
          <cell r="G92" t="str">
            <v>PB- 01</v>
          </cell>
          <cell r="H92">
            <v>43636</v>
          </cell>
        </row>
        <row r="93">
          <cell r="A93" t="str">
            <v>CHO-53(d)[00]a</v>
          </cell>
          <cell r="B93" t="str">
            <v>YPF.Nq.CHO-53(d)</v>
          </cell>
          <cell r="C93" t="str">
            <v>CHO-53(d)</v>
          </cell>
          <cell r="D93" t="str">
            <v>YPF.Nq.CHO-0053(d)[00]a</v>
          </cell>
          <cell r="E93" t="str">
            <v>Catriel</v>
          </cell>
          <cell r="F93" t="str">
            <v>VAM Zona I</v>
          </cell>
          <cell r="G93" t="str">
            <v>CHON</v>
          </cell>
          <cell r="H93">
            <v>43635</v>
          </cell>
        </row>
        <row r="94">
          <cell r="A94" t="str">
            <v>SCB-0061[00]a</v>
          </cell>
          <cell r="B94" t="str">
            <v>YPF.Nq.SCB-61</v>
          </cell>
          <cell r="C94" t="str">
            <v>SCB-61</v>
          </cell>
          <cell r="D94" t="str">
            <v>YPF.Nq.SCB-0061[00]a</v>
          </cell>
          <cell r="E94" t="str">
            <v>Catriel</v>
          </cell>
          <cell r="F94" t="str">
            <v>VAM Zona I</v>
          </cell>
          <cell r="G94" t="str">
            <v>SCB- 01</v>
          </cell>
          <cell r="H94">
            <v>43630</v>
          </cell>
        </row>
        <row r="95">
          <cell r="A95" t="str">
            <v>CHO.x-1</v>
          </cell>
          <cell r="B95" t="str">
            <v>YPF.Nq.CHO.x-1</v>
          </cell>
          <cell r="C95" t="str">
            <v>CHO-0001</v>
          </cell>
          <cell r="D95" t="str">
            <v>YPF.Nq.CHO.x-1</v>
          </cell>
          <cell r="E95" t="str">
            <v>Catriel</v>
          </cell>
          <cell r="F95" t="str">
            <v>VAM Zona I</v>
          </cell>
          <cell r="G95" t="str">
            <v>CH</v>
          </cell>
          <cell r="H95">
            <v>43629</v>
          </cell>
        </row>
        <row r="96">
          <cell r="A96" t="str">
            <v>SP-452a</v>
          </cell>
          <cell r="B96" t="str">
            <v>YPF.RN.SP-452</v>
          </cell>
          <cell r="C96" t="str">
            <v>SP-452</v>
          </cell>
          <cell r="D96" t="str">
            <v>YPF.RN.SP-0452a</v>
          </cell>
          <cell r="E96" t="str">
            <v>Catriel</v>
          </cell>
          <cell r="F96" t="str">
            <v>CAT Zona I</v>
          </cell>
          <cell r="G96" t="str">
            <v>SP-10</v>
          </cell>
          <cell r="H96">
            <v>43627</v>
          </cell>
        </row>
        <row r="97">
          <cell r="A97" t="str">
            <v>CHO-31a</v>
          </cell>
          <cell r="B97" t="str">
            <v>YPF.Nq.CHO.a-31</v>
          </cell>
          <cell r="C97" t="str">
            <v>CHO.a-31</v>
          </cell>
          <cell r="D97" t="str">
            <v>YPF.Nq.CHO.a-0031a</v>
          </cell>
          <cell r="E97" t="str">
            <v>Catriel</v>
          </cell>
          <cell r="F97" t="str">
            <v>VAM Zona I</v>
          </cell>
          <cell r="G97" t="str">
            <v>CH</v>
          </cell>
          <cell r="H97">
            <v>43626</v>
          </cell>
        </row>
        <row r="98">
          <cell r="A98" t="str">
            <v>VAM-66a</v>
          </cell>
          <cell r="B98" t="str">
            <v>YPF.Nq.VAM-66</v>
          </cell>
          <cell r="C98" t="str">
            <v>VAM-66</v>
          </cell>
          <cell r="D98" t="str">
            <v>YPF.Nq.VAM-0066a</v>
          </cell>
          <cell r="E98" t="str">
            <v>Catriel</v>
          </cell>
          <cell r="F98" t="str">
            <v>VAM Zona I</v>
          </cell>
          <cell r="G98" t="str">
            <v>VAM</v>
          </cell>
          <cell r="H98">
            <v>43624</v>
          </cell>
        </row>
        <row r="99">
          <cell r="A99" t="str">
            <v>SP-31(I)[00]a</v>
          </cell>
          <cell r="B99" t="str">
            <v>YPF.RN.SP-31(I)</v>
          </cell>
          <cell r="C99" t="str">
            <v>SP-31(I)</v>
          </cell>
          <cell r="D99" t="str">
            <v>YPF.RN.SP-0031(I)[00]a</v>
          </cell>
          <cell r="E99" t="str">
            <v>Catriel</v>
          </cell>
          <cell r="F99" t="str">
            <v>CAT Zona I</v>
          </cell>
          <cell r="G99" t="str">
            <v>SP- 01</v>
          </cell>
          <cell r="H99">
            <v>43624</v>
          </cell>
        </row>
        <row r="100">
          <cell r="A100" t="str">
            <v>CHO-63(d)[00]a</v>
          </cell>
          <cell r="B100" t="str">
            <v>YPF.Nq.CHO-63(d)</v>
          </cell>
          <cell r="C100" t="str">
            <v>CHO-63(d)</v>
          </cell>
          <cell r="D100" t="str">
            <v>YPF.Nq.CHO-0063(d)[00]a</v>
          </cell>
          <cell r="E100" t="str">
            <v>Catriel</v>
          </cell>
          <cell r="F100" t="str">
            <v>VAM Zona I</v>
          </cell>
          <cell r="G100" t="str">
            <v>CHON</v>
          </cell>
          <cell r="H100">
            <v>43621</v>
          </cell>
        </row>
        <row r="101">
          <cell r="A101" t="str">
            <v>SP.a-56</v>
          </cell>
          <cell r="B101" t="str">
            <v>YPF.RN.SP.a-56</v>
          </cell>
          <cell r="C101" t="str">
            <v>SP-0056</v>
          </cell>
          <cell r="D101" t="str">
            <v>YPF.RN.SP.a-56</v>
          </cell>
          <cell r="E101" t="str">
            <v>Catriel</v>
          </cell>
          <cell r="F101" t="str">
            <v>CAT Zona I</v>
          </cell>
          <cell r="G101" t="str">
            <v>SP- 01</v>
          </cell>
          <cell r="H101">
            <v>43619</v>
          </cell>
        </row>
        <row r="102">
          <cell r="A102" t="str">
            <v>VAM-25a</v>
          </cell>
          <cell r="B102" t="str">
            <v>YPF.Nq.VAM-25</v>
          </cell>
          <cell r="C102" t="str">
            <v>VAM-25</v>
          </cell>
          <cell r="D102" t="str">
            <v>YPF.Nq.VAM-0025a</v>
          </cell>
          <cell r="E102" t="str">
            <v>Catriel</v>
          </cell>
          <cell r="F102" t="str">
            <v>VAM Zona I</v>
          </cell>
          <cell r="G102" t="str">
            <v>VAM</v>
          </cell>
          <cell r="H102">
            <v>43617</v>
          </cell>
        </row>
        <row r="103">
          <cell r="A103" t="str">
            <v>SP-498a</v>
          </cell>
          <cell r="B103" t="str">
            <v>YPF.RN.SP-498</v>
          </cell>
          <cell r="C103" t="str">
            <v>SP-498</v>
          </cell>
          <cell r="D103" t="str">
            <v>YPF.RN.SP-0498a</v>
          </cell>
          <cell r="E103" t="str">
            <v>Catriel</v>
          </cell>
          <cell r="F103" t="str">
            <v>CAT Zona I</v>
          </cell>
          <cell r="G103" t="str">
            <v>SP-10</v>
          </cell>
          <cell r="H103">
            <v>43616</v>
          </cell>
        </row>
        <row r="104">
          <cell r="A104" t="str">
            <v>SP-138(I)[00]a</v>
          </cell>
          <cell r="B104" t="str">
            <v>YPF.RN.SP-138(I)</v>
          </cell>
          <cell r="C104" t="str">
            <v>SP-138(I)</v>
          </cell>
          <cell r="D104" t="str">
            <v>YPF.RN.SP-0138(I)[00]a</v>
          </cell>
          <cell r="E104" t="str">
            <v>Catriel</v>
          </cell>
          <cell r="F104" t="str">
            <v>CAT Zona I</v>
          </cell>
          <cell r="G104" t="str">
            <v>SP- 06</v>
          </cell>
          <cell r="H104">
            <v>43609</v>
          </cell>
        </row>
        <row r="105">
          <cell r="A105" t="str">
            <v>VAM-54(d)[00]a</v>
          </cell>
          <cell r="B105" t="str">
            <v>YPF.Nq.VAM-54(d)</v>
          </cell>
          <cell r="C105" t="str">
            <v>VAM-54(d)</v>
          </cell>
          <cell r="D105" t="str">
            <v>YPF.Nq.VAM-0054(d)[00]a</v>
          </cell>
          <cell r="E105" t="str">
            <v>Catriel</v>
          </cell>
          <cell r="F105" t="str">
            <v>VAM Zona I</v>
          </cell>
          <cell r="G105" t="str">
            <v>VAM</v>
          </cell>
          <cell r="H105">
            <v>43607</v>
          </cell>
        </row>
        <row r="106">
          <cell r="A106" t="str">
            <v>SP-237(I)[00]a</v>
          </cell>
          <cell r="B106" t="str">
            <v>YPF.RN.SP-237(I)</v>
          </cell>
          <cell r="C106" t="str">
            <v>SP-237(I)</v>
          </cell>
          <cell r="D106" t="str">
            <v>YPF.RN.SP-0237(I)[00]a</v>
          </cell>
          <cell r="E106" t="str">
            <v>Catriel</v>
          </cell>
          <cell r="F106" t="str">
            <v>CAT Zona I</v>
          </cell>
          <cell r="G106" t="str">
            <v>SP- 07</v>
          </cell>
          <cell r="H106">
            <v>43607</v>
          </cell>
        </row>
        <row r="107">
          <cell r="A107" t="str">
            <v>CHO-61(d)[00]a</v>
          </cell>
          <cell r="B107" t="str">
            <v>YPF.Nq.CHO-61(d)</v>
          </cell>
          <cell r="C107" t="str">
            <v>CHO-61(d)</v>
          </cell>
          <cell r="D107" t="str">
            <v>YPF.Nq.CHO-0061(d)[00]a</v>
          </cell>
          <cell r="E107" t="str">
            <v>Catriel</v>
          </cell>
          <cell r="F107" t="str">
            <v>VAM Zona I</v>
          </cell>
          <cell r="G107" t="str">
            <v>CHON</v>
          </cell>
          <cell r="H107">
            <v>43604</v>
          </cell>
        </row>
        <row r="108">
          <cell r="A108" t="str">
            <v>PuB-108a</v>
          </cell>
          <cell r="B108" t="str">
            <v>YPF.RN.PuB-108</v>
          </cell>
          <cell r="C108" t="str">
            <v>PuB-108</v>
          </cell>
          <cell r="D108" t="str">
            <v>YPF.RN.PuB-0108a</v>
          </cell>
          <cell r="E108" t="str">
            <v>Catriel</v>
          </cell>
          <cell r="F108" t="str">
            <v>CAT Zona I</v>
          </cell>
          <cell r="G108" t="str">
            <v>PB- 03</v>
          </cell>
          <cell r="H108">
            <v>43602</v>
          </cell>
        </row>
        <row r="109">
          <cell r="A109" t="str">
            <v>SP-22</v>
          </cell>
          <cell r="B109" t="str">
            <v>YPF.RN.SP-22</v>
          </cell>
          <cell r="C109" t="str">
            <v>SP-0022</v>
          </cell>
          <cell r="D109" t="str">
            <v>YPF.RN.SP-22</v>
          </cell>
          <cell r="E109" t="str">
            <v>Catriel</v>
          </cell>
          <cell r="F109" t="str">
            <v>CAT Zona I</v>
          </cell>
          <cell r="G109" t="str">
            <v>SP- 01</v>
          </cell>
          <cell r="H109">
            <v>43600</v>
          </cell>
        </row>
        <row r="110">
          <cell r="A110" t="str">
            <v>VAM-59(d)[00]a</v>
          </cell>
          <cell r="B110" t="str">
            <v>YPF.Nq.VAM-59(d)</v>
          </cell>
          <cell r="C110" t="str">
            <v>VAM-59(d)</v>
          </cell>
          <cell r="D110" t="str">
            <v>YPF.Nq.VAM-0059(d)[00]a</v>
          </cell>
          <cell r="E110" t="str">
            <v>Catriel</v>
          </cell>
          <cell r="F110" t="str">
            <v>VAM Zona I</v>
          </cell>
          <cell r="G110" t="str">
            <v>VAM</v>
          </cell>
          <cell r="H110">
            <v>43592</v>
          </cell>
        </row>
        <row r="111">
          <cell r="A111" t="str">
            <v>SP-90(I)[00]a</v>
          </cell>
          <cell r="B111" t="str">
            <v>YPF.RN.SP-90(I)</v>
          </cell>
          <cell r="C111" t="str">
            <v>SP-90(I)</v>
          </cell>
          <cell r="D111" t="str">
            <v>YPF.RN.SP-0090(I)[00]a</v>
          </cell>
          <cell r="E111" t="str">
            <v>Catriel</v>
          </cell>
          <cell r="F111" t="str">
            <v>CAT Zona I</v>
          </cell>
          <cell r="G111" t="str">
            <v>SP- 09</v>
          </cell>
          <cell r="H111">
            <v>43587</v>
          </cell>
        </row>
        <row r="112">
          <cell r="A112" t="str">
            <v>CHO-9</v>
          </cell>
          <cell r="B112" t="str">
            <v>YPF.Nq.CHO-9</v>
          </cell>
          <cell r="C112" t="str">
            <v>CHO-9</v>
          </cell>
          <cell r="D112" t="str">
            <v>YPF.Nq.CHO-9</v>
          </cell>
          <cell r="E112" t="str">
            <v>Catriel</v>
          </cell>
          <cell r="F112" t="str">
            <v>VAM Zona I</v>
          </cell>
          <cell r="G112" t="str">
            <v>CH</v>
          </cell>
          <cell r="H112">
            <v>43582</v>
          </cell>
        </row>
        <row r="113">
          <cell r="A113" t="str">
            <v>SP-372a</v>
          </cell>
          <cell r="B113" t="str">
            <v>YPF.RN.SP-372</v>
          </cell>
          <cell r="C113" t="str">
            <v>SP-372</v>
          </cell>
          <cell r="D113" t="str">
            <v>YPF.RN.SP-0372a</v>
          </cell>
          <cell r="E113" t="str">
            <v>Catriel</v>
          </cell>
          <cell r="F113" t="str">
            <v>CAT Zona I</v>
          </cell>
          <cell r="G113" t="str">
            <v>SP- 01</v>
          </cell>
          <cell r="H113">
            <v>43580</v>
          </cell>
        </row>
        <row r="114">
          <cell r="A114" t="str">
            <v>SP-367a</v>
          </cell>
          <cell r="B114" t="str">
            <v>YPF.RN.SP-367</v>
          </cell>
          <cell r="C114" t="str">
            <v>SP-367</v>
          </cell>
          <cell r="D114" t="str">
            <v>YPF.RN.SP-0367a</v>
          </cell>
          <cell r="E114" t="str">
            <v>Catriel</v>
          </cell>
          <cell r="F114" t="str">
            <v>CAT Zona I</v>
          </cell>
          <cell r="G114" t="str">
            <v>SP- 06</v>
          </cell>
          <cell r="H114">
            <v>43578</v>
          </cell>
        </row>
        <row r="115">
          <cell r="A115" t="str">
            <v>SCB.xp-55</v>
          </cell>
          <cell r="B115" t="str">
            <v>YPF.Nq.SCB.xp-55</v>
          </cell>
          <cell r="C115" t="str">
            <v>SCB-0055</v>
          </cell>
          <cell r="D115" t="str">
            <v>YPF.Nq.SCB.xp-55</v>
          </cell>
          <cell r="E115" t="str">
            <v>Catriel</v>
          </cell>
          <cell r="F115" t="str">
            <v>VAM Zona I</v>
          </cell>
          <cell r="G115" t="str">
            <v>SCB- 01</v>
          </cell>
          <cell r="H115">
            <v>43578</v>
          </cell>
        </row>
        <row r="116">
          <cell r="A116" t="str">
            <v>VAM-67a(d)</v>
          </cell>
          <cell r="B116" t="str">
            <v>YPF.Nq.VAM-67(d)</v>
          </cell>
          <cell r="C116" t="str">
            <v>VAM-67(d)</v>
          </cell>
          <cell r="D116" t="str">
            <v>YPF.Nq.VAM-0067a(d)</v>
          </cell>
          <cell r="E116" t="str">
            <v>Catriel</v>
          </cell>
          <cell r="F116" t="str">
            <v>VAM Zona I</v>
          </cell>
          <cell r="G116" t="str">
            <v>VAM</v>
          </cell>
          <cell r="H116">
            <v>43572</v>
          </cell>
        </row>
        <row r="117">
          <cell r="A117" t="str">
            <v>SP-336a</v>
          </cell>
          <cell r="B117" t="str">
            <v>YPF.RN.SP-336</v>
          </cell>
          <cell r="C117" t="str">
            <v>SP-336</v>
          </cell>
          <cell r="D117" t="str">
            <v>YPF.RN.SP-0336a</v>
          </cell>
          <cell r="E117" t="str">
            <v>Catriel</v>
          </cell>
          <cell r="F117" t="str">
            <v>CAT Zona I</v>
          </cell>
          <cell r="G117" t="str">
            <v>SP- 02</v>
          </cell>
          <cell r="H117">
            <v>43571</v>
          </cell>
        </row>
        <row r="118">
          <cell r="A118" t="str">
            <v>LaMa-5(d)[00]a</v>
          </cell>
          <cell r="B118" t="str">
            <v>YPF.Nq.LaMa-5(d)</v>
          </cell>
          <cell r="C118" t="str">
            <v>LaMa-5(d)</v>
          </cell>
          <cell r="D118" t="str">
            <v>YPF.Nq.LaMa-0005(d)[00]a</v>
          </cell>
          <cell r="E118" t="str">
            <v>Catriel</v>
          </cell>
          <cell r="F118" t="str">
            <v>VAM Zona I</v>
          </cell>
          <cell r="G118" t="str">
            <v>LaMa- 02</v>
          </cell>
          <cell r="H118">
            <v>43570</v>
          </cell>
        </row>
        <row r="119">
          <cell r="A119" t="str">
            <v>SP-113(I)[00]a</v>
          </cell>
          <cell r="B119" t="str">
            <v>YPF.RN.SP-113(I)</v>
          </cell>
          <cell r="C119" t="str">
            <v>SP-113(I)</v>
          </cell>
          <cell r="D119" t="str">
            <v>YPF.RN.SP-0113(I)[00]a</v>
          </cell>
          <cell r="E119" t="str">
            <v>Catriel</v>
          </cell>
          <cell r="F119" t="str">
            <v>CAT Zona I</v>
          </cell>
          <cell r="G119" t="str">
            <v>SP- 04</v>
          </cell>
          <cell r="H119">
            <v>43567</v>
          </cell>
        </row>
        <row r="120">
          <cell r="A120" t="str">
            <v>SP-138(I)[00]a</v>
          </cell>
          <cell r="B120" t="str">
            <v>YPF.RN.SP-138(I)</v>
          </cell>
          <cell r="C120" t="str">
            <v>SP-138(I)</v>
          </cell>
          <cell r="D120" t="str">
            <v>YPF.RN.SP-0138(I)[00]a</v>
          </cell>
          <cell r="E120" t="str">
            <v>Catriel</v>
          </cell>
          <cell r="F120" t="str">
            <v>CAT Zona I</v>
          </cell>
          <cell r="G120" t="str">
            <v>SP- 06</v>
          </cell>
          <cell r="H120">
            <v>43567</v>
          </cell>
        </row>
        <row r="121">
          <cell r="A121" t="str">
            <v>PuB-158a</v>
          </cell>
          <cell r="B121" t="str">
            <v>YPF.RN.PuB-158</v>
          </cell>
          <cell r="C121" t="str">
            <v>PuB-158</v>
          </cell>
          <cell r="D121" t="str">
            <v>YPF.RN.PuB-0158a</v>
          </cell>
          <cell r="E121" t="str">
            <v>Catriel</v>
          </cell>
          <cell r="F121" t="str">
            <v>CAT Zona I</v>
          </cell>
          <cell r="G121" t="str">
            <v>PB- 04</v>
          </cell>
          <cell r="H121">
            <v>43567</v>
          </cell>
        </row>
        <row r="122">
          <cell r="A122" t="str">
            <v>PuB-145a</v>
          </cell>
          <cell r="B122" t="str">
            <v>YPF.RN.PuB-145</v>
          </cell>
          <cell r="C122" t="str">
            <v>PuB-145</v>
          </cell>
          <cell r="D122" t="str">
            <v>YPF.RN.PuB-0145a</v>
          </cell>
          <cell r="E122" t="str">
            <v>Catriel</v>
          </cell>
          <cell r="F122" t="str">
            <v>CAT Zona I</v>
          </cell>
          <cell r="G122" t="str">
            <v>PB- 04</v>
          </cell>
          <cell r="H122">
            <v>43564</v>
          </cell>
        </row>
        <row r="123">
          <cell r="A123" t="str">
            <v>VAM-26a</v>
          </cell>
          <cell r="B123" t="str">
            <v>YPF.Nq.VAM-26</v>
          </cell>
          <cell r="C123" t="str">
            <v>VAM-26</v>
          </cell>
          <cell r="D123" t="str">
            <v>YPF.Nq.VAM-0026a</v>
          </cell>
          <cell r="E123" t="str">
            <v>Catriel</v>
          </cell>
          <cell r="F123" t="str">
            <v>VAM Zona I</v>
          </cell>
          <cell r="G123" t="str">
            <v>VAM</v>
          </cell>
          <cell r="H123">
            <v>43563</v>
          </cell>
        </row>
        <row r="124">
          <cell r="A124" t="str">
            <v>PuB-135a</v>
          </cell>
          <cell r="B124" t="str">
            <v>YPF.RN.PuB-135</v>
          </cell>
          <cell r="C124" t="str">
            <v>PuB-135</v>
          </cell>
          <cell r="D124" t="str">
            <v>YPF.RN.PuB-0135a</v>
          </cell>
          <cell r="E124" t="str">
            <v>Catriel</v>
          </cell>
          <cell r="F124" t="str">
            <v>CAT Zona I</v>
          </cell>
          <cell r="G124" t="str">
            <v>PB- 04</v>
          </cell>
          <cell r="H124">
            <v>43562</v>
          </cell>
        </row>
        <row r="125">
          <cell r="A125" t="str">
            <v>SP-413a</v>
          </cell>
          <cell r="B125" t="str">
            <v>YPF.RN.SP.a-413</v>
          </cell>
          <cell r="C125" t="str">
            <v>SP.a-413</v>
          </cell>
          <cell r="D125" t="str">
            <v>YPF.RN.SP.a-0413a</v>
          </cell>
          <cell r="E125" t="str">
            <v>Catriel</v>
          </cell>
          <cell r="F125" t="str">
            <v>CAT Zona I</v>
          </cell>
          <cell r="G125" t="str">
            <v>SP-10</v>
          </cell>
          <cell r="H125">
            <v>43561</v>
          </cell>
        </row>
        <row r="126">
          <cell r="A126" t="str">
            <v>PuB-47</v>
          </cell>
          <cell r="B126" t="str">
            <v>YPF.RN.PuB-47</v>
          </cell>
          <cell r="C126" t="str">
            <v>PuB-0047</v>
          </cell>
          <cell r="D126" t="str">
            <v>YPF.RN.PuB-47</v>
          </cell>
          <cell r="E126" t="str">
            <v>Catriel</v>
          </cell>
          <cell r="F126" t="str">
            <v>CAT Zona I</v>
          </cell>
          <cell r="G126" t="str">
            <v>PB- 03</v>
          </cell>
          <cell r="H126">
            <v>43557</v>
          </cell>
        </row>
        <row r="127">
          <cell r="A127" t="str">
            <v>SP-202</v>
          </cell>
          <cell r="B127" t="str">
            <v>YPF.RN.SP-202</v>
          </cell>
          <cell r="C127" t="str">
            <v>SP-0202</v>
          </cell>
          <cell r="D127" t="str">
            <v>YPF.RN.SP-202</v>
          </cell>
          <cell r="E127" t="str">
            <v>Catriel</v>
          </cell>
          <cell r="F127" t="str">
            <v>CAT Zona I</v>
          </cell>
          <cell r="G127" t="str">
            <v>SP- 06</v>
          </cell>
          <cell r="H127">
            <v>43553</v>
          </cell>
        </row>
        <row r="128">
          <cell r="A128" t="str">
            <v>VAM-47a</v>
          </cell>
          <cell r="B128" t="str">
            <v>YPF.Nq.VAM.a-47(d)</v>
          </cell>
          <cell r="C128" t="str">
            <v>VAM.a-47(d)</v>
          </cell>
          <cell r="D128" t="str">
            <v>YPF.Nq.VAM.a-0047a</v>
          </cell>
          <cell r="E128" t="str">
            <v>Catriel</v>
          </cell>
          <cell r="F128" t="str">
            <v>VAM Zona I</v>
          </cell>
          <cell r="G128" t="str">
            <v>VAM</v>
          </cell>
          <cell r="H128">
            <v>43551</v>
          </cell>
        </row>
        <row r="129">
          <cell r="A129" t="str">
            <v>SP-462a</v>
          </cell>
          <cell r="B129" t="str">
            <v>YPF.RN.SP-462</v>
          </cell>
          <cell r="C129" t="str">
            <v>SP-462</v>
          </cell>
          <cell r="D129" t="str">
            <v>YPF.RN.SP-0462a</v>
          </cell>
          <cell r="E129" t="str">
            <v>Catriel</v>
          </cell>
          <cell r="F129" t="str">
            <v>CAT Zona I</v>
          </cell>
          <cell r="G129" t="str">
            <v>SP- 01</v>
          </cell>
          <cell r="H129">
            <v>43547</v>
          </cell>
        </row>
        <row r="130">
          <cell r="A130" t="str">
            <v>VAM-58(d)[00]a</v>
          </cell>
          <cell r="B130" t="str">
            <v>YPF.Nq.VAM-58(d)</v>
          </cell>
          <cell r="C130" t="str">
            <v>VAM-58(d)</v>
          </cell>
          <cell r="D130" t="str">
            <v>YPF.Nq.VAM-0058(d)[00]a</v>
          </cell>
          <cell r="E130" t="str">
            <v>Catriel</v>
          </cell>
          <cell r="F130" t="str">
            <v>VAM Zona I</v>
          </cell>
          <cell r="G130" t="str">
            <v>VAM</v>
          </cell>
          <cell r="H130">
            <v>43546</v>
          </cell>
        </row>
        <row r="131">
          <cell r="A131" t="str">
            <v>SP-65(I)[00]a</v>
          </cell>
          <cell r="B131" t="str">
            <v>YPF.RN.SP-65(I)</v>
          </cell>
          <cell r="C131" t="str">
            <v>SP-65(I)</v>
          </cell>
          <cell r="D131" t="str">
            <v>YPF.RN.SP-0065(I)[00]a</v>
          </cell>
          <cell r="E131" t="str">
            <v>Catriel</v>
          </cell>
          <cell r="F131" t="str">
            <v>CAT Zona I</v>
          </cell>
          <cell r="G131" t="str">
            <v>SP- 03</v>
          </cell>
          <cell r="H131">
            <v>43545</v>
          </cell>
        </row>
        <row r="132">
          <cell r="A132" t="str">
            <v>PuB-160[00]a</v>
          </cell>
          <cell r="B132" t="str">
            <v>YPF.RN.PuB-160</v>
          </cell>
          <cell r="C132" t="str">
            <v>PuB-160</v>
          </cell>
          <cell r="D132" t="str">
            <v>YPF.RN.PuB-0160[00]a</v>
          </cell>
          <cell r="E132" t="str">
            <v>Catriel</v>
          </cell>
          <cell r="F132" t="str">
            <v>CAT Zona I</v>
          </cell>
          <cell r="G132" t="str">
            <v>PB- 04</v>
          </cell>
          <cell r="H132">
            <v>43540</v>
          </cell>
        </row>
        <row r="133">
          <cell r="A133" t="str">
            <v>RiAl-4a</v>
          </cell>
          <cell r="B133" t="str">
            <v>YPF.Nq.RiAl.a-4</v>
          </cell>
          <cell r="C133" t="str">
            <v>RiAl-4</v>
          </cell>
          <cell r="D133" t="str">
            <v>YPF.Nq.RiAl.a-0004a</v>
          </cell>
          <cell r="E133" t="str">
            <v>Catriel</v>
          </cell>
          <cell r="F133" t="str">
            <v>VAM Zona I</v>
          </cell>
          <cell r="G133" t="str">
            <v>LaMa- 02</v>
          </cell>
          <cell r="H133">
            <v>43537</v>
          </cell>
        </row>
        <row r="134">
          <cell r="A134" t="str">
            <v>PuB.a-45</v>
          </cell>
          <cell r="B134" t="str">
            <v>YPF.RN.PuB.a-45</v>
          </cell>
          <cell r="C134" t="str">
            <v>PuB-0045</v>
          </cell>
          <cell r="D134" t="str">
            <v>YPF.RN.PuB.a-45</v>
          </cell>
          <cell r="E134" t="str">
            <v>Catriel</v>
          </cell>
          <cell r="F134" t="str">
            <v>CAT Zona I</v>
          </cell>
          <cell r="G134" t="str">
            <v>PB- 04</v>
          </cell>
          <cell r="H134">
            <v>43536</v>
          </cell>
        </row>
        <row r="135">
          <cell r="A135" t="str">
            <v>CHO-86(d)[00]a</v>
          </cell>
          <cell r="B135" t="str">
            <v>YPF.Nq.CHO-86(d)</v>
          </cell>
          <cell r="C135" t="str">
            <v>CHO-86(d)</v>
          </cell>
          <cell r="D135" t="str">
            <v>YPF.Nq.CHO-0086(d)[00]a</v>
          </cell>
          <cell r="E135" t="str">
            <v>Catriel</v>
          </cell>
          <cell r="F135" t="str">
            <v>VAM Zona I</v>
          </cell>
          <cell r="G135" t="str">
            <v>CHON</v>
          </cell>
          <cell r="H135">
            <v>43534</v>
          </cell>
        </row>
        <row r="136">
          <cell r="A136" t="str">
            <v>PuB-68</v>
          </cell>
          <cell r="B136" t="str">
            <v>YPF.RN.PuB-68</v>
          </cell>
          <cell r="C136" t="str">
            <v>PuB-0068</v>
          </cell>
          <cell r="D136" t="str">
            <v>YPF.RN.PuB-68</v>
          </cell>
          <cell r="E136" t="str">
            <v>Catriel</v>
          </cell>
          <cell r="F136" t="str">
            <v>CAT Zona I</v>
          </cell>
          <cell r="G136" t="str">
            <v>PB- 03</v>
          </cell>
          <cell r="H136">
            <v>43533</v>
          </cell>
        </row>
        <row r="137">
          <cell r="A137" t="str">
            <v>SCB-0061[00]a</v>
          </cell>
          <cell r="B137" t="str">
            <v>YPF.Nq.SCB-61</v>
          </cell>
          <cell r="C137" t="str">
            <v>SCB-61</v>
          </cell>
          <cell r="D137" t="str">
            <v>YPF.Nq.SCB-0061[00]a</v>
          </cell>
          <cell r="E137" t="str">
            <v>Catriel</v>
          </cell>
          <cell r="F137" t="str">
            <v>VAM Zona I</v>
          </cell>
          <cell r="G137" t="str">
            <v>SCB- 01</v>
          </cell>
          <cell r="H137">
            <v>43529</v>
          </cell>
        </row>
        <row r="138">
          <cell r="A138" t="str">
            <v>PuB-158a</v>
          </cell>
          <cell r="B138" t="str">
            <v>YPF.RN.PuB-158</v>
          </cell>
          <cell r="C138" t="str">
            <v>PuB-158</v>
          </cell>
          <cell r="D138" t="str">
            <v>YPF.RN.PuB-0158a</v>
          </cell>
          <cell r="E138" t="str">
            <v>Catriel</v>
          </cell>
          <cell r="F138" t="str">
            <v>CAT Zona I</v>
          </cell>
          <cell r="G138" t="str">
            <v>PB- 04</v>
          </cell>
          <cell r="H138">
            <v>43529</v>
          </cell>
        </row>
        <row r="139">
          <cell r="A139" t="str">
            <v>SP-38</v>
          </cell>
          <cell r="B139" t="str">
            <v>YPF.RN.SP-38</v>
          </cell>
          <cell r="C139" t="str">
            <v>SP-0038</v>
          </cell>
          <cell r="D139" t="str">
            <v>YPF.RN.SP-38</v>
          </cell>
          <cell r="E139" t="str">
            <v>Catriel</v>
          </cell>
          <cell r="F139" t="str">
            <v>CAT Zona I</v>
          </cell>
          <cell r="G139" t="str">
            <v>SP- 02</v>
          </cell>
          <cell r="H139">
            <v>43523</v>
          </cell>
        </row>
        <row r="140">
          <cell r="A140" t="str">
            <v>VAM-100(d)[00]a</v>
          </cell>
          <cell r="B140" t="str">
            <v>YPF.Nq.VAM-100(d)</v>
          </cell>
          <cell r="C140" t="str">
            <v>VAM-100(d)</v>
          </cell>
          <cell r="D140" t="str">
            <v>YPF.Nq.VAM-0100(d)[00]a</v>
          </cell>
          <cell r="E140" t="str">
            <v>Catriel</v>
          </cell>
          <cell r="F140" t="str">
            <v>VAM Zona I</v>
          </cell>
          <cell r="G140" t="str">
            <v>VAM</v>
          </cell>
          <cell r="H140">
            <v>43520</v>
          </cell>
        </row>
        <row r="141">
          <cell r="A141" t="str">
            <v>PuB-52</v>
          </cell>
          <cell r="B141" t="str">
            <v>YPF.RN.PuB-52</v>
          </cell>
          <cell r="C141" t="str">
            <v>PuB-0052</v>
          </cell>
          <cell r="D141" t="str">
            <v>YPF.RN.PuB-52</v>
          </cell>
          <cell r="E141" t="str">
            <v>Catriel</v>
          </cell>
          <cell r="F141" t="str">
            <v>CAT Zona I</v>
          </cell>
          <cell r="G141" t="str">
            <v>PB- 03</v>
          </cell>
          <cell r="H141">
            <v>43518</v>
          </cell>
        </row>
        <row r="142">
          <cell r="A142" t="str">
            <v>PuB-202[00]a</v>
          </cell>
          <cell r="B142" t="str">
            <v>YPF.RN.PuB-202</v>
          </cell>
          <cell r="C142" t="str">
            <v>PuB-202</v>
          </cell>
          <cell r="D142" t="str">
            <v>YPF.RN.PuB-0202[00]a</v>
          </cell>
          <cell r="E142" t="str">
            <v>Catriel</v>
          </cell>
          <cell r="F142" t="str">
            <v>CAT Zona I</v>
          </cell>
          <cell r="G142" t="str">
            <v>PB- 01</v>
          </cell>
          <cell r="H142">
            <v>43517</v>
          </cell>
        </row>
        <row r="143">
          <cell r="A143" t="str">
            <v>SP-233</v>
          </cell>
          <cell r="B143" t="str">
            <v>YPF.RN.SP-233</v>
          </cell>
          <cell r="C143" t="str">
            <v>SP-0233</v>
          </cell>
          <cell r="D143" t="str">
            <v>YPF.RN.SP-233</v>
          </cell>
          <cell r="E143" t="str">
            <v>Catriel</v>
          </cell>
          <cell r="F143" t="str">
            <v>CAT Zona I</v>
          </cell>
          <cell r="G143" t="str">
            <v>SP- 07</v>
          </cell>
          <cell r="H143">
            <v>43512</v>
          </cell>
        </row>
        <row r="144">
          <cell r="A144" t="str">
            <v>RiAl-4a</v>
          </cell>
          <cell r="B144" t="str">
            <v>YPF.Nq.RiAl.a-4</v>
          </cell>
          <cell r="C144" t="str">
            <v>RiAl-4</v>
          </cell>
          <cell r="D144" t="str">
            <v>YPF.Nq.RiAl.a-0004a</v>
          </cell>
          <cell r="E144" t="str">
            <v>Catriel</v>
          </cell>
          <cell r="F144" t="str">
            <v>VAM Zona I</v>
          </cell>
          <cell r="G144" t="str">
            <v>LaMa- 02</v>
          </cell>
          <cell r="H144">
            <v>43512</v>
          </cell>
        </row>
        <row r="145">
          <cell r="A145" t="str">
            <v>SP-283</v>
          </cell>
          <cell r="B145" t="str">
            <v>YPF.RN.SP-283</v>
          </cell>
          <cell r="C145" t="str">
            <v>SP-283</v>
          </cell>
          <cell r="D145" t="str">
            <v>YPF.RN.SP-283</v>
          </cell>
          <cell r="E145" t="str">
            <v>Catriel</v>
          </cell>
          <cell r="F145" t="str">
            <v>CAT Zona I</v>
          </cell>
          <cell r="G145" t="str">
            <v>SP- 09</v>
          </cell>
          <cell r="H145">
            <v>43510</v>
          </cell>
        </row>
        <row r="146">
          <cell r="A146" t="str">
            <v>VAM-53(d)[00]a</v>
          </cell>
          <cell r="B146" t="str">
            <v>YPF.Nq.VAM-53(d)</v>
          </cell>
          <cell r="C146" t="str">
            <v>VAM-53(d)</v>
          </cell>
          <cell r="D146" t="str">
            <v>YPF.Nq.VAM-0053(d)[00]a</v>
          </cell>
          <cell r="E146" t="str">
            <v>Catriel</v>
          </cell>
          <cell r="F146" t="str">
            <v>VAM Zona I</v>
          </cell>
          <cell r="G146" t="str">
            <v>VAM</v>
          </cell>
          <cell r="H146">
            <v>43505</v>
          </cell>
        </row>
        <row r="147">
          <cell r="A147" t="str">
            <v>SP-167</v>
          </cell>
          <cell r="B147" t="str">
            <v>YPF.RN.SP-167</v>
          </cell>
          <cell r="C147" t="str">
            <v>SP-0167</v>
          </cell>
          <cell r="D147" t="str">
            <v>YPF.RN.SP-167</v>
          </cell>
          <cell r="E147" t="str">
            <v>Catriel</v>
          </cell>
          <cell r="F147" t="str">
            <v>CAT Zona I</v>
          </cell>
          <cell r="G147" t="str">
            <v>SP- 06</v>
          </cell>
          <cell r="H147">
            <v>43505</v>
          </cell>
        </row>
        <row r="148">
          <cell r="A148" t="str">
            <v>PuB.a-166[00]a</v>
          </cell>
          <cell r="B148" t="str">
            <v>YPF.RN.PuB.a-166</v>
          </cell>
          <cell r="C148" t="str">
            <v>PuB.a-166</v>
          </cell>
          <cell r="D148" t="str">
            <v>YPF.RN.PuB.a-0166[00]a</v>
          </cell>
          <cell r="E148" t="str">
            <v>Catriel</v>
          </cell>
          <cell r="F148" t="str">
            <v>CAT Zona I</v>
          </cell>
          <cell r="G148" t="str">
            <v>PB- 04</v>
          </cell>
          <cell r="H148">
            <v>43503</v>
          </cell>
        </row>
        <row r="149">
          <cell r="A149" t="str">
            <v>SCB-68a</v>
          </cell>
          <cell r="B149" t="str">
            <v>YPF.Nq.SCB-68</v>
          </cell>
          <cell r="C149" t="str">
            <v>SCB-68</v>
          </cell>
          <cell r="D149" t="str">
            <v>YPF.Nq.SCB-0068a</v>
          </cell>
          <cell r="E149" t="str">
            <v>Catriel</v>
          </cell>
          <cell r="F149" t="str">
            <v>VAM Zona I</v>
          </cell>
          <cell r="G149" t="str">
            <v>SCB- 01</v>
          </cell>
          <cell r="H149">
            <v>43503</v>
          </cell>
        </row>
        <row r="150">
          <cell r="A150" t="str">
            <v>PuB-155a</v>
          </cell>
          <cell r="B150" t="str">
            <v>YPF.RN.PuB-155</v>
          </cell>
          <cell r="C150" t="str">
            <v>PuB-155</v>
          </cell>
          <cell r="D150" t="str">
            <v>YPF.RN.PuB-0155a</v>
          </cell>
          <cell r="E150" t="str">
            <v>Catriel</v>
          </cell>
          <cell r="F150" t="str">
            <v>CAT Zona I</v>
          </cell>
          <cell r="G150" t="str">
            <v>PB- 04</v>
          </cell>
          <cell r="H150">
            <v>43502</v>
          </cell>
        </row>
        <row r="151">
          <cell r="A151" t="str">
            <v>SP-28(I)[00]a</v>
          </cell>
          <cell r="B151" t="str">
            <v>YPF.RN.SP-28(I)</v>
          </cell>
          <cell r="C151" t="str">
            <v>SP-28(I)</v>
          </cell>
          <cell r="D151" t="str">
            <v>YPF.RN.SP-0028(I)[00]a</v>
          </cell>
          <cell r="E151" t="str">
            <v>Catriel</v>
          </cell>
          <cell r="F151" t="str">
            <v>CAT Zona I</v>
          </cell>
          <cell r="G151" t="str">
            <v>SP- 06</v>
          </cell>
          <cell r="H151">
            <v>43501</v>
          </cell>
        </row>
        <row r="152">
          <cell r="A152" t="str">
            <v>CHO-23a</v>
          </cell>
          <cell r="B152" t="str">
            <v>YPF.Nq.CHO-23</v>
          </cell>
          <cell r="C152" t="str">
            <v>CHO-23</v>
          </cell>
          <cell r="D152" t="str">
            <v>YPF.Nq.CHO-0023a</v>
          </cell>
          <cell r="E152" t="str">
            <v>Catriel</v>
          </cell>
          <cell r="F152" t="str">
            <v>VAM Zona I</v>
          </cell>
          <cell r="G152" t="str">
            <v>CH</v>
          </cell>
          <cell r="H152">
            <v>43500</v>
          </cell>
        </row>
        <row r="153">
          <cell r="A153" t="str">
            <v>VAM-25a</v>
          </cell>
          <cell r="B153" t="str">
            <v>YPF.Nq.VAM-25</v>
          </cell>
          <cell r="C153" t="str">
            <v>VAM-25</v>
          </cell>
          <cell r="D153" t="str">
            <v>YPF.Nq.VAM-0025a</v>
          </cell>
          <cell r="E153" t="str">
            <v>Catriel</v>
          </cell>
          <cell r="F153" t="str">
            <v>VAM Zona I</v>
          </cell>
          <cell r="G153" t="str">
            <v>VAM</v>
          </cell>
          <cell r="H153">
            <v>43494</v>
          </cell>
        </row>
        <row r="154">
          <cell r="A154" t="str">
            <v>SP-317a</v>
          </cell>
          <cell r="B154" t="str">
            <v>YPF.RN.SP-317</v>
          </cell>
          <cell r="C154" t="str">
            <v>SP-317</v>
          </cell>
          <cell r="D154" t="str">
            <v>YPF.RN.SP-0317a</v>
          </cell>
          <cell r="E154" t="str">
            <v>Catriel</v>
          </cell>
          <cell r="F154" t="str">
            <v>CAT Zona I</v>
          </cell>
          <cell r="G154" t="str">
            <v>SP- 06</v>
          </cell>
          <cell r="H154">
            <v>43493</v>
          </cell>
        </row>
        <row r="155">
          <cell r="A155" t="str">
            <v>SP-291(I)[00]a</v>
          </cell>
          <cell r="B155" t="str">
            <v>YPF.RN.SP-291(I)</v>
          </cell>
          <cell r="C155" t="str">
            <v>SP-291(I)</v>
          </cell>
          <cell r="D155" t="str">
            <v>YPF.RN.SP-0291(I)[00]a</v>
          </cell>
          <cell r="E155" t="str">
            <v>Catriel</v>
          </cell>
          <cell r="F155" t="str">
            <v>CAT Zona I</v>
          </cell>
          <cell r="G155" t="str">
            <v>SP- 06</v>
          </cell>
          <cell r="H155">
            <v>43491</v>
          </cell>
        </row>
        <row r="156">
          <cell r="A156" t="str">
            <v>SP-29</v>
          </cell>
          <cell r="B156" t="str">
            <v>YPF.RN.SP-29</v>
          </cell>
          <cell r="C156" t="str">
            <v>SP-0029</v>
          </cell>
          <cell r="D156" t="str">
            <v>YPF.RN.SP-29</v>
          </cell>
          <cell r="E156" t="str">
            <v>Catriel</v>
          </cell>
          <cell r="F156" t="str">
            <v>CAT Zona I</v>
          </cell>
          <cell r="G156" t="str">
            <v>SP- 06</v>
          </cell>
          <cell r="H156">
            <v>43491</v>
          </cell>
        </row>
        <row r="157">
          <cell r="A157" t="str">
            <v>CHO-44(d)[00]a</v>
          </cell>
          <cell r="B157" t="str">
            <v>YPF.Nq.CHO-44(d)</v>
          </cell>
          <cell r="C157" t="str">
            <v>CHO-44(d)</v>
          </cell>
          <cell r="D157" t="str">
            <v>YPF.Nq.CHO-0044(d)[00]a</v>
          </cell>
          <cell r="E157" t="str">
            <v>Catriel</v>
          </cell>
          <cell r="F157" t="str">
            <v>VAM Zona I</v>
          </cell>
          <cell r="G157" t="str">
            <v>CHON</v>
          </cell>
          <cell r="H157">
            <v>43491</v>
          </cell>
        </row>
        <row r="158">
          <cell r="A158" t="str">
            <v>CHO-53(d)[00]a</v>
          </cell>
          <cell r="B158" t="str">
            <v>YPF.Nq.CHO-53(d)</v>
          </cell>
          <cell r="C158" t="str">
            <v>CHO-53(d)</v>
          </cell>
          <cell r="D158" t="str">
            <v>YPF.Nq.CHO-0053(d)[00]a</v>
          </cell>
          <cell r="E158" t="str">
            <v>Catriel</v>
          </cell>
          <cell r="F158" t="str">
            <v>VAM Zona I</v>
          </cell>
          <cell r="G158" t="str">
            <v>CHON</v>
          </cell>
          <cell r="H158">
            <v>43489</v>
          </cell>
        </row>
        <row r="159">
          <cell r="A159" t="str">
            <v>VAM-65a(d)</v>
          </cell>
          <cell r="B159" t="str">
            <v>YPF.Nq.VAM-65(d)</v>
          </cell>
          <cell r="C159" t="str">
            <v>VAM-65(d)</v>
          </cell>
          <cell r="D159" t="str">
            <v>YPF.Nq.VAM-0065a(d)</v>
          </cell>
          <cell r="E159" t="str">
            <v>Catriel</v>
          </cell>
          <cell r="F159" t="str">
            <v>VAM Zona I</v>
          </cell>
          <cell r="G159" t="str">
            <v>VAM</v>
          </cell>
          <cell r="H159">
            <v>43487</v>
          </cell>
        </row>
        <row r="160">
          <cell r="A160" t="str">
            <v>SP-328a</v>
          </cell>
          <cell r="B160" t="str">
            <v>YPF.RN.SP-328</v>
          </cell>
          <cell r="C160" t="str">
            <v>SP-328</v>
          </cell>
          <cell r="D160" t="str">
            <v>YPF.RN.SP-0328a</v>
          </cell>
          <cell r="E160" t="str">
            <v>Catriel</v>
          </cell>
          <cell r="F160" t="str">
            <v>CAT Zona I</v>
          </cell>
          <cell r="G160" t="str">
            <v>SP- 06</v>
          </cell>
          <cell r="H160">
            <v>43487</v>
          </cell>
        </row>
        <row r="161">
          <cell r="A161" t="str">
            <v>SP-388a</v>
          </cell>
          <cell r="B161" t="str">
            <v>YPF.RN.SP-388</v>
          </cell>
          <cell r="C161" t="str">
            <v>SP-388</v>
          </cell>
          <cell r="D161" t="str">
            <v>YPF.RN.SP-0388a</v>
          </cell>
          <cell r="E161" t="str">
            <v>Catriel</v>
          </cell>
          <cell r="F161" t="str">
            <v>CAT Zona I</v>
          </cell>
          <cell r="G161" t="str">
            <v>SP- 01</v>
          </cell>
          <cell r="H161">
            <v>43486</v>
          </cell>
        </row>
        <row r="162">
          <cell r="A162" t="str">
            <v>SP-146a(I)</v>
          </cell>
          <cell r="B162" t="str">
            <v>YPF.RN.SP-146(I)</v>
          </cell>
          <cell r="C162" t="str">
            <v>SP-146(I)</v>
          </cell>
          <cell r="D162" t="str">
            <v>YPF.RN.SP-0146a(I)</v>
          </cell>
          <cell r="E162" t="str">
            <v>Catriel</v>
          </cell>
          <cell r="F162" t="str">
            <v>CAT Zona I</v>
          </cell>
          <cell r="G162" t="str">
            <v>SP- 07</v>
          </cell>
          <cell r="H162">
            <v>43485</v>
          </cell>
        </row>
        <row r="163">
          <cell r="A163" t="str">
            <v>SCB-88a</v>
          </cell>
          <cell r="B163" t="str">
            <v>YPF.Nq.SCB-88</v>
          </cell>
          <cell r="C163" t="str">
            <v>SCB-88</v>
          </cell>
          <cell r="D163" t="str">
            <v>YPF.Nq.SCB-0088a</v>
          </cell>
          <cell r="E163" t="str">
            <v>Catriel</v>
          </cell>
          <cell r="F163" t="str">
            <v>VAM Zona I</v>
          </cell>
          <cell r="G163" t="str">
            <v>SCB- 01</v>
          </cell>
          <cell r="H163">
            <v>43485</v>
          </cell>
        </row>
        <row r="164">
          <cell r="A164" t="str">
            <v>CAv.x-3</v>
          </cell>
          <cell r="B164" t="str">
            <v>YPF.Nq.CAv.x-3</v>
          </cell>
          <cell r="C164" t="str">
            <v>CAv-3</v>
          </cell>
          <cell r="D164" t="str">
            <v>YPF.Nq.CAv.x-3</v>
          </cell>
          <cell r="E164" t="str">
            <v>Catriel</v>
          </cell>
          <cell r="F164" t="str">
            <v>VAM Zona I</v>
          </cell>
          <cell r="G164" t="str">
            <v>SCB- 01</v>
          </cell>
          <cell r="H164">
            <v>43481</v>
          </cell>
        </row>
        <row r="165">
          <cell r="A165" t="str">
            <v>SP-274</v>
          </cell>
          <cell r="B165" t="str">
            <v>YPF.RN.SP-274</v>
          </cell>
          <cell r="C165" t="str">
            <v>SP-0274</v>
          </cell>
          <cell r="D165" t="str">
            <v>YPF.RN.SP-274</v>
          </cell>
          <cell r="E165" t="str">
            <v>Catriel</v>
          </cell>
          <cell r="F165" t="str">
            <v>CAT Zona I</v>
          </cell>
          <cell r="G165" t="str">
            <v>SP- 06</v>
          </cell>
          <cell r="H165">
            <v>43478</v>
          </cell>
        </row>
        <row r="166">
          <cell r="A166" t="str">
            <v>SCB-144a</v>
          </cell>
          <cell r="B166" t="str">
            <v>YPF.Nq.SCB-144(d)</v>
          </cell>
          <cell r="C166" t="str">
            <v>SCB-144(d)</v>
          </cell>
          <cell r="D166" t="str">
            <v>YPF.Nq.SCB-0144a</v>
          </cell>
          <cell r="E166" t="str">
            <v>Catriel</v>
          </cell>
          <cell r="F166" t="str">
            <v>VAM Zona I</v>
          </cell>
          <cell r="G166" t="str">
            <v>SCB- 01</v>
          </cell>
          <cell r="H166">
            <v>43477</v>
          </cell>
        </row>
        <row r="167">
          <cell r="A167" t="str">
            <v>SP-499a</v>
          </cell>
          <cell r="B167" t="str">
            <v>YPF.RN.SP-499</v>
          </cell>
          <cell r="C167" t="str">
            <v>SP-499</v>
          </cell>
          <cell r="D167" t="str">
            <v>YPF.RN.SP-0499a</v>
          </cell>
          <cell r="E167" t="str">
            <v>Catriel</v>
          </cell>
          <cell r="F167" t="str">
            <v>CAT Zona I</v>
          </cell>
          <cell r="G167" t="str">
            <v>SP-10</v>
          </cell>
          <cell r="H167">
            <v>43475</v>
          </cell>
        </row>
        <row r="168">
          <cell r="A168" t="str">
            <v>VAM-14a</v>
          </cell>
          <cell r="B168" t="str">
            <v>YPF.Nq.VAM-14</v>
          </cell>
          <cell r="C168" t="str">
            <v>VAM-14</v>
          </cell>
          <cell r="D168" t="str">
            <v>YPF.Nq.VAM-0014a</v>
          </cell>
          <cell r="E168" t="str">
            <v>Catriel</v>
          </cell>
          <cell r="F168" t="str">
            <v>VAM Zona I</v>
          </cell>
          <cell r="G168" t="str">
            <v>VAM</v>
          </cell>
          <cell r="H168">
            <v>43471</v>
          </cell>
        </row>
        <row r="169">
          <cell r="A169" t="str">
            <v>SP-252</v>
          </cell>
          <cell r="B169" t="str">
            <v>YPF.RN.SP-252</v>
          </cell>
          <cell r="C169" t="str">
            <v>SP-0252</v>
          </cell>
          <cell r="D169" t="str">
            <v>YPF.RN.SP-252</v>
          </cell>
          <cell r="E169" t="str">
            <v>Catriel</v>
          </cell>
          <cell r="F169" t="str">
            <v>CAT Zona I</v>
          </cell>
          <cell r="G169" t="str">
            <v>SP- 01</v>
          </cell>
          <cell r="H169">
            <v>43471</v>
          </cell>
        </row>
        <row r="170">
          <cell r="A170" t="str">
            <v>SP-324a</v>
          </cell>
          <cell r="B170" t="str">
            <v>YPF.RN.SP.a-324</v>
          </cell>
          <cell r="C170" t="str">
            <v>SP-324</v>
          </cell>
          <cell r="D170" t="str">
            <v>YPF.RN.SP.a-0324a</v>
          </cell>
          <cell r="E170" t="str">
            <v>Catriel</v>
          </cell>
          <cell r="F170" t="str">
            <v>CAT Zona I</v>
          </cell>
          <cell r="G170" t="str">
            <v>SP- 01</v>
          </cell>
          <cell r="H170">
            <v>43469</v>
          </cell>
        </row>
        <row r="171">
          <cell r="A171" t="str">
            <v>SCB-145a</v>
          </cell>
          <cell r="B171" t="str">
            <v>YPF.Nq.SCB-145(d)</v>
          </cell>
          <cell r="C171" t="str">
            <v>SCB-145(d)</v>
          </cell>
          <cell r="D171" t="str">
            <v>YPF.Nq.SCB-0145a</v>
          </cell>
          <cell r="E171" t="str">
            <v>Catriel</v>
          </cell>
          <cell r="F171" t="str">
            <v>VAM Zona I</v>
          </cell>
          <cell r="G171" t="str">
            <v>SCB- 01</v>
          </cell>
          <cell r="H171">
            <v>43467</v>
          </cell>
        </row>
        <row r="172">
          <cell r="A172" t="str">
            <v>VAM.a-98(d)[00]a</v>
          </cell>
          <cell r="B172" t="str">
            <v>YPF.Nq.VAM.a-98(d)</v>
          </cell>
          <cell r="C172" t="str">
            <v>VAM.a-98(d)</v>
          </cell>
          <cell r="D172" t="str">
            <v>YPF.Nq.VAM.a-0098(d)[00]a</v>
          </cell>
          <cell r="E172" t="str">
            <v>Catriel</v>
          </cell>
          <cell r="F172" t="str">
            <v>VAM Zona I</v>
          </cell>
          <cell r="G172" t="str">
            <v>VAM</v>
          </cell>
          <cell r="H172">
            <v>43462</v>
          </cell>
        </row>
        <row r="173">
          <cell r="A173" t="str">
            <v>PuB-90</v>
          </cell>
          <cell r="B173" t="str">
            <v>YPF.RN.PuB-90</v>
          </cell>
          <cell r="C173" t="str">
            <v>PuB-0090</v>
          </cell>
          <cell r="D173" t="str">
            <v>YPF.RN.PuB-90</v>
          </cell>
          <cell r="E173" t="str">
            <v>Catriel</v>
          </cell>
          <cell r="F173" t="str">
            <v>CAT Zona I</v>
          </cell>
          <cell r="G173" t="str">
            <v>PB- 03</v>
          </cell>
          <cell r="H173">
            <v>43461</v>
          </cell>
        </row>
        <row r="174">
          <cell r="A174" t="str">
            <v>SP-499a</v>
          </cell>
          <cell r="B174" t="str">
            <v>YPF.RN.SP-499</v>
          </cell>
          <cell r="C174" t="str">
            <v>SP-499</v>
          </cell>
          <cell r="D174" t="str">
            <v>YPF.RN.SP-0499a</v>
          </cell>
          <cell r="E174" t="str">
            <v>Catriel</v>
          </cell>
          <cell r="F174" t="str">
            <v>CAT Zona I</v>
          </cell>
          <cell r="G174" t="str">
            <v>SP-10</v>
          </cell>
          <cell r="H174">
            <v>43460</v>
          </cell>
        </row>
        <row r="175">
          <cell r="A175" t="str">
            <v>VAM-18a</v>
          </cell>
          <cell r="B175" t="str">
            <v>YPF.Nq.VAM-18</v>
          </cell>
          <cell r="C175" t="str">
            <v>VAM-18</v>
          </cell>
          <cell r="D175" t="str">
            <v>YPF.Nq.VAM-0018a</v>
          </cell>
          <cell r="E175" t="str">
            <v>Catriel</v>
          </cell>
          <cell r="F175" t="str">
            <v>VAM Zona I</v>
          </cell>
          <cell r="G175" t="str">
            <v>VAM</v>
          </cell>
          <cell r="H175">
            <v>43457</v>
          </cell>
        </row>
        <row r="176">
          <cell r="A176" t="str">
            <v>SP-438a</v>
          </cell>
          <cell r="B176" t="str">
            <v>YPF.RN.SP.a-438</v>
          </cell>
          <cell r="C176" t="str">
            <v>SP.a-438</v>
          </cell>
          <cell r="D176" t="str">
            <v>YPF.RN.SP.a-0438a</v>
          </cell>
          <cell r="E176" t="str">
            <v>Catriel</v>
          </cell>
          <cell r="F176" t="str">
            <v>CAT Zona I</v>
          </cell>
          <cell r="G176" t="str">
            <v>SP- 06</v>
          </cell>
          <cell r="H176">
            <v>43456</v>
          </cell>
        </row>
        <row r="177">
          <cell r="A177" t="str">
            <v>SP-39</v>
          </cell>
          <cell r="B177" t="str">
            <v>YPF.RN.SP-39</v>
          </cell>
          <cell r="C177" t="str">
            <v>SP-0039</v>
          </cell>
          <cell r="D177" t="str">
            <v>YPF.RN.SP-39</v>
          </cell>
          <cell r="E177" t="str">
            <v>Catriel</v>
          </cell>
          <cell r="F177" t="str">
            <v>CAT Zona I</v>
          </cell>
          <cell r="G177" t="str">
            <v>SP- 02</v>
          </cell>
          <cell r="H177">
            <v>43454</v>
          </cell>
        </row>
        <row r="178">
          <cell r="A178" t="str">
            <v>CHO-71(d)[00]a</v>
          </cell>
          <cell r="B178" t="str">
            <v>YPF.Nq.CHO-71(d)</v>
          </cell>
          <cell r="C178" t="str">
            <v>CHO-71(d)</v>
          </cell>
          <cell r="D178" t="str">
            <v>YPF.Nq.CHO-0071(d)[00]a</v>
          </cell>
          <cell r="E178" t="str">
            <v>Catriel</v>
          </cell>
          <cell r="F178" t="str">
            <v>VAM Zona I</v>
          </cell>
          <cell r="G178" t="str">
            <v>CHON</v>
          </cell>
          <cell r="H178">
            <v>43454</v>
          </cell>
        </row>
        <row r="179">
          <cell r="A179" t="str">
            <v>VAM-50a</v>
          </cell>
          <cell r="B179" t="str">
            <v>YPF.Nq.VAM-50</v>
          </cell>
          <cell r="C179" t="str">
            <v>VAM-50</v>
          </cell>
          <cell r="D179" t="str">
            <v>YPF.Nq.VAM-0050a</v>
          </cell>
          <cell r="E179" t="str">
            <v>Catriel</v>
          </cell>
          <cell r="F179" t="str">
            <v>VAM Zona I</v>
          </cell>
          <cell r="G179" t="str">
            <v>VAM</v>
          </cell>
          <cell r="H179">
            <v>43453</v>
          </cell>
        </row>
        <row r="180">
          <cell r="A180" t="str">
            <v>SCB-78a</v>
          </cell>
          <cell r="B180" t="str">
            <v>YPF.Nq.SCB-78</v>
          </cell>
          <cell r="C180" t="str">
            <v>SCB-78</v>
          </cell>
          <cell r="D180" t="str">
            <v>YPF.Nq.SCB-0078a</v>
          </cell>
          <cell r="E180" t="str">
            <v>Catriel</v>
          </cell>
          <cell r="F180" t="str">
            <v>VAM Zona I</v>
          </cell>
          <cell r="G180" t="str">
            <v>SCB- 01</v>
          </cell>
          <cell r="H180">
            <v>43452</v>
          </cell>
        </row>
        <row r="181">
          <cell r="A181" t="str">
            <v>SP-99a(I)</v>
          </cell>
          <cell r="B181" t="str">
            <v>YPF.RN.SP-99(I)</v>
          </cell>
          <cell r="C181" t="str">
            <v>SP-99(I)</v>
          </cell>
          <cell r="D181" t="str">
            <v>YPF.RN.SP-0099a(I)</v>
          </cell>
          <cell r="E181" t="str">
            <v>Catriel</v>
          </cell>
          <cell r="F181" t="str">
            <v>CAT Zona I</v>
          </cell>
          <cell r="G181" t="str">
            <v>SP- 09</v>
          </cell>
          <cell r="H181">
            <v>43451</v>
          </cell>
        </row>
        <row r="182">
          <cell r="A182" t="str">
            <v>SP-466a</v>
          </cell>
          <cell r="B182" t="str">
            <v>YPF.RN.SP.a-466</v>
          </cell>
          <cell r="C182" t="str">
            <v>SP.a-466</v>
          </cell>
          <cell r="D182" t="str">
            <v>YPF.RN.SP.a-0466a</v>
          </cell>
          <cell r="E182" t="str">
            <v>Catriel</v>
          </cell>
          <cell r="F182" t="str">
            <v>CAT Zona I</v>
          </cell>
          <cell r="G182" t="str">
            <v>SP- 02</v>
          </cell>
          <cell r="H182">
            <v>43449</v>
          </cell>
        </row>
        <row r="183">
          <cell r="A183" t="str">
            <v>SP-342a</v>
          </cell>
          <cell r="B183" t="str">
            <v>YPF.RN.SP-342</v>
          </cell>
          <cell r="C183" t="str">
            <v>SP-342</v>
          </cell>
          <cell r="D183" t="str">
            <v>YPF.RN.SP-0342a</v>
          </cell>
          <cell r="E183" t="str">
            <v>Catriel</v>
          </cell>
          <cell r="F183" t="str">
            <v>CAT Zona I</v>
          </cell>
          <cell r="G183" t="str">
            <v>SP- 06</v>
          </cell>
          <cell r="H183">
            <v>43449</v>
          </cell>
        </row>
        <row r="184">
          <cell r="A184" t="str">
            <v>SP-29</v>
          </cell>
          <cell r="B184" t="str">
            <v>YPF.RN.SP-29</v>
          </cell>
          <cell r="C184" t="str">
            <v>SP-0029</v>
          </cell>
          <cell r="D184" t="str">
            <v>YPF.RN.SP-29</v>
          </cell>
          <cell r="E184" t="str">
            <v>Catriel</v>
          </cell>
          <cell r="F184" t="str">
            <v>CAT Zona I</v>
          </cell>
          <cell r="G184" t="str">
            <v>SP- 06</v>
          </cell>
          <cell r="H184">
            <v>43446</v>
          </cell>
        </row>
        <row r="185">
          <cell r="A185" t="str">
            <v>VAM-89(d)[00]a</v>
          </cell>
          <cell r="B185" t="str">
            <v>YPF.Nq.VAM-89(d)</v>
          </cell>
          <cell r="C185" t="str">
            <v>VAM-89(d)</v>
          </cell>
          <cell r="D185" t="str">
            <v>YPF.Nq.VAM-0089(d)[00]a</v>
          </cell>
          <cell r="E185" t="str">
            <v>Catriel</v>
          </cell>
          <cell r="F185" t="str">
            <v>VAM Zona I</v>
          </cell>
          <cell r="G185" t="str">
            <v>VAM</v>
          </cell>
          <cell r="H185">
            <v>43445</v>
          </cell>
        </row>
        <row r="186">
          <cell r="A186" t="str">
            <v>CHO.a-38[00]a</v>
          </cell>
          <cell r="B186" t="str">
            <v>YPF.Nq.CHO.a-38</v>
          </cell>
          <cell r="C186" t="str">
            <v>CHO.a-38</v>
          </cell>
          <cell r="D186" t="str">
            <v>YPF.Nq.CHO.a-0038[00]a</v>
          </cell>
          <cell r="E186" t="str">
            <v>Catriel</v>
          </cell>
          <cell r="F186" t="str">
            <v>VAM Zona I</v>
          </cell>
          <cell r="G186" t="str">
            <v>CHON</v>
          </cell>
          <cell r="H186">
            <v>43443</v>
          </cell>
        </row>
        <row r="187">
          <cell r="A187" t="str">
            <v>RiAl-7a</v>
          </cell>
          <cell r="B187" t="str">
            <v>YPF.Nq.RiAl-7</v>
          </cell>
          <cell r="C187" t="str">
            <v>RiAl-7</v>
          </cell>
          <cell r="D187" t="str">
            <v>YPF.Nq.RiAl-0007a</v>
          </cell>
          <cell r="E187" t="str">
            <v>Catriel</v>
          </cell>
          <cell r="F187" t="str">
            <v>VAM Zona I</v>
          </cell>
          <cell r="G187" t="str">
            <v>LaMa- 02</v>
          </cell>
          <cell r="H187">
            <v>43440</v>
          </cell>
        </row>
        <row r="188">
          <cell r="A188" t="str">
            <v>VAM-27a</v>
          </cell>
          <cell r="B188" t="str">
            <v>YPF.Nq.VAM-27</v>
          </cell>
          <cell r="C188" t="str">
            <v>VAM-27</v>
          </cell>
          <cell r="D188" t="str">
            <v>YPF.Nq.VAM-0027a</v>
          </cell>
          <cell r="E188" t="str">
            <v>Catriel</v>
          </cell>
          <cell r="F188" t="str">
            <v>VAM Zona I</v>
          </cell>
          <cell r="G188" t="str">
            <v>VAM</v>
          </cell>
          <cell r="H188">
            <v>43439</v>
          </cell>
        </row>
        <row r="189">
          <cell r="A189" t="str">
            <v>SP-392a</v>
          </cell>
          <cell r="B189" t="str">
            <v>YPF.RN.SP-392</v>
          </cell>
          <cell r="C189" t="str">
            <v>SP-392</v>
          </cell>
          <cell r="D189" t="str">
            <v>YPF.RN.SP-0392a</v>
          </cell>
          <cell r="E189" t="str">
            <v>Catriel</v>
          </cell>
          <cell r="F189" t="str">
            <v>CAT Zona I</v>
          </cell>
          <cell r="G189" t="str">
            <v>SP- 06</v>
          </cell>
          <cell r="H189">
            <v>43434</v>
          </cell>
        </row>
        <row r="190">
          <cell r="A190" t="str">
            <v>VAM.a-87(d)[00]a</v>
          </cell>
          <cell r="B190" t="str">
            <v>YPF.Nq.VAM.a-87(d)</v>
          </cell>
          <cell r="C190" t="str">
            <v>VAM.a-87(d)</v>
          </cell>
          <cell r="D190" t="str">
            <v>YPF.Nq.VAM.a-0087(d)[00]a</v>
          </cell>
          <cell r="E190" t="str">
            <v>Catriel</v>
          </cell>
          <cell r="F190" t="str">
            <v>VAM Zona I</v>
          </cell>
          <cell r="G190" t="str">
            <v>VAM</v>
          </cell>
          <cell r="H190">
            <v>43433</v>
          </cell>
        </row>
        <row r="191">
          <cell r="A191" t="str">
            <v>SP-237(I)[00]a</v>
          </cell>
          <cell r="B191" t="str">
            <v>YPF.RN.SP-237(I)</v>
          </cell>
          <cell r="C191" t="str">
            <v>SP-237(I)</v>
          </cell>
          <cell r="D191" t="str">
            <v>YPF.RN.SP-0237(I)[00]a</v>
          </cell>
          <cell r="E191" t="str">
            <v>Catriel</v>
          </cell>
          <cell r="F191" t="str">
            <v>CAT Zona I</v>
          </cell>
          <cell r="G191" t="str">
            <v>SP- 07</v>
          </cell>
          <cell r="H191">
            <v>43431</v>
          </cell>
        </row>
        <row r="192">
          <cell r="A192" t="str">
            <v>SP.a-111</v>
          </cell>
          <cell r="B192" t="str">
            <v>YPF.RN.SP.a-111</v>
          </cell>
          <cell r="C192" t="str">
            <v>SP-0111</v>
          </cell>
          <cell r="D192" t="str">
            <v>YPF.RN.SP.a-111</v>
          </cell>
          <cell r="E192" t="str">
            <v>Catriel</v>
          </cell>
          <cell r="F192" t="str">
            <v>CAT Zona I</v>
          </cell>
          <cell r="G192" t="str">
            <v>SP- 09</v>
          </cell>
          <cell r="H192">
            <v>43430</v>
          </cell>
        </row>
        <row r="193">
          <cell r="A193" t="str">
            <v>CHO-19</v>
          </cell>
          <cell r="B193" t="str">
            <v>YPF.Nq.CHO-19</v>
          </cell>
          <cell r="C193" t="str">
            <v>CHO-19</v>
          </cell>
          <cell r="D193" t="str">
            <v>YPF.Nq.CHO-19</v>
          </cell>
          <cell r="E193" t="str">
            <v>Catriel</v>
          </cell>
          <cell r="F193" t="str">
            <v>VAM Zona I</v>
          </cell>
          <cell r="G193" t="str">
            <v>CH</v>
          </cell>
          <cell r="H193">
            <v>43430</v>
          </cell>
        </row>
        <row r="194">
          <cell r="A194" t="str">
            <v>PuB-162[00]a</v>
          </cell>
          <cell r="B194" t="str">
            <v>YPF.RN.PuB-162</v>
          </cell>
          <cell r="C194" t="str">
            <v>PuB-162</v>
          </cell>
          <cell r="D194" t="str">
            <v>YPF.RN.PuB-0162[00]a</v>
          </cell>
          <cell r="E194" t="str">
            <v>Catriel</v>
          </cell>
          <cell r="F194" t="str">
            <v>CAT Zona I</v>
          </cell>
          <cell r="G194" t="str">
            <v>PB- 04</v>
          </cell>
          <cell r="H194">
            <v>43427</v>
          </cell>
        </row>
        <row r="195">
          <cell r="A195" t="str">
            <v>SCB-0071[00]a</v>
          </cell>
          <cell r="B195" t="str">
            <v>YPF.Nq.SCB.a-71</v>
          </cell>
          <cell r="C195" t="str">
            <v>SCB-71</v>
          </cell>
          <cell r="D195" t="str">
            <v>YPF.Nq.SCB.a-0071[00]a</v>
          </cell>
          <cell r="E195" t="str">
            <v>Catriel</v>
          </cell>
          <cell r="F195" t="str">
            <v>VAM Zona I</v>
          </cell>
          <cell r="G195" t="str">
            <v>SCB- 01</v>
          </cell>
          <cell r="H195">
            <v>43427</v>
          </cell>
        </row>
        <row r="196">
          <cell r="A196" t="str">
            <v>SCB-142a</v>
          </cell>
          <cell r="B196" t="str">
            <v>YPF.Nq.SCB-142</v>
          </cell>
          <cell r="C196" t="str">
            <v>SCB-142</v>
          </cell>
          <cell r="D196" t="str">
            <v>YPF.Nq.SCB-0142a</v>
          </cell>
          <cell r="E196" t="str">
            <v>Catriel</v>
          </cell>
          <cell r="F196" t="str">
            <v>VAM Zona I</v>
          </cell>
          <cell r="G196" t="str">
            <v>SCB- 01</v>
          </cell>
          <cell r="H196">
            <v>43425</v>
          </cell>
        </row>
        <row r="197">
          <cell r="A197" t="str">
            <v>SP-130</v>
          </cell>
          <cell r="B197" t="str">
            <v>YPF.RN.SP-130</v>
          </cell>
          <cell r="C197" t="str">
            <v>SP-0130</v>
          </cell>
          <cell r="D197" t="str">
            <v>YPF.RN.SP-130</v>
          </cell>
          <cell r="E197" t="str">
            <v>Catriel</v>
          </cell>
          <cell r="F197" t="str">
            <v>CAT Zona I</v>
          </cell>
          <cell r="G197" t="str">
            <v>SP- 01</v>
          </cell>
          <cell r="H197">
            <v>43423</v>
          </cell>
        </row>
        <row r="198">
          <cell r="A198" t="str">
            <v>CHO-9</v>
          </cell>
          <cell r="B198" t="str">
            <v>YPF.Nq.CHO-9</v>
          </cell>
          <cell r="C198" t="str">
            <v>CHO-9</v>
          </cell>
          <cell r="D198" t="str">
            <v>YPF.Nq.CHO-9</v>
          </cell>
          <cell r="E198" t="str">
            <v>Catriel</v>
          </cell>
          <cell r="F198" t="str">
            <v>VAM Zona I</v>
          </cell>
          <cell r="G198" t="str">
            <v>CH</v>
          </cell>
          <cell r="H198">
            <v>43422</v>
          </cell>
        </row>
        <row r="199">
          <cell r="A199" t="str">
            <v>SP-49</v>
          </cell>
          <cell r="B199" t="str">
            <v>YPF.RN.SP-49</v>
          </cell>
          <cell r="C199" t="str">
            <v>SP-0049</v>
          </cell>
          <cell r="D199" t="str">
            <v>YPF.RN.SP-49</v>
          </cell>
          <cell r="E199" t="str">
            <v>Catriel</v>
          </cell>
          <cell r="F199" t="str">
            <v>CAT Zona I</v>
          </cell>
          <cell r="G199" t="str">
            <v>SP- 02</v>
          </cell>
          <cell r="H199">
            <v>43421</v>
          </cell>
        </row>
        <row r="200">
          <cell r="A200" t="str">
            <v>SP-202</v>
          </cell>
          <cell r="B200" t="str">
            <v>YPF.RN.SP-202</v>
          </cell>
          <cell r="C200" t="str">
            <v>SP-0202</v>
          </cell>
          <cell r="D200" t="str">
            <v>YPF.RN.SP-202</v>
          </cell>
          <cell r="E200" t="str">
            <v>Catriel</v>
          </cell>
          <cell r="F200" t="str">
            <v>CAT Zona I</v>
          </cell>
          <cell r="G200" t="str">
            <v>SP- 06</v>
          </cell>
          <cell r="H200">
            <v>43420</v>
          </cell>
        </row>
        <row r="201">
          <cell r="A201" t="str">
            <v>SP-86a(I)</v>
          </cell>
          <cell r="B201" t="str">
            <v>YPF.RN.SP-86(I)</v>
          </cell>
          <cell r="C201" t="str">
            <v>SP-86(I)</v>
          </cell>
          <cell r="D201" t="str">
            <v>YPF.RN.SP-0086a(I)</v>
          </cell>
          <cell r="E201" t="str">
            <v>Catriel</v>
          </cell>
          <cell r="F201" t="str">
            <v>CAT Zona I</v>
          </cell>
          <cell r="G201" t="str">
            <v>SP- 09</v>
          </cell>
          <cell r="H201">
            <v>43418</v>
          </cell>
        </row>
        <row r="202">
          <cell r="A202" t="str">
            <v>SP-503a</v>
          </cell>
          <cell r="B202" t="str">
            <v>YPF.RN.SP-503</v>
          </cell>
          <cell r="C202" t="str">
            <v>SP-503</v>
          </cell>
          <cell r="D202" t="str">
            <v>YPF.RN.SP-0503a</v>
          </cell>
          <cell r="E202" t="str">
            <v>Catriel</v>
          </cell>
          <cell r="F202" t="str">
            <v>CAT Zona I</v>
          </cell>
          <cell r="G202" t="str">
            <v>SP- 09</v>
          </cell>
          <cell r="H202">
            <v>43416</v>
          </cell>
        </row>
        <row r="203">
          <cell r="A203" t="str">
            <v>VAM-25a</v>
          </cell>
          <cell r="B203" t="str">
            <v>YPF.Nq.VAM-25</v>
          </cell>
          <cell r="C203" t="str">
            <v>VAM-25</v>
          </cell>
          <cell r="D203" t="str">
            <v>YPF.Nq.VAM-0025a</v>
          </cell>
          <cell r="E203" t="str">
            <v>Catriel</v>
          </cell>
          <cell r="F203" t="str">
            <v>VAM Zona I</v>
          </cell>
          <cell r="G203" t="str">
            <v>VAM</v>
          </cell>
          <cell r="H203">
            <v>43414</v>
          </cell>
        </row>
        <row r="204">
          <cell r="A204" t="str">
            <v>SP-322a</v>
          </cell>
          <cell r="B204" t="str">
            <v>YPF.RN.SP-322</v>
          </cell>
          <cell r="C204" t="str">
            <v>SP-322</v>
          </cell>
          <cell r="D204" t="str">
            <v>YPF.RN.SP-0322a</v>
          </cell>
          <cell r="E204" t="str">
            <v>Catriel</v>
          </cell>
          <cell r="F204" t="str">
            <v>CAT Zona I</v>
          </cell>
          <cell r="G204" t="str">
            <v>SP- 02</v>
          </cell>
          <cell r="H204">
            <v>43414</v>
          </cell>
        </row>
        <row r="205">
          <cell r="A205" t="str">
            <v>SP-229</v>
          </cell>
          <cell r="B205" t="str">
            <v>YPF.RN.SP-229</v>
          </cell>
          <cell r="C205" t="str">
            <v>SP-0229</v>
          </cell>
          <cell r="D205" t="str">
            <v>YPF.RN.SP-229</v>
          </cell>
          <cell r="E205" t="str">
            <v>Catriel</v>
          </cell>
          <cell r="F205" t="str">
            <v>CAT Zona I</v>
          </cell>
          <cell r="G205" t="str">
            <v>SP- 07</v>
          </cell>
          <cell r="H205">
            <v>43414</v>
          </cell>
        </row>
        <row r="206">
          <cell r="A206" t="str">
            <v>SP-473a</v>
          </cell>
          <cell r="B206" t="str">
            <v>YPF.RN.SP.a-473</v>
          </cell>
          <cell r="C206" t="str">
            <v>SP.a-473</v>
          </cell>
          <cell r="D206" t="str">
            <v>YPF.RN.SP.a-0473a</v>
          </cell>
          <cell r="E206" t="str">
            <v>Catriel</v>
          </cell>
          <cell r="F206" t="str">
            <v>CAT Zona I</v>
          </cell>
          <cell r="G206" t="str">
            <v>SP- 02</v>
          </cell>
          <cell r="H206">
            <v>43410</v>
          </cell>
        </row>
        <row r="207">
          <cell r="A207" t="str">
            <v>SCB-68a</v>
          </cell>
          <cell r="B207" t="str">
            <v>YPF.Nq.SCB-68</v>
          </cell>
          <cell r="C207" t="str">
            <v>SCB-68</v>
          </cell>
          <cell r="D207" t="str">
            <v>YPF.Nq.SCB-0068a</v>
          </cell>
          <cell r="E207" t="str">
            <v>Catriel</v>
          </cell>
          <cell r="F207" t="str">
            <v>VAM Zona I</v>
          </cell>
          <cell r="G207" t="str">
            <v>SCB- 01</v>
          </cell>
          <cell r="H207">
            <v>43408</v>
          </cell>
        </row>
        <row r="208">
          <cell r="A208" t="str">
            <v>SP-33</v>
          </cell>
          <cell r="B208" t="str">
            <v>YPF.RN.SP-33</v>
          </cell>
          <cell r="C208" t="str">
            <v>SP-0033</v>
          </cell>
          <cell r="D208" t="str">
            <v>YPF.RN.SP-33</v>
          </cell>
          <cell r="E208" t="str">
            <v>Catriel</v>
          </cell>
          <cell r="F208" t="str">
            <v>CAT Zona I</v>
          </cell>
          <cell r="G208" t="str">
            <v>SP- 06</v>
          </cell>
          <cell r="H208">
            <v>43407</v>
          </cell>
        </row>
        <row r="209">
          <cell r="A209" t="str">
            <v>SP-117a(I)</v>
          </cell>
          <cell r="B209" t="str">
            <v>YPF.RN.SP-117(I)</v>
          </cell>
          <cell r="C209" t="str">
            <v>SP-117(I)</v>
          </cell>
          <cell r="D209" t="str">
            <v>YPF.RN.SP-0117a(I)</v>
          </cell>
          <cell r="E209" t="str">
            <v>Catriel</v>
          </cell>
          <cell r="F209" t="str">
            <v>CAT Zona I</v>
          </cell>
          <cell r="G209" t="str">
            <v>SP- 09</v>
          </cell>
          <cell r="H209">
            <v>43404</v>
          </cell>
        </row>
        <row r="210">
          <cell r="A210" t="str">
            <v>PuB-70</v>
          </cell>
          <cell r="B210" t="str">
            <v>YPF.RN.PuB-70</v>
          </cell>
          <cell r="C210" t="str">
            <v>PuB-0070</v>
          </cell>
          <cell r="D210" t="str">
            <v>YPF.RN.PuB-70</v>
          </cell>
          <cell r="E210" t="str">
            <v>Catriel</v>
          </cell>
          <cell r="F210" t="str">
            <v>CAT Zona I</v>
          </cell>
          <cell r="G210" t="str">
            <v>PB- 04</v>
          </cell>
          <cell r="H210">
            <v>43404</v>
          </cell>
        </row>
        <row r="211">
          <cell r="A211" t="str">
            <v>VAM-69(d)[00]a</v>
          </cell>
          <cell r="B211" t="str">
            <v>YPF.Nq.VAM-69(d)</v>
          </cell>
          <cell r="C211" t="str">
            <v>VAM-69(d)</v>
          </cell>
          <cell r="D211" t="str">
            <v>YPF.Nq.VAM-0069(d)[00]a</v>
          </cell>
          <cell r="E211" t="str">
            <v>Catriel</v>
          </cell>
          <cell r="F211" t="str">
            <v>VAM Zona I</v>
          </cell>
          <cell r="G211" t="str">
            <v>VAM</v>
          </cell>
          <cell r="H211">
            <v>43400</v>
          </cell>
        </row>
        <row r="212">
          <cell r="A212" t="str">
            <v>PuB-16</v>
          </cell>
          <cell r="B212" t="str">
            <v>YPF.RN.PuB-16</v>
          </cell>
          <cell r="C212" t="str">
            <v>PuB-0016</v>
          </cell>
          <cell r="D212" t="str">
            <v>YPF.RN.PuB-16</v>
          </cell>
          <cell r="E212" t="str">
            <v>Catriel</v>
          </cell>
          <cell r="F212" t="str">
            <v>CAT Zona I</v>
          </cell>
          <cell r="G212" t="str">
            <v>PB- 02</v>
          </cell>
          <cell r="H212">
            <v>43399</v>
          </cell>
        </row>
        <row r="213">
          <cell r="A213" t="str">
            <v>SP.a-11</v>
          </cell>
          <cell r="B213" t="str">
            <v>YPF.RN.SP.a-11</v>
          </cell>
          <cell r="C213" t="str">
            <v>SP-11</v>
          </cell>
          <cell r="D213" t="str">
            <v>YPF.RN.SP.a-11</v>
          </cell>
          <cell r="E213" t="str">
            <v>Catriel</v>
          </cell>
          <cell r="F213" t="str">
            <v>CAT Zona I</v>
          </cell>
          <cell r="G213" t="str">
            <v>SP- 02</v>
          </cell>
          <cell r="H213">
            <v>43398</v>
          </cell>
        </row>
        <row r="214">
          <cell r="A214" t="str">
            <v>SP-334[00]a</v>
          </cell>
          <cell r="B214" t="str">
            <v>YPF.RN.SP-334</v>
          </cell>
          <cell r="C214" t="str">
            <v>SP-334</v>
          </cell>
          <cell r="D214" t="str">
            <v>YPF.RN.SP-0334[00]a</v>
          </cell>
          <cell r="E214" t="str">
            <v>Catriel</v>
          </cell>
          <cell r="F214" t="str">
            <v>CAT Zona I</v>
          </cell>
          <cell r="G214" t="str">
            <v>SP- 09</v>
          </cell>
          <cell r="H214">
            <v>43395</v>
          </cell>
        </row>
        <row r="215">
          <cell r="A215" t="str">
            <v>SP-505a</v>
          </cell>
          <cell r="B215" t="str">
            <v>YPF.RN.SP-505</v>
          </cell>
          <cell r="C215" t="str">
            <v>SP-505</v>
          </cell>
          <cell r="D215" t="str">
            <v>YPF.RN.SP-0505a</v>
          </cell>
          <cell r="E215" t="str">
            <v>Catriel</v>
          </cell>
          <cell r="F215" t="str">
            <v>CAT Zona I</v>
          </cell>
          <cell r="G215" t="str">
            <v>SP-10</v>
          </cell>
          <cell r="H215">
            <v>43392</v>
          </cell>
        </row>
        <row r="216">
          <cell r="A216" t="str">
            <v>VAM-40a</v>
          </cell>
          <cell r="B216" t="str">
            <v>YPF.Nq.VAM-40</v>
          </cell>
          <cell r="C216" t="str">
            <v>VAM-40</v>
          </cell>
          <cell r="D216" t="str">
            <v>YPF.Nq.VAM-0040a</v>
          </cell>
          <cell r="E216" t="str">
            <v>Catriel</v>
          </cell>
          <cell r="F216" t="str">
            <v>VAM Zona I</v>
          </cell>
          <cell r="G216" t="str">
            <v>VAM</v>
          </cell>
          <cell r="H216">
            <v>43391</v>
          </cell>
        </row>
        <row r="217">
          <cell r="A217" t="str">
            <v>SP-8a(I)</v>
          </cell>
          <cell r="B217" t="str">
            <v>YPF.RN.SP-8(I)</v>
          </cell>
          <cell r="C217" t="str">
            <v>SP-8(I)</v>
          </cell>
          <cell r="D217" t="str">
            <v>YPF.RN.SP-0008a(I)</v>
          </cell>
          <cell r="E217" t="str">
            <v>Catriel</v>
          </cell>
          <cell r="F217" t="str">
            <v>CAT Zona I</v>
          </cell>
          <cell r="G217" t="str">
            <v>SP- 01</v>
          </cell>
          <cell r="H217">
            <v>43389</v>
          </cell>
        </row>
        <row r="218">
          <cell r="A218" t="str">
            <v>SP-267</v>
          </cell>
          <cell r="B218" t="str">
            <v>YPF.RN.SP-267</v>
          </cell>
          <cell r="C218" t="str">
            <v>SP-0267</v>
          </cell>
          <cell r="D218" t="str">
            <v>YPF.RN.SP-267</v>
          </cell>
          <cell r="E218" t="str">
            <v>Catriel</v>
          </cell>
          <cell r="F218" t="str">
            <v>CAT Zona I</v>
          </cell>
          <cell r="G218" t="str">
            <v>SP- 06</v>
          </cell>
          <cell r="H218">
            <v>43387</v>
          </cell>
        </row>
        <row r="219">
          <cell r="A219" t="str">
            <v>SCB-141a</v>
          </cell>
          <cell r="B219" t="str">
            <v>YPF.Nq.SCB-141</v>
          </cell>
          <cell r="C219" t="str">
            <v>SCB-141</v>
          </cell>
          <cell r="D219" t="str">
            <v>YPF.Nq.SCB-0141a</v>
          </cell>
          <cell r="E219" t="str">
            <v>Catriel</v>
          </cell>
          <cell r="F219" t="str">
            <v>VAM Zona I</v>
          </cell>
          <cell r="G219" t="str">
            <v>SCB- 01</v>
          </cell>
          <cell r="H219">
            <v>43386</v>
          </cell>
        </row>
        <row r="220">
          <cell r="A220" t="str">
            <v>VAM-0007[00]a</v>
          </cell>
          <cell r="B220" t="str">
            <v>YPF.Nq.VAM-7</v>
          </cell>
          <cell r="C220" t="str">
            <v>VAM-7</v>
          </cell>
          <cell r="D220" t="str">
            <v>YPF.Nq.VAM-0007[00]a</v>
          </cell>
          <cell r="E220" t="str">
            <v>Catriel</v>
          </cell>
          <cell r="F220" t="str">
            <v>VAM Zona I</v>
          </cell>
          <cell r="G220" t="str">
            <v>VAM</v>
          </cell>
          <cell r="H220">
            <v>43384</v>
          </cell>
        </row>
        <row r="221">
          <cell r="A221" t="str">
            <v>SP-106a(I)</v>
          </cell>
          <cell r="B221" t="str">
            <v>YPF.RN.SP-106(I)</v>
          </cell>
          <cell r="C221" t="str">
            <v>SP-106(I)</v>
          </cell>
          <cell r="D221" t="str">
            <v>YPF.RN.SP-0106a(I)</v>
          </cell>
          <cell r="E221" t="str">
            <v>Catriel</v>
          </cell>
          <cell r="F221" t="str">
            <v>CAT Zona I</v>
          </cell>
          <cell r="G221" t="str">
            <v>SP- 02</v>
          </cell>
          <cell r="H221">
            <v>43383</v>
          </cell>
        </row>
        <row r="222">
          <cell r="A222" t="str">
            <v>CHO-14</v>
          </cell>
          <cell r="B222" t="str">
            <v>YPF.Nq.CHO-14</v>
          </cell>
          <cell r="C222" t="str">
            <v>CHO-14</v>
          </cell>
          <cell r="D222" t="str">
            <v>YPF.Nq.CHO-14</v>
          </cell>
          <cell r="E222" t="str">
            <v>Catriel</v>
          </cell>
          <cell r="F222" t="str">
            <v>VAM Zona I</v>
          </cell>
          <cell r="G222" t="str">
            <v>CH</v>
          </cell>
          <cell r="H222">
            <v>43382</v>
          </cell>
        </row>
        <row r="223">
          <cell r="A223" t="str">
            <v>PuB-107</v>
          </cell>
          <cell r="B223" t="str">
            <v>YPF.RN.PuB-107</v>
          </cell>
          <cell r="C223" t="str">
            <v>PuB-0107</v>
          </cell>
          <cell r="D223" t="str">
            <v>YPF.RN.PuB-107</v>
          </cell>
          <cell r="E223" t="str">
            <v>Catriel</v>
          </cell>
          <cell r="F223" t="str">
            <v>CAT Zona I</v>
          </cell>
          <cell r="G223" t="str">
            <v>PB- 04</v>
          </cell>
          <cell r="H223">
            <v>43380</v>
          </cell>
        </row>
        <row r="224">
          <cell r="A224" t="str">
            <v>SP-50</v>
          </cell>
          <cell r="B224" t="str">
            <v>YPF.RN.SP-50</v>
          </cell>
          <cell r="C224" t="str">
            <v>SP-0050</v>
          </cell>
          <cell r="D224" t="str">
            <v>YPF.RN.SP-50</v>
          </cell>
          <cell r="E224" t="str">
            <v>Catriel</v>
          </cell>
          <cell r="F224" t="str">
            <v>CAT Zona I</v>
          </cell>
          <cell r="G224" t="str">
            <v>SP- 02</v>
          </cell>
          <cell r="H224">
            <v>43379</v>
          </cell>
        </row>
        <row r="225">
          <cell r="A225" t="str">
            <v>CHO.a-6</v>
          </cell>
          <cell r="B225" t="str">
            <v>YPF.Nq.CHO.a-6</v>
          </cell>
          <cell r="C225" t="str">
            <v>CHO-6</v>
          </cell>
          <cell r="D225" t="str">
            <v>YPF.Nq.CHO.a-6</v>
          </cell>
          <cell r="E225" t="str">
            <v>Catriel</v>
          </cell>
          <cell r="F225" t="str">
            <v>VAM Zona I</v>
          </cell>
          <cell r="G225" t="str">
            <v>CH</v>
          </cell>
          <cell r="H225">
            <v>43379</v>
          </cell>
        </row>
        <row r="226">
          <cell r="A226" t="str">
            <v>SP-237(I)[00]a</v>
          </cell>
          <cell r="B226" t="str">
            <v>YPF.RN.SP-237(I)</v>
          </cell>
          <cell r="C226" t="str">
            <v>SP-237(I)</v>
          </cell>
          <cell r="D226" t="str">
            <v>YPF.RN.SP-0237(I)[00]a</v>
          </cell>
          <cell r="E226" t="str">
            <v>Catriel</v>
          </cell>
          <cell r="F226" t="str">
            <v>CAT Zona I</v>
          </cell>
          <cell r="G226" t="str">
            <v>SP- 07</v>
          </cell>
          <cell r="H226">
            <v>43377</v>
          </cell>
        </row>
        <row r="227">
          <cell r="A227" t="str">
            <v>RiAl-7a</v>
          </cell>
          <cell r="B227" t="str">
            <v>YPF.Nq.RiAl-7</v>
          </cell>
          <cell r="C227" t="str">
            <v>RiAl-7</v>
          </cell>
          <cell r="D227" t="str">
            <v>YPF.Nq.RiAl-0007a</v>
          </cell>
          <cell r="E227" t="str">
            <v>Catriel</v>
          </cell>
          <cell r="F227" t="str">
            <v>VAM Zona I</v>
          </cell>
          <cell r="G227" t="str">
            <v>LaMa- 02</v>
          </cell>
          <cell r="H227">
            <v>43377</v>
          </cell>
        </row>
        <row r="228">
          <cell r="A228" t="str">
            <v>SP-147a(I)</v>
          </cell>
          <cell r="B228" t="str">
            <v>YPF.RN.SP-147(I)</v>
          </cell>
          <cell r="C228" t="str">
            <v>SP-147(I)</v>
          </cell>
          <cell r="D228" t="str">
            <v>YPF.RN.SP-0147a(I)</v>
          </cell>
          <cell r="E228" t="str">
            <v>Catriel</v>
          </cell>
          <cell r="F228" t="str">
            <v>CAT Zona I</v>
          </cell>
          <cell r="G228" t="str">
            <v>SP- 07</v>
          </cell>
          <cell r="H228">
            <v>43376</v>
          </cell>
        </row>
        <row r="229">
          <cell r="A229" t="str">
            <v>SP-351a</v>
          </cell>
          <cell r="B229" t="str">
            <v>YPF.RN.SP-351</v>
          </cell>
          <cell r="C229" t="str">
            <v>SP-351</v>
          </cell>
          <cell r="D229" t="str">
            <v>YPF.RN.SP-0351a</v>
          </cell>
          <cell r="E229" t="str">
            <v>Catriel</v>
          </cell>
          <cell r="F229" t="str">
            <v>CAT Zona I</v>
          </cell>
          <cell r="G229" t="str">
            <v>SP- 06</v>
          </cell>
          <cell r="H229">
            <v>43374</v>
          </cell>
        </row>
        <row r="230">
          <cell r="A230" t="str">
            <v>SP-449[00]a</v>
          </cell>
          <cell r="B230" t="str">
            <v>YPF.RN.SP-449</v>
          </cell>
          <cell r="C230" t="str">
            <v>SP-449</v>
          </cell>
          <cell r="D230" t="str">
            <v>YPF.RN.SP-0449[00]a</v>
          </cell>
          <cell r="E230" t="str">
            <v>Catriel</v>
          </cell>
          <cell r="F230" t="str">
            <v>CAT Zona I</v>
          </cell>
          <cell r="G230" t="str">
            <v>SP- 09</v>
          </cell>
          <cell r="H230">
            <v>43370</v>
          </cell>
        </row>
        <row r="231">
          <cell r="A231" t="str">
            <v>VAM-31a</v>
          </cell>
          <cell r="B231" t="str">
            <v>YPF.Nq.VAM-31</v>
          </cell>
          <cell r="C231" t="str">
            <v>VAM-31</v>
          </cell>
          <cell r="D231" t="str">
            <v>YPF.Nq.VAM-0031a</v>
          </cell>
          <cell r="E231" t="str">
            <v>Catriel</v>
          </cell>
          <cell r="F231" t="str">
            <v>VAM Zona I</v>
          </cell>
          <cell r="G231" t="str">
            <v>VAM</v>
          </cell>
          <cell r="H231">
            <v>43368</v>
          </cell>
        </row>
        <row r="232">
          <cell r="A232" t="str">
            <v>PuB-108a</v>
          </cell>
          <cell r="B232" t="str">
            <v>YPF.RN.PuB-108</v>
          </cell>
          <cell r="C232" t="str">
            <v>PuB-108</v>
          </cell>
          <cell r="D232" t="str">
            <v>YPF.RN.PuB-0108a</v>
          </cell>
          <cell r="E232" t="str">
            <v>Catriel</v>
          </cell>
          <cell r="F232" t="str">
            <v>CAT Zona I</v>
          </cell>
          <cell r="G232" t="str">
            <v>PB- 03</v>
          </cell>
          <cell r="H232">
            <v>43367</v>
          </cell>
        </row>
        <row r="233">
          <cell r="A233" t="str">
            <v>PuB-109a</v>
          </cell>
          <cell r="B233" t="str">
            <v>YPF.RN.PuB-109</v>
          </cell>
          <cell r="C233" t="str">
            <v>PuB-109</v>
          </cell>
          <cell r="D233" t="str">
            <v>YPF.RN.PuB-0109a</v>
          </cell>
          <cell r="E233" t="str">
            <v>Catriel</v>
          </cell>
          <cell r="F233" t="str">
            <v>CAT Zona I</v>
          </cell>
          <cell r="G233" t="str">
            <v>PB- 03</v>
          </cell>
          <cell r="H233">
            <v>43365</v>
          </cell>
        </row>
        <row r="234">
          <cell r="A234" t="str">
            <v>PuB-16</v>
          </cell>
          <cell r="B234" t="str">
            <v>YPF.RN.PuB-16</v>
          </cell>
          <cell r="C234" t="str">
            <v>PuB-0016</v>
          </cell>
          <cell r="D234" t="str">
            <v>YPF.RN.PuB-16</v>
          </cell>
          <cell r="E234" t="str">
            <v>Catriel</v>
          </cell>
          <cell r="F234" t="str">
            <v>CAT Zona I</v>
          </cell>
          <cell r="G234" t="str">
            <v>PB- 02</v>
          </cell>
          <cell r="H234">
            <v>43362</v>
          </cell>
        </row>
        <row r="235">
          <cell r="A235" t="str">
            <v>SP-0284[00]a</v>
          </cell>
          <cell r="B235" t="str">
            <v>YPF.RN.SP-284</v>
          </cell>
          <cell r="C235" t="str">
            <v>SP-284</v>
          </cell>
          <cell r="D235" t="str">
            <v>YPF.RN.SP-0284[00]a</v>
          </cell>
          <cell r="E235" t="str">
            <v>Catriel</v>
          </cell>
          <cell r="F235" t="str">
            <v>CAT Zona I</v>
          </cell>
          <cell r="G235" t="str">
            <v>SP- 07</v>
          </cell>
          <cell r="H235">
            <v>43359</v>
          </cell>
        </row>
        <row r="236">
          <cell r="A236" t="str">
            <v>SP-273</v>
          </cell>
          <cell r="B236" t="str">
            <v>YPF.RN.SP-273</v>
          </cell>
          <cell r="C236" t="str">
            <v>SP-0273</v>
          </cell>
          <cell r="D236" t="str">
            <v>YPF.RN.SP-273</v>
          </cell>
          <cell r="E236" t="str">
            <v>Catriel</v>
          </cell>
          <cell r="F236" t="str">
            <v>CAT Zona I</v>
          </cell>
          <cell r="G236" t="str">
            <v>SP- 01</v>
          </cell>
          <cell r="H236">
            <v>43359</v>
          </cell>
        </row>
        <row r="237">
          <cell r="A237" t="str">
            <v>VAM-21a(I)</v>
          </cell>
          <cell r="B237" t="str">
            <v>YPF.Nq.VAM-21(I)</v>
          </cell>
          <cell r="C237" t="str">
            <v>VAM-21(I)</v>
          </cell>
          <cell r="D237" t="str">
            <v>YPF.Nq.VAM-0021a(I)</v>
          </cell>
          <cell r="E237" t="str">
            <v>Catriel</v>
          </cell>
          <cell r="F237" t="str">
            <v>VAM Zona I</v>
          </cell>
          <cell r="G237" t="str">
            <v>VAM</v>
          </cell>
          <cell r="H237">
            <v>43358</v>
          </cell>
        </row>
        <row r="238">
          <cell r="A238" t="str">
            <v>PuB-161[00]a</v>
          </cell>
          <cell r="B238" t="str">
            <v>YPF.RN.PuB-161</v>
          </cell>
          <cell r="C238" t="str">
            <v>PuB-161</v>
          </cell>
          <cell r="D238" t="str">
            <v>YPF.RN.PuB-0161[00]a</v>
          </cell>
          <cell r="E238" t="str">
            <v>Catriel</v>
          </cell>
          <cell r="F238" t="str">
            <v>CAT Zona I</v>
          </cell>
          <cell r="G238" t="str">
            <v>PB- 04</v>
          </cell>
          <cell r="H238">
            <v>43358</v>
          </cell>
        </row>
        <row r="239">
          <cell r="A239" t="str">
            <v>SP-360a</v>
          </cell>
          <cell r="B239" t="str">
            <v>YPF.RN.SP-360</v>
          </cell>
          <cell r="C239" t="str">
            <v>SP-360</v>
          </cell>
          <cell r="D239" t="str">
            <v>YPF.RN.SP-0360a</v>
          </cell>
          <cell r="E239" t="str">
            <v>Catriel</v>
          </cell>
          <cell r="F239" t="str">
            <v>CAT Zona I</v>
          </cell>
          <cell r="G239" t="str">
            <v>SP- 06</v>
          </cell>
          <cell r="H239">
            <v>43356</v>
          </cell>
        </row>
        <row r="240">
          <cell r="A240" t="str">
            <v>SP-439a</v>
          </cell>
          <cell r="B240" t="str">
            <v>YPF.RN.SP.a-439</v>
          </cell>
          <cell r="C240" t="str">
            <v>SP.a-439</v>
          </cell>
          <cell r="D240" t="str">
            <v>YPF.RN.SP.a-0439a</v>
          </cell>
          <cell r="E240" t="str">
            <v>Catriel</v>
          </cell>
          <cell r="F240" t="str">
            <v>CAT Zona I</v>
          </cell>
          <cell r="G240" t="str">
            <v>SP- 02</v>
          </cell>
          <cell r="H240">
            <v>43356</v>
          </cell>
        </row>
        <row r="241">
          <cell r="A241" t="str">
            <v>PuB-15</v>
          </cell>
          <cell r="B241" t="str">
            <v>YPF.RN.PuB-15</v>
          </cell>
          <cell r="C241" t="str">
            <v>PuB-0015</v>
          </cell>
          <cell r="D241" t="str">
            <v>YPF.RN.PuB-15</v>
          </cell>
          <cell r="E241" t="str">
            <v>Catriel</v>
          </cell>
          <cell r="F241" t="str">
            <v>CAT Zona I</v>
          </cell>
          <cell r="G241" t="str">
            <v>PB- 02</v>
          </cell>
          <cell r="H241">
            <v>43355</v>
          </cell>
        </row>
        <row r="242">
          <cell r="A242" t="str">
            <v>SP-345[00]a</v>
          </cell>
          <cell r="B242" t="str">
            <v>YPF.RN.SP-345</v>
          </cell>
          <cell r="C242" t="str">
            <v>SP-345</v>
          </cell>
          <cell r="D242" t="str">
            <v>YPF.RN.SP-0345[00]a</v>
          </cell>
          <cell r="E242" t="str">
            <v>Catriel</v>
          </cell>
          <cell r="F242" t="str">
            <v>CAT Zona I</v>
          </cell>
          <cell r="G242" t="str">
            <v>SP- 04</v>
          </cell>
          <cell r="H242">
            <v>43354</v>
          </cell>
        </row>
        <row r="243">
          <cell r="A243" t="str">
            <v>VAM-70[00]a</v>
          </cell>
          <cell r="B243" t="str">
            <v>YPF.Nq.VAM-70</v>
          </cell>
          <cell r="C243" t="str">
            <v>VAM-70</v>
          </cell>
          <cell r="D243" t="str">
            <v>YPF.Nq.VAM-0070[00]a</v>
          </cell>
          <cell r="E243" t="str">
            <v>Catriel</v>
          </cell>
          <cell r="F243" t="str">
            <v>VAM Zona I</v>
          </cell>
          <cell r="G243" t="str">
            <v>VAM</v>
          </cell>
          <cell r="H243">
            <v>43354</v>
          </cell>
        </row>
        <row r="244">
          <cell r="A244" t="str">
            <v>SP-185</v>
          </cell>
          <cell r="B244" t="str">
            <v>YPF.RN.SP-185</v>
          </cell>
          <cell r="C244" t="str">
            <v>SP-0185</v>
          </cell>
          <cell r="D244" t="str">
            <v>YPF.RN.SP-185</v>
          </cell>
          <cell r="E244" t="str">
            <v>Catriel</v>
          </cell>
          <cell r="F244" t="str">
            <v>CAT Zona I</v>
          </cell>
          <cell r="G244" t="str">
            <v>SP- 04</v>
          </cell>
          <cell r="H244">
            <v>43353</v>
          </cell>
        </row>
        <row r="245">
          <cell r="A245" t="str">
            <v>SP-411a</v>
          </cell>
          <cell r="B245" t="str">
            <v>YPF.RN.SP.a-411</v>
          </cell>
          <cell r="C245" t="str">
            <v>SP.a-411</v>
          </cell>
          <cell r="D245" t="str">
            <v>YPF.RN.SP.a-0411a</v>
          </cell>
          <cell r="E245" t="str">
            <v>Catriel</v>
          </cell>
          <cell r="F245" t="str">
            <v>CAT Zona I</v>
          </cell>
          <cell r="G245" t="str">
            <v>SP-10</v>
          </cell>
          <cell r="H245">
            <v>43352</v>
          </cell>
        </row>
        <row r="246">
          <cell r="A246" t="str">
            <v>VAM-59(d)[00]a</v>
          </cell>
          <cell r="B246" t="str">
            <v>YPF.Nq.VAM-59(d)</v>
          </cell>
          <cell r="C246" t="str">
            <v>VAM-59(d)</v>
          </cell>
          <cell r="D246" t="str">
            <v>YPF.Nq.VAM-0059(d)[00]a</v>
          </cell>
          <cell r="E246" t="str">
            <v>Catriel</v>
          </cell>
          <cell r="F246" t="str">
            <v>VAM Zona I</v>
          </cell>
          <cell r="G246" t="str">
            <v>VAM</v>
          </cell>
          <cell r="H246">
            <v>43347</v>
          </cell>
        </row>
        <row r="247">
          <cell r="A247" t="str">
            <v>SCB-142a</v>
          </cell>
          <cell r="B247" t="str">
            <v>YPF.Nq.SCB-142</v>
          </cell>
          <cell r="C247" t="str">
            <v>SCB-142</v>
          </cell>
          <cell r="D247" t="str">
            <v>YPF.Nq.SCB-0142a</v>
          </cell>
          <cell r="E247" t="str">
            <v>Catriel</v>
          </cell>
          <cell r="F247" t="str">
            <v>VAM Zona I</v>
          </cell>
          <cell r="G247" t="str">
            <v>SCB- 01</v>
          </cell>
          <cell r="H247">
            <v>43347</v>
          </cell>
        </row>
        <row r="248">
          <cell r="A248" t="str">
            <v>SP-0295[00]a</v>
          </cell>
          <cell r="B248" t="str">
            <v>YPF.RN.SP-295</v>
          </cell>
          <cell r="C248" t="str">
            <v>SP-295</v>
          </cell>
          <cell r="D248" t="str">
            <v>YPF.RN.SP-0295[00]a</v>
          </cell>
          <cell r="E248" t="str">
            <v>Catriel</v>
          </cell>
          <cell r="F248" t="str">
            <v>CAT Zona I</v>
          </cell>
          <cell r="G248" t="str">
            <v>SP- 09</v>
          </cell>
          <cell r="H248">
            <v>43346</v>
          </cell>
        </row>
        <row r="249">
          <cell r="A249" t="str">
            <v>SP-407a</v>
          </cell>
          <cell r="B249" t="str">
            <v>YPF.RN.SP.a-407</v>
          </cell>
          <cell r="C249" t="str">
            <v>SP.a-407</v>
          </cell>
          <cell r="D249" t="str">
            <v>YPF.RN.SP.a-0407a</v>
          </cell>
          <cell r="E249" t="str">
            <v>Catriel</v>
          </cell>
          <cell r="F249" t="str">
            <v>CAT Zona I</v>
          </cell>
          <cell r="G249" t="str">
            <v>SP-10</v>
          </cell>
          <cell r="H249">
            <v>43343</v>
          </cell>
        </row>
        <row r="250">
          <cell r="A250" t="str">
            <v>SCB-131a</v>
          </cell>
          <cell r="B250" t="str">
            <v>YPF.Nq.SCB-131</v>
          </cell>
          <cell r="C250" t="str">
            <v>SCB-131</v>
          </cell>
          <cell r="D250" t="str">
            <v>YPF.Nq.SCB-0131a</v>
          </cell>
          <cell r="E250" t="str">
            <v>Catriel</v>
          </cell>
          <cell r="F250" t="str">
            <v>VAM Zona I</v>
          </cell>
          <cell r="G250" t="str">
            <v>SCB- 01</v>
          </cell>
          <cell r="H250">
            <v>43342</v>
          </cell>
        </row>
        <row r="251">
          <cell r="A251" t="str">
            <v>SP-69</v>
          </cell>
          <cell r="B251" t="str">
            <v>YPF.RN.SP-69</v>
          </cell>
          <cell r="C251" t="str">
            <v>SP-0069</v>
          </cell>
          <cell r="D251" t="str">
            <v>YPF.RN.SP-69</v>
          </cell>
          <cell r="E251" t="str">
            <v>Catriel</v>
          </cell>
          <cell r="F251" t="str">
            <v>CAT Zona I</v>
          </cell>
          <cell r="G251" t="str">
            <v>SP- 03</v>
          </cell>
          <cell r="H251">
            <v>43341</v>
          </cell>
        </row>
        <row r="252">
          <cell r="A252" t="str">
            <v>SP-329a</v>
          </cell>
          <cell r="B252" t="str">
            <v>YPF.RN.SP-329</v>
          </cell>
          <cell r="C252" t="str">
            <v>SP-329</v>
          </cell>
          <cell r="D252" t="str">
            <v>YPF.RN.SP-0329a</v>
          </cell>
          <cell r="E252" t="str">
            <v>Catriel</v>
          </cell>
          <cell r="F252" t="str">
            <v>CAT Zona I</v>
          </cell>
          <cell r="G252" t="str">
            <v>SP- 06</v>
          </cell>
          <cell r="H252">
            <v>43338</v>
          </cell>
        </row>
        <row r="253">
          <cell r="A253" t="str">
            <v>SCB-88a</v>
          </cell>
          <cell r="B253" t="str">
            <v>YPF.Nq.SCB-88</v>
          </cell>
          <cell r="C253" t="str">
            <v>SCB-88</v>
          </cell>
          <cell r="D253" t="str">
            <v>YPF.Nq.SCB-0088a</v>
          </cell>
          <cell r="E253" t="str">
            <v>Catriel</v>
          </cell>
          <cell r="F253" t="str">
            <v>VAM Zona I</v>
          </cell>
          <cell r="G253" t="str">
            <v>SCB- 01</v>
          </cell>
          <cell r="H253">
            <v>43338</v>
          </cell>
        </row>
        <row r="254">
          <cell r="A254" t="str">
            <v>CHO-40a(d)</v>
          </cell>
          <cell r="B254" t="str">
            <v>YPF.Nq.CHO-40(d)</v>
          </cell>
          <cell r="C254" t="str">
            <v>CHO-40(d)</v>
          </cell>
          <cell r="D254" t="str">
            <v>YPF.Nq.CHO-0040a(d)</v>
          </cell>
          <cell r="E254" t="str">
            <v>Catriel</v>
          </cell>
          <cell r="F254" t="str">
            <v>VAM Zona I</v>
          </cell>
          <cell r="G254" t="str">
            <v>CHON</v>
          </cell>
          <cell r="H254">
            <v>43335</v>
          </cell>
        </row>
        <row r="255">
          <cell r="A255" t="str">
            <v>SP-369[00]a</v>
          </cell>
          <cell r="B255" t="str">
            <v>YPF.RN.SP-369</v>
          </cell>
          <cell r="C255" t="str">
            <v>SP-369</v>
          </cell>
          <cell r="D255" t="str">
            <v>YPF.RN.SP-0369[00]a</v>
          </cell>
          <cell r="E255" t="str">
            <v>Catriel</v>
          </cell>
          <cell r="F255" t="str">
            <v>CAT Zona I</v>
          </cell>
          <cell r="G255" t="str">
            <v>SP- 07</v>
          </cell>
          <cell r="H255">
            <v>43335</v>
          </cell>
        </row>
        <row r="256">
          <cell r="A256" t="str">
            <v>SCB-93a</v>
          </cell>
          <cell r="B256" t="str">
            <v>YPF.Nq.SCB-93</v>
          </cell>
          <cell r="C256" t="str">
            <v>SCB-93</v>
          </cell>
          <cell r="D256" t="str">
            <v>YPF.Nq.SCB-0093a</v>
          </cell>
          <cell r="E256" t="str">
            <v>Catriel</v>
          </cell>
          <cell r="F256" t="str">
            <v>VAM Zona I</v>
          </cell>
          <cell r="G256" t="str">
            <v>SCB- 01</v>
          </cell>
          <cell r="H256">
            <v>43333</v>
          </cell>
        </row>
        <row r="257">
          <cell r="A257" t="str">
            <v>SP-246</v>
          </cell>
          <cell r="B257" t="str">
            <v>YPF.RN.SP-246</v>
          </cell>
          <cell r="C257" t="str">
            <v>SP-0246</v>
          </cell>
          <cell r="D257" t="str">
            <v>YPF.RN.SP-246</v>
          </cell>
          <cell r="E257" t="str">
            <v>Catriel</v>
          </cell>
          <cell r="F257" t="str">
            <v>CAT Zona I</v>
          </cell>
          <cell r="G257" t="str">
            <v>SP- 07</v>
          </cell>
          <cell r="H257">
            <v>43333</v>
          </cell>
        </row>
        <row r="258">
          <cell r="A258" t="str">
            <v>SP-458a</v>
          </cell>
          <cell r="B258" t="str">
            <v>YPF.RN.SP-458</v>
          </cell>
          <cell r="C258" t="str">
            <v>SP-458</v>
          </cell>
          <cell r="D258" t="str">
            <v>YPF.RN.SP-0458a</v>
          </cell>
          <cell r="E258" t="str">
            <v>Catriel</v>
          </cell>
          <cell r="F258" t="str">
            <v>CAT Zona I</v>
          </cell>
          <cell r="G258" t="str">
            <v>SP- 02</v>
          </cell>
          <cell r="H258">
            <v>43329</v>
          </cell>
        </row>
        <row r="259">
          <cell r="A259" t="str">
            <v>PuB-161[00]a</v>
          </cell>
          <cell r="B259" t="str">
            <v>YPF.RN.PuB-161</v>
          </cell>
          <cell r="C259" t="str">
            <v>PuB-161</v>
          </cell>
          <cell r="D259" t="str">
            <v>YPF.RN.PuB-0161[00]a</v>
          </cell>
          <cell r="E259" t="str">
            <v>Catriel</v>
          </cell>
          <cell r="F259" t="str">
            <v>CAT Zona I</v>
          </cell>
          <cell r="G259" t="str">
            <v>PB- 04</v>
          </cell>
          <cell r="H259">
            <v>43327</v>
          </cell>
        </row>
        <row r="260">
          <cell r="A260" t="str">
            <v>VAM-65a(d)</v>
          </cell>
          <cell r="B260" t="str">
            <v>YPF.Nq.VAM-65(d)</v>
          </cell>
          <cell r="C260" t="str">
            <v>VAM-65(d)</v>
          </cell>
          <cell r="D260" t="str">
            <v>YPF.Nq.VAM-0065a(d)</v>
          </cell>
          <cell r="E260" t="str">
            <v>Catriel</v>
          </cell>
          <cell r="F260" t="str">
            <v>VAM Zona I</v>
          </cell>
          <cell r="G260" t="str">
            <v>VAM</v>
          </cell>
          <cell r="H260">
            <v>43324</v>
          </cell>
        </row>
        <row r="261">
          <cell r="A261" t="str">
            <v>CHO.a-5</v>
          </cell>
          <cell r="B261" t="str">
            <v>YPF.Nq.CHO.a-5</v>
          </cell>
          <cell r="C261" t="str">
            <v>CHO-5</v>
          </cell>
          <cell r="D261" t="str">
            <v>YPF.Nq.CHO.a-5</v>
          </cell>
          <cell r="E261" t="str">
            <v>Catriel</v>
          </cell>
          <cell r="F261" t="str">
            <v>VAM Zona I</v>
          </cell>
          <cell r="G261" t="str">
            <v>CH</v>
          </cell>
          <cell r="H261">
            <v>43323</v>
          </cell>
        </row>
        <row r="262">
          <cell r="A262" t="str">
            <v>PuB-145a</v>
          </cell>
          <cell r="B262" t="str">
            <v>YPF.RN.PuB-145</v>
          </cell>
          <cell r="C262" t="str">
            <v>PuB-145</v>
          </cell>
          <cell r="D262" t="str">
            <v>YPF.RN.PuB-0145a</v>
          </cell>
          <cell r="E262" t="str">
            <v>Catriel</v>
          </cell>
          <cell r="F262" t="str">
            <v>CAT Zona I</v>
          </cell>
          <cell r="G262" t="str">
            <v>PB- 04</v>
          </cell>
          <cell r="H262">
            <v>43322</v>
          </cell>
        </row>
        <row r="263">
          <cell r="A263" t="str">
            <v>CHO.a-57(d)[00]a</v>
          </cell>
          <cell r="B263" t="str">
            <v>YPF.Nq.CHO.a-57(d)</v>
          </cell>
          <cell r="C263" t="str">
            <v>CHO.a-57(d)</v>
          </cell>
          <cell r="D263" t="str">
            <v>YPF.Nq.CHO.a-0057(d)[00]a</v>
          </cell>
          <cell r="E263" t="str">
            <v>Catriel</v>
          </cell>
          <cell r="F263" t="str">
            <v>VAM Zona I</v>
          </cell>
          <cell r="G263" t="str">
            <v>CHON</v>
          </cell>
          <cell r="H263">
            <v>43320</v>
          </cell>
        </row>
        <row r="264">
          <cell r="A264" t="str">
            <v>RiAl-4a</v>
          </cell>
          <cell r="B264" t="str">
            <v>YPF.Nq.RiAl.a-4</v>
          </cell>
          <cell r="C264" t="str">
            <v>RiAl-4</v>
          </cell>
          <cell r="D264" t="str">
            <v>YPF.Nq.RiAl.a-0004a</v>
          </cell>
          <cell r="E264" t="str">
            <v>Catriel</v>
          </cell>
          <cell r="F264" t="str">
            <v>VAM Zona I</v>
          </cell>
          <cell r="G264" t="str">
            <v>LaMa- 02</v>
          </cell>
          <cell r="H264">
            <v>43319</v>
          </cell>
        </row>
        <row r="265">
          <cell r="A265" t="str">
            <v>LaMa-5(d)[00]a</v>
          </cell>
          <cell r="B265" t="str">
            <v>YPF.Nq.LaMa-5(d)</v>
          </cell>
          <cell r="C265" t="str">
            <v>LaMa-5(d)</v>
          </cell>
          <cell r="D265" t="str">
            <v>YPF.Nq.LaMa-0005(d)[00]a</v>
          </cell>
          <cell r="E265" t="str">
            <v>Catriel</v>
          </cell>
          <cell r="F265" t="str">
            <v>VAM Zona I</v>
          </cell>
          <cell r="G265" t="str">
            <v>LaMa- 02</v>
          </cell>
          <cell r="H265">
            <v>43318</v>
          </cell>
        </row>
        <row r="266">
          <cell r="A266" t="str">
            <v>EM-764a</v>
          </cell>
          <cell r="B266" t="str">
            <v>YPF.RN.EM-764</v>
          </cell>
          <cell r="C266" t="str">
            <v>EM-764</v>
          </cell>
          <cell r="D266" t="str">
            <v>YPF.RN.EM-0764a</v>
          </cell>
          <cell r="E266" t="str">
            <v>Catriel</v>
          </cell>
          <cell r="F266" t="str">
            <v>Cedido/Vendido CATRIEL</v>
          </cell>
          <cell r="G266" t="str">
            <v>Cedido /Vendido EL MEDANITO</v>
          </cell>
          <cell r="H266">
            <v>43317</v>
          </cell>
        </row>
        <row r="267">
          <cell r="A267" t="str">
            <v>CHO-66(d)[00]a</v>
          </cell>
          <cell r="B267" t="str">
            <v>YPF.Nq.CHO-66(d)</v>
          </cell>
          <cell r="C267" t="str">
            <v>CHO-66(d)</v>
          </cell>
          <cell r="D267" t="str">
            <v>YPF.Nq.CHO-0066(d)[00]a</v>
          </cell>
          <cell r="E267" t="str">
            <v>Catriel</v>
          </cell>
          <cell r="F267" t="str">
            <v>VAM Zona I</v>
          </cell>
          <cell r="G267" t="str">
            <v>CHON</v>
          </cell>
          <cell r="H267">
            <v>43313</v>
          </cell>
        </row>
        <row r="268">
          <cell r="A268" t="str">
            <v>SP-466a</v>
          </cell>
          <cell r="B268" t="str">
            <v>YPF.RN.SP.a-466</v>
          </cell>
          <cell r="C268" t="str">
            <v>SP.a-466</v>
          </cell>
          <cell r="D268" t="str">
            <v>YPF.RN.SP.a-0466a</v>
          </cell>
          <cell r="E268" t="str">
            <v>Catriel</v>
          </cell>
          <cell r="F268" t="str">
            <v>CAT Zona I</v>
          </cell>
          <cell r="G268" t="str">
            <v>SP- 02</v>
          </cell>
          <cell r="H268">
            <v>43313</v>
          </cell>
        </row>
        <row r="269">
          <cell r="A269" t="str">
            <v>SP-413a</v>
          </cell>
          <cell r="B269" t="str">
            <v>YPF.RN.SP.a-413</v>
          </cell>
          <cell r="C269" t="str">
            <v>SP.a-413</v>
          </cell>
          <cell r="D269" t="str">
            <v>YPF.RN.SP.a-0413a</v>
          </cell>
          <cell r="E269" t="str">
            <v>Catriel</v>
          </cell>
          <cell r="F269" t="str">
            <v>CAT Zona I</v>
          </cell>
          <cell r="G269" t="str">
            <v>SP-10</v>
          </cell>
          <cell r="H269">
            <v>43311</v>
          </cell>
        </row>
        <row r="270">
          <cell r="A270" t="str">
            <v>SCB-79a</v>
          </cell>
          <cell r="B270" t="str">
            <v>YPF.Nq.SCB-79</v>
          </cell>
          <cell r="C270" t="str">
            <v>SCB-79</v>
          </cell>
          <cell r="D270" t="str">
            <v>YPF.Nq.SCB-0079a</v>
          </cell>
          <cell r="E270" t="str">
            <v>Catriel</v>
          </cell>
          <cell r="F270" t="str">
            <v>VAM Zona I</v>
          </cell>
          <cell r="G270" t="str">
            <v>SCB- 01</v>
          </cell>
          <cell r="H270">
            <v>43310</v>
          </cell>
        </row>
        <row r="271">
          <cell r="A271" t="str">
            <v>CHO-7</v>
          </cell>
          <cell r="B271" t="str">
            <v>YPF.Nq.CHO-7</v>
          </cell>
          <cell r="C271" t="str">
            <v>CHO-7</v>
          </cell>
          <cell r="D271" t="str">
            <v>YPF.Nq.CHO-7</v>
          </cell>
          <cell r="E271" t="str">
            <v>Catriel</v>
          </cell>
          <cell r="F271" t="str">
            <v>VAM Zona I</v>
          </cell>
          <cell r="G271" t="str">
            <v>CH</v>
          </cell>
          <cell r="H271">
            <v>43307</v>
          </cell>
        </row>
        <row r="272">
          <cell r="A272" t="str">
            <v>SP-439a</v>
          </cell>
          <cell r="B272" t="str">
            <v>YPF.RN.SP.a-439</v>
          </cell>
          <cell r="C272" t="str">
            <v>SP.a-439</v>
          </cell>
          <cell r="D272" t="str">
            <v>YPF.RN.SP.a-0439a</v>
          </cell>
          <cell r="E272" t="str">
            <v>Catriel</v>
          </cell>
          <cell r="F272" t="str">
            <v>CAT Zona I</v>
          </cell>
          <cell r="G272" t="str">
            <v>SP- 02</v>
          </cell>
          <cell r="H272">
            <v>43305</v>
          </cell>
        </row>
        <row r="273">
          <cell r="A273" t="str">
            <v>SP-228</v>
          </cell>
          <cell r="B273" t="str">
            <v>YPF.RN.SP-228</v>
          </cell>
          <cell r="C273" t="str">
            <v>SP-0228</v>
          </cell>
          <cell r="D273" t="str">
            <v>YPF.RN.SP-228</v>
          </cell>
          <cell r="E273" t="str">
            <v>Catriel</v>
          </cell>
          <cell r="F273" t="str">
            <v>CAT Zona I</v>
          </cell>
          <cell r="G273" t="str">
            <v>SP- 09</v>
          </cell>
          <cell r="H273">
            <v>43303</v>
          </cell>
        </row>
        <row r="274">
          <cell r="A274" t="str">
            <v>SP-324a</v>
          </cell>
          <cell r="B274" t="str">
            <v>YPF.RN.SP.a-324</v>
          </cell>
          <cell r="C274" t="str">
            <v>SP-324</v>
          </cell>
          <cell r="D274" t="str">
            <v>YPF.RN.SP.a-0324a</v>
          </cell>
          <cell r="E274" t="str">
            <v>Catriel</v>
          </cell>
          <cell r="F274" t="str">
            <v>CAT Zona I</v>
          </cell>
          <cell r="G274" t="str">
            <v>SP- 01</v>
          </cell>
          <cell r="H274">
            <v>43302</v>
          </cell>
        </row>
        <row r="275">
          <cell r="A275" t="str">
            <v>VAM-0007[00]a</v>
          </cell>
          <cell r="B275" t="str">
            <v>YPF.Nq.VAM-7</v>
          </cell>
          <cell r="C275" t="str">
            <v>VAM-7</v>
          </cell>
          <cell r="D275" t="str">
            <v>YPF.Nq.VAM-0007[00]a</v>
          </cell>
          <cell r="E275" t="str">
            <v>Catriel</v>
          </cell>
          <cell r="F275" t="str">
            <v>VAM Zona I</v>
          </cell>
          <cell r="G275" t="str">
            <v>VAM</v>
          </cell>
          <cell r="H275">
            <v>43299</v>
          </cell>
        </row>
        <row r="276">
          <cell r="A276" t="str">
            <v>SP-162(I)[00]a</v>
          </cell>
          <cell r="B276" t="str">
            <v>YPF.RN.SP-162(I)</v>
          </cell>
          <cell r="C276" t="str">
            <v>SP-162(I)</v>
          </cell>
          <cell r="D276" t="str">
            <v>YPF.RN.SP-0162(I)[00]a</v>
          </cell>
          <cell r="E276" t="str">
            <v>Catriel</v>
          </cell>
          <cell r="F276" t="str">
            <v>CAT Zona I</v>
          </cell>
          <cell r="G276" t="str">
            <v>SP- 07</v>
          </cell>
          <cell r="H276">
            <v>43299</v>
          </cell>
        </row>
        <row r="277">
          <cell r="A277" t="str">
            <v>SP.a-98</v>
          </cell>
          <cell r="B277" t="str">
            <v>YPF.RN.SP.a-98</v>
          </cell>
          <cell r="C277" t="str">
            <v>SP-0098</v>
          </cell>
          <cell r="D277" t="str">
            <v>YPF.RN.SP.a-98</v>
          </cell>
          <cell r="E277" t="str">
            <v>Catriel</v>
          </cell>
          <cell r="F277" t="str">
            <v>CAT Zona I</v>
          </cell>
          <cell r="G277" t="str">
            <v>SP- 07</v>
          </cell>
          <cell r="H277">
            <v>43297</v>
          </cell>
        </row>
        <row r="278">
          <cell r="A278" t="str">
            <v>SP-291(I)[00]a</v>
          </cell>
          <cell r="B278" t="str">
            <v>YPF.RN.SP-291(I)</v>
          </cell>
          <cell r="C278" t="str">
            <v>SP-291(I)</v>
          </cell>
          <cell r="D278" t="str">
            <v>YPF.RN.SP-0291(I)[00]a</v>
          </cell>
          <cell r="E278" t="str">
            <v>Catriel</v>
          </cell>
          <cell r="F278" t="str">
            <v>CAT Zona I</v>
          </cell>
          <cell r="G278" t="str">
            <v>SP- 06</v>
          </cell>
          <cell r="H278">
            <v>43296</v>
          </cell>
        </row>
        <row r="279">
          <cell r="A279" t="str">
            <v>VAM-27a</v>
          </cell>
          <cell r="B279" t="str">
            <v>YPF.Nq.VAM-27</v>
          </cell>
          <cell r="C279" t="str">
            <v>VAM-27</v>
          </cell>
          <cell r="D279" t="str">
            <v>YPF.Nq.VAM-0027a</v>
          </cell>
          <cell r="E279" t="str">
            <v>Catriel</v>
          </cell>
          <cell r="F279" t="str">
            <v>VAM Zona I</v>
          </cell>
          <cell r="G279" t="str">
            <v>VAM</v>
          </cell>
          <cell r="H279">
            <v>43296</v>
          </cell>
        </row>
        <row r="280">
          <cell r="A280" t="str">
            <v>CHO-86(d)[00]a</v>
          </cell>
          <cell r="B280" t="str">
            <v>YPF.Nq.CHO-86(d)</v>
          </cell>
          <cell r="C280" t="str">
            <v>CHO-86(d)</v>
          </cell>
          <cell r="D280" t="str">
            <v>YPF.Nq.CHO-0086(d)[00]a</v>
          </cell>
          <cell r="E280" t="str">
            <v>Catriel</v>
          </cell>
          <cell r="F280" t="str">
            <v>VAM Zona I</v>
          </cell>
          <cell r="G280" t="str">
            <v>CHON</v>
          </cell>
          <cell r="H280">
            <v>43296</v>
          </cell>
        </row>
        <row r="281">
          <cell r="A281" t="str">
            <v>EM-688</v>
          </cell>
          <cell r="B281" t="str">
            <v>YPF.RN.EM-688</v>
          </cell>
          <cell r="C281" t="str">
            <v>EM-0688</v>
          </cell>
          <cell r="D281" t="str">
            <v>YPF.RN.EM-688</v>
          </cell>
          <cell r="E281" t="str">
            <v>Catriel</v>
          </cell>
          <cell r="F281" t="str">
            <v>Cedido/Vendido CATRIEL</v>
          </cell>
          <cell r="G281" t="str">
            <v>Cedido /Vendido EL MEDANITO</v>
          </cell>
          <cell r="H281">
            <v>43293</v>
          </cell>
        </row>
        <row r="282">
          <cell r="A282" t="str">
            <v>SP-429a</v>
          </cell>
          <cell r="B282" t="str">
            <v>YPF.RN.SP-429</v>
          </cell>
          <cell r="C282" t="str">
            <v>SP-429</v>
          </cell>
          <cell r="D282" t="str">
            <v>YPF.RN.SP-0429a</v>
          </cell>
          <cell r="E282" t="str">
            <v>Catriel</v>
          </cell>
          <cell r="F282" t="str">
            <v>CAT Zona I</v>
          </cell>
          <cell r="G282" t="str">
            <v>SP- 09</v>
          </cell>
          <cell r="H282">
            <v>43293</v>
          </cell>
        </row>
        <row r="283">
          <cell r="A283" t="str">
            <v>PuB-89</v>
          </cell>
          <cell r="B283" t="str">
            <v>YPF.RN.PuB-89</v>
          </cell>
          <cell r="C283" t="str">
            <v>PuB-0089</v>
          </cell>
          <cell r="D283" t="str">
            <v>YPF.RN.PuB-89</v>
          </cell>
          <cell r="E283" t="str">
            <v>Catriel</v>
          </cell>
          <cell r="F283" t="str">
            <v>CAT Zona I</v>
          </cell>
          <cell r="G283" t="str">
            <v>PB- 03</v>
          </cell>
          <cell r="H283">
            <v>43292</v>
          </cell>
        </row>
        <row r="284">
          <cell r="A284" t="str">
            <v>PuB-109a</v>
          </cell>
          <cell r="B284" t="str">
            <v>YPF.RN.PuB-109</v>
          </cell>
          <cell r="C284" t="str">
            <v>PuB-109</v>
          </cell>
          <cell r="D284" t="str">
            <v>YPF.RN.PuB-0109a</v>
          </cell>
          <cell r="E284" t="str">
            <v>Catriel</v>
          </cell>
          <cell r="F284" t="str">
            <v>CAT Zona I</v>
          </cell>
          <cell r="G284" t="str">
            <v>PB- 03</v>
          </cell>
          <cell r="H284">
            <v>43290</v>
          </cell>
        </row>
        <row r="285">
          <cell r="A285" t="str">
            <v>SCB-106a</v>
          </cell>
          <cell r="B285" t="str">
            <v>YPF.Nq.SCB-106</v>
          </cell>
          <cell r="C285" t="str">
            <v>SCB-106</v>
          </cell>
          <cell r="D285" t="str">
            <v>YPF.Nq.SCB-0106a</v>
          </cell>
          <cell r="E285" t="str">
            <v>Catriel</v>
          </cell>
          <cell r="F285" t="str">
            <v>VAM Zona I</v>
          </cell>
          <cell r="G285" t="str">
            <v>SCB- 01</v>
          </cell>
          <cell r="H285">
            <v>43290</v>
          </cell>
        </row>
        <row r="286">
          <cell r="A286" t="str">
            <v>SP-55a(I)</v>
          </cell>
          <cell r="B286" t="str">
            <v>YPF.RN.SP-55(I)</v>
          </cell>
          <cell r="C286" t="str">
            <v>SP-55(I)</v>
          </cell>
          <cell r="D286" t="str">
            <v>YPF.RN.SP-0055a(I)</v>
          </cell>
          <cell r="E286" t="str">
            <v>Catriel</v>
          </cell>
          <cell r="F286" t="str">
            <v>CAT Zona I</v>
          </cell>
          <cell r="G286" t="str">
            <v>SP- 02</v>
          </cell>
          <cell r="H286">
            <v>43289</v>
          </cell>
        </row>
        <row r="287">
          <cell r="A287" t="str">
            <v>SP-8a(I)</v>
          </cell>
          <cell r="B287" t="str">
            <v>YPF.RN.SP-8(I)</v>
          </cell>
          <cell r="C287" t="str">
            <v>SP-8(I)</v>
          </cell>
          <cell r="D287" t="str">
            <v>YPF.RN.SP-0008a(I)</v>
          </cell>
          <cell r="E287" t="str">
            <v>Catriel</v>
          </cell>
          <cell r="F287" t="str">
            <v>CAT Zona I</v>
          </cell>
          <cell r="G287" t="str">
            <v>SP- 01</v>
          </cell>
          <cell r="H287">
            <v>43285</v>
          </cell>
        </row>
        <row r="288">
          <cell r="A288" t="str">
            <v>SP-109a(I)</v>
          </cell>
          <cell r="B288" t="str">
            <v>YPF.RN.SP.IA-109(I)</v>
          </cell>
          <cell r="C288" t="str">
            <v>SP-109(I)</v>
          </cell>
          <cell r="D288" t="str">
            <v>YPF.RN.SP.IA-0109a(I)</v>
          </cell>
          <cell r="E288" t="str">
            <v>Catriel</v>
          </cell>
          <cell r="F288" t="str">
            <v>CAT Zona I</v>
          </cell>
          <cell r="G288" t="str">
            <v>SP- 06</v>
          </cell>
          <cell r="H288">
            <v>43284</v>
          </cell>
        </row>
        <row r="289">
          <cell r="A289" t="str">
            <v>CHO-49(d)[00]a</v>
          </cell>
          <cell r="B289" t="str">
            <v>YPF.Nq.CHO-49(d)</v>
          </cell>
          <cell r="C289" t="str">
            <v>CHO-49(d)</v>
          </cell>
          <cell r="D289" t="str">
            <v>YPF.Nq.CHO-0049(d)[00]a</v>
          </cell>
          <cell r="E289" t="str">
            <v>Catriel</v>
          </cell>
          <cell r="F289" t="str">
            <v>VAM Zona I</v>
          </cell>
          <cell r="G289" t="str">
            <v>CHON</v>
          </cell>
          <cell r="H289">
            <v>43282</v>
          </cell>
        </row>
        <row r="290">
          <cell r="A290" t="str">
            <v>VAM-52a</v>
          </cell>
          <cell r="B290" t="str">
            <v>YPF.Nq.VAM-52(d)</v>
          </cell>
          <cell r="C290" t="str">
            <v>VAM-52(d)</v>
          </cell>
          <cell r="D290" t="str">
            <v>YPF.Nq.VAM-0052a</v>
          </cell>
          <cell r="E290" t="str">
            <v>Catriel</v>
          </cell>
          <cell r="F290" t="str">
            <v>VAM Zona I</v>
          </cell>
          <cell r="G290" t="str">
            <v>VAM</v>
          </cell>
          <cell r="H290">
            <v>43281</v>
          </cell>
        </row>
        <row r="291">
          <cell r="A291" t="str">
            <v>CHO.e-3</v>
          </cell>
          <cell r="B291" t="str">
            <v>YPF.Nq.CHO.e-3</v>
          </cell>
          <cell r="C291" t="str">
            <v>CHO-3</v>
          </cell>
          <cell r="D291" t="str">
            <v>YPF.Nq.CHO.e-3</v>
          </cell>
          <cell r="E291" t="str">
            <v>Catriel</v>
          </cell>
          <cell r="F291" t="str">
            <v>VAM Zona I</v>
          </cell>
          <cell r="G291" t="str">
            <v>CH</v>
          </cell>
          <cell r="H291">
            <v>43280</v>
          </cell>
        </row>
        <row r="292">
          <cell r="A292" t="str">
            <v>SP-340a</v>
          </cell>
          <cell r="B292" t="str">
            <v>YPF.RN.SP-340</v>
          </cell>
          <cell r="C292" t="str">
            <v>SP-340</v>
          </cell>
          <cell r="D292" t="str">
            <v>YPF.RN.SP-0340a</v>
          </cell>
          <cell r="E292" t="str">
            <v>Catriel</v>
          </cell>
          <cell r="F292" t="str">
            <v>CAT Zona I</v>
          </cell>
          <cell r="G292" t="str">
            <v>SP- 06</v>
          </cell>
          <cell r="H292">
            <v>43278</v>
          </cell>
        </row>
        <row r="293">
          <cell r="A293" t="str">
            <v>SCB-0071[00]a</v>
          </cell>
          <cell r="B293" t="str">
            <v>YPF.Nq.SCB.a-71</v>
          </cell>
          <cell r="C293" t="str">
            <v>SCB-71</v>
          </cell>
          <cell r="D293" t="str">
            <v>YPF.Nq.SCB.a-0071[00]a</v>
          </cell>
          <cell r="E293" t="str">
            <v>Catriel</v>
          </cell>
          <cell r="F293" t="str">
            <v>VAM Zona I</v>
          </cell>
          <cell r="G293" t="str">
            <v>SCB- 01</v>
          </cell>
          <cell r="H293">
            <v>43277</v>
          </cell>
        </row>
        <row r="294">
          <cell r="A294" t="str">
            <v>SP-387a</v>
          </cell>
          <cell r="B294" t="str">
            <v>YPF.RN.SP-387</v>
          </cell>
          <cell r="C294" t="str">
            <v>SP-387</v>
          </cell>
          <cell r="D294" t="str">
            <v>YPF.RN.SP-0387a</v>
          </cell>
          <cell r="E294" t="str">
            <v>Catriel</v>
          </cell>
          <cell r="F294" t="str">
            <v>CAT Zona I</v>
          </cell>
          <cell r="G294" t="str">
            <v>SP- 01</v>
          </cell>
          <cell r="H294">
            <v>43275</v>
          </cell>
        </row>
        <row r="295">
          <cell r="A295" t="str">
            <v>PuB-71</v>
          </cell>
          <cell r="B295" t="str">
            <v>YPF.RN.PuB-71</v>
          </cell>
          <cell r="C295" t="str">
            <v>PuB-0071</v>
          </cell>
          <cell r="D295" t="str">
            <v>YPF.RN.PuB-71</v>
          </cell>
          <cell r="E295" t="str">
            <v>Catriel</v>
          </cell>
          <cell r="F295" t="str">
            <v>CAT Zona I</v>
          </cell>
          <cell r="G295" t="str">
            <v>PB- 03</v>
          </cell>
          <cell r="H295">
            <v>43275</v>
          </cell>
        </row>
        <row r="296">
          <cell r="A296" t="str">
            <v>SP-21</v>
          </cell>
          <cell r="B296" t="str">
            <v>YPF.RN.SP-21</v>
          </cell>
          <cell r="C296" t="str">
            <v>SP-0021</v>
          </cell>
          <cell r="D296" t="str">
            <v>YPF.RN.SP-21</v>
          </cell>
          <cell r="E296" t="str">
            <v>Catriel</v>
          </cell>
          <cell r="F296" t="str">
            <v>CAT Zona I</v>
          </cell>
          <cell r="G296" t="str">
            <v>SP- 01</v>
          </cell>
          <cell r="H296">
            <v>43273</v>
          </cell>
        </row>
        <row r="297">
          <cell r="A297" t="str">
            <v>PuB-157[00]a</v>
          </cell>
          <cell r="B297" t="str">
            <v>YPF.RN.PuB-157</v>
          </cell>
          <cell r="C297" t="str">
            <v>PuB-157</v>
          </cell>
          <cell r="D297" t="str">
            <v>YPF.RN.PuB-0157[00]a</v>
          </cell>
          <cell r="E297" t="str">
            <v>Catriel</v>
          </cell>
          <cell r="F297" t="str">
            <v>CAT Zona I</v>
          </cell>
          <cell r="G297" t="str">
            <v>PB- 04</v>
          </cell>
          <cell r="H297">
            <v>43273</v>
          </cell>
        </row>
        <row r="298">
          <cell r="A298" t="str">
            <v>PuB-210[00]a</v>
          </cell>
          <cell r="B298" t="str">
            <v>YPF.RN.PuB-210</v>
          </cell>
          <cell r="C298" t="str">
            <v>PuB-210</v>
          </cell>
          <cell r="D298" t="str">
            <v>YPF.RN.PuB-0210[00]a</v>
          </cell>
          <cell r="E298" t="str">
            <v>Catriel</v>
          </cell>
          <cell r="F298" t="str">
            <v>CAT Zona I</v>
          </cell>
          <cell r="G298" t="str">
            <v>PB- 03</v>
          </cell>
          <cell r="H298">
            <v>43270</v>
          </cell>
        </row>
        <row r="299">
          <cell r="A299" t="str">
            <v>SCB-68a</v>
          </cell>
          <cell r="B299" t="str">
            <v>YPF.Nq.SCB-68</v>
          </cell>
          <cell r="C299" t="str">
            <v>SCB-68</v>
          </cell>
          <cell r="D299" t="str">
            <v>YPF.Nq.SCB-0068a</v>
          </cell>
          <cell r="E299" t="str">
            <v>Catriel</v>
          </cell>
          <cell r="F299" t="str">
            <v>VAM Zona I</v>
          </cell>
          <cell r="G299" t="str">
            <v>SCB- 01</v>
          </cell>
          <cell r="H299">
            <v>43269</v>
          </cell>
        </row>
        <row r="300">
          <cell r="A300" t="str">
            <v>SP-390a</v>
          </cell>
          <cell r="B300" t="str">
            <v>YPF.RN.SP-390</v>
          </cell>
          <cell r="C300" t="str">
            <v>SP-390</v>
          </cell>
          <cell r="D300" t="str">
            <v>YPF.RN.SP-0390a</v>
          </cell>
          <cell r="E300" t="str">
            <v>Catriel</v>
          </cell>
          <cell r="F300" t="str">
            <v>CAT Zona I</v>
          </cell>
          <cell r="G300" t="str">
            <v>SP- 06</v>
          </cell>
          <cell r="H300">
            <v>43268</v>
          </cell>
        </row>
        <row r="301">
          <cell r="A301" t="str">
            <v>CHO.e-3</v>
          </cell>
          <cell r="B301" t="str">
            <v>YPF.Nq.CHO.e-3</v>
          </cell>
          <cell r="C301" t="str">
            <v>CHO-3</v>
          </cell>
          <cell r="D301" t="str">
            <v>YPF.Nq.CHO.e-3</v>
          </cell>
          <cell r="E301" t="str">
            <v>Catriel</v>
          </cell>
          <cell r="F301" t="str">
            <v>VAM Zona I</v>
          </cell>
          <cell r="G301" t="str">
            <v>CH</v>
          </cell>
          <cell r="H301">
            <v>43267</v>
          </cell>
        </row>
        <row r="302">
          <cell r="A302" t="str">
            <v>SP-311a</v>
          </cell>
          <cell r="B302" t="str">
            <v>YPF.RN.SP-311</v>
          </cell>
          <cell r="C302" t="str">
            <v>SP-311</v>
          </cell>
          <cell r="D302" t="str">
            <v>YPF.RN.SP-0311a</v>
          </cell>
          <cell r="E302" t="str">
            <v>Catriel</v>
          </cell>
          <cell r="F302" t="str">
            <v>CAT Zona I</v>
          </cell>
          <cell r="G302" t="str">
            <v>SP- 06</v>
          </cell>
          <cell r="H302">
            <v>43266</v>
          </cell>
        </row>
        <row r="303">
          <cell r="A303" t="str">
            <v>SP-468a</v>
          </cell>
          <cell r="B303" t="str">
            <v>YPF.RN.SP-468</v>
          </cell>
          <cell r="C303" t="str">
            <v>SP-468</v>
          </cell>
          <cell r="D303" t="str">
            <v>YPF.RN.SP-0468a</v>
          </cell>
          <cell r="E303" t="str">
            <v>Catriel</v>
          </cell>
          <cell r="F303" t="str">
            <v>CAT Zona I</v>
          </cell>
          <cell r="G303" t="str">
            <v>SP- 02</v>
          </cell>
          <cell r="H303">
            <v>43263</v>
          </cell>
        </row>
        <row r="304">
          <cell r="A304" t="str">
            <v>SP-452a</v>
          </cell>
          <cell r="B304" t="str">
            <v>YPF.RN.SP-452</v>
          </cell>
          <cell r="C304" t="str">
            <v>SP-452</v>
          </cell>
          <cell r="D304" t="str">
            <v>YPF.RN.SP-0452a</v>
          </cell>
          <cell r="E304" t="str">
            <v>Catriel</v>
          </cell>
          <cell r="F304" t="str">
            <v>CAT Zona I</v>
          </cell>
          <cell r="G304" t="str">
            <v>SP-10</v>
          </cell>
          <cell r="H304">
            <v>43263</v>
          </cell>
        </row>
        <row r="305">
          <cell r="A305" t="str">
            <v>SCB-144a</v>
          </cell>
          <cell r="B305" t="str">
            <v>YPF.Nq.SCB-144(d)</v>
          </cell>
          <cell r="C305" t="str">
            <v>SCB-144(d)</v>
          </cell>
          <cell r="D305" t="str">
            <v>YPF.Nq.SCB-0144a</v>
          </cell>
          <cell r="E305" t="str">
            <v>Catriel</v>
          </cell>
          <cell r="F305" t="str">
            <v>VAM Zona I</v>
          </cell>
          <cell r="G305" t="str">
            <v>SCB- 01</v>
          </cell>
          <cell r="H305">
            <v>43262</v>
          </cell>
        </row>
        <row r="306">
          <cell r="A306" t="str">
            <v>SCB-139a</v>
          </cell>
          <cell r="B306" t="str">
            <v>YPF.Nq.SCB-139</v>
          </cell>
          <cell r="C306" t="str">
            <v>SCB-139</v>
          </cell>
          <cell r="D306" t="str">
            <v>YPF.Nq.SCB-0139a</v>
          </cell>
          <cell r="E306" t="str">
            <v>Catriel</v>
          </cell>
          <cell r="F306" t="str">
            <v>VAM Zona I</v>
          </cell>
          <cell r="G306" t="str">
            <v>SCB- 01</v>
          </cell>
          <cell r="H306">
            <v>43259</v>
          </cell>
        </row>
        <row r="307">
          <cell r="A307" t="str">
            <v>SP-243</v>
          </cell>
          <cell r="B307" t="str">
            <v>YPF.RN.SP-243</v>
          </cell>
          <cell r="C307" t="str">
            <v>SP-0243</v>
          </cell>
          <cell r="D307" t="str">
            <v>YPF.RN.SP-243</v>
          </cell>
          <cell r="E307" t="str">
            <v>Catriel</v>
          </cell>
          <cell r="F307" t="str">
            <v>CAT Zona I</v>
          </cell>
          <cell r="G307" t="str">
            <v>SP- 02</v>
          </cell>
          <cell r="H307">
            <v>43254</v>
          </cell>
        </row>
        <row r="308">
          <cell r="A308" t="str">
            <v>SP-53</v>
          </cell>
          <cell r="B308" t="str">
            <v>YPF.RN.SP-53</v>
          </cell>
          <cell r="C308" t="str">
            <v>SP-0053</v>
          </cell>
          <cell r="D308" t="str">
            <v>YPF.RN.SP-53</v>
          </cell>
          <cell r="E308" t="str">
            <v>Catriel</v>
          </cell>
          <cell r="F308" t="str">
            <v>CAT Zona I</v>
          </cell>
          <cell r="G308" t="str">
            <v>SP- 03</v>
          </cell>
          <cell r="H308">
            <v>43251</v>
          </cell>
        </row>
        <row r="309">
          <cell r="A309" t="str">
            <v>SP-239</v>
          </cell>
          <cell r="B309" t="str">
            <v>YPF.RN.SP-239</v>
          </cell>
          <cell r="C309" t="str">
            <v>SP-0239</v>
          </cell>
          <cell r="D309" t="str">
            <v>YPF.RN.SP-239</v>
          </cell>
          <cell r="E309" t="str">
            <v>Catriel</v>
          </cell>
          <cell r="F309" t="str">
            <v>CAT Zona I</v>
          </cell>
          <cell r="G309" t="str">
            <v>SP- 07</v>
          </cell>
          <cell r="H309">
            <v>43249</v>
          </cell>
        </row>
        <row r="310">
          <cell r="A310" t="str">
            <v>EM-764a</v>
          </cell>
          <cell r="B310" t="str">
            <v>YPF.RN.EM-764</v>
          </cell>
          <cell r="C310" t="str">
            <v>EM-764</v>
          </cell>
          <cell r="D310" t="str">
            <v>YPF.RN.EM-0764a</v>
          </cell>
          <cell r="E310" t="str">
            <v>Catriel</v>
          </cell>
          <cell r="F310" t="str">
            <v>Cedido/Vendido CATRIEL</v>
          </cell>
          <cell r="G310" t="str">
            <v>Cedido /Vendido EL MEDANITO</v>
          </cell>
          <cell r="H310">
            <v>43248</v>
          </cell>
        </row>
        <row r="311">
          <cell r="A311" t="str">
            <v>SP-49</v>
          </cell>
          <cell r="B311" t="str">
            <v>YPF.RN.SP-49</v>
          </cell>
          <cell r="C311" t="str">
            <v>SP-0049</v>
          </cell>
          <cell r="D311" t="str">
            <v>YPF.RN.SP-49</v>
          </cell>
          <cell r="E311" t="str">
            <v>Catriel</v>
          </cell>
          <cell r="F311" t="str">
            <v>CAT Zona I</v>
          </cell>
          <cell r="G311" t="str">
            <v>SP- 02</v>
          </cell>
          <cell r="H311">
            <v>43247</v>
          </cell>
        </row>
        <row r="312">
          <cell r="A312" t="str">
            <v>VAM-57a</v>
          </cell>
          <cell r="B312" t="str">
            <v>YPF.Nq.VAM-57(d)</v>
          </cell>
          <cell r="C312" t="str">
            <v>VAM-57(d)</v>
          </cell>
          <cell r="D312" t="str">
            <v>YPF.Nq.VAM-0057a</v>
          </cell>
          <cell r="E312" t="str">
            <v>Catriel</v>
          </cell>
          <cell r="F312" t="str">
            <v>VAM Zona I</v>
          </cell>
          <cell r="G312" t="str">
            <v>VAM</v>
          </cell>
          <cell r="H312">
            <v>43247</v>
          </cell>
        </row>
        <row r="313">
          <cell r="A313" t="str">
            <v>PuB-197[00]a</v>
          </cell>
          <cell r="B313" t="str">
            <v>YPF.RN.PuB-197</v>
          </cell>
          <cell r="C313" t="str">
            <v>PuB-197</v>
          </cell>
          <cell r="D313" t="str">
            <v>YPF.RN.PuB-0197[00]a</v>
          </cell>
          <cell r="E313" t="str">
            <v>Catriel</v>
          </cell>
          <cell r="F313" t="str">
            <v>CAT Zona I</v>
          </cell>
          <cell r="G313" t="str">
            <v>PB- 01</v>
          </cell>
          <cell r="H313">
            <v>43245</v>
          </cell>
        </row>
        <row r="314">
          <cell r="A314" t="str">
            <v>SCB-133a</v>
          </cell>
          <cell r="B314" t="str">
            <v>YPF.Nq.SCB-133</v>
          </cell>
          <cell r="C314" t="str">
            <v>SCB-133</v>
          </cell>
          <cell r="D314" t="str">
            <v>YPF.Nq.SCB-0133a</v>
          </cell>
          <cell r="E314" t="str">
            <v>Catriel</v>
          </cell>
          <cell r="F314" t="str">
            <v>VAM Zona I</v>
          </cell>
          <cell r="G314" t="str">
            <v>SCB- 01</v>
          </cell>
          <cell r="H314">
            <v>43243</v>
          </cell>
        </row>
        <row r="315">
          <cell r="A315" t="str">
            <v>SP-113(I)[00]a</v>
          </cell>
          <cell r="B315" t="str">
            <v>YPF.RN.SP-113(I)</v>
          </cell>
          <cell r="C315" t="str">
            <v>SP-113(I)</v>
          </cell>
          <cell r="D315" t="str">
            <v>YPF.RN.SP-0113(I)[00]a</v>
          </cell>
          <cell r="E315" t="str">
            <v>Catriel</v>
          </cell>
          <cell r="F315" t="str">
            <v>CAT Zona I</v>
          </cell>
          <cell r="G315" t="str">
            <v>SP- 04</v>
          </cell>
          <cell r="H315">
            <v>43243</v>
          </cell>
        </row>
        <row r="316">
          <cell r="A316" t="str">
            <v>EM-699a</v>
          </cell>
          <cell r="B316" t="str">
            <v>YPF.RN.EM-699</v>
          </cell>
          <cell r="C316" t="str">
            <v>EM-699</v>
          </cell>
          <cell r="D316" t="str">
            <v>YPF.RN.EM-0699a</v>
          </cell>
          <cell r="E316" t="str">
            <v>Catriel</v>
          </cell>
          <cell r="F316" t="str">
            <v>Cedido/Vendido CATRIEL</v>
          </cell>
          <cell r="G316" t="str">
            <v>Cedido /Vendido EL MEDANITO</v>
          </cell>
          <cell r="H316">
            <v>43241</v>
          </cell>
        </row>
        <row r="317">
          <cell r="A317" t="str">
            <v>EM-36</v>
          </cell>
          <cell r="B317" t="str">
            <v>YPF.RN.EM-36</v>
          </cell>
          <cell r="C317" t="str">
            <v>EM-0036</v>
          </cell>
          <cell r="D317" t="str">
            <v>YPF.RN.EM-36</v>
          </cell>
          <cell r="E317" t="str">
            <v>Catriel</v>
          </cell>
          <cell r="F317" t="str">
            <v>Cedido/Vendido CATRIEL</v>
          </cell>
          <cell r="G317" t="str">
            <v>Cedido /Vendido EL MEDANITO</v>
          </cell>
          <cell r="H317">
            <v>43238</v>
          </cell>
        </row>
        <row r="318">
          <cell r="A318" t="str">
            <v>RiAlN-2a</v>
          </cell>
          <cell r="B318" t="str">
            <v>YPF.Nq.RiAlN.x-2</v>
          </cell>
          <cell r="C318" t="str">
            <v>RiAlN-2</v>
          </cell>
          <cell r="D318" t="str">
            <v>YPF.Nq.RiAlN.x-0002a</v>
          </cell>
          <cell r="E318" t="str">
            <v>Catriel</v>
          </cell>
          <cell r="F318" t="str">
            <v>VAM Zona I</v>
          </cell>
          <cell r="G318" t="str">
            <v>VAM</v>
          </cell>
          <cell r="H318">
            <v>43230</v>
          </cell>
        </row>
        <row r="319">
          <cell r="A319" t="str">
            <v>SP-70</v>
          </cell>
          <cell r="B319" t="str">
            <v>YPF.RN.SP-70</v>
          </cell>
          <cell r="C319" t="str">
            <v>SP-0070</v>
          </cell>
          <cell r="D319" t="str">
            <v>YPF.RN.SP-70</v>
          </cell>
          <cell r="E319" t="str">
            <v>Catriel</v>
          </cell>
          <cell r="F319" t="str">
            <v>CAT Zona I</v>
          </cell>
          <cell r="G319" t="str">
            <v>SP- 03</v>
          </cell>
          <cell r="H319">
            <v>43230</v>
          </cell>
        </row>
        <row r="320">
          <cell r="A320" t="str">
            <v>RiAlN-2[01]b</v>
          </cell>
          <cell r="B320" t="str">
            <v>YPF.Nq.RiAlN.x-2</v>
          </cell>
          <cell r="C320" t="str">
            <v>RiAlN-2</v>
          </cell>
          <cell r="D320" t="str">
            <v>YPF.Nq.RiAlN.x-0002[01]b</v>
          </cell>
          <cell r="E320" t="str">
            <v>Catriel</v>
          </cell>
          <cell r="F320" t="str">
            <v>VAM Zona I</v>
          </cell>
          <cell r="G320" t="str">
            <v>VAM</v>
          </cell>
          <cell r="H320">
            <v>43230</v>
          </cell>
        </row>
        <row r="321">
          <cell r="A321" t="str">
            <v>BP-67a</v>
          </cell>
          <cell r="B321" t="str">
            <v>YPF.RN.BP.a-67</v>
          </cell>
          <cell r="C321" t="str">
            <v>BP-67</v>
          </cell>
          <cell r="D321" t="str">
            <v>YPF.RN.BP.a-0067a</v>
          </cell>
          <cell r="E321" t="str">
            <v>Catriel</v>
          </cell>
          <cell r="F321" t="str">
            <v>Cedido/Vendido CATRIEL</v>
          </cell>
          <cell r="G321" t="str">
            <v>Cedido/Vendido BAJO DEL PICHE</v>
          </cell>
          <cell r="H321">
            <v>43229</v>
          </cell>
        </row>
        <row r="322">
          <cell r="A322" t="str">
            <v>SP-39</v>
          </cell>
          <cell r="B322" t="str">
            <v>YPF.RN.SP-39</v>
          </cell>
          <cell r="C322" t="str">
            <v>SP-0039</v>
          </cell>
          <cell r="D322" t="str">
            <v>YPF.RN.SP-39</v>
          </cell>
          <cell r="E322" t="str">
            <v>Catriel</v>
          </cell>
          <cell r="F322" t="str">
            <v>CAT Zona I</v>
          </cell>
          <cell r="G322" t="str">
            <v>SP- 02</v>
          </cell>
          <cell r="H322">
            <v>43228</v>
          </cell>
        </row>
        <row r="323">
          <cell r="A323" t="str">
            <v>RiAl-1a</v>
          </cell>
          <cell r="B323" t="str">
            <v>YPF.Nq.RiAl.x-1</v>
          </cell>
          <cell r="C323" t="str">
            <v>RiAl-1</v>
          </cell>
          <cell r="D323" t="str">
            <v>YPF.Nq.RiAl.x-0001a</v>
          </cell>
          <cell r="E323" t="str">
            <v>Catriel</v>
          </cell>
          <cell r="F323" t="str">
            <v>VAM Zona I</v>
          </cell>
          <cell r="G323" t="str">
            <v>LaMa- 02</v>
          </cell>
          <cell r="H323">
            <v>43227</v>
          </cell>
        </row>
        <row r="324">
          <cell r="A324" t="str">
            <v>SP-359a</v>
          </cell>
          <cell r="B324" t="str">
            <v>YPF.RN.SP-359</v>
          </cell>
          <cell r="C324" t="str">
            <v>SP-359</v>
          </cell>
          <cell r="D324" t="str">
            <v>YPF.RN.SP-0359a</v>
          </cell>
          <cell r="E324" t="str">
            <v>Catriel</v>
          </cell>
          <cell r="F324" t="str">
            <v>CAT Zona I</v>
          </cell>
          <cell r="G324" t="str">
            <v>SP- 06</v>
          </cell>
          <cell r="H324">
            <v>43227</v>
          </cell>
        </row>
        <row r="325">
          <cell r="A325" t="str">
            <v>CHO.a-38[00]a</v>
          </cell>
          <cell r="B325" t="str">
            <v>YPF.Nq.CHO.a-38</v>
          </cell>
          <cell r="C325" t="str">
            <v>CHO.a-38</v>
          </cell>
          <cell r="D325" t="str">
            <v>YPF.Nq.CHO.a-0038[00]a</v>
          </cell>
          <cell r="E325" t="str">
            <v>Catriel</v>
          </cell>
          <cell r="F325" t="str">
            <v>VAM Zona I</v>
          </cell>
          <cell r="G325" t="str">
            <v>CHON</v>
          </cell>
          <cell r="H325">
            <v>43225</v>
          </cell>
        </row>
        <row r="326">
          <cell r="A326" t="str">
            <v>SP-214</v>
          </cell>
          <cell r="B326" t="str">
            <v>YPF.RN.SP-214</v>
          </cell>
          <cell r="C326" t="str">
            <v>SP-0214</v>
          </cell>
          <cell r="D326" t="str">
            <v>YPF.RN.SP-214</v>
          </cell>
          <cell r="E326" t="str">
            <v>Catriel</v>
          </cell>
          <cell r="F326" t="str">
            <v>CAT Zona I</v>
          </cell>
          <cell r="G326" t="str">
            <v>SP- 07</v>
          </cell>
          <cell r="H326">
            <v>43225</v>
          </cell>
        </row>
        <row r="327">
          <cell r="A327" t="str">
            <v>LaMa-5(d)[00]a</v>
          </cell>
          <cell r="B327" t="str">
            <v>YPF.Nq.LaMa-5(d)</v>
          </cell>
          <cell r="C327" t="str">
            <v>LaMa-5(d)</v>
          </cell>
          <cell r="D327" t="str">
            <v>YPF.Nq.LaMa-0005(d)[00]a</v>
          </cell>
          <cell r="E327" t="str">
            <v>Catriel</v>
          </cell>
          <cell r="F327" t="str">
            <v>VAM Zona I</v>
          </cell>
          <cell r="G327" t="str">
            <v>LaMa- 02</v>
          </cell>
          <cell r="H327">
            <v>43223</v>
          </cell>
        </row>
        <row r="328">
          <cell r="A328" t="str">
            <v>SP-367a</v>
          </cell>
          <cell r="B328" t="str">
            <v>YPF.RN.SP-367</v>
          </cell>
          <cell r="C328" t="str">
            <v>SP-367</v>
          </cell>
          <cell r="D328" t="str">
            <v>YPF.RN.SP-0367a</v>
          </cell>
          <cell r="E328" t="str">
            <v>Catriel</v>
          </cell>
          <cell r="F328" t="str">
            <v>CAT Zona I</v>
          </cell>
          <cell r="G328" t="str">
            <v>SP- 06</v>
          </cell>
          <cell r="H328">
            <v>43223</v>
          </cell>
        </row>
        <row r="329">
          <cell r="A329" t="str">
            <v>SP-403a</v>
          </cell>
          <cell r="B329" t="str">
            <v>YPF.RN.SP-403</v>
          </cell>
          <cell r="C329" t="str">
            <v>SP-403</v>
          </cell>
          <cell r="D329" t="str">
            <v>YPF.RN.SP-0403a</v>
          </cell>
          <cell r="E329" t="str">
            <v>Catriel</v>
          </cell>
          <cell r="F329" t="str">
            <v>CAT Zona I</v>
          </cell>
          <cell r="G329" t="str">
            <v>SP- 06</v>
          </cell>
          <cell r="H329">
            <v>43221</v>
          </cell>
        </row>
        <row r="330">
          <cell r="A330" t="str">
            <v>SP-465a</v>
          </cell>
          <cell r="B330" t="str">
            <v>YPF.RN.SP.a-465</v>
          </cell>
          <cell r="C330" t="str">
            <v>SP.a-465</v>
          </cell>
          <cell r="D330" t="str">
            <v>YPF.RN.SP.a-0465a</v>
          </cell>
          <cell r="E330" t="str">
            <v>Catriel</v>
          </cell>
          <cell r="F330" t="str">
            <v>CAT Zona I</v>
          </cell>
          <cell r="G330" t="str">
            <v>SP- 01</v>
          </cell>
          <cell r="H330">
            <v>43221</v>
          </cell>
        </row>
        <row r="331">
          <cell r="A331" t="str">
            <v>SP-413a</v>
          </cell>
          <cell r="B331" t="str">
            <v>YPF.RN.SP.a-413</v>
          </cell>
          <cell r="C331" t="str">
            <v>SP.a-413</v>
          </cell>
          <cell r="D331" t="str">
            <v>YPF.RN.SP.a-0413a</v>
          </cell>
          <cell r="E331" t="str">
            <v>Catriel</v>
          </cell>
          <cell r="F331" t="str">
            <v>CAT Zona I</v>
          </cell>
          <cell r="G331" t="str">
            <v>SP-10</v>
          </cell>
          <cell r="H331">
            <v>43219</v>
          </cell>
        </row>
        <row r="332">
          <cell r="A332" t="str">
            <v>PuB-145a</v>
          </cell>
          <cell r="B332" t="str">
            <v>YPF.RN.PuB-145</v>
          </cell>
          <cell r="C332" t="str">
            <v>PuB-145</v>
          </cell>
          <cell r="D332" t="str">
            <v>YPF.RN.PuB-0145a</v>
          </cell>
          <cell r="E332" t="str">
            <v>Catriel</v>
          </cell>
          <cell r="F332" t="str">
            <v>CAT Zona I</v>
          </cell>
          <cell r="G332" t="str">
            <v>PB- 04</v>
          </cell>
          <cell r="H332">
            <v>43217</v>
          </cell>
        </row>
        <row r="333">
          <cell r="A333" t="str">
            <v>VAM-46a</v>
          </cell>
          <cell r="B333" t="str">
            <v>YPF.Nq.VAM-46</v>
          </cell>
          <cell r="C333" t="str">
            <v>VAM-46</v>
          </cell>
          <cell r="D333" t="str">
            <v>YPF.Nq.VAM-0046a</v>
          </cell>
          <cell r="E333" t="str">
            <v>Catriel</v>
          </cell>
          <cell r="F333" t="str">
            <v>VAM Zona I</v>
          </cell>
          <cell r="G333" t="str">
            <v>VAM</v>
          </cell>
          <cell r="H333">
            <v>43217</v>
          </cell>
        </row>
        <row r="334">
          <cell r="A334" t="str">
            <v>SP-0294[00]a</v>
          </cell>
          <cell r="B334" t="str">
            <v>YPF.RN.SP-294</v>
          </cell>
          <cell r="C334" t="str">
            <v>SP-294</v>
          </cell>
          <cell r="D334" t="str">
            <v>YPF.RN.SP-0294[00]a</v>
          </cell>
          <cell r="E334" t="str">
            <v>Catriel</v>
          </cell>
          <cell r="F334" t="str">
            <v>CAT Zona I</v>
          </cell>
          <cell r="G334" t="str">
            <v>SP- 09</v>
          </cell>
          <cell r="H334">
            <v>43215</v>
          </cell>
        </row>
        <row r="335">
          <cell r="A335" t="str">
            <v>PuB-162[00]a</v>
          </cell>
          <cell r="B335" t="str">
            <v>YPF.RN.PuB-162</v>
          </cell>
          <cell r="C335" t="str">
            <v>PuB-162</v>
          </cell>
          <cell r="D335" t="str">
            <v>YPF.RN.PuB-0162[00]a</v>
          </cell>
          <cell r="E335" t="str">
            <v>Catriel</v>
          </cell>
          <cell r="F335" t="str">
            <v>CAT Zona I</v>
          </cell>
          <cell r="G335" t="str">
            <v>PB- 04</v>
          </cell>
          <cell r="H335">
            <v>43214</v>
          </cell>
        </row>
        <row r="336">
          <cell r="A336" t="str">
            <v>VAM.a-98(d)[00]a</v>
          </cell>
          <cell r="B336" t="str">
            <v>YPF.Nq.VAM.a-98(d)</v>
          </cell>
          <cell r="C336" t="str">
            <v>VAM.a-98(d)</v>
          </cell>
          <cell r="D336" t="str">
            <v>YPF.Nq.VAM.a-0098(d)[00]a</v>
          </cell>
          <cell r="E336" t="str">
            <v>Catriel</v>
          </cell>
          <cell r="F336" t="str">
            <v>VAM Zona I</v>
          </cell>
          <cell r="G336" t="str">
            <v>VAM</v>
          </cell>
          <cell r="H336">
            <v>43209</v>
          </cell>
        </row>
        <row r="337">
          <cell r="A337" t="str">
            <v>SP-202</v>
          </cell>
          <cell r="B337" t="str">
            <v>YPF.RN.SP-202</v>
          </cell>
          <cell r="C337" t="str">
            <v>SP-0202</v>
          </cell>
          <cell r="D337" t="str">
            <v>YPF.RN.SP-202</v>
          </cell>
          <cell r="E337" t="str">
            <v>Catriel</v>
          </cell>
          <cell r="F337" t="str">
            <v>CAT Zona I</v>
          </cell>
          <cell r="G337" t="str">
            <v>SP- 06</v>
          </cell>
          <cell r="H337">
            <v>43209</v>
          </cell>
        </row>
        <row r="338">
          <cell r="A338" t="str">
            <v>VAM-89(d)[00]a</v>
          </cell>
          <cell r="B338" t="str">
            <v>YPF.Nq.VAM-89(d)</v>
          </cell>
          <cell r="C338" t="str">
            <v>VAM-89(d)</v>
          </cell>
          <cell r="D338" t="str">
            <v>YPF.Nq.VAM-0089(d)[00]a</v>
          </cell>
          <cell r="E338" t="str">
            <v>Catriel</v>
          </cell>
          <cell r="F338" t="str">
            <v>VAM Zona I</v>
          </cell>
          <cell r="G338" t="str">
            <v>VAM</v>
          </cell>
          <cell r="H338">
            <v>43208</v>
          </cell>
        </row>
        <row r="339">
          <cell r="A339" t="str">
            <v>CHO-51[00]a</v>
          </cell>
          <cell r="B339" t="str">
            <v>YPF.Nq.CHO-51</v>
          </cell>
          <cell r="C339" t="str">
            <v>CHO-51</v>
          </cell>
          <cell r="D339" t="str">
            <v>YPF.Nq.CHO-0051[00]a</v>
          </cell>
          <cell r="E339" t="str">
            <v>Catriel</v>
          </cell>
          <cell r="F339" t="str">
            <v>VAM Zona I</v>
          </cell>
          <cell r="G339" t="str">
            <v>CH</v>
          </cell>
          <cell r="H339">
            <v>43207</v>
          </cell>
        </row>
        <row r="340">
          <cell r="A340" t="str">
            <v>SP-453a</v>
          </cell>
          <cell r="B340" t="str">
            <v>YPF.RN.SP-453</v>
          </cell>
          <cell r="C340" t="str">
            <v>SP-453</v>
          </cell>
          <cell r="D340" t="str">
            <v>YPF.RN.SP-0453a</v>
          </cell>
          <cell r="E340" t="str">
            <v>Catriel</v>
          </cell>
          <cell r="F340" t="str">
            <v>CAT Zona I</v>
          </cell>
          <cell r="G340" t="str">
            <v>SP-10</v>
          </cell>
          <cell r="H340">
            <v>43205</v>
          </cell>
        </row>
        <row r="341">
          <cell r="A341" t="str">
            <v>RiAl-4a</v>
          </cell>
          <cell r="B341" t="str">
            <v>YPF.Nq.RiAl.a-4</v>
          </cell>
          <cell r="C341" t="str">
            <v>RiAl-4</v>
          </cell>
          <cell r="D341" t="str">
            <v>YPF.Nq.RiAl.a-0004a</v>
          </cell>
          <cell r="E341" t="str">
            <v>Catriel</v>
          </cell>
          <cell r="F341" t="str">
            <v>VAM Zona I</v>
          </cell>
          <cell r="G341" t="str">
            <v>LaMa- 02</v>
          </cell>
          <cell r="H341">
            <v>43205</v>
          </cell>
        </row>
        <row r="342">
          <cell r="A342" t="str">
            <v>SP-46</v>
          </cell>
          <cell r="B342" t="str">
            <v>YPF.RN.SP-46</v>
          </cell>
          <cell r="C342" t="str">
            <v>SP-0046</v>
          </cell>
          <cell r="D342" t="str">
            <v>YPF.RN.SP-46</v>
          </cell>
          <cell r="E342" t="str">
            <v>Catriel</v>
          </cell>
          <cell r="F342" t="str">
            <v>CAT Zona I</v>
          </cell>
          <cell r="G342" t="str">
            <v>SP- 02</v>
          </cell>
          <cell r="H342">
            <v>43204</v>
          </cell>
        </row>
        <row r="343">
          <cell r="A343" t="str">
            <v>CHO-88(d)[00]a</v>
          </cell>
          <cell r="B343" t="str">
            <v>YPF.Nq.CHO-88(d)</v>
          </cell>
          <cell r="C343" t="str">
            <v>CHO-88(d)</v>
          </cell>
          <cell r="D343" t="str">
            <v>YPF.Nq.CHO-0088(d)[00]a</v>
          </cell>
          <cell r="E343" t="str">
            <v>Catriel</v>
          </cell>
          <cell r="F343" t="str">
            <v>VAM Zona I</v>
          </cell>
          <cell r="G343" t="str">
            <v>CHON</v>
          </cell>
          <cell r="H343">
            <v>43204</v>
          </cell>
        </row>
        <row r="344">
          <cell r="A344" t="str">
            <v>LaMa-3(d)[00]a</v>
          </cell>
          <cell r="B344" t="str">
            <v>YPF.Nq.LaMa-3(d)</v>
          </cell>
          <cell r="C344" t="str">
            <v>LaMa-3(d)</v>
          </cell>
          <cell r="D344" t="str">
            <v>YPF.Nq.LaMa-0003(d)[00]a</v>
          </cell>
          <cell r="E344" t="str">
            <v>Catriel</v>
          </cell>
          <cell r="F344" t="str">
            <v>VAM Zona I</v>
          </cell>
          <cell r="G344" t="str">
            <v>LaMa- 02</v>
          </cell>
          <cell r="H344">
            <v>43203</v>
          </cell>
        </row>
        <row r="345">
          <cell r="A345" t="str">
            <v>SP-326a</v>
          </cell>
          <cell r="B345" t="str">
            <v>YPF.RN.SP-326</v>
          </cell>
          <cell r="C345" t="str">
            <v>SP-326</v>
          </cell>
          <cell r="D345" t="str">
            <v>YPF.RN.SP-0326a</v>
          </cell>
          <cell r="E345" t="str">
            <v>Catriel</v>
          </cell>
          <cell r="F345" t="str">
            <v>CAT Zona I</v>
          </cell>
          <cell r="G345" t="str">
            <v>SP- 06</v>
          </cell>
          <cell r="H345">
            <v>43203</v>
          </cell>
        </row>
        <row r="346">
          <cell r="A346" t="str">
            <v>SP-443a</v>
          </cell>
          <cell r="B346" t="str">
            <v>YPF.RN.SP-443</v>
          </cell>
          <cell r="C346" t="str">
            <v>SP-443</v>
          </cell>
          <cell r="D346" t="str">
            <v>YPF.RN.SP-0443a</v>
          </cell>
          <cell r="E346" t="str">
            <v>Catriel</v>
          </cell>
          <cell r="F346" t="str">
            <v>CAT Zona I</v>
          </cell>
          <cell r="G346" t="str">
            <v>SP- 06</v>
          </cell>
          <cell r="H346">
            <v>43202</v>
          </cell>
        </row>
        <row r="347">
          <cell r="A347" t="str">
            <v>SP-233</v>
          </cell>
          <cell r="B347" t="str">
            <v>YPF.RN.SP-233</v>
          </cell>
          <cell r="C347" t="str">
            <v>SP-0233</v>
          </cell>
          <cell r="D347" t="str">
            <v>YPF.RN.SP-233</v>
          </cell>
          <cell r="E347" t="str">
            <v>Catriel</v>
          </cell>
          <cell r="F347" t="str">
            <v>CAT Zona I</v>
          </cell>
          <cell r="G347" t="str">
            <v>SP- 07</v>
          </cell>
          <cell r="H347">
            <v>43201</v>
          </cell>
        </row>
        <row r="348">
          <cell r="A348" t="str">
            <v>SP-79(I)</v>
          </cell>
          <cell r="B348" t="str">
            <v>YPF.RN.SP-79(I)</v>
          </cell>
          <cell r="C348" t="str">
            <v>SP-0079(I)</v>
          </cell>
          <cell r="D348" t="str">
            <v>YPF.RN.SP-79(I)</v>
          </cell>
          <cell r="E348" t="str">
            <v>Catriel</v>
          </cell>
          <cell r="F348" t="str">
            <v>CAT Zona I</v>
          </cell>
          <cell r="G348" t="str">
            <v>SP- 07</v>
          </cell>
          <cell r="H348">
            <v>43199</v>
          </cell>
        </row>
        <row r="349">
          <cell r="A349" t="str">
            <v>SP.a-89</v>
          </cell>
          <cell r="B349" t="str">
            <v>YPF.RN.SP.a-89</v>
          </cell>
          <cell r="C349" t="str">
            <v>SP-0089</v>
          </cell>
          <cell r="D349" t="str">
            <v>YPF.RN.SP.a-89</v>
          </cell>
          <cell r="E349" t="str">
            <v>Catriel</v>
          </cell>
          <cell r="F349" t="str">
            <v>CAT Zona I</v>
          </cell>
          <cell r="G349" t="str">
            <v>SP- 09</v>
          </cell>
          <cell r="H349">
            <v>43197</v>
          </cell>
        </row>
        <row r="350">
          <cell r="A350" t="str">
            <v>SP-325[]a</v>
          </cell>
          <cell r="B350" t="str">
            <v>YPF.RN.SP-325</v>
          </cell>
          <cell r="C350" t="str">
            <v>SP-325</v>
          </cell>
          <cell r="D350" t="str">
            <v>YPF.RN.SP-0325[00]a</v>
          </cell>
          <cell r="E350" t="str">
            <v>Catriel</v>
          </cell>
          <cell r="F350" t="str">
            <v>CAT Zona I</v>
          </cell>
          <cell r="G350" t="str">
            <v>SP- 01</v>
          </cell>
          <cell r="H350">
            <v>43196</v>
          </cell>
        </row>
        <row r="351">
          <cell r="A351" t="str">
            <v>VAM-59(d)[00]a</v>
          </cell>
          <cell r="B351" t="str">
            <v>YPF.Nq.VAM-59(d)</v>
          </cell>
          <cell r="C351" t="str">
            <v>VAM-59(d)</v>
          </cell>
          <cell r="D351" t="str">
            <v>YPF.Nq.VAM-0059(d)[00]a</v>
          </cell>
          <cell r="E351" t="str">
            <v>Catriel</v>
          </cell>
          <cell r="F351" t="str">
            <v>VAM Zona I</v>
          </cell>
          <cell r="G351" t="str">
            <v>VAM</v>
          </cell>
          <cell r="H351">
            <v>43196</v>
          </cell>
        </row>
        <row r="352">
          <cell r="A352" t="str">
            <v>CAv.x-3</v>
          </cell>
          <cell r="B352" t="str">
            <v>YPF.Nq.CAv.x-3</v>
          </cell>
          <cell r="C352" t="str">
            <v>CAv-3</v>
          </cell>
          <cell r="D352" t="str">
            <v>YPF.Nq.CAv.x-3</v>
          </cell>
          <cell r="E352" t="str">
            <v>Catriel</v>
          </cell>
          <cell r="F352" t="str">
            <v>VAM Zona I</v>
          </cell>
          <cell r="G352" t="str">
            <v>SCB- 01</v>
          </cell>
          <cell r="H352">
            <v>43193</v>
          </cell>
        </row>
        <row r="353">
          <cell r="A353" t="str">
            <v>SP-114</v>
          </cell>
          <cell r="B353" t="str">
            <v>YPF.RN.SP-114</v>
          </cell>
          <cell r="C353" t="str">
            <v>SP-0114</v>
          </cell>
          <cell r="D353" t="str">
            <v>YPF.RN.SP-114</v>
          </cell>
          <cell r="E353" t="str">
            <v>Catriel</v>
          </cell>
          <cell r="F353" t="str">
            <v>CAT Zona I</v>
          </cell>
          <cell r="G353" t="str">
            <v>SP- 07</v>
          </cell>
          <cell r="H353">
            <v>43192</v>
          </cell>
        </row>
        <row r="354">
          <cell r="A354" t="str">
            <v>EM-837a</v>
          </cell>
          <cell r="B354" t="str">
            <v>YPF.RN.EM-837</v>
          </cell>
          <cell r="C354" t="str">
            <v>EM-837</v>
          </cell>
          <cell r="D354" t="str">
            <v>YPF.RN.EM-0837a</v>
          </cell>
          <cell r="E354" t="str">
            <v>Catriel</v>
          </cell>
          <cell r="F354" t="str">
            <v>Cedido/Vendido CATRIEL</v>
          </cell>
          <cell r="G354" t="str">
            <v>Cedido /Vendido EL MEDANITO</v>
          </cell>
          <cell r="H354">
            <v>43192</v>
          </cell>
        </row>
        <row r="355">
          <cell r="A355" t="str">
            <v>EM-870a</v>
          </cell>
          <cell r="B355" t="str">
            <v>YPF.RN.EM-870</v>
          </cell>
          <cell r="C355" t="str">
            <v>EM-870</v>
          </cell>
          <cell r="D355" t="str">
            <v>YPF.RN.EM-0870a</v>
          </cell>
          <cell r="E355" t="str">
            <v>Catriel</v>
          </cell>
          <cell r="F355" t="str">
            <v>Cedido/Vendido CATRIEL</v>
          </cell>
          <cell r="G355" t="str">
            <v>Cedido /Vendido EL MEDANITO</v>
          </cell>
          <cell r="H355">
            <v>43190</v>
          </cell>
        </row>
        <row r="356">
          <cell r="A356" t="str">
            <v>EM-728a</v>
          </cell>
          <cell r="B356" t="str">
            <v>YPF.RN.EM-728</v>
          </cell>
          <cell r="C356" t="str">
            <v>EM-728</v>
          </cell>
          <cell r="D356" t="str">
            <v>YPF.RN.EM-0728a</v>
          </cell>
          <cell r="E356" t="str">
            <v>Catriel</v>
          </cell>
          <cell r="F356" t="str">
            <v>Cedido/Vendido CATRIEL</v>
          </cell>
          <cell r="G356" t="str">
            <v>Cedido /Vendido EL MEDANITO</v>
          </cell>
          <cell r="H356">
            <v>43189</v>
          </cell>
        </row>
        <row r="357">
          <cell r="A357" t="str">
            <v>CHO-61(d)[00]a</v>
          </cell>
          <cell r="B357" t="str">
            <v>YPF.Nq.CHO-61(d)</v>
          </cell>
          <cell r="C357" t="str">
            <v>CHO-61(d)</v>
          </cell>
          <cell r="D357" t="str">
            <v>YPF.Nq.CHO-0061(d)[00]a</v>
          </cell>
          <cell r="E357" t="str">
            <v>Catriel</v>
          </cell>
          <cell r="F357" t="str">
            <v>VAM Zona I</v>
          </cell>
          <cell r="G357" t="str">
            <v>CHON</v>
          </cell>
          <cell r="H357">
            <v>43188</v>
          </cell>
        </row>
        <row r="358">
          <cell r="A358" t="str">
            <v>VAM-0011[00]a(I)</v>
          </cell>
          <cell r="B358" t="str">
            <v>YPF.Nq.VAM.a-11(I)</v>
          </cell>
          <cell r="C358" t="str">
            <v>VAM-11(I)</v>
          </cell>
          <cell r="D358" t="str">
            <v>YPF.Nq.VAM.a-0011[00]a(I)</v>
          </cell>
          <cell r="E358" t="str">
            <v>Catriel</v>
          </cell>
          <cell r="F358" t="str">
            <v>VAM Zona I</v>
          </cell>
          <cell r="G358" t="str">
            <v>VAM</v>
          </cell>
          <cell r="H358">
            <v>43187</v>
          </cell>
        </row>
        <row r="359">
          <cell r="A359" t="str">
            <v>EM-678a</v>
          </cell>
          <cell r="B359" t="str">
            <v>YPF.RN.EM-678</v>
          </cell>
          <cell r="C359" t="str">
            <v>EM-678</v>
          </cell>
          <cell r="D359" t="str">
            <v>YPF.RN.EM-0678a</v>
          </cell>
          <cell r="E359" t="str">
            <v>Catriel</v>
          </cell>
          <cell r="F359" t="str">
            <v>Cedido/Vendido CATRIEL</v>
          </cell>
          <cell r="G359" t="str">
            <v>Cedido /Vendido EL MEDANITO</v>
          </cell>
          <cell r="H359">
            <v>43186</v>
          </cell>
        </row>
        <row r="360">
          <cell r="A360" t="str">
            <v>VAM-58(d)[00]a</v>
          </cell>
          <cell r="B360" t="str">
            <v>YPF.Nq.VAM-58(d)</v>
          </cell>
          <cell r="C360" t="str">
            <v>VAM-58(d)</v>
          </cell>
          <cell r="D360" t="str">
            <v>YPF.Nq.VAM-0058(d)[00]a</v>
          </cell>
          <cell r="E360" t="str">
            <v>Catriel</v>
          </cell>
          <cell r="F360" t="str">
            <v>VAM Zona I</v>
          </cell>
          <cell r="G360" t="str">
            <v>VAM</v>
          </cell>
          <cell r="H360">
            <v>43185</v>
          </cell>
        </row>
        <row r="361">
          <cell r="A361" t="str">
            <v>SP-518[00]a</v>
          </cell>
          <cell r="B361" t="str">
            <v>YPF.RN.SP-518</v>
          </cell>
          <cell r="C361" t="str">
            <v>SP-518</v>
          </cell>
          <cell r="D361" t="str">
            <v>YPF.RN.SP-0518[00]a</v>
          </cell>
          <cell r="E361" t="str">
            <v>Catriel</v>
          </cell>
          <cell r="F361" t="str">
            <v>CAT Zona I</v>
          </cell>
          <cell r="G361" t="str">
            <v>SP- 09</v>
          </cell>
          <cell r="H361">
            <v>43183</v>
          </cell>
        </row>
        <row r="362">
          <cell r="A362" t="str">
            <v>EM-830a</v>
          </cell>
          <cell r="B362" t="str">
            <v>YPF.RN.EM-830</v>
          </cell>
          <cell r="C362" t="str">
            <v>EM-830</v>
          </cell>
          <cell r="D362" t="str">
            <v>YPF.RN.EM-0830a</v>
          </cell>
          <cell r="E362" t="str">
            <v>Catriel</v>
          </cell>
          <cell r="F362" t="str">
            <v>Cedido/Vendido CATRIEL</v>
          </cell>
          <cell r="G362" t="str">
            <v>Cedido /Vendido EL MEDANITO</v>
          </cell>
          <cell r="H362">
            <v>43183</v>
          </cell>
        </row>
        <row r="363">
          <cell r="A363" t="str">
            <v>SP-264</v>
          </cell>
          <cell r="B363" t="str">
            <v>YPF.RN.SP-264</v>
          </cell>
          <cell r="C363" t="str">
            <v>SP-0264</v>
          </cell>
          <cell r="D363" t="str">
            <v>YPF.RN.SP-264</v>
          </cell>
          <cell r="E363" t="str">
            <v>Catriel</v>
          </cell>
          <cell r="F363" t="str">
            <v>CAT Zona I</v>
          </cell>
          <cell r="G363" t="str">
            <v>SP- 06</v>
          </cell>
          <cell r="H363">
            <v>43179</v>
          </cell>
        </row>
        <row r="364">
          <cell r="A364" t="str">
            <v>BP-36</v>
          </cell>
          <cell r="B364" t="str">
            <v>YPF.RN.BP-36</v>
          </cell>
          <cell r="C364" t="str">
            <v>BP-0036</v>
          </cell>
          <cell r="D364" t="str">
            <v>YPF.RN.BP-36</v>
          </cell>
          <cell r="E364" t="str">
            <v>Catriel</v>
          </cell>
          <cell r="F364" t="str">
            <v>Cedido/Vendido CATRIEL</v>
          </cell>
          <cell r="G364" t="str">
            <v>Cedido/Vendido BAJO DEL PICHE</v>
          </cell>
          <cell r="H364">
            <v>43179</v>
          </cell>
        </row>
        <row r="365">
          <cell r="A365" t="str">
            <v>SP-504a</v>
          </cell>
          <cell r="B365" t="str">
            <v>YPF.RN.SP-504</v>
          </cell>
          <cell r="C365" t="str">
            <v>SP-504</v>
          </cell>
          <cell r="D365" t="str">
            <v>YPF.RN.SP-0504a</v>
          </cell>
          <cell r="E365" t="str">
            <v>Catriel</v>
          </cell>
          <cell r="F365" t="str">
            <v>CAT Zona I</v>
          </cell>
          <cell r="G365" t="str">
            <v>SP-10</v>
          </cell>
          <cell r="H365">
            <v>43179</v>
          </cell>
        </row>
        <row r="366">
          <cell r="A366" t="str">
            <v>VAM-0017[00]a</v>
          </cell>
          <cell r="B366" t="str">
            <v>YPF.Nq.VAM.a-17</v>
          </cell>
          <cell r="C366" t="str">
            <v>VAM-17</v>
          </cell>
          <cell r="D366" t="str">
            <v>YPF.Nq.VAM.a-0017[00]a</v>
          </cell>
          <cell r="E366" t="str">
            <v>Catriel</v>
          </cell>
          <cell r="F366" t="str">
            <v>VAM Zona I</v>
          </cell>
          <cell r="G366" t="str">
            <v>VAM</v>
          </cell>
          <cell r="H366">
            <v>43176</v>
          </cell>
        </row>
        <row r="367">
          <cell r="A367" t="str">
            <v>SP.a-89</v>
          </cell>
          <cell r="B367" t="str">
            <v>YPF.RN.SP.a-89</v>
          </cell>
          <cell r="C367" t="str">
            <v>SP-0089</v>
          </cell>
          <cell r="D367" t="str">
            <v>YPF.RN.SP.a-89</v>
          </cell>
          <cell r="E367" t="str">
            <v>Catriel</v>
          </cell>
          <cell r="F367" t="str">
            <v>CAT Zona I</v>
          </cell>
          <cell r="G367" t="str">
            <v>SP- 09</v>
          </cell>
          <cell r="H367">
            <v>43175</v>
          </cell>
        </row>
        <row r="368">
          <cell r="A368" t="str">
            <v>SP-516[00]a</v>
          </cell>
          <cell r="B368" t="str">
            <v>YPF.RN.SP-516</v>
          </cell>
          <cell r="C368" t="str">
            <v>SP-516</v>
          </cell>
          <cell r="D368" t="str">
            <v>YPF.RN.SP-0516[00]a</v>
          </cell>
          <cell r="E368" t="str">
            <v>Catriel</v>
          </cell>
          <cell r="F368" t="str">
            <v>CAT Zona I</v>
          </cell>
          <cell r="G368" t="str">
            <v>SP-10</v>
          </cell>
          <cell r="H368">
            <v>43174</v>
          </cell>
        </row>
        <row r="369">
          <cell r="A369" t="str">
            <v>SP-73</v>
          </cell>
          <cell r="B369" t="str">
            <v>YPF.RN.SP-73</v>
          </cell>
          <cell r="C369" t="str">
            <v>SP-0073</v>
          </cell>
          <cell r="D369" t="str">
            <v>YPF.RN.SP-73</v>
          </cell>
          <cell r="E369" t="str">
            <v>Catriel</v>
          </cell>
          <cell r="F369" t="str">
            <v>CAT Zona I</v>
          </cell>
          <cell r="G369" t="str">
            <v>SP- 03</v>
          </cell>
          <cell r="H369">
            <v>43172</v>
          </cell>
        </row>
        <row r="370">
          <cell r="A370" t="str">
            <v>ES-0009</v>
          </cell>
          <cell r="B370" t="str">
            <v>YPF.RN.ES-9</v>
          </cell>
          <cell r="C370" t="str">
            <v>ES-9</v>
          </cell>
          <cell r="D370" t="str">
            <v>YPF.RN.ES-9</v>
          </cell>
          <cell r="E370" t="str">
            <v>Catriel</v>
          </cell>
          <cell r="F370" t="str">
            <v>Cedido/Vendido CATRIEL</v>
          </cell>
          <cell r="G370" t="str">
            <v>Cedido/Vendido EL SANTIAGUEÑO 2</v>
          </cell>
          <cell r="H370">
            <v>43171</v>
          </cell>
        </row>
        <row r="371">
          <cell r="A371" t="str">
            <v>SP-297a</v>
          </cell>
          <cell r="B371" t="str">
            <v>YPF.RN.SP-297</v>
          </cell>
          <cell r="C371" t="str">
            <v>SP-297</v>
          </cell>
          <cell r="D371" t="str">
            <v>YPF.RN.SP-0297a</v>
          </cell>
          <cell r="E371" t="str">
            <v>Catriel</v>
          </cell>
          <cell r="F371" t="str">
            <v>CAT Zona I</v>
          </cell>
          <cell r="G371" t="str">
            <v>SP- 06</v>
          </cell>
          <cell r="H371">
            <v>43171</v>
          </cell>
        </row>
        <row r="372">
          <cell r="A372" t="str">
            <v>VAM-0008[00]a</v>
          </cell>
          <cell r="B372" t="str">
            <v>YPF.Nq.VAM-8</v>
          </cell>
          <cell r="C372" t="str">
            <v>VAM-8</v>
          </cell>
          <cell r="D372" t="str">
            <v>YPF.Nq.VAM-0008[00]a</v>
          </cell>
          <cell r="E372" t="str">
            <v>Catriel</v>
          </cell>
          <cell r="F372" t="str">
            <v>VAM Zona I</v>
          </cell>
          <cell r="G372" t="str">
            <v>VAM</v>
          </cell>
          <cell r="H372">
            <v>43170</v>
          </cell>
        </row>
        <row r="373">
          <cell r="A373" t="str">
            <v>SP-411a</v>
          </cell>
          <cell r="B373" t="str">
            <v>YPF.RN.SP.a-411</v>
          </cell>
          <cell r="C373" t="str">
            <v>SP.a-411</v>
          </cell>
          <cell r="D373" t="str">
            <v>YPF.RN.SP.a-0411a</v>
          </cell>
          <cell r="E373" t="str">
            <v>Catriel</v>
          </cell>
          <cell r="F373" t="str">
            <v>CAT Zona I</v>
          </cell>
          <cell r="G373" t="str">
            <v>SP-10</v>
          </cell>
          <cell r="H373">
            <v>43169</v>
          </cell>
        </row>
        <row r="374">
          <cell r="A374" t="str">
            <v>SP-358a</v>
          </cell>
          <cell r="B374" t="str">
            <v>YPF.RN.SP-358</v>
          </cell>
          <cell r="C374" t="str">
            <v>SP-358</v>
          </cell>
          <cell r="D374" t="str">
            <v>YPF.RN.SP-0358a</v>
          </cell>
          <cell r="E374" t="str">
            <v>Catriel</v>
          </cell>
          <cell r="F374" t="str">
            <v>CAT Zona I</v>
          </cell>
          <cell r="G374" t="str">
            <v>SP- 06</v>
          </cell>
          <cell r="H374">
            <v>43167</v>
          </cell>
        </row>
        <row r="375">
          <cell r="A375" t="str">
            <v>SCB-0074[00]a</v>
          </cell>
          <cell r="B375" t="str">
            <v>YPF.Nq.SCB-74</v>
          </cell>
          <cell r="C375" t="str">
            <v>SCB-74</v>
          </cell>
          <cell r="D375" t="str">
            <v>YPF.Nq.SCB-0074[00]a</v>
          </cell>
          <cell r="E375" t="str">
            <v>Catriel</v>
          </cell>
          <cell r="F375" t="str">
            <v>VAM Zona I</v>
          </cell>
          <cell r="G375" t="str">
            <v>SCB- 01</v>
          </cell>
          <cell r="H375">
            <v>43165</v>
          </cell>
        </row>
        <row r="376">
          <cell r="A376" t="str">
            <v>SP-425a</v>
          </cell>
          <cell r="B376" t="str">
            <v>YPF.RN.SP-425</v>
          </cell>
          <cell r="C376" t="str">
            <v>SP-425</v>
          </cell>
          <cell r="D376" t="str">
            <v>YPF.RN.SP-0425a</v>
          </cell>
          <cell r="E376" t="str">
            <v>Catriel</v>
          </cell>
          <cell r="F376" t="str">
            <v>CAT Zona I</v>
          </cell>
          <cell r="G376" t="str">
            <v>SP-10</v>
          </cell>
          <cell r="H376">
            <v>43165</v>
          </cell>
        </row>
        <row r="377">
          <cell r="A377" t="str">
            <v>ES-0039</v>
          </cell>
          <cell r="B377" t="str">
            <v>YPF.RN.ES-39</v>
          </cell>
          <cell r="C377" t="str">
            <v>ES-39</v>
          </cell>
          <cell r="D377" t="str">
            <v>YPF.RN.ES-39</v>
          </cell>
          <cell r="E377" t="str">
            <v>Catriel</v>
          </cell>
          <cell r="F377" t="str">
            <v>Cedido/Vendido CATRIEL</v>
          </cell>
          <cell r="G377" t="str">
            <v>Cedido/Vendido EL SANTIAGUEÑO 2</v>
          </cell>
          <cell r="H377">
            <v>43164</v>
          </cell>
        </row>
        <row r="378">
          <cell r="A378" t="str">
            <v>SP-69</v>
          </cell>
          <cell r="B378" t="str">
            <v>YPF.RN.SP-69</v>
          </cell>
          <cell r="C378" t="str">
            <v>SP-0069</v>
          </cell>
          <cell r="D378" t="str">
            <v>YPF.RN.SP-69</v>
          </cell>
          <cell r="E378" t="str">
            <v>Catriel</v>
          </cell>
          <cell r="F378" t="str">
            <v>CAT Zona I</v>
          </cell>
          <cell r="G378" t="str">
            <v>SP- 03</v>
          </cell>
          <cell r="H378">
            <v>43163</v>
          </cell>
        </row>
        <row r="379">
          <cell r="A379" t="str">
            <v>SP-372a</v>
          </cell>
          <cell r="B379" t="str">
            <v>YPF.RN.SP-372</v>
          </cell>
          <cell r="C379" t="str">
            <v>SP-372</v>
          </cell>
          <cell r="D379" t="str">
            <v>YPF.RN.SP-0372a</v>
          </cell>
          <cell r="E379" t="str">
            <v>Catriel</v>
          </cell>
          <cell r="F379" t="str">
            <v>CAT Zona I</v>
          </cell>
          <cell r="G379" t="str">
            <v>SP- 01</v>
          </cell>
          <cell r="H379">
            <v>43161</v>
          </cell>
        </row>
        <row r="380">
          <cell r="A380" t="str">
            <v>EM-757a</v>
          </cell>
          <cell r="B380" t="str">
            <v>YPF.RN.EM-757</v>
          </cell>
          <cell r="C380" t="str">
            <v>EM-757</v>
          </cell>
          <cell r="D380" t="str">
            <v>YPF.RN.EM-0757a</v>
          </cell>
          <cell r="E380" t="str">
            <v>Catriel</v>
          </cell>
          <cell r="F380" t="str">
            <v>Cedido/Vendido CATRIEL</v>
          </cell>
          <cell r="G380" t="str">
            <v>Cedido /Vendido EL MEDANITO</v>
          </cell>
          <cell r="H380">
            <v>43161</v>
          </cell>
        </row>
        <row r="381">
          <cell r="A381" t="str">
            <v>SCB-138a</v>
          </cell>
          <cell r="B381" t="str">
            <v>YPF.Nq.SCB-138</v>
          </cell>
          <cell r="C381" t="str">
            <v>SCB-138</v>
          </cell>
          <cell r="D381" t="str">
            <v>YPF.Nq.SCB-0138a</v>
          </cell>
          <cell r="E381" t="str">
            <v>Catriel</v>
          </cell>
          <cell r="F381" t="str">
            <v>VAM Zona I</v>
          </cell>
          <cell r="G381" t="str">
            <v>SCB- 01</v>
          </cell>
          <cell r="H381">
            <v>43161</v>
          </cell>
        </row>
        <row r="382">
          <cell r="A382" t="str">
            <v>PuB-126a</v>
          </cell>
          <cell r="B382" t="str">
            <v>YPF.RN.PuB-126</v>
          </cell>
          <cell r="C382" t="str">
            <v>PuB-126</v>
          </cell>
          <cell r="D382" t="str">
            <v>YPF.RN.PuB-0126a</v>
          </cell>
          <cell r="E382" t="str">
            <v>Catriel</v>
          </cell>
          <cell r="F382" t="str">
            <v>CAT Zona I</v>
          </cell>
          <cell r="G382" t="str">
            <v>PB- 02</v>
          </cell>
          <cell r="H382">
            <v>43158</v>
          </cell>
        </row>
        <row r="383">
          <cell r="A383" t="str">
            <v>SCB-95a</v>
          </cell>
          <cell r="B383" t="str">
            <v>YPF.Nq.SCB-95</v>
          </cell>
          <cell r="C383" t="str">
            <v>SCB-95</v>
          </cell>
          <cell r="D383" t="str">
            <v>YPF.Nq.SCB-0095a</v>
          </cell>
          <cell r="E383" t="str">
            <v>Catriel</v>
          </cell>
          <cell r="F383" t="str">
            <v>VAM Zona I</v>
          </cell>
          <cell r="G383" t="str">
            <v>SCB- 01</v>
          </cell>
          <cell r="H383">
            <v>43157</v>
          </cell>
        </row>
        <row r="384">
          <cell r="A384" t="str">
            <v>PuB-123</v>
          </cell>
          <cell r="B384" t="str">
            <v>YPF.RN.PuB-123</v>
          </cell>
          <cell r="C384" t="str">
            <v>PuB-123</v>
          </cell>
          <cell r="D384" t="str">
            <v>YPF.RN.PuB-123</v>
          </cell>
          <cell r="E384" t="str">
            <v>Catriel</v>
          </cell>
          <cell r="F384" t="str">
            <v>CAT Zona I</v>
          </cell>
          <cell r="G384" t="str">
            <v>PB- 01</v>
          </cell>
          <cell r="H384">
            <v>43156</v>
          </cell>
        </row>
        <row r="385">
          <cell r="A385" t="str">
            <v>SP-461a</v>
          </cell>
          <cell r="B385" t="str">
            <v>YPF.RN.SP.a-461</v>
          </cell>
          <cell r="C385" t="str">
            <v>SP.a-461</v>
          </cell>
          <cell r="D385" t="str">
            <v>YPF.RN.SP.a-0461a</v>
          </cell>
          <cell r="E385" t="str">
            <v>Catriel</v>
          </cell>
          <cell r="F385" t="str">
            <v>CAT Zona I</v>
          </cell>
          <cell r="G385" t="str">
            <v>SP- 01</v>
          </cell>
          <cell r="H385">
            <v>43155</v>
          </cell>
        </row>
        <row r="386">
          <cell r="A386" t="str">
            <v>VAM-25a</v>
          </cell>
          <cell r="B386" t="str">
            <v>YPF.Nq.VAM-25</v>
          </cell>
          <cell r="C386" t="str">
            <v>VAM-25</v>
          </cell>
          <cell r="D386" t="str">
            <v>YPF.Nq.VAM-0025a</v>
          </cell>
          <cell r="E386" t="str">
            <v>Catriel</v>
          </cell>
          <cell r="F386" t="str">
            <v>VAM Zona I</v>
          </cell>
          <cell r="G386" t="str">
            <v>VAM</v>
          </cell>
          <cell r="H386">
            <v>43152</v>
          </cell>
        </row>
        <row r="387">
          <cell r="A387" t="str">
            <v>LR-0024</v>
          </cell>
          <cell r="B387" t="str">
            <v>YPF.RN.LR-24</v>
          </cell>
          <cell r="C387" t="str">
            <v>LR-24</v>
          </cell>
          <cell r="D387" t="str">
            <v>YPF.RN.LR-24</v>
          </cell>
          <cell r="E387" t="str">
            <v>Catriel</v>
          </cell>
          <cell r="F387" t="str">
            <v>Cedido/Vendido CATRIEL</v>
          </cell>
          <cell r="G387" t="str">
            <v>Cedido/Vendido LOS RAMBLONES</v>
          </cell>
          <cell r="H387">
            <v>43151</v>
          </cell>
        </row>
        <row r="388">
          <cell r="A388" t="str">
            <v>PuB-157[00]a</v>
          </cell>
          <cell r="B388" t="str">
            <v>YPF.RN.PuB-157</v>
          </cell>
          <cell r="C388" t="str">
            <v>PuB-157</v>
          </cell>
          <cell r="D388" t="str">
            <v>YPF.RN.PuB-0157[00]a</v>
          </cell>
          <cell r="E388" t="str">
            <v>Catriel</v>
          </cell>
          <cell r="F388" t="str">
            <v>CAT Zona I</v>
          </cell>
          <cell r="G388" t="str">
            <v>PB- 04</v>
          </cell>
          <cell r="H388">
            <v>43151</v>
          </cell>
        </row>
        <row r="389">
          <cell r="A389" t="str">
            <v>SP-473a</v>
          </cell>
          <cell r="B389" t="str">
            <v>YPF.RN.SP.a-473</v>
          </cell>
          <cell r="C389" t="str">
            <v>SP.a-473</v>
          </cell>
          <cell r="D389" t="str">
            <v>YPF.RN.SP.a-0473a</v>
          </cell>
          <cell r="E389" t="str">
            <v>Catriel</v>
          </cell>
          <cell r="F389" t="str">
            <v>CAT Zona I</v>
          </cell>
          <cell r="G389" t="str">
            <v>SP- 02</v>
          </cell>
          <cell r="H389">
            <v>43150</v>
          </cell>
        </row>
        <row r="390">
          <cell r="A390" t="str">
            <v>LR-1042</v>
          </cell>
          <cell r="B390" t="str">
            <v>APA.RN.LR-1042</v>
          </cell>
          <cell r="C390" t="str">
            <v>LR-1042</v>
          </cell>
          <cell r="D390" t="str">
            <v>APA.RN.LR-1042</v>
          </cell>
          <cell r="E390" t="str">
            <v>Catriel</v>
          </cell>
          <cell r="F390" t="str">
            <v>Cedido/Vendido CATRIEL</v>
          </cell>
          <cell r="G390" t="str">
            <v>Cedido/Vendido LOS RAMBLONES</v>
          </cell>
          <cell r="H390">
            <v>43150</v>
          </cell>
        </row>
        <row r="391">
          <cell r="A391" t="str">
            <v>VAM-0007[00]a</v>
          </cell>
          <cell r="B391" t="str">
            <v>YPF.Nq.VAM-7</v>
          </cell>
          <cell r="C391" t="str">
            <v>VAM-7</v>
          </cell>
          <cell r="D391" t="str">
            <v>YPF.Nq.VAM-0007[00]a</v>
          </cell>
          <cell r="E391" t="str">
            <v>Catriel</v>
          </cell>
          <cell r="F391" t="str">
            <v>VAM Zona I</v>
          </cell>
          <cell r="G391" t="str">
            <v>VAM</v>
          </cell>
          <cell r="H391">
            <v>43149</v>
          </cell>
        </row>
        <row r="392">
          <cell r="A392" t="str">
            <v>LR-0007</v>
          </cell>
          <cell r="B392" t="str">
            <v>YPF.RN.LR.a-7</v>
          </cell>
          <cell r="C392" t="str">
            <v>LR.a-7</v>
          </cell>
          <cell r="D392" t="str">
            <v>YPF.RN.LR.a-7</v>
          </cell>
          <cell r="E392" t="str">
            <v>Catriel</v>
          </cell>
          <cell r="F392" t="str">
            <v>Cedido/Vendido CATRIEL</v>
          </cell>
          <cell r="G392" t="str">
            <v>Cedido/Vendido LOS RAMBLONES</v>
          </cell>
          <cell r="H392">
            <v>43148</v>
          </cell>
        </row>
        <row r="393">
          <cell r="A393" t="str">
            <v>SP-138(I)[00]a</v>
          </cell>
          <cell r="B393" t="str">
            <v>YPF.RN.SP-138(I)</v>
          </cell>
          <cell r="C393" t="str">
            <v>SP-138(I)</v>
          </cell>
          <cell r="D393" t="str">
            <v>YPF.RN.SP-0138(I)[00]a</v>
          </cell>
          <cell r="E393" t="str">
            <v>Catriel</v>
          </cell>
          <cell r="F393" t="str">
            <v>CAT Zona I</v>
          </cell>
          <cell r="G393" t="str">
            <v>SP- 06</v>
          </cell>
          <cell r="H393">
            <v>43148</v>
          </cell>
        </row>
        <row r="394">
          <cell r="A394" t="str">
            <v>LR-1033d</v>
          </cell>
          <cell r="B394" t="str">
            <v>APA.RN.LR-1033(d)</v>
          </cell>
          <cell r="C394" t="str">
            <v>LR-1033(d)</v>
          </cell>
          <cell r="D394" t="str">
            <v>APA.RN.LR-1033(d)</v>
          </cell>
          <cell r="E394" t="str">
            <v>Catriel</v>
          </cell>
          <cell r="F394" t="str">
            <v>Cedido/Vendido CATRIEL</v>
          </cell>
          <cell r="G394" t="str">
            <v>Cedido/Vendido LOS RAMBLONES</v>
          </cell>
          <cell r="H394">
            <v>43145</v>
          </cell>
        </row>
        <row r="395">
          <cell r="A395" t="str">
            <v>CHO-14</v>
          </cell>
          <cell r="B395" t="str">
            <v>YPF.Nq.CHO-14</v>
          </cell>
          <cell r="C395" t="str">
            <v>CHO-14</v>
          </cell>
          <cell r="D395" t="str">
            <v>YPF.Nq.CHO-14</v>
          </cell>
          <cell r="E395" t="str">
            <v>Catriel</v>
          </cell>
          <cell r="F395" t="str">
            <v>VAM Zona I</v>
          </cell>
          <cell r="G395" t="str">
            <v>CH</v>
          </cell>
          <cell r="H395">
            <v>43144</v>
          </cell>
        </row>
        <row r="396">
          <cell r="A396" t="str">
            <v>SP-140a(I)</v>
          </cell>
          <cell r="B396" t="str">
            <v>YPF.RN.SP-140(I)</v>
          </cell>
          <cell r="C396" t="str">
            <v>SP-140(I)</v>
          </cell>
          <cell r="D396" t="str">
            <v>YPF.RN.SP-0140a(I)</v>
          </cell>
          <cell r="E396" t="str">
            <v>Catriel</v>
          </cell>
          <cell r="F396" t="str">
            <v>CAT Zona I</v>
          </cell>
          <cell r="G396" t="str">
            <v>SP- 04</v>
          </cell>
          <cell r="H396">
            <v>43143</v>
          </cell>
        </row>
        <row r="397">
          <cell r="A397" t="str">
            <v>BP.a-4</v>
          </cell>
          <cell r="B397" t="str">
            <v>YPF.RN.BP.a-4</v>
          </cell>
          <cell r="C397" t="str">
            <v>BP-0004</v>
          </cell>
          <cell r="D397" t="str">
            <v>YPF.RN.BP.a-4</v>
          </cell>
          <cell r="E397" t="str">
            <v>Catriel</v>
          </cell>
          <cell r="F397" t="str">
            <v>Cedido/Vendido CATRIEL</v>
          </cell>
          <cell r="G397" t="str">
            <v>Cedido/Vendido BAJO DEL PICHE</v>
          </cell>
          <cell r="H397">
            <v>43143</v>
          </cell>
        </row>
        <row r="398">
          <cell r="A398" t="str">
            <v>VAM-31a</v>
          </cell>
          <cell r="B398" t="str">
            <v>YPF.Nq.VAM-31</v>
          </cell>
          <cell r="C398" t="str">
            <v>VAM-31</v>
          </cell>
          <cell r="D398" t="str">
            <v>YPF.Nq.VAM-0031a</v>
          </cell>
          <cell r="E398" t="str">
            <v>Catriel</v>
          </cell>
          <cell r="F398" t="str">
            <v>VAM Zona I</v>
          </cell>
          <cell r="G398" t="str">
            <v>VAM</v>
          </cell>
          <cell r="H398">
            <v>43142</v>
          </cell>
        </row>
        <row r="399">
          <cell r="A399" t="str">
            <v>CHO.a-57(d)[00]a</v>
          </cell>
          <cell r="B399" t="str">
            <v>YPF.Nq.CHO.a-57(d)</v>
          </cell>
          <cell r="C399" t="str">
            <v>CHO.a-57(d)</v>
          </cell>
          <cell r="D399" t="str">
            <v>YPF.Nq.CHO.a-0057(d)[00]a</v>
          </cell>
          <cell r="E399" t="str">
            <v>Catriel</v>
          </cell>
          <cell r="F399" t="str">
            <v>VAM Zona I</v>
          </cell>
          <cell r="G399" t="str">
            <v>CHON</v>
          </cell>
          <cell r="H399">
            <v>43141</v>
          </cell>
        </row>
        <row r="400">
          <cell r="A400" t="str">
            <v>BP-10</v>
          </cell>
          <cell r="B400" t="str">
            <v>YPF.RN.BP-10</v>
          </cell>
          <cell r="C400" t="str">
            <v>BP-0010</v>
          </cell>
          <cell r="D400" t="str">
            <v>YPF.RN.BP-10</v>
          </cell>
          <cell r="E400" t="str">
            <v>Catriel</v>
          </cell>
          <cell r="F400" t="str">
            <v>Cedido/Vendido CATRIEL</v>
          </cell>
          <cell r="G400" t="str">
            <v>Cedido/Vendido BAJO DEL PICHE</v>
          </cell>
          <cell r="H400">
            <v>43140</v>
          </cell>
        </row>
        <row r="401">
          <cell r="A401" t="str">
            <v>EM-661a</v>
          </cell>
          <cell r="B401" t="str">
            <v>YPF.RN.EM.a-661</v>
          </cell>
          <cell r="C401" t="str">
            <v>EM-661</v>
          </cell>
          <cell r="D401" t="str">
            <v>YPF.RN.EM.a-0661a</v>
          </cell>
          <cell r="E401" t="str">
            <v>Catriel</v>
          </cell>
          <cell r="F401" t="str">
            <v>Cedido/Vendido CATRIEL</v>
          </cell>
          <cell r="G401" t="str">
            <v>Cedido /Vendido EL MEDANITO</v>
          </cell>
          <cell r="H401">
            <v>43138</v>
          </cell>
        </row>
        <row r="402">
          <cell r="A402" t="str">
            <v>EM-731a</v>
          </cell>
          <cell r="B402" t="str">
            <v>YPF.RN.EM-731</v>
          </cell>
          <cell r="C402" t="str">
            <v>EM-731</v>
          </cell>
          <cell r="D402" t="str">
            <v>YPF.RN.EM-0731a</v>
          </cell>
          <cell r="E402" t="str">
            <v>Catriel</v>
          </cell>
          <cell r="F402" t="str">
            <v>Cedido/Vendido CATRIEL</v>
          </cell>
          <cell r="G402" t="str">
            <v>Cedido /Vendido EL MEDANITO</v>
          </cell>
          <cell r="H402">
            <v>43136</v>
          </cell>
        </row>
        <row r="403">
          <cell r="A403" t="str">
            <v>VAM-52a</v>
          </cell>
          <cell r="B403" t="str">
            <v>YPF.Nq.VAM-52(d)</v>
          </cell>
          <cell r="C403" t="str">
            <v>VAM-52(d)</v>
          </cell>
          <cell r="D403" t="str">
            <v>YPF.Nq.VAM-0052a</v>
          </cell>
          <cell r="E403" t="str">
            <v>Catriel</v>
          </cell>
          <cell r="F403" t="str">
            <v>VAM Zona I</v>
          </cell>
          <cell r="G403" t="str">
            <v>VAM</v>
          </cell>
          <cell r="H403">
            <v>43135</v>
          </cell>
        </row>
        <row r="404">
          <cell r="A404" t="str">
            <v>EM-507a(I)</v>
          </cell>
          <cell r="B404" t="str">
            <v>YPF.RN.EM.IA-507(I)</v>
          </cell>
          <cell r="C404" t="str">
            <v>EM.IA-507(I)</v>
          </cell>
          <cell r="D404" t="str">
            <v>YPF.RN.EM.IA-0507a(I)</v>
          </cell>
          <cell r="E404" t="str">
            <v>Catriel</v>
          </cell>
          <cell r="F404" t="str">
            <v>Cedido/Vendido CATRIEL</v>
          </cell>
          <cell r="G404" t="str">
            <v>Cedido /Vendido EL MEDANITO</v>
          </cell>
          <cell r="H404">
            <v>43135</v>
          </cell>
        </row>
        <row r="405">
          <cell r="A405" t="str">
            <v>PuB-141[00]a</v>
          </cell>
          <cell r="B405" t="str">
            <v>YPF.RN.PuB-141</v>
          </cell>
          <cell r="C405" t="str">
            <v>PuB-141</v>
          </cell>
          <cell r="D405" t="str">
            <v>YPF.RN.PuB-0141[00]a</v>
          </cell>
          <cell r="E405" t="str">
            <v>Catriel</v>
          </cell>
          <cell r="F405" t="str">
            <v>CAT Zona I</v>
          </cell>
          <cell r="G405" t="str">
            <v>PB- 04</v>
          </cell>
          <cell r="H405">
            <v>43135</v>
          </cell>
        </row>
        <row r="406">
          <cell r="A406" t="str">
            <v>EM-724a</v>
          </cell>
          <cell r="B406" t="str">
            <v>YPF.RN.EM-724</v>
          </cell>
          <cell r="C406" t="str">
            <v>EM-724</v>
          </cell>
          <cell r="D406" t="str">
            <v>YPF.RN.EM-0724a</v>
          </cell>
          <cell r="E406" t="str">
            <v>Catriel</v>
          </cell>
          <cell r="F406" t="str">
            <v>Cedido/Vendido CATRIEL</v>
          </cell>
          <cell r="G406" t="str">
            <v>Cedido /Vendido EL MEDANITO</v>
          </cell>
          <cell r="H406">
            <v>43133</v>
          </cell>
        </row>
        <row r="407">
          <cell r="A407" t="str">
            <v>EM-798a</v>
          </cell>
          <cell r="B407" t="str">
            <v>YPF.RN.EM-798</v>
          </cell>
          <cell r="C407" t="str">
            <v>EM-798</v>
          </cell>
          <cell r="D407" t="str">
            <v>YPF.RN.EM-0798a</v>
          </cell>
          <cell r="E407" t="str">
            <v>Catriel</v>
          </cell>
          <cell r="F407" t="str">
            <v>Cedido/Vendido CATRIEL</v>
          </cell>
          <cell r="G407" t="str">
            <v>Cedido /Vendido EL MEDANITO</v>
          </cell>
          <cell r="H407">
            <v>43132</v>
          </cell>
        </row>
        <row r="408">
          <cell r="A408" t="str">
            <v>EM-116</v>
          </cell>
          <cell r="B408" t="str">
            <v>YPF.RN.EM-116</v>
          </cell>
          <cell r="C408" t="str">
            <v>EM-116</v>
          </cell>
          <cell r="D408" t="str">
            <v>YPF.RN.EM-116</v>
          </cell>
          <cell r="E408" t="str">
            <v>Catriel</v>
          </cell>
          <cell r="F408" t="str">
            <v>Cedido/Vendido CATRIEL</v>
          </cell>
          <cell r="G408" t="str">
            <v>Cedido /Vendido EL MEDANITO</v>
          </cell>
          <cell r="H408">
            <v>43131</v>
          </cell>
        </row>
        <row r="409">
          <cell r="A409" t="str">
            <v>SP-458a</v>
          </cell>
          <cell r="B409" t="str">
            <v>YPF.RN.SP-458</v>
          </cell>
          <cell r="C409" t="str">
            <v>SP-458</v>
          </cell>
          <cell r="D409" t="str">
            <v>YPF.RN.SP-0458a</v>
          </cell>
          <cell r="E409" t="str">
            <v>Catriel</v>
          </cell>
          <cell r="F409" t="str">
            <v>CAT Zona I</v>
          </cell>
          <cell r="G409" t="str">
            <v>SP- 02</v>
          </cell>
          <cell r="H409">
            <v>43129</v>
          </cell>
        </row>
        <row r="410">
          <cell r="A410" t="str">
            <v>EM-873a</v>
          </cell>
          <cell r="B410" t="str">
            <v>YPF.RN.EM-873</v>
          </cell>
          <cell r="C410" t="str">
            <v>EM-873</v>
          </cell>
          <cell r="D410" t="str">
            <v>YPF.RN.EM-0873a</v>
          </cell>
          <cell r="E410" t="str">
            <v>Catriel</v>
          </cell>
          <cell r="F410" t="str">
            <v>Cedido/Vendido CATRIEL</v>
          </cell>
          <cell r="G410" t="str">
            <v>Cedido /Vendido EL MEDANITO</v>
          </cell>
          <cell r="H410">
            <v>43129</v>
          </cell>
        </row>
        <row r="411">
          <cell r="A411" t="str">
            <v>EM-862a</v>
          </cell>
          <cell r="B411" t="str">
            <v>YPF.RN.EM-862</v>
          </cell>
          <cell r="C411" t="str">
            <v>EM-862</v>
          </cell>
          <cell r="D411" t="str">
            <v>YPF.RN.EM-0862a</v>
          </cell>
          <cell r="E411" t="str">
            <v>Catriel</v>
          </cell>
          <cell r="F411" t="str">
            <v>Cedido/Vendido CATRIEL</v>
          </cell>
          <cell r="G411" t="str">
            <v>Cedido /Vendido EL MEDANITO</v>
          </cell>
          <cell r="H411">
            <v>43127</v>
          </cell>
        </row>
        <row r="412">
          <cell r="A412" t="str">
            <v>SP-250</v>
          </cell>
          <cell r="B412" t="str">
            <v>YPF.RN.SP-250</v>
          </cell>
          <cell r="C412" t="str">
            <v>SP-0250</v>
          </cell>
          <cell r="D412" t="str">
            <v>YPF.RN.SP-250</v>
          </cell>
          <cell r="E412" t="str">
            <v>Catriel</v>
          </cell>
          <cell r="F412" t="str">
            <v>CAT Zona I</v>
          </cell>
          <cell r="G412" t="str">
            <v>SP- 07</v>
          </cell>
          <cell r="H412">
            <v>43126</v>
          </cell>
        </row>
        <row r="413">
          <cell r="A413" t="str">
            <v>PuB-174[00]a</v>
          </cell>
          <cell r="B413" t="str">
            <v>YPF.RN.PuB-174</v>
          </cell>
          <cell r="C413" t="str">
            <v>PuB-174</v>
          </cell>
          <cell r="D413" t="str">
            <v>YPF.RN.PuB-0174[00]a</v>
          </cell>
          <cell r="E413" t="str">
            <v>Catriel</v>
          </cell>
          <cell r="F413" t="str">
            <v>CAT Zona I</v>
          </cell>
          <cell r="G413" t="str">
            <v>PB- 04</v>
          </cell>
          <cell r="H413">
            <v>43124</v>
          </cell>
        </row>
        <row r="414">
          <cell r="A414" t="str">
            <v>SP-518[00]a</v>
          </cell>
          <cell r="B414" t="str">
            <v>YPF.RN.SP-518</v>
          </cell>
          <cell r="C414" t="str">
            <v>SP-518</v>
          </cell>
          <cell r="D414" t="str">
            <v>YPF.RN.SP-0518[00]a</v>
          </cell>
          <cell r="E414" t="str">
            <v>Catriel</v>
          </cell>
          <cell r="F414" t="str">
            <v>CAT Zona I</v>
          </cell>
          <cell r="G414" t="str">
            <v>SP- 09</v>
          </cell>
          <cell r="H414">
            <v>43123</v>
          </cell>
        </row>
        <row r="415">
          <cell r="A415" t="str">
            <v>VAM-18a</v>
          </cell>
          <cell r="B415" t="str">
            <v>YPF.Nq.VAM-18</v>
          </cell>
          <cell r="C415" t="str">
            <v>VAM-18</v>
          </cell>
          <cell r="D415" t="str">
            <v>YPF.Nq.VAM-0018a</v>
          </cell>
          <cell r="E415" t="str">
            <v>Catriel</v>
          </cell>
          <cell r="F415" t="str">
            <v>VAM Zona I</v>
          </cell>
          <cell r="G415" t="str">
            <v>VAM</v>
          </cell>
          <cell r="H415">
            <v>43123</v>
          </cell>
        </row>
        <row r="416">
          <cell r="A416" t="str">
            <v>SP-303a</v>
          </cell>
          <cell r="B416" t="str">
            <v>YPF.RN.SP-303</v>
          </cell>
          <cell r="C416" t="str">
            <v>SP-303</v>
          </cell>
          <cell r="D416" t="str">
            <v>YPF.RN.SP-0303a</v>
          </cell>
          <cell r="E416" t="str">
            <v>Catriel</v>
          </cell>
          <cell r="F416" t="str">
            <v>CAT Zona I</v>
          </cell>
          <cell r="G416" t="str">
            <v>SP- 06</v>
          </cell>
          <cell r="H416">
            <v>43121</v>
          </cell>
        </row>
        <row r="417">
          <cell r="A417" t="str">
            <v>VAM-0007[00]a</v>
          </cell>
          <cell r="B417" t="str">
            <v>YPF.Nq.VAM-7</v>
          </cell>
          <cell r="C417" t="str">
            <v>VAM-7</v>
          </cell>
          <cell r="D417" t="str">
            <v>YPF.Nq.VAM-0007[00]a</v>
          </cell>
          <cell r="E417" t="str">
            <v>Catriel</v>
          </cell>
          <cell r="F417" t="str">
            <v>VAM Zona I</v>
          </cell>
          <cell r="G417" t="str">
            <v>VAM</v>
          </cell>
          <cell r="H417">
            <v>43120</v>
          </cell>
        </row>
        <row r="418">
          <cell r="A418" t="str">
            <v>LaMa-3(d)[00]a</v>
          </cell>
          <cell r="B418" t="str">
            <v>YPF.Nq.LaMa-3(d)</v>
          </cell>
          <cell r="C418" t="str">
            <v>LaMa-3(d)</v>
          </cell>
          <cell r="D418" t="str">
            <v>YPF.Nq.LaMa-0003(d)[00]a</v>
          </cell>
          <cell r="E418" t="str">
            <v>Catriel</v>
          </cell>
          <cell r="F418" t="str">
            <v>VAM Zona I</v>
          </cell>
          <cell r="G418" t="str">
            <v>LaMa- 02</v>
          </cell>
          <cell r="H418">
            <v>43120</v>
          </cell>
        </row>
        <row r="419">
          <cell r="A419" t="str">
            <v>SP-131</v>
          </cell>
          <cell r="B419" t="str">
            <v>YPF.RN.SP-131</v>
          </cell>
          <cell r="C419" t="str">
            <v>SP-0131</v>
          </cell>
          <cell r="D419" t="str">
            <v>YPF.RN.SP-131</v>
          </cell>
          <cell r="E419" t="str">
            <v>Catriel</v>
          </cell>
          <cell r="F419" t="str">
            <v>CAT Zona I</v>
          </cell>
          <cell r="G419" t="str">
            <v>SP- 04</v>
          </cell>
          <cell r="H419">
            <v>43119</v>
          </cell>
        </row>
        <row r="420">
          <cell r="A420" t="str">
            <v>SP-264</v>
          </cell>
          <cell r="B420" t="str">
            <v>YPF.RN.SP-264</v>
          </cell>
          <cell r="C420" t="str">
            <v>SP-0264</v>
          </cell>
          <cell r="D420" t="str">
            <v>YPF.RN.SP-264</v>
          </cell>
          <cell r="E420" t="str">
            <v>Catriel</v>
          </cell>
          <cell r="F420" t="str">
            <v>CAT Zona I</v>
          </cell>
          <cell r="G420" t="str">
            <v>SP- 06</v>
          </cell>
          <cell r="H420">
            <v>43117</v>
          </cell>
        </row>
        <row r="421">
          <cell r="A421" t="str">
            <v>SP-211</v>
          </cell>
          <cell r="B421" t="str">
            <v>YPF.RN.SP-211</v>
          </cell>
          <cell r="C421" t="str">
            <v>SP-0211</v>
          </cell>
          <cell r="D421" t="str">
            <v>YPF.RN.SP-211</v>
          </cell>
          <cell r="E421" t="str">
            <v>Catriel</v>
          </cell>
          <cell r="F421" t="str">
            <v>CAT Zona I</v>
          </cell>
          <cell r="G421" t="str">
            <v>SP- 02</v>
          </cell>
          <cell r="H421">
            <v>43115</v>
          </cell>
        </row>
        <row r="422">
          <cell r="A422" t="str">
            <v>SP-67</v>
          </cell>
          <cell r="B422" t="str">
            <v>YPF.RN.SP-67</v>
          </cell>
          <cell r="C422" t="str">
            <v>SP-0067</v>
          </cell>
          <cell r="D422" t="str">
            <v>YPF.RN.SP-67</v>
          </cell>
          <cell r="E422" t="str">
            <v>Catriel</v>
          </cell>
          <cell r="F422" t="str">
            <v>CAT Zona I</v>
          </cell>
          <cell r="G422" t="str">
            <v>SP- 03</v>
          </cell>
          <cell r="H422">
            <v>43113</v>
          </cell>
        </row>
        <row r="423">
          <cell r="A423" t="str">
            <v>CHO-29a</v>
          </cell>
          <cell r="B423" t="str">
            <v>YPF.Nq.CHO-29</v>
          </cell>
          <cell r="C423" t="str">
            <v>CHO-29</v>
          </cell>
          <cell r="D423" t="str">
            <v>YPF.Nq.CHO-0029a</v>
          </cell>
          <cell r="E423" t="str">
            <v>Catriel</v>
          </cell>
          <cell r="F423" t="str">
            <v>VAM Zona I</v>
          </cell>
          <cell r="G423" t="str">
            <v>CH</v>
          </cell>
          <cell r="H423">
            <v>43113</v>
          </cell>
        </row>
        <row r="424">
          <cell r="A424" t="str">
            <v>SP-517[00]a</v>
          </cell>
          <cell r="B424" t="str">
            <v>YPF.RN.SP-517</v>
          </cell>
          <cell r="C424" t="str">
            <v>SP-517</v>
          </cell>
          <cell r="D424" t="str">
            <v>YPF.RN.SP-0517[00]a</v>
          </cell>
          <cell r="E424" t="str">
            <v>Catriel</v>
          </cell>
          <cell r="F424" t="str">
            <v>CAT Zona I</v>
          </cell>
          <cell r="G424" t="str">
            <v>SP-10</v>
          </cell>
          <cell r="H424">
            <v>43113</v>
          </cell>
        </row>
        <row r="425">
          <cell r="A425" t="str">
            <v>PuB-46</v>
          </cell>
          <cell r="B425" t="str">
            <v>YPF.RN.PuB-46</v>
          </cell>
          <cell r="C425" t="str">
            <v>PuB-0046</v>
          </cell>
          <cell r="D425" t="str">
            <v>YPF.RN.PuB-46</v>
          </cell>
          <cell r="E425" t="str">
            <v>Catriel</v>
          </cell>
          <cell r="F425" t="str">
            <v>CAT Zona I</v>
          </cell>
          <cell r="G425" t="str">
            <v>PB- 03</v>
          </cell>
          <cell r="H425">
            <v>43110</v>
          </cell>
        </row>
        <row r="426">
          <cell r="A426" t="str">
            <v>VAM-57a</v>
          </cell>
          <cell r="B426" t="str">
            <v>YPF.Nq.VAM-57(d)</v>
          </cell>
          <cell r="C426" t="str">
            <v>VAM-57(d)</v>
          </cell>
          <cell r="D426" t="str">
            <v>YPF.Nq.VAM-0057a</v>
          </cell>
          <cell r="E426" t="str">
            <v>Catriel</v>
          </cell>
          <cell r="F426" t="str">
            <v>VAM Zona I</v>
          </cell>
          <cell r="G426" t="str">
            <v>VAM</v>
          </cell>
          <cell r="H426">
            <v>43110</v>
          </cell>
        </row>
        <row r="427">
          <cell r="A427" t="str">
            <v>SP-305a</v>
          </cell>
          <cell r="B427" t="str">
            <v>YPF.RN.SP-305</v>
          </cell>
          <cell r="C427" t="str">
            <v>SP-305</v>
          </cell>
          <cell r="D427" t="str">
            <v>YPF.RN.SP-0305a</v>
          </cell>
          <cell r="E427" t="str">
            <v>Catriel</v>
          </cell>
          <cell r="F427" t="str">
            <v>CAT Zona I</v>
          </cell>
          <cell r="G427" t="str">
            <v>SP- 06</v>
          </cell>
          <cell r="H427">
            <v>43110</v>
          </cell>
        </row>
        <row r="428">
          <cell r="A428" t="str">
            <v>SCB-78a</v>
          </cell>
          <cell r="B428" t="str">
            <v>YPF.Nq.SCB-78</v>
          </cell>
          <cell r="C428" t="str">
            <v>SCB-78</v>
          </cell>
          <cell r="D428" t="str">
            <v>YPF.Nq.SCB-0078a</v>
          </cell>
          <cell r="E428" t="str">
            <v>Catriel</v>
          </cell>
          <cell r="F428" t="str">
            <v>VAM Zona I</v>
          </cell>
          <cell r="G428" t="str">
            <v>SCB- 01</v>
          </cell>
          <cell r="H428">
            <v>43108</v>
          </cell>
        </row>
        <row r="429">
          <cell r="A429" t="str">
            <v>SP-452a</v>
          </cell>
          <cell r="B429" t="str">
            <v>YPF.RN.SP-452</v>
          </cell>
          <cell r="C429" t="str">
            <v>SP-452</v>
          </cell>
          <cell r="D429" t="str">
            <v>YPF.RN.SP-0452a</v>
          </cell>
          <cell r="E429" t="str">
            <v>Catriel</v>
          </cell>
          <cell r="F429" t="str">
            <v>CAT Zona I</v>
          </cell>
          <cell r="G429" t="str">
            <v>SP-10</v>
          </cell>
          <cell r="H429">
            <v>43108</v>
          </cell>
        </row>
        <row r="430">
          <cell r="A430" t="str">
            <v>PuB-28</v>
          </cell>
          <cell r="B430" t="str">
            <v>YPF.RN.PuB-28</v>
          </cell>
          <cell r="C430" t="str">
            <v>PuB-0028</v>
          </cell>
          <cell r="D430" t="str">
            <v>YPF.RN.PuB-28</v>
          </cell>
          <cell r="E430" t="str">
            <v>Catriel</v>
          </cell>
          <cell r="F430" t="str">
            <v>CAT Zona I</v>
          </cell>
          <cell r="G430" t="str">
            <v>PB- 03</v>
          </cell>
          <cell r="H430">
            <v>43107</v>
          </cell>
        </row>
        <row r="431">
          <cell r="A431" t="str">
            <v>PuB-187[00]a</v>
          </cell>
          <cell r="B431" t="str">
            <v>YPF.RN.PuB-187</v>
          </cell>
          <cell r="C431" t="str">
            <v>PuB-187</v>
          </cell>
          <cell r="D431" t="str">
            <v>YPF.RN.PuB-0187[00]a</v>
          </cell>
          <cell r="E431" t="str">
            <v>Catriel</v>
          </cell>
          <cell r="F431" t="str">
            <v>CAT Zona I</v>
          </cell>
          <cell r="G431" t="str">
            <v>PB- 04</v>
          </cell>
          <cell r="H431">
            <v>43106</v>
          </cell>
        </row>
        <row r="432">
          <cell r="A432" t="str">
            <v>SCB-49</v>
          </cell>
          <cell r="B432" t="str">
            <v>YPF.Nq.SCB-49</v>
          </cell>
          <cell r="C432" t="str">
            <v>SCB-0049</v>
          </cell>
          <cell r="D432" t="str">
            <v>YPF.Nq.SCB-49</v>
          </cell>
          <cell r="E432" t="str">
            <v>Catriel</v>
          </cell>
          <cell r="F432" t="str">
            <v>VAM Zona I</v>
          </cell>
          <cell r="G432" t="str">
            <v>SCB- 01</v>
          </cell>
          <cell r="H432">
            <v>43105</v>
          </cell>
        </row>
        <row r="433">
          <cell r="A433" t="str">
            <v>SP-216</v>
          </cell>
          <cell r="B433" t="str">
            <v>YPF.RN.SP-216</v>
          </cell>
          <cell r="C433" t="str">
            <v>SP-0216</v>
          </cell>
          <cell r="D433" t="str">
            <v>YPF.RN.SP-216</v>
          </cell>
          <cell r="E433" t="str">
            <v>Catriel</v>
          </cell>
          <cell r="F433" t="str">
            <v>CAT Zona I</v>
          </cell>
          <cell r="G433" t="str">
            <v>SP- 07</v>
          </cell>
          <cell r="H433">
            <v>43105</v>
          </cell>
        </row>
        <row r="434">
          <cell r="A434" t="str">
            <v>SP-21</v>
          </cell>
          <cell r="B434" t="str">
            <v>YPF.RN.SP-21</v>
          </cell>
          <cell r="C434" t="str">
            <v>SP-0021</v>
          </cell>
          <cell r="D434" t="str">
            <v>YPF.RN.SP-21</v>
          </cell>
          <cell r="E434" t="str">
            <v>Catriel</v>
          </cell>
          <cell r="F434" t="str">
            <v>CAT Zona I</v>
          </cell>
          <cell r="G434" t="str">
            <v>SP- 01</v>
          </cell>
          <cell r="H434">
            <v>43104</v>
          </cell>
        </row>
        <row r="435">
          <cell r="A435" t="str">
            <v>SP-495a</v>
          </cell>
          <cell r="B435" t="str">
            <v>YPF.RN.SP.a-495</v>
          </cell>
          <cell r="C435" t="str">
            <v>SP.a-495</v>
          </cell>
          <cell r="D435" t="str">
            <v>YPF.RN.SP.a-0495a</v>
          </cell>
          <cell r="E435" t="str">
            <v>Catriel</v>
          </cell>
          <cell r="F435" t="str">
            <v>CAT Zona I</v>
          </cell>
          <cell r="G435" t="str">
            <v>SP-10</v>
          </cell>
          <cell r="H435">
            <v>43104</v>
          </cell>
        </row>
        <row r="436">
          <cell r="A436" t="str">
            <v>SP-38</v>
          </cell>
          <cell r="B436" t="str">
            <v>YPF.RN.SP-38</v>
          </cell>
          <cell r="C436" t="str">
            <v>SP-0038</v>
          </cell>
          <cell r="D436" t="str">
            <v>YPF.RN.SP-38</v>
          </cell>
          <cell r="E436" t="str">
            <v>Catriel</v>
          </cell>
          <cell r="F436" t="str">
            <v>CAT Zona I</v>
          </cell>
          <cell r="G436" t="str">
            <v>SP- 02</v>
          </cell>
          <cell r="H436">
            <v>43102</v>
          </cell>
        </row>
        <row r="437">
          <cell r="A437" t="str">
            <v>SCB-79a</v>
          </cell>
          <cell r="B437" t="str">
            <v>YPF.Nq.SCB-79</v>
          </cell>
          <cell r="C437" t="str">
            <v>SCB-79</v>
          </cell>
          <cell r="D437" t="str">
            <v>YPF.Nq.SCB-0079a</v>
          </cell>
          <cell r="E437" t="str">
            <v>Catriel</v>
          </cell>
          <cell r="F437" t="str">
            <v>VAM Zona I</v>
          </cell>
          <cell r="G437" t="str">
            <v>SCB- 01</v>
          </cell>
          <cell r="H437">
            <v>43099</v>
          </cell>
        </row>
        <row r="438">
          <cell r="A438" t="str">
            <v>VAM-20a</v>
          </cell>
          <cell r="B438" t="str">
            <v>YPF.Nq.VAM-20</v>
          </cell>
          <cell r="C438" t="str">
            <v>VAM-20</v>
          </cell>
          <cell r="D438" t="str">
            <v>YPF.Nq.VAM-0020a</v>
          </cell>
          <cell r="E438" t="str">
            <v>Catriel</v>
          </cell>
          <cell r="F438" t="str">
            <v>VAM Zona I</v>
          </cell>
          <cell r="G438" t="str">
            <v>VAM</v>
          </cell>
          <cell r="H438">
            <v>43099</v>
          </cell>
        </row>
        <row r="439">
          <cell r="A439" t="str">
            <v>SP-22</v>
          </cell>
          <cell r="B439" t="str">
            <v>YPF.RN.SP-22</v>
          </cell>
          <cell r="C439" t="str">
            <v>SP-0022</v>
          </cell>
          <cell r="D439" t="str">
            <v>YPF.RN.SP-22</v>
          </cell>
          <cell r="E439" t="str">
            <v>Catriel</v>
          </cell>
          <cell r="F439" t="str">
            <v>CAT Zona I</v>
          </cell>
          <cell r="G439" t="str">
            <v>SP- 01</v>
          </cell>
          <cell r="H439">
            <v>43099</v>
          </cell>
        </row>
        <row r="440">
          <cell r="A440" t="str">
            <v>CHO-14</v>
          </cell>
          <cell r="B440" t="str">
            <v>YPF.Nq.CHO-14</v>
          </cell>
          <cell r="C440" t="str">
            <v>CHO-14</v>
          </cell>
          <cell r="D440" t="str">
            <v>YPF.Nq.CHO-14</v>
          </cell>
          <cell r="E440" t="str">
            <v>Catriel</v>
          </cell>
          <cell r="F440" t="str">
            <v>VAM Zona I</v>
          </cell>
          <cell r="G440" t="str">
            <v>CH</v>
          </cell>
          <cell r="H440">
            <v>43097</v>
          </cell>
        </row>
        <row r="441">
          <cell r="A441" t="str">
            <v>PuB-194[00]a</v>
          </cell>
          <cell r="B441" t="str">
            <v>YPF.RN.PuB-194</v>
          </cell>
          <cell r="C441" t="str">
            <v>PuB-194</v>
          </cell>
          <cell r="D441" t="str">
            <v>YPF.RN.PuB-0194[00]a</v>
          </cell>
          <cell r="E441" t="str">
            <v>Catriel</v>
          </cell>
          <cell r="F441" t="str">
            <v>CAT Zona I</v>
          </cell>
          <cell r="G441" t="str">
            <v>PB- 04</v>
          </cell>
          <cell r="H441">
            <v>43096</v>
          </cell>
        </row>
        <row r="442">
          <cell r="A442" t="str">
            <v>SP-28(I)[00]a</v>
          </cell>
          <cell r="B442" t="str">
            <v>YPF.RN.SP-28(I)</v>
          </cell>
          <cell r="C442" t="str">
            <v>SP-28(I)</v>
          </cell>
          <cell r="D442" t="str">
            <v>YPF.RN.SP-0028(I)[00]a</v>
          </cell>
          <cell r="E442" t="str">
            <v>Catriel</v>
          </cell>
          <cell r="F442" t="str">
            <v>CAT Zona I</v>
          </cell>
          <cell r="G442" t="str">
            <v>SP- 06</v>
          </cell>
          <cell r="H442">
            <v>43089</v>
          </cell>
        </row>
        <row r="443">
          <cell r="A443" t="str">
            <v>RiAlN.a-5(d)[00]</v>
          </cell>
          <cell r="B443" t="str">
            <v>YPF.Nq.RiAlN.a-5(d)</v>
          </cell>
          <cell r="C443" t="str">
            <v>RiAlN.a-5(d)</v>
          </cell>
          <cell r="D443" t="str">
            <v>YPF.Nq.RiAlN.a-0005(d)[00]a</v>
          </cell>
          <cell r="E443" t="str">
            <v>Catriel</v>
          </cell>
          <cell r="F443" t="str">
            <v>VAM Zona I</v>
          </cell>
          <cell r="G443" t="str">
            <v>LaMa- 02</v>
          </cell>
          <cell r="H443">
            <v>43088</v>
          </cell>
        </row>
        <row r="444">
          <cell r="A444" t="str">
            <v>SCB-77a</v>
          </cell>
          <cell r="B444" t="str">
            <v>YPF.Nq.SCB-77</v>
          </cell>
          <cell r="C444" t="str">
            <v>SCB-77</v>
          </cell>
          <cell r="D444" t="str">
            <v>YPF.Nq.SCB-0077a</v>
          </cell>
          <cell r="E444" t="str">
            <v>Catriel</v>
          </cell>
          <cell r="F444" t="str">
            <v>VAM Zona I</v>
          </cell>
          <cell r="G444" t="str">
            <v>SCB- 01</v>
          </cell>
          <cell r="H444">
            <v>43087</v>
          </cell>
        </row>
        <row r="445">
          <cell r="A445" t="str">
            <v>SP-140a(I)</v>
          </cell>
          <cell r="B445" t="str">
            <v>YPF.RN.SP-140(I)</v>
          </cell>
          <cell r="C445" t="str">
            <v>SP-140(I)</v>
          </cell>
          <cell r="D445" t="str">
            <v>YPF.RN.SP-0140a(I)</v>
          </cell>
          <cell r="E445" t="str">
            <v>Catriel</v>
          </cell>
          <cell r="F445" t="str">
            <v>CAT Zona I</v>
          </cell>
          <cell r="G445" t="str">
            <v>SP- 04</v>
          </cell>
          <cell r="H445">
            <v>43077</v>
          </cell>
        </row>
        <row r="446">
          <cell r="A446" t="str">
            <v>PuB-193[00]a</v>
          </cell>
          <cell r="B446" t="str">
            <v>YPF.RN.PuB-193</v>
          </cell>
          <cell r="C446" t="str">
            <v>PuB-193</v>
          </cell>
          <cell r="D446" t="str">
            <v>YPF.RN.PuB-0193[00]a</v>
          </cell>
          <cell r="E446" t="str">
            <v>Catriel</v>
          </cell>
          <cell r="F446" t="str">
            <v>CAT Zona I</v>
          </cell>
          <cell r="G446" t="str">
            <v>PB- 04</v>
          </cell>
          <cell r="H446">
            <v>43075</v>
          </cell>
        </row>
        <row r="447">
          <cell r="A447" t="str">
            <v>SP-372a</v>
          </cell>
          <cell r="B447" t="str">
            <v>YPF.RN.SP-372</v>
          </cell>
          <cell r="C447" t="str">
            <v>SP-372</v>
          </cell>
          <cell r="D447" t="str">
            <v>YPF.RN.SP-0372a</v>
          </cell>
          <cell r="E447" t="str">
            <v>Catriel</v>
          </cell>
          <cell r="F447" t="str">
            <v>CAT Zona I</v>
          </cell>
          <cell r="G447" t="str">
            <v>SP- 01</v>
          </cell>
          <cell r="H447">
            <v>43073</v>
          </cell>
        </row>
        <row r="448">
          <cell r="A448" t="str">
            <v>VAM-52a</v>
          </cell>
          <cell r="B448" t="str">
            <v>YPF.Nq.VAM-52(d)</v>
          </cell>
          <cell r="C448" t="str">
            <v>VAM-52(d)</v>
          </cell>
          <cell r="D448" t="str">
            <v>YPF.Nq.VAM-0052a</v>
          </cell>
          <cell r="E448" t="str">
            <v>Catriel</v>
          </cell>
          <cell r="F448" t="str">
            <v>VAM Zona I</v>
          </cell>
          <cell r="G448" t="str">
            <v>VAM</v>
          </cell>
          <cell r="H448">
            <v>43072</v>
          </cell>
        </row>
        <row r="449">
          <cell r="A449" t="str">
            <v>SP-130</v>
          </cell>
          <cell r="B449" t="str">
            <v>YPF.RN.SP-130</v>
          </cell>
          <cell r="C449" t="str">
            <v>SP-0130</v>
          </cell>
          <cell r="D449" t="str">
            <v>YPF.RN.SP-130</v>
          </cell>
          <cell r="E449" t="str">
            <v>Catriel</v>
          </cell>
          <cell r="F449" t="str">
            <v>CAT Zona I</v>
          </cell>
          <cell r="G449" t="str">
            <v>SP- 01</v>
          </cell>
          <cell r="H449">
            <v>43071</v>
          </cell>
        </row>
        <row r="450">
          <cell r="A450" t="str">
            <v>PuB-160[00]a</v>
          </cell>
          <cell r="B450" t="str">
            <v>YPF.RN.PuB-160</v>
          </cell>
          <cell r="C450" t="str">
            <v>PuB-160</v>
          </cell>
          <cell r="D450" t="str">
            <v>YPF.RN.PuB-0160[00]a</v>
          </cell>
          <cell r="E450" t="str">
            <v>Catriel</v>
          </cell>
          <cell r="F450" t="str">
            <v>CAT Zona I</v>
          </cell>
          <cell r="G450" t="str">
            <v>PB- 04</v>
          </cell>
          <cell r="H450">
            <v>43067</v>
          </cell>
        </row>
        <row r="451">
          <cell r="A451" t="str">
            <v>SP-353a</v>
          </cell>
          <cell r="B451" t="str">
            <v>YPF.RN.SP-353</v>
          </cell>
          <cell r="C451" t="str">
            <v>SP-353</v>
          </cell>
          <cell r="D451" t="str">
            <v>YPF.RN.SP-0353a</v>
          </cell>
          <cell r="E451" t="str">
            <v>Catriel</v>
          </cell>
          <cell r="F451" t="str">
            <v>CAT Zona I</v>
          </cell>
          <cell r="G451" t="str">
            <v>SP- 06</v>
          </cell>
          <cell r="H451">
            <v>43065</v>
          </cell>
        </row>
        <row r="452">
          <cell r="A452" t="str">
            <v>SP.e-61</v>
          </cell>
          <cell r="B452" t="str">
            <v>YPF.RN.SP.e-61</v>
          </cell>
          <cell r="C452" t="str">
            <v>SP-61</v>
          </cell>
          <cell r="D452" t="str">
            <v>YPF.RN.SP.e-61</v>
          </cell>
          <cell r="E452" t="str">
            <v>Catriel</v>
          </cell>
          <cell r="F452" t="str">
            <v>CAT Zona I</v>
          </cell>
          <cell r="G452" t="str">
            <v>SP- 04</v>
          </cell>
          <cell r="H452">
            <v>43062</v>
          </cell>
        </row>
        <row r="453">
          <cell r="A453" t="str">
            <v>VAM-89(d)[00]a</v>
          </cell>
          <cell r="B453" t="str">
            <v>YPF.Nq.VAM-89(d)</v>
          </cell>
          <cell r="C453" t="str">
            <v>VAM-89(d)</v>
          </cell>
          <cell r="D453" t="str">
            <v>YPF.Nq.VAM-0089(d)[00]a</v>
          </cell>
          <cell r="E453" t="str">
            <v>Catriel</v>
          </cell>
          <cell r="F453" t="str">
            <v>VAM Zona I</v>
          </cell>
          <cell r="G453" t="str">
            <v>VAM</v>
          </cell>
          <cell r="H453">
            <v>43061</v>
          </cell>
        </row>
        <row r="454">
          <cell r="A454" t="str">
            <v>SP-78</v>
          </cell>
          <cell r="B454" t="str">
            <v>YPF.RN.SP-78</v>
          </cell>
          <cell r="C454" t="str">
            <v>SP-0078</v>
          </cell>
          <cell r="D454" t="str">
            <v>YPF.RN.SP-78</v>
          </cell>
          <cell r="E454" t="str">
            <v>Catriel</v>
          </cell>
          <cell r="F454" t="str">
            <v>CAT Zona I</v>
          </cell>
          <cell r="G454" t="str">
            <v>SP- 03</v>
          </cell>
          <cell r="H454">
            <v>43057</v>
          </cell>
        </row>
        <row r="455">
          <cell r="A455" t="str">
            <v>SP-291(I)[00]a</v>
          </cell>
          <cell r="B455" t="str">
            <v>YPF.RN.SP-291(I)</v>
          </cell>
          <cell r="C455" t="str">
            <v>SP-291(I)</v>
          </cell>
          <cell r="D455" t="str">
            <v>YPF.RN.SP-0291(I)[00]a</v>
          </cell>
          <cell r="E455" t="str">
            <v>Catriel</v>
          </cell>
          <cell r="F455" t="str">
            <v>CAT Zona I</v>
          </cell>
          <cell r="G455" t="str">
            <v>SP- 06</v>
          </cell>
          <cell r="H455">
            <v>43054</v>
          </cell>
        </row>
        <row r="456">
          <cell r="A456" t="str">
            <v>RiAlN.a-5(d)[00]</v>
          </cell>
          <cell r="B456" t="str">
            <v>YPF.Nq.RiAlN.a-5(d)</v>
          </cell>
          <cell r="C456" t="str">
            <v>RiAlN.a-5(d)</v>
          </cell>
          <cell r="D456" t="str">
            <v>YPF.Nq.RiAlN.a-0005(d)[00]a</v>
          </cell>
          <cell r="E456" t="str">
            <v>Catriel</v>
          </cell>
          <cell r="F456" t="str">
            <v>VAM Zona I</v>
          </cell>
          <cell r="G456" t="str">
            <v>LaMa- 02</v>
          </cell>
          <cell r="H456">
            <v>43054</v>
          </cell>
        </row>
        <row r="457">
          <cell r="A457" t="str">
            <v>SP-169</v>
          </cell>
          <cell r="B457" t="str">
            <v>YPF.RN.SP-169</v>
          </cell>
          <cell r="C457" t="str">
            <v>SP-0169</v>
          </cell>
          <cell r="D457" t="str">
            <v>YPF.RN.SP-169</v>
          </cell>
          <cell r="E457" t="str">
            <v>Catriel</v>
          </cell>
          <cell r="F457" t="str">
            <v>CAT Zona I</v>
          </cell>
          <cell r="G457" t="str">
            <v>SP- 04</v>
          </cell>
          <cell r="H457">
            <v>43051</v>
          </cell>
        </row>
        <row r="458">
          <cell r="A458" t="str">
            <v>VAM.a-87(d)[00]a</v>
          </cell>
          <cell r="B458" t="str">
            <v>YPF.Nq.VAM.a-87(d)</v>
          </cell>
          <cell r="C458" t="str">
            <v>VAM.a-87(d)</v>
          </cell>
          <cell r="D458" t="str">
            <v>YPF.Nq.VAM.a-0087(d)[00]a</v>
          </cell>
          <cell r="E458" t="str">
            <v>Catriel</v>
          </cell>
          <cell r="F458" t="str">
            <v>VAM Zona I</v>
          </cell>
          <cell r="G458" t="str">
            <v>VAM</v>
          </cell>
          <cell r="H458">
            <v>43050</v>
          </cell>
        </row>
        <row r="459">
          <cell r="A459" t="str">
            <v>SP-361a</v>
          </cell>
          <cell r="B459" t="str">
            <v>YPF.RN.SP-361</v>
          </cell>
          <cell r="C459" t="str">
            <v>SP-361</v>
          </cell>
          <cell r="D459" t="str">
            <v>YPF.RN.SP-0361a</v>
          </cell>
          <cell r="E459" t="str">
            <v>Catriel</v>
          </cell>
          <cell r="F459" t="str">
            <v>CAT Zona I</v>
          </cell>
          <cell r="G459" t="str">
            <v>SP- 06</v>
          </cell>
          <cell r="H459">
            <v>43050</v>
          </cell>
        </row>
        <row r="460">
          <cell r="A460" t="str">
            <v>SP-49</v>
          </cell>
          <cell r="B460" t="str">
            <v>YPF.RN.SP-49</v>
          </cell>
          <cell r="C460" t="str">
            <v>SP-0049</v>
          </cell>
          <cell r="D460" t="str">
            <v>YPF.RN.SP-49</v>
          </cell>
          <cell r="E460" t="str">
            <v>Catriel</v>
          </cell>
          <cell r="F460" t="str">
            <v>CAT Zona I</v>
          </cell>
          <cell r="G460" t="str">
            <v>SP- 02</v>
          </cell>
          <cell r="H460">
            <v>43050</v>
          </cell>
        </row>
        <row r="461">
          <cell r="A461" t="str">
            <v>CHO-9</v>
          </cell>
          <cell r="B461" t="str">
            <v>YPF.Nq.CHO-9</v>
          </cell>
          <cell r="C461" t="str">
            <v>CHO-9</v>
          </cell>
          <cell r="D461" t="str">
            <v>YPF.Nq.CHO-9</v>
          </cell>
          <cell r="E461" t="str">
            <v>Catriel</v>
          </cell>
          <cell r="F461" t="str">
            <v>VAM Zona I</v>
          </cell>
          <cell r="G461" t="str">
            <v>CH</v>
          </cell>
          <cell r="H461">
            <v>43048</v>
          </cell>
        </row>
        <row r="462">
          <cell r="A462" t="str">
            <v>CHO-28a</v>
          </cell>
          <cell r="B462" t="str">
            <v>YPF.Nq.CHO-28</v>
          </cell>
          <cell r="C462" t="str">
            <v>CHO-28</v>
          </cell>
          <cell r="D462" t="str">
            <v>YPF.Nq.CHO-0028a</v>
          </cell>
          <cell r="E462" t="str">
            <v>Catriel</v>
          </cell>
          <cell r="F462" t="str">
            <v>VAM Zona I</v>
          </cell>
          <cell r="G462" t="str">
            <v>CH</v>
          </cell>
          <cell r="H462">
            <v>43046</v>
          </cell>
        </row>
        <row r="463">
          <cell r="A463" t="str">
            <v>SP-270</v>
          </cell>
          <cell r="B463" t="str">
            <v>YPF.RN.SP-270</v>
          </cell>
          <cell r="C463" t="str">
            <v>SP-0270</v>
          </cell>
          <cell r="D463" t="str">
            <v>YPF.RN.SP-270</v>
          </cell>
          <cell r="E463" t="str">
            <v>Catriel</v>
          </cell>
          <cell r="F463" t="str">
            <v>CAT Zona I</v>
          </cell>
          <cell r="G463" t="str">
            <v>SP- 04</v>
          </cell>
          <cell r="H463">
            <v>43046</v>
          </cell>
        </row>
        <row r="464">
          <cell r="A464" t="str">
            <v>SP-387a</v>
          </cell>
          <cell r="B464" t="str">
            <v>YPF.RN.SP-387</v>
          </cell>
          <cell r="C464" t="str">
            <v>SP-387</v>
          </cell>
          <cell r="D464" t="str">
            <v>YPF.RN.SP-0387a</v>
          </cell>
          <cell r="E464" t="str">
            <v>Catriel</v>
          </cell>
          <cell r="F464" t="str">
            <v>CAT Zona I</v>
          </cell>
          <cell r="G464" t="str">
            <v>SP- 01</v>
          </cell>
          <cell r="H464">
            <v>43044</v>
          </cell>
        </row>
        <row r="465">
          <cell r="A465" t="str">
            <v>SP-138(I)[00]a</v>
          </cell>
          <cell r="B465" t="str">
            <v>YPF.RN.SP-138(I)</v>
          </cell>
          <cell r="C465" t="str">
            <v>SP-138(I)</v>
          </cell>
          <cell r="D465" t="str">
            <v>YPF.RN.SP-0138(I)[00]a</v>
          </cell>
          <cell r="E465" t="str">
            <v>Catriel</v>
          </cell>
          <cell r="F465" t="str">
            <v>CAT Zona I</v>
          </cell>
          <cell r="G465" t="str">
            <v>SP- 06</v>
          </cell>
          <cell r="H465">
            <v>43043</v>
          </cell>
        </row>
        <row r="466">
          <cell r="A466" t="str">
            <v>CHO-32a</v>
          </cell>
          <cell r="B466" t="str">
            <v>YPF.Nq.CHO-32</v>
          </cell>
          <cell r="C466" t="str">
            <v>CHO-32</v>
          </cell>
          <cell r="D466" t="str">
            <v>YPF.Nq.CHO-0032a</v>
          </cell>
          <cell r="E466" t="str">
            <v>Catriel</v>
          </cell>
          <cell r="F466" t="str">
            <v>VAM Zona I</v>
          </cell>
          <cell r="G466" t="str">
            <v>CH</v>
          </cell>
          <cell r="H466">
            <v>43043</v>
          </cell>
        </row>
        <row r="467">
          <cell r="A467" t="str">
            <v>SP-344[00]a</v>
          </cell>
          <cell r="B467" t="str">
            <v>YPF.RN.SP-344</v>
          </cell>
          <cell r="C467" t="str">
            <v>SP-344</v>
          </cell>
          <cell r="D467" t="str">
            <v>YPF.RN.SP-0344[00]a</v>
          </cell>
          <cell r="E467" t="str">
            <v>Catriel</v>
          </cell>
          <cell r="F467" t="str">
            <v>CAT Zona I</v>
          </cell>
          <cell r="G467" t="str">
            <v>SP- 07</v>
          </cell>
          <cell r="H467">
            <v>43042</v>
          </cell>
        </row>
        <row r="468">
          <cell r="A468" t="str">
            <v>PuB-154a</v>
          </cell>
          <cell r="B468" t="str">
            <v>YPF.RN.PuB-154</v>
          </cell>
          <cell r="C468" t="str">
            <v>PuB-154</v>
          </cell>
          <cell r="D468" t="str">
            <v>YPF.RN.PuB-0154a</v>
          </cell>
          <cell r="E468" t="str">
            <v>Catriel</v>
          </cell>
          <cell r="F468" t="str">
            <v>CAT Zona I</v>
          </cell>
          <cell r="G468" t="str">
            <v>PB- 04</v>
          </cell>
          <cell r="H468">
            <v>43041</v>
          </cell>
        </row>
        <row r="469">
          <cell r="A469" t="str">
            <v>SCB-86a</v>
          </cell>
          <cell r="B469" t="str">
            <v>YPF.Nq.SCB-86</v>
          </cell>
          <cell r="C469" t="str">
            <v>SCB-86</v>
          </cell>
          <cell r="D469" t="str">
            <v>YPF.Nq.SCB-0086a</v>
          </cell>
          <cell r="E469" t="str">
            <v>Catriel</v>
          </cell>
          <cell r="F469" t="str">
            <v>VAM Zona I</v>
          </cell>
          <cell r="G469" t="str">
            <v>SCB- 01</v>
          </cell>
          <cell r="H469">
            <v>43039</v>
          </cell>
        </row>
        <row r="470">
          <cell r="A470" t="str">
            <v>PuB-153a</v>
          </cell>
          <cell r="B470" t="str">
            <v>YPF.RN.PuB-153</v>
          </cell>
          <cell r="C470" t="str">
            <v>PuB-153</v>
          </cell>
          <cell r="D470" t="str">
            <v>YPF.RN.PuB-0153a</v>
          </cell>
          <cell r="E470" t="str">
            <v>Catriel</v>
          </cell>
          <cell r="F470" t="str">
            <v>CAT Zona I</v>
          </cell>
          <cell r="G470" t="str">
            <v>PB- 03</v>
          </cell>
          <cell r="H470">
            <v>43038</v>
          </cell>
        </row>
        <row r="471">
          <cell r="A471" t="str">
            <v>SP-450a</v>
          </cell>
          <cell r="B471" t="str">
            <v>YPF.RN.SP-450</v>
          </cell>
          <cell r="C471" t="str">
            <v>SP-450</v>
          </cell>
          <cell r="D471" t="str">
            <v>YPF.RN.SP-0450a</v>
          </cell>
          <cell r="E471" t="str">
            <v>Catriel</v>
          </cell>
          <cell r="F471" t="str">
            <v>CAT Zona I</v>
          </cell>
          <cell r="G471" t="str">
            <v>SP-10</v>
          </cell>
          <cell r="H471">
            <v>43034</v>
          </cell>
        </row>
        <row r="472">
          <cell r="A472" t="str">
            <v>LR-1032</v>
          </cell>
          <cell r="B472" t="str">
            <v>Apa.RN.LR-1032</v>
          </cell>
          <cell r="C472" t="str">
            <v>LR-1032</v>
          </cell>
          <cell r="D472" t="str">
            <v>Apa.RN.LR-1032</v>
          </cell>
          <cell r="E472" t="str">
            <v>Catriel</v>
          </cell>
          <cell r="F472" t="str">
            <v>Cedido/Vendido CATRIEL</v>
          </cell>
          <cell r="G472" t="str">
            <v>Cedido/Vendido LOS RAMBLONES</v>
          </cell>
          <cell r="H472">
            <v>43033</v>
          </cell>
        </row>
        <row r="473">
          <cell r="A473" t="str">
            <v>VAM-27a</v>
          </cell>
          <cell r="B473" t="str">
            <v>YPF.Nq.VAM-27</v>
          </cell>
          <cell r="C473" t="str">
            <v>VAM-27</v>
          </cell>
          <cell r="D473" t="str">
            <v>YPF.Nq.VAM-0027a</v>
          </cell>
          <cell r="E473" t="str">
            <v>Catriel</v>
          </cell>
          <cell r="F473" t="str">
            <v>VAM Zona I</v>
          </cell>
          <cell r="G473" t="str">
            <v>VAM</v>
          </cell>
          <cell r="H473">
            <v>43033</v>
          </cell>
        </row>
        <row r="474">
          <cell r="A474" t="str">
            <v>SP-8a(I)</v>
          </cell>
          <cell r="B474" t="str">
            <v>YPF.RN.SP-8(I)</v>
          </cell>
          <cell r="C474" t="str">
            <v>SP-8(I)</v>
          </cell>
          <cell r="D474" t="str">
            <v>YPF.RN.SP-0008a(I)</v>
          </cell>
          <cell r="E474" t="str">
            <v>Catriel</v>
          </cell>
          <cell r="F474" t="str">
            <v>CAT Zona I</v>
          </cell>
          <cell r="G474" t="str">
            <v>SP- 01</v>
          </cell>
          <cell r="H474">
            <v>43032</v>
          </cell>
        </row>
        <row r="475">
          <cell r="A475" t="str">
            <v>EM-842a</v>
          </cell>
          <cell r="B475" t="str">
            <v>YPF.RN.EM-842</v>
          </cell>
          <cell r="C475" t="str">
            <v>EM-842</v>
          </cell>
          <cell r="D475" t="str">
            <v>YPF.RN.EM-0842a</v>
          </cell>
          <cell r="E475" t="str">
            <v>Catriel</v>
          </cell>
          <cell r="F475" t="str">
            <v>Cedido/Vendido CATRIEL</v>
          </cell>
          <cell r="G475" t="str">
            <v>Cedido /Vendido EL MEDANITO</v>
          </cell>
          <cell r="H475">
            <v>43031</v>
          </cell>
        </row>
        <row r="476">
          <cell r="A476" t="str">
            <v>SP-388a</v>
          </cell>
          <cell r="B476" t="str">
            <v>YPF.RN.SP-388</v>
          </cell>
          <cell r="C476" t="str">
            <v>SP-388</v>
          </cell>
          <cell r="D476" t="str">
            <v>YPF.RN.SP-0388a</v>
          </cell>
          <cell r="E476" t="str">
            <v>Catriel</v>
          </cell>
          <cell r="F476" t="str">
            <v>CAT Zona I</v>
          </cell>
          <cell r="G476" t="str">
            <v>SP- 01</v>
          </cell>
          <cell r="H476">
            <v>43030</v>
          </cell>
        </row>
        <row r="477">
          <cell r="A477" t="str">
            <v>EM-882a</v>
          </cell>
          <cell r="B477" t="str">
            <v>YPF.RN.EM-882</v>
          </cell>
          <cell r="C477" t="str">
            <v>EM-882</v>
          </cell>
          <cell r="D477" t="str">
            <v>YPF.RN.EM-0882a</v>
          </cell>
          <cell r="E477" t="str">
            <v>Catriel</v>
          </cell>
          <cell r="F477" t="str">
            <v>Cedido/Vendido CATRIEL</v>
          </cell>
          <cell r="G477" t="str">
            <v>Cedido /Vendido EL MEDANITO</v>
          </cell>
          <cell r="H477">
            <v>43029</v>
          </cell>
        </row>
        <row r="478">
          <cell r="A478" t="str">
            <v>EM-837a</v>
          </cell>
          <cell r="B478" t="str">
            <v>YPF.RN.EM-837</v>
          </cell>
          <cell r="C478" t="str">
            <v>EM-837</v>
          </cell>
          <cell r="D478" t="str">
            <v>YPF.RN.EM-0837a</v>
          </cell>
          <cell r="E478" t="str">
            <v>Catriel</v>
          </cell>
          <cell r="F478" t="str">
            <v>Cedido/Vendido CATRIEL</v>
          </cell>
          <cell r="G478" t="str">
            <v>Cedido /Vendido EL MEDANITO</v>
          </cell>
          <cell r="H478">
            <v>43028</v>
          </cell>
        </row>
        <row r="479">
          <cell r="A479" t="str">
            <v>EM-263a(I)</v>
          </cell>
          <cell r="B479" t="str">
            <v>YPF.RN.EM-263(I)</v>
          </cell>
          <cell r="C479" t="str">
            <v>EM-263(I)</v>
          </cell>
          <cell r="D479" t="str">
            <v>YPF.RN.EM-0263a(I)</v>
          </cell>
          <cell r="E479" t="str">
            <v>Catriel</v>
          </cell>
          <cell r="F479" t="str">
            <v>Cedido/Vendido CATRIEL</v>
          </cell>
          <cell r="G479" t="str">
            <v>Cedido /Vendido EL MEDANITO</v>
          </cell>
          <cell r="H479">
            <v>43026</v>
          </cell>
        </row>
        <row r="480">
          <cell r="A480" t="str">
            <v>EM-856a</v>
          </cell>
          <cell r="B480" t="str">
            <v>YPF.RN.EM-856</v>
          </cell>
          <cell r="C480" t="str">
            <v>EM-856</v>
          </cell>
          <cell r="D480" t="str">
            <v>YPF.RN.EM-0856a</v>
          </cell>
          <cell r="E480" t="str">
            <v>Catriel</v>
          </cell>
          <cell r="F480" t="str">
            <v>Cedido/Vendido CATRIEL</v>
          </cell>
          <cell r="G480" t="str">
            <v>Cedido /Vendido EL MEDANITO</v>
          </cell>
          <cell r="H480">
            <v>43024</v>
          </cell>
        </row>
        <row r="481">
          <cell r="A481" t="str">
            <v>SP-267</v>
          </cell>
          <cell r="B481" t="str">
            <v>YPF.RN.SP-267</v>
          </cell>
          <cell r="C481" t="str">
            <v>SP-0267</v>
          </cell>
          <cell r="D481" t="str">
            <v>YPF.RN.SP-267</v>
          </cell>
          <cell r="E481" t="str">
            <v>Catriel</v>
          </cell>
          <cell r="F481" t="str">
            <v>CAT Zona I</v>
          </cell>
          <cell r="G481" t="str">
            <v>SP- 06</v>
          </cell>
          <cell r="H481">
            <v>43023</v>
          </cell>
        </row>
        <row r="482">
          <cell r="A482" t="str">
            <v>EM-750a</v>
          </cell>
          <cell r="B482" t="str">
            <v>YPF.RN.EM-750</v>
          </cell>
          <cell r="C482" t="str">
            <v>EM-750</v>
          </cell>
          <cell r="D482" t="str">
            <v>YPF.RN.EM-0750a</v>
          </cell>
          <cell r="E482" t="str">
            <v>Catriel</v>
          </cell>
          <cell r="F482" t="str">
            <v>Cedido/Vendido CATRIEL</v>
          </cell>
          <cell r="G482" t="str">
            <v>Cedido /Vendido EL MEDANITO</v>
          </cell>
          <cell r="H482">
            <v>43022</v>
          </cell>
        </row>
        <row r="483">
          <cell r="A483" t="str">
            <v>PuB-31</v>
          </cell>
          <cell r="B483" t="str">
            <v>YPF.RN.PuB-31</v>
          </cell>
          <cell r="C483" t="str">
            <v>PuB-0031</v>
          </cell>
          <cell r="D483" t="str">
            <v>YPF.RN.PuB-31</v>
          </cell>
          <cell r="E483" t="str">
            <v>Catriel</v>
          </cell>
          <cell r="F483" t="str">
            <v>CAT Zona I</v>
          </cell>
          <cell r="G483" t="str">
            <v>PB- 02</v>
          </cell>
          <cell r="H483">
            <v>43019</v>
          </cell>
        </row>
        <row r="484">
          <cell r="A484" t="str">
            <v>SCB-0061[00]a</v>
          </cell>
          <cell r="B484" t="str">
            <v>YPF.Nq.SCB-61</v>
          </cell>
          <cell r="C484" t="str">
            <v>SCB-61</v>
          </cell>
          <cell r="D484" t="str">
            <v>YPF.Nq.SCB-0061[00]a</v>
          </cell>
          <cell r="E484" t="str">
            <v>Catriel</v>
          </cell>
          <cell r="F484" t="str">
            <v>VAM Zona I</v>
          </cell>
          <cell r="G484" t="str">
            <v>SCB- 01</v>
          </cell>
          <cell r="H484">
            <v>43019</v>
          </cell>
        </row>
        <row r="485">
          <cell r="A485" t="str">
            <v>LR-1048</v>
          </cell>
          <cell r="B485" t="str">
            <v>YSR.RN.LR-1048</v>
          </cell>
          <cell r="C485" t="str">
            <v>LR-1048</v>
          </cell>
          <cell r="D485" t="str">
            <v>YSR.RN.LR-1048</v>
          </cell>
          <cell r="E485" t="str">
            <v>Catriel</v>
          </cell>
          <cell r="F485" t="str">
            <v>Cedido/Vendido CATRIEL</v>
          </cell>
          <cell r="G485" t="str">
            <v>Cedido/Vendido LOS RAMBLONES</v>
          </cell>
          <cell r="H485">
            <v>43019</v>
          </cell>
        </row>
        <row r="486">
          <cell r="A486" t="str">
            <v>BP.a-4</v>
          </cell>
          <cell r="B486" t="str">
            <v>YPF.RN.BP.a-4</v>
          </cell>
          <cell r="C486" t="str">
            <v>BP-0004</v>
          </cell>
          <cell r="D486" t="str">
            <v>YPF.RN.BP.a-4</v>
          </cell>
          <cell r="E486" t="str">
            <v>Catriel</v>
          </cell>
          <cell r="F486" t="str">
            <v>Cedido/Vendido CATRIEL</v>
          </cell>
          <cell r="G486" t="str">
            <v>Cedido/Vendido BAJO DEL PICHE</v>
          </cell>
          <cell r="H486">
            <v>43018</v>
          </cell>
        </row>
        <row r="487">
          <cell r="A487" t="str">
            <v>VAM-46a</v>
          </cell>
          <cell r="B487" t="str">
            <v>YPF.Nq.VAM-46</v>
          </cell>
          <cell r="C487" t="str">
            <v>VAM-46</v>
          </cell>
          <cell r="D487" t="str">
            <v>YPF.Nq.VAM-0046a</v>
          </cell>
          <cell r="E487" t="str">
            <v>Catriel</v>
          </cell>
          <cell r="F487" t="str">
            <v>VAM Zona I</v>
          </cell>
          <cell r="G487" t="str">
            <v>VAM</v>
          </cell>
          <cell r="H487">
            <v>43016</v>
          </cell>
        </row>
        <row r="488">
          <cell r="A488" t="str">
            <v>BP-67a</v>
          </cell>
          <cell r="B488" t="str">
            <v>YPF.RN.BP.a-67</v>
          </cell>
          <cell r="C488" t="str">
            <v>BP-67</v>
          </cell>
          <cell r="D488" t="str">
            <v>YPF.RN.BP.a-0067a</v>
          </cell>
          <cell r="E488" t="str">
            <v>Catriel</v>
          </cell>
          <cell r="F488" t="str">
            <v>Cedido/Vendido CATRIEL</v>
          </cell>
          <cell r="G488" t="str">
            <v>Cedido/Vendido BAJO DEL PICHE</v>
          </cell>
          <cell r="H488">
            <v>43015</v>
          </cell>
        </row>
        <row r="489">
          <cell r="A489" t="str">
            <v>PuB.a-165[00]a</v>
          </cell>
          <cell r="B489" t="str">
            <v>YPF.RN.PuB.a-165</v>
          </cell>
          <cell r="C489" t="str">
            <v>PuB.a-165</v>
          </cell>
          <cell r="D489" t="str">
            <v>YPF.RN.PuB.a-0165[00]a</v>
          </cell>
          <cell r="E489" t="str">
            <v>Catriel</v>
          </cell>
          <cell r="F489" t="str">
            <v>CAT Zona I</v>
          </cell>
          <cell r="G489" t="str">
            <v>PB- 01</v>
          </cell>
          <cell r="H489">
            <v>43014</v>
          </cell>
        </row>
        <row r="490">
          <cell r="A490" t="str">
            <v>VAM-27a</v>
          </cell>
          <cell r="B490" t="str">
            <v>YPF.Nq.VAM-27</v>
          </cell>
          <cell r="C490" t="str">
            <v>VAM-27</v>
          </cell>
          <cell r="D490" t="str">
            <v>YPF.Nq.VAM-0027a</v>
          </cell>
          <cell r="E490" t="str">
            <v>Catriel</v>
          </cell>
          <cell r="F490" t="str">
            <v>VAM Zona I</v>
          </cell>
          <cell r="G490" t="str">
            <v>VAM</v>
          </cell>
          <cell r="H490">
            <v>43007</v>
          </cell>
        </row>
        <row r="491">
          <cell r="A491" t="str">
            <v>PuB-66</v>
          </cell>
          <cell r="B491" t="str">
            <v>YPF.RN.PuB-66</v>
          </cell>
          <cell r="C491" t="str">
            <v>PuB-0066</v>
          </cell>
          <cell r="D491" t="str">
            <v>YPF.RN.PuB-66</v>
          </cell>
          <cell r="E491" t="str">
            <v>Catriel</v>
          </cell>
          <cell r="F491" t="str">
            <v>CAT Zona I</v>
          </cell>
          <cell r="G491" t="str">
            <v>PB- 04</v>
          </cell>
          <cell r="H491">
            <v>43006</v>
          </cell>
        </row>
        <row r="492">
          <cell r="A492" t="str">
            <v>PuB-157[00]a</v>
          </cell>
          <cell r="B492" t="str">
            <v>YPF.RN.PuB-157</v>
          </cell>
          <cell r="C492" t="str">
            <v>PuB-157</v>
          </cell>
          <cell r="D492" t="str">
            <v>YPF.RN.PuB-0157[00]a</v>
          </cell>
          <cell r="E492" t="str">
            <v>Catriel</v>
          </cell>
          <cell r="F492" t="str">
            <v>CAT Zona I</v>
          </cell>
          <cell r="G492" t="str">
            <v>PB- 04</v>
          </cell>
          <cell r="H492">
            <v>43005</v>
          </cell>
        </row>
        <row r="493">
          <cell r="A493" t="str">
            <v>SCB-107a</v>
          </cell>
          <cell r="B493" t="str">
            <v>YPF.Nq.SCB-107</v>
          </cell>
          <cell r="C493" t="str">
            <v>SCB-107</v>
          </cell>
          <cell r="D493" t="str">
            <v>YPF.Nq.SCB-0107a</v>
          </cell>
          <cell r="E493" t="str">
            <v>Catriel</v>
          </cell>
          <cell r="F493" t="str">
            <v>VAM Zona I</v>
          </cell>
          <cell r="G493" t="str">
            <v>SCB- 01</v>
          </cell>
          <cell r="H493">
            <v>43004</v>
          </cell>
        </row>
        <row r="494">
          <cell r="A494" t="str">
            <v>CHO-41(d)[00]a</v>
          </cell>
          <cell r="B494" t="str">
            <v>YPF.Nq.CHO-41(d)</v>
          </cell>
          <cell r="C494" t="str">
            <v>CHO-41(d)</v>
          </cell>
          <cell r="D494" t="str">
            <v>YPF.Nq.CHO-0041(d)[00]a</v>
          </cell>
          <cell r="E494" t="str">
            <v>Catriel</v>
          </cell>
          <cell r="F494" t="str">
            <v>VAM Zona I</v>
          </cell>
          <cell r="G494" t="str">
            <v>CHON</v>
          </cell>
          <cell r="H494">
            <v>43004</v>
          </cell>
        </row>
        <row r="495">
          <cell r="A495" t="str">
            <v>SP-214</v>
          </cell>
          <cell r="B495" t="str">
            <v>YPF.RN.SP-214</v>
          </cell>
          <cell r="C495" t="str">
            <v>SP-0214</v>
          </cell>
          <cell r="D495" t="str">
            <v>YPF.RN.SP-214</v>
          </cell>
          <cell r="E495" t="str">
            <v>Catriel</v>
          </cell>
          <cell r="F495" t="str">
            <v>CAT Zona I</v>
          </cell>
          <cell r="G495" t="str">
            <v>SP- 07</v>
          </cell>
          <cell r="H495">
            <v>43002</v>
          </cell>
        </row>
        <row r="496">
          <cell r="A496" t="str">
            <v>CHO-40a(d)</v>
          </cell>
          <cell r="B496" t="str">
            <v>YPF.Nq.CHO-40(d)</v>
          </cell>
          <cell r="C496" t="str">
            <v>CHO-40(d)</v>
          </cell>
          <cell r="D496" t="str">
            <v>YPF.Nq.CHO-0040a(d)</v>
          </cell>
          <cell r="E496" t="str">
            <v>Catriel</v>
          </cell>
          <cell r="F496" t="str">
            <v>VAM Zona I</v>
          </cell>
          <cell r="G496" t="str">
            <v>CHON</v>
          </cell>
          <cell r="H496">
            <v>43002</v>
          </cell>
        </row>
        <row r="497">
          <cell r="A497" t="str">
            <v>CHO.a-38[00]a</v>
          </cell>
          <cell r="B497" t="str">
            <v>YPF.Nq.CHO.a-38</v>
          </cell>
          <cell r="C497" t="str">
            <v>CHO.a-38</v>
          </cell>
          <cell r="D497" t="str">
            <v>YPF.Nq.CHO.a-0038[00]a</v>
          </cell>
          <cell r="E497" t="str">
            <v>Catriel</v>
          </cell>
          <cell r="F497" t="str">
            <v>VAM Zona I</v>
          </cell>
          <cell r="G497" t="str">
            <v>CHON</v>
          </cell>
          <cell r="H497">
            <v>43001</v>
          </cell>
        </row>
        <row r="498">
          <cell r="A498" t="str">
            <v>SCB-37</v>
          </cell>
          <cell r="B498" t="str">
            <v>YPF.Nq.SCB-37</v>
          </cell>
          <cell r="C498" t="str">
            <v>SCB-37</v>
          </cell>
          <cell r="D498" t="str">
            <v>YPF.Nq.SCB-37</v>
          </cell>
          <cell r="E498" t="str">
            <v>Catriel</v>
          </cell>
          <cell r="F498" t="str">
            <v>VAM Zona I</v>
          </cell>
          <cell r="G498" t="str">
            <v>SCB- 01</v>
          </cell>
          <cell r="H498">
            <v>43000</v>
          </cell>
        </row>
        <row r="499">
          <cell r="A499" t="str">
            <v>CHO-61(d)[00]a</v>
          </cell>
          <cell r="B499" t="str">
            <v>YPF.Nq.CHO-61(d)</v>
          </cell>
          <cell r="C499" t="str">
            <v>CHO-61(d)</v>
          </cell>
          <cell r="D499" t="str">
            <v>YPF.Nq.CHO-0061(d)[00]a</v>
          </cell>
          <cell r="E499" t="str">
            <v>Catriel</v>
          </cell>
          <cell r="F499" t="str">
            <v>VAM Zona I</v>
          </cell>
          <cell r="G499" t="str">
            <v>CHON</v>
          </cell>
          <cell r="H499">
            <v>42999</v>
          </cell>
        </row>
        <row r="500">
          <cell r="A500" t="str">
            <v>SP-23</v>
          </cell>
          <cell r="B500" t="str">
            <v>YPF.RN.SP-23</v>
          </cell>
          <cell r="C500" t="str">
            <v>SP-0023</v>
          </cell>
          <cell r="D500" t="str">
            <v>YPF.RN.SP-23</v>
          </cell>
          <cell r="E500" t="str">
            <v>Catriel</v>
          </cell>
          <cell r="F500" t="str">
            <v>CAT Zona I</v>
          </cell>
          <cell r="G500" t="str">
            <v>SP- 01</v>
          </cell>
          <cell r="H500">
            <v>42999</v>
          </cell>
        </row>
        <row r="501">
          <cell r="A501" t="str">
            <v>PuB-195[00]a</v>
          </cell>
          <cell r="B501" t="str">
            <v>YPF.RN.PuB-195</v>
          </cell>
          <cell r="C501" t="str">
            <v>PuB-195</v>
          </cell>
          <cell r="D501" t="str">
            <v>YPF.RN.PuB-0195[00]a</v>
          </cell>
          <cell r="E501" t="str">
            <v>Catriel</v>
          </cell>
          <cell r="F501" t="str">
            <v>CAT Zona I</v>
          </cell>
          <cell r="G501" t="str">
            <v>PB- 04</v>
          </cell>
          <cell r="H501">
            <v>42994</v>
          </cell>
        </row>
        <row r="502">
          <cell r="A502" t="str">
            <v>VAM-65a(d)</v>
          </cell>
          <cell r="B502" t="str">
            <v>YPF.Nq.VAM-65(d)</v>
          </cell>
          <cell r="C502" t="str">
            <v>VAM-65(d)</v>
          </cell>
          <cell r="D502" t="str">
            <v>YPF.Nq.VAM-0065a(d)</v>
          </cell>
          <cell r="E502" t="str">
            <v>Catriel</v>
          </cell>
          <cell r="F502" t="str">
            <v>VAM Zona I</v>
          </cell>
          <cell r="G502" t="str">
            <v>VAM</v>
          </cell>
          <cell r="H502">
            <v>42993</v>
          </cell>
        </row>
        <row r="503">
          <cell r="A503" t="str">
            <v>SCB-41</v>
          </cell>
          <cell r="B503" t="str">
            <v>YPF.Nq.SCB-41</v>
          </cell>
          <cell r="C503" t="str">
            <v>SCB-0041</v>
          </cell>
          <cell r="D503" t="str">
            <v>YPF.Nq.SCB-41</v>
          </cell>
          <cell r="E503" t="str">
            <v>Catriel</v>
          </cell>
          <cell r="F503" t="str">
            <v>VAM Zona I</v>
          </cell>
          <cell r="G503" t="str">
            <v>SCB- 01</v>
          </cell>
          <cell r="H503">
            <v>42991</v>
          </cell>
        </row>
        <row r="504">
          <cell r="A504" t="str">
            <v>SP-230</v>
          </cell>
          <cell r="B504" t="str">
            <v>YPF.Nq.SP-230</v>
          </cell>
          <cell r="C504" t="str">
            <v>SP-0230</v>
          </cell>
          <cell r="D504" t="str">
            <v>YPF.Nq.SP-230</v>
          </cell>
          <cell r="E504" t="str">
            <v>Catriel</v>
          </cell>
          <cell r="F504" t="str">
            <v>CAT Zona I</v>
          </cell>
          <cell r="G504" t="str">
            <v>SP- 04</v>
          </cell>
          <cell r="H504">
            <v>42986</v>
          </cell>
        </row>
        <row r="505">
          <cell r="A505" t="str">
            <v>PuB-141[00]a</v>
          </cell>
          <cell r="B505" t="str">
            <v>YPF.RN.PuB-141</v>
          </cell>
          <cell r="C505" t="str">
            <v>PuB-141</v>
          </cell>
          <cell r="D505" t="str">
            <v>YPF.RN.PuB-0141[00]a</v>
          </cell>
          <cell r="E505" t="str">
            <v>Catriel</v>
          </cell>
          <cell r="F505" t="str">
            <v>CAT Zona I</v>
          </cell>
          <cell r="G505" t="str">
            <v>PB- 04</v>
          </cell>
          <cell r="H505">
            <v>42984</v>
          </cell>
        </row>
        <row r="506">
          <cell r="A506" t="str">
            <v>RiAl-4a</v>
          </cell>
          <cell r="B506" t="str">
            <v>YPF.Nq.RiAl.a-4</v>
          </cell>
          <cell r="C506" t="str">
            <v>RiAl-4</v>
          </cell>
          <cell r="D506" t="str">
            <v>YPF.Nq.RiAl.a-0004a</v>
          </cell>
          <cell r="E506" t="str">
            <v>Catriel</v>
          </cell>
          <cell r="F506" t="str">
            <v>VAM Zona I</v>
          </cell>
          <cell r="G506" t="str">
            <v>LaMa- 02</v>
          </cell>
          <cell r="H506">
            <v>42983</v>
          </cell>
        </row>
        <row r="507">
          <cell r="A507" t="str">
            <v>RiAl-7a</v>
          </cell>
          <cell r="B507" t="str">
            <v>YPF.Nq.RiAl-7</v>
          </cell>
          <cell r="C507" t="str">
            <v>RiAl-7</v>
          </cell>
          <cell r="D507" t="str">
            <v>YPF.Nq.RiAl-0007a</v>
          </cell>
          <cell r="E507" t="str">
            <v>Catriel</v>
          </cell>
          <cell r="F507" t="str">
            <v>VAM Zona I</v>
          </cell>
          <cell r="G507" t="str">
            <v>LaMa- 02</v>
          </cell>
          <cell r="H507">
            <v>42981</v>
          </cell>
        </row>
        <row r="508">
          <cell r="A508" t="str">
            <v>LR-1048</v>
          </cell>
          <cell r="B508" t="str">
            <v>YSR.RN.LR-1048</v>
          </cell>
          <cell r="C508" t="str">
            <v>LR-1048</v>
          </cell>
          <cell r="D508" t="str">
            <v>YSR.RN.LR-1048</v>
          </cell>
          <cell r="E508" t="str">
            <v>Catriel</v>
          </cell>
          <cell r="F508" t="str">
            <v>Cedido/Vendido CATRIEL</v>
          </cell>
          <cell r="G508" t="str">
            <v>Cedido/Vendido LOS RAMBLONES</v>
          </cell>
          <cell r="H508">
            <v>42980</v>
          </cell>
        </row>
        <row r="509">
          <cell r="A509" t="str">
            <v>EM-764a</v>
          </cell>
          <cell r="B509" t="str">
            <v>YPF.RN.EM-764</v>
          </cell>
          <cell r="C509" t="str">
            <v>EM-764</v>
          </cell>
          <cell r="D509" t="str">
            <v>YPF.RN.EM-0764a</v>
          </cell>
          <cell r="E509" t="str">
            <v>Catriel</v>
          </cell>
          <cell r="F509" t="str">
            <v>Cedido/Vendido CATRIEL</v>
          </cell>
          <cell r="G509" t="str">
            <v>Cedido /Vendido EL MEDANITO</v>
          </cell>
          <cell r="H509">
            <v>42979</v>
          </cell>
        </row>
        <row r="510">
          <cell r="A510" t="str">
            <v>PuB-43</v>
          </cell>
          <cell r="B510" t="str">
            <v>YPF.RN.PuB-43</v>
          </cell>
          <cell r="C510" t="str">
            <v>PuB-0043</v>
          </cell>
          <cell r="D510" t="str">
            <v>YPF.RN.PuB-43</v>
          </cell>
          <cell r="E510" t="str">
            <v>Catriel</v>
          </cell>
          <cell r="F510" t="str">
            <v>CAT Zona I</v>
          </cell>
          <cell r="G510" t="str">
            <v>PB- 02</v>
          </cell>
          <cell r="H510">
            <v>42975</v>
          </cell>
        </row>
        <row r="511">
          <cell r="A511" t="str">
            <v>SP-474a</v>
          </cell>
          <cell r="B511" t="str">
            <v>YPF.RN.SP-474</v>
          </cell>
          <cell r="C511" t="str">
            <v>SP-474</v>
          </cell>
          <cell r="D511" t="str">
            <v>YPF.RN.SP-0474a</v>
          </cell>
          <cell r="E511" t="str">
            <v>Catriel</v>
          </cell>
          <cell r="F511" t="str">
            <v>CAT Zona I</v>
          </cell>
          <cell r="G511" t="str">
            <v>SP- 02</v>
          </cell>
          <cell r="H511">
            <v>42973</v>
          </cell>
        </row>
        <row r="512">
          <cell r="A512" t="str">
            <v>EM-482a(I)</v>
          </cell>
          <cell r="B512" t="str">
            <v>YPF.RN.EM.IA-482(I)</v>
          </cell>
          <cell r="C512" t="str">
            <v>EM.IA-482(I)</v>
          </cell>
          <cell r="D512" t="str">
            <v>YPF.RN.EM.IA-0482a(I)</v>
          </cell>
          <cell r="E512" t="str">
            <v>Catriel</v>
          </cell>
          <cell r="F512" t="str">
            <v>Cedido/Vendido CATRIEL</v>
          </cell>
          <cell r="G512" t="str">
            <v>Cedido /Vendido EL MEDANITO</v>
          </cell>
          <cell r="H512">
            <v>42971</v>
          </cell>
        </row>
        <row r="513">
          <cell r="A513" t="str">
            <v>SP-364a</v>
          </cell>
          <cell r="B513" t="str">
            <v>YPF.RN.SP-364</v>
          </cell>
          <cell r="C513" t="str">
            <v>SP-364</v>
          </cell>
          <cell r="D513" t="str">
            <v>YPF.RN.SP-0364a</v>
          </cell>
          <cell r="E513" t="str">
            <v>Catriel</v>
          </cell>
          <cell r="F513" t="str">
            <v>CAT Zona I</v>
          </cell>
          <cell r="G513" t="str">
            <v>SP- 06</v>
          </cell>
          <cell r="H513">
            <v>42968</v>
          </cell>
        </row>
        <row r="514">
          <cell r="A514" t="str">
            <v>SP-420a</v>
          </cell>
          <cell r="B514" t="str">
            <v>YPF.RN.SP-420</v>
          </cell>
          <cell r="C514" t="str">
            <v>SP-420</v>
          </cell>
          <cell r="D514" t="str">
            <v>YPF.RN.SP-0420a</v>
          </cell>
          <cell r="E514" t="str">
            <v>Catriel</v>
          </cell>
          <cell r="F514" t="str">
            <v>CAT Zona I</v>
          </cell>
          <cell r="G514" t="str">
            <v>SP- 04</v>
          </cell>
          <cell r="H514">
            <v>42965</v>
          </cell>
        </row>
        <row r="515">
          <cell r="A515" t="str">
            <v>VAM-65a(d)</v>
          </cell>
          <cell r="B515" t="str">
            <v>YPF.Nq.VAM-65(d)</v>
          </cell>
          <cell r="C515" t="str">
            <v>VAM-65(d)</v>
          </cell>
          <cell r="D515" t="str">
            <v>YPF.Nq.VAM-0065a(d)</v>
          </cell>
          <cell r="E515" t="str">
            <v>Catriel</v>
          </cell>
          <cell r="F515" t="str">
            <v>VAM Zona I</v>
          </cell>
          <cell r="G515" t="str">
            <v>VAM</v>
          </cell>
          <cell r="H515">
            <v>42964</v>
          </cell>
        </row>
        <row r="516">
          <cell r="A516" t="str">
            <v>PuB-52</v>
          </cell>
          <cell r="B516" t="str">
            <v>YPF.RN.PuB-52</v>
          </cell>
          <cell r="C516" t="str">
            <v>PuB-0052</v>
          </cell>
          <cell r="D516" t="str">
            <v>YPF.RN.PuB-52</v>
          </cell>
          <cell r="E516" t="str">
            <v>Catriel</v>
          </cell>
          <cell r="F516" t="str">
            <v>CAT Zona I</v>
          </cell>
          <cell r="G516" t="str">
            <v>PB- 03</v>
          </cell>
          <cell r="H516">
            <v>42964</v>
          </cell>
        </row>
        <row r="517">
          <cell r="A517" t="str">
            <v>SP-315a</v>
          </cell>
          <cell r="B517" t="str">
            <v>YPF.RN.SP.IA-315</v>
          </cell>
          <cell r="C517" t="str">
            <v>SP-315</v>
          </cell>
          <cell r="D517" t="str">
            <v>YPF.RN.SP.IA-0315a</v>
          </cell>
          <cell r="E517" t="str">
            <v>Catriel</v>
          </cell>
          <cell r="F517" t="str">
            <v>CAT Zona I</v>
          </cell>
          <cell r="G517" t="str">
            <v>SP- 06</v>
          </cell>
          <cell r="H517">
            <v>42962</v>
          </cell>
        </row>
        <row r="518">
          <cell r="A518" t="str">
            <v>SP-341a</v>
          </cell>
          <cell r="B518" t="str">
            <v>YPF.RN.SP-341</v>
          </cell>
          <cell r="C518" t="str">
            <v>SP-341</v>
          </cell>
          <cell r="D518" t="str">
            <v>YPF.RN.SP-0341a</v>
          </cell>
          <cell r="E518" t="str">
            <v>Catriel</v>
          </cell>
          <cell r="F518" t="str">
            <v>CAT Zona I</v>
          </cell>
          <cell r="G518" t="str">
            <v>SP- 06</v>
          </cell>
          <cell r="H518">
            <v>42962</v>
          </cell>
        </row>
        <row r="519">
          <cell r="A519" t="str">
            <v>EM-826a</v>
          </cell>
          <cell r="B519" t="str">
            <v>YPF.RN.EM-826</v>
          </cell>
          <cell r="C519" t="str">
            <v>EM-826</v>
          </cell>
          <cell r="D519" t="str">
            <v>YPF.RN.EM-0826a</v>
          </cell>
          <cell r="E519" t="str">
            <v>Catriel</v>
          </cell>
          <cell r="F519" t="str">
            <v>Cedido/Vendido CATRIEL</v>
          </cell>
          <cell r="G519" t="str">
            <v>Cedido /Vendido EL MEDANITO</v>
          </cell>
          <cell r="H519">
            <v>42961</v>
          </cell>
        </row>
        <row r="520">
          <cell r="A520" t="str">
            <v>SP-21</v>
          </cell>
          <cell r="B520" t="str">
            <v>YPF.RN.SP-21</v>
          </cell>
          <cell r="C520" t="str">
            <v>SP-0021</v>
          </cell>
          <cell r="D520" t="str">
            <v>YPF.RN.SP-21</v>
          </cell>
          <cell r="E520" t="str">
            <v>Catriel</v>
          </cell>
          <cell r="F520" t="str">
            <v>CAT Zona I</v>
          </cell>
          <cell r="G520" t="str">
            <v>SP- 01</v>
          </cell>
          <cell r="H520">
            <v>42959</v>
          </cell>
        </row>
        <row r="521">
          <cell r="A521" t="str">
            <v>EM-764a</v>
          </cell>
          <cell r="B521" t="str">
            <v>YPF.RN.EM-764</v>
          </cell>
          <cell r="C521" t="str">
            <v>EM-764</v>
          </cell>
          <cell r="D521" t="str">
            <v>YPF.RN.EM-0764a</v>
          </cell>
          <cell r="E521" t="str">
            <v>Catriel</v>
          </cell>
          <cell r="F521" t="str">
            <v>Cedido/Vendido CATRIEL</v>
          </cell>
          <cell r="G521" t="str">
            <v>Cedido /Vendido EL MEDANITO</v>
          </cell>
          <cell r="H521">
            <v>42958</v>
          </cell>
        </row>
        <row r="522">
          <cell r="A522" t="str">
            <v>LR-1046d</v>
          </cell>
          <cell r="B522" t="str">
            <v>APA.RN.LR-1046(d)</v>
          </cell>
          <cell r="C522" t="str">
            <v>LR-1046(d)</v>
          </cell>
          <cell r="D522" t="str">
            <v>APA.RN.LR-1046(d)</v>
          </cell>
          <cell r="E522" t="str">
            <v>Catriel</v>
          </cell>
          <cell r="F522" t="str">
            <v>Cedido/Vendido CATRIEL</v>
          </cell>
          <cell r="G522" t="str">
            <v>Cedido/Vendido LOS RAMBLONES</v>
          </cell>
          <cell r="H522">
            <v>42958</v>
          </cell>
        </row>
        <row r="523">
          <cell r="A523" t="str">
            <v>VAM-25a</v>
          </cell>
          <cell r="B523" t="str">
            <v>YPF.Nq.VAM-25</v>
          </cell>
          <cell r="C523" t="str">
            <v>VAM-25</v>
          </cell>
          <cell r="D523" t="str">
            <v>YPF.Nq.VAM-0025a</v>
          </cell>
          <cell r="E523" t="str">
            <v>Catriel</v>
          </cell>
          <cell r="F523" t="str">
            <v>VAM Zona I</v>
          </cell>
          <cell r="G523" t="str">
            <v>VAM</v>
          </cell>
          <cell r="H523">
            <v>42955</v>
          </cell>
        </row>
        <row r="524">
          <cell r="A524" t="str">
            <v>SP-214</v>
          </cell>
          <cell r="B524" t="str">
            <v>YPF.RN.SP-214</v>
          </cell>
          <cell r="C524" t="str">
            <v>SP-0214</v>
          </cell>
          <cell r="D524" t="str">
            <v>YPF.RN.SP-214</v>
          </cell>
          <cell r="E524" t="str">
            <v>Catriel</v>
          </cell>
          <cell r="F524" t="str">
            <v>CAT Zona I</v>
          </cell>
          <cell r="G524" t="str">
            <v>SP- 07</v>
          </cell>
          <cell r="H524">
            <v>42955</v>
          </cell>
        </row>
        <row r="525">
          <cell r="A525" t="str">
            <v>SP-52</v>
          </cell>
          <cell r="B525" t="str">
            <v>YPF.RN.SP-52</v>
          </cell>
          <cell r="C525" t="str">
            <v>SP-0052</v>
          </cell>
          <cell r="D525" t="str">
            <v>YPF.RN.SP-52</v>
          </cell>
          <cell r="E525" t="str">
            <v>Catriel</v>
          </cell>
          <cell r="F525" t="str">
            <v>CAT Zona I</v>
          </cell>
          <cell r="G525" t="str">
            <v>SP- 02</v>
          </cell>
          <cell r="H525">
            <v>42955</v>
          </cell>
        </row>
        <row r="526">
          <cell r="A526" t="str">
            <v>PuB-158a</v>
          </cell>
          <cell r="B526" t="str">
            <v>YPF.RN.PuB-158</v>
          </cell>
          <cell r="C526" t="str">
            <v>PuB-158</v>
          </cell>
          <cell r="D526" t="str">
            <v>YPF.RN.PuB-0158a</v>
          </cell>
          <cell r="E526" t="str">
            <v>Catriel</v>
          </cell>
          <cell r="F526" t="str">
            <v>CAT Zona I</v>
          </cell>
          <cell r="G526" t="str">
            <v>PB- 04</v>
          </cell>
          <cell r="H526">
            <v>42952</v>
          </cell>
        </row>
        <row r="527">
          <cell r="A527" t="str">
            <v>PuB-194[00]a</v>
          </cell>
          <cell r="B527" t="str">
            <v>YPF.RN.PuB-194</v>
          </cell>
          <cell r="C527" t="str">
            <v>PuB-194</v>
          </cell>
          <cell r="D527" t="str">
            <v>YPF.RN.PuB-0194[00]a</v>
          </cell>
          <cell r="E527" t="str">
            <v>Catriel</v>
          </cell>
          <cell r="F527" t="str">
            <v>CAT Zona I</v>
          </cell>
          <cell r="G527" t="str">
            <v>PB- 04</v>
          </cell>
          <cell r="H527">
            <v>42951</v>
          </cell>
        </row>
        <row r="528">
          <cell r="A528" t="str">
            <v>VAM-19a</v>
          </cell>
          <cell r="B528" t="str">
            <v>YPF.Nq.VAM-19</v>
          </cell>
          <cell r="C528" t="str">
            <v>VAM-19</v>
          </cell>
          <cell r="D528" t="str">
            <v>YPF.Nq.VAM-0019a</v>
          </cell>
          <cell r="E528" t="str">
            <v>Catriel</v>
          </cell>
          <cell r="F528" t="str">
            <v>VAM Zona I</v>
          </cell>
          <cell r="G528" t="str">
            <v>VAM</v>
          </cell>
          <cell r="H528">
            <v>42951</v>
          </cell>
        </row>
        <row r="529">
          <cell r="A529" t="str">
            <v>PuB-196[00]a</v>
          </cell>
          <cell r="B529" t="str">
            <v>YPF.RN.PuB-196</v>
          </cell>
          <cell r="C529" t="str">
            <v>PuB-196</v>
          </cell>
          <cell r="D529" t="str">
            <v>YPF.RN.PuB-0196[00]a</v>
          </cell>
          <cell r="E529" t="str">
            <v>Catriel</v>
          </cell>
          <cell r="F529" t="str">
            <v>CAT Zona I</v>
          </cell>
          <cell r="G529" t="str">
            <v>PB- 04</v>
          </cell>
          <cell r="H529">
            <v>42949</v>
          </cell>
        </row>
        <row r="530">
          <cell r="A530" t="str">
            <v>SCB-84a</v>
          </cell>
          <cell r="B530" t="str">
            <v>YPF.Nq.SCB-84</v>
          </cell>
          <cell r="C530" t="str">
            <v>SCB-84</v>
          </cell>
          <cell r="D530" t="str">
            <v>YPF.Nq.SCB-0084a</v>
          </cell>
          <cell r="E530" t="str">
            <v>Catriel</v>
          </cell>
          <cell r="F530" t="str">
            <v>VAM Zona I</v>
          </cell>
          <cell r="G530" t="str">
            <v>SCB- 01</v>
          </cell>
          <cell r="H530">
            <v>42947</v>
          </cell>
        </row>
        <row r="531">
          <cell r="A531" t="str">
            <v>SCB-81a</v>
          </cell>
          <cell r="B531" t="str">
            <v>YPF.Nq.SCB-81</v>
          </cell>
          <cell r="C531" t="str">
            <v>SCB-81</v>
          </cell>
          <cell r="D531" t="str">
            <v>YPF.Nq.SCB-0081a</v>
          </cell>
          <cell r="E531" t="str">
            <v>Catriel</v>
          </cell>
          <cell r="F531" t="str">
            <v>VAM Zona I</v>
          </cell>
          <cell r="G531" t="str">
            <v>SCB- 01</v>
          </cell>
          <cell r="H531">
            <v>42944</v>
          </cell>
        </row>
        <row r="532">
          <cell r="A532" t="str">
            <v>SP-35</v>
          </cell>
          <cell r="B532" t="str">
            <v>YPF.RN.SP-35</v>
          </cell>
          <cell r="C532" t="str">
            <v>SP-0035</v>
          </cell>
          <cell r="D532" t="str">
            <v>YPF.RN.SP-35</v>
          </cell>
          <cell r="E532" t="str">
            <v>Catriel</v>
          </cell>
          <cell r="F532" t="str">
            <v>CAT Zona I</v>
          </cell>
          <cell r="G532" t="str">
            <v>SP- 02</v>
          </cell>
          <cell r="H532">
            <v>42942</v>
          </cell>
        </row>
        <row r="533">
          <cell r="A533" t="str">
            <v>VAM-20a</v>
          </cell>
          <cell r="B533" t="str">
            <v>YPF.Nq.VAM-20</v>
          </cell>
          <cell r="C533" t="str">
            <v>VAM-20</v>
          </cell>
          <cell r="D533" t="str">
            <v>YPF.Nq.VAM-0020a</v>
          </cell>
          <cell r="E533" t="str">
            <v>Catriel</v>
          </cell>
          <cell r="F533" t="str">
            <v>VAM Zona I</v>
          </cell>
          <cell r="G533" t="str">
            <v>VAM</v>
          </cell>
          <cell r="H533">
            <v>42938</v>
          </cell>
        </row>
        <row r="534">
          <cell r="A534" t="str">
            <v>SP-413a</v>
          </cell>
          <cell r="B534" t="str">
            <v>YPF.RN.SP.a-413</v>
          </cell>
          <cell r="C534" t="str">
            <v>SP.a-413</v>
          </cell>
          <cell r="D534" t="str">
            <v>YPF.RN.SP.a-0413a</v>
          </cell>
          <cell r="E534" t="str">
            <v>Catriel</v>
          </cell>
          <cell r="F534" t="str">
            <v>CAT Zona I</v>
          </cell>
          <cell r="G534" t="str">
            <v>SP-10</v>
          </cell>
          <cell r="H534">
            <v>42937</v>
          </cell>
        </row>
        <row r="535">
          <cell r="A535" t="str">
            <v>SP-53</v>
          </cell>
          <cell r="B535" t="str">
            <v>YPF.RN.SP-53</v>
          </cell>
          <cell r="C535" t="str">
            <v>SP-0053</v>
          </cell>
          <cell r="D535" t="str">
            <v>YPF.RN.SP-53</v>
          </cell>
          <cell r="E535" t="str">
            <v>Catriel</v>
          </cell>
          <cell r="F535" t="str">
            <v>CAT Zona I</v>
          </cell>
          <cell r="G535" t="str">
            <v>SP- 03</v>
          </cell>
          <cell r="H535">
            <v>42933</v>
          </cell>
        </row>
        <row r="536">
          <cell r="A536" t="str">
            <v>SP-106a(I)</v>
          </cell>
          <cell r="B536" t="str">
            <v>YPF.RN.SP-106(I)</v>
          </cell>
          <cell r="C536" t="str">
            <v>SP-106(I)</v>
          </cell>
          <cell r="D536" t="str">
            <v>YPF.RN.SP-0106a(I)</v>
          </cell>
          <cell r="E536" t="str">
            <v>Catriel</v>
          </cell>
          <cell r="F536" t="str">
            <v>CAT Zona I</v>
          </cell>
          <cell r="G536" t="str">
            <v>SP- 02</v>
          </cell>
          <cell r="H536">
            <v>42929</v>
          </cell>
        </row>
        <row r="537">
          <cell r="A537" t="str">
            <v>SP-211</v>
          </cell>
          <cell r="B537" t="str">
            <v>YPF.RN.SP-211</v>
          </cell>
          <cell r="C537" t="str">
            <v>SP-0211</v>
          </cell>
          <cell r="D537" t="str">
            <v>YPF.RN.SP-211</v>
          </cell>
          <cell r="E537" t="str">
            <v>Catriel</v>
          </cell>
          <cell r="F537" t="str">
            <v>CAT Zona I</v>
          </cell>
          <cell r="G537" t="str">
            <v>SP- 02</v>
          </cell>
          <cell r="H537">
            <v>42927</v>
          </cell>
        </row>
        <row r="538">
          <cell r="A538" t="str">
            <v>SP-232</v>
          </cell>
          <cell r="B538" t="str">
            <v>YPF.RN.SP-232</v>
          </cell>
          <cell r="C538" t="str">
            <v>SP-0232</v>
          </cell>
          <cell r="D538" t="str">
            <v>YPF.RN.SP-232</v>
          </cell>
          <cell r="E538" t="str">
            <v>Catriel</v>
          </cell>
          <cell r="F538" t="str">
            <v>CAT Zona I</v>
          </cell>
          <cell r="G538" t="str">
            <v>SP- 03</v>
          </cell>
          <cell r="H538">
            <v>42926</v>
          </cell>
        </row>
        <row r="539">
          <cell r="A539" t="str">
            <v>SP-147a(I)</v>
          </cell>
          <cell r="B539" t="str">
            <v>YPF.RN.SP-147(I)</v>
          </cell>
          <cell r="C539" t="str">
            <v>SP-147(I)</v>
          </cell>
          <cell r="D539" t="str">
            <v>YPF.RN.SP-0147a(I)</v>
          </cell>
          <cell r="E539" t="str">
            <v>Catriel</v>
          </cell>
          <cell r="F539" t="str">
            <v>CAT Zona I</v>
          </cell>
          <cell r="G539" t="str">
            <v>SP- 07</v>
          </cell>
          <cell r="H539">
            <v>42926</v>
          </cell>
        </row>
        <row r="540">
          <cell r="A540" t="str">
            <v>VAM-27a</v>
          </cell>
          <cell r="B540" t="str">
            <v>YPF.Nq.VAM-27</v>
          </cell>
          <cell r="C540" t="str">
            <v>VAM-27</v>
          </cell>
          <cell r="D540" t="str">
            <v>YPF.Nq.VAM-0027a</v>
          </cell>
          <cell r="E540" t="str">
            <v>Catriel</v>
          </cell>
          <cell r="F540" t="str">
            <v>VAM Zona I</v>
          </cell>
          <cell r="G540" t="str">
            <v>VAM</v>
          </cell>
          <cell r="H540">
            <v>42925</v>
          </cell>
        </row>
        <row r="541">
          <cell r="A541" t="str">
            <v>SP.a-111</v>
          </cell>
          <cell r="B541" t="str">
            <v>YPF.RN.SP.a-111</v>
          </cell>
          <cell r="C541" t="str">
            <v>SP-0111</v>
          </cell>
          <cell r="D541" t="str">
            <v>YPF.RN.SP.a-111</v>
          </cell>
          <cell r="E541" t="str">
            <v>Catriel</v>
          </cell>
          <cell r="F541" t="str">
            <v>CAT Zona I</v>
          </cell>
          <cell r="G541" t="str">
            <v>SP- 09</v>
          </cell>
          <cell r="H541">
            <v>42924</v>
          </cell>
        </row>
        <row r="542">
          <cell r="A542" t="str">
            <v>SP-268</v>
          </cell>
          <cell r="B542" t="str">
            <v>YPF.RN.SP-268</v>
          </cell>
          <cell r="C542" t="str">
            <v>SP-0268</v>
          </cell>
          <cell r="D542" t="str">
            <v>YPF.RN.SP-268</v>
          </cell>
          <cell r="E542" t="str">
            <v>Catriel</v>
          </cell>
          <cell r="F542" t="str">
            <v>CAT Zona I</v>
          </cell>
          <cell r="G542" t="str">
            <v>SP- 06</v>
          </cell>
          <cell r="H542">
            <v>42922</v>
          </cell>
        </row>
        <row r="543">
          <cell r="A543" t="str">
            <v>SP-55a(I)</v>
          </cell>
          <cell r="B543" t="str">
            <v>YPF.RN.SP-55(I)</v>
          </cell>
          <cell r="C543" t="str">
            <v>SP-55(I)</v>
          </cell>
          <cell r="D543" t="str">
            <v>YPF.RN.SP-0055a(I)</v>
          </cell>
          <cell r="E543" t="str">
            <v>Catriel</v>
          </cell>
          <cell r="F543" t="str">
            <v>CAT Zona I</v>
          </cell>
          <cell r="G543" t="str">
            <v>SP- 02</v>
          </cell>
          <cell r="H543">
            <v>42921</v>
          </cell>
        </row>
        <row r="544">
          <cell r="A544" t="str">
            <v>SP-229</v>
          </cell>
          <cell r="B544" t="str">
            <v>YPF.RN.SP-229</v>
          </cell>
          <cell r="C544" t="str">
            <v>SP-0229</v>
          </cell>
          <cell r="D544" t="str">
            <v>YPF.RN.SP-229</v>
          </cell>
          <cell r="E544" t="str">
            <v>Catriel</v>
          </cell>
          <cell r="F544" t="str">
            <v>CAT Zona I</v>
          </cell>
          <cell r="G544" t="str">
            <v>SP- 07</v>
          </cell>
          <cell r="H544">
            <v>42919</v>
          </cell>
        </row>
        <row r="545">
          <cell r="A545" t="str">
            <v>VAM-21a(I)</v>
          </cell>
          <cell r="B545" t="str">
            <v>YPF.Nq.VAM-21(I)</v>
          </cell>
          <cell r="C545" t="str">
            <v>VAM-21(I)</v>
          </cell>
          <cell r="D545" t="str">
            <v>YPF.Nq.VAM-0021a(I)</v>
          </cell>
          <cell r="E545" t="str">
            <v>Catriel</v>
          </cell>
          <cell r="F545" t="str">
            <v>VAM Zona I</v>
          </cell>
          <cell r="G545" t="str">
            <v>VAM</v>
          </cell>
          <cell r="H545">
            <v>42917</v>
          </cell>
        </row>
        <row r="546">
          <cell r="A546" t="str">
            <v>EM-875a</v>
          </cell>
          <cell r="B546" t="str">
            <v>YPF.RN.EM-875</v>
          </cell>
          <cell r="C546" t="str">
            <v>EM-875</v>
          </cell>
          <cell r="D546" t="str">
            <v>YPF.RN.EM-0875a</v>
          </cell>
          <cell r="E546" t="str">
            <v>Catriel</v>
          </cell>
          <cell r="F546" t="str">
            <v>Cedido/Vendido CATRIEL</v>
          </cell>
          <cell r="G546" t="str">
            <v>Cedido /Vendido EL MEDANITO</v>
          </cell>
          <cell r="H546">
            <v>42916</v>
          </cell>
        </row>
        <row r="547">
          <cell r="A547" t="str">
            <v>SP-447a</v>
          </cell>
          <cell r="B547" t="str">
            <v>YPF.RN.SP-447</v>
          </cell>
          <cell r="C547" t="str">
            <v>SP-447</v>
          </cell>
          <cell r="D547" t="str">
            <v>YPF.RN.SP-0447a</v>
          </cell>
          <cell r="E547" t="str">
            <v>Catriel</v>
          </cell>
          <cell r="F547" t="str">
            <v>CAT Zona I</v>
          </cell>
          <cell r="G547" t="str">
            <v>SP- 03</v>
          </cell>
          <cell r="H547">
            <v>42914</v>
          </cell>
        </row>
        <row r="548">
          <cell r="A548" t="str">
            <v>VAM-70[00]a</v>
          </cell>
          <cell r="B548" t="str">
            <v>YPF.Nq.VAM-70</v>
          </cell>
          <cell r="C548" t="str">
            <v>VAM-70</v>
          </cell>
          <cell r="D548" t="str">
            <v>YPF.Nq.VAM-0070[00]a</v>
          </cell>
          <cell r="E548" t="str">
            <v>Catriel</v>
          </cell>
          <cell r="F548" t="str">
            <v>VAM Zona I</v>
          </cell>
          <cell r="G548" t="str">
            <v>VAM</v>
          </cell>
          <cell r="H548">
            <v>42913</v>
          </cell>
        </row>
        <row r="549">
          <cell r="A549" t="str">
            <v>EM-794a</v>
          </cell>
          <cell r="B549" t="str">
            <v>YPF.RN.EM-794</v>
          </cell>
          <cell r="C549" t="str">
            <v>EM-794</v>
          </cell>
          <cell r="D549" t="str">
            <v>YPF.RN.EM-0794a</v>
          </cell>
          <cell r="E549" t="str">
            <v>Catriel</v>
          </cell>
          <cell r="F549" t="str">
            <v>Cedido/Vendido CATRIEL</v>
          </cell>
          <cell r="G549" t="str">
            <v>Cedido /Vendido EL MEDANITO</v>
          </cell>
          <cell r="H549">
            <v>42912</v>
          </cell>
        </row>
        <row r="550">
          <cell r="A550" t="str">
            <v>VAM-19a</v>
          </cell>
          <cell r="B550" t="str">
            <v>YPF.Nq.VAM-19</v>
          </cell>
          <cell r="C550" t="str">
            <v>VAM-19</v>
          </cell>
          <cell r="D550" t="str">
            <v>YPF.Nq.VAM-0019a</v>
          </cell>
          <cell r="E550" t="str">
            <v>Catriel</v>
          </cell>
          <cell r="F550" t="str">
            <v>VAM Zona I</v>
          </cell>
          <cell r="G550" t="str">
            <v>VAM</v>
          </cell>
          <cell r="H550">
            <v>42911</v>
          </cell>
        </row>
        <row r="551">
          <cell r="A551" t="str">
            <v>SP-503a</v>
          </cell>
          <cell r="B551" t="str">
            <v>YPF.RN.SP-503</v>
          </cell>
          <cell r="C551" t="str">
            <v>SP-503</v>
          </cell>
          <cell r="D551" t="str">
            <v>YPF.RN.SP-0503a</v>
          </cell>
          <cell r="E551" t="str">
            <v>Catriel</v>
          </cell>
          <cell r="F551" t="str">
            <v>CAT Zona I</v>
          </cell>
          <cell r="G551" t="str">
            <v>SP- 09</v>
          </cell>
          <cell r="H551">
            <v>42911</v>
          </cell>
        </row>
        <row r="552">
          <cell r="A552" t="str">
            <v>VAM-31a</v>
          </cell>
          <cell r="B552" t="str">
            <v>YPF.Nq.VAM-31</v>
          </cell>
          <cell r="C552" t="str">
            <v>VAM-31</v>
          </cell>
          <cell r="D552" t="str">
            <v>YPF.Nq.VAM-0031a</v>
          </cell>
          <cell r="E552" t="str">
            <v>Catriel</v>
          </cell>
          <cell r="F552" t="str">
            <v>VAM Zona I</v>
          </cell>
          <cell r="G552" t="str">
            <v>VAM</v>
          </cell>
          <cell r="H552">
            <v>42909</v>
          </cell>
        </row>
        <row r="553">
          <cell r="A553" t="str">
            <v>BP-39</v>
          </cell>
          <cell r="B553" t="str">
            <v>YPF.RN.BP-39</v>
          </cell>
          <cell r="C553" t="str">
            <v>BP-0039</v>
          </cell>
          <cell r="D553" t="str">
            <v>YPF.RN.BP-39</v>
          </cell>
          <cell r="E553" t="str">
            <v>Catriel</v>
          </cell>
          <cell r="F553" t="str">
            <v>Cedido/Vendido CATRIEL</v>
          </cell>
          <cell r="G553" t="str">
            <v>Cedido/Vendido BAJO DEL PICHE</v>
          </cell>
          <cell r="H553">
            <v>42908</v>
          </cell>
        </row>
        <row r="554">
          <cell r="A554" t="str">
            <v>BP.a-13</v>
          </cell>
          <cell r="B554" t="str">
            <v>YPF.RN.BP.a-13</v>
          </cell>
          <cell r="C554" t="str">
            <v>BP-0013</v>
          </cell>
          <cell r="D554" t="str">
            <v>YPF.RN.BP.a-13</v>
          </cell>
          <cell r="E554" t="str">
            <v>Catriel</v>
          </cell>
          <cell r="F554" t="str">
            <v>Cedido/Vendido CATRIEL</v>
          </cell>
          <cell r="G554" t="str">
            <v>Cedido/Vendido BAJO DEL PICHE</v>
          </cell>
          <cell r="H554">
            <v>42904</v>
          </cell>
        </row>
        <row r="555">
          <cell r="A555" t="str">
            <v>SP-308a</v>
          </cell>
          <cell r="B555" t="str">
            <v>YPF.RN.SP-308</v>
          </cell>
          <cell r="C555" t="str">
            <v>SP-308</v>
          </cell>
          <cell r="D555" t="str">
            <v>YPF.RN.SP-0308a</v>
          </cell>
          <cell r="E555" t="str">
            <v>Catriel</v>
          </cell>
          <cell r="F555" t="str">
            <v>CAT Zona I</v>
          </cell>
          <cell r="G555" t="str">
            <v>SP- 06</v>
          </cell>
          <cell r="H555">
            <v>42902</v>
          </cell>
        </row>
        <row r="556">
          <cell r="A556" t="str">
            <v>SP-438a</v>
          </cell>
          <cell r="B556" t="str">
            <v>YPF.RN.SP.a-438</v>
          </cell>
          <cell r="C556" t="str">
            <v>SP.a-438</v>
          </cell>
          <cell r="D556" t="str">
            <v>YPF.RN.SP.a-0438a</v>
          </cell>
          <cell r="E556" t="str">
            <v>Catriel</v>
          </cell>
          <cell r="F556" t="str">
            <v>CAT Zona I</v>
          </cell>
          <cell r="G556" t="str">
            <v>SP- 06</v>
          </cell>
          <cell r="H556">
            <v>42896</v>
          </cell>
        </row>
        <row r="557">
          <cell r="A557" t="str">
            <v>CHO-10</v>
          </cell>
          <cell r="B557" t="str">
            <v>YPF.Nq.CHO-10</v>
          </cell>
          <cell r="C557" t="str">
            <v>CHO-10</v>
          </cell>
          <cell r="D557" t="str">
            <v>YPF.Nq.CHO-10</v>
          </cell>
          <cell r="E557" t="str">
            <v>Catriel</v>
          </cell>
          <cell r="F557" t="str">
            <v>VAM Zona I</v>
          </cell>
          <cell r="G557" t="str">
            <v>CH</v>
          </cell>
          <cell r="H557">
            <v>42896</v>
          </cell>
        </row>
        <row r="558">
          <cell r="A558" t="str">
            <v>SP-209(I</v>
          </cell>
          <cell r="B558" t="str">
            <v>YPF.RN.SP-209(I)</v>
          </cell>
          <cell r="C558" t="str">
            <v>SP-0209(I)</v>
          </cell>
          <cell r="D558" t="str">
            <v>YPF.RN.SP-209(I)</v>
          </cell>
          <cell r="E558" t="str">
            <v>Catriel</v>
          </cell>
          <cell r="F558" t="str">
            <v>CAT Zona I</v>
          </cell>
          <cell r="G558" t="str">
            <v>SP- 04</v>
          </cell>
          <cell r="H558">
            <v>42894</v>
          </cell>
        </row>
        <row r="559">
          <cell r="A559" t="str">
            <v>CHO-29a</v>
          </cell>
          <cell r="B559" t="str">
            <v>YPF.Nq.CHO-29</v>
          </cell>
          <cell r="C559" t="str">
            <v>CHO-29</v>
          </cell>
          <cell r="D559" t="str">
            <v>YPF.Nq.CHO-0029a</v>
          </cell>
          <cell r="E559" t="str">
            <v>Catriel</v>
          </cell>
          <cell r="F559" t="str">
            <v>VAM Zona I</v>
          </cell>
          <cell r="G559" t="str">
            <v>CH</v>
          </cell>
          <cell r="H559">
            <v>42893</v>
          </cell>
        </row>
        <row r="560">
          <cell r="A560" t="str">
            <v>SP-449[00]a</v>
          </cell>
          <cell r="B560" t="str">
            <v>YPF.RN.SP-449</v>
          </cell>
          <cell r="C560" t="str">
            <v>SP-449</v>
          </cell>
          <cell r="D560" t="str">
            <v>YPF.RN.SP-0449[00]a</v>
          </cell>
          <cell r="E560" t="str">
            <v>Catriel</v>
          </cell>
          <cell r="F560" t="str">
            <v>CAT Zona I</v>
          </cell>
          <cell r="G560" t="str">
            <v>SP- 09</v>
          </cell>
          <cell r="H560">
            <v>42892</v>
          </cell>
        </row>
        <row r="561">
          <cell r="A561" t="str">
            <v>CHO-14</v>
          </cell>
          <cell r="B561" t="str">
            <v>YPF.Nq.CHO-14</v>
          </cell>
          <cell r="C561" t="str">
            <v>CHO-14</v>
          </cell>
          <cell r="D561" t="str">
            <v>YPF.Nq.CHO-14</v>
          </cell>
          <cell r="E561" t="str">
            <v>Catriel</v>
          </cell>
          <cell r="F561" t="str">
            <v>VAM Zona I</v>
          </cell>
          <cell r="G561" t="str">
            <v>CH</v>
          </cell>
          <cell r="H561">
            <v>42891</v>
          </cell>
        </row>
        <row r="562">
          <cell r="A562" t="str">
            <v>EM-777a</v>
          </cell>
          <cell r="B562" t="str">
            <v>YPF.RN.EM-777</v>
          </cell>
          <cell r="C562" t="str">
            <v>EM-777</v>
          </cell>
          <cell r="D562" t="str">
            <v>YPF.RN.EM-0777a</v>
          </cell>
          <cell r="E562" t="str">
            <v>Catriel</v>
          </cell>
          <cell r="F562" t="str">
            <v>Cedido/Vendido CATRIEL</v>
          </cell>
          <cell r="G562" t="str">
            <v>Cedido /Vendido EL MEDANITO</v>
          </cell>
          <cell r="H562">
            <v>42890</v>
          </cell>
        </row>
        <row r="563">
          <cell r="A563" t="str">
            <v>SP-444a</v>
          </cell>
          <cell r="B563" t="str">
            <v>YPF.RN.SP-444</v>
          </cell>
          <cell r="C563" t="str">
            <v>SP-444</v>
          </cell>
          <cell r="D563" t="str">
            <v>YPF.RN.SP-0444a</v>
          </cell>
          <cell r="E563" t="str">
            <v>Catriel</v>
          </cell>
          <cell r="F563" t="str">
            <v>CAT Zona I</v>
          </cell>
          <cell r="G563" t="str">
            <v>SP- 06</v>
          </cell>
          <cell r="H563">
            <v>42887</v>
          </cell>
        </row>
        <row r="564">
          <cell r="A564" t="str">
            <v>LaMa-2a</v>
          </cell>
          <cell r="B564" t="str">
            <v>YPF.Nq.LaMa.x-2</v>
          </cell>
          <cell r="C564" t="str">
            <v>LaMa-2</v>
          </cell>
          <cell r="D564" t="str">
            <v>YPF.Nq.LaMa.x-0002a</v>
          </cell>
          <cell r="E564" t="str">
            <v>Catriel</v>
          </cell>
          <cell r="F564" t="str">
            <v>VAM Zona I</v>
          </cell>
          <cell r="G564" t="str">
            <v>LaMa- 02</v>
          </cell>
          <cell r="H564">
            <v>42885</v>
          </cell>
        </row>
        <row r="565">
          <cell r="A565" t="str">
            <v>SP-350[00]a</v>
          </cell>
          <cell r="B565" t="str">
            <v>YPF.RN.SP-350</v>
          </cell>
          <cell r="C565" t="str">
            <v>SP-350</v>
          </cell>
          <cell r="D565" t="str">
            <v>YPF.RN.SP-0350[00]a</v>
          </cell>
          <cell r="E565" t="str">
            <v>Catriel</v>
          </cell>
          <cell r="F565" t="str">
            <v>CAT Zona I</v>
          </cell>
          <cell r="G565" t="str">
            <v>SP- 07</v>
          </cell>
          <cell r="H565">
            <v>42882</v>
          </cell>
        </row>
        <row r="566">
          <cell r="A566" t="str">
            <v>PuB-68</v>
          </cell>
          <cell r="B566" t="str">
            <v>YPF.RN.PuB-68</v>
          </cell>
          <cell r="C566" t="str">
            <v>PuB-0068</v>
          </cell>
          <cell r="D566" t="str">
            <v>YPF.RN.PuB-68</v>
          </cell>
          <cell r="E566" t="str">
            <v>Catriel</v>
          </cell>
          <cell r="F566" t="str">
            <v>CAT Zona I</v>
          </cell>
          <cell r="G566" t="str">
            <v>PB- 03</v>
          </cell>
          <cell r="H566">
            <v>42881</v>
          </cell>
        </row>
        <row r="567">
          <cell r="A567" t="str">
            <v>CHO.a-57(d)[00]a</v>
          </cell>
          <cell r="B567" t="str">
            <v>YPF.Nq.CHO.a-57(d)</v>
          </cell>
          <cell r="C567" t="str">
            <v>CHO.a-57(d)</v>
          </cell>
          <cell r="D567" t="str">
            <v>YPF.Nq.CHO.a-0057(d)[00]a</v>
          </cell>
          <cell r="E567" t="str">
            <v>Catriel</v>
          </cell>
          <cell r="F567" t="str">
            <v>VAM Zona I</v>
          </cell>
          <cell r="G567" t="str">
            <v>CHON</v>
          </cell>
          <cell r="H567">
            <v>42879</v>
          </cell>
        </row>
        <row r="568">
          <cell r="A568" t="str">
            <v>SP-423a</v>
          </cell>
          <cell r="B568" t="str">
            <v>YPF.RN.SP-423</v>
          </cell>
          <cell r="C568" t="str">
            <v>SP-423</v>
          </cell>
          <cell r="D568" t="str">
            <v>YPF.RN.SP-0423a</v>
          </cell>
          <cell r="E568" t="str">
            <v>Catriel</v>
          </cell>
          <cell r="F568" t="str">
            <v>CAT Zona I</v>
          </cell>
          <cell r="G568" t="str">
            <v>SP-10</v>
          </cell>
          <cell r="H568">
            <v>42875</v>
          </cell>
        </row>
        <row r="569">
          <cell r="A569" t="str">
            <v>SP-52</v>
          </cell>
          <cell r="B569" t="str">
            <v>YPF.RN.SP-52</v>
          </cell>
          <cell r="C569" t="str">
            <v>SP-0052</v>
          </cell>
          <cell r="D569" t="str">
            <v>YPF.RN.SP-52</v>
          </cell>
          <cell r="E569" t="str">
            <v>Catriel</v>
          </cell>
          <cell r="F569" t="str">
            <v>CAT Zona I</v>
          </cell>
          <cell r="G569" t="str">
            <v>SP- 02</v>
          </cell>
          <cell r="H569">
            <v>42872</v>
          </cell>
        </row>
        <row r="570">
          <cell r="A570" t="str">
            <v>SCB-0076[00]a</v>
          </cell>
          <cell r="B570" t="str">
            <v>YPF.Nq.SCB-76</v>
          </cell>
          <cell r="C570" t="str">
            <v>SCB-76</v>
          </cell>
          <cell r="D570" t="str">
            <v>YPF.Nq.SCB-0076[00]a</v>
          </cell>
          <cell r="E570" t="str">
            <v>Catriel</v>
          </cell>
          <cell r="F570" t="str">
            <v>VAM Zona I</v>
          </cell>
          <cell r="G570" t="str">
            <v>SCB- 01</v>
          </cell>
          <cell r="H570">
            <v>42871</v>
          </cell>
        </row>
        <row r="571">
          <cell r="A571" t="str">
            <v>SP-429a</v>
          </cell>
          <cell r="B571" t="str">
            <v>YPF.RN.SP-429</v>
          </cell>
          <cell r="C571" t="str">
            <v>SP-429</v>
          </cell>
          <cell r="D571" t="str">
            <v>YPF.RN.SP-0429a</v>
          </cell>
          <cell r="E571" t="str">
            <v>Catriel</v>
          </cell>
          <cell r="F571" t="str">
            <v>CAT Zona I</v>
          </cell>
          <cell r="G571" t="str">
            <v>SP- 09</v>
          </cell>
          <cell r="H571">
            <v>42870</v>
          </cell>
        </row>
        <row r="572">
          <cell r="A572" t="str">
            <v>SP.e-61</v>
          </cell>
          <cell r="B572" t="str">
            <v>YPF.RN.SP.e-61</v>
          </cell>
          <cell r="C572" t="str">
            <v>SP-61</v>
          </cell>
          <cell r="D572" t="str">
            <v>YPF.RN.SP.e-61</v>
          </cell>
          <cell r="E572" t="str">
            <v>Catriel</v>
          </cell>
          <cell r="F572" t="str">
            <v>CAT Zona I</v>
          </cell>
          <cell r="G572" t="str">
            <v>SP- 04</v>
          </cell>
          <cell r="H572">
            <v>42869</v>
          </cell>
        </row>
        <row r="573">
          <cell r="A573" t="str">
            <v>VAM.a-87(d)[00]a</v>
          </cell>
          <cell r="B573" t="str">
            <v>YPF.Nq.VAM.a-87(d)</v>
          </cell>
          <cell r="C573" t="str">
            <v>VAM.a-87(d)</v>
          </cell>
          <cell r="D573" t="str">
            <v>YPF.Nq.VAM.a-0087(d)[00]a</v>
          </cell>
          <cell r="E573" t="str">
            <v>Catriel</v>
          </cell>
          <cell r="F573" t="str">
            <v>VAM Zona I</v>
          </cell>
          <cell r="G573" t="str">
            <v>VAM</v>
          </cell>
          <cell r="H573">
            <v>42868</v>
          </cell>
        </row>
        <row r="574">
          <cell r="A574" t="str">
            <v>VAM-0007[00]a</v>
          </cell>
          <cell r="B574" t="str">
            <v>YPF.Nq.VAM-7</v>
          </cell>
          <cell r="C574" t="str">
            <v>VAM-7</v>
          </cell>
          <cell r="D574" t="str">
            <v>YPF.Nq.VAM-0007[00]a</v>
          </cell>
          <cell r="E574" t="str">
            <v>Catriel</v>
          </cell>
          <cell r="F574" t="str">
            <v>VAM Zona I</v>
          </cell>
          <cell r="G574" t="str">
            <v>VAM</v>
          </cell>
          <cell r="H574">
            <v>42868</v>
          </cell>
        </row>
        <row r="575">
          <cell r="A575" t="str">
            <v>SP-286a</v>
          </cell>
          <cell r="B575" t="str">
            <v>YPF.RN.SP-286</v>
          </cell>
          <cell r="C575" t="str">
            <v>SP-286</v>
          </cell>
          <cell r="D575" t="str">
            <v>YPF.RN.SP-0286a</v>
          </cell>
          <cell r="E575" t="str">
            <v>Catriel</v>
          </cell>
          <cell r="F575" t="str">
            <v>CAT Zona I</v>
          </cell>
          <cell r="G575" t="str">
            <v>SP- 06</v>
          </cell>
          <cell r="H575">
            <v>42866</v>
          </cell>
        </row>
        <row r="576">
          <cell r="A576" t="str">
            <v>PuB-125a</v>
          </cell>
          <cell r="B576" t="str">
            <v>YPF.RN.PuB-125</v>
          </cell>
          <cell r="C576" t="str">
            <v>PuB-125</v>
          </cell>
          <cell r="D576" t="str">
            <v>YPF.RN.PuB-0125a</v>
          </cell>
          <cell r="E576" t="str">
            <v>Catriel</v>
          </cell>
          <cell r="F576" t="str">
            <v>CAT Zona I</v>
          </cell>
          <cell r="G576" t="str">
            <v>PB- 01</v>
          </cell>
          <cell r="H576">
            <v>42864</v>
          </cell>
        </row>
        <row r="577">
          <cell r="A577" t="str">
            <v>PuB-25</v>
          </cell>
          <cell r="B577" t="str">
            <v>YPF.RN.PuB-25</v>
          </cell>
          <cell r="C577" t="str">
            <v>PuB-0025</v>
          </cell>
          <cell r="D577" t="str">
            <v>YPF.RN.PuB-25</v>
          </cell>
          <cell r="E577" t="str">
            <v>Catriel</v>
          </cell>
          <cell r="F577" t="str">
            <v>CAT Zona I</v>
          </cell>
          <cell r="G577" t="str">
            <v>PB- 02</v>
          </cell>
          <cell r="H577">
            <v>42863</v>
          </cell>
        </row>
        <row r="578">
          <cell r="A578" t="str">
            <v>SP-342a</v>
          </cell>
          <cell r="B578" t="str">
            <v>YPF.RN.SP-342</v>
          </cell>
          <cell r="C578" t="str">
            <v>SP-342</v>
          </cell>
          <cell r="D578" t="str">
            <v>YPF.RN.SP-0342a</v>
          </cell>
          <cell r="E578" t="str">
            <v>Catriel</v>
          </cell>
          <cell r="F578" t="str">
            <v>CAT Zona I</v>
          </cell>
          <cell r="G578" t="str">
            <v>SP- 06</v>
          </cell>
          <cell r="H578">
            <v>42861</v>
          </cell>
        </row>
        <row r="579">
          <cell r="A579" t="str">
            <v>SP-24</v>
          </cell>
          <cell r="B579" t="str">
            <v>YPF.RN.SP-24</v>
          </cell>
          <cell r="C579" t="str">
            <v>SP-0024</v>
          </cell>
          <cell r="D579" t="str">
            <v>YPF.RN.SP-24</v>
          </cell>
          <cell r="E579" t="str">
            <v>Catriel</v>
          </cell>
          <cell r="F579" t="str">
            <v>CAT Zona I</v>
          </cell>
          <cell r="G579" t="str">
            <v>SP- 01</v>
          </cell>
          <cell r="H579">
            <v>42859</v>
          </cell>
        </row>
        <row r="580">
          <cell r="A580" t="str">
            <v>PuB-109a</v>
          </cell>
          <cell r="B580" t="str">
            <v>YPF.RN.PuB-109</v>
          </cell>
          <cell r="C580" t="str">
            <v>PuB-109</v>
          </cell>
          <cell r="D580" t="str">
            <v>YPF.RN.PuB-0109a</v>
          </cell>
          <cell r="E580" t="str">
            <v>Catriel</v>
          </cell>
          <cell r="F580" t="str">
            <v>CAT Zona I</v>
          </cell>
          <cell r="G580" t="str">
            <v>PB- 03</v>
          </cell>
          <cell r="H580">
            <v>42856</v>
          </cell>
        </row>
        <row r="581">
          <cell r="A581" t="str">
            <v>SP-43(I)[00]a</v>
          </cell>
          <cell r="B581" t="str">
            <v>YPF.RN.SP-43(I)</v>
          </cell>
          <cell r="C581" t="str">
            <v>SP-43(I)</v>
          </cell>
          <cell r="D581" t="str">
            <v>YPF.RN.SP-0043(I)[00]a</v>
          </cell>
          <cell r="E581" t="str">
            <v>Catriel</v>
          </cell>
          <cell r="F581" t="str">
            <v>CAT Zona I</v>
          </cell>
          <cell r="G581" t="str">
            <v>SP- 02</v>
          </cell>
          <cell r="H581">
            <v>42855</v>
          </cell>
        </row>
        <row r="582">
          <cell r="A582" t="str">
            <v>SP-392a</v>
          </cell>
          <cell r="B582" t="str">
            <v>YPF.RN.SP-392</v>
          </cell>
          <cell r="C582" t="str">
            <v>SP-392</v>
          </cell>
          <cell r="D582" t="str">
            <v>YPF.RN.SP-0392a</v>
          </cell>
          <cell r="E582" t="str">
            <v>Catriel</v>
          </cell>
          <cell r="F582" t="str">
            <v>CAT Zona I</v>
          </cell>
          <cell r="G582" t="str">
            <v>SP- 06</v>
          </cell>
          <cell r="H582">
            <v>42853</v>
          </cell>
        </row>
        <row r="583">
          <cell r="A583" t="str">
            <v>SP-411a</v>
          </cell>
          <cell r="B583" t="str">
            <v>YPF.RN.SP.a-411</v>
          </cell>
          <cell r="C583" t="str">
            <v>SP.a-411</v>
          </cell>
          <cell r="D583" t="str">
            <v>YPF.RN.SP.a-0411a</v>
          </cell>
          <cell r="E583" t="str">
            <v>Catriel</v>
          </cell>
          <cell r="F583" t="str">
            <v>CAT Zona I</v>
          </cell>
          <cell r="G583" t="str">
            <v>SP-10</v>
          </cell>
          <cell r="H583">
            <v>42852</v>
          </cell>
        </row>
        <row r="584">
          <cell r="A584" t="str">
            <v>SP-203</v>
          </cell>
          <cell r="B584" t="str">
            <v>YPF.RN.SP-203</v>
          </cell>
          <cell r="C584" t="str">
            <v>SP-0203</v>
          </cell>
          <cell r="D584" t="str">
            <v>YPF.RN.SP-203</v>
          </cell>
          <cell r="E584" t="str">
            <v>Catriel</v>
          </cell>
          <cell r="F584" t="str">
            <v>CAT Zona I</v>
          </cell>
          <cell r="G584" t="str">
            <v>SP- 06</v>
          </cell>
          <cell r="H584">
            <v>42851</v>
          </cell>
        </row>
        <row r="585">
          <cell r="A585" t="str">
            <v>SP-296a</v>
          </cell>
          <cell r="B585" t="str">
            <v>YPF.RN.SP-296</v>
          </cell>
          <cell r="C585" t="str">
            <v>SP-296</v>
          </cell>
          <cell r="D585" t="str">
            <v>YPF.RN.SP-0296a</v>
          </cell>
          <cell r="E585" t="str">
            <v>Catriel</v>
          </cell>
          <cell r="F585" t="str">
            <v>CAT Zona I</v>
          </cell>
          <cell r="G585" t="str">
            <v>SP- 07</v>
          </cell>
          <cell r="H585">
            <v>42849</v>
          </cell>
        </row>
        <row r="586">
          <cell r="A586" t="str">
            <v>VAM-67a(d)</v>
          </cell>
          <cell r="B586" t="str">
            <v>YPF.Nq.VAM-67(d)</v>
          </cell>
          <cell r="C586" t="str">
            <v>VAM-67(d)</v>
          </cell>
          <cell r="D586" t="str">
            <v>YPF.Nq.VAM-0067a(d)</v>
          </cell>
          <cell r="E586" t="str">
            <v>Catriel</v>
          </cell>
          <cell r="F586" t="str">
            <v>VAM Zona I</v>
          </cell>
          <cell r="G586" t="str">
            <v>VAM</v>
          </cell>
          <cell r="H586">
            <v>42848</v>
          </cell>
        </row>
        <row r="587">
          <cell r="A587" t="str">
            <v>EM-889a</v>
          </cell>
          <cell r="B587" t="str">
            <v>YPF.RN.EM-889</v>
          </cell>
          <cell r="C587" t="str">
            <v>EM-889</v>
          </cell>
          <cell r="D587" t="str">
            <v>YPF.RN.EM-0889a</v>
          </cell>
          <cell r="E587" t="str">
            <v>Catriel</v>
          </cell>
          <cell r="F587" t="str">
            <v>Cedido/Vendido CATRIEL</v>
          </cell>
          <cell r="G587" t="str">
            <v>Cedido /Vendido EL MEDANITO</v>
          </cell>
          <cell r="H587">
            <v>42848</v>
          </cell>
        </row>
        <row r="588">
          <cell r="A588" t="str">
            <v>EM-81</v>
          </cell>
          <cell r="B588" t="str">
            <v>YPF.RN.EM-81</v>
          </cell>
          <cell r="C588" t="str">
            <v>EM-0081</v>
          </cell>
          <cell r="D588" t="str">
            <v>YPF.RN.EM-81</v>
          </cell>
          <cell r="E588" t="str">
            <v>Catriel</v>
          </cell>
          <cell r="F588" t="str">
            <v>Cedido/Vendido CATRIEL</v>
          </cell>
          <cell r="G588" t="str">
            <v>Cedido /Vendido EL MEDANITO</v>
          </cell>
          <cell r="H588">
            <v>42847</v>
          </cell>
        </row>
        <row r="589">
          <cell r="A589" t="str">
            <v>PuB-154a</v>
          </cell>
          <cell r="B589" t="str">
            <v>YPF.RN.PuB-154</v>
          </cell>
          <cell r="C589" t="str">
            <v>PuB-154</v>
          </cell>
          <cell r="D589" t="str">
            <v>YPF.RN.PuB-0154a</v>
          </cell>
          <cell r="E589" t="str">
            <v>Catriel</v>
          </cell>
          <cell r="F589" t="str">
            <v>CAT Zona I</v>
          </cell>
          <cell r="G589" t="str">
            <v>PB- 04</v>
          </cell>
          <cell r="H589">
            <v>42847</v>
          </cell>
        </row>
        <row r="590">
          <cell r="A590" t="str">
            <v>PuB-159[00]a</v>
          </cell>
          <cell r="B590" t="str">
            <v>YPF.RN.PuB-159</v>
          </cell>
          <cell r="C590" t="str">
            <v>PuB-159</v>
          </cell>
          <cell r="D590" t="str">
            <v>YPF.RN.PuB-0159[00]a</v>
          </cell>
          <cell r="E590" t="str">
            <v>Catriel</v>
          </cell>
          <cell r="F590" t="str">
            <v>CAT Zona I</v>
          </cell>
          <cell r="G590" t="str">
            <v>PB- 04</v>
          </cell>
          <cell r="H590">
            <v>42845</v>
          </cell>
        </row>
        <row r="591">
          <cell r="A591" t="str">
            <v>BP-24</v>
          </cell>
          <cell r="B591" t="str">
            <v>YPF.RN.BP-24</v>
          </cell>
          <cell r="C591" t="str">
            <v>BP-0024</v>
          </cell>
          <cell r="D591" t="str">
            <v>YPF.RN.BP-24</v>
          </cell>
          <cell r="E591" t="str">
            <v>Catriel</v>
          </cell>
          <cell r="F591" t="str">
            <v>Cedido/Vendido CATRIEL</v>
          </cell>
          <cell r="G591" t="str">
            <v>Cedido/Vendido BAJO DEL PICHE</v>
          </cell>
          <cell r="H591">
            <v>42844</v>
          </cell>
        </row>
        <row r="592">
          <cell r="A592" t="str">
            <v>SCB-88a</v>
          </cell>
          <cell r="B592" t="str">
            <v>YPF.Nq.SCB-88</v>
          </cell>
          <cell r="C592" t="str">
            <v>SCB-88</v>
          </cell>
          <cell r="D592" t="str">
            <v>YPF.Nq.SCB-0088a</v>
          </cell>
          <cell r="E592" t="str">
            <v>Catriel</v>
          </cell>
          <cell r="F592" t="str">
            <v>VAM Zona I</v>
          </cell>
          <cell r="G592" t="str">
            <v>SCB- 01</v>
          </cell>
          <cell r="H592">
            <v>42843</v>
          </cell>
        </row>
        <row r="593">
          <cell r="A593" t="str">
            <v>SP-293a</v>
          </cell>
          <cell r="B593" t="str">
            <v>YPF.RN.SP-293</v>
          </cell>
          <cell r="C593" t="str">
            <v>SP-293</v>
          </cell>
          <cell r="D593" t="str">
            <v>YPF.RN.SP-0293a</v>
          </cell>
          <cell r="E593" t="str">
            <v>Catriel</v>
          </cell>
          <cell r="F593" t="str">
            <v>CAT Zona I</v>
          </cell>
          <cell r="G593" t="str">
            <v>SP- 07</v>
          </cell>
          <cell r="H593">
            <v>42839</v>
          </cell>
        </row>
        <row r="594">
          <cell r="A594" t="str">
            <v>SCB-46</v>
          </cell>
          <cell r="B594" t="str">
            <v>YPF.Nq.SCB-46</v>
          </cell>
          <cell r="C594" t="str">
            <v>SCB-0046</v>
          </cell>
          <cell r="D594" t="str">
            <v>YPF.Nq.SCB-46</v>
          </cell>
          <cell r="E594" t="str">
            <v>Catriel</v>
          </cell>
          <cell r="F594" t="str">
            <v>VAM Zona I</v>
          </cell>
          <cell r="G594" t="str">
            <v>SCB- 01</v>
          </cell>
          <cell r="H594">
            <v>42839</v>
          </cell>
        </row>
        <row r="595">
          <cell r="A595" t="str">
            <v>VAM-31a</v>
          </cell>
          <cell r="B595" t="str">
            <v>YPF.Nq.VAM-31</v>
          </cell>
          <cell r="C595" t="str">
            <v>VAM-31</v>
          </cell>
          <cell r="D595" t="str">
            <v>YPF.Nq.VAM-0031a</v>
          </cell>
          <cell r="E595" t="str">
            <v>Catriel</v>
          </cell>
          <cell r="F595" t="str">
            <v>VAM Zona I</v>
          </cell>
          <cell r="G595" t="str">
            <v>VAM</v>
          </cell>
          <cell r="H595">
            <v>42838</v>
          </cell>
        </row>
        <row r="596">
          <cell r="A596" t="str">
            <v>SP-319a</v>
          </cell>
          <cell r="B596" t="str">
            <v>YPF.RN.SP-319</v>
          </cell>
          <cell r="C596" t="str">
            <v>SP-319</v>
          </cell>
          <cell r="D596" t="str">
            <v>YPF.RN.SP-0319a</v>
          </cell>
          <cell r="E596" t="str">
            <v>Catriel</v>
          </cell>
          <cell r="F596" t="str">
            <v>CAT Zona I</v>
          </cell>
          <cell r="G596" t="str">
            <v>SP- 06</v>
          </cell>
          <cell r="H596">
            <v>42835</v>
          </cell>
        </row>
        <row r="597">
          <cell r="A597" t="str">
            <v>CHO.a-38[00]a</v>
          </cell>
          <cell r="B597" t="str">
            <v>YPF.Nq.CHO.a-38</v>
          </cell>
          <cell r="C597" t="str">
            <v>CHO.a-38</v>
          </cell>
          <cell r="D597" t="str">
            <v>YPF.Nq.CHO.a-0038[00]a</v>
          </cell>
          <cell r="E597" t="str">
            <v>Catriel</v>
          </cell>
          <cell r="F597" t="str">
            <v>VAM Zona I</v>
          </cell>
          <cell r="G597" t="str">
            <v>CHON</v>
          </cell>
          <cell r="H597">
            <v>42834</v>
          </cell>
        </row>
        <row r="598">
          <cell r="A598" t="str">
            <v>SP-344[00]a</v>
          </cell>
          <cell r="B598" t="str">
            <v>YPF.RN.SP-344</v>
          </cell>
          <cell r="C598" t="str">
            <v>SP-344</v>
          </cell>
          <cell r="D598" t="str">
            <v>YPF.RN.SP-0344[00]a</v>
          </cell>
          <cell r="E598" t="str">
            <v>Catriel</v>
          </cell>
          <cell r="F598" t="str">
            <v>CAT Zona I</v>
          </cell>
          <cell r="G598" t="str">
            <v>SP- 07</v>
          </cell>
          <cell r="H598">
            <v>42831</v>
          </cell>
        </row>
        <row r="599">
          <cell r="A599" t="str">
            <v>VAM-53(d)[00]a</v>
          </cell>
          <cell r="B599" t="str">
            <v>YPF.Nq.VAM-53(d)</v>
          </cell>
          <cell r="C599" t="str">
            <v>VAM-53(d)</v>
          </cell>
          <cell r="D599" t="str">
            <v>YPF.Nq.VAM-0053(d)[00]a</v>
          </cell>
          <cell r="E599" t="str">
            <v>Catriel</v>
          </cell>
          <cell r="F599" t="str">
            <v>VAM Zona I</v>
          </cell>
          <cell r="G599" t="str">
            <v>VAM</v>
          </cell>
          <cell r="H599">
            <v>42828</v>
          </cell>
        </row>
        <row r="600">
          <cell r="A600" t="str">
            <v>PuB-31</v>
          </cell>
          <cell r="B600" t="str">
            <v>YPF.RN.PuB-31</v>
          </cell>
          <cell r="C600" t="str">
            <v>PuB-0031</v>
          </cell>
          <cell r="D600" t="str">
            <v>YPF.RN.PuB-31</v>
          </cell>
          <cell r="E600" t="str">
            <v>Catriel</v>
          </cell>
          <cell r="F600" t="str">
            <v>CAT Zona I</v>
          </cell>
          <cell r="G600" t="str">
            <v>PB- 02</v>
          </cell>
          <cell r="H600">
            <v>42827</v>
          </cell>
        </row>
        <row r="601">
          <cell r="A601" t="str">
            <v>SP-341a</v>
          </cell>
          <cell r="B601" t="str">
            <v>YPF.RN.SP-341</v>
          </cell>
          <cell r="C601" t="str">
            <v>SP-341</v>
          </cell>
          <cell r="D601" t="str">
            <v>YPF.RN.SP-0341a</v>
          </cell>
          <cell r="E601" t="str">
            <v>Catriel</v>
          </cell>
          <cell r="F601" t="str">
            <v>CAT Zona I</v>
          </cell>
          <cell r="G601" t="str">
            <v>SP- 06</v>
          </cell>
          <cell r="H601">
            <v>42823</v>
          </cell>
        </row>
        <row r="602">
          <cell r="A602" t="str">
            <v>VAM-66a</v>
          </cell>
          <cell r="B602" t="str">
            <v>YPF.Nq.VAM-66</v>
          </cell>
          <cell r="C602" t="str">
            <v>VAM-66</v>
          </cell>
          <cell r="D602" t="str">
            <v>YPF.Nq.VAM-0066a</v>
          </cell>
          <cell r="E602" t="str">
            <v>Catriel</v>
          </cell>
          <cell r="F602" t="str">
            <v>VAM Zona I</v>
          </cell>
          <cell r="G602" t="str">
            <v>VAM</v>
          </cell>
          <cell r="H602">
            <v>42823</v>
          </cell>
        </row>
        <row r="603">
          <cell r="A603" t="str">
            <v>PuB-156[00]a</v>
          </cell>
          <cell r="B603" t="str">
            <v>YPF.RN.PuB-156</v>
          </cell>
          <cell r="C603" t="str">
            <v>PuB-156</v>
          </cell>
          <cell r="D603" t="str">
            <v>YPF.RN.PuB-0156[00]a</v>
          </cell>
          <cell r="E603" t="str">
            <v>Catriel</v>
          </cell>
          <cell r="F603" t="str">
            <v>CAT Zona I</v>
          </cell>
          <cell r="G603" t="str">
            <v>PB- 04</v>
          </cell>
          <cell r="H603">
            <v>42821</v>
          </cell>
        </row>
        <row r="604">
          <cell r="A604" t="str">
            <v>VAM-25a</v>
          </cell>
          <cell r="B604" t="str">
            <v>YPF.Nq.VAM-25</v>
          </cell>
          <cell r="C604" t="str">
            <v>VAM-25</v>
          </cell>
          <cell r="D604" t="str">
            <v>YPF.Nq.VAM-0025a</v>
          </cell>
          <cell r="E604" t="str">
            <v>Catriel</v>
          </cell>
          <cell r="F604" t="str">
            <v>VAM Zona I</v>
          </cell>
          <cell r="G604" t="str">
            <v>VAM</v>
          </cell>
          <cell r="H604">
            <v>42819</v>
          </cell>
        </row>
        <row r="605">
          <cell r="A605" t="str">
            <v>SP-414a</v>
          </cell>
          <cell r="B605" t="str">
            <v>YPF.RN.SP.a-414</v>
          </cell>
          <cell r="C605" t="str">
            <v>SP.a-414</v>
          </cell>
          <cell r="D605" t="str">
            <v>YPF.RN.SP.a-0414a</v>
          </cell>
          <cell r="E605" t="str">
            <v>Catriel</v>
          </cell>
          <cell r="F605" t="str">
            <v>CAT Zona I</v>
          </cell>
          <cell r="G605" t="str">
            <v>SP-10</v>
          </cell>
          <cell r="H605">
            <v>42819</v>
          </cell>
        </row>
        <row r="606">
          <cell r="A606" t="str">
            <v>EM-728a</v>
          </cell>
          <cell r="B606" t="str">
            <v>YPF.RN.EM-728</v>
          </cell>
          <cell r="C606" t="str">
            <v>EM-728</v>
          </cell>
          <cell r="D606" t="str">
            <v>YPF.RN.EM-0728a</v>
          </cell>
          <cell r="E606" t="str">
            <v>Catriel</v>
          </cell>
          <cell r="F606" t="str">
            <v>Cedido/Vendido CATRIEL</v>
          </cell>
          <cell r="G606" t="str">
            <v>Cedido /Vendido EL MEDANITO</v>
          </cell>
          <cell r="H606">
            <v>42818</v>
          </cell>
        </row>
        <row r="607">
          <cell r="A607" t="str">
            <v>SP-138(I)[00]a</v>
          </cell>
          <cell r="B607" t="str">
            <v>YPF.RN.SP-138(I)</v>
          </cell>
          <cell r="C607" t="str">
            <v>SP-138(I)</v>
          </cell>
          <cell r="D607" t="str">
            <v>YPF.RN.SP-0138(I)[00]a</v>
          </cell>
          <cell r="E607" t="str">
            <v>Catriel</v>
          </cell>
          <cell r="F607" t="str">
            <v>CAT Zona I</v>
          </cell>
          <cell r="G607" t="str">
            <v>SP- 06</v>
          </cell>
          <cell r="H607">
            <v>42817</v>
          </cell>
        </row>
        <row r="608">
          <cell r="A608" t="str">
            <v>SP-303a</v>
          </cell>
          <cell r="B608" t="str">
            <v>YPF.RN.SP-303</v>
          </cell>
          <cell r="C608" t="str">
            <v>SP-303</v>
          </cell>
          <cell r="D608" t="str">
            <v>YPF.RN.SP-0303a</v>
          </cell>
          <cell r="E608" t="str">
            <v>Catriel</v>
          </cell>
          <cell r="F608" t="str">
            <v>CAT Zona I</v>
          </cell>
          <cell r="G608" t="str">
            <v>SP- 06</v>
          </cell>
          <cell r="H608">
            <v>42816</v>
          </cell>
        </row>
        <row r="609">
          <cell r="A609" t="str">
            <v>VAM-21a(I)</v>
          </cell>
          <cell r="B609" t="str">
            <v>YPF.Nq.VAM-21(I)</v>
          </cell>
          <cell r="C609" t="str">
            <v>VAM-21(I)</v>
          </cell>
          <cell r="D609" t="str">
            <v>YPF.Nq.VAM-0021a(I)</v>
          </cell>
          <cell r="E609" t="str">
            <v>Catriel</v>
          </cell>
          <cell r="F609" t="str">
            <v>VAM Zona I</v>
          </cell>
          <cell r="G609" t="str">
            <v>VAM</v>
          </cell>
          <cell r="H609">
            <v>42816</v>
          </cell>
        </row>
        <row r="610">
          <cell r="A610" t="str">
            <v>EM-36</v>
          </cell>
          <cell r="B610" t="str">
            <v>YPF.RN.EM-36</v>
          </cell>
          <cell r="C610" t="str">
            <v>EM-0036</v>
          </cell>
          <cell r="D610" t="str">
            <v>YPF.RN.EM-36</v>
          </cell>
          <cell r="E610" t="str">
            <v>Catriel</v>
          </cell>
          <cell r="F610" t="str">
            <v>Cedido/Vendido CATRIEL</v>
          </cell>
          <cell r="G610" t="str">
            <v>Cedido /Vendido EL MEDANITO</v>
          </cell>
          <cell r="H610">
            <v>42815</v>
          </cell>
        </row>
        <row r="611">
          <cell r="A611" t="str">
            <v>SP-405a</v>
          </cell>
          <cell r="B611" t="str">
            <v>YPF.RN.SP-405</v>
          </cell>
          <cell r="C611" t="str">
            <v>SP-405</v>
          </cell>
          <cell r="D611" t="str">
            <v>YPF.RN.SP-0405a</v>
          </cell>
          <cell r="E611" t="str">
            <v>Catriel</v>
          </cell>
          <cell r="F611" t="str">
            <v>CAT Zona I</v>
          </cell>
          <cell r="G611" t="str">
            <v>SP- 06</v>
          </cell>
          <cell r="H611">
            <v>42814</v>
          </cell>
        </row>
        <row r="612">
          <cell r="A612" t="str">
            <v>VAM-34a</v>
          </cell>
          <cell r="B612" t="str">
            <v>YPF.Nq.VAM-34</v>
          </cell>
          <cell r="C612" t="str">
            <v>VAM-34</v>
          </cell>
          <cell r="D612" t="str">
            <v>YPF.Nq.VAM-0034a</v>
          </cell>
          <cell r="E612" t="str">
            <v>Catriel</v>
          </cell>
          <cell r="F612" t="str">
            <v>VAM Zona I</v>
          </cell>
          <cell r="G612" t="str">
            <v>VAM</v>
          </cell>
          <cell r="H612">
            <v>42813</v>
          </cell>
        </row>
        <row r="613">
          <cell r="A613" t="str">
            <v>BP-10</v>
          </cell>
          <cell r="B613" t="str">
            <v>YPF.RN.BP-10</v>
          </cell>
          <cell r="C613" t="str">
            <v>BP-0010</v>
          </cell>
          <cell r="D613" t="str">
            <v>YPF.RN.BP-10</v>
          </cell>
          <cell r="E613" t="str">
            <v>Catriel</v>
          </cell>
          <cell r="F613" t="str">
            <v>Cedido/Vendido CATRIEL</v>
          </cell>
          <cell r="G613" t="str">
            <v>Cedido/Vendido BAJO DEL PICHE</v>
          </cell>
          <cell r="H613">
            <v>42812</v>
          </cell>
        </row>
        <row r="614">
          <cell r="A614" t="str">
            <v>SP-22</v>
          </cell>
          <cell r="B614" t="str">
            <v>YPF.RN.SP-22</v>
          </cell>
          <cell r="C614" t="str">
            <v>SP-0022</v>
          </cell>
          <cell r="D614" t="str">
            <v>YPF.RN.SP-22</v>
          </cell>
          <cell r="E614" t="str">
            <v>Catriel</v>
          </cell>
          <cell r="F614" t="str">
            <v>CAT Zona I</v>
          </cell>
          <cell r="G614" t="str">
            <v>SP- 01</v>
          </cell>
          <cell r="H614">
            <v>42812</v>
          </cell>
        </row>
        <row r="615">
          <cell r="A615" t="str">
            <v>EM-699a</v>
          </cell>
          <cell r="B615" t="str">
            <v>YPF.RN.EM-699</v>
          </cell>
          <cell r="C615" t="str">
            <v>EM-699</v>
          </cell>
          <cell r="D615" t="str">
            <v>YPF.RN.EM-0699a</v>
          </cell>
          <cell r="E615" t="str">
            <v>Catriel</v>
          </cell>
          <cell r="F615" t="str">
            <v>Cedido/Vendido CATRIEL</v>
          </cell>
          <cell r="G615" t="str">
            <v>Cedido /Vendido EL MEDANITO</v>
          </cell>
          <cell r="H615">
            <v>42811</v>
          </cell>
        </row>
        <row r="616">
          <cell r="A616" t="str">
            <v>SP-0284[00]a</v>
          </cell>
          <cell r="B616" t="str">
            <v>YPF.RN.SP-284</v>
          </cell>
          <cell r="C616" t="str">
            <v>SP-284</v>
          </cell>
          <cell r="D616" t="str">
            <v>YPF.RN.SP-0284[00]a</v>
          </cell>
          <cell r="E616" t="str">
            <v>Catriel</v>
          </cell>
          <cell r="F616" t="str">
            <v>CAT Zona I</v>
          </cell>
          <cell r="G616" t="str">
            <v>SP- 07</v>
          </cell>
          <cell r="H616">
            <v>42810</v>
          </cell>
        </row>
        <row r="617">
          <cell r="A617" t="str">
            <v>PuB-16</v>
          </cell>
          <cell r="B617" t="str">
            <v>YPF.RN.PuB-16</v>
          </cell>
          <cell r="C617" t="str">
            <v>PuB-0016</v>
          </cell>
          <cell r="D617" t="str">
            <v>YPF.RN.PuB-16</v>
          </cell>
          <cell r="E617" t="str">
            <v>Catriel</v>
          </cell>
          <cell r="F617" t="str">
            <v>CAT Zona I</v>
          </cell>
          <cell r="G617" t="str">
            <v>PB- 02</v>
          </cell>
          <cell r="H617">
            <v>42808</v>
          </cell>
        </row>
        <row r="618">
          <cell r="A618" t="str">
            <v>VAM-58(d)[00]a</v>
          </cell>
          <cell r="B618" t="str">
            <v>YPF.Nq.VAM-58(d)</v>
          </cell>
          <cell r="C618" t="str">
            <v>VAM-58(d)</v>
          </cell>
          <cell r="D618" t="str">
            <v>YPF.Nq.VAM-0058(d)[00]a</v>
          </cell>
          <cell r="E618" t="str">
            <v>Catriel</v>
          </cell>
          <cell r="F618" t="str">
            <v>VAM Zona I</v>
          </cell>
          <cell r="G618" t="str">
            <v>VAM</v>
          </cell>
          <cell r="H618">
            <v>42806</v>
          </cell>
        </row>
        <row r="619">
          <cell r="A619" t="str">
            <v>PuB-105a</v>
          </cell>
          <cell r="B619" t="str">
            <v>YPF.RN.PuB-105</v>
          </cell>
          <cell r="C619" t="str">
            <v>PuB-105</v>
          </cell>
          <cell r="D619" t="str">
            <v>YPF.RN.PuB-0105a</v>
          </cell>
          <cell r="E619" t="str">
            <v>Catriel</v>
          </cell>
          <cell r="F619" t="str">
            <v>CAT Zona I</v>
          </cell>
          <cell r="G619" t="str">
            <v>PB- 03</v>
          </cell>
          <cell r="H619">
            <v>42806</v>
          </cell>
        </row>
        <row r="620">
          <cell r="A620" t="str">
            <v>SP-518[00]a</v>
          </cell>
          <cell r="B620" t="str">
            <v>YPF.RN.SP-518</v>
          </cell>
          <cell r="C620" t="str">
            <v>SP-518</v>
          </cell>
          <cell r="D620" t="str">
            <v>YPF.RN.SP-0518[00]a</v>
          </cell>
          <cell r="E620" t="str">
            <v>Catriel</v>
          </cell>
          <cell r="F620" t="str">
            <v>CAT Zona I</v>
          </cell>
          <cell r="G620" t="str">
            <v>SP- 09</v>
          </cell>
          <cell r="H620">
            <v>42802</v>
          </cell>
        </row>
        <row r="621">
          <cell r="A621" t="str">
            <v>SP-270</v>
          </cell>
          <cell r="B621" t="str">
            <v>YPF.RN.SP-270</v>
          </cell>
          <cell r="C621" t="str">
            <v>SP-0270</v>
          </cell>
          <cell r="D621" t="str">
            <v>YPF.RN.SP-270</v>
          </cell>
          <cell r="E621" t="str">
            <v>Catriel</v>
          </cell>
          <cell r="F621" t="str">
            <v>CAT Zona I</v>
          </cell>
          <cell r="G621" t="str">
            <v>SP- 04</v>
          </cell>
          <cell r="H621">
            <v>42800</v>
          </cell>
        </row>
        <row r="622">
          <cell r="A622" t="str">
            <v>EM-116</v>
          </cell>
          <cell r="B622" t="str">
            <v>YPF.RN.EM-116</v>
          </cell>
          <cell r="C622" t="str">
            <v>EM-116</v>
          </cell>
          <cell r="D622" t="str">
            <v>YPF.RN.EM-116</v>
          </cell>
          <cell r="E622" t="str">
            <v>Catriel</v>
          </cell>
          <cell r="F622" t="str">
            <v>Cedido/Vendido CATRIEL</v>
          </cell>
          <cell r="G622" t="str">
            <v>Cedido /Vendido EL MEDANITO</v>
          </cell>
          <cell r="H622">
            <v>42798</v>
          </cell>
        </row>
        <row r="623">
          <cell r="A623" t="str">
            <v>SCB-0062[00]a</v>
          </cell>
          <cell r="B623" t="str">
            <v>YPF.Nq.SCB-62</v>
          </cell>
          <cell r="C623" t="str">
            <v>SCB-62</v>
          </cell>
          <cell r="D623" t="str">
            <v>YPF.Nq.SCB-0062[00]a</v>
          </cell>
          <cell r="E623" t="str">
            <v>Catriel</v>
          </cell>
          <cell r="F623" t="str">
            <v>VAM Zona I</v>
          </cell>
          <cell r="G623" t="str">
            <v>SCB- 01</v>
          </cell>
          <cell r="H623">
            <v>42798</v>
          </cell>
        </row>
        <row r="624">
          <cell r="A624" t="str">
            <v>SP-122(I)[00]a</v>
          </cell>
          <cell r="B624" t="str">
            <v>YPF.RN.SP-122(I)</v>
          </cell>
          <cell r="C624" t="str">
            <v>SP-122(I)</v>
          </cell>
          <cell r="D624" t="str">
            <v>YPF.RN.SP-0122(I)[00]a</v>
          </cell>
          <cell r="E624" t="str">
            <v>Catriel</v>
          </cell>
          <cell r="F624" t="str">
            <v>CAT Zona I</v>
          </cell>
          <cell r="G624" t="str">
            <v>SP- 06</v>
          </cell>
          <cell r="H624">
            <v>42797</v>
          </cell>
        </row>
        <row r="625">
          <cell r="A625" t="str">
            <v>EM-887a</v>
          </cell>
          <cell r="B625" t="str">
            <v>YPF.RN.EM-887</v>
          </cell>
          <cell r="C625" t="str">
            <v>EM-887</v>
          </cell>
          <cell r="D625" t="str">
            <v>YPF.RN.EM-0887a</v>
          </cell>
          <cell r="E625" t="str">
            <v>Catriel</v>
          </cell>
          <cell r="F625" t="str">
            <v>Cedido/Vendido CATRIEL</v>
          </cell>
          <cell r="G625" t="str">
            <v>Cedido /Vendido EL MEDANITO</v>
          </cell>
          <cell r="H625">
            <v>42796</v>
          </cell>
        </row>
        <row r="626">
          <cell r="A626" t="str">
            <v>SP-8a(I)</v>
          </cell>
          <cell r="B626" t="str">
            <v>YPF.RN.SP-8(I)</v>
          </cell>
          <cell r="C626" t="str">
            <v>SP-8(I)</v>
          </cell>
          <cell r="D626" t="str">
            <v>YPF.RN.SP-0008a(I)</v>
          </cell>
          <cell r="E626" t="str">
            <v>Catriel</v>
          </cell>
          <cell r="F626" t="str">
            <v>CAT Zona I</v>
          </cell>
          <cell r="G626" t="str">
            <v>SP- 01</v>
          </cell>
          <cell r="H626">
            <v>42794</v>
          </cell>
        </row>
        <row r="627">
          <cell r="A627" t="str">
            <v>EM-888a(d)</v>
          </cell>
          <cell r="B627" t="str">
            <v>YPF.RN.EM-888(d)</v>
          </cell>
          <cell r="C627" t="str">
            <v>EM-888(d)</v>
          </cell>
          <cell r="D627" t="str">
            <v>YPF.RN.EM-0888a(d)</v>
          </cell>
          <cell r="E627" t="str">
            <v>Catriel</v>
          </cell>
          <cell r="F627" t="str">
            <v>Cedido/Vendido CATRIEL</v>
          </cell>
          <cell r="G627" t="str">
            <v>Cedido /Vendido EL MEDANITO</v>
          </cell>
          <cell r="H627">
            <v>42793</v>
          </cell>
        </row>
        <row r="628">
          <cell r="A628" t="str">
            <v>SP-257</v>
          </cell>
          <cell r="B628" t="str">
            <v>YPF.RN.SP-257</v>
          </cell>
          <cell r="C628" t="str">
            <v>SP-0257</v>
          </cell>
          <cell r="D628" t="str">
            <v>YPF.RN.SP-257</v>
          </cell>
          <cell r="E628" t="str">
            <v>Catriel</v>
          </cell>
          <cell r="F628" t="str">
            <v>CAT Zona I</v>
          </cell>
          <cell r="G628" t="str">
            <v>SP- 09</v>
          </cell>
          <cell r="H628">
            <v>42792</v>
          </cell>
        </row>
        <row r="629">
          <cell r="A629" t="str">
            <v>SCB-16</v>
          </cell>
          <cell r="B629" t="str">
            <v>YPF.Nq.SCB-16</v>
          </cell>
          <cell r="C629" t="str">
            <v>SCB-0016</v>
          </cell>
          <cell r="D629" t="str">
            <v>YPF.Nq.SCB-16</v>
          </cell>
          <cell r="E629" t="str">
            <v>Catriel</v>
          </cell>
          <cell r="F629" t="str">
            <v>VAM Zona I</v>
          </cell>
          <cell r="G629" t="str">
            <v>SCB- 01</v>
          </cell>
          <cell r="H629">
            <v>42791</v>
          </cell>
        </row>
        <row r="630">
          <cell r="A630" t="str">
            <v>SP-197</v>
          </cell>
          <cell r="B630" t="str">
            <v>YPF.RN.SP-197</v>
          </cell>
          <cell r="C630" t="str">
            <v>SP-0197</v>
          </cell>
          <cell r="D630" t="str">
            <v>YPF.RN.SP-197</v>
          </cell>
          <cell r="E630" t="str">
            <v>Catriel</v>
          </cell>
          <cell r="F630" t="str">
            <v>CAT Zona I</v>
          </cell>
          <cell r="G630" t="str">
            <v>SP- 04</v>
          </cell>
          <cell r="H630">
            <v>42790</v>
          </cell>
        </row>
        <row r="631">
          <cell r="A631" t="str">
            <v>LaMa-2a</v>
          </cell>
          <cell r="B631" t="str">
            <v>YPF.Nq.LaMa.x-2</v>
          </cell>
          <cell r="C631" t="str">
            <v>LaMa-2</v>
          </cell>
          <cell r="D631" t="str">
            <v>YPF.Nq.LaMa.x-0002a</v>
          </cell>
          <cell r="E631" t="str">
            <v>Catriel</v>
          </cell>
          <cell r="F631" t="str">
            <v>VAM Zona I</v>
          </cell>
          <cell r="G631" t="str">
            <v>LaMa- 02</v>
          </cell>
          <cell r="H631">
            <v>42786</v>
          </cell>
        </row>
        <row r="632">
          <cell r="A632" t="str">
            <v>SP-441a</v>
          </cell>
          <cell r="B632" t="str">
            <v>YPF.RN.SP-441</v>
          </cell>
          <cell r="C632" t="str">
            <v>SP-441</v>
          </cell>
          <cell r="D632" t="str">
            <v>YPF.RN.SP-0441a</v>
          </cell>
          <cell r="E632" t="str">
            <v>Catriel</v>
          </cell>
          <cell r="F632" t="str">
            <v>CAT Zona I</v>
          </cell>
          <cell r="G632" t="str">
            <v>SP- 06</v>
          </cell>
          <cell r="H632">
            <v>42785</v>
          </cell>
        </row>
        <row r="633">
          <cell r="A633" t="str">
            <v>EM-720a</v>
          </cell>
          <cell r="B633" t="str">
            <v>YPF.RN.EM-720</v>
          </cell>
          <cell r="C633" t="str">
            <v>EM-720</v>
          </cell>
          <cell r="D633" t="str">
            <v>YPF.RN.EM-0720a</v>
          </cell>
          <cell r="E633" t="str">
            <v>Catriel</v>
          </cell>
          <cell r="F633" t="str">
            <v>Cedido/Vendido CATRIEL</v>
          </cell>
          <cell r="G633" t="str">
            <v>Cedido /Vendido EL MEDANITO</v>
          </cell>
          <cell r="H633">
            <v>42785</v>
          </cell>
        </row>
        <row r="634">
          <cell r="A634" t="str">
            <v>VAM-0007[00]a</v>
          </cell>
          <cell r="B634" t="str">
            <v>YPF.Nq.VAM-7</v>
          </cell>
          <cell r="C634" t="str">
            <v>VAM-7</v>
          </cell>
          <cell r="D634" t="str">
            <v>YPF.Nq.VAM-0007[00]a</v>
          </cell>
          <cell r="E634" t="str">
            <v>Catriel</v>
          </cell>
          <cell r="F634" t="str">
            <v>VAM Zona I</v>
          </cell>
          <cell r="G634" t="str">
            <v>VAM</v>
          </cell>
          <cell r="H634">
            <v>42784</v>
          </cell>
        </row>
        <row r="635">
          <cell r="A635" t="str">
            <v>PuB-128a</v>
          </cell>
          <cell r="B635" t="str">
            <v>YPF.RN.PuB-128</v>
          </cell>
          <cell r="C635" t="str">
            <v>PuB-128</v>
          </cell>
          <cell r="D635" t="str">
            <v>YPF.RN.PuB-0128a</v>
          </cell>
          <cell r="E635" t="str">
            <v>Catriel</v>
          </cell>
          <cell r="F635" t="str">
            <v>CAT Zona I</v>
          </cell>
          <cell r="G635" t="str">
            <v>PB- 01</v>
          </cell>
          <cell r="H635">
            <v>42783</v>
          </cell>
        </row>
        <row r="636">
          <cell r="A636" t="str">
            <v>SCB-146a</v>
          </cell>
          <cell r="B636" t="str">
            <v>YPF.Nq.SCB-146(d)</v>
          </cell>
          <cell r="C636" t="str">
            <v>SCB-146(d)</v>
          </cell>
          <cell r="D636" t="str">
            <v>YPF.Nq.SCB-0146a</v>
          </cell>
          <cell r="E636" t="str">
            <v>Catriel</v>
          </cell>
          <cell r="F636" t="str">
            <v>VAM Zona I</v>
          </cell>
          <cell r="G636" t="str">
            <v>SCB- 01</v>
          </cell>
          <cell r="H636">
            <v>42782</v>
          </cell>
        </row>
        <row r="637">
          <cell r="A637" t="str">
            <v>SCB-68a</v>
          </cell>
          <cell r="B637" t="str">
            <v>YPF.Nq.SCB-68</v>
          </cell>
          <cell r="C637" t="str">
            <v>SCB-68</v>
          </cell>
          <cell r="D637" t="str">
            <v>YPF.Nq.SCB-0068a</v>
          </cell>
          <cell r="E637" t="str">
            <v>Catriel</v>
          </cell>
          <cell r="F637" t="str">
            <v>VAM Zona I</v>
          </cell>
          <cell r="G637" t="str">
            <v>SCB- 01</v>
          </cell>
          <cell r="H637">
            <v>42779</v>
          </cell>
        </row>
        <row r="638">
          <cell r="A638" t="str">
            <v>PuB-141[00]a</v>
          </cell>
          <cell r="B638" t="str">
            <v>YPF.RN.PuB-141</v>
          </cell>
          <cell r="C638" t="str">
            <v>PuB-141</v>
          </cell>
          <cell r="D638" t="str">
            <v>YPF.RN.PuB-0141[00]a</v>
          </cell>
          <cell r="E638" t="str">
            <v>Catriel</v>
          </cell>
          <cell r="F638" t="str">
            <v>CAT Zona I</v>
          </cell>
          <cell r="G638" t="str">
            <v>PB- 04</v>
          </cell>
          <cell r="H638">
            <v>42777</v>
          </cell>
        </row>
        <row r="639">
          <cell r="A639" t="str">
            <v>EM-837a</v>
          </cell>
          <cell r="B639" t="str">
            <v>YPF.RN.EM-837</v>
          </cell>
          <cell r="C639" t="str">
            <v>EM-837</v>
          </cell>
          <cell r="D639" t="str">
            <v>YPF.RN.EM-0837a</v>
          </cell>
          <cell r="E639" t="str">
            <v>Catriel</v>
          </cell>
          <cell r="F639" t="str">
            <v>Cedido/Vendido CATRIEL</v>
          </cell>
          <cell r="G639" t="str">
            <v>Cedido /Vendido EL MEDANITO</v>
          </cell>
          <cell r="H639">
            <v>42777</v>
          </cell>
        </row>
        <row r="640">
          <cell r="A640" t="str">
            <v>CHO-7</v>
          </cell>
          <cell r="B640" t="str">
            <v>YPF.Nq.CHO-7</v>
          </cell>
          <cell r="C640" t="str">
            <v>CHO-7</v>
          </cell>
          <cell r="D640" t="str">
            <v>YPF.Nq.CHO-7</v>
          </cell>
          <cell r="E640" t="str">
            <v>Catriel</v>
          </cell>
          <cell r="F640" t="str">
            <v>VAM Zona I</v>
          </cell>
          <cell r="G640" t="str">
            <v>CH</v>
          </cell>
          <cell r="H640">
            <v>42776</v>
          </cell>
        </row>
        <row r="641">
          <cell r="A641" t="str">
            <v>SP-306a</v>
          </cell>
          <cell r="B641" t="str">
            <v>YPF.RN.SP-306</v>
          </cell>
          <cell r="C641" t="str">
            <v>SP-306</v>
          </cell>
          <cell r="D641" t="str">
            <v>YPF.RN.SP-0306a</v>
          </cell>
          <cell r="E641" t="str">
            <v>Catriel</v>
          </cell>
          <cell r="F641" t="str">
            <v>CAT Zona I</v>
          </cell>
          <cell r="G641" t="str">
            <v>SP- 06</v>
          </cell>
          <cell r="H641">
            <v>42775</v>
          </cell>
        </row>
        <row r="642">
          <cell r="A642" t="str">
            <v>EM-879a</v>
          </cell>
          <cell r="B642" t="str">
            <v>YPF.RN.EM-879</v>
          </cell>
          <cell r="C642" t="str">
            <v>EM-879</v>
          </cell>
          <cell r="D642" t="str">
            <v>YPF.RN.EM-0879a</v>
          </cell>
          <cell r="E642" t="str">
            <v>Catriel</v>
          </cell>
          <cell r="F642" t="str">
            <v>Cedido/Vendido CATRIEL</v>
          </cell>
          <cell r="G642" t="str">
            <v>Cedido /Vendido EL MEDANITO</v>
          </cell>
          <cell r="H642">
            <v>42775</v>
          </cell>
        </row>
        <row r="643">
          <cell r="A643" t="str">
            <v>SCB-92a</v>
          </cell>
          <cell r="B643" t="str">
            <v>YPF.Nq.SCB-92</v>
          </cell>
          <cell r="C643" t="str">
            <v>SCB-92</v>
          </cell>
          <cell r="D643" t="str">
            <v>YPF.Nq.SCB-0092a</v>
          </cell>
          <cell r="E643" t="str">
            <v>Catriel</v>
          </cell>
          <cell r="F643" t="str">
            <v>VAM Zona I</v>
          </cell>
          <cell r="G643" t="str">
            <v>SCB- 01</v>
          </cell>
          <cell r="H643">
            <v>42772</v>
          </cell>
        </row>
        <row r="644">
          <cell r="A644" t="str">
            <v>SP-252</v>
          </cell>
          <cell r="B644" t="str">
            <v>YPF.RN.SP-252</v>
          </cell>
          <cell r="C644" t="str">
            <v>SP-0252</v>
          </cell>
          <cell r="D644" t="str">
            <v>YPF.RN.SP-252</v>
          </cell>
          <cell r="E644" t="str">
            <v>Catriel</v>
          </cell>
          <cell r="F644" t="str">
            <v>CAT Zona I</v>
          </cell>
          <cell r="G644" t="str">
            <v>SP- 01</v>
          </cell>
          <cell r="H644">
            <v>42770</v>
          </cell>
        </row>
        <row r="645">
          <cell r="A645" t="str">
            <v>SP-219</v>
          </cell>
          <cell r="B645" t="str">
            <v>YPF.RN.SP-219</v>
          </cell>
          <cell r="C645" t="str">
            <v>SP-0219</v>
          </cell>
          <cell r="D645" t="str">
            <v>YPF.RN.SP-219</v>
          </cell>
          <cell r="E645" t="str">
            <v>Catriel</v>
          </cell>
          <cell r="F645" t="str">
            <v>CAT Zona I</v>
          </cell>
          <cell r="G645" t="str">
            <v>SP- 03</v>
          </cell>
          <cell r="H645">
            <v>42766</v>
          </cell>
        </row>
        <row r="646">
          <cell r="A646" t="str">
            <v>VAM-73(d)[00]a</v>
          </cell>
          <cell r="B646" t="str">
            <v>YPF.Nq.VAM-73(d)</v>
          </cell>
          <cell r="C646" t="str">
            <v>VAM-73(d)</v>
          </cell>
          <cell r="D646" t="str">
            <v>YPF.Nq.VAM-0073(d)[00]a</v>
          </cell>
          <cell r="E646" t="str">
            <v>Catriel</v>
          </cell>
          <cell r="F646" t="str">
            <v>VAM Zona I</v>
          </cell>
          <cell r="G646" t="str">
            <v>VAM</v>
          </cell>
          <cell r="H646">
            <v>42765</v>
          </cell>
        </row>
        <row r="647">
          <cell r="A647" t="str">
            <v>SP-113(I)[00]a</v>
          </cell>
          <cell r="B647" t="str">
            <v>YPF.RN.SP-113(I)</v>
          </cell>
          <cell r="C647" t="str">
            <v>SP-113(I)</v>
          </cell>
          <cell r="D647" t="str">
            <v>YPF.RN.SP-0113(I)[00]a</v>
          </cell>
          <cell r="E647" t="str">
            <v>Catriel</v>
          </cell>
          <cell r="F647" t="str">
            <v>CAT Zona I</v>
          </cell>
          <cell r="G647" t="str">
            <v>SP- 04</v>
          </cell>
          <cell r="H647">
            <v>42764</v>
          </cell>
        </row>
        <row r="648">
          <cell r="A648" t="str">
            <v>VAM-53(d)[00]a</v>
          </cell>
          <cell r="B648" t="str">
            <v>YPF.Nq.VAM-53(d)</v>
          </cell>
          <cell r="C648" t="str">
            <v>VAM-53(d)</v>
          </cell>
          <cell r="D648" t="str">
            <v>YPF.Nq.VAM-0053(d)[00]a</v>
          </cell>
          <cell r="E648" t="str">
            <v>Catriel</v>
          </cell>
          <cell r="F648" t="str">
            <v>VAM Zona I</v>
          </cell>
          <cell r="G648" t="str">
            <v>VAM</v>
          </cell>
          <cell r="H648">
            <v>42763</v>
          </cell>
        </row>
        <row r="649">
          <cell r="A649" t="str">
            <v>ES-0034</v>
          </cell>
          <cell r="B649" t="str">
            <v>YPF.RN.ES-34</v>
          </cell>
          <cell r="C649" t="str">
            <v>ES-34</v>
          </cell>
          <cell r="D649" t="str">
            <v>YPF.RN.ES-34</v>
          </cell>
          <cell r="E649" t="str">
            <v>Catriel</v>
          </cell>
          <cell r="F649" t="str">
            <v>Cedido/Vendido CATRIEL</v>
          </cell>
          <cell r="G649" t="str">
            <v>Cedido/Vendido EL SANTIAGUEÑO</v>
          </cell>
          <cell r="H649">
            <v>42763</v>
          </cell>
        </row>
        <row r="650">
          <cell r="A650" t="str">
            <v>SP-446a</v>
          </cell>
          <cell r="B650" t="str">
            <v>YPF.RN.SP-446</v>
          </cell>
          <cell r="C650" t="str">
            <v>SP-446</v>
          </cell>
          <cell r="D650" t="str">
            <v>YPF.RN.SP-0446a</v>
          </cell>
          <cell r="E650" t="str">
            <v>Catriel</v>
          </cell>
          <cell r="F650" t="str">
            <v>CAT Zona I</v>
          </cell>
          <cell r="G650" t="str">
            <v>SP- 06</v>
          </cell>
          <cell r="H650">
            <v>42762</v>
          </cell>
        </row>
        <row r="651">
          <cell r="A651" t="str">
            <v>VAM-31a</v>
          </cell>
          <cell r="B651" t="str">
            <v>YPF.Nq.VAM-31</v>
          </cell>
          <cell r="C651" t="str">
            <v>VAM-31</v>
          </cell>
          <cell r="D651" t="str">
            <v>YPF.Nq.VAM-0031a</v>
          </cell>
          <cell r="E651" t="str">
            <v>Catriel</v>
          </cell>
          <cell r="F651" t="str">
            <v>VAM Zona I</v>
          </cell>
          <cell r="G651" t="str">
            <v>VAM</v>
          </cell>
          <cell r="H651">
            <v>42762</v>
          </cell>
        </row>
        <row r="652">
          <cell r="A652" t="str">
            <v>CHO.a-57(d)[00]a</v>
          </cell>
          <cell r="B652" t="str">
            <v>YPF.Nq.CHO.a-57(d)</v>
          </cell>
          <cell r="C652" t="str">
            <v>CHO.a-57(d)</v>
          </cell>
          <cell r="D652" t="str">
            <v>YPF.Nq.CHO.a-0057(d)[00]a</v>
          </cell>
          <cell r="E652" t="str">
            <v>Catriel</v>
          </cell>
          <cell r="F652" t="str">
            <v>VAM Zona I</v>
          </cell>
          <cell r="G652" t="str">
            <v>CHON</v>
          </cell>
          <cell r="H652">
            <v>42760</v>
          </cell>
        </row>
        <row r="653">
          <cell r="A653" t="str">
            <v>SP-225</v>
          </cell>
          <cell r="B653" t="str">
            <v>YPF.RN.SP-225</v>
          </cell>
          <cell r="C653" t="str">
            <v>SP-0225</v>
          </cell>
          <cell r="D653" t="str">
            <v>YPF.RN.SP-225</v>
          </cell>
          <cell r="E653" t="str">
            <v>Catriel</v>
          </cell>
          <cell r="F653" t="str">
            <v>CAT Zona I</v>
          </cell>
          <cell r="G653" t="str">
            <v>SP- 07</v>
          </cell>
          <cell r="H653">
            <v>42759</v>
          </cell>
        </row>
        <row r="654">
          <cell r="A654" t="str">
            <v>SP-22</v>
          </cell>
          <cell r="B654" t="str">
            <v>YPF.RN.SP-22</v>
          </cell>
          <cell r="C654" t="str">
            <v>SP-0022</v>
          </cell>
          <cell r="D654" t="str">
            <v>YPF.RN.SP-22</v>
          </cell>
          <cell r="E654" t="str">
            <v>Catriel</v>
          </cell>
          <cell r="F654" t="str">
            <v>CAT Zona I</v>
          </cell>
          <cell r="G654" t="str">
            <v>SP- 01</v>
          </cell>
          <cell r="H654">
            <v>42759</v>
          </cell>
        </row>
        <row r="655">
          <cell r="A655" t="str">
            <v>PuB-120</v>
          </cell>
          <cell r="B655" t="str">
            <v>YPF.RN.PuB-120</v>
          </cell>
          <cell r="C655" t="str">
            <v>PuB-120</v>
          </cell>
          <cell r="D655" t="str">
            <v>YPF.RN.PuB-120</v>
          </cell>
          <cell r="E655" t="str">
            <v>Catriel</v>
          </cell>
          <cell r="F655" t="str">
            <v>CAT Zona I</v>
          </cell>
          <cell r="G655" t="str">
            <v>PB- 02</v>
          </cell>
          <cell r="H655">
            <v>42757</v>
          </cell>
        </row>
        <row r="656">
          <cell r="A656" t="str">
            <v>LaO.e-3[00]a</v>
          </cell>
          <cell r="B656" t="str">
            <v>YPF.Nq.LaO.e-3</v>
          </cell>
          <cell r="C656" t="str">
            <v>LaO.e-3</v>
          </cell>
          <cell r="D656" t="str">
            <v>YPF.Nq.LaO.e-0003[00]a</v>
          </cell>
          <cell r="E656" t="str">
            <v>Catriel</v>
          </cell>
          <cell r="F656" t="str">
            <v>VAM Zona I</v>
          </cell>
          <cell r="G656" t="str">
            <v>CHON</v>
          </cell>
          <cell r="H656">
            <v>42757</v>
          </cell>
        </row>
        <row r="657">
          <cell r="A657" t="str">
            <v>SP-449[00]a</v>
          </cell>
          <cell r="B657" t="str">
            <v>YPF.RN.SP-449</v>
          </cell>
          <cell r="C657" t="str">
            <v>SP-449</v>
          </cell>
          <cell r="D657" t="str">
            <v>YPF.RN.SP-0449[00]a</v>
          </cell>
          <cell r="E657" t="str">
            <v>Catriel</v>
          </cell>
          <cell r="F657" t="str">
            <v>CAT Zona I</v>
          </cell>
          <cell r="G657" t="str">
            <v>SP- 09</v>
          </cell>
          <cell r="H657">
            <v>42756</v>
          </cell>
        </row>
        <row r="658">
          <cell r="A658" t="str">
            <v>PuB.a-166[00]a</v>
          </cell>
          <cell r="B658" t="str">
            <v>YPF.RN.PuB.a-166</v>
          </cell>
          <cell r="C658" t="str">
            <v>PuB.a-166</v>
          </cell>
          <cell r="D658" t="str">
            <v>YPF.RN.PuB.a-0166[00]a</v>
          </cell>
          <cell r="E658" t="str">
            <v>Catriel</v>
          </cell>
          <cell r="F658" t="str">
            <v>CAT Zona I</v>
          </cell>
          <cell r="G658" t="str">
            <v>PB- 04</v>
          </cell>
          <cell r="H658">
            <v>42755</v>
          </cell>
        </row>
        <row r="659">
          <cell r="A659" t="str">
            <v>EM-263a(I)</v>
          </cell>
          <cell r="B659" t="str">
            <v>YPF.RN.EM-263(I)</v>
          </cell>
          <cell r="C659" t="str">
            <v>EM-263(I)</v>
          </cell>
          <cell r="D659" t="str">
            <v>YPF.RN.EM-0263a(I)</v>
          </cell>
          <cell r="E659" t="str">
            <v>Catriel</v>
          </cell>
          <cell r="F659" t="str">
            <v>Cedido/Vendido CATRIEL</v>
          </cell>
          <cell r="G659" t="str">
            <v>Cedido /Vendido EL MEDANITO</v>
          </cell>
          <cell r="H659">
            <v>42755</v>
          </cell>
        </row>
        <row r="660">
          <cell r="A660" t="str">
            <v>SCB-27</v>
          </cell>
          <cell r="B660" t="str">
            <v>YPF.Nq.SCB-27</v>
          </cell>
          <cell r="C660" t="str">
            <v>SCB-0027</v>
          </cell>
          <cell r="D660" t="str">
            <v>YPF.Nq.SCB-27</v>
          </cell>
          <cell r="E660" t="str">
            <v>Catriel</v>
          </cell>
          <cell r="F660" t="str">
            <v>VAM Zona I</v>
          </cell>
          <cell r="G660" t="str">
            <v>SCB- 01</v>
          </cell>
          <cell r="H660">
            <v>42754</v>
          </cell>
        </row>
        <row r="661">
          <cell r="A661" t="str">
            <v>SCB-0027[00]b</v>
          </cell>
          <cell r="B661" t="str">
            <v>YPF.Nq.SCB-27</v>
          </cell>
          <cell r="C661" t="str">
            <v>SCB-0027</v>
          </cell>
          <cell r="D661" t="str">
            <v>YPF.Nq.SCB-0027[00]b</v>
          </cell>
          <cell r="E661" t="str">
            <v>Catriel</v>
          </cell>
          <cell r="F661" t="str">
            <v>VAM Zona I</v>
          </cell>
          <cell r="G661" t="str">
            <v>SCB- 01</v>
          </cell>
          <cell r="H661">
            <v>42754</v>
          </cell>
        </row>
        <row r="662">
          <cell r="A662" t="str">
            <v>EM-747a</v>
          </cell>
          <cell r="B662" t="str">
            <v>YPF.RN.EM-747</v>
          </cell>
          <cell r="C662" t="str">
            <v>EM-747</v>
          </cell>
          <cell r="D662" t="str">
            <v>YPF.RN.EM-0747a</v>
          </cell>
          <cell r="E662" t="str">
            <v>Catriel</v>
          </cell>
          <cell r="F662" t="str">
            <v>Cedido/Vendido CATRIEL</v>
          </cell>
          <cell r="G662" t="str">
            <v>Cedido /Vendido EL MEDANITO</v>
          </cell>
          <cell r="H662">
            <v>42751</v>
          </cell>
        </row>
        <row r="663">
          <cell r="A663" t="str">
            <v>PuB.a-80</v>
          </cell>
          <cell r="B663" t="str">
            <v>YPF.RN.PuB.a-80</v>
          </cell>
          <cell r="C663" t="str">
            <v>PuB-0080</v>
          </cell>
          <cell r="D663" t="str">
            <v>YPF.RN.PuB.a-80</v>
          </cell>
          <cell r="E663" t="str">
            <v>Catriel</v>
          </cell>
          <cell r="F663" t="str">
            <v>CAT Zona I</v>
          </cell>
          <cell r="G663" t="str">
            <v>PB- 04</v>
          </cell>
          <cell r="H663">
            <v>42751</v>
          </cell>
        </row>
        <row r="664">
          <cell r="A664" t="str">
            <v>EM-777a</v>
          </cell>
          <cell r="B664" t="str">
            <v>YPF.RN.EM-777</v>
          </cell>
          <cell r="C664" t="str">
            <v>EM-777</v>
          </cell>
          <cell r="D664" t="str">
            <v>YPF.RN.EM-0777a</v>
          </cell>
          <cell r="E664" t="str">
            <v>Catriel</v>
          </cell>
          <cell r="F664" t="str">
            <v>Cedido/Vendido CATRIEL</v>
          </cell>
          <cell r="G664" t="str">
            <v>Cedido /Vendido EL MEDANITO</v>
          </cell>
          <cell r="H664">
            <v>42750</v>
          </cell>
        </row>
        <row r="665">
          <cell r="A665" t="str">
            <v>SCB-140a</v>
          </cell>
          <cell r="B665" t="str">
            <v>YPF.Nq.SCB-140</v>
          </cell>
          <cell r="C665" t="str">
            <v>SCB-140</v>
          </cell>
          <cell r="D665" t="str">
            <v>YPF.Nq.SCB-0140a</v>
          </cell>
          <cell r="E665" t="str">
            <v>Catriel</v>
          </cell>
          <cell r="F665" t="str">
            <v>VAM Zona I</v>
          </cell>
          <cell r="G665" t="str">
            <v>SCB- 01</v>
          </cell>
          <cell r="H665">
            <v>42749</v>
          </cell>
        </row>
        <row r="666">
          <cell r="A666" t="str">
            <v>SP-162(I)[00]a</v>
          </cell>
          <cell r="B666" t="str">
            <v>YPF.RN.SP-162(I)</v>
          </cell>
          <cell r="C666" t="str">
            <v>SP-162(I)</v>
          </cell>
          <cell r="D666" t="str">
            <v>YPF.RN.SP-0162(I)[00]a</v>
          </cell>
          <cell r="E666" t="str">
            <v>Catriel</v>
          </cell>
          <cell r="F666" t="str">
            <v>CAT Zona I</v>
          </cell>
          <cell r="G666" t="str">
            <v>SP- 07</v>
          </cell>
          <cell r="H666">
            <v>42749</v>
          </cell>
        </row>
        <row r="667">
          <cell r="A667" t="str">
            <v>EM-75</v>
          </cell>
          <cell r="B667" t="str">
            <v>YPF.RN.EM-75</v>
          </cell>
          <cell r="C667" t="str">
            <v>EM-0075</v>
          </cell>
          <cell r="D667" t="str">
            <v>YPF.RN.EM-75</v>
          </cell>
          <cell r="E667" t="str">
            <v>Catriel</v>
          </cell>
          <cell r="F667" t="str">
            <v>Cedido/Vendido CATRIEL</v>
          </cell>
          <cell r="G667" t="str">
            <v>Cedido /Vendido EL MEDANITO</v>
          </cell>
          <cell r="H667">
            <v>42749</v>
          </cell>
        </row>
        <row r="668">
          <cell r="A668" t="str">
            <v>VAM-54(d)[00]a</v>
          </cell>
          <cell r="B668" t="str">
            <v>YPF.Nq.VAM-54(d)</v>
          </cell>
          <cell r="C668" t="str">
            <v>VAM-54(d)</v>
          </cell>
          <cell r="D668" t="str">
            <v>YPF.Nq.VAM-0054(d)[00]a</v>
          </cell>
          <cell r="E668" t="str">
            <v>Catriel</v>
          </cell>
          <cell r="F668" t="str">
            <v>VAM Zona I</v>
          </cell>
          <cell r="G668" t="str">
            <v>VAM</v>
          </cell>
          <cell r="H668">
            <v>42747</v>
          </cell>
        </row>
        <row r="669">
          <cell r="A669" t="str">
            <v>RiAl-7a</v>
          </cell>
          <cell r="B669" t="str">
            <v>YPF.Nq.RiAl-7</v>
          </cell>
          <cell r="C669" t="str">
            <v>RiAl-7</v>
          </cell>
          <cell r="D669" t="str">
            <v>YPF.Nq.RiAl-0007a</v>
          </cell>
          <cell r="E669" t="str">
            <v>Catriel</v>
          </cell>
          <cell r="F669" t="str">
            <v>VAM Zona I</v>
          </cell>
          <cell r="G669" t="str">
            <v>LaMa- 02</v>
          </cell>
          <cell r="H669">
            <v>42746</v>
          </cell>
        </row>
        <row r="670">
          <cell r="A670" t="str">
            <v>SP-324a</v>
          </cell>
          <cell r="B670" t="str">
            <v>YPF.RN.SP.a-324</v>
          </cell>
          <cell r="C670" t="str">
            <v>SP-324</v>
          </cell>
          <cell r="D670" t="str">
            <v>YPF.RN.SP.a-0324a</v>
          </cell>
          <cell r="E670" t="str">
            <v>Catriel</v>
          </cell>
          <cell r="F670" t="str">
            <v>CAT Zona I</v>
          </cell>
          <cell r="G670" t="str">
            <v>SP- 01</v>
          </cell>
          <cell r="H670">
            <v>42746</v>
          </cell>
        </row>
        <row r="671">
          <cell r="A671" t="str">
            <v>BP.a-4</v>
          </cell>
          <cell r="B671" t="str">
            <v>YPF.RN.BP.a-4</v>
          </cell>
          <cell r="C671" t="str">
            <v>BP-0004</v>
          </cell>
          <cell r="D671" t="str">
            <v>YPF.RN.BP.a-4</v>
          </cell>
          <cell r="E671" t="str">
            <v>Catriel</v>
          </cell>
          <cell r="F671" t="str">
            <v>Cedido/Vendido CATRIEL</v>
          </cell>
          <cell r="G671" t="str">
            <v>Cedido/Vendido BAJO DEL PICHE</v>
          </cell>
          <cell r="H671">
            <v>42745</v>
          </cell>
        </row>
        <row r="672">
          <cell r="A672" t="str">
            <v>EM-882a</v>
          </cell>
          <cell r="B672" t="str">
            <v>YPF.RN.EM-882</v>
          </cell>
          <cell r="C672" t="str">
            <v>EM-882</v>
          </cell>
          <cell r="D672" t="str">
            <v>YPF.RN.EM-0882a</v>
          </cell>
          <cell r="E672" t="str">
            <v>Catriel</v>
          </cell>
          <cell r="F672" t="str">
            <v>Cedido/Vendido CATRIEL</v>
          </cell>
          <cell r="G672" t="str">
            <v>Cedido /Vendido EL MEDANITO</v>
          </cell>
          <cell r="H672">
            <v>42743</v>
          </cell>
        </row>
        <row r="673">
          <cell r="A673" t="str">
            <v>SP-348[00]a</v>
          </cell>
          <cell r="B673" t="str">
            <v>YPF.RN.SP-348</v>
          </cell>
          <cell r="C673" t="str">
            <v>SP-348</v>
          </cell>
          <cell r="D673" t="str">
            <v>YPF.RN.SP-0348[00]a</v>
          </cell>
          <cell r="E673" t="str">
            <v>Catriel</v>
          </cell>
          <cell r="F673" t="str">
            <v>CAT Zona I</v>
          </cell>
          <cell r="G673" t="str">
            <v>SP- 06</v>
          </cell>
          <cell r="H673">
            <v>42743</v>
          </cell>
        </row>
        <row r="674">
          <cell r="A674" t="str">
            <v>PuB-126a</v>
          </cell>
          <cell r="B674" t="str">
            <v>YPF.RN.PuB-126</v>
          </cell>
          <cell r="C674" t="str">
            <v>PuB-126</v>
          </cell>
          <cell r="D674" t="str">
            <v>YPF.RN.PuB-0126a</v>
          </cell>
          <cell r="E674" t="str">
            <v>Catriel</v>
          </cell>
          <cell r="F674" t="str">
            <v>CAT Zona I</v>
          </cell>
          <cell r="G674" t="str">
            <v>PB- 02</v>
          </cell>
          <cell r="H674">
            <v>42743</v>
          </cell>
        </row>
        <row r="675">
          <cell r="A675" t="str">
            <v>CHO-45(d)[00]a</v>
          </cell>
          <cell r="B675" t="str">
            <v>YPF.Nq.CHO-45(d)</v>
          </cell>
          <cell r="C675" t="str">
            <v>CHO-45(d)</v>
          </cell>
          <cell r="D675" t="str">
            <v>YPF.Nq.CHO-0045(d)[00]a</v>
          </cell>
          <cell r="E675" t="str">
            <v>Catriel</v>
          </cell>
          <cell r="F675" t="str">
            <v>VAM Zona I</v>
          </cell>
          <cell r="G675" t="str">
            <v>CHON</v>
          </cell>
          <cell r="H675">
            <v>42742</v>
          </cell>
        </row>
        <row r="676">
          <cell r="A676" t="str">
            <v>VAM-22a</v>
          </cell>
          <cell r="B676" t="str">
            <v>YPF.Nq.VAM-22</v>
          </cell>
          <cell r="C676" t="str">
            <v>VAM-22</v>
          </cell>
          <cell r="D676" t="str">
            <v>YPF.Nq.VAM-0022a</v>
          </cell>
          <cell r="E676" t="str">
            <v>Catriel</v>
          </cell>
          <cell r="F676" t="str">
            <v>VAM Zona I</v>
          </cell>
          <cell r="G676" t="str">
            <v>VAM</v>
          </cell>
          <cell r="H676">
            <v>42741</v>
          </cell>
        </row>
        <row r="677">
          <cell r="A677" t="str">
            <v>SP-333[00]a</v>
          </cell>
          <cell r="B677" t="str">
            <v>YPF.RN.SP-333</v>
          </cell>
          <cell r="C677" t="str">
            <v>SP-333</v>
          </cell>
          <cell r="D677" t="str">
            <v>YPF.RN.SP-0333[00]a</v>
          </cell>
          <cell r="E677" t="str">
            <v>Catriel</v>
          </cell>
          <cell r="F677" t="str">
            <v>CAT Zona I</v>
          </cell>
          <cell r="G677" t="str">
            <v>SP- 09</v>
          </cell>
          <cell r="H677">
            <v>42741</v>
          </cell>
        </row>
        <row r="678">
          <cell r="A678" t="str">
            <v>SP-503a</v>
          </cell>
          <cell r="B678" t="str">
            <v>YPF.RN.SP-503</v>
          </cell>
          <cell r="C678" t="str">
            <v>SP-503</v>
          </cell>
          <cell r="D678" t="str">
            <v>YPF.RN.SP-0503a</v>
          </cell>
          <cell r="E678" t="str">
            <v>Catriel</v>
          </cell>
          <cell r="F678" t="str">
            <v>CAT Zona I</v>
          </cell>
          <cell r="G678" t="str">
            <v>SP- 09</v>
          </cell>
          <cell r="H678">
            <v>42739</v>
          </cell>
        </row>
        <row r="679">
          <cell r="A679" t="str">
            <v>EM-525</v>
          </cell>
          <cell r="B679" t="str">
            <v>YPF.RN.EM-525</v>
          </cell>
          <cell r="C679" t="str">
            <v>EM-0525</v>
          </cell>
          <cell r="D679" t="str">
            <v>YPF.RN.EM-525</v>
          </cell>
          <cell r="E679" t="str">
            <v>Catriel</v>
          </cell>
          <cell r="F679" t="str">
            <v>Cedido/Vendido CATRIEL</v>
          </cell>
          <cell r="G679" t="str">
            <v>Cedido /Vendido EL MEDANITO</v>
          </cell>
          <cell r="H679">
            <v>42738</v>
          </cell>
        </row>
        <row r="680">
          <cell r="A680" t="str">
            <v>SP-0289[00]a</v>
          </cell>
          <cell r="B680" t="str">
            <v>YPF.RN.SP-289</v>
          </cell>
          <cell r="C680" t="str">
            <v>SP-289</v>
          </cell>
          <cell r="D680" t="str">
            <v>YPF.RN.SP-0289[00]a</v>
          </cell>
          <cell r="E680" t="str">
            <v>Catriel</v>
          </cell>
          <cell r="F680" t="str">
            <v>CAT Zona I</v>
          </cell>
          <cell r="G680" t="str">
            <v>SP- 01</v>
          </cell>
          <cell r="H680">
            <v>42738</v>
          </cell>
        </row>
        <row r="681">
          <cell r="A681" t="str">
            <v>LR-1042</v>
          </cell>
          <cell r="B681" t="str">
            <v>APA.RN.LR-1042</v>
          </cell>
          <cell r="C681" t="str">
            <v>LR-1042</v>
          </cell>
          <cell r="D681" t="str">
            <v>APA.RN.LR-1042</v>
          </cell>
          <cell r="E681" t="str">
            <v>Catriel</v>
          </cell>
          <cell r="F681" t="str">
            <v>Cedido/Vendido CATRIEL</v>
          </cell>
          <cell r="G681" t="str">
            <v>Cedido/Vendido LOS RAMBLONES</v>
          </cell>
          <cell r="H681">
            <v>42737</v>
          </cell>
        </row>
        <row r="682">
          <cell r="A682" t="str">
            <v>VAM-25a</v>
          </cell>
          <cell r="B682" t="str">
            <v>YPF.Nq.VAM-25</v>
          </cell>
          <cell r="C682" t="str">
            <v>VAM-25</v>
          </cell>
          <cell r="D682" t="str">
            <v>YPF.Nq.VAM-0025a</v>
          </cell>
          <cell r="E682" t="str">
            <v>Catriel</v>
          </cell>
          <cell r="F682" t="str">
            <v>VAM Zona I</v>
          </cell>
          <cell r="G682" t="str">
            <v>VAM</v>
          </cell>
          <cell r="H682">
            <v>42736</v>
          </cell>
        </row>
        <row r="683">
          <cell r="A683" t="str">
            <v>SP-412a</v>
          </cell>
          <cell r="B683" t="str">
            <v>YPF.RN.SP.a-412</v>
          </cell>
          <cell r="C683" t="str">
            <v>SP.a-412</v>
          </cell>
          <cell r="D683" t="str">
            <v>YPF.RN.SP.a-0412a</v>
          </cell>
          <cell r="E683" t="str">
            <v>Catriel</v>
          </cell>
          <cell r="F683" t="str">
            <v>CAT Zona I</v>
          </cell>
          <cell r="G683" t="str">
            <v>SP- 07</v>
          </cell>
          <cell r="H683">
            <v>42733</v>
          </cell>
        </row>
        <row r="684">
          <cell r="A684" t="str">
            <v>SP-308a</v>
          </cell>
          <cell r="B684" t="str">
            <v>YPF.RN.SP-308</v>
          </cell>
          <cell r="C684" t="str">
            <v>SP-308</v>
          </cell>
          <cell r="D684" t="str">
            <v>YPF.RN.SP-0308a</v>
          </cell>
          <cell r="E684" t="str">
            <v>Catriel</v>
          </cell>
          <cell r="F684" t="str">
            <v>CAT Zona I</v>
          </cell>
          <cell r="G684" t="str">
            <v>SP- 06</v>
          </cell>
          <cell r="H684">
            <v>42733</v>
          </cell>
        </row>
        <row r="685">
          <cell r="A685" t="str">
            <v>CAv.x-3</v>
          </cell>
          <cell r="B685" t="str">
            <v>YPF.Nq.CAv.x-3</v>
          </cell>
          <cell r="C685" t="str">
            <v>CAv-3</v>
          </cell>
          <cell r="D685" t="str">
            <v>YPF.Nq.CAv.x-3</v>
          </cell>
          <cell r="E685" t="str">
            <v>Catriel</v>
          </cell>
          <cell r="F685" t="str">
            <v>VAM Zona I</v>
          </cell>
          <cell r="G685" t="str">
            <v>SCB- 01</v>
          </cell>
          <cell r="H685">
            <v>42732</v>
          </cell>
        </row>
        <row r="686">
          <cell r="A686" t="str">
            <v>SP-51</v>
          </cell>
          <cell r="B686" t="str">
            <v>YPF.RN.SP-51</v>
          </cell>
          <cell r="C686" t="str">
            <v>SP-0051</v>
          </cell>
          <cell r="D686" t="str">
            <v>YPF.RN.SP-51</v>
          </cell>
          <cell r="E686" t="str">
            <v>Catriel</v>
          </cell>
          <cell r="F686" t="str">
            <v>CAT Zona I</v>
          </cell>
          <cell r="G686" t="str">
            <v>SP- 02</v>
          </cell>
          <cell r="H686">
            <v>42731</v>
          </cell>
        </row>
        <row r="687">
          <cell r="A687" t="str">
            <v>PuB-157[00]a</v>
          </cell>
          <cell r="B687" t="str">
            <v>YPF.RN.PuB-157</v>
          </cell>
          <cell r="C687" t="str">
            <v>PuB-157</v>
          </cell>
          <cell r="D687" t="str">
            <v>YPF.RN.PuB-0157[00]a</v>
          </cell>
          <cell r="E687" t="str">
            <v>Catriel</v>
          </cell>
          <cell r="F687" t="str">
            <v>CAT Zona I</v>
          </cell>
          <cell r="G687" t="str">
            <v>PB- 04</v>
          </cell>
          <cell r="H687">
            <v>42731</v>
          </cell>
        </row>
        <row r="688">
          <cell r="A688" t="str">
            <v>ES-0034</v>
          </cell>
          <cell r="B688" t="str">
            <v>YPF.RN.ES-34</v>
          </cell>
          <cell r="C688" t="str">
            <v>ES-34</v>
          </cell>
          <cell r="D688" t="str">
            <v>YPF.RN.ES-34</v>
          </cell>
          <cell r="E688" t="str">
            <v>Catriel</v>
          </cell>
          <cell r="F688" t="str">
            <v>Cedido/Vendido CATRIEL</v>
          </cell>
          <cell r="G688" t="str">
            <v>Cedido/Vendido EL SANTIAGUEÑO</v>
          </cell>
          <cell r="H688">
            <v>42731</v>
          </cell>
        </row>
        <row r="689">
          <cell r="A689" t="str">
            <v>VAM.a-87(d)[00]a</v>
          </cell>
          <cell r="B689" t="str">
            <v>YPF.Nq.VAM.a-87(d)</v>
          </cell>
          <cell r="C689" t="str">
            <v>VAM.a-87(d)</v>
          </cell>
          <cell r="D689" t="str">
            <v>YPF.Nq.VAM.a-0087(d)[00]a</v>
          </cell>
          <cell r="E689" t="str">
            <v>Catriel</v>
          </cell>
          <cell r="F689" t="str">
            <v>VAM Zona I</v>
          </cell>
          <cell r="G689" t="str">
            <v>VAM</v>
          </cell>
          <cell r="H689">
            <v>42727</v>
          </cell>
        </row>
        <row r="690">
          <cell r="A690" t="str">
            <v>SP-243</v>
          </cell>
          <cell r="B690" t="str">
            <v>YPF.RN.SP-243</v>
          </cell>
          <cell r="C690" t="str">
            <v>SP-0243</v>
          </cell>
          <cell r="D690" t="str">
            <v>YPF.RN.SP-243</v>
          </cell>
          <cell r="E690" t="str">
            <v>Catriel</v>
          </cell>
          <cell r="F690" t="str">
            <v>CAT Zona I</v>
          </cell>
          <cell r="G690" t="str">
            <v>SP- 02</v>
          </cell>
          <cell r="H690">
            <v>42727</v>
          </cell>
        </row>
        <row r="691">
          <cell r="A691" t="str">
            <v>SP-505a</v>
          </cell>
          <cell r="B691" t="str">
            <v>YPF.RN.SP-505</v>
          </cell>
          <cell r="C691" t="str">
            <v>SP-505</v>
          </cell>
          <cell r="D691" t="str">
            <v>YPF.RN.SP-0505a</v>
          </cell>
          <cell r="E691" t="str">
            <v>Catriel</v>
          </cell>
          <cell r="F691" t="str">
            <v>CAT Zona I</v>
          </cell>
          <cell r="G691" t="str">
            <v>SP-10</v>
          </cell>
          <cell r="H691">
            <v>42726</v>
          </cell>
        </row>
        <row r="692">
          <cell r="A692" t="str">
            <v>EM-195(I</v>
          </cell>
          <cell r="B692" t="str">
            <v>YPF.RN.EM-195(I)</v>
          </cell>
          <cell r="C692" t="str">
            <v>EM-0195(I)</v>
          </cell>
          <cell r="D692" t="str">
            <v>YPF.RN.EM-195(I)</v>
          </cell>
          <cell r="E692" t="str">
            <v>Catriel</v>
          </cell>
          <cell r="F692" t="str">
            <v>Cedido/Vendido CATRIEL</v>
          </cell>
          <cell r="G692" t="str">
            <v>Cedido /Vendido EL MEDANITO</v>
          </cell>
          <cell r="H692">
            <v>42725</v>
          </cell>
        </row>
        <row r="693">
          <cell r="A693" t="str">
            <v>CHO-49(d)[00]a</v>
          </cell>
          <cell r="B693" t="str">
            <v>YPF.Nq.CHO-49(d)</v>
          </cell>
          <cell r="C693" t="str">
            <v>CHO-49(d)</v>
          </cell>
          <cell r="D693" t="str">
            <v>YPF.Nq.CHO-0049(d)[00]a</v>
          </cell>
          <cell r="E693" t="str">
            <v>Catriel</v>
          </cell>
          <cell r="F693" t="str">
            <v>VAM Zona I</v>
          </cell>
          <cell r="G693" t="str">
            <v>CHON</v>
          </cell>
          <cell r="H693">
            <v>42724</v>
          </cell>
        </row>
        <row r="694">
          <cell r="A694" t="str">
            <v>SP-270</v>
          </cell>
          <cell r="B694" t="str">
            <v>YPF.RN.SP-270</v>
          </cell>
          <cell r="C694" t="str">
            <v>SP-0270</v>
          </cell>
          <cell r="D694" t="str">
            <v>YPF.RN.SP-270</v>
          </cell>
          <cell r="E694" t="str">
            <v>Catriel</v>
          </cell>
          <cell r="F694" t="str">
            <v>CAT Zona I</v>
          </cell>
          <cell r="G694" t="str">
            <v>SP- 04</v>
          </cell>
          <cell r="H694">
            <v>42723</v>
          </cell>
        </row>
        <row r="695">
          <cell r="A695" t="str">
            <v>RiAl-1a</v>
          </cell>
          <cell r="B695" t="str">
            <v>YPF.Nq.RiAl.x-1</v>
          </cell>
          <cell r="C695" t="str">
            <v>RiAl-1</v>
          </cell>
          <cell r="D695" t="str">
            <v>YPF.Nq.RiAl.x-0001a</v>
          </cell>
          <cell r="E695" t="str">
            <v>Catriel</v>
          </cell>
          <cell r="F695" t="str">
            <v>VAM Zona I</v>
          </cell>
          <cell r="G695" t="str">
            <v>LaMa- 02</v>
          </cell>
          <cell r="H695">
            <v>42723</v>
          </cell>
        </row>
        <row r="696">
          <cell r="A696" t="str">
            <v>PuB-28</v>
          </cell>
          <cell r="B696" t="str">
            <v>YPF.RN.PuB-28</v>
          </cell>
          <cell r="C696" t="str">
            <v>PuB-0028</v>
          </cell>
          <cell r="D696" t="str">
            <v>YPF.RN.PuB-28</v>
          </cell>
          <cell r="E696" t="str">
            <v>Catriel</v>
          </cell>
          <cell r="F696" t="str">
            <v>CAT Zona I</v>
          </cell>
          <cell r="G696" t="str">
            <v>PB- 03</v>
          </cell>
          <cell r="H696">
            <v>42721</v>
          </cell>
        </row>
        <row r="697">
          <cell r="A697" t="str">
            <v>EM-792a</v>
          </cell>
          <cell r="B697" t="str">
            <v>YPF.RN.EM-792</v>
          </cell>
          <cell r="C697" t="str">
            <v>EM-792</v>
          </cell>
          <cell r="D697" t="str">
            <v>YPF.RN.EM-0792a</v>
          </cell>
          <cell r="E697" t="str">
            <v>Catriel</v>
          </cell>
          <cell r="F697" t="str">
            <v>Cedido/Vendido CATRIEL</v>
          </cell>
          <cell r="G697" t="str">
            <v>Cedido /Vendido EL MEDANITO</v>
          </cell>
          <cell r="H697">
            <v>42721</v>
          </cell>
        </row>
        <row r="698">
          <cell r="A698" t="str">
            <v>EM-668a</v>
          </cell>
          <cell r="B698" t="str">
            <v>YPF.RN.EM-668</v>
          </cell>
          <cell r="C698" t="str">
            <v>EM-668</v>
          </cell>
          <cell r="D698" t="str">
            <v>YPF.RN.EM-0668a</v>
          </cell>
          <cell r="E698" t="str">
            <v>Catriel</v>
          </cell>
          <cell r="F698" t="str">
            <v>Cedido/Vendido CATRIEL</v>
          </cell>
          <cell r="G698" t="str">
            <v>Cedido /Vendido EL MEDANITO</v>
          </cell>
          <cell r="H698">
            <v>42720</v>
          </cell>
        </row>
        <row r="699">
          <cell r="A699" t="str">
            <v>SP-101(I)[00]a</v>
          </cell>
          <cell r="B699" t="str">
            <v>YPF.RN.SP-101(I)</v>
          </cell>
          <cell r="C699" t="str">
            <v>SP-101(I)</v>
          </cell>
          <cell r="D699" t="str">
            <v>YPF.RN.SP-0101(I)[00]a</v>
          </cell>
          <cell r="E699" t="str">
            <v>Catriel</v>
          </cell>
          <cell r="F699" t="str">
            <v>CAT Zona I</v>
          </cell>
          <cell r="G699" t="str">
            <v>SP- 03</v>
          </cell>
          <cell r="H699">
            <v>42719</v>
          </cell>
        </row>
        <row r="700">
          <cell r="A700" t="str">
            <v>RiAl-4a</v>
          </cell>
          <cell r="B700" t="str">
            <v>YPF.Nq.RiAl.a-4</v>
          </cell>
          <cell r="C700" t="str">
            <v>RiAl-4</v>
          </cell>
          <cell r="D700" t="str">
            <v>YPF.Nq.RiAl.a-0004a</v>
          </cell>
          <cell r="E700" t="str">
            <v>Catriel</v>
          </cell>
          <cell r="F700" t="str">
            <v>VAM Zona I</v>
          </cell>
          <cell r="G700" t="str">
            <v>LaMa- 02</v>
          </cell>
          <cell r="H700">
            <v>42719</v>
          </cell>
        </row>
        <row r="701">
          <cell r="A701" t="str">
            <v>SP-391a</v>
          </cell>
          <cell r="B701" t="str">
            <v>YPF.RN.SP-391</v>
          </cell>
          <cell r="C701" t="str">
            <v>SP-391</v>
          </cell>
          <cell r="D701" t="str">
            <v>YPF.RN.SP-0391a</v>
          </cell>
          <cell r="E701" t="str">
            <v>Catriel</v>
          </cell>
          <cell r="F701" t="str">
            <v>CAT Zona I</v>
          </cell>
          <cell r="G701" t="str">
            <v>SP- 06</v>
          </cell>
          <cell r="H701">
            <v>42719</v>
          </cell>
        </row>
        <row r="702">
          <cell r="A702" t="str">
            <v>EM-688</v>
          </cell>
          <cell r="B702" t="str">
            <v>YPF.RN.EM-688</v>
          </cell>
          <cell r="C702" t="str">
            <v>EM-0688</v>
          </cell>
          <cell r="D702" t="str">
            <v>YPF.RN.EM-688</v>
          </cell>
          <cell r="E702" t="str">
            <v>Catriel</v>
          </cell>
          <cell r="F702" t="str">
            <v>Cedido/Vendido CATRIEL</v>
          </cell>
          <cell r="G702" t="str">
            <v>Cedido /Vendido EL MEDANITO</v>
          </cell>
          <cell r="H702">
            <v>42718</v>
          </cell>
        </row>
        <row r="703">
          <cell r="A703" t="str">
            <v>VAM-80a</v>
          </cell>
          <cell r="B703" t="str">
            <v>YPF.Nq.VAM-80</v>
          </cell>
          <cell r="C703" t="str">
            <v>VAM-80</v>
          </cell>
          <cell r="D703" t="str">
            <v>YPF.Nq.VAM-0080a</v>
          </cell>
          <cell r="E703" t="str">
            <v>Catriel</v>
          </cell>
          <cell r="F703" t="str">
            <v>VAM Zona I</v>
          </cell>
          <cell r="G703" t="str">
            <v>VAM</v>
          </cell>
          <cell r="H703">
            <v>42717</v>
          </cell>
        </row>
        <row r="704">
          <cell r="A704" t="str">
            <v>VAM-52a</v>
          </cell>
          <cell r="B704" t="str">
            <v>YPF.Nq.VAM-52(d)</v>
          </cell>
          <cell r="C704" t="str">
            <v>VAM-52(d)</v>
          </cell>
          <cell r="D704" t="str">
            <v>YPF.Nq.VAM-0052a</v>
          </cell>
          <cell r="E704" t="str">
            <v>Catriel</v>
          </cell>
          <cell r="F704" t="str">
            <v>VAM Zona I</v>
          </cell>
          <cell r="G704" t="str">
            <v>VAM</v>
          </cell>
          <cell r="H704">
            <v>42717</v>
          </cell>
        </row>
        <row r="705">
          <cell r="A705" t="str">
            <v>PuB-27</v>
          </cell>
          <cell r="B705" t="str">
            <v>YPF.RN.PuB-27</v>
          </cell>
          <cell r="C705" t="str">
            <v>PuB-0027</v>
          </cell>
          <cell r="D705" t="str">
            <v>YPF.RN.PuB-27</v>
          </cell>
          <cell r="E705" t="str">
            <v>Catriel</v>
          </cell>
          <cell r="F705" t="str">
            <v>CAT Zona I</v>
          </cell>
          <cell r="G705" t="str">
            <v>PB- 03</v>
          </cell>
          <cell r="H705">
            <v>42715</v>
          </cell>
        </row>
        <row r="706">
          <cell r="A706" t="str">
            <v>SP-359a</v>
          </cell>
          <cell r="B706" t="str">
            <v>YPF.RN.SP-359</v>
          </cell>
          <cell r="C706" t="str">
            <v>SP-359</v>
          </cell>
          <cell r="D706" t="str">
            <v>YPF.RN.SP-0359a</v>
          </cell>
          <cell r="E706" t="str">
            <v>Catriel</v>
          </cell>
          <cell r="F706" t="str">
            <v>CAT Zona I</v>
          </cell>
          <cell r="G706" t="str">
            <v>SP- 06</v>
          </cell>
          <cell r="H706">
            <v>42714</v>
          </cell>
        </row>
        <row r="707">
          <cell r="A707" t="str">
            <v>SCB-110a</v>
          </cell>
          <cell r="B707" t="str">
            <v>YPF.Nq.SCB-110</v>
          </cell>
          <cell r="C707" t="str">
            <v>SCB-110</v>
          </cell>
          <cell r="D707" t="str">
            <v>YPF.Nq.SCB-0110a</v>
          </cell>
          <cell r="E707" t="str">
            <v>Catriel</v>
          </cell>
          <cell r="F707" t="str">
            <v>VAM Zona I</v>
          </cell>
          <cell r="G707" t="str">
            <v>SCB- 01</v>
          </cell>
          <cell r="H707">
            <v>42712</v>
          </cell>
        </row>
        <row r="708">
          <cell r="A708" t="str">
            <v>SP-465a</v>
          </cell>
          <cell r="B708" t="str">
            <v>YPF.RN.SP.a-465</v>
          </cell>
          <cell r="C708" t="str">
            <v>SP.a-465</v>
          </cell>
          <cell r="D708" t="str">
            <v>YPF.RN.SP.a-0465a</v>
          </cell>
          <cell r="E708" t="str">
            <v>Catriel</v>
          </cell>
          <cell r="F708" t="str">
            <v>CAT Zona I</v>
          </cell>
          <cell r="G708" t="str">
            <v>SP- 01</v>
          </cell>
          <cell r="H708">
            <v>42711</v>
          </cell>
        </row>
        <row r="709">
          <cell r="A709" t="str">
            <v>RiAlN.a-5(d)[00]</v>
          </cell>
          <cell r="B709" t="str">
            <v>YPF.Nq.RiAlN.a-5(d)</v>
          </cell>
          <cell r="C709" t="str">
            <v>RiAlN.a-5(d)</v>
          </cell>
          <cell r="D709" t="str">
            <v>YPF.Nq.RiAlN.a-0005(d)[00]a</v>
          </cell>
          <cell r="E709" t="str">
            <v>Catriel</v>
          </cell>
          <cell r="F709" t="str">
            <v>VAM Zona I</v>
          </cell>
          <cell r="G709" t="str">
            <v>LaMa- 02</v>
          </cell>
          <cell r="H709">
            <v>42710</v>
          </cell>
        </row>
        <row r="710">
          <cell r="A710" t="str">
            <v>SCB-57</v>
          </cell>
          <cell r="B710" t="str">
            <v>YPF.Nq.SCB-57</v>
          </cell>
          <cell r="C710" t="str">
            <v>SCB-0057</v>
          </cell>
          <cell r="D710" t="str">
            <v>YPF.Nq.SCB-57</v>
          </cell>
          <cell r="E710" t="str">
            <v>Catriel</v>
          </cell>
          <cell r="F710" t="str">
            <v>VAM Zona I</v>
          </cell>
          <cell r="G710" t="str">
            <v>SCB- 01</v>
          </cell>
          <cell r="H710">
            <v>42708</v>
          </cell>
        </row>
        <row r="711">
          <cell r="A711" t="str">
            <v>PNO.x-4</v>
          </cell>
          <cell r="B711" t="str">
            <v>YPF.Nq.PNO.x-4</v>
          </cell>
          <cell r="C711" t="str">
            <v>PNO.x-4</v>
          </cell>
          <cell r="D711" t="str">
            <v>YPF.Nq.PNO.x-4</v>
          </cell>
          <cell r="E711" t="str">
            <v>Catriel</v>
          </cell>
          <cell r="F711" t="str">
            <v>CAT Zona I</v>
          </cell>
          <cell r="G711" t="str">
            <v>PIEDRAS NEGRAS</v>
          </cell>
          <cell r="H711">
            <v>42708</v>
          </cell>
        </row>
        <row r="712">
          <cell r="A712" t="str">
            <v>PuB.a-116</v>
          </cell>
          <cell r="B712" t="str">
            <v>YPF.RN.PuB.a-116</v>
          </cell>
          <cell r="C712" t="str">
            <v>PuB-0116</v>
          </cell>
          <cell r="D712" t="str">
            <v>YPF.RN.PuB.a-116</v>
          </cell>
          <cell r="E712" t="str">
            <v>Catriel</v>
          </cell>
          <cell r="F712" t="str">
            <v>CAT Zona I</v>
          </cell>
          <cell r="G712" t="str">
            <v>PB- 04</v>
          </cell>
          <cell r="H712">
            <v>42707</v>
          </cell>
        </row>
        <row r="713">
          <cell r="A713" t="str">
            <v>SP-429a</v>
          </cell>
          <cell r="B713" t="str">
            <v>YPF.RN.SP-429</v>
          </cell>
          <cell r="C713" t="str">
            <v>SP-429</v>
          </cell>
          <cell r="D713" t="str">
            <v>YPF.RN.SP-0429a</v>
          </cell>
          <cell r="E713" t="str">
            <v>Catriel</v>
          </cell>
          <cell r="F713" t="str">
            <v>CAT Zona I</v>
          </cell>
          <cell r="G713" t="str">
            <v>SP- 09</v>
          </cell>
          <cell r="H713">
            <v>42707</v>
          </cell>
        </row>
        <row r="714">
          <cell r="A714" t="str">
            <v>LR-1052</v>
          </cell>
          <cell r="B714" t="str">
            <v>YPA.RN.LR-1052</v>
          </cell>
          <cell r="C714" t="str">
            <v>LR-1052</v>
          </cell>
          <cell r="D714" t="str">
            <v>YPA.RN.LR-1052</v>
          </cell>
          <cell r="E714" t="str">
            <v>Catriel</v>
          </cell>
          <cell r="F714" t="str">
            <v>Cedido/Vendido CATRIEL</v>
          </cell>
          <cell r="G714" t="str">
            <v>Cedido/Vendido LOS RAMBLONES</v>
          </cell>
          <cell r="H714">
            <v>42705</v>
          </cell>
        </row>
        <row r="715">
          <cell r="A715" t="str">
            <v>SP-112(I)[00]a</v>
          </cell>
          <cell r="B715" t="str">
            <v>YPF.RN.SP-112(I)</v>
          </cell>
          <cell r="C715" t="str">
            <v>SP-112(I)</v>
          </cell>
          <cell r="D715" t="str">
            <v>YPF.RN.SP-0112(I)[00]a</v>
          </cell>
          <cell r="E715" t="str">
            <v>Catriel</v>
          </cell>
          <cell r="F715" t="str">
            <v>CAT Zona I</v>
          </cell>
          <cell r="G715" t="str">
            <v>SP- 04</v>
          </cell>
          <cell r="H715">
            <v>42704</v>
          </cell>
        </row>
        <row r="716">
          <cell r="A716" t="str">
            <v>CHO.a-55(d)[00]a</v>
          </cell>
          <cell r="B716" t="str">
            <v>YPF.Nq.CHO.a-55(d)</v>
          </cell>
          <cell r="C716" t="str">
            <v>CHO.a-55(d)</v>
          </cell>
          <cell r="D716" t="str">
            <v>YPF.Nq.CHO.a-0055(d)[00]a</v>
          </cell>
          <cell r="E716" t="str">
            <v>Catriel</v>
          </cell>
          <cell r="F716" t="str">
            <v>VAM Zona I</v>
          </cell>
          <cell r="G716" t="str">
            <v>CHON</v>
          </cell>
          <cell r="H716">
            <v>42702</v>
          </cell>
        </row>
        <row r="717">
          <cell r="A717" t="str">
            <v>SP-461a</v>
          </cell>
          <cell r="B717" t="str">
            <v>YPF.RN.SP.a-461</v>
          </cell>
          <cell r="C717" t="str">
            <v>SP.a-461</v>
          </cell>
          <cell r="D717" t="str">
            <v>YPF.RN.SP.a-0461a</v>
          </cell>
          <cell r="E717" t="str">
            <v>Catriel</v>
          </cell>
          <cell r="F717" t="str">
            <v>CAT Zona I</v>
          </cell>
          <cell r="G717" t="str">
            <v>SP- 01</v>
          </cell>
          <cell r="H717">
            <v>42702</v>
          </cell>
        </row>
        <row r="718">
          <cell r="A718" t="str">
            <v>PuB-188[00]a</v>
          </cell>
          <cell r="B718" t="str">
            <v>YPF.RN.PuB-188</v>
          </cell>
          <cell r="C718" t="str">
            <v>PuB-188</v>
          </cell>
          <cell r="D718" t="str">
            <v>YPF.RN.PuB-0188[00]a</v>
          </cell>
          <cell r="E718" t="str">
            <v>Catriel</v>
          </cell>
          <cell r="F718" t="str">
            <v>CAT Zona I</v>
          </cell>
          <cell r="G718" t="str">
            <v>PTA BARDA 114</v>
          </cell>
          <cell r="H718">
            <v>42701</v>
          </cell>
        </row>
        <row r="719">
          <cell r="A719" t="str">
            <v>SP-355a</v>
          </cell>
          <cell r="B719" t="str">
            <v>YPF.RN.SP-355</v>
          </cell>
          <cell r="C719" t="str">
            <v>SP-355</v>
          </cell>
          <cell r="D719" t="str">
            <v>YPF.RN.SP-0355a</v>
          </cell>
          <cell r="E719" t="str">
            <v>Catriel</v>
          </cell>
          <cell r="F719" t="str">
            <v>CAT Zona I</v>
          </cell>
          <cell r="G719" t="str">
            <v>SP- 06</v>
          </cell>
          <cell r="H719">
            <v>42701</v>
          </cell>
        </row>
        <row r="720">
          <cell r="A720" t="str">
            <v>SP-390a</v>
          </cell>
          <cell r="B720" t="str">
            <v>YPF.RN.SP-390</v>
          </cell>
          <cell r="C720" t="str">
            <v>SP-390</v>
          </cell>
          <cell r="D720" t="str">
            <v>YPF.RN.SP-0390a</v>
          </cell>
          <cell r="E720" t="str">
            <v>Catriel</v>
          </cell>
          <cell r="F720" t="str">
            <v>CAT Zona I</v>
          </cell>
          <cell r="G720" t="str">
            <v>SP- 06</v>
          </cell>
          <cell r="H720">
            <v>42699</v>
          </cell>
        </row>
        <row r="721">
          <cell r="A721" t="str">
            <v>EM-885a</v>
          </cell>
          <cell r="B721" t="str">
            <v>YPF.RN.EM-885</v>
          </cell>
          <cell r="C721" t="str">
            <v>EM-885</v>
          </cell>
          <cell r="D721" t="str">
            <v>YPF.RN.EM-0885a</v>
          </cell>
          <cell r="E721" t="str">
            <v>Catriel</v>
          </cell>
          <cell r="F721" t="str">
            <v>Cedido/Vendido CATRIEL</v>
          </cell>
          <cell r="G721" t="str">
            <v>Cedido /Vendido EL MEDANITO</v>
          </cell>
          <cell r="H721">
            <v>42699</v>
          </cell>
        </row>
        <row r="722">
          <cell r="A722" t="str">
            <v>PuB-145a</v>
          </cell>
          <cell r="B722" t="str">
            <v>YPF.RN.PuB-145</v>
          </cell>
          <cell r="C722" t="str">
            <v>PuB-145</v>
          </cell>
          <cell r="D722" t="str">
            <v>YPF.RN.PuB-0145a</v>
          </cell>
          <cell r="E722" t="str">
            <v>Catriel</v>
          </cell>
          <cell r="F722" t="str">
            <v>CAT Zona I</v>
          </cell>
          <cell r="G722" t="str">
            <v>PB- 04</v>
          </cell>
          <cell r="H722">
            <v>42699</v>
          </cell>
        </row>
        <row r="723">
          <cell r="A723" t="str">
            <v>VAM-0017[00]a</v>
          </cell>
          <cell r="B723" t="str">
            <v>YPF.Nq.VAM.a-17</v>
          </cell>
          <cell r="C723" t="str">
            <v>VAM-17</v>
          </cell>
          <cell r="D723" t="str">
            <v>YPF.Nq.VAM.a-0017[00]a</v>
          </cell>
          <cell r="E723" t="str">
            <v>Catriel</v>
          </cell>
          <cell r="F723" t="str">
            <v>VAM Zona I</v>
          </cell>
          <cell r="G723" t="str">
            <v>VAM</v>
          </cell>
          <cell r="H723">
            <v>42698</v>
          </cell>
        </row>
        <row r="724">
          <cell r="A724" t="str">
            <v>PuB.a-166[00]a</v>
          </cell>
          <cell r="B724" t="str">
            <v>YPF.RN.PuB.a-166</v>
          </cell>
          <cell r="C724" t="str">
            <v>PuB.a-166</v>
          </cell>
          <cell r="D724" t="str">
            <v>YPF.RN.PuB.a-0166[00]a</v>
          </cell>
          <cell r="E724" t="str">
            <v>Catriel</v>
          </cell>
          <cell r="F724" t="str">
            <v>CAT Zona I</v>
          </cell>
          <cell r="G724" t="str">
            <v>PB- 04</v>
          </cell>
          <cell r="H724">
            <v>42697</v>
          </cell>
        </row>
        <row r="725">
          <cell r="A725" t="str">
            <v>SCB-132a</v>
          </cell>
          <cell r="B725" t="str">
            <v>YPF.Nq.SCB-132</v>
          </cell>
          <cell r="C725" t="str">
            <v>SCB-132</v>
          </cell>
          <cell r="D725" t="str">
            <v>YPF.Nq.SCB-0132a</v>
          </cell>
          <cell r="E725" t="str">
            <v>Catriel</v>
          </cell>
          <cell r="F725" t="str">
            <v>VAM Zona I</v>
          </cell>
          <cell r="G725" t="str">
            <v>SCB- 01</v>
          </cell>
          <cell r="H725">
            <v>42696</v>
          </cell>
        </row>
        <row r="726">
          <cell r="A726" t="str">
            <v>PuB.a-171[00]a</v>
          </cell>
          <cell r="B726" t="str">
            <v>YPF.RN.PuB.a-171</v>
          </cell>
          <cell r="C726" t="str">
            <v>PuB.a-171</v>
          </cell>
          <cell r="D726" t="str">
            <v>YPF.RN.PuB.a-0171[00]a</v>
          </cell>
          <cell r="E726" t="str">
            <v>Catriel</v>
          </cell>
          <cell r="F726" t="str">
            <v>CAT Zona I</v>
          </cell>
          <cell r="G726" t="str">
            <v>PB- 01</v>
          </cell>
          <cell r="H726">
            <v>42695</v>
          </cell>
        </row>
        <row r="727">
          <cell r="A727" t="str">
            <v>SCB-49</v>
          </cell>
          <cell r="B727" t="str">
            <v>YPF.Nq.SCB-49</v>
          </cell>
          <cell r="C727" t="str">
            <v>SCB-0049</v>
          </cell>
          <cell r="D727" t="str">
            <v>YPF.Nq.SCB-49</v>
          </cell>
          <cell r="E727" t="str">
            <v>Catriel</v>
          </cell>
          <cell r="F727" t="str">
            <v>VAM Zona I</v>
          </cell>
          <cell r="G727" t="str">
            <v>SCB- 01</v>
          </cell>
          <cell r="H727">
            <v>42694</v>
          </cell>
        </row>
        <row r="728">
          <cell r="A728" t="str">
            <v>PuB-163[00]a</v>
          </cell>
          <cell r="B728" t="str">
            <v>YPF.RN.PuB-163</v>
          </cell>
          <cell r="C728" t="str">
            <v>PuB-163</v>
          </cell>
          <cell r="D728" t="str">
            <v>YPF.RN.PuB-0163[00]a</v>
          </cell>
          <cell r="E728" t="str">
            <v>Catriel</v>
          </cell>
          <cell r="F728" t="str">
            <v>CAT Zona I</v>
          </cell>
          <cell r="G728" t="str">
            <v>PB- 04</v>
          </cell>
          <cell r="H728">
            <v>42693</v>
          </cell>
        </row>
        <row r="729">
          <cell r="A729" t="str">
            <v>SCB.xp-55</v>
          </cell>
          <cell r="B729" t="str">
            <v>YPF.Nq.SCB.xp-55</v>
          </cell>
          <cell r="C729" t="str">
            <v>SCB-0055</v>
          </cell>
          <cell r="D729" t="str">
            <v>YPF.Nq.SCB.xp-55</v>
          </cell>
          <cell r="E729" t="str">
            <v>Catriel</v>
          </cell>
          <cell r="F729" t="str">
            <v>VAM Zona I</v>
          </cell>
          <cell r="G729" t="str">
            <v>SCB- 01</v>
          </cell>
          <cell r="H729">
            <v>42692</v>
          </cell>
        </row>
        <row r="730">
          <cell r="A730" t="str">
            <v>SP-229</v>
          </cell>
          <cell r="B730" t="str">
            <v>YPF.RN.SP-229</v>
          </cell>
          <cell r="C730" t="str">
            <v>SP-0229</v>
          </cell>
          <cell r="D730" t="str">
            <v>YPF.RN.SP-229</v>
          </cell>
          <cell r="E730" t="str">
            <v>Catriel</v>
          </cell>
          <cell r="F730" t="str">
            <v>CAT Zona I</v>
          </cell>
          <cell r="G730" t="str">
            <v>SP- 07</v>
          </cell>
          <cell r="H730">
            <v>42691</v>
          </cell>
        </row>
        <row r="731">
          <cell r="A731" t="str">
            <v>SP-116</v>
          </cell>
          <cell r="B731" t="str">
            <v>YPF.RN.SP-116</v>
          </cell>
          <cell r="C731" t="str">
            <v>SP-0116</v>
          </cell>
          <cell r="D731" t="str">
            <v>YPF.RN.SP-116</v>
          </cell>
          <cell r="E731" t="str">
            <v>Catriel</v>
          </cell>
          <cell r="F731" t="str">
            <v>CAT Zona I</v>
          </cell>
          <cell r="G731" t="str">
            <v>SP- 02</v>
          </cell>
          <cell r="H731">
            <v>42691</v>
          </cell>
        </row>
        <row r="732">
          <cell r="A732" t="str">
            <v>EM-737a</v>
          </cell>
          <cell r="B732" t="str">
            <v>YPF.RN.EM-737</v>
          </cell>
          <cell r="C732" t="str">
            <v>EM-737</v>
          </cell>
          <cell r="D732" t="str">
            <v>YPF.RN.EM-0737a</v>
          </cell>
          <cell r="E732" t="str">
            <v>Catriel</v>
          </cell>
          <cell r="F732" t="str">
            <v>Cedido/Vendido CATRIEL</v>
          </cell>
          <cell r="G732" t="str">
            <v>Cedido /Vendido EL MEDANITO</v>
          </cell>
          <cell r="H732">
            <v>42691</v>
          </cell>
        </row>
        <row r="733">
          <cell r="A733" t="str">
            <v>VAM-62(d)(I)[00]</v>
          </cell>
          <cell r="B733" t="str">
            <v>YPF.Nq.VAM-62(d)(I)</v>
          </cell>
          <cell r="C733" t="str">
            <v>VAM-62(d)(I)</v>
          </cell>
          <cell r="D733" t="str">
            <v>YPF.Nq.VAM-0062(d)(I)[00]a</v>
          </cell>
          <cell r="E733" t="str">
            <v>Catriel</v>
          </cell>
          <cell r="F733" t="str">
            <v>VAM Zona I</v>
          </cell>
          <cell r="G733" t="str">
            <v>VAM</v>
          </cell>
          <cell r="H733">
            <v>42690</v>
          </cell>
        </row>
        <row r="734">
          <cell r="A734" t="str">
            <v>SP-218</v>
          </cell>
          <cell r="B734" t="str">
            <v>YPF.RN.SP-218</v>
          </cell>
          <cell r="C734" t="str">
            <v>SP-0218</v>
          </cell>
          <cell r="D734" t="str">
            <v>YPF.RN.SP-218</v>
          </cell>
          <cell r="E734" t="str">
            <v>Catriel</v>
          </cell>
          <cell r="F734" t="str">
            <v>CAT Zona I</v>
          </cell>
          <cell r="G734" t="str">
            <v>SP- 03</v>
          </cell>
          <cell r="H734">
            <v>42690</v>
          </cell>
        </row>
        <row r="735">
          <cell r="A735" t="str">
            <v>EM-699a</v>
          </cell>
          <cell r="B735" t="str">
            <v>YPF.RN.EM-699</v>
          </cell>
          <cell r="C735" t="str">
            <v>EM-699</v>
          </cell>
          <cell r="D735" t="str">
            <v>YPF.RN.EM-0699a</v>
          </cell>
          <cell r="E735" t="str">
            <v>Catriel</v>
          </cell>
          <cell r="F735" t="str">
            <v>Cedido/Vendido CATRIEL</v>
          </cell>
          <cell r="G735" t="str">
            <v>Cedido /Vendido EL MEDANITO</v>
          </cell>
          <cell r="H735">
            <v>42689</v>
          </cell>
        </row>
        <row r="736">
          <cell r="A736" t="str">
            <v>EM-787a</v>
          </cell>
          <cell r="B736" t="str">
            <v>YPF.RN.EM-787</v>
          </cell>
          <cell r="C736" t="str">
            <v>EM-787</v>
          </cell>
          <cell r="D736" t="str">
            <v>YPF.RN.EM-0787a</v>
          </cell>
          <cell r="E736" t="str">
            <v>Catriel</v>
          </cell>
          <cell r="F736" t="str">
            <v>Cedido/Vendido CATRIEL</v>
          </cell>
          <cell r="G736" t="str">
            <v>Cedido /Vendido EL MEDANITO</v>
          </cell>
          <cell r="H736">
            <v>42687</v>
          </cell>
        </row>
        <row r="737">
          <cell r="A737" t="str">
            <v>SCB-0061[00]a</v>
          </cell>
          <cell r="B737" t="str">
            <v>YPF.Nq.SCB-61</v>
          </cell>
          <cell r="C737" t="str">
            <v>SCB-61</v>
          </cell>
          <cell r="D737" t="str">
            <v>YPF.Nq.SCB-0061[00]a</v>
          </cell>
          <cell r="E737" t="str">
            <v>Catriel</v>
          </cell>
          <cell r="F737" t="str">
            <v>VAM Zona I</v>
          </cell>
          <cell r="G737" t="str">
            <v>SCB- 01</v>
          </cell>
          <cell r="H737">
            <v>42687</v>
          </cell>
        </row>
        <row r="738">
          <cell r="A738" t="str">
            <v>SP-453a</v>
          </cell>
          <cell r="B738" t="str">
            <v>YPF.RN.SP-453</v>
          </cell>
          <cell r="C738" t="str">
            <v>SP-453</v>
          </cell>
          <cell r="D738" t="str">
            <v>YPF.RN.SP-0453a</v>
          </cell>
          <cell r="E738" t="str">
            <v>Catriel</v>
          </cell>
          <cell r="F738" t="str">
            <v>CAT Zona I</v>
          </cell>
          <cell r="G738" t="str">
            <v>SP-10</v>
          </cell>
          <cell r="H738">
            <v>42687</v>
          </cell>
        </row>
        <row r="739">
          <cell r="A739" t="str">
            <v>SP-450a</v>
          </cell>
          <cell r="B739" t="str">
            <v>YPF.RN.SP-450</v>
          </cell>
          <cell r="C739" t="str">
            <v>SP-450</v>
          </cell>
          <cell r="D739" t="str">
            <v>YPF.RN.SP-0450a</v>
          </cell>
          <cell r="E739" t="str">
            <v>Catriel</v>
          </cell>
          <cell r="F739" t="str">
            <v>CAT Zona I</v>
          </cell>
          <cell r="G739" t="str">
            <v>SP-10</v>
          </cell>
          <cell r="H739">
            <v>42686</v>
          </cell>
        </row>
        <row r="740">
          <cell r="A740" t="str">
            <v>EM-884a(d)</v>
          </cell>
          <cell r="B740" t="str">
            <v>YPF.RN.EM-884(d)</v>
          </cell>
          <cell r="C740" t="str">
            <v>EM-884(d)</v>
          </cell>
          <cell r="D740" t="str">
            <v>YPF.RN.EM-0884a(d)</v>
          </cell>
          <cell r="E740" t="str">
            <v>Catriel</v>
          </cell>
          <cell r="F740" t="str">
            <v>Cedido/Vendido CATRIEL</v>
          </cell>
          <cell r="G740" t="str">
            <v>Cedido /Vendido EL MEDANITO</v>
          </cell>
          <cell r="H740">
            <v>42685</v>
          </cell>
        </row>
        <row r="741">
          <cell r="A741" t="str">
            <v>SP-336a</v>
          </cell>
          <cell r="B741" t="str">
            <v>YPF.RN.SP-336</v>
          </cell>
          <cell r="C741" t="str">
            <v>SP-336</v>
          </cell>
          <cell r="D741" t="str">
            <v>YPF.RN.SP-0336a</v>
          </cell>
          <cell r="E741" t="str">
            <v>Catriel</v>
          </cell>
          <cell r="F741" t="str">
            <v>CAT Zona I</v>
          </cell>
          <cell r="G741" t="str">
            <v>SP- 02</v>
          </cell>
          <cell r="H741">
            <v>42684</v>
          </cell>
        </row>
        <row r="742">
          <cell r="A742" t="str">
            <v>CHO.a-6</v>
          </cell>
          <cell r="B742" t="str">
            <v>YPF.Nq.CHO.a-6</v>
          </cell>
          <cell r="C742" t="str">
            <v>CHO-6</v>
          </cell>
          <cell r="D742" t="str">
            <v>YPF.Nq.CHO.a-6</v>
          </cell>
          <cell r="E742" t="str">
            <v>Catriel</v>
          </cell>
          <cell r="F742" t="str">
            <v>VAM Zona I</v>
          </cell>
          <cell r="G742" t="str">
            <v>CH</v>
          </cell>
          <cell r="H742">
            <v>42684</v>
          </cell>
        </row>
        <row r="743">
          <cell r="A743" t="str">
            <v>SP-356a</v>
          </cell>
          <cell r="B743" t="str">
            <v>YPF.RN.SP-356</v>
          </cell>
          <cell r="C743" t="str">
            <v>SP-356</v>
          </cell>
          <cell r="D743" t="str">
            <v>YPF.RN.SP-0356a</v>
          </cell>
          <cell r="E743" t="str">
            <v>Catriel</v>
          </cell>
          <cell r="F743" t="str">
            <v>CAT Zona I</v>
          </cell>
          <cell r="G743" t="str">
            <v>SP- 06</v>
          </cell>
          <cell r="H743">
            <v>42683</v>
          </cell>
        </row>
        <row r="744">
          <cell r="A744" t="str">
            <v>SP-403a</v>
          </cell>
          <cell r="B744" t="str">
            <v>YPF.RN.SP-403</v>
          </cell>
          <cell r="C744" t="str">
            <v>SP-403</v>
          </cell>
          <cell r="D744" t="str">
            <v>YPF.RN.SP-0403a</v>
          </cell>
          <cell r="E744" t="str">
            <v>Catriel</v>
          </cell>
          <cell r="F744" t="str">
            <v>CAT Zona I</v>
          </cell>
          <cell r="G744" t="str">
            <v>SP- 06</v>
          </cell>
          <cell r="H744">
            <v>42683</v>
          </cell>
        </row>
        <row r="745">
          <cell r="A745" t="str">
            <v>EM-829a</v>
          </cell>
          <cell r="B745" t="str">
            <v>YPF.RN.EM-829</v>
          </cell>
          <cell r="C745" t="str">
            <v>EM-829</v>
          </cell>
          <cell r="D745" t="str">
            <v>YPF.RN.EM-0829a</v>
          </cell>
          <cell r="E745" t="str">
            <v>Catriel</v>
          </cell>
          <cell r="F745" t="str">
            <v>Cedido/Vendido CATRIEL</v>
          </cell>
          <cell r="G745" t="str">
            <v>Cedido /Vendido EL MEDANITO</v>
          </cell>
          <cell r="H745">
            <v>42683</v>
          </cell>
        </row>
        <row r="746">
          <cell r="A746" t="str">
            <v>SP-441a</v>
          </cell>
          <cell r="B746" t="str">
            <v>YPF.RN.SP-441</v>
          </cell>
          <cell r="C746" t="str">
            <v>SP-441</v>
          </cell>
          <cell r="D746" t="str">
            <v>YPF.RN.SP-0441a</v>
          </cell>
          <cell r="E746" t="str">
            <v>Catriel</v>
          </cell>
          <cell r="F746" t="str">
            <v>CAT Zona I</v>
          </cell>
          <cell r="G746" t="str">
            <v>SP- 06</v>
          </cell>
          <cell r="H746">
            <v>42682</v>
          </cell>
        </row>
        <row r="747">
          <cell r="A747" t="str">
            <v>SP-372a</v>
          </cell>
          <cell r="B747" t="str">
            <v>YPF.RN.SP-372</v>
          </cell>
          <cell r="C747" t="str">
            <v>SP-372</v>
          </cell>
          <cell r="D747" t="str">
            <v>YPF.RN.SP-0372a</v>
          </cell>
          <cell r="E747" t="str">
            <v>Catriel</v>
          </cell>
          <cell r="F747" t="str">
            <v>CAT Zona I</v>
          </cell>
          <cell r="G747" t="str">
            <v>SP- 01</v>
          </cell>
          <cell r="H747">
            <v>42682</v>
          </cell>
        </row>
        <row r="748">
          <cell r="A748" t="str">
            <v>EM-380a(I)</v>
          </cell>
          <cell r="B748" t="str">
            <v>YPF.RN.EM-380(I)</v>
          </cell>
          <cell r="C748" t="str">
            <v>EM-380(I)</v>
          </cell>
          <cell r="D748" t="str">
            <v>YPF.RN.EM-0380a(I)</v>
          </cell>
          <cell r="E748" t="str">
            <v>Catriel</v>
          </cell>
          <cell r="F748" t="str">
            <v>Cedido/Vendido CATRIEL</v>
          </cell>
          <cell r="G748" t="str">
            <v>Cedido /Vendido EL MEDANITO</v>
          </cell>
          <cell r="H748">
            <v>42682</v>
          </cell>
        </row>
        <row r="749">
          <cell r="A749" t="str">
            <v>SCB-133a</v>
          </cell>
          <cell r="B749" t="str">
            <v>YPF.Nq.SCB-133</v>
          </cell>
          <cell r="C749" t="str">
            <v>SCB-133</v>
          </cell>
          <cell r="D749" t="str">
            <v>YPF.Nq.SCB-0133a</v>
          </cell>
          <cell r="E749" t="str">
            <v>Catriel</v>
          </cell>
          <cell r="F749" t="str">
            <v>VAM Zona I</v>
          </cell>
          <cell r="G749" t="str">
            <v>SCB- 01</v>
          </cell>
          <cell r="H749">
            <v>42682</v>
          </cell>
        </row>
        <row r="750">
          <cell r="A750" t="str">
            <v>EM-724a</v>
          </cell>
          <cell r="B750" t="str">
            <v>YPF.RN.EM-724</v>
          </cell>
          <cell r="C750" t="str">
            <v>EM-724</v>
          </cell>
          <cell r="D750" t="str">
            <v>YPF.RN.EM-0724a</v>
          </cell>
          <cell r="E750" t="str">
            <v>Catriel</v>
          </cell>
          <cell r="F750" t="str">
            <v>Cedido/Vendido CATRIEL</v>
          </cell>
          <cell r="G750" t="str">
            <v>Cedido /Vendido EL MEDANITO</v>
          </cell>
          <cell r="H750">
            <v>42680</v>
          </cell>
        </row>
        <row r="751">
          <cell r="A751" t="str">
            <v>VAM-21a(I)</v>
          </cell>
          <cell r="B751" t="str">
            <v>YPF.Nq.VAM-21(I)</v>
          </cell>
          <cell r="C751" t="str">
            <v>VAM-21(I)</v>
          </cell>
          <cell r="D751" t="str">
            <v>YPF.Nq.VAM-0021a(I)</v>
          </cell>
          <cell r="E751" t="str">
            <v>Catriel</v>
          </cell>
          <cell r="F751" t="str">
            <v>VAM Zona I</v>
          </cell>
          <cell r="G751" t="str">
            <v>VAM</v>
          </cell>
          <cell r="H751">
            <v>42680</v>
          </cell>
        </row>
        <row r="752">
          <cell r="A752" t="str">
            <v>PuB-161[00]a</v>
          </cell>
          <cell r="B752" t="str">
            <v>YPF.RN.PuB-161</v>
          </cell>
          <cell r="C752" t="str">
            <v>PuB-161</v>
          </cell>
          <cell r="D752" t="str">
            <v>YPF.RN.PuB-0161[00]a</v>
          </cell>
          <cell r="E752" t="str">
            <v>Catriel</v>
          </cell>
          <cell r="F752" t="str">
            <v>CAT Zona I</v>
          </cell>
          <cell r="G752" t="str">
            <v>PB- 04</v>
          </cell>
          <cell r="H752">
            <v>42680</v>
          </cell>
        </row>
        <row r="753">
          <cell r="A753" t="str">
            <v>PuB-145a</v>
          </cell>
          <cell r="B753" t="str">
            <v>YPF.RN.PuB-145</v>
          </cell>
          <cell r="C753" t="str">
            <v>PuB-145</v>
          </cell>
          <cell r="D753" t="str">
            <v>YPF.RN.PuB-0145a</v>
          </cell>
          <cell r="E753" t="str">
            <v>Catriel</v>
          </cell>
          <cell r="F753" t="str">
            <v>CAT Zona I</v>
          </cell>
          <cell r="G753" t="str">
            <v>PB- 04</v>
          </cell>
          <cell r="H753">
            <v>42679</v>
          </cell>
        </row>
        <row r="754">
          <cell r="A754" t="str">
            <v>EM-890a</v>
          </cell>
          <cell r="B754" t="str">
            <v>YPF.RN.EM-890</v>
          </cell>
          <cell r="C754" t="str">
            <v>EM-890</v>
          </cell>
          <cell r="D754" t="str">
            <v>YPF.RN.EM-0890a</v>
          </cell>
          <cell r="E754" t="str">
            <v>Catriel</v>
          </cell>
          <cell r="F754" t="str">
            <v>Cedido/Vendido CATRIEL</v>
          </cell>
          <cell r="G754" t="str">
            <v>Cedido /Vendido EL MEDANITO</v>
          </cell>
          <cell r="H754">
            <v>42679</v>
          </cell>
        </row>
        <row r="755">
          <cell r="A755" t="str">
            <v>CHO-53(d)[00]a</v>
          </cell>
          <cell r="B755" t="str">
            <v>YPF.Nq.CHO-53(d)</v>
          </cell>
          <cell r="C755" t="str">
            <v>CHO-53(d)</v>
          </cell>
          <cell r="D755" t="str">
            <v>YPF.Nq.CHO-0053(d)[00]a</v>
          </cell>
          <cell r="E755" t="str">
            <v>Catriel</v>
          </cell>
          <cell r="F755" t="str">
            <v>VAM Zona I</v>
          </cell>
          <cell r="G755" t="str">
            <v>CHON</v>
          </cell>
          <cell r="H755">
            <v>42678</v>
          </cell>
        </row>
        <row r="756">
          <cell r="A756" t="str">
            <v>EM-585a(I)</v>
          </cell>
          <cell r="B756" t="str">
            <v>YPF.RN.EM-585(I)</v>
          </cell>
          <cell r="C756" t="str">
            <v>EM-585(I)</v>
          </cell>
          <cell r="D756" t="str">
            <v>YPF.RN.EM-0585a(I)</v>
          </cell>
          <cell r="E756" t="str">
            <v>Catriel</v>
          </cell>
          <cell r="F756" t="str">
            <v>Cedido/Vendido CATRIEL</v>
          </cell>
          <cell r="G756" t="str">
            <v>Cedido /Vendido EL MEDANITO</v>
          </cell>
          <cell r="H756">
            <v>42675</v>
          </cell>
        </row>
        <row r="757">
          <cell r="A757" t="str">
            <v>SP-228</v>
          </cell>
          <cell r="B757" t="str">
            <v>YPF.RN.SP-228</v>
          </cell>
          <cell r="C757" t="str">
            <v>SP-0228</v>
          </cell>
          <cell r="D757" t="str">
            <v>YPF.RN.SP-228</v>
          </cell>
          <cell r="E757" t="str">
            <v>Catriel</v>
          </cell>
          <cell r="F757" t="str">
            <v>CAT Zona I</v>
          </cell>
          <cell r="G757" t="str">
            <v>SP- 09</v>
          </cell>
          <cell r="H757">
            <v>42674</v>
          </cell>
        </row>
        <row r="758">
          <cell r="A758" t="str">
            <v>PA.x-5</v>
          </cell>
          <cell r="B758" t="str">
            <v>YPF.Nq.PA.x-5</v>
          </cell>
          <cell r="C758" t="str">
            <v>PA-0005</v>
          </cell>
          <cell r="D758" t="str">
            <v>YPF.Nq.PA.x-5</v>
          </cell>
          <cell r="E758" t="str">
            <v>Catriel</v>
          </cell>
          <cell r="F758" t="str">
            <v>CAT Zona I</v>
          </cell>
          <cell r="G758" t="str">
            <v>SP- 03</v>
          </cell>
          <cell r="H758">
            <v>42673</v>
          </cell>
        </row>
        <row r="759">
          <cell r="A759" t="str">
            <v>SP-237(I)[00]a</v>
          </cell>
          <cell r="B759" t="str">
            <v>YPF.RN.SP-237(I)</v>
          </cell>
          <cell r="C759" t="str">
            <v>SP-237(I)</v>
          </cell>
          <cell r="D759" t="str">
            <v>YPF.RN.SP-0237(I)[00]a</v>
          </cell>
          <cell r="E759" t="str">
            <v>Catriel</v>
          </cell>
          <cell r="F759" t="str">
            <v>CAT Zona I</v>
          </cell>
          <cell r="G759" t="str">
            <v>SP- 07</v>
          </cell>
          <cell r="H759">
            <v>42673</v>
          </cell>
        </row>
        <row r="760">
          <cell r="A760" t="str">
            <v>EM-800a</v>
          </cell>
          <cell r="B760" t="str">
            <v>YPF.RN.EM-800</v>
          </cell>
          <cell r="C760" t="str">
            <v>EM-800</v>
          </cell>
          <cell r="D760" t="str">
            <v>YPF.RN.EM-0800a</v>
          </cell>
          <cell r="E760" t="str">
            <v>Catriel</v>
          </cell>
          <cell r="F760" t="str">
            <v>Cedido/Vendido CATRIEL</v>
          </cell>
          <cell r="G760" t="str">
            <v>Cedido /Vendido EL MEDANITO</v>
          </cell>
          <cell r="H760">
            <v>42672</v>
          </cell>
        </row>
        <row r="761">
          <cell r="A761" t="str">
            <v>PuB-174[00]a</v>
          </cell>
          <cell r="B761" t="str">
            <v>YPF.RN.PuB-174</v>
          </cell>
          <cell r="C761" t="str">
            <v>PuB-174</v>
          </cell>
          <cell r="D761" t="str">
            <v>YPF.RN.PuB-0174[00]a</v>
          </cell>
          <cell r="E761" t="str">
            <v>Catriel</v>
          </cell>
          <cell r="F761" t="str">
            <v>CAT Zona I</v>
          </cell>
          <cell r="G761" t="str">
            <v>PB- 04</v>
          </cell>
          <cell r="H761">
            <v>42669</v>
          </cell>
        </row>
        <row r="762">
          <cell r="A762" t="str">
            <v>VAM-0012[00]a</v>
          </cell>
          <cell r="B762" t="str">
            <v>YPF.Nq.VAM.a-12</v>
          </cell>
          <cell r="C762" t="str">
            <v>VAM-12</v>
          </cell>
          <cell r="D762" t="str">
            <v>YPF.Nq.VAM.a-0012[00]a</v>
          </cell>
          <cell r="E762" t="str">
            <v>Catriel</v>
          </cell>
          <cell r="F762" t="str">
            <v>VAM Zona I</v>
          </cell>
          <cell r="G762" t="str">
            <v>VAM</v>
          </cell>
          <cell r="H762">
            <v>42669</v>
          </cell>
        </row>
        <row r="763">
          <cell r="A763" t="str">
            <v>BPO-12</v>
          </cell>
          <cell r="B763" t="str">
            <v>YPF.RN.BPO-12</v>
          </cell>
          <cell r="C763" t="str">
            <v>BPO-0012</v>
          </cell>
          <cell r="D763" t="str">
            <v>YPF.RN.BPO-12</v>
          </cell>
          <cell r="E763" t="str">
            <v>Catriel</v>
          </cell>
          <cell r="F763" t="str">
            <v>Cedido/Vendido CATRIEL</v>
          </cell>
          <cell r="G763" t="str">
            <v>Cedido/Vendido BAJO DEL PICHE</v>
          </cell>
          <cell r="H763">
            <v>42668</v>
          </cell>
        </row>
        <row r="764">
          <cell r="A764" t="str">
            <v>VAM-50a</v>
          </cell>
          <cell r="B764" t="str">
            <v>YPF.Nq.VAM-50</v>
          </cell>
          <cell r="C764" t="str">
            <v>VAM-50</v>
          </cell>
          <cell r="D764" t="str">
            <v>YPF.Nq.VAM-0050a</v>
          </cell>
          <cell r="E764" t="str">
            <v>Catriel</v>
          </cell>
          <cell r="F764" t="str">
            <v>VAM Zona I</v>
          </cell>
          <cell r="G764" t="str">
            <v>VAM</v>
          </cell>
          <cell r="H764">
            <v>42666</v>
          </cell>
        </row>
        <row r="765">
          <cell r="A765" t="str">
            <v>VAM-19a</v>
          </cell>
          <cell r="B765" t="str">
            <v>YPF.Nq.VAM-19</v>
          </cell>
          <cell r="C765" t="str">
            <v>VAM-19</v>
          </cell>
          <cell r="D765" t="str">
            <v>YPF.Nq.VAM-0019a</v>
          </cell>
          <cell r="E765" t="str">
            <v>Catriel</v>
          </cell>
          <cell r="F765" t="str">
            <v>VAM Zona I</v>
          </cell>
          <cell r="G765" t="str">
            <v>VAM</v>
          </cell>
          <cell r="H765">
            <v>42666</v>
          </cell>
        </row>
        <row r="766">
          <cell r="A766" t="str">
            <v>SP-366a</v>
          </cell>
          <cell r="B766" t="str">
            <v>YPF.RN.SP-366</v>
          </cell>
          <cell r="C766" t="str">
            <v>SP-366</v>
          </cell>
          <cell r="D766" t="str">
            <v>YPF.RN.SP-0366a</v>
          </cell>
          <cell r="E766" t="str">
            <v>Catriel</v>
          </cell>
          <cell r="F766" t="str">
            <v>CAT Zona I</v>
          </cell>
          <cell r="G766" t="str">
            <v>SP- 06</v>
          </cell>
          <cell r="H766">
            <v>42665</v>
          </cell>
        </row>
        <row r="767">
          <cell r="A767" t="str">
            <v>EM-18</v>
          </cell>
          <cell r="B767" t="str">
            <v>YPF.RN.EM-18</v>
          </cell>
          <cell r="C767" t="str">
            <v>EM-0018</v>
          </cell>
          <cell r="D767" t="str">
            <v>YPF.RN.EM-18</v>
          </cell>
          <cell r="E767" t="str">
            <v>Catriel</v>
          </cell>
          <cell r="F767" t="str">
            <v>Cedido/Vendido CATRIEL</v>
          </cell>
          <cell r="G767" t="str">
            <v>Cedido /Vendido EL MEDANITO</v>
          </cell>
          <cell r="H767">
            <v>42664</v>
          </cell>
        </row>
        <row r="768">
          <cell r="A768" t="str">
            <v>EM-698a</v>
          </cell>
          <cell r="B768" t="str">
            <v>YPF.RN.EM-698</v>
          </cell>
          <cell r="C768" t="str">
            <v>EM-698</v>
          </cell>
          <cell r="D768" t="str">
            <v>YPF.RN.EM-0698a</v>
          </cell>
          <cell r="E768" t="str">
            <v>Catriel</v>
          </cell>
          <cell r="F768" t="str">
            <v>Cedido/Vendido CATRIEL</v>
          </cell>
          <cell r="G768" t="str">
            <v>Cedido /Vendido EL MEDANITO</v>
          </cell>
          <cell r="H768">
            <v>42663</v>
          </cell>
        </row>
        <row r="769">
          <cell r="A769" t="str">
            <v>VAM-55(d)[00]a</v>
          </cell>
          <cell r="B769" t="str">
            <v>YPF.Nq.VAM-55(d)</v>
          </cell>
          <cell r="C769" t="str">
            <v>VAM-55(d)</v>
          </cell>
          <cell r="D769" t="str">
            <v>YPF.Nq.VAM-0055(d)[00]a</v>
          </cell>
          <cell r="E769" t="str">
            <v>Catriel</v>
          </cell>
          <cell r="F769" t="str">
            <v>VAM Zona I</v>
          </cell>
          <cell r="G769" t="str">
            <v>VAM</v>
          </cell>
          <cell r="H769">
            <v>42660</v>
          </cell>
        </row>
        <row r="770">
          <cell r="A770" t="str">
            <v>SP.a-56</v>
          </cell>
          <cell r="B770" t="str">
            <v>YPF.RN.SP.a-56</v>
          </cell>
          <cell r="C770" t="str">
            <v>SP-0056</v>
          </cell>
          <cell r="D770" t="str">
            <v>YPF.RN.SP.a-56</v>
          </cell>
          <cell r="E770" t="str">
            <v>Catriel</v>
          </cell>
          <cell r="F770" t="str">
            <v>CAT Zona I</v>
          </cell>
          <cell r="G770" t="str">
            <v>SP- 01</v>
          </cell>
          <cell r="H770">
            <v>42659</v>
          </cell>
        </row>
        <row r="771">
          <cell r="A771" t="str">
            <v>SP.e-61</v>
          </cell>
          <cell r="B771" t="str">
            <v>YPF.RN.SP.e-61</v>
          </cell>
          <cell r="C771" t="str">
            <v>SP-61</v>
          </cell>
          <cell r="D771" t="str">
            <v>YPF.RN.SP.e-61</v>
          </cell>
          <cell r="E771" t="str">
            <v>Catriel</v>
          </cell>
          <cell r="F771" t="str">
            <v>CAT Zona I</v>
          </cell>
          <cell r="G771" t="str">
            <v>SP- 04</v>
          </cell>
          <cell r="H771">
            <v>42657</v>
          </cell>
        </row>
        <row r="772">
          <cell r="A772" t="str">
            <v>EM-779a</v>
          </cell>
          <cell r="B772" t="str">
            <v>YPF.RN.EM-779</v>
          </cell>
          <cell r="C772" t="str">
            <v>EM-779</v>
          </cell>
          <cell r="D772" t="str">
            <v>YPF.RN.EM-0779a</v>
          </cell>
          <cell r="E772" t="str">
            <v>Catriel</v>
          </cell>
          <cell r="F772" t="str">
            <v>Cedido/Vendido CATRIEL</v>
          </cell>
          <cell r="G772" t="str">
            <v>Cedido /Vendido EL MEDANITO</v>
          </cell>
          <cell r="H772">
            <v>42657</v>
          </cell>
        </row>
        <row r="773">
          <cell r="A773" t="str">
            <v>EM-785a</v>
          </cell>
          <cell r="B773" t="str">
            <v>YPF.RN.EM-785</v>
          </cell>
          <cell r="C773" t="str">
            <v>EM-785</v>
          </cell>
          <cell r="D773" t="str">
            <v>YPF.RN.EM-0785a</v>
          </cell>
          <cell r="E773" t="str">
            <v>Catriel</v>
          </cell>
          <cell r="F773" t="str">
            <v>Cedido/Vendido CATRIEL</v>
          </cell>
          <cell r="G773" t="str">
            <v>Cedido /Vendido EL MEDANITO</v>
          </cell>
          <cell r="H773">
            <v>42655</v>
          </cell>
        </row>
        <row r="774">
          <cell r="A774" t="str">
            <v>SP-257</v>
          </cell>
          <cell r="B774" t="str">
            <v>YPF.RN.SP-257</v>
          </cell>
          <cell r="C774" t="str">
            <v>SP-0257</v>
          </cell>
          <cell r="D774" t="str">
            <v>YPF.RN.SP-257</v>
          </cell>
          <cell r="E774" t="str">
            <v>Catriel</v>
          </cell>
          <cell r="F774" t="str">
            <v>CAT Zona I</v>
          </cell>
          <cell r="G774" t="str">
            <v>SP- 09</v>
          </cell>
          <cell r="H774">
            <v>42654</v>
          </cell>
        </row>
        <row r="775">
          <cell r="A775" t="str">
            <v>EM-796a</v>
          </cell>
          <cell r="B775" t="str">
            <v>YPF.RN.EM-796</v>
          </cell>
          <cell r="C775" t="str">
            <v>EM-796</v>
          </cell>
          <cell r="D775" t="str">
            <v>YPF.RN.EM-0796a</v>
          </cell>
          <cell r="E775" t="str">
            <v>Catriel</v>
          </cell>
          <cell r="F775" t="str">
            <v>Cedido/Vendido CATRIEL</v>
          </cell>
          <cell r="G775" t="str">
            <v>Cedido /Vendido EL MEDANITO</v>
          </cell>
          <cell r="H775">
            <v>42653</v>
          </cell>
        </row>
        <row r="776">
          <cell r="A776" t="str">
            <v>VAM-73(d)[00]a</v>
          </cell>
          <cell r="B776" t="str">
            <v>YPF.Nq.VAM-73(d)</v>
          </cell>
          <cell r="C776" t="str">
            <v>VAM-73(d)</v>
          </cell>
          <cell r="D776" t="str">
            <v>YPF.Nq.VAM-0073(d)[00]a</v>
          </cell>
          <cell r="E776" t="str">
            <v>Catriel</v>
          </cell>
          <cell r="F776" t="str">
            <v>VAM Zona I</v>
          </cell>
          <cell r="G776" t="str">
            <v>VAM</v>
          </cell>
          <cell r="H776">
            <v>42653</v>
          </cell>
        </row>
        <row r="777">
          <cell r="A777" t="str">
            <v>SP-424a</v>
          </cell>
          <cell r="B777" t="str">
            <v>YPF.RN.SP-424</v>
          </cell>
          <cell r="C777" t="str">
            <v>SP-424</v>
          </cell>
          <cell r="D777" t="str">
            <v>YPF.RN.SP-0424a</v>
          </cell>
          <cell r="E777" t="str">
            <v>Catriel</v>
          </cell>
          <cell r="F777" t="str">
            <v>CAT Zona I</v>
          </cell>
          <cell r="G777" t="str">
            <v>SP-10</v>
          </cell>
          <cell r="H777">
            <v>42652</v>
          </cell>
        </row>
        <row r="778">
          <cell r="A778" t="str">
            <v>BL.x-3</v>
          </cell>
          <cell r="B778" t="str">
            <v>YPF.RN.BL.x-3</v>
          </cell>
          <cell r="C778" t="str">
            <v>BL-0003</v>
          </cell>
          <cell r="D778" t="str">
            <v>YPF.RN.BL.x-3</v>
          </cell>
          <cell r="E778" t="str">
            <v>Catriel</v>
          </cell>
          <cell r="F778" t="str">
            <v>Cedido/Vendido CATRIEL</v>
          </cell>
          <cell r="G778" t="str">
            <v>Cedido/Vendido BARRANCA DE LOS LOROS</v>
          </cell>
          <cell r="H778">
            <v>42651</v>
          </cell>
        </row>
        <row r="779">
          <cell r="A779" t="str">
            <v>PuB-105a</v>
          </cell>
          <cell r="B779" t="str">
            <v>YPF.RN.PuB-105</v>
          </cell>
          <cell r="C779" t="str">
            <v>PuB-105</v>
          </cell>
          <cell r="D779" t="str">
            <v>YPF.RN.PuB-0105a</v>
          </cell>
          <cell r="E779" t="str">
            <v>Catriel</v>
          </cell>
          <cell r="F779" t="str">
            <v>CAT Zona I</v>
          </cell>
          <cell r="G779" t="str">
            <v>PB- 03</v>
          </cell>
          <cell r="H779">
            <v>42650</v>
          </cell>
        </row>
        <row r="780">
          <cell r="A780" t="str">
            <v>SCB-23</v>
          </cell>
          <cell r="B780" t="str">
            <v>YPF.Nq.SCB-23</v>
          </cell>
          <cell r="C780" t="str">
            <v>SCB-0023</v>
          </cell>
          <cell r="D780" t="str">
            <v>YPF.Nq.SCB-23</v>
          </cell>
          <cell r="E780" t="str">
            <v>Catriel</v>
          </cell>
          <cell r="F780" t="str">
            <v>VAM Zona I</v>
          </cell>
          <cell r="G780" t="str">
            <v>SCB- 01</v>
          </cell>
          <cell r="H780">
            <v>42649</v>
          </cell>
        </row>
        <row r="781">
          <cell r="A781" t="str">
            <v>VAM-47a</v>
          </cell>
          <cell r="B781" t="str">
            <v>YPF.Nq.VAM.a-47(d)</v>
          </cell>
          <cell r="C781" t="str">
            <v>VAM.a-47(d)</v>
          </cell>
          <cell r="D781" t="str">
            <v>YPF.Nq.VAM.a-0047a</v>
          </cell>
          <cell r="E781" t="str">
            <v>Catriel</v>
          </cell>
          <cell r="F781" t="str">
            <v>VAM Zona I</v>
          </cell>
          <cell r="G781" t="str">
            <v>VAM</v>
          </cell>
          <cell r="H781">
            <v>42648</v>
          </cell>
        </row>
        <row r="782">
          <cell r="A782" t="str">
            <v>EM-669a</v>
          </cell>
          <cell r="B782" t="str">
            <v>YPF.RN.EM-669</v>
          </cell>
          <cell r="C782" t="str">
            <v>EM-669</v>
          </cell>
          <cell r="D782" t="str">
            <v>YPF.RN.EM-0669a</v>
          </cell>
          <cell r="E782" t="str">
            <v>Catriel</v>
          </cell>
          <cell r="F782" t="str">
            <v>Cedido/Vendido CATRIEL</v>
          </cell>
          <cell r="G782" t="str">
            <v>Cedido /Vendido EL MEDANITO</v>
          </cell>
          <cell r="H782">
            <v>42648</v>
          </cell>
        </row>
        <row r="783">
          <cell r="A783" t="str">
            <v>SP-33</v>
          </cell>
          <cell r="B783" t="str">
            <v>YPF.RN.SP-33</v>
          </cell>
          <cell r="C783" t="str">
            <v>SP-0033</v>
          </cell>
          <cell r="D783" t="str">
            <v>YPF.RN.SP-33</v>
          </cell>
          <cell r="E783" t="str">
            <v>Catriel</v>
          </cell>
          <cell r="F783" t="str">
            <v>CAT Zona I</v>
          </cell>
          <cell r="G783" t="str">
            <v>SP- 06</v>
          </cell>
          <cell r="H783">
            <v>42647</v>
          </cell>
        </row>
        <row r="784">
          <cell r="A784" t="str">
            <v>SCB.xp-130[00]a</v>
          </cell>
          <cell r="B784" t="str">
            <v>YPF.Nq.SCB.xp-130</v>
          </cell>
          <cell r="C784" t="str">
            <v>SCB.xp-130</v>
          </cell>
          <cell r="D784" t="str">
            <v>YPF.Nq.SCB.xp-0130[00]a</v>
          </cell>
          <cell r="E784" t="str">
            <v>Catriel</v>
          </cell>
          <cell r="F784" t="str">
            <v>VAM Zona I</v>
          </cell>
          <cell r="G784" t="str">
            <v>SCB- 01</v>
          </cell>
          <cell r="H784">
            <v>42647</v>
          </cell>
        </row>
        <row r="785">
          <cell r="A785" t="str">
            <v>EM-787a</v>
          </cell>
          <cell r="B785" t="str">
            <v>YPF.RN.EM-787</v>
          </cell>
          <cell r="C785" t="str">
            <v>EM-787</v>
          </cell>
          <cell r="D785" t="str">
            <v>YPF.RN.EM-0787a</v>
          </cell>
          <cell r="E785" t="str">
            <v>Catriel</v>
          </cell>
          <cell r="F785" t="str">
            <v>Cedido/Vendido CATRIEL</v>
          </cell>
          <cell r="G785" t="str">
            <v>Cedido /Vendido EL MEDANITO</v>
          </cell>
          <cell r="H785">
            <v>42646</v>
          </cell>
        </row>
        <row r="786">
          <cell r="A786" t="str">
            <v>LaMa-1a</v>
          </cell>
          <cell r="B786" t="str">
            <v>YPF.Nq.LaMa.x-1</v>
          </cell>
          <cell r="C786" t="str">
            <v>LaMa-1</v>
          </cell>
          <cell r="D786" t="str">
            <v>YPF.Nq.LaMa.x-0001a</v>
          </cell>
          <cell r="E786" t="str">
            <v>Catriel</v>
          </cell>
          <cell r="F786" t="str">
            <v>VAM Zona I</v>
          </cell>
          <cell r="G786" t="str">
            <v>LaMa- 02</v>
          </cell>
          <cell r="H786">
            <v>42645</v>
          </cell>
        </row>
        <row r="787">
          <cell r="A787" t="str">
            <v>EM-263a(I)</v>
          </cell>
          <cell r="B787" t="str">
            <v>YPF.RN.EM-263(I)</v>
          </cell>
          <cell r="C787" t="str">
            <v>EM-263(I)</v>
          </cell>
          <cell r="D787" t="str">
            <v>YPF.RN.EM-0263a(I)</v>
          </cell>
          <cell r="E787" t="str">
            <v>Catriel</v>
          </cell>
          <cell r="F787" t="str">
            <v>Cedido/Vendido CATRIEL</v>
          </cell>
          <cell r="G787" t="str">
            <v>Cedido /Vendido EL MEDANITO</v>
          </cell>
          <cell r="H787">
            <v>42645</v>
          </cell>
        </row>
        <row r="788">
          <cell r="A788" t="str">
            <v>SCB-0067[00]a</v>
          </cell>
          <cell r="B788" t="str">
            <v>YPF.Nq.SCB-67</v>
          </cell>
          <cell r="C788" t="str">
            <v>SCB-67</v>
          </cell>
          <cell r="D788" t="str">
            <v>YPF.Nq.SCB-0067[00]a</v>
          </cell>
          <cell r="E788" t="str">
            <v>Catriel</v>
          </cell>
          <cell r="F788" t="str">
            <v>VAM Zona I</v>
          </cell>
          <cell r="G788" t="str">
            <v>SCB- 01</v>
          </cell>
          <cell r="H788">
            <v>42643</v>
          </cell>
        </row>
        <row r="789">
          <cell r="A789" t="str">
            <v>SP-64</v>
          </cell>
          <cell r="B789" t="str">
            <v>YPF.RN.SP-64</v>
          </cell>
          <cell r="C789" t="str">
            <v>SP-0064</v>
          </cell>
          <cell r="D789" t="str">
            <v>YPF.RN.SP-64</v>
          </cell>
          <cell r="E789" t="str">
            <v>Catriel</v>
          </cell>
          <cell r="F789" t="str">
            <v>CAT Zona I</v>
          </cell>
          <cell r="G789" t="str">
            <v>SP- 03</v>
          </cell>
          <cell r="H789">
            <v>42643</v>
          </cell>
        </row>
        <row r="790">
          <cell r="A790" t="str">
            <v>BPO-4</v>
          </cell>
          <cell r="B790" t="str">
            <v>YPF.RN.BPO-4</v>
          </cell>
          <cell r="C790" t="str">
            <v>BPO-0004</v>
          </cell>
          <cell r="D790" t="str">
            <v>YPF.RN.BPO-4</v>
          </cell>
          <cell r="E790" t="str">
            <v>Catriel</v>
          </cell>
          <cell r="F790" t="str">
            <v>Cedido/Vendido CATRIEL</v>
          </cell>
          <cell r="G790" t="str">
            <v>Cedido/Vendido BAJO DEL PICHE</v>
          </cell>
          <cell r="H790">
            <v>42643</v>
          </cell>
        </row>
        <row r="791">
          <cell r="A791" t="str">
            <v>SP-307a</v>
          </cell>
          <cell r="B791" t="str">
            <v>YPF.RN.SP.IA-307</v>
          </cell>
          <cell r="C791" t="str">
            <v>SP-307</v>
          </cell>
          <cell r="D791" t="str">
            <v>YPF.RN.SP.IA-0307a</v>
          </cell>
          <cell r="E791" t="str">
            <v>Catriel</v>
          </cell>
          <cell r="F791" t="str">
            <v>CAT Zona I</v>
          </cell>
          <cell r="G791" t="str">
            <v>SP- 06</v>
          </cell>
          <cell r="H791">
            <v>42642</v>
          </cell>
        </row>
        <row r="792">
          <cell r="A792" t="str">
            <v>DPS.x-1</v>
          </cell>
          <cell r="B792" t="str">
            <v>YPF.Nq.DPS.x-1</v>
          </cell>
          <cell r="C792" t="str">
            <v>DPS-1</v>
          </cell>
          <cell r="D792" t="str">
            <v>YPF.Nq.DPS.x-1</v>
          </cell>
          <cell r="E792" t="str">
            <v>Catriel</v>
          </cell>
          <cell r="F792" t="str">
            <v>CAT Zona I</v>
          </cell>
          <cell r="G792" t="str">
            <v>SP- 03</v>
          </cell>
          <cell r="H792">
            <v>42641</v>
          </cell>
        </row>
        <row r="793">
          <cell r="A793" t="str">
            <v>PuB.a-166[00]a</v>
          </cell>
          <cell r="B793" t="str">
            <v>YPF.RN.PuB.a-166</v>
          </cell>
          <cell r="C793" t="str">
            <v>PuB.a-166</v>
          </cell>
          <cell r="D793" t="str">
            <v>YPF.RN.PuB.a-0166[00]a</v>
          </cell>
          <cell r="E793" t="str">
            <v>Catriel</v>
          </cell>
          <cell r="F793" t="str">
            <v>CAT Zona I</v>
          </cell>
          <cell r="G793" t="str">
            <v>PB- 04</v>
          </cell>
          <cell r="H793">
            <v>42641</v>
          </cell>
        </row>
        <row r="794">
          <cell r="A794" t="str">
            <v>SP-255</v>
          </cell>
          <cell r="B794" t="str">
            <v>YPF.RN.SP-255</v>
          </cell>
          <cell r="C794" t="str">
            <v>SP-0255</v>
          </cell>
          <cell r="D794" t="str">
            <v>YPF.RN.SP-255</v>
          </cell>
          <cell r="E794" t="str">
            <v>Catriel</v>
          </cell>
          <cell r="F794" t="str">
            <v>CAT Zona I</v>
          </cell>
          <cell r="G794" t="str">
            <v>SP- 07</v>
          </cell>
          <cell r="H794">
            <v>42640</v>
          </cell>
        </row>
        <row r="795">
          <cell r="A795" t="str">
            <v>LaO.e-2[00]a</v>
          </cell>
          <cell r="B795" t="str">
            <v>YPF.Nq.LaO.e-2</v>
          </cell>
          <cell r="C795" t="str">
            <v>LaO.e-2</v>
          </cell>
          <cell r="D795" t="str">
            <v>YPF.Nq.LaO.e-0002[00]a</v>
          </cell>
          <cell r="E795" t="str">
            <v>Catriel</v>
          </cell>
          <cell r="F795" t="str">
            <v>VAM Zona I</v>
          </cell>
          <cell r="G795" t="str">
            <v>CH</v>
          </cell>
          <cell r="H795">
            <v>42639</v>
          </cell>
        </row>
        <row r="796">
          <cell r="A796" t="str">
            <v>SCB-110a</v>
          </cell>
          <cell r="B796" t="str">
            <v>YPF.Nq.SCB-110</v>
          </cell>
          <cell r="C796" t="str">
            <v>SCB-110</v>
          </cell>
          <cell r="D796" t="str">
            <v>YPF.Nq.SCB-0110a</v>
          </cell>
          <cell r="E796" t="str">
            <v>Catriel</v>
          </cell>
          <cell r="F796" t="str">
            <v>VAM Zona I</v>
          </cell>
          <cell r="G796" t="str">
            <v>SCB- 01</v>
          </cell>
          <cell r="H796">
            <v>42638</v>
          </cell>
        </row>
        <row r="797">
          <cell r="A797" t="str">
            <v>PuB-155a</v>
          </cell>
          <cell r="B797" t="str">
            <v>YPF.RN.PuB-155</v>
          </cell>
          <cell r="C797" t="str">
            <v>PuB-155</v>
          </cell>
          <cell r="D797" t="str">
            <v>YPF.RN.PuB-0155a</v>
          </cell>
          <cell r="E797" t="str">
            <v>Catriel</v>
          </cell>
          <cell r="F797" t="str">
            <v>CAT Zona I</v>
          </cell>
          <cell r="G797" t="str">
            <v>PB- 04</v>
          </cell>
          <cell r="H797">
            <v>42638</v>
          </cell>
        </row>
        <row r="798">
          <cell r="A798" t="str">
            <v>SCB-45</v>
          </cell>
          <cell r="B798" t="str">
            <v>YPF.Nq.SCB-45</v>
          </cell>
          <cell r="C798" t="str">
            <v>SCB-0045</v>
          </cell>
          <cell r="D798" t="str">
            <v>YPF.Nq.SCB-45</v>
          </cell>
          <cell r="E798" t="str">
            <v>Catriel</v>
          </cell>
          <cell r="F798" t="str">
            <v>VAM Zona I</v>
          </cell>
          <cell r="G798" t="str">
            <v>SCB- 01</v>
          </cell>
          <cell r="H798">
            <v>42638</v>
          </cell>
        </row>
        <row r="799">
          <cell r="A799" t="str">
            <v>SP-347[00]a</v>
          </cell>
          <cell r="B799" t="str">
            <v>YPF.RN.SP-347</v>
          </cell>
          <cell r="C799" t="str">
            <v>SP-347</v>
          </cell>
          <cell r="D799" t="str">
            <v>YPF.RN.SP-0347[00]a</v>
          </cell>
          <cell r="E799" t="str">
            <v>Catriel</v>
          </cell>
          <cell r="F799" t="str">
            <v>CAT Zona I</v>
          </cell>
          <cell r="G799" t="str">
            <v>SP- 06</v>
          </cell>
          <cell r="H799">
            <v>42637</v>
          </cell>
        </row>
        <row r="800">
          <cell r="A800" t="str">
            <v>VAM-34a</v>
          </cell>
          <cell r="B800" t="str">
            <v>YPF.Nq.VAM-34</v>
          </cell>
          <cell r="C800" t="str">
            <v>VAM-34</v>
          </cell>
          <cell r="D800" t="str">
            <v>YPF.Nq.VAM-0034a</v>
          </cell>
          <cell r="E800" t="str">
            <v>Catriel</v>
          </cell>
          <cell r="F800" t="str">
            <v>VAM Zona I</v>
          </cell>
          <cell r="G800" t="str">
            <v>VAM</v>
          </cell>
          <cell r="H800">
            <v>42637</v>
          </cell>
        </row>
        <row r="801">
          <cell r="A801" t="str">
            <v>PuB-141[00]a</v>
          </cell>
          <cell r="B801" t="str">
            <v>YPF.RN.PuB-141</v>
          </cell>
          <cell r="C801" t="str">
            <v>PuB-141</v>
          </cell>
          <cell r="D801" t="str">
            <v>YPF.RN.PuB-0141[00]a</v>
          </cell>
          <cell r="E801" t="str">
            <v>Catriel</v>
          </cell>
          <cell r="F801" t="str">
            <v>CAT Zona I</v>
          </cell>
          <cell r="G801" t="str">
            <v>PB- 04</v>
          </cell>
          <cell r="H801">
            <v>42635</v>
          </cell>
        </row>
        <row r="802">
          <cell r="A802" t="str">
            <v>BPO-3</v>
          </cell>
          <cell r="B802" t="str">
            <v>YPF.RN.BPO-3</v>
          </cell>
          <cell r="C802" t="str">
            <v>BPO-0003</v>
          </cell>
          <cell r="D802" t="str">
            <v>YPF.RN.BPO-3</v>
          </cell>
          <cell r="E802" t="str">
            <v>Catriel</v>
          </cell>
          <cell r="F802" t="str">
            <v>Cedido/Vendido CATRIEL</v>
          </cell>
          <cell r="G802" t="str">
            <v>Cedido/Vendido BAJO DEL PICHE</v>
          </cell>
          <cell r="H802">
            <v>42635</v>
          </cell>
        </row>
        <row r="803">
          <cell r="A803" t="str">
            <v>SP-392a</v>
          </cell>
          <cell r="B803" t="str">
            <v>YPF.RN.SP-392</v>
          </cell>
          <cell r="C803" t="str">
            <v>SP-392</v>
          </cell>
          <cell r="D803" t="str">
            <v>YPF.RN.SP-0392a</v>
          </cell>
          <cell r="E803" t="str">
            <v>Catriel</v>
          </cell>
          <cell r="F803" t="str">
            <v>CAT Zona I</v>
          </cell>
          <cell r="G803" t="str">
            <v>SP- 06</v>
          </cell>
          <cell r="H803">
            <v>42632</v>
          </cell>
        </row>
        <row r="804">
          <cell r="A804" t="str">
            <v>EM-668a</v>
          </cell>
          <cell r="B804" t="str">
            <v>YPF.RN.EM-668</v>
          </cell>
          <cell r="C804" t="str">
            <v>EM-668</v>
          </cell>
          <cell r="D804" t="str">
            <v>YPF.RN.EM-0668a</v>
          </cell>
          <cell r="E804" t="str">
            <v>Catriel</v>
          </cell>
          <cell r="F804" t="str">
            <v>Cedido/Vendido CATRIEL</v>
          </cell>
          <cell r="G804" t="str">
            <v>Cedido /Vendido EL MEDANITO</v>
          </cell>
          <cell r="H804">
            <v>42631</v>
          </cell>
        </row>
        <row r="805">
          <cell r="A805" t="str">
            <v>SCB-46</v>
          </cell>
          <cell r="B805" t="str">
            <v>YPF.Nq.SCB-46</v>
          </cell>
          <cell r="C805" t="str">
            <v>SCB-0046</v>
          </cell>
          <cell r="D805" t="str">
            <v>YPF.Nq.SCB-46</v>
          </cell>
          <cell r="E805" t="str">
            <v>Catriel</v>
          </cell>
          <cell r="F805" t="str">
            <v>VAM Zona I</v>
          </cell>
          <cell r="G805" t="str">
            <v>SCB- 01</v>
          </cell>
          <cell r="H805">
            <v>42629</v>
          </cell>
        </row>
        <row r="806">
          <cell r="A806" t="str">
            <v>SP-102</v>
          </cell>
          <cell r="B806" t="str">
            <v>YPF.RN.SP-102</v>
          </cell>
          <cell r="C806" t="str">
            <v>SP-0102</v>
          </cell>
          <cell r="D806" t="str">
            <v>YPF.RN.SP-102</v>
          </cell>
          <cell r="E806" t="str">
            <v>Catriel</v>
          </cell>
          <cell r="F806" t="str">
            <v>CAT Zona I</v>
          </cell>
          <cell r="G806" t="str">
            <v>SP- 03</v>
          </cell>
          <cell r="H806">
            <v>42628</v>
          </cell>
        </row>
        <row r="807">
          <cell r="A807" t="str">
            <v>CHO.e-3</v>
          </cell>
          <cell r="B807" t="str">
            <v>YPF.Nq.CHO.e-3</v>
          </cell>
          <cell r="C807" t="str">
            <v>CHO-3</v>
          </cell>
          <cell r="D807" t="str">
            <v>YPF.Nq.CHO.e-3</v>
          </cell>
          <cell r="E807" t="str">
            <v>Catriel</v>
          </cell>
          <cell r="F807" t="str">
            <v>VAM Zona I</v>
          </cell>
          <cell r="G807" t="str">
            <v>CH</v>
          </cell>
          <cell r="H807">
            <v>42628</v>
          </cell>
        </row>
        <row r="808">
          <cell r="A808" t="str">
            <v>EM-688</v>
          </cell>
          <cell r="B808" t="str">
            <v>YPF.RN.EM-688</v>
          </cell>
          <cell r="C808" t="str">
            <v>EM-0688</v>
          </cell>
          <cell r="D808" t="str">
            <v>YPF.RN.EM-688</v>
          </cell>
          <cell r="E808" t="str">
            <v>Catriel</v>
          </cell>
          <cell r="F808" t="str">
            <v>Cedido/Vendido CATRIEL</v>
          </cell>
          <cell r="G808" t="str">
            <v>Cedido /Vendido EL MEDANITO</v>
          </cell>
          <cell r="H808">
            <v>42627</v>
          </cell>
        </row>
        <row r="809">
          <cell r="A809" t="str">
            <v>SP-282</v>
          </cell>
          <cell r="B809" t="str">
            <v>YPF.RN.SP-282</v>
          </cell>
          <cell r="C809" t="str">
            <v>SP-0282</v>
          </cell>
          <cell r="D809" t="str">
            <v>YPF.RN.SP-282</v>
          </cell>
          <cell r="E809" t="str">
            <v>Catriel</v>
          </cell>
          <cell r="F809" t="str">
            <v>CAT Zona I</v>
          </cell>
          <cell r="G809" t="str">
            <v>SP- 01</v>
          </cell>
          <cell r="H809">
            <v>42625</v>
          </cell>
        </row>
        <row r="810">
          <cell r="A810" t="str">
            <v>EM-826a</v>
          </cell>
          <cell r="B810" t="str">
            <v>YPF.RN.EM-826</v>
          </cell>
          <cell r="C810" t="str">
            <v>EM-826</v>
          </cell>
          <cell r="D810" t="str">
            <v>YPF.RN.EM-0826a</v>
          </cell>
          <cell r="E810" t="str">
            <v>Catriel</v>
          </cell>
          <cell r="F810" t="str">
            <v>Cedido/Vendido CATRIEL</v>
          </cell>
          <cell r="G810" t="str">
            <v>Cedido /Vendido EL MEDANITO</v>
          </cell>
          <cell r="H810">
            <v>42625</v>
          </cell>
        </row>
        <row r="811">
          <cell r="A811" t="str">
            <v>VAM-70[00]a</v>
          </cell>
          <cell r="B811" t="str">
            <v>YPF.Nq.VAM-70</v>
          </cell>
          <cell r="C811" t="str">
            <v>VAM-70</v>
          </cell>
          <cell r="D811" t="str">
            <v>YPF.Nq.VAM-0070[00]a</v>
          </cell>
          <cell r="E811" t="str">
            <v>Catriel</v>
          </cell>
          <cell r="F811" t="str">
            <v>VAM Zona I</v>
          </cell>
          <cell r="G811" t="str">
            <v>VAM</v>
          </cell>
          <cell r="H811">
            <v>42625</v>
          </cell>
        </row>
        <row r="812">
          <cell r="A812" t="str">
            <v>VAM-25a</v>
          </cell>
          <cell r="B812" t="str">
            <v>YPF.Nq.VAM-25</v>
          </cell>
          <cell r="C812" t="str">
            <v>VAM-25</v>
          </cell>
          <cell r="D812" t="str">
            <v>YPF.Nq.VAM-0025a</v>
          </cell>
          <cell r="E812" t="str">
            <v>Catriel</v>
          </cell>
          <cell r="F812" t="str">
            <v>VAM Zona I</v>
          </cell>
          <cell r="G812" t="str">
            <v>VAM</v>
          </cell>
          <cell r="H812">
            <v>42624</v>
          </cell>
        </row>
        <row r="813">
          <cell r="A813" t="str">
            <v>SP-498a</v>
          </cell>
          <cell r="B813" t="str">
            <v>YPF.RN.SP-498</v>
          </cell>
          <cell r="C813" t="str">
            <v>SP-498</v>
          </cell>
          <cell r="D813" t="str">
            <v>YPF.RN.SP-0498a</v>
          </cell>
          <cell r="E813" t="str">
            <v>Catriel</v>
          </cell>
          <cell r="F813" t="str">
            <v>CAT Zona I</v>
          </cell>
          <cell r="G813" t="str">
            <v>SP-10</v>
          </cell>
          <cell r="H813">
            <v>42623</v>
          </cell>
        </row>
        <row r="814">
          <cell r="A814" t="str">
            <v>EM-75</v>
          </cell>
          <cell r="B814" t="str">
            <v>YPF.RN.EM-75</v>
          </cell>
          <cell r="C814" t="str">
            <v>EM-0075</v>
          </cell>
          <cell r="D814" t="str">
            <v>YPF.RN.EM-75</v>
          </cell>
          <cell r="E814" t="str">
            <v>Catriel</v>
          </cell>
          <cell r="F814" t="str">
            <v>Cedido/Vendido CATRIEL</v>
          </cell>
          <cell r="G814" t="str">
            <v>Cedido /Vendido EL MEDANITO</v>
          </cell>
          <cell r="H814">
            <v>42622</v>
          </cell>
        </row>
        <row r="815">
          <cell r="A815" t="str">
            <v>SCB-84a</v>
          </cell>
          <cell r="B815" t="str">
            <v>YPF.Nq.SCB-84</v>
          </cell>
          <cell r="C815" t="str">
            <v>SCB-84</v>
          </cell>
          <cell r="D815" t="str">
            <v>YPF.Nq.SCB-0084a</v>
          </cell>
          <cell r="E815" t="str">
            <v>Catriel</v>
          </cell>
          <cell r="F815" t="str">
            <v>VAM Zona I</v>
          </cell>
          <cell r="G815" t="str">
            <v>SCB- 01</v>
          </cell>
          <cell r="H815">
            <v>42622</v>
          </cell>
        </row>
        <row r="816">
          <cell r="A816" t="str">
            <v>PuB-31</v>
          </cell>
          <cell r="B816" t="str">
            <v>YPF.RN.PuB-31</v>
          </cell>
          <cell r="C816" t="str">
            <v>PuB-0031</v>
          </cell>
          <cell r="D816" t="str">
            <v>YPF.RN.PuB-31</v>
          </cell>
          <cell r="E816" t="str">
            <v>Catriel</v>
          </cell>
          <cell r="F816" t="str">
            <v>CAT Zona I</v>
          </cell>
          <cell r="G816" t="str">
            <v>PB- 02</v>
          </cell>
          <cell r="H816">
            <v>42621</v>
          </cell>
        </row>
        <row r="817">
          <cell r="A817" t="str">
            <v>SCB-68a</v>
          </cell>
          <cell r="B817" t="str">
            <v>YPF.Nq.SCB-68</v>
          </cell>
          <cell r="C817" t="str">
            <v>SCB-68</v>
          </cell>
          <cell r="D817" t="str">
            <v>YPF.Nq.SCB-0068a</v>
          </cell>
          <cell r="E817" t="str">
            <v>Catriel</v>
          </cell>
          <cell r="F817" t="str">
            <v>VAM Zona I</v>
          </cell>
          <cell r="G817" t="str">
            <v>SCB- 01</v>
          </cell>
          <cell r="H817">
            <v>42618</v>
          </cell>
        </row>
        <row r="818">
          <cell r="A818" t="str">
            <v>SP-63(I)</v>
          </cell>
          <cell r="B818" t="str">
            <v>YPF.RN.SP-63(I)</v>
          </cell>
          <cell r="C818" t="str">
            <v>SP-63(I)</v>
          </cell>
          <cell r="D818" t="str">
            <v>YPF.RN.SP-63(I)</v>
          </cell>
          <cell r="E818" t="str">
            <v>Catriel</v>
          </cell>
          <cell r="F818" t="str">
            <v>CAT Zona I</v>
          </cell>
          <cell r="G818" t="str">
            <v>SP- 03</v>
          </cell>
          <cell r="H818">
            <v>42618</v>
          </cell>
        </row>
        <row r="819">
          <cell r="A819" t="str">
            <v>BP-10</v>
          </cell>
          <cell r="B819" t="str">
            <v>YPF.RN.BP-10</v>
          </cell>
          <cell r="C819" t="str">
            <v>BP-0010</v>
          </cell>
          <cell r="D819" t="str">
            <v>YPF.RN.BP-10</v>
          </cell>
          <cell r="E819" t="str">
            <v>Catriel</v>
          </cell>
          <cell r="F819" t="str">
            <v>Cedido/Vendido CATRIEL</v>
          </cell>
          <cell r="G819" t="str">
            <v>Cedido/Vendido BAJO DEL PICHE</v>
          </cell>
          <cell r="H819">
            <v>42618</v>
          </cell>
        </row>
        <row r="820">
          <cell r="A820" t="str">
            <v>VAM-27a</v>
          </cell>
          <cell r="B820" t="str">
            <v>YPF.Nq.VAM-27</v>
          </cell>
          <cell r="C820" t="str">
            <v>VAM-27</v>
          </cell>
          <cell r="D820" t="str">
            <v>YPF.Nq.VAM-0027a</v>
          </cell>
          <cell r="E820" t="str">
            <v>Catriel</v>
          </cell>
          <cell r="F820" t="str">
            <v>VAM Zona I</v>
          </cell>
          <cell r="G820" t="str">
            <v>VAM</v>
          </cell>
          <cell r="H820">
            <v>42617</v>
          </cell>
        </row>
        <row r="821">
          <cell r="A821" t="str">
            <v>SP-134(I)</v>
          </cell>
          <cell r="B821" t="str">
            <v>YPF.RN.SP-134(I)</v>
          </cell>
          <cell r="C821" t="str">
            <v>SP-134(I)</v>
          </cell>
          <cell r="D821" t="str">
            <v>YPF.RN.SP-134(I)</v>
          </cell>
          <cell r="E821" t="str">
            <v>Catriel</v>
          </cell>
          <cell r="F821" t="str">
            <v>CAT Zona I</v>
          </cell>
          <cell r="G821" t="str">
            <v>SP- 03</v>
          </cell>
          <cell r="H821">
            <v>42616</v>
          </cell>
        </row>
        <row r="822">
          <cell r="A822" t="str">
            <v>SCB.a-5</v>
          </cell>
          <cell r="B822" t="str">
            <v>YPF.Nq.SCB.a-5</v>
          </cell>
          <cell r="C822" t="str">
            <v>SCB-5</v>
          </cell>
          <cell r="D822" t="str">
            <v>YPF.Nq.SCB.a-5</v>
          </cell>
          <cell r="E822" t="str">
            <v>Catriel</v>
          </cell>
          <cell r="F822" t="str">
            <v>VAM Zona I</v>
          </cell>
          <cell r="G822" t="str">
            <v>SCB- 01</v>
          </cell>
          <cell r="H822">
            <v>42615</v>
          </cell>
        </row>
        <row r="823">
          <cell r="A823" t="str">
            <v>CHO-26a</v>
          </cell>
          <cell r="B823" t="str">
            <v>YPF.Nq.CHO-26</v>
          </cell>
          <cell r="C823" t="str">
            <v>CHO-26</v>
          </cell>
          <cell r="D823" t="str">
            <v>YPF.Nq.CHO-0026a</v>
          </cell>
          <cell r="E823" t="str">
            <v>Catriel</v>
          </cell>
          <cell r="F823" t="str">
            <v>VAM Zona I</v>
          </cell>
          <cell r="G823" t="str">
            <v>CH</v>
          </cell>
          <cell r="H823">
            <v>42615</v>
          </cell>
        </row>
        <row r="824">
          <cell r="A824" t="str">
            <v>CHO.a-38[00]a</v>
          </cell>
          <cell r="B824" t="str">
            <v>YPF.Nq.CHO.a-38</v>
          </cell>
          <cell r="C824" t="str">
            <v>CHO.a-38</v>
          </cell>
          <cell r="D824" t="str">
            <v>YPF.Nq.CHO.a-0038[00]a</v>
          </cell>
          <cell r="E824" t="str">
            <v>Catriel</v>
          </cell>
          <cell r="F824" t="str">
            <v>VAM Zona I</v>
          </cell>
          <cell r="G824" t="str">
            <v>CHON</v>
          </cell>
          <cell r="H824">
            <v>42614</v>
          </cell>
        </row>
        <row r="825">
          <cell r="A825" t="str">
            <v>SP-447a</v>
          </cell>
          <cell r="B825" t="str">
            <v>YPF.RN.SP-447</v>
          </cell>
          <cell r="C825" t="str">
            <v>SP-447</v>
          </cell>
          <cell r="D825" t="str">
            <v>YPF.RN.SP-0447a</v>
          </cell>
          <cell r="E825" t="str">
            <v>Catriel</v>
          </cell>
          <cell r="F825" t="str">
            <v>CAT Zona I</v>
          </cell>
          <cell r="G825" t="str">
            <v>SP- 03</v>
          </cell>
          <cell r="H825">
            <v>42614</v>
          </cell>
        </row>
        <row r="826">
          <cell r="A826" t="str">
            <v>SP-461a</v>
          </cell>
          <cell r="B826" t="str">
            <v>YPF.RN.SP.a-461</v>
          </cell>
          <cell r="C826" t="str">
            <v>SP.a-461</v>
          </cell>
          <cell r="D826" t="str">
            <v>YPF.RN.SP.a-0461a</v>
          </cell>
          <cell r="E826" t="str">
            <v>Catriel</v>
          </cell>
          <cell r="F826" t="str">
            <v>CAT Zona I</v>
          </cell>
          <cell r="G826" t="str">
            <v>SP- 01</v>
          </cell>
          <cell r="H826">
            <v>42614</v>
          </cell>
        </row>
        <row r="827">
          <cell r="A827" t="str">
            <v>SP-311a</v>
          </cell>
          <cell r="B827" t="str">
            <v>YPF.RN.SP-311</v>
          </cell>
          <cell r="C827" t="str">
            <v>SP-311</v>
          </cell>
          <cell r="D827" t="str">
            <v>YPF.RN.SP-0311a</v>
          </cell>
          <cell r="E827" t="str">
            <v>Catriel</v>
          </cell>
          <cell r="F827" t="str">
            <v>CAT Zona I</v>
          </cell>
          <cell r="G827" t="str">
            <v>SP- 06</v>
          </cell>
          <cell r="H827">
            <v>42613</v>
          </cell>
        </row>
        <row r="828">
          <cell r="A828" t="str">
            <v>SP-369[00]a</v>
          </cell>
          <cell r="B828" t="str">
            <v>YPF.RN.SP-369</v>
          </cell>
          <cell r="C828" t="str">
            <v>SP-369</v>
          </cell>
          <cell r="D828" t="str">
            <v>YPF.RN.SP-0369[00]a</v>
          </cell>
          <cell r="E828" t="str">
            <v>Catriel</v>
          </cell>
          <cell r="F828" t="str">
            <v>CAT Zona I</v>
          </cell>
          <cell r="G828" t="str">
            <v>SP- 07</v>
          </cell>
          <cell r="H828">
            <v>42612</v>
          </cell>
        </row>
        <row r="829">
          <cell r="A829" t="str">
            <v>SCB-141a</v>
          </cell>
          <cell r="B829" t="str">
            <v>YPF.Nq.SCB-141</v>
          </cell>
          <cell r="C829" t="str">
            <v>SCB-141</v>
          </cell>
          <cell r="D829" t="str">
            <v>YPF.Nq.SCB-0141a</v>
          </cell>
          <cell r="E829" t="str">
            <v>Catriel</v>
          </cell>
          <cell r="F829" t="str">
            <v>VAM Zona I</v>
          </cell>
          <cell r="G829" t="str">
            <v>SCB- 01</v>
          </cell>
          <cell r="H829">
            <v>42610</v>
          </cell>
        </row>
        <row r="830">
          <cell r="A830" t="str">
            <v>SP-261</v>
          </cell>
          <cell r="B830" t="str">
            <v>YPF.RN.SP-261</v>
          </cell>
          <cell r="C830" t="str">
            <v>SP-0261</v>
          </cell>
          <cell r="D830" t="str">
            <v>YPF.RN.SP-261</v>
          </cell>
          <cell r="E830" t="str">
            <v>Catriel</v>
          </cell>
          <cell r="F830" t="str">
            <v>CAT Zona I</v>
          </cell>
          <cell r="G830" t="str">
            <v>SP- 09</v>
          </cell>
          <cell r="H830">
            <v>42610</v>
          </cell>
        </row>
        <row r="831">
          <cell r="A831" t="str">
            <v>SP-445a</v>
          </cell>
          <cell r="B831" t="str">
            <v>YPF.RN.SP-445</v>
          </cell>
          <cell r="C831" t="str">
            <v>SP-445</v>
          </cell>
          <cell r="D831" t="str">
            <v>YPF.RN.SP-0445a</v>
          </cell>
          <cell r="E831" t="str">
            <v>Catriel</v>
          </cell>
          <cell r="F831" t="str">
            <v>CAT Zona I</v>
          </cell>
          <cell r="G831" t="str">
            <v>SP- 06</v>
          </cell>
          <cell r="H831">
            <v>42608</v>
          </cell>
        </row>
        <row r="832">
          <cell r="A832" t="str">
            <v>PN-7(I)[00]a</v>
          </cell>
          <cell r="B832" t="str">
            <v>YPF.Nq.PN-7(I)</v>
          </cell>
          <cell r="C832" t="str">
            <v>PN-7(I)</v>
          </cell>
          <cell r="D832" t="str">
            <v>YPF.Nq.PN-0007(I)[00]a</v>
          </cell>
          <cell r="E832" t="str">
            <v>Catriel</v>
          </cell>
          <cell r="F832" t="str">
            <v>CAT Zona I</v>
          </cell>
          <cell r="G832" t="str">
            <v>PIEDRAS NEGRAS</v>
          </cell>
          <cell r="H832">
            <v>42607</v>
          </cell>
        </row>
        <row r="833">
          <cell r="A833" t="str">
            <v>VAM-32a</v>
          </cell>
          <cell r="B833" t="str">
            <v>YPF.Nq.VAM-32</v>
          </cell>
          <cell r="C833" t="str">
            <v>VAM-32</v>
          </cell>
          <cell r="D833" t="str">
            <v>YPF.Nq.VAM-0032a</v>
          </cell>
          <cell r="E833" t="str">
            <v>Catriel</v>
          </cell>
          <cell r="F833" t="str">
            <v>VAM Zona I</v>
          </cell>
          <cell r="G833" t="str">
            <v>VAM</v>
          </cell>
          <cell r="H833">
            <v>42607</v>
          </cell>
        </row>
        <row r="834">
          <cell r="A834" t="str">
            <v>CHO-11</v>
          </cell>
          <cell r="B834" t="str">
            <v>YPF.Nq.CHO-11</v>
          </cell>
          <cell r="C834" t="str">
            <v>CHO-11</v>
          </cell>
          <cell r="D834" t="str">
            <v>YPF.Nq.CHO-11</v>
          </cell>
          <cell r="E834" t="str">
            <v>Catriel</v>
          </cell>
          <cell r="F834" t="str">
            <v>VAM Zona I</v>
          </cell>
          <cell r="G834" t="str">
            <v>CH</v>
          </cell>
          <cell r="H834">
            <v>42605</v>
          </cell>
        </row>
        <row r="835">
          <cell r="A835" t="str">
            <v>LaMa-2a</v>
          </cell>
          <cell r="B835" t="str">
            <v>YPF.Nq.LaMa.x-2</v>
          </cell>
          <cell r="C835" t="str">
            <v>LaMa-2</v>
          </cell>
          <cell r="D835" t="str">
            <v>YPF.Nq.LaMa.x-0002a</v>
          </cell>
          <cell r="E835" t="str">
            <v>Catriel</v>
          </cell>
          <cell r="F835" t="str">
            <v>VAM Zona I</v>
          </cell>
          <cell r="G835" t="str">
            <v>LaMa- 02</v>
          </cell>
          <cell r="H835">
            <v>42605</v>
          </cell>
        </row>
        <row r="836">
          <cell r="A836" t="str">
            <v>PuB-145a</v>
          </cell>
          <cell r="B836" t="str">
            <v>YPF.RN.PuB-145</v>
          </cell>
          <cell r="C836" t="str">
            <v>PuB-145</v>
          </cell>
          <cell r="D836" t="str">
            <v>YPF.RN.PuB-0145a</v>
          </cell>
          <cell r="E836" t="str">
            <v>Catriel</v>
          </cell>
          <cell r="F836" t="str">
            <v>CAT Zona I</v>
          </cell>
          <cell r="G836" t="str">
            <v>PB- 04</v>
          </cell>
          <cell r="H836">
            <v>42605</v>
          </cell>
        </row>
        <row r="837">
          <cell r="A837" t="str">
            <v>CHO-25a</v>
          </cell>
          <cell r="B837" t="str">
            <v>YPF.Nq.CHO-25</v>
          </cell>
          <cell r="C837" t="str">
            <v>CHO-25</v>
          </cell>
          <cell r="D837" t="str">
            <v>YPF.Nq.CHO-0025a</v>
          </cell>
          <cell r="E837" t="str">
            <v>Catriel</v>
          </cell>
          <cell r="F837" t="str">
            <v>VAM Zona I</v>
          </cell>
          <cell r="G837" t="str">
            <v>CH</v>
          </cell>
          <cell r="H837">
            <v>42604</v>
          </cell>
        </row>
        <row r="838">
          <cell r="A838" t="str">
            <v>CHO-13</v>
          </cell>
          <cell r="B838" t="str">
            <v>YPF.Nq.CHO-13</v>
          </cell>
          <cell r="C838" t="str">
            <v>CHO-13</v>
          </cell>
          <cell r="D838" t="str">
            <v>YPF.Nq.CHO-13</v>
          </cell>
          <cell r="E838" t="str">
            <v>Catriel</v>
          </cell>
          <cell r="F838" t="str">
            <v>VAM Zona I</v>
          </cell>
          <cell r="G838" t="str">
            <v>CH</v>
          </cell>
          <cell r="H838">
            <v>42604</v>
          </cell>
        </row>
        <row r="839">
          <cell r="A839" t="str">
            <v>SP-407a</v>
          </cell>
          <cell r="B839" t="str">
            <v>YPF.RN.SP.a-407</v>
          </cell>
          <cell r="C839" t="str">
            <v>SP.a-407</v>
          </cell>
          <cell r="D839" t="str">
            <v>YPF.RN.SP.a-0407a</v>
          </cell>
          <cell r="E839" t="str">
            <v>Catriel</v>
          </cell>
          <cell r="F839" t="str">
            <v>CAT Zona I</v>
          </cell>
          <cell r="G839" t="str">
            <v>SP-10</v>
          </cell>
          <cell r="H839">
            <v>42602</v>
          </cell>
        </row>
        <row r="840">
          <cell r="A840" t="str">
            <v>SP-259</v>
          </cell>
          <cell r="B840" t="str">
            <v>YPF.RN.SP-259</v>
          </cell>
          <cell r="C840" t="str">
            <v>SP-0259</v>
          </cell>
          <cell r="D840" t="str">
            <v>YPF.RN.SP-259</v>
          </cell>
          <cell r="E840" t="str">
            <v>Catriel</v>
          </cell>
          <cell r="F840" t="str">
            <v>CAT Zona I</v>
          </cell>
          <cell r="G840" t="str">
            <v>SP- 09</v>
          </cell>
          <cell r="H840">
            <v>42601</v>
          </cell>
        </row>
        <row r="841">
          <cell r="A841" t="str">
            <v>EM-507a(I)</v>
          </cell>
          <cell r="B841" t="str">
            <v>YPF.RN.EM.IA-507(I)</v>
          </cell>
          <cell r="C841" t="str">
            <v>EM.IA-507(I)</v>
          </cell>
          <cell r="D841" t="str">
            <v>YPF.RN.EM.IA-0507a(I)</v>
          </cell>
          <cell r="E841" t="str">
            <v>Catriel</v>
          </cell>
          <cell r="F841" t="str">
            <v>Cedido/Vendido CATRIEL</v>
          </cell>
          <cell r="G841" t="str">
            <v>Cedido /Vendido EL MEDANITO</v>
          </cell>
          <cell r="H841">
            <v>42601</v>
          </cell>
        </row>
        <row r="842">
          <cell r="A842" t="str">
            <v>BP-31</v>
          </cell>
          <cell r="B842" t="str">
            <v>YPF.RN.BP-31</v>
          </cell>
          <cell r="C842" t="str">
            <v>BP-0031</v>
          </cell>
          <cell r="D842" t="str">
            <v>YPF.RN.BP-31</v>
          </cell>
          <cell r="E842" t="str">
            <v>Catriel</v>
          </cell>
          <cell r="F842" t="str">
            <v>Cedido/Vendido CATRIEL</v>
          </cell>
          <cell r="G842" t="str">
            <v>Cedido/Vendido BAJO DEL PICHE</v>
          </cell>
          <cell r="H842">
            <v>42597</v>
          </cell>
        </row>
        <row r="843">
          <cell r="A843" t="str">
            <v>LaMa-3(d)[00]a</v>
          </cell>
          <cell r="B843" t="str">
            <v>YPF.Nq.LaMa-3(d)</v>
          </cell>
          <cell r="C843" t="str">
            <v>LaMa-3(d)</v>
          </cell>
          <cell r="D843" t="str">
            <v>YPF.Nq.LaMa-0003(d)[00]a</v>
          </cell>
          <cell r="E843" t="str">
            <v>Catriel</v>
          </cell>
          <cell r="F843" t="str">
            <v>VAM Zona I</v>
          </cell>
          <cell r="G843" t="str">
            <v>LaMa- 02</v>
          </cell>
          <cell r="H843">
            <v>42596</v>
          </cell>
        </row>
        <row r="844">
          <cell r="A844" t="str">
            <v>VAM-29a</v>
          </cell>
          <cell r="B844" t="str">
            <v>YPF.Nq.VAM.a-29</v>
          </cell>
          <cell r="C844" t="str">
            <v>VAM-29</v>
          </cell>
          <cell r="D844" t="str">
            <v>YPF.Nq.VAM.a-0029a</v>
          </cell>
          <cell r="E844" t="str">
            <v>Catriel</v>
          </cell>
          <cell r="F844" t="str">
            <v>VAM Zona I</v>
          </cell>
          <cell r="G844" t="str">
            <v>VAM</v>
          </cell>
          <cell r="H844">
            <v>42595</v>
          </cell>
        </row>
        <row r="845">
          <cell r="A845" t="str">
            <v>EM-699a</v>
          </cell>
          <cell r="B845" t="str">
            <v>YPF.RN.EM-699</v>
          </cell>
          <cell r="C845" t="str">
            <v>EM-699</v>
          </cell>
          <cell r="D845" t="str">
            <v>YPF.RN.EM-0699a</v>
          </cell>
          <cell r="E845" t="str">
            <v>Catriel</v>
          </cell>
          <cell r="F845" t="str">
            <v>Cedido/Vendido CATRIEL</v>
          </cell>
          <cell r="G845" t="str">
            <v>Cedido /Vendido EL MEDANITO</v>
          </cell>
          <cell r="H845">
            <v>42594</v>
          </cell>
        </row>
        <row r="846">
          <cell r="A846" t="str">
            <v>RiAl-1a</v>
          </cell>
          <cell r="B846" t="str">
            <v>YPF.Nq.RiAl.x-1</v>
          </cell>
          <cell r="C846" t="str">
            <v>RiAl-1</v>
          </cell>
          <cell r="D846" t="str">
            <v>YPF.Nq.RiAl.x-0001a</v>
          </cell>
          <cell r="E846" t="str">
            <v>Catriel</v>
          </cell>
          <cell r="F846" t="str">
            <v>VAM Zona I</v>
          </cell>
          <cell r="G846" t="str">
            <v>LaMa- 02</v>
          </cell>
          <cell r="H846">
            <v>42593</v>
          </cell>
        </row>
        <row r="847">
          <cell r="A847" t="str">
            <v>SP-348[00]a</v>
          </cell>
          <cell r="B847" t="str">
            <v>YPF.RN.SP-348</v>
          </cell>
          <cell r="C847" t="str">
            <v>SP-348</v>
          </cell>
          <cell r="D847" t="str">
            <v>YPF.RN.SP-0348[00]a</v>
          </cell>
          <cell r="E847" t="str">
            <v>Catriel</v>
          </cell>
          <cell r="F847" t="str">
            <v>CAT Zona I</v>
          </cell>
          <cell r="G847" t="str">
            <v>SP- 06</v>
          </cell>
          <cell r="H847">
            <v>42593</v>
          </cell>
        </row>
        <row r="848">
          <cell r="A848" t="str">
            <v>VAM-29a</v>
          </cell>
          <cell r="B848" t="str">
            <v>YPF.Nq.VAM.a-29</v>
          </cell>
          <cell r="C848" t="str">
            <v>VAM-29</v>
          </cell>
          <cell r="D848" t="str">
            <v>YPF.Nq.VAM.a-0029a</v>
          </cell>
          <cell r="E848" t="str">
            <v>Catriel</v>
          </cell>
          <cell r="F848" t="str">
            <v>VAM Zona I</v>
          </cell>
          <cell r="G848" t="str">
            <v>VAM</v>
          </cell>
          <cell r="H848">
            <v>42593</v>
          </cell>
        </row>
        <row r="849">
          <cell r="A849" t="str">
            <v>EM-841a</v>
          </cell>
          <cell r="B849" t="str">
            <v>YPF.RN.EM-841</v>
          </cell>
          <cell r="C849" t="str">
            <v>EM-841</v>
          </cell>
          <cell r="D849" t="str">
            <v>YPF.RN.EM-0841a</v>
          </cell>
          <cell r="E849" t="str">
            <v>Catriel</v>
          </cell>
          <cell r="F849" t="str">
            <v>Cedido/Vendido CATRIEL</v>
          </cell>
          <cell r="G849" t="str">
            <v>Cedido /Vendido EL MEDANITO</v>
          </cell>
          <cell r="H849">
            <v>42591</v>
          </cell>
        </row>
        <row r="850">
          <cell r="A850" t="str">
            <v>SP-452a</v>
          </cell>
          <cell r="B850" t="str">
            <v>YPF.RN.SP-452</v>
          </cell>
          <cell r="C850" t="str">
            <v>SP-452</v>
          </cell>
          <cell r="D850" t="str">
            <v>YPF.RN.SP-0452a</v>
          </cell>
          <cell r="E850" t="str">
            <v>Catriel</v>
          </cell>
          <cell r="F850" t="str">
            <v>CAT Zona I</v>
          </cell>
          <cell r="G850" t="str">
            <v>SP-10</v>
          </cell>
          <cell r="H850">
            <v>42591</v>
          </cell>
        </row>
        <row r="851">
          <cell r="A851" t="str">
            <v>VAM-100(d)[00]a</v>
          </cell>
          <cell r="B851" t="str">
            <v>YPF.Nq.VAM-100(d)</v>
          </cell>
          <cell r="C851" t="str">
            <v>VAM-100(d)</v>
          </cell>
          <cell r="D851" t="str">
            <v>YPF.Nq.VAM-0100(d)[00]a</v>
          </cell>
          <cell r="E851" t="str">
            <v>Catriel</v>
          </cell>
          <cell r="F851" t="str">
            <v>VAM Zona I</v>
          </cell>
          <cell r="G851" t="str">
            <v>VAM</v>
          </cell>
          <cell r="H851">
            <v>42588</v>
          </cell>
        </row>
        <row r="852">
          <cell r="A852" t="str">
            <v>EM-872a</v>
          </cell>
          <cell r="B852" t="str">
            <v>YPF.RN.EM-872</v>
          </cell>
          <cell r="C852" t="str">
            <v>EM-872</v>
          </cell>
          <cell r="D852" t="str">
            <v>YPF.RN.EM-0872a</v>
          </cell>
          <cell r="E852" t="str">
            <v>Catriel</v>
          </cell>
          <cell r="F852" t="str">
            <v>Cedido/Vendido CATRIEL</v>
          </cell>
          <cell r="G852" t="str">
            <v>Cedido /Vendido EL MEDANITO</v>
          </cell>
          <cell r="H852">
            <v>42587</v>
          </cell>
        </row>
        <row r="853">
          <cell r="A853" t="str">
            <v>PuB-153a</v>
          </cell>
          <cell r="B853" t="str">
            <v>YPF.RN.PuB-153</v>
          </cell>
          <cell r="C853" t="str">
            <v>PuB-153</v>
          </cell>
          <cell r="D853" t="str">
            <v>YPF.RN.PuB-0153a</v>
          </cell>
          <cell r="E853" t="str">
            <v>Catriel</v>
          </cell>
          <cell r="F853" t="str">
            <v>CAT Zona I</v>
          </cell>
          <cell r="G853" t="str">
            <v>PB- 03</v>
          </cell>
          <cell r="H853">
            <v>42586</v>
          </cell>
        </row>
        <row r="854">
          <cell r="A854" t="str">
            <v>VAM-25a</v>
          </cell>
          <cell r="B854" t="str">
            <v>YPF.Nq.VAM-25</v>
          </cell>
          <cell r="C854" t="str">
            <v>VAM-25</v>
          </cell>
          <cell r="D854" t="str">
            <v>YPF.Nq.VAM-0025a</v>
          </cell>
          <cell r="E854" t="str">
            <v>Catriel</v>
          </cell>
          <cell r="F854" t="str">
            <v>VAM Zona I</v>
          </cell>
          <cell r="G854" t="str">
            <v>VAM</v>
          </cell>
          <cell r="H854">
            <v>42585</v>
          </cell>
        </row>
        <row r="855">
          <cell r="A855" t="str">
            <v>EM-787a</v>
          </cell>
          <cell r="B855" t="str">
            <v>YPF.RN.EM-787</v>
          </cell>
          <cell r="C855" t="str">
            <v>EM-787</v>
          </cell>
          <cell r="D855" t="str">
            <v>YPF.RN.EM-0787a</v>
          </cell>
          <cell r="E855" t="str">
            <v>Catriel</v>
          </cell>
          <cell r="F855" t="str">
            <v>Cedido/Vendido CATRIEL</v>
          </cell>
          <cell r="G855" t="str">
            <v>Cedido /Vendido EL MEDANITO</v>
          </cell>
          <cell r="H855">
            <v>42585</v>
          </cell>
        </row>
        <row r="856">
          <cell r="A856" t="str">
            <v>PuB-107</v>
          </cell>
          <cell r="B856" t="str">
            <v>YPF.RN.PuB-107</v>
          </cell>
          <cell r="C856" t="str">
            <v>PuB-0107</v>
          </cell>
          <cell r="D856" t="str">
            <v>YPF.RN.PuB-107</v>
          </cell>
          <cell r="E856" t="str">
            <v>Catriel</v>
          </cell>
          <cell r="F856" t="str">
            <v>CAT Zona I</v>
          </cell>
          <cell r="G856" t="str">
            <v>PB- 04</v>
          </cell>
          <cell r="H856">
            <v>42584</v>
          </cell>
        </row>
        <row r="857">
          <cell r="A857" t="str">
            <v>CAv.x-3</v>
          </cell>
          <cell r="B857" t="str">
            <v>YPF.Nq.CAv.x-3</v>
          </cell>
          <cell r="C857" t="str">
            <v>CAv-3</v>
          </cell>
          <cell r="D857" t="str">
            <v>YPF.Nq.CAv.x-3</v>
          </cell>
          <cell r="E857" t="str">
            <v>Catriel</v>
          </cell>
          <cell r="F857" t="str">
            <v>VAM Zona I</v>
          </cell>
          <cell r="G857" t="str">
            <v>SCB- 01</v>
          </cell>
          <cell r="H857">
            <v>42583</v>
          </cell>
        </row>
        <row r="858">
          <cell r="A858" t="str">
            <v>EM-0660[00]a</v>
          </cell>
          <cell r="B858" t="str">
            <v>YPF.RN.EM.xp-660</v>
          </cell>
          <cell r="C858" t="str">
            <v>EM-660</v>
          </cell>
          <cell r="D858" t="str">
            <v>YPF.RN.EM.xp-0660[00]a</v>
          </cell>
          <cell r="E858" t="str">
            <v>Catriel</v>
          </cell>
          <cell r="F858" t="str">
            <v>Cedido/Vendido CATRIEL</v>
          </cell>
          <cell r="G858" t="str">
            <v>Cedido /Vendido EL MEDANITO</v>
          </cell>
          <cell r="H858">
            <v>42582</v>
          </cell>
        </row>
        <row r="859">
          <cell r="A859" t="str">
            <v>PuB-102</v>
          </cell>
          <cell r="B859" t="str">
            <v>YPF.RN.PuB-102</v>
          </cell>
          <cell r="C859" t="str">
            <v>PuB-0102</v>
          </cell>
          <cell r="D859" t="str">
            <v>YPF.RN.PuB-102</v>
          </cell>
          <cell r="E859" t="str">
            <v>Catriel</v>
          </cell>
          <cell r="F859" t="str">
            <v>CAT Zona I</v>
          </cell>
          <cell r="G859" t="str">
            <v>PB- 04</v>
          </cell>
          <cell r="H859">
            <v>42582</v>
          </cell>
        </row>
        <row r="860">
          <cell r="A860" t="str">
            <v>EM-835a</v>
          </cell>
          <cell r="B860" t="str">
            <v>YPF.RN.EM-835</v>
          </cell>
          <cell r="C860" t="str">
            <v>EM-835</v>
          </cell>
          <cell r="D860" t="str">
            <v>YPF.RN.EM-0835a</v>
          </cell>
          <cell r="E860" t="str">
            <v>Catriel</v>
          </cell>
          <cell r="F860" t="str">
            <v>Cedido/Vendido CATRIEL</v>
          </cell>
          <cell r="G860" t="str">
            <v>Cedido /Vendido EL MEDANITO</v>
          </cell>
          <cell r="H860">
            <v>42581</v>
          </cell>
        </row>
        <row r="861">
          <cell r="A861" t="str">
            <v>SP-109a(I)</v>
          </cell>
          <cell r="B861" t="str">
            <v>YPF.RN.SP.IA-109(I)</v>
          </cell>
          <cell r="C861" t="str">
            <v>SP-109(I)</v>
          </cell>
          <cell r="D861" t="str">
            <v>YPF.RN.SP.IA-0109a(I)</v>
          </cell>
          <cell r="E861" t="str">
            <v>Catriel</v>
          </cell>
          <cell r="F861" t="str">
            <v>CAT Zona I</v>
          </cell>
          <cell r="G861" t="str">
            <v>SP- 06</v>
          </cell>
          <cell r="H861">
            <v>42581</v>
          </cell>
        </row>
        <row r="862">
          <cell r="A862" t="str">
            <v>VAM.x-3</v>
          </cell>
          <cell r="B862" t="str">
            <v>YPF.Nq.VAM.x-3</v>
          </cell>
          <cell r="C862" t="str">
            <v>VAM-3</v>
          </cell>
          <cell r="D862" t="str">
            <v>YPF.Nq.VAM.x-3</v>
          </cell>
          <cell r="E862" t="str">
            <v>Catriel</v>
          </cell>
          <cell r="F862" t="str">
            <v>VAM Zona I</v>
          </cell>
          <cell r="G862" t="str">
            <v>VAM</v>
          </cell>
          <cell r="H862">
            <v>42580</v>
          </cell>
        </row>
        <row r="863">
          <cell r="A863" t="str">
            <v>SP-343[00]a</v>
          </cell>
          <cell r="B863" t="str">
            <v>YPF.RN.SP-343</v>
          </cell>
          <cell r="C863" t="str">
            <v>SP-343</v>
          </cell>
          <cell r="D863" t="str">
            <v>YPF.RN.SP-0343[00]a</v>
          </cell>
          <cell r="E863" t="str">
            <v>Catriel</v>
          </cell>
          <cell r="F863" t="str">
            <v>CAT Zona I</v>
          </cell>
          <cell r="G863" t="str">
            <v>SP- 07</v>
          </cell>
          <cell r="H863">
            <v>42580</v>
          </cell>
        </row>
        <row r="864">
          <cell r="A864" t="str">
            <v>SCB-48</v>
          </cell>
          <cell r="B864" t="str">
            <v>YPF.Nq.SCB-48</v>
          </cell>
          <cell r="C864" t="str">
            <v>SCB-0048</v>
          </cell>
          <cell r="D864" t="str">
            <v>YPF.Nq.SCB-48</v>
          </cell>
          <cell r="E864" t="str">
            <v>Catriel</v>
          </cell>
          <cell r="F864" t="str">
            <v>VAM Zona I</v>
          </cell>
          <cell r="G864" t="str">
            <v>SCB- 01</v>
          </cell>
          <cell r="H864">
            <v>42580</v>
          </cell>
        </row>
        <row r="865">
          <cell r="A865" t="str">
            <v>EM-661a</v>
          </cell>
          <cell r="B865" t="str">
            <v>YPF.RN.EM.a-661</v>
          </cell>
          <cell r="C865" t="str">
            <v>EM-661</v>
          </cell>
          <cell r="D865" t="str">
            <v>YPF.RN.EM.a-0661a</v>
          </cell>
          <cell r="E865" t="str">
            <v>Catriel</v>
          </cell>
          <cell r="F865" t="str">
            <v>Cedido/Vendido CATRIEL</v>
          </cell>
          <cell r="G865" t="str">
            <v>Cedido /Vendido EL MEDANITO</v>
          </cell>
          <cell r="H865">
            <v>42580</v>
          </cell>
        </row>
        <row r="866">
          <cell r="A866" t="str">
            <v>SP-117a(I)</v>
          </cell>
          <cell r="B866" t="str">
            <v>YPF.RN.SP-117(I)</v>
          </cell>
          <cell r="C866" t="str">
            <v>SP-117(I)</v>
          </cell>
          <cell r="D866" t="str">
            <v>YPF.RN.SP-0117a(I)</v>
          </cell>
          <cell r="E866" t="str">
            <v>Catriel</v>
          </cell>
          <cell r="F866" t="str">
            <v>CAT Zona I</v>
          </cell>
          <cell r="G866" t="str">
            <v>SP- 09</v>
          </cell>
          <cell r="H866">
            <v>42579</v>
          </cell>
        </row>
        <row r="867">
          <cell r="A867" t="str">
            <v>EM-772a</v>
          </cell>
          <cell r="B867" t="str">
            <v>YPF.RN.EM-772</v>
          </cell>
          <cell r="C867" t="str">
            <v>EM-772</v>
          </cell>
          <cell r="D867" t="str">
            <v>YPF.RN.EM-0772a</v>
          </cell>
          <cell r="E867" t="str">
            <v>Catriel</v>
          </cell>
          <cell r="F867" t="str">
            <v>Cedido/Vendido CATRIEL</v>
          </cell>
          <cell r="G867" t="str">
            <v>Cedido /Vendido EL MEDANITO</v>
          </cell>
          <cell r="H867">
            <v>42578</v>
          </cell>
        </row>
        <row r="868">
          <cell r="A868" t="str">
            <v>SP-267</v>
          </cell>
          <cell r="B868" t="str">
            <v>YPF.RN.SP-267</v>
          </cell>
          <cell r="C868" t="str">
            <v>SP-0267</v>
          </cell>
          <cell r="D868" t="str">
            <v>YPF.RN.SP-267</v>
          </cell>
          <cell r="E868" t="str">
            <v>Catriel</v>
          </cell>
          <cell r="F868" t="str">
            <v>CAT Zona I</v>
          </cell>
          <cell r="G868" t="str">
            <v>SP- 06</v>
          </cell>
          <cell r="H868">
            <v>42577</v>
          </cell>
        </row>
        <row r="869">
          <cell r="A869" t="str">
            <v>SCB-133a</v>
          </cell>
          <cell r="B869" t="str">
            <v>YPF.Nq.SCB-133</v>
          </cell>
          <cell r="C869" t="str">
            <v>SCB-133</v>
          </cell>
          <cell r="D869" t="str">
            <v>YPF.Nq.SCB-0133a</v>
          </cell>
          <cell r="E869" t="str">
            <v>Catriel</v>
          </cell>
          <cell r="F869" t="str">
            <v>VAM Zona I</v>
          </cell>
          <cell r="G869" t="str">
            <v>SCB- 01</v>
          </cell>
          <cell r="H869">
            <v>42577</v>
          </cell>
        </row>
        <row r="870">
          <cell r="A870" t="str">
            <v>SP-340a</v>
          </cell>
          <cell r="B870" t="str">
            <v>YPF.RN.SP-340</v>
          </cell>
          <cell r="C870" t="str">
            <v>SP-340</v>
          </cell>
          <cell r="D870" t="str">
            <v>YPF.RN.SP-0340a</v>
          </cell>
          <cell r="E870" t="str">
            <v>Catriel</v>
          </cell>
          <cell r="F870" t="str">
            <v>CAT Zona I</v>
          </cell>
          <cell r="G870" t="str">
            <v>SP- 06</v>
          </cell>
          <cell r="H870">
            <v>42577</v>
          </cell>
        </row>
        <row r="871">
          <cell r="A871" t="str">
            <v>EM-880a</v>
          </cell>
          <cell r="B871" t="str">
            <v>YPF.RN.EM-880</v>
          </cell>
          <cell r="C871" t="str">
            <v>EM-880</v>
          </cell>
          <cell r="D871" t="str">
            <v>YPF.RN.EM-0880a</v>
          </cell>
          <cell r="E871" t="str">
            <v>Catriel</v>
          </cell>
          <cell r="F871" t="str">
            <v>Cedido/Vendido CATRIEL</v>
          </cell>
          <cell r="G871" t="str">
            <v>Cedido /Vendido EL MEDANITO</v>
          </cell>
          <cell r="H871">
            <v>42576</v>
          </cell>
        </row>
        <row r="872">
          <cell r="A872" t="str">
            <v>SP-279</v>
          </cell>
          <cell r="B872" t="str">
            <v>YPF.RN.SP-279</v>
          </cell>
          <cell r="C872" t="str">
            <v>SP-0279</v>
          </cell>
          <cell r="D872" t="str">
            <v>YPF.RN.SP-279</v>
          </cell>
          <cell r="E872" t="str">
            <v>Catriel</v>
          </cell>
          <cell r="F872" t="str">
            <v>CAT Zona I</v>
          </cell>
          <cell r="G872" t="str">
            <v>SP- 03</v>
          </cell>
          <cell r="H872">
            <v>42575</v>
          </cell>
        </row>
        <row r="873">
          <cell r="A873" t="str">
            <v>EM-81</v>
          </cell>
          <cell r="B873" t="str">
            <v>YPF.RN.EM-81</v>
          </cell>
          <cell r="C873" t="str">
            <v>EM-0081</v>
          </cell>
          <cell r="D873" t="str">
            <v>YPF.RN.EM-81</v>
          </cell>
          <cell r="E873" t="str">
            <v>Catriel</v>
          </cell>
          <cell r="F873" t="str">
            <v>Cedido/Vendido CATRIEL</v>
          </cell>
          <cell r="G873" t="str">
            <v>Cedido /Vendido EL MEDANITO</v>
          </cell>
          <cell r="H873">
            <v>42574</v>
          </cell>
        </row>
        <row r="874">
          <cell r="A874" t="str">
            <v>PuB-156[00]a</v>
          </cell>
          <cell r="B874" t="str">
            <v>YPF.RN.PuB-156</v>
          </cell>
          <cell r="C874" t="str">
            <v>PuB-156</v>
          </cell>
          <cell r="D874" t="str">
            <v>YPF.RN.PuB-0156[00]a</v>
          </cell>
          <cell r="E874" t="str">
            <v>Catriel</v>
          </cell>
          <cell r="F874" t="str">
            <v>CAT Zona I</v>
          </cell>
          <cell r="G874" t="str">
            <v>PB- 04</v>
          </cell>
          <cell r="H874">
            <v>42573</v>
          </cell>
        </row>
        <row r="875">
          <cell r="A875" t="str">
            <v>SCB-138a</v>
          </cell>
          <cell r="B875" t="str">
            <v>YPF.Nq.SCB-138</v>
          </cell>
          <cell r="C875" t="str">
            <v>SCB-138</v>
          </cell>
          <cell r="D875" t="str">
            <v>YPF.Nq.SCB-0138a</v>
          </cell>
          <cell r="E875" t="str">
            <v>Catriel</v>
          </cell>
          <cell r="F875" t="str">
            <v>VAM Zona I</v>
          </cell>
          <cell r="G875" t="str">
            <v>SCB- 01</v>
          </cell>
          <cell r="H875">
            <v>42573</v>
          </cell>
        </row>
        <row r="876">
          <cell r="A876" t="str">
            <v>SP-466a</v>
          </cell>
          <cell r="B876" t="str">
            <v>YPF.RN.SP.a-466</v>
          </cell>
          <cell r="C876" t="str">
            <v>SP.a-466</v>
          </cell>
          <cell r="D876" t="str">
            <v>YPF.RN.SP.a-0466a</v>
          </cell>
          <cell r="E876" t="str">
            <v>Catriel</v>
          </cell>
          <cell r="F876" t="str">
            <v>CAT Zona I</v>
          </cell>
          <cell r="G876" t="str">
            <v>SP- 02</v>
          </cell>
          <cell r="H876">
            <v>42572</v>
          </cell>
        </row>
        <row r="877">
          <cell r="A877" t="str">
            <v>SP-13a(I)</v>
          </cell>
          <cell r="B877" t="str">
            <v>YPF.RN.SP-13(I)</v>
          </cell>
          <cell r="C877" t="str">
            <v>SP-13(I)</v>
          </cell>
          <cell r="D877" t="str">
            <v>YPF.RN.SP-0013a(I)</v>
          </cell>
          <cell r="E877" t="str">
            <v>Catriel</v>
          </cell>
          <cell r="F877" t="str">
            <v>CAT Zona I</v>
          </cell>
          <cell r="G877" t="str">
            <v>SP- 03</v>
          </cell>
          <cell r="H877">
            <v>42572</v>
          </cell>
        </row>
        <row r="878">
          <cell r="A878" t="str">
            <v>CHO-18</v>
          </cell>
          <cell r="B878" t="str">
            <v>YPF.Nq.CHO-18</v>
          </cell>
          <cell r="C878" t="str">
            <v>CHO-18</v>
          </cell>
          <cell r="D878" t="str">
            <v>YPF.Nq.CHO-18</v>
          </cell>
          <cell r="E878" t="str">
            <v>Catriel</v>
          </cell>
          <cell r="F878" t="str">
            <v>VAM Zona I</v>
          </cell>
          <cell r="G878" t="str">
            <v>CH</v>
          </cell>
          <cell r="H878">
            <v>42571</v>
          </cell>
        </row>
        <row r="879">
          <cell r="A879" t="str">
            <v>CHO-14</v>
          </cell>
          <cell r="B879" t="str">
            <v>YPF.Nq.CHO-14</v>
          </cell>
          <cell r="C879" t="str">
            <v>CHO-14</v>
          </cell>
          <cell r="D879" t="str">
            <v>YPF.Nq.CHO-14</v>
          </cell>
          <cell r="E879" t="str">
            <v>Catriel</v>
          </cell>
          <cell r="F879" t="str">
            <v>VAM Zona I</v>
          </cell>
          <cell r="G879" t="str">
            <v>CH</v>
          </cell>
          <cell r="H879">
            <v>42569</v>
          </cell>
        </row>
        <row r="880">
          <cell r="A880" t="str">
            <v>EM-829a</v>
          </cell>
          <cell r="B880" t="str">
            <v>YPF.RN.EM-829</v>
          </cell>
          <cell r="C880" t="str">
            <v>EM-829</v>
          </cell>
          <cell r="D880" t="str">
            <v>YPF.RN.EM-0829a</v>
          </cell>
          <cell r="E880" t="str">
            <v>Catriel</v>
          </cell>
          <cell r="F880" t="str">
            <v>Cedido/Vendido CATRIEL</v>
          </cell>
          <cell r="G880" t="str">
            <v>Cedido /Vendido EL MEDANITO</v>
          </cell>
          <cell r="H880">
            <v>42569</v>
          </cell>
        </row>
        <row r="881">
          <cell r="A881" t="str">
            <v>SP-278</v>
          </cell>
          <cell r="B881" t="str">
            <v>YPF.RN.SP-278</v>
          </cell>
          <cell r="C881" t="str">
            <v>SP-0278</v>
          </cell>
          <cell r="D881" t="str">
            <v>YPF.RN.SP-278</v>
          </cell>
          <cell r="E881" t="str">
            <v>Catriel</v>
          </cell>
          <cell r="F881" t="str">
            <v>CAT Zona I</v>
          </cell>
          <cell r="G881" t="str">
            <v>SP- 02</v>
          </cell>
          <cell r="H881">
            <v>42567</v>
          </cell>
        </row>
        <row r="882">
          <cell r="A882" t="str">
            <v>SCB-145a</v>
          </cell>
          <cell r="B882" t="str">
            <v>YPF.Nq.SCB-145(d)</v>
          </cell>
          <cell r="C882" t="str">
            <v>SCB-145(d)</v>
          </cell>
          <cell r="D882" t="str">
            <v>YPF.Nq.SCB-0145a</v>
          </cell>
          <cell r="E882" t="str">
            <v>Catriel</v>
          </cell>
          <cell r="F882" t="str">
            <v>VAM Zona I</v>
          </cell>
          <cell r="G882" t="str">
            <v>SCB- 01</v>
          </cell>
          <cell r="H882">
            <v>42567</v>
          </cell>
        </row>
        <row r="883">
          <cell r="A883" t="str">
            <v>SP-246</v>
          </cell>
          <cell r="B883" t="str">
            <v>YPF.RN.SP-246</v>
          </cell>
          <cell r="C883" t="str">
            <v>SP-0246</v>
          </cell>
          <cell r="D883" t="str">
            <v>YPF.RN.SP-246</v>
          </cell>
          <cell r="E883" t="str">
            <v>Catriel</v>
          </cell>
          <cell r="F883" t="str">
            <v>CAT Zona I</v>
          </cell>
          <cell r="G883" t="str">
            <v>SP- 07</v>
          </cell>
          <cell r="H883">
            <v>42565</v>
          </cell>
        </row>
        <row r="884">
          <cell r="A884" t="str">
            <v>EM-837a</v>
          </cell>
          <cell r="B884" t="str">
            <v>YPF.RN.EM-837</v>
          </cell>
          <cell r="C884" t="str">
            <v>EM-837</v>
          </cell>
          <cell r="D884" t="str">
            <v>YPF.RN.EM-0837a</v>
          </cell>
          <cell r="E884" t="str">
            <v>Catriel</v>
          </cell>
          <cell r="F884" t="str">
            <v>Cedido/Vendido CATRIEL</v>
          </cell>
          <cell r="G884" t="str">
            <v>Cedido /Vendido EL MEDANITO</v>
          </cell>
          <cell r="H884">
            <v>42564</v>
          </cell>
        </row>
        <row r="885">
          <cell r="A885" t="str">
            <v>SP-152a(I)</v>
          </cell>
          <cell r="B885" t="str">
            <v>YPF.RN.SP-152(I)</v>
          </cell>
          <cell r="C885" t="str">
            <v>SP-152(I)</v>
          </cell>
          <cell r="D885" t="str">
            <v>YPF.RN.SP-0152a(I)</v>
          </cell>
          <cell r="E885" t="str">
            <v>Catriel</v>
          </cell>
          <cell r="F885" t="str">
            <v>CAT Zona I</v>
          </cell>
          <cell r="G885" t="str">
            <v>SP- 09</v>
          </cell>
          <cell r="H885">
            <v>42564</v>
          </cell>
        </row>
        <row r="886">
          <cell r="A886" t="str">
            <v>SCB-144a</v>
          </cell>
          <cell r="B886" t="str">
            <v>YPF.Nq.SCB-144(d)</v>
          </cell>
          <cell r="C886" t="str">
            <v>SCB-144(d)</v>
          </cell>
          <cell r="D886" t="str">
            <v>YPF.Nq.SCB-0144a</v>
          </cell>
          <cell r="E886" t="str">
            <v>Catriel</v>
          </cell>
          <cell r="F886" t="str">
            <v>VAM Zona I</v>
          </cell>
          <cell r="G886" t="str">
            <v>SCB- 01</v>
          </cell>
          <cell r="H886">
            <v>42563</v>
          </cell>
        </row>
        <row r="887">
          <cell r="A887" t="str">
            <v>EM-676a</v>
          </cell>
          <cell r="B887" t="str">
            <v>YPF.RN.EM-676</v>
          </cell>
          <cell r="C887" t="str">
            <v>EM-676</v>
          </cell>
          <cell r="D887" t="str">
            <v>YPF.RN.EM-0676a</v>
          </cell>
          <cell r="E887" t="str">
            <v>Catriel</v>
          </cell>
          <cell r="F887" t="str">
            <v>Cedido/Vendido CATRIEL</v>
          </cell>
          <cell r="G887" t="str">
            <v>Cedido /Vendido EL MEDANITO</v>
          </cell>
          <cell r="H887">
            <v>42563</v>
          </cell>
        </row>
        <row r="888">
          <cell r="A888" t="str">
            <v>SP-84</v>
          </cell>
          <cell r="B888" t="str">
            <v>YPF.RN.SP-84</v>
          </cell>
          <cell r="C888" t="str">
            <v>SP-0084</v>
          </cell>
          <cell r="D888" t="str">
            <v>YPF.RN.SP-84</v>
          </cell>
          <cell r="E888" t="str">
            <v>Catriel</v>
          </cell>
          <cell r="F888" t="str">
            <v>CAT Zona I</v>
          </cell>
          <cell r="G888" t="str">
            <v>SP- 04</v>
          </cell>
          <cell r="H888">
            <v>42561</v>
          </cell>
        </row>
        <row r="889">
          <cell r="A889" t="str">
            <v>EM-745a</v>
          </cell>
          <cell r="B889" t="str">
            <v>YPF.RN.EM-745</v>
          </cell>
          <cell r="C889" t="str">
            <v>EM-745</v>
          </cell>
          <cell r="D889" t="str">
            <v>YPF.RN.EM-0745a</v>
          </cell>
          <cell r="E889" t="str">
            <v>Catriel</v>
          </cell>
          <cell r="F889" t="str">
            <v>Cedido/Vendido CATRIEL</v>
          </cell>
          <cell r="G889" t="str">
            <v>Cedido /Vendido EL MEDANITO</v>
          </cell>
          <cell r="H889">
            <v>42561</v>
          </cell>
        </row>
        <row r="890">
          <cell r="A890" t="str">
            <v>SCB-131a</v>
          </cell>
          <cell r="B890" t="str">
            <v>YPF.Nq.SCB-131</v>
          </cell>
          <cell r="C890" t="str">
            <v>SCB-131</v>
          </cell>
          <cell r="D890" t="str">
            <v>YPF.Nq.SCB-0131a</v>
          </cell>
          <cell r="E890" t="str">
            <v>Catriel</v>
          </cell>
          <cell r="F890" t="str">
            <v>VAM Zona I</v>
          </cell>
          <cell r="G890" t="str">
            <v>SCB- 01</v>
          </cell>
          <cell r="H890">
            <v>42561</v>
          </cell>
        </row>
        <row r="891">
          <cell r="A891" t="str">
            <v>CHO-50(d)[00]a</v>
          </cell>
          <cell r="B891" t="str">
            <v>YPF.Nq.CHO-50(d)</v>
          </cell>
          <cell r="C891" t="str">
            <v>CHO-50(d)</v>
          </cell>
          <cell r="D891" t="str">
            <v>YPF.Nq.CHO-0050(d)[00]a</v>
          </cell>
          <cell r="E891" t="str">
            <v>Catriel</v>
          </cell>
          <cell r="F891" t="str">
            <v>VAM Zona I</v>
          </cell>
          <cell r="G891" t="str">
            <v>CHON</v>
          </cell>
          <cell r="H891">
            <v>42560</v>
          </cell>
        </row>
        <row r="892">
          <cell r="A892" t="str">
            <v>PuB-197[00]a</v>
          </cell>
          <cell r="B892" t="str">
            <v>YPF.RN.PuB-197</v>
          </cell>
          <cell r="C892" t="str">
            <v>PuB-197</v>
          </cell>
          <cell r="D892" t="str">
            <v>YPF.RN.PuB-0197[00]a</v>
          </cell>
          <cell r="E892" t="str">
            <v>Catriel</v>
          </cell>
          <cell r="F892" t="str">
            <v>CAT Zona I</v>
          </cell>
          <cell r="G892" t="str">
            <v>PB- 01</v>
          </cell>
          <cell r="H892">
            <v>42559</v>
          </cell>
        </row>
        <row r="893">
          <cell r="A893" t="str">
            <v>SP-389a</v>
          </cell>
          <cell r="B893" t="str">
            <v>YPF.RN.SP-389</v>
          </cell>
          <cell r="C893" t="str">
            <v>SP-389</v>
          </cell>
          <cell r="D893" t="str">
            <v>YPF.RN.SP-0389a</v>
          </cell>
          <cell r="E893" t="str">
            <v>Catriel</v>
          </cell>
          <cell r="F893" t="str">
            <v>CAT Zona I</v>
          </cell>
          <cell r="G893" t="str">
            <v>SP- 06</v>
          </cell>
          <cell r="H893">
            <v>42559</v>
          </cell>
        </row>
        <row r="894">
          <cell r="A894" t="str">
            <v>CHO.a-47(d)[00]a</v>
          </cell>
          <cell r="B894" t="str">
            <v>YPF.Nq.CHO.a-47(d)</v>
          </cell>
          <cell r="C894" t="str">
            <v>CHO.a-47(d)</v>
          </cell>
          <cell r="D894" t="str">
            <v>YPF.Nq.CHO.a-0047(d)[00]a</v>
          </cell>
          <cell r="E894" t="str">
            <v>Catriel</v>
          </cell>
          <cell r="F894" t="str">
            <v>VAM Zona I</v>
          </cell>
          <cell r="G894" t="str">
            <v>CHON</v>
          </cell>
          <cell r="H894">
            <v>42558</v>
          </cell>
        </row>
        <row r="895">
          <cell r="A895" t="str">
            <v>VAM-38a</v>
          </cell>
          <cell r="B895" t="str">
            <v>YPF.Nq.VAM-38</v>
          </cell>
          <cell r="C895" t="str">
            <v>VAM-38</v>
          </cell>
          <cell r="D895" t="str">
            <v>YPF.Nq.VAM-0038a</v>
          </cell>
          <cell r="E895" t="str">
            <v>Catriel</v>
          </cell>
          <cell r="F895" t="str">
            <v>VAM Zona I</v>
          </cell>
          <cell r="G895" t="str">
            <v>VAM</v>
          </cell>
          <cell r="H895">
            <v>42557</v>
          </cell>
        </row>
        <row r="896">
          <cell r="A896" t="str">
            <v>EM-69</v>
          </cell>
          <cell r="B896" t="str">
            <v>YPF.RN.EM-69</v>
          </cell>
          <cell r="C896" t="str">
            <v>EM-0069</v>
          </cell>
          <cell r="D896" t="str">
            <v>YPF.RN.EM-69</v>
          </cell>
          <cell r="E896" t="str">
            <v>Catriel</v>
          </cell>
          <cell r="F896" t="str">
            <v>Cedido/Vendido CATRIEL</v>
          </cell>
          <cell r="G896" t="str">
            <v>Cedido /Vendido EL MEDANITO</v>
          </cell>
          <cell r="H896">
            <v>42557</v>
          </cell>
        </row>
        <row r="897">
          <cell r="A897" t="str">
            <v>SP-449[00]a</v>
          </cell>
          <cell r="B897" t="str">
            <v>YPF.RN.SP-449</v>
          </cell>
          <cell r="C897" t="str">
            <v>SP-449</v>
          </cell>
          <cell r="D897" t="str">
            <v>YPF.RN.SP-0449[00]a</v>
          </cell>
          <cell r="E897" t="str">
            <v>Catriel</v>
          </cell>
          <cell r="F897" t="str">
            <v>CAT Zona I</v>
          </cell>
          <cell r="G897" t="str">
            <v>SP- 09</v>
          </cell>
          <cell r="H897">
            <v>42554</v>
          </cell>
        </row>
        <row r="898">
          <cell r="A898" t="str">
            <v>SP-446a</v>
          </cell>
          <cell r="B898" t="str">
            <v>YPF.RN.SP-446</v>
          </cell>
          <cell r="C898" t="str">
            <v>SP-446</v>
          </cell>
          <cell r="D898" t="str">
            <v>YPF.RN.SP-0446a</v>
          </cell>
          <cell r="E898" t="str">
            <v>Catriel</v>
          </cell>
          <cell r="F898" t="str">
            <v>CAT Zona I</v>
          </cell>
          <cell r="G898" t="str">
            <v>SP- 06</v>
          </cell>
          <cell r="H898">
            <v>42554</v>
          </cell>
        </row>
        <row r="899">
          <cell r="A899" t="str">
            <v>EM-797a</v>
          </cell>
          <cell r="B899" t="str">
            <v>YPF.RN.EM-797</v>
          </cell>
          <cell r="C899" t="str">
            <v>EM-797</v>
          </cell>
          <cell r="D899" t="str">
            <v>YPF.RN.EM-0797a</v>
          </cell>
          <cell r="E899" t="str">
            <v>Catriel</v>
          </cell>
          <cell r="F899" t="str">
            <v>Cedido/Vendido CATRIEL</v>
          </cell>
          <cell r="G899" t="str">
            <v>Cedido /Vendido EL MEDANITO</v>
          </cell>
          <cell r="H899">
            <v>42553</v>
          </cell>
        </row>
        <row r="900">
          <cell r="A900" t="str">
            <v>SP-83</v>
          </cell>
          <cell r="B900" t="str">
            <v>YPF.RN.SP-83</v>
          </cell>
          <cell r="C900" t="str">
            <v>SP-0083</v>
          </cell>
          <cell r="D900" t="str">
            <v>YPF.RN.SP-83</v>
          </cell>
          <cell r="E900" t="str">
            <v>Catriel</v>
          </cell>
          <cell r="F900" t="str">
            <v>CAT Zona I</v>
          </cell>
          <cell r="G900" t="str">
            <v>SP- 04</v>
          </cell>
          <cell r="H900">
            <v>42553</v>
          </cell>
        </row>
        <row r="901">
          <cell r="A901" t="str">
            <v>SP.a-89</v>
          </cell>
          <cell r="B901" t="str">
            <v>YPF.RN.SP.a-89</v>
          </cell>
          <cell r="C901" t="str">
            <v>SP-0089</v>
          </cell>
          <cell r="D901" t="str">
            <v>YPF.RN.SP.a-89</v>
          </cell>
          <cell r="E901" t="str">
            <v>Catriel</v>
          </cell>
          <cell r="F901" t="str">
            <v>CAT Zona I</v>
          </cell>
          <cell r="G901" t="str">
            <v>SP- 09</v>
          </cell>
          <cell r="H901">
            <v>42551</v>
          </cell>
        </row>
        <row r="902">
          <cell r="A902" t="str">
            <v>SP-333[00]a</v>
          </cell>
          <cell r="B902" t="str">
            <v>YPF.RN.SP-333</v>
          </cell>
          <cell r="C902" t="str">
            <v>SP-333</v>
          </cell>
          <cell r="D902" t="str">
            <v>YPF.RN.SP-0333[00]a</v>
          </cell>
          <cell r="E902" t="str">
            <v>Catriel</v>
          </cell>
          <cell r="F902" t="str">
            <v>CAT Zona I</v>
          </cell>
          <cell r="G902" t="str">
            <v>SP- 09</v>
          </cell>
          <cell r="H902">
            <v>42551</v>
          </cell>
        </row>
        <row r="903">
          <cell r="A903" t="str">
            <v>SP-250</v>
          </cell>
          <cell r="B903" t="str">
            <v>YPF.RN.SP-250</v>
          </cell>
          <cell r="C903" t="str">
            <v>SP-0250</v>
          </cell>
          <cell r="D903" t="str">
            <v>YPF.RN.SP-250</v>
          </cell>
          <cell r="E903" t="str">
            <v>Catriel</v>
          </cell>
          <cell r="F903" t="str">
            <v>CAT Zona I</v>
          </cell>
          <cell r="G903" t="str">
            <v>SP- 07</v>
          </cell>
          <cell r="H903">
            <v>42549</v>
          </cell>
        </row>
        <row r="904">
          <cell r="A904" t="str">
            <v>EM-36</v>
          </cell>
          <cell r="B904" t="str">
            <v>YPF.RN.EM-36</v>
          </cell>
          <cell r="C904" t="str">
            <v>EM-0036</v>
          </cell>
          <cell r="D904" t="str">
            <v>YPF.RN.EM-36</v>
          </cell>
          <cell r="E904" t="str">
            <v>Catriel</v>
          </cell>
          <cell r="F904" t="str">
            <v>Cedido/Vendido CATRIEL</v>
          </cell>
          <cell r="G904" t="str">
            <v>Cedido /Vendido EL MEDANITO</v>
          </cell>
          <cell r="H904">
            <v>42549</v>
          </cell>
        </row>
        <row r="905">
          <cell r="A905" t="str">
            <v>SP-364a</v>
          </cell>
          <cell r="B905" t="str">
            <v>YPF.RN.SP-364</v>
          </cell>
          <cell r="C905" t="str">
            <v>SP-364</v>
          </cell>
          <cell r="D905" t="str">
            <v>YPF.RN.SP-0364a</v>
          </cell>
          <cell r="E905" t="str">
            <v>Catriel</v>
          </cell>
          <cell r="F905" t="str">
            <v>CAT Zona I</v>
          </cell>
          <cell r="G905" t="str">
            <v>SP- 06</v>
          </cell>
          <cell r="H905">
            <v>42549</v>
          </cell>
        </row>
        <row r="906">
          <cell r="A906" t="str">
            <v>EM-847a</v>
          </cell>
          <cell r="B906" t="str">
            <v>YPF.RN.EM-847</v>
          </cell>
          <cell r="C906" t="str">
            <v>EM-847</v>
          </cell>
          <cell r="D906" t="str">
            <v>YPF.RN.EM-0847a</v>
          </cell>
          <cell r="E906" t="str">
            <v>Catriel</v>
          </cell>
          <cell r="F906" t="str">
            <v>Cedido/Vendido CATRIEL</v>
          </cell>
          <cell r="G906" t="str">
            <v>Cedido /Vendido EL MEDANITO</v>
          </cell>
          <cell r="H906">
            <v>42547</v>
          </cell>
        </row>
        <row r="907">
          <cell r="A907" t="str">
            <v>SCB-0061[00]a</v>
          </cell>
          <cell r="B907" t="str">
            <v>YPF.Nq.SCB-61</v>
          </cell>
          <cell r="C907" t="str">
            <v>SCB-61</v>
          </cell>
          <cell r="D907" t="str">
            <v>YPF.Nq.SCB-0061[00]a</v>
          </cell>
          <cell r="E907" t="str">
            <v>Catriel</v>
          </cell>
          <cell r="F907" t="str">
            <v>VAM Zona I</v>
          </cell>
          <cell r="G907" t="str">
            <v>SCB- 01</v>
          </cell>
          <cell r="H907">
            <v>42547</v>
          </cell>
        </row>
        <row r="908">
          <cell r="A908" t="str">
            <v>SP-388a</v>
          </cell>
          <cell r="B908" t="str">
            <v>YPF.RN.SP-388</v>
          </cell>
          <cell r="C908" t="str">
            <v>SP-388</v>
          </cell>
          <cell r="D908" t="str">
            <v>YPF.RN.SP-0388a</v>
          </cell>
          <cell r="E908" t="str">
            <v>Catriel</v>
          </cell>
          <cell r="F908" t="str">
            <v>CAT Zona I</v>
          </cell>
          <cell r="G908" t="str">
            <v>SP- 01</v>
          </cell>
          <cell r="H908">
            <v>42546</v>
          </cell>
        </row>
        <row r="909">
          <cell r="A909" t="str">
            <v>SP-43(I)[00]a</v>
          </cell>
          <cell r="B909" t="str">
            <v>YPF.RN.SP-43(I)</v>
          </cell>
          <cell r="C909" t="str">
            <v>SP-43(I)</v>
          </cell>
          <cell r="D909" t="str">
            <v>YPF.RN.SP-0043(I)[00]a</v>
          </cell>
          <cell r="E909" t="str">
            <v>Catriel</v>
          </cell>
          <cell r="F909" t="str">
            <v>CAT Zona I</v>
          </cell>
          <cell r="G909" t="str">
            <v>SP- 02</v>
          </cell>
          <cell r="H909">
            <v>42546</v>
          </cell>
        </row>
        <row r="910">
          <cell r="A910" t="str">
            <v>EM-730a</v>
          </cell>
          <cell r="B910" t="str">
            <v>YPF.RN.EM-730</v>
          </cell>
          <cell r="C910" t="str">
            <v>EM-730</v>
          </cell>
          <cell r="D910" t="str">
            <v>YPF.RN.EM-0730a</v>
          </cell>
          <cell r="E910" t="str">
            <v>Catriel</v>
          </cell>
          <cell r="F910" t="str">
            <v>Cedido/Vendido CATRIEL</v>
          </cell>
          <cell r="G910" t="str">
            <v>Cedido /Vendido EL MEDANITO</v>
          </cell>
          <cell r="H910">
            <v>42545</v>
          </cell>
        </row>
        <row r="911">
          <cell r="A911" t="str">
            <v>SP-330a</v>
          </cell>
          <cell r="B911" t="str">
            <v>YPF.RN.SP-330</v>
          </cell>
          <cell r="C911" t="str">
            <v>SP-330</v>
          </cell>
          <cell r="D911" t="str">
            <v>YPF.RN.SP-0330a</v>
          </cell>
          <cell r="E911" t="str">
            <v>Catriel</v>
          </cell>
          <cell r="F911" t="str">
            <v>CAT Zona I</v>
          </cell>
          <cell r="G911" t="str">
            <v>SP- 06</v>
          </cell>
          <cell r="H911">
            <v>42544</v>
          </cell>
        </row>
        <row r="912">
          <cell r="A912" t="str">
            <v>EM-845a</v>
          </cell>
          <cell r="B912" t="str">
            <v>YPF.RN.EM-845</v>
          </cell>
          <cell r="C912" t="str">
            <v>EM-845</v>
          </cell>
          <cell r="D912" t="str">
            <v>YPF.RN.EM-0845a</v>
          </cell>
          <cell r="E912" t="str">
            <v>Catriel</v>
          </cell>
          <cell r="F912" t="str">
            <v>Cedido/Vendido CATRIEL</v>
          </cell>
          <cell r="G912" t="str">
            <v>Cedido /Vendido EL MEDANITO</v>
          </cell>
          <cell r="H912">
            <v>42542</v>
          </cell>
        </row>
        <row r="913">
          <cell r="A913" t="str">
            <v>SCB-144a</v>
          </cell>
          <cell r="B913" t="str">
            <v>YPF.Nq.SCB-144(d)</v>
          </cell>
          <cell r="C913" t="str">
            <v>SCB-144(d)</v>
          </cell>
          <cell r="D913" t="str">
            <v>YPF.Nq.SCB-0144a</v>
          </cell>
          <cell r="E913" t="str">
            <v>Catriel</v>
          </cell>
          <cell r="F913" t="str">
            <v>VAM Zona I</v>
          </cell>
          <cell r="G913" t="str">
            <v>SCB- 01</v>
          </cell>
          <cell r="H913">
            <v>42541</v>
          </cell>
        </row>
        <row r="914">
          <cell r="A914" t="str">
            <v>SP-259</v>
          </cell>
          <cell r="B914" t="str">
            <v>YPF.RN.SP-259</v>
          </cell>
          <cell r="C914" t="str">
            <v>SP-0259</v>
          </cell>
          <cell r="D914" t="str">
            <v>YPF.RN.SP-259</v>
          </cell>
          <cell r="E914" t="str">
            <v>Catriel</v>
          </cell>
          <cell r="F914" t="str">
            <v>CAT Zona I</v>
          </cell>
          <cell r="G914" t="str">
            <v>SP- 09</v>
          </cell>
          <cell r="H914">
            <v>42541</v>
          </cell>
        </row>
        <row r="915">
          <cell r="A915" t="str">
            <v>SCB-25</v>
          </cell>
          <cell r="B915" t="str">
            <v>YPF.Nq.SCB-25</v>
          </cell>
          <cell r="C915" t="str">
            <v>SCB-0025</v>
          </cell>
          <cell r="D915" t="str">
            <v>YPF.Nq.SCB-25</v>
          </cell>
          <cell r="E915" t="str">
            <v>Catriel</v>
          </cell>
          <cell r="F915" t="str">
            <v>VAM Zona I</v>
          </cell>
          <cell r="G915" t="str">
            <v>SCB- 01</v>
          </cell>
          <cell r="H915">
            <v>42540</v>
          </cell>
        </row>
        <row r="916">
          <cell r="A916" t="str">
            <v>CHO.a-39(d)[00]a</v>
          </cell>
          <cell r="B916" t="str">
            <v>YPF.Nq.CHO.a-39(d)</v>
          </cell>
          <cell r="C916" t="str">
            <v>CHO.a-39(d)</v>
          </cell>
          <cell r="D916" t="str">
            <v>YPF.Nq.CHO.a-0039(d)[00]a</v>
          </cell>
          <cell r="E916" t="str">
            <v>Catriel</v>
          </cell>
          <cell r="F916" t="str">
            <v>VAM Zona I</v>
          </cell>
          <cell r="G916" t="str">
            <v>CHON</v>
          </cell>
          <cell r="H916">
            <v>42538</v>
          </cell>
        </row>
        <row r="917">
          <cell r="A917" t="str">
            <v>SP-271</v>
          </cell>
          <cell r="B917" t="str">
            <v>YPF.RN.SP-271</v>
          </cell>
          <cell r="C917" t="str">
            <v>SP-0271</v>
          </cell>
          <cell r="D917" t="str">
            <v>YPF.RN.SP-271</v>
          </cell>
          <cell r="E917" t="str">
            <v>Catriel</v>
          </cell>
          <cell r="F917" t="str">
            <v>CAT Zona I</v>
          </cell>
          <cell r="G917" t="str">
            <v>SP- 07</v>
          </cell>
          <cell r="H917">
            <v>42538</v>
          </cell>
        </row>
        <row r="918">
          <cell r="A918" t="str">
            <v>EM-856a</v>
          </cell>
          <cell r="B918" t="str">
            <v>YPF.RN.EM-856</v>
          </cell>
          <cell r="C918" t="str">
            <v>EM-856</v>
          </cell>
          <cell r="D918" t="str">
            <v>YPF.RN.EM-0856a</v>
          </cell>
          <cell r="E918" t="str">
            <v>Catriel</v>
          </cell>
          <cell r="F918" t="str">
            <v>Cedido/Vendido CATRIEL</v>
          </cell>
          <cell r="G918" t="str">
            <v>Cedido /Vendido EL MEDANITO</v>
          </cell>
          <cell r="H918">
            <v>42538</v>
          </cell>
        </row>
        <row r="919">
          <cell r="A919" t="str">
            <v>SP-474a</v>
          </cell>
          <cell r="B919" t="str">
            <v>YPF.RN.SP-474</v>
          </cell>
          <cell r="C919" t="str">
            <v>SP-474</v>
          </cell>
          <cell r="D919" t="str">
            <v>YPF.RN.SP-0474a</v>
          </cell>
          <cell r="E919" t="str">
            <v>Catriel</v>
          </cell>
          <cell r="F919" t="str">
            <v>CAT Zona I</v>
          </cell>
          <cell r="G919" t="str">
            <v>SP- 02</v>
          </cell>
          <cell r="H919">
            <v>42536</v>
          </cell>
        </row>
        <row r="920">
          <cell r="A920" t="str">
            <v>EM-873a</v>
          </cell>
          <cell r="B920" t="str">
            <v>YPF.RN.EM-873</v>
          </cell>
          <cell r="C920" t="str">
            <v>EM-873</v>
          </cell>
          <cell r="D920" t="str">
            <v>YPF.RN.EM-0873a</v>
          </cell>
          <cell r="E920" t="str">
            <v>Catriel</v>
          </cell>
          <cell r="F920" t="str">
            <v>Cedido/Vendido CATRIEL</v>
          </cell>
          <cell r="G920" t="str">
            <v>Cedido /Vendido EL MEDANITO</v>
          </cell>
          <cell r="H920">
            <v>42536</v>
          </cell>
        </row>
        <row r="921">
          <cell r="A921" t="str">
            <v>SP-447a</v>
          </cell>
          <cell r="B921" t="str">
            <v>YPF.RN.SP-447</v>
          </cell>
          <cell r="C921" t="str">
            <v>SP-447</v>
          </cell>
          <cell r="D921" t="str">
            <v>YPF.RN.SP-0447a</v>
          </cell>
          <cell r="E921" t="str">
            <v>Catriel</v>
          </cell>
          <cell r="F921" t="str">
            <v>CAT Zona I</v>
          </cell>
          <cell r="G921" t="str">
            <v>SP- 03</v>
          </cell>
          <cell r="H921">
            <v>42536</v>
          </cell>
        </row>
        <row r="922">
          <cell r="A922" t="str">
            <v>EM-116</v>
          </cell>
          <cell r="B922" t="str">
            <v>YPF.RN.EM-116</v>
          </cell>
          <cell r="C922" t="str">
            <v>EM-116</v>
          </cell>
          <cell r="D922" t="str">
            <v>YPF.RN.EM-116</v>
          </cell>
          <cell r="E922" t="str">
            <v>Catriel</v>
          </cell>
          <cell r="F922" t="str">
            <v>Cedido/Vendido CATRIEL</v>
          </cell>
          <cell r="G922" t="str">
            <v>Cedido /Vendido EL MEDANITO</v>
          </cell>
          <cell r="H922">
            <v>42536</v>
          </cell>
        </row>
        <row r="923">
          <cell r="A923" t="str">
            <v>VAM-20a</v>
          </cell>
          <cell r="B923" t="str">
            <v>YPF.Nq.VAM-20</v>
          </cell>
          <cell r="C923" t="str">
            <v>VAM-20</v>
          </cell>
          <cell r="D923" t="str">
            <v>YPF.Nq.VAM-0020a</v>
          </cell>
          <cell r="E923" t="str">
            <v>Catriel</v>
          </cell>
          <cell r="F923" t="str">
            <v>VAM Zona I</v>
          </cell>
          <cell r="G923" t="str">
            <v>VAM</v>
          </cell>
          <cell r="H923">
            <v>42536</v>
          </cell>
        </row>
        <row r="924">
          <cell r="A924" t="str">
            <v>SP-345[00]a</v>
          </cell>
          <cell r="B924" t="str">
            <v>YPF.RN.SP-345</v>
          </cell>
          <cell r="C924" t="str">
            <v>SP-345</v>
          </cell>
          <cell r="D924" t="str">
            <v>YPF.RN.SP-0345[00]a</v>
          </cell>
          <cell r="E924" t="str">
            <v>Catriel</v>
          </cell>
          <cell r="F924" t="str">
            <v>CAT Zona I</v>
          </cell>
          <cell r="G924" t="str">
            <v>SP- 04</v>
          </cell>
          <cell r="H924">
            <v>42534</v>
          </cell>
        </row>
        <row r="925">
          <cell r="A925" t="str">
            <v>PuB.a-80</v>
          </cell>
          <cell r="B925" t="str">
            <v>YPF.RN.PuB.a-80</v>
          </cell>
          <cell r="C925" t="str">
            <v>PuB-0080</v>
          </cell>
          <cell r="D925" t="str">
            <v>YPF.RN.PuB.a-80</v>
          </cell>
          <cell r="E925" t="str">
            <v>Catriel</v>
          </cell>
          <cell r="F925" t="str">
            <v>CAT Zona I</v>
          </cell>
          <cell r="G925" t="str">
            <v>PB- 04</v>
          </cell>
          <cell r="H925">
            <v>42532</v>
          </cell>
        </row>
        <row r="926">
          <cell r="A926" t="str">
            <v>BP-44</v>
          </cell>
          <cell r="B926" t="str">
            <v>YPF.RN.BP-44</v>
          </cell>
          <cell r="C926" t="str">
            <v>BP-0044</v>
          </cell>
          <cell r="D926" t="str">
            <v>YPF.RN.BP-44</v>
          </cell>
          <cell r="E926" t="str">
            <v>Catriel</v>
          </cell>
          <cell r="F926" t="str">
            <v>Cedido/Vendido CATRIEL</v>
          </cell>
          <cell r="G926" t="str">
            <v>Cedido/Vendido BAJO DEL PICHE</v>
          </cell>
          <cell r="H926">
            <v>42532</v>
          </cell>
        </row>
        <row r="927">
          <cell r="A927" t="str">
            <v>SCB-28</v>
          </cell>
          <cell r="B927" t="str">
            <v>YPF.Nq.SCB-28</v>
          </cell>
          <cell r="C927" t="str">
            <v>SCB-0028</v>
          </cell>
          <cell r="D927" t="str">
            <v>YPF.Nq.SCB-28</v>
          </cell>
          <cell r="E927" t="str">
            <v>Catriel</v>
          </cell>
          <cell r="F927" t="str">
            <v>VAM Zona I</v>
          </cell>
          <cell r="G927" t="str">
            <v>SCB- 01</v>
          </cell>
          <cell r="H927">
            <v>42531</v>
          </cell>
        </row>
        <row r="928">
          <cell r="A928" t="str">
            <v>PuB-89</v>
          </cell>
          <cell r="B928" t="str">
            <v>YPF.RN.PuB-89</v>
          </cell>
          <cell r="C928" t="str">
            <v>PuB-0089</v>
          </cell>
          <cell r="D928" t="str">
            <v>YPF.RN.PuB-89</v>
          </cell>
          <cell r="E928" t="str">
            <v>Catriel</v>
          </cell>
          <cell r="F928" t="str">
            <v>CAT Zona I</v>
          </cell>
          <cell r="G928" t="str">
            <v>PB- 03</v>
          </cell>
          <cell r="H928">
            <v>42530</v>
          </cell>
        </row>
        <row r="929">
          <cell r="A929" t="str">
            <v>EM-764a</v>
          </cell>
          <cell r="B929" t="str">
            <v>YPF.RN.EM-764</v>
          </cell>
          <cell r="C929" t="str">
            <v>EM-764</v>
          </cell>
          <cell r="D929" t="str">
            <v>YPF.RN.EM-0764a</v>
          </cell>
          <cell r="E929" t="str">
            <v>Catriel</v>
          </cell>
          <cell r="F929" t="str">
            <v>Cedido/Vendido CATRIEL</v>
          </cell>
          <cell r="G929" t="str">
            <v>Cedido /Vendido EL MEDANITO</v>
          </cell>
          <cell r="H929">
            <v>42530</v>
          </cell>
        </row>
        <row r="930">
          <cell r="A930" t="str">
            <v>EM-798a</v>
          </cell>
          <cell r="B930" t="str">
            <v>YPF.RN.EM-798</v>
          </cell>
          <cell r="C930" t="str">
            <v>EM-798</v>
          </cell>
          <cell r="D930" t="str">
            <v>YPF.RN.EM-0798a</v>
          </cell>
          <cell r="E930" t="str">
            <v>Catriel</v>
          </cell>
          <cell r="F930" t="str">
            <v>Cedido/Vendido CATRIEL</v>
          </cell>
          <cell r="G930" t="str">
            <v>Cedido /Vendido EL MEDANITO</v>
          </cell>
          <cell r="H930">
            <v>42529</v>
          </cell>
        </row>
        <row r="931">
          <cell r="A931" t="str">
            <v>SP-361a</v>
          </cell>
          <cell r="B931" t="str">
            <v>YPF.RN.SP-361</v>
          </cell>
          <cell r="C931" t="str">
            <v>SP-361</v>
          </cell>
          <cell r="D931" t="str">
            <v>YPF.RN.SP-0361a</v>
          </cell>
          <cell r="E931" t="str">
            <v>Catriel</v>
          </cell>
          <cell r="F931" t="str">
            <v>CAT Zona I</v>
          </cell>
          <cell r="G931" t="str">
            <v>SP- 06</v>
          </cell>
          <cell r="H931">
            <v>42528</v>
          </cell>
        </row>
        <row r="932">
          <cell r="A932" t="str">
            <v>CHO-56(d)[00]a</v>
          </cell>
          <cell r="B932" t="str">
            <v>YPF.Nq.CHO-56(d)</v>
          </cell>
          <cell r="C932" t="str">
            <v>CHO-56(d)</v>
          </cell>
          <cell r="D932" t="str">
            <v>YPF.Nq.CHO-0056(d)[00]a</v>
          </cell>
          <cell r="E932" t="str">
            <v>Catriel</v>
          </cell>
          <cell r="F932" t="str">
            <v>VAM Zona I</v>
          </cell>
          <cell r="G932" t="str">
            <v>CHON</v>
          </cell>
          <cell r="H932">
            <v>42525</v>
          </cell>
        </row>
        <row r="933">
          <cell r="A933" t="str">
            <v>EM-735a</v>
          </cell>
          <cell r="B933" t="str">
            <v>YPF.RN.EM-735</v>
          </cell>
          <cell r="C933" t="str">
            <v>EM-735</v>
          </cell>
          <cell r="D933" t="str">
            <v>YPF.RN.EM-0735a</v>
          </cell>
          <cell r="E933" t="str">
            <v>Catriel</v>
          </cell>
          <cell r="F933" t="str">
            <v>Cedido/Vendido CATRIEL</v>
          </cell>
          <cell r="G933" t="str">
            <v>Cedido /Vendido EL MEDANITO</v>
          </cell>
          <cell r="H933">
            <v>42524</v>
          </cell>
        </row>
        <row r="934">
          <cell r="A934" t="str">
            <v>SP-306a</v>
          </cell>
          <cell r="B934" t="str">
            <v>YPF.RN.SP-306</v>
          </cell>
          <cell r="C934" t="str">
            <v>SP-306</v>
          </cell>
          <cell r="D934" t="str">
            <v>YPF.RN.SP-0306a</v>
          </cell>
          <cell r="E934" t="str">
            <v>Catriel</v>
          </cell>
          <cell r="F934" t="str">
            <v>CAT Zona I</v>
          </cell>
          <cell r="G934" t="str">
            <v>SP- 06</v>
          </cell>
          <cell r="H934">
            <v>42524</v>
          </cell>
        </row>
        <row r="935">
          <cell r="A935" t="str">
            <v>EM-750a</v>
          </cell>
          <cell r="B935" t="str">
            <v>YPF.RN.EM-750</v>
          </cell>
          <cell r="C935" t="str">
            <v>EM-750</v>
          </cell>
          <cell r="D935" t="str">
            <v>YPF.RN.EM-0750a</v>
          </cell>
          <cell r="E935" t="str">
            <v>Catriel</v>
          </cell>
          <cell r="F935" t="str">
            <v>Cedido/Vendido CATRIEL</v>
          </cell>
          <cell r="G935" t="str">
            <v>Cedido /Vendido EL MEDANITO</v>
          </cell>
          <cell r="H935">
            <v>42523</v>
          </cell>
        </row>
        <row r="936">
          <cell r="A936" t="str">
            <v>CHO-41(d)[00]a</v>
          </cell>
          <cell r="B936" t="str">
            <v>YPF.Nq.CHO-41(d)</v>
          </cell>
          <cell r="C936" t="str">
            <v>CHO-41(d)</v>
          </cell>
          <cell r="D936" t="str">
            <v>YPF.Nq.CHO-0041(d)[00]a</v>
          </cell>
          <cell r="E936" t="str">
            <v>Catriel</v>
          </cell>
          <cell r="F936" t="str">
            <v>VAM Zona I</v>
          </cell>
          <cell r="G936" t="str">
            <v>CHON</v>
          </cell>
          <cell r="H936">
            <v>42523</v>
          </cell>
        </row>
        <row r="937">
          <cell r="A937" t="str">
            <v>SP-116</v>
          </cell>
          <cell r="B937" t="str">
            <v>YPF.RN.SP-116</v>
          </cell>
          <cell r="C937" t="str">
            <v>SP-0116</v>
          </cell>
          <cell r="D937" t="str">
            <v>YPF.RN.SP-116</v>
          </cell>
          <cell r="E937" t="str">
            <v>Catriel</v>
          </cell>
          <cell r="F937" t="str">
            <v>CAT Zona I</v>
          </cell>
          <cell r="G937" t="str">
            <v>SP- 02</v>
          </cell>
          <cell r="H937">
            <v>42521</v>
          </cell>
        </row>
        <row r="938">
          <cell r="A938" t="str">
            <v>SP-450a</v>
          </cell>
          <cell r="B938" t="str">
            <v>YPF.RN.SP-450</v>
          </cell>
          <cell r="C938" t="str">
            <v>SP-450</v>
          </cell>
          <cell r="D938" t="str">
            <v>YPF.RN.SP-0450a</v>
          </cell>
          <cell r="E938" t="str">
            <v>Catriel</v>
          </cell>
          <cell r="F938" t="str">
            <v>CAT Zona I</v>
          </cell>
          <cell r="G938" t="str">
            <v>SP-10</v>
          </cell>
          <cell r="H938">
            <v>42521</v>
          </cell>
        </row>
        <row r="939">
          <cell r="A939" t="str">
            <v>EM-75</v>
          </cell>
          <cell r="B939" t="str">
            <v>YPF.RN.EM-75</v>
          </cell>
          <cell r="C939" t="str">
            <v>EM-0075</v>
          </cell>
          <cell r="D939" t="str">
            <v>YPF.RN.EM-75</v>
          </cell>
          <cell r="E939" t="str">
            <v>Catriel</v>
          </cell>
          <cell r="F939" t="str">
            <v>Cedido/Vendido CATRIEL</v>
          </cell>
          <cell r="G939" t="str">
            <v>Cedido /Vendido EL MEDANITO</v>
          </cell>
          <cell r="H939">
            <v>42521</v>
          </cell>
        </row>
        <row r="940">
          <cell r="A940" t="str">
            <v>CHO-11</v>
          </cell>
          <cell r="B940" t="str">
            <v>YPF.Nq.CHO-11</v>
          </cell>
          <cell r="C940" t="str">
            <v>CHO-11</v>
          </cell>
          <cell r="D940" t="str">
            <v>YPF.Nq.CHO-11</v>
          </cell>
          <cell r="E940" t="str">
            <v>Catriel</v>
          </cell>
          <cell r="F940" t="str">
            <v>VAM Zona I</v>
          </cell>
          <cell r="G940" t="str">
            <v>CH</v>
          </cell>
          <cell r="H940">
            <v>42520</v>
          </cell>
        </row>
        <row r="941">
          <cell r="A941" t="str">
            <v>CHO-0020[00]a</v>
          </cell>
          <cell r="B941" t="str">
            <v>YPF.Nq.CHO-20</v>
          </cell>
          <cell r="C941" t="str">
            <v>CHO-20</v>
          </cell>
          <cell r="D941" t="str">
            <v>YPF.Nq.CHO-0020[00]a</v>
          </cell>
          <cell r="E941" t="str">
            <v>Catriel</v>
          </cell>
          <cell r="F941" t="str">
            <v>VAM Zona I</v>
          </cell>
          <cell r="G941" t="str">
            <v>CH</v>
          </cell>
          <cell r="H941">
            <v>42520</v>
          </cell>
        </row>
        <row r="942">
          <cell r="A942" t="str">
            <v>CHO.a-15</v>
          </cell>
          <cell r="B942" t="str">
            <v>YPF.Nq.CHO.a-15</v>
          </cell>
          <cell r="C942" t="str">
            <v>CHO-15</v>
          </cell>
          <cell r="D942" t="str">
            <v>YPF.Nq.CHO.a-15</v>
          </cell>
          <cell r="E942" t="str">
            <v>Catriel</v>
          </cell>
          <cell r="F942" t="str">
            <v>VAM Zona I</v>
          </cell>
          <cell r="G942" t="str">
            <v>CH</v>
          </cell>
          <cell r="H942">
            <v>42520</v>
          </cell>
        </row>
        <row r="943">
          <cell r="A943" t="str">
            <v>CHO-25a</v>
          </cell>
          <cell r="B943" t="str">
            <v>YPF.Nq.CHO-25</v>
          </cell>
          <cell r="C943" t="str">
            <v>CHO-25</v>
          </cell>
          <cell r="D943" t="str">
            <v>YPF.Nq.CHO-0025a</v>
          </cell>
          <cell r="E943" t="str">
            <v>Catriel</v>
          </cell>
          <cell r="F943" t="str">
            <v>VAM Zona I</v>
          </cell>
          <cell r="G943" t="str">
            <v>CH</v>
          </cell>
          <cell r="H943">
            <v>42520</v>
          </cell>
        </row>
        <row r="944">
          <cell r="A944" t="str">
            <v>SP-65(I)[00]a</v>
          </cell>
          <cell r="B944" t="str">
            <v>YPF.RN.SP-65(I)</v>
          </cell>
          <cell r="C944" t="str">
            <v>SP-65(I)</v>
          </cell>
          <cell r="D944" t="str">
            <v>YPF.RN.SP-0065(I)[00]a</v>
          </cell>
          <cell r="E944" t="str">
            <v>Catriel</v>
          </cell>
          <cell r="F944" t="str">
            <v>CAT Zona I</v>
          </cell>
          <cell r="G944" t="str">
            <v>SP- 03</v>
          </cell>
          <cell r="H944">
            <v>42519</v>
          </cell>
        </row>
        <row r="945">
          <cell r="A945" t="str">
            <v>CHO-12</v>
          </cell>
          <cell r="B945" t="str">
            <v>YPF.Nq.CHO-12</v>
          </cell>
          <cell r="C945" t="str">
            <v>CHO-12</v>
          </cell>
          <cell r="D945" t="str">
            <v>YPF.Nq.CHO-12</v>
          </cell>
          <cell r="E945" t="str">
            <v>Catriel</v>
          </cell>
          <cell r="F945" t="str">
            <v>VAM Zona I</v>
          </cell>
          <cell r="G945" t="str">
            <v>CH</v>
          </cell>
          <cell r="H945">
            <v>42517</v>
          </cell>
        </row>
        <row r="946">
          <cell r="A946" t="str">
            <v>CHO-21a</v>
          </cell>
          <cell r="B946" t="str">
            <v>YPF.Nq.CHO.xp-21</v>
          </cell>
          <cell r="C946" t="str">
            <v>CHO-21</v>
          </cell>
          <cell r="D946" t="str">
            <v>YPF.Nq.CHO.xp-0021a</v>
          </cell>
          <cell r="E946" t="str">
            <v>Catriel</v>
          </cell>
          <cell r="F946" t="str">
            <v>VAM Zona I</v>
          </cell>
          <cell r="G946" t="str">
            <v>CH</v>
          </cell>
          <cell r="H946">
            <v>42517</v>
          </cell>
        </row>
        <row r="947">
          <cell r="A947" t="str">
            <v>SCB-38</v>
          </cell>
          <cell r="B947" t="str">
            <v>YPF.Nq.SCB-38</v>
          </cell>
          <cell r="C947" t="str">
            <v>SCB-0038</v>
          </cell>
          <cell r="D947" t="str">
            <v>YPF.Nq.SCB-38</v>
          </cell>
          <cell r="E947" t="str">
            <v>Catriel</v>
          </cell>
          <cell r="F947" t="str">
            <v>VAM Zona I</v>
          </cell>
          <cell r="G947" t="str">
            <v>SCB- 01</v>
          </cell>
          <cell r="H947">
            <v>42517</v>
          </cell>
        </row>
        <row r="948">
          <cell r="A948" t="str">
            <v>VAM.x-2</v>
          </cell>
          <cell r="B948" t="str">
            <v>YPF.Nq.VAM.x-2</v>
          </cell>
          <cell r="C948" t="str">
            <v>VAM-2</v>
          </cell>
          <cell r="D948" t="str">
            <v>YPF.Nq.VAM.x-2</v>
          </cell>
          <cell r="E948" t="str">
            <v>Catriel</v>
          </cell>
          <cell r="F948" t="str">
            <v>VAM Zona I</v>
          </cell>
          <cell r="G948" t="str">
            <v>VAM</v>
          </cell>
          <cell r="H948">
            <v>42517</v>
          </cell>
        </row>
        <row r="949">
          <cell r="A949" t="str">
            <v>SP-405a</v>
          </cell>
          <cell r="B949" t="str">
            <v>YPF.RN.SP-405</v>
          </cell>
          <cell r="C949" t="str">
            <v>SP-405</v>
          </cell>
          <cell r="D949" t="str">
            <v>YPF.RN.SP-0405a</v>
          </cell>
          <cell r="E949" t="str">
            <v>Catriel</v>
          </cell>
          <cell r="F949" t="str">
            <v>CAT Zona I</v>
          </cell>
          <cell r="G949" t="str">
            <v>SP- 06</v>
          </cell>
          <cell r="H949">
            <v>42517</v>
          </cell>
        </row>
        <row r="950">
          <cell r="A950" t="str">
            <v>SCB-139a</v>
          </cell>
          <cell r="B950" t="str">
            <v>YPF.Nq.SCB-139</v>
          </cell>
          <cell r="C950" t="str">
            <v>SCB-139</v>
          </cell>
          <cell r="D950" t="str">
            <v>YPF.Nq.SCB-0139a</v>
          </cell>
          <cell r="E950" t="str">
            <v>Catriel</v>
          </cell>
          <cell r="F950" t="str">
            <v>VAM Zona I</v>
          </cell>
          <cell r="G950" t="str">
            <v>SCB- 01</v>
          </cell>
          <cell r="H950">
            <v>42516</v>
          </cell>
        </row>
        <row r="951">
          <cell r="A951" t="str">
            <v>SCB-52</v>
          </cell>
          <cell r="B951" t="str">
            <v>YPF.Nq.SCB-52</v>
          </cell>
          <cell r="C951" t="str">
            <v>SCB-0052</v>
          </cell>
          <cell r="D951" t="str">
            <v>YPF.Nq.SCB-52</v>
          </cell>
          <cell r="E951" t="str">
            <v>Catriel</v>
          </cell>
          <cell r="F951" t="str">
            <v>VAM Zona I</v>
          </cell>
          <cell r="G951" t="str">
            <v>SCB- 01</v>
          </cell>
          <cell r="H951">
            <v>42516</v>
          </cell>
        </row>
        <row r="952">
          <cell r="A952" t="str">
            <v>EM-688</v>
          </cell>
          <cell r="B952" t="str">
            <v>YPF.RN.EM-688</v>
          </cell>
          <cell r="C952" t="str">
            <v>EM-0688</v>
          </cell>
          <cell r="D952" t="str">
            <v>YPF.RN.EM-688</v>
          </cell>
          <cell r="E952" t="str">
            <v>Catriel</v>
          </cell>
          <cell r="F952" t="str">
            <v>Cedido/Vendido CATRIEL</v>
          </cell>
          <cell r="G952" t="str">
            <v>Cedido /Vendido EL MEDANITO</v>
          </cell>
          <cell r="H952">
            <v>42516</v>
          </cell>
        </row>
        <row r="953">
          <cell r="A953" t="str">
            <v>LaMa-3(d)[00]a</v>
          </cell>
          <cell r="B953" t="str">
            <v>YPF.Nq.LaMa-3(d)</v>
          </cell>
          <cell r="C953" t="str">
            <v>LaMa-3(d)</v>
          </cell>
          <cell r="D953" t="str">
            <v>YPF.Nq.LaMa-0003(d)[00]a</v>
          </cell>
          <cell r="E953" t="str">
            <v>Catriel</v>
          </cell>
          <cell r="F953" t="str">
            <v>VAM Zona I</v>
          </cell>
          <cell r="G953" t="str">
            <v>LaMa- 02</v>
          </cell>
          <cell r="H953">
            <v>42515</v>
          </cell>
        </row>
        <row r="954">
          <cell r="A954" t="str">
            <v>SP-348[00]a</v>
          </cell>
          <cell r="B954" t="str">
            <v>YPF.RN.SP-348</v>
          </cell>
          <cell r="C954" t="str">
            <v>SP-348</v>
          </cell>
          <cell r="D954" t="str">
            <v>YPF.RN.SP-0348[00]a</v>
          </cell>
          <cell r="E954" t="str">
            <v>Catriel</v>
          </cell>
          <cell r="F954" t="str">
            <v>CAT Zona I</v>
          </cell>
          <cell r="G954" t="str">
            <v>SP- 06</v>
          </cell>
          <cell r="H954">
            <v>42514</v>
          </cell>
        </row>
        <row r="955">
          <cell r="A955" t="str">
            <v>SCB-0072[00]a</v>
          </cell>
          <cell r="B955" t="str">
            <v>YPF.Nq.SCB.a-72</v>
          </cell>
          <cell r="C955" t="str">
            <v>SCB-72</v>
          </cell>
          <cell r="D955" t="str">
            <v>YPF.Nq.SCB.a-0072[00]a</v>
          </cell>
          <cell r="E955" t="str">
            <v>Catriel</v>
          </cell>
          <cell r="F955" t="str">
            <v>VAM Zona I</v>
          </cell>
          <cell r="G955" t="str">
            <v>SCB- 01</v>
          </cell>
          <cell r="H955">
            <v>42514</v>
          </cell>
        </row>
        <row r="956">
          <cell r="A956" t="str">
            <v>SCB-50</v>
          </cell>
          <cell r="B956" t="str">
            <v>YPF.Nq.SCB-50</v>
          </cell>
          <cell r="C956" t="str">
            <v>SCB-0050</v>
          </cell>
          <cell r="D956" t="str">
            <v>YPF.Nq.SCB-50</v>
          </cell>
          <cell r="E956" t="str">
            <v>Catriel</v>
          </cell>
          <cell r="F956" t="str">
            <v>VAM Zona I</v>
          </cell>
          <cell r="G956" t="str">
            <v>SCB- 01</v>
          </cell>
          <cell r="H956">
            <v>42513</v>
          </cell>
        </row>
        <row r="957">
          <cell r="A957" t="str">
            <v>SCB-51</v>
          </cell>
          <cell r="B957" t="str">
            <v>YPF.Nq.SCB-51</v>
          </cell>
          <cell r="C957" t="str">
            <v>SCB-0051</v>
          </cell>
          <cell r="D957" t="str">
            <v>YPF.Nq.SCB-51</v>
          </cell>
          <cell r="E957" t="str">
            <v>Catriel</v>
          </cell>
          <cell r="F957" t="str">
            <v>VAM Zona I</v>
          </cell>
          <cell r="G957" t="str">
            <v>SCB- 01</v>
          </cell>
          <cell r="H957">
            <v>42513</v>
          </cell>
        </row>
        <row r="958">
          <cell r="A958" t="str">
            <v>SCB-53</v>
          </cell>
          <cell r="B958" t="str">
            <v>YPF.Nq.SCB-53</v>
          </cell>
          <cell r="C958" t="str">
            <v>SCB-0053</v>
          </cell>
          <cell r="D958" t="str">
            <v>YPF.Nq.SCB-53</v>
          </cell>
          <cell r="E958" t="str">
            <v>Catriel</v>
          </cell>
          <cell r="F958" t="str">
            <v>VAM Zona I</v>
          </cell>
          <cell r="G958" t="str">
            <v>SCB- 01</v>
          </cell>
          <cell r="H958">
            <v>42513</v>
          </cell>
        </row>
        <row r="959">
          <cell r="A959" t="str">
            <v>SP-154</v>
          </cell>
          <cell r="B959" t="str">
            <v>YPF.RN.SP-154</v>
          </cell>
          <cell r="C959" t="str">
            <v>SP-0154</v>
          </cell>
          <cell r="D959" t="str">
            <v>YPF.RN.SP-154</v>
          </cell>
          <cell r="E959" t="str">
            <v>Catriel</v>
          </cell>
          <cell r="F959" t="str">
            <v>CAT Zona I</v>
          </cell>
          <cell r="G959" t="str">
            <v>SP- 09</v>
          </cell>
          <cell r="H959">
            <v>42512</v>
          </cell>
        </row>
        <row r="960">
          <cell r="A960" t="str">
            <v>VAM-0007[00]a</v>
          </cell>
          <cell r="B960" t="str">
            <v>YPF.Nq.VAM-7</v>
          </cell>
          <cell r="C960" t="str">
            <v>VAM-7</v>
          </cell>
          <cell r="D960" t="str">
            <v>YPF.Nq.VAM-0007[00]a</v>
          </cell>
          <cell r="E960" t="str">
            <v>Catriel</v>
          </cell>
          <cell r="F960" t="str">
            <v>VAM Zona I</v>
          </cell>
          <cell r="G960" t="str">
            <v>VAM</v>
          </cell>
          <cell r="H960">
            <v>42511</v>
          </cell>
        </row>
        <row r="961">
          <cell r="A961" t="str">
            <v>SP-228</v>
          </cell>
          <cell r="B961" t="str">
            <v>YPF.RN.SP-228</v>
          </cell>
          <cell r="C961" t="str">
            <v>SP-0228</v>
          </cell>
          <cell r="D961" t="str">
            <v>YPF.RN.SP-228</v>
          </cell>
          <cell r="E961" t="str">
            <v>Catriel</v>
          </cell>
          <cell r="F961" t="str">
            <v>CAT Zona I</v>
          </cell>
          <cell r="G961" t="str">
            <v>SP- 09</v>
          </cell>
          <cell r="H961">
            <v>42510</v>
          </cell>
        </row>
        <row r="962">
          <cell r="A962" t="str">
            <v>BP-33</v>
          </cell>
          <cell r="B962" t="str">
            <v>YPF.RN.BP-33</v>
          </cell>
          <cell r="C962" t="str">
            <v>BP-0033</v>
          </cell>
          <cell r="D962" t="str">
            <v>YPF.RN.BP-33</v>
          </cell>
          <cell r="E962" t="str">
            <v>Catriel</v>
          </cell>
          <cell r="F962" t="str">
            <v>Cedido/Vendido CATRIEL</v>
          </cell>
          <cell r="G962" t="str">
            <v>Cedido/Vendido BAJO DEL PICHE</v>
          </cell>
          <cell r="H962">
            <v>42510</v>
          </cell>
        </row>
        <row r="963">
          <cell r="A963" t="str">
            <v>PuB-135a</v>
          </cell>
          <cell r="B963" t="str">
            <v>YPF.RN.PuB-135</v>
          </cell>
          <cell r="C963" t="str">
            <v>PuB-135</v>
          </cell>
          <cell r="D963" t="str">
            <v>YPF.RN.PuB-0135a</v>
          </cell>
          <cell r="E963" t="str">
            <v>Catriel</v>
          </cell>
          <cell r="F963" t="str">
            <v>CAT Zona I</v>
          </cell>
          <cell r="G963" t="str">
            <v>PB- 04</v>
          </cell>
          <cell r="H963">
            <v>42506</v>
          </cell>
        </row>
        <row r="964">
          <cell r="A964" t="str">
            <v>PuB-159[00]a</v>
          </cell>
          <cell r="B964" t="str">
            <v>YPF.RN.PuB-159</v>
          </cell>
          <cell r="C964" t="str">
            <v>PuB-159</v>
          </cell>
          <cell r="D964" t="str">
            <v>YPF.RN.PuB-0159[00]a</v>
          </cell>
          <cell r="E964" t="str">
            <v>Catriel</v>
          </cell>
          <cell r="F964" t="str">
            <v>CAT Zona I</v>
          </cell>
          <cell r="G964" t="str">
            <v>PB- 04</v>
          </cell>
          <cell r="H964">
            <v>42506</v>
          </cell>
        </row>
        <row r="965">
          <cell r="A965" t="str">
            <v>BP-32</v>
          </cell>
          <cell r="B965" t="str">
            <v>YPF.RN.BP-32</v>
          </cell>
          <cell r="C965" t="str">
            <v>BP-0032</v>
          </cell>
          <cell r="D965" t="str">
            <v>YPF.RN.BP-32</v>
          </cell>
          <cell r="E965" t="str">
            <v>Catriel</v>
          </cell>
          <cell r="F965" t="str">
            <v>Cedido/Vendido CATRIEL</v>
          </cell>
          <cell r="G965" t="str">
            <v>Cedido/Vendido BAJO DEL PICHE</v>
          </cell>
          <cell r="H965">
            <v>42506</v>
          </cell>
        </row>
        <row r="966">
          <cell r="A966" t="str">
            <v>SP-117a(I)</v>
          </cell>
          <cell r="B966" t="str">
            <v>YPF.RN.SP-117(I)</v>
          </cell>
          <cell r="C966" t="str">
            <v>SP-117(I)</v>
          </cell>
          <cell r="D966" t="str">
            <v>YPF.RN.SP-0117a(I)</v>
          </cell>
          <cell r="E966" t="str">
            <v>Catriel</v>
          </cell>
          <cell r="F966" t="str">
            <v>CAT Zona I</v>
          </cell>
          <cell r="G966" t="str">
            <v>SP- 09</v>
          </cell>
          <cell r="H966">
            <v>42505</v>
          </cell>
        </row>
        <row r="967">
          <cell r="A967" t="str">
            <v>SP-407a</v>
          </cell>
          <cell r="B967" t="str">
            <v>YPF.RN.SP.a-407</v>
          </cell>
          <cell r="C967" t="str">
            <v>SP.a-407</v>
          </cell>
          <cell r="D967" t="str">
            <v>YPF.RN.SP.a-0407a</v>
          </cell>
          <cell r="E967" t="str">
            <v>Catriel</v>
          </cell>
          <cell r="F967" t="str">
            <v>CAT Zona I</v>
          </cell>
          <cell r="G967" t="str">
            <v>SP-10</v>
          </cell>
          <cell r="H967">
            <v>42505</v>
          </cell>
        </row>
        <row r="968">
          <cell r="A968" t="str">
            <v>BP.a-22</v>
          </cell>
          <cell r="B968" t="str">
            <v>YPF.RN.BP.a-22</v>
          </cell>
          <cell r="C968" t="str">
            <v>BP-0022</v>
          </cell>
          <cell r="D968" t="str">
            <v>YPF.RN.BP.a-22</v>
          </cell>
          <cell r="E968" t="str">
            <v>Catriel</v>
          </cell>
          <cell r="F968" t="str">
            <v>Cedido/Vendido CATRIEL</v>
          </cell>
          <cell r="G968" t="str">
            <v>Cedido/Vendido BAJO DEL PICHE</v>
          </cell>
          <cell r="H968">
            <v>42504</v>
          </cell>
        </row>
        <row r="969">
          <cell r="A969" t="str">
            <v>VAM-65a(d)</v>
          </cell>
          <cell r="B969" t="str">
            <v>YPF.Nq.VAM-65(d)</v>
          </cell>
          <cell r="C969" t="str">
            <v>VAM-65(d)</v>
          </cell>
          <cell r="D969" t="str">
            <v>YPF.Nq.VAM-0065a(d)</v>
          </cell>
          <cell r="E969" t="str">
            <v>Catriel</v>
          </cell>
          <cell r="F969" t="str">
            <v>VAM Zona I</v>
          </cell>
          <cell r="G969" t="str">
            <v>VAM</v>
          </cell>
          <cell r="H969">
            <v>42503</v>
          </cell>
        </row>
        <row r="970">
          <cell r="A970" t="str">
            <v>VAM-58(d)[00]a</v>
          </cell>
          <cell r="B970" t="str">
            <v>YPF.Nq.VAM-58(d)</v>
          </cell>
          <cell r="C970" t="str">
            <v>VAM-58(d)</v>
          </cell>
          <cell r="D970" t="str">
            <v>YPF.Nq.VAM-0058(d)[00]a</v>
          </cell>
          <cell r="E970" t="str">
            <v>Catriel</v>
          </cell>
          <cell r="F970" t="str">
            <v>VAM Zona I</v>
          </cell>
          <cell r="G970" t="str">
            <v>VAM</v>
          </cell>
          <cell r="H970">
            <v>42503</v>
          </cell>
        </row>
        <row r="971">
          <cell r="A971" t="str">
            <v>SP-138(I)[00]a</v>
          </cell>
          <cell r="B971" t="str">
            <v>YPF.RN.SP-138(I)</v>
          </cell>
          <cell r="C971" t="str">
            <v>SP-138(I)</v>
          </cell>
          <cell r="D971" t="str">
            <v>YPF.RN.SP-0138(I)[00]a</v>
          </cell>
          <cell r="E971" t="str">
            <v>Catriel</v>
          </cell>
          <cell r="F971" t="str">
            <v>CAT Zona I</v>
          </cell>
          <cell r="G971" t="str">
            <v>SP- 06</v>
          </cell>
          <cell r="H971">
            <v>42503</v>
          </cell>
        </row>
        <row r="972">
          <cell r="A972" t="str">
            <v>PuB-119</v>
          </cell>
          <cell r="B972" t="str">
            <v>YPF.RN.PuB-119</v>
          </cell>
          <cell r="C972" t="str">
            <v>PuB-119</v>
          </cell>
          <cell r="D972" t="str">
            <v>YPF.RN.PuB-119</v>
          </cell>
          <cell r="E972" t="str">
            <v>Catriel</v>
          </cell>
          <cell r="F972" t="str">
            <v>CAT Zona I</v>
          </cell>
          <cell r="G972" t="str">
            <v>PB- 02</v>
          </cell>
          <cell r="H972">
            <v>42503</v>
          </cell>
        </row>
        <row r="973">
          <cell r="A973" t="str">
            <v>BP.a-14</v>
          </cell>
          <cell r="B973" t="str">
            <v>YPF.RN.BP.a-14</v>
          </cell>
          <cell r="C973" t="str">
            <v>BP-0014</v>
          </cell>
          <cell r="D973" t="str">
            <v>YPF.RN.BP.a-14</v>
          </cell>
          <cell r="E973" t="str">
            <v>Catriel</v>
          </cell>
          <cell r="F973" t="str">
            <v>Cedido/Vendido CATRIEL</v>
          </cell>
          <cell r="G973" t="str">
            <v>Cedido/Vendido BAJO DEL PICHE</v>
          </cell>
          <cell r="H973">
            <v>42501</v>
          </cell>
        </row>
        <row r="974">
          <cell r="A974" t="str">
            <v>SP-347[00]a</v>
          </cell>
          <cell r="B974" t="str">
            <v>YPF.RN.SP-347</v>
          </cell>
          <cell r="C974" t="str">
            <v>SP-347</v>
          </cell>
          <cell r="D974" t="str">
            <v>YPF.RN.SP-0347[00]a</v>
          </cell>
          <cell r="E974" t="str">
            <v>Catriel</v>
          </cell>
          <cell r="F974" t="str">
            <v>CAT Zona I</v>
          </cell>
          <cell r="G974" t="str">
            <v>SP- 06</v>
          </cell>
          <cell r="H974">
            <v>42501</v>
          </cell>
        </row>
        <row r="975">
          <cell r="A975" t="str">
            <v>SP-325[]a</v>
          </cell>
          <cell r="B975" t="str">
            <v>YPF.RN.SP-325</v>
          </cell>
          <cell r="C975" t="str">
            <v>SP-325</v>
          </cell>
          <cell r="D975" t="str">
            <v>YPF.RN.SP-0325[00]a</v>
          </cell>
          <cell r="E975" t="str">
            <v>Catriel</v>
          </cell>
          <cell r="F975" t="str">
            <v>CAT Zona I</v>
          </cell>
          <cell r="G975" t="str">
            <v>SP- 01</v>
          </cell>
          <cell r="H975">
            <v>42499</v>
          </cell>
        </row>
        <row r="976">
          <cell r="A976" t="str">
            <v>SP-282</v>
          </cell>
          <cell r="B976" t="str">
            <v>YPF.RN.SP-282</v>
          </cell>
          <cell r="C976" t="str">
            <v>SP-0282</v>
          </cell>
          <cell r="D976" t="str">
            <v>YPF.RN.SP-282</v>
          </cell>
          <cell r="E976" t="str">
            <v>Catriel</v>
          </cell>
          <cell r="F976" t="str">
            <v>CAT Zona I</v>
          </cell>
          <cell r="G976" t="str">
            <v>SP- 01</v>
          </cell>
          <cell r="H976">
            <v>42499</v>
          </cell>
        </row>
        <row r="977">
          <cell r="A977" t="str">
            <v>EM-834a</v>
          </cell>
          <cell r="B977" t="str">
            <v>YPF.RN.EM-834</v>
          </cell>
          <cell r="C977" t="str">
            <v>EM-834</v>
          </cell>
          <cell r="D977" t="str">
            <v>YPF.RN.EM-0834a</v>
          </cell>
          <cell r="E977" t="str">
            <v>Catriel</v>
          </cell>
          <cell r="F977" t="str">
            <v>Cedido/Vendido CATRIEL</v>
          </cell>
          <cell r="G977" t="str">
            <v>Cedido /Vendido EL MEDANITO</v>
          </cell>
          <cell r="H977">
            <v>42498</v>
          </cell>
        </row>
        <row r="978">
          <cell r="A978" t="str">
            <v>PuB-107</v>
          </cell>
          <cell r="B978" t="str">
            <v>YPF.RN.PuB-107</v>
          </cell>
          <cell r="C978" t="str">
            <v>PuB-0107</v>
          </cell>
          <cell r="D978" t="str">
            <v>YPF.RN.PuB-107</v>
          </cell>
          <cell r="E978" t="str">
            <v>Catriel</v>
          </cell>
          <cell r="F978" t="str">
            <v>CAT Zona I</v>
          </cell>
          <cell r="G978" t="str">
            <v>PB- 04</v>
          </cell>
          <cell r="H978">
            <v>42497</v>
          </cell>
        </row>
        <row r="979">
          <cell r="A979" t="str">
            <v>PuB-141[00]a</v>
          </cell>
          <cell r="B979" t="str">
            <v>YPF.RN.PuB-141</v>
          </cell>
          <cell r="C979" t="str">
            <v>PuB-141</v>
          </cell>
          <cell r="D979" t="str">
            <v>YPF.RN.PuB-0141[00]a</v>
          </cell>
          <cell r="E979" t="str">
            <v>Catriel</v>
          </cell>
          <cell r="F979" t="str">
            <v>CAT Zona I</v>
          </cell>
          <cell r="G979" t="str">
            <v>PB- 04</v>
          </cell>
          <cell r="H979">
            <v>42495</v>
          </cell>
        </row>
        <row r="980">
          <cell r="A980" t="str">
            <v>CHO-12</v>
          </cell>
          <cell r="B980" t="str">
            <v>YPF.Nq.CHO-12</v>
          </cell>
          <cell r="C980" t="str">
            <v>CHO-12</v>
          </cell>
          <cell r="D980" t="str">
            <v>YPF.Nq.CHO-12</v>
          </cell>
          <cell r="E980" t="str">
            <v>Catriel</v>
          </cell>
          <cell r="F980" t="str">
            <v>VAM Zona I</v>
          </cell>
          <cell r="G980" t="str">
            <v>CH</v>
          </cell>
          <cell r="H980">
            <v>42493</v>
          </cell>
        </row>
        <row r="981">
          <cell r="A981" t="str">
            <v>SP-425a</v>
          </cell>
          <cell r="B981" t="str">
            <v>YPF.RN.SP-425</v>
          </cell>
          <cell r="C981" t="str">
            <v>SP-425</v>
          </cell>
          <cell r="D981" t="str">
            <v>YPF.RN.SP-0425a</v>
          </cell>
          <cell r="E981" t="str">
            <v>Catriel</v>
          </cell>
          <cell r="F981" t="str">
            <v>CAT Zona I</v>
          </cell>
          <cell r="G981" t="str">
            <v>SP-10</v>
          </cell>
          <cell r="H981">
            <v>42493</v>
          </cell>
        </row>
        <row r="982">
          <cell r="A982" t="str">
            <v>SP-411a</v>
          </cell>
          <cell r="B982" t="str">
            <v>YPF.RN.SP.a-411</v>
          </cell>
          <cell r="C982" t="str">
            <v>SP.a-411</v>
          </cell>
          <cell r="D982" t="str">
            <v>YPF.RN.SP.a-0411a</v>
          </cell>
          <cell r="E982" t="str">
            <v>Catriel</v>
          </cell>
          <cell r="F982" t="str">
            <v>CAT Zona I</v>
          </cell>
          <cell r="G982" t="str">
            <v>SP-10</v>
          </cell>
          <cell r="H982">
            <v>42492</v>
          </cell>
        </row>
        <row r="983">
          <cell r="A983" t="str">
            <v>SP-342a</v>
          </cell>
          <cell r="B983" t="str">
            <v>YPF.RN.SP-342</v>
          </cell>
          <cell r="C983" t="str">
            <v>SP-342</v>
          </cell>
          <cell r="D983" t="str">
            <v>YPF.RN.SP-0342a</v>
          </cell>
          <cell r="E983" t="str">
            <v>Catriel</v>
          </cell>
          <cell r="F983" t="str">
            <v>CAT Zona I</v>
          </cell>
          <cell r="G983" t="str">
            <v>SP- 06</v>
          </cell>
          <cell r="H983">
            <v>42491</v>
          </cell>
        </row>
        <row r="984">
          <cell r="A984" t="str">
            <v>SP-413a</v>
          </cell>
          <cell r="B984" t="str">
            <v>YPF.RN.SP.a-413</v>
          </cell>
          <cell r="C984" t="str">
            <v>SP.a-413</v>
          </cell>
          <cell r="D984" t="str">
            <v>YPF.RN.SP.a-0413a</v>
          </cell>
          <cell r="E984" t="str">
            <v>Catriel</v>
          </cell>
          <cell r="F984" t="str">
            <v>CAT Zona I</v>
          </cell>
          <cell r="G984" t="str">
            <v>SP-10</v>
          </cell>
          <cell r="H984">
            <v>42490</v>
          </cell>
        </row>
        <row r="985">
          <cell r="A985" t="str">
            <v>SCB-41</v>
          </cell>
          <cell r="B985" t="str">
            <v>YPF.Nq.SCB-41</v>
          </cell>
          <cell r="C985" t="str">
            <v>SCB-0041</v>
          </cell>
          <cell r="D985" t="str">
            <v>YPF.Nq.SCB-41</v>
          </cell>
          <cell r="E985" t="str">
            <v>Catriel</v>
          </cell>
          <cell r="F985" t="str">
            <v>VAM Zona I</v>
          </cell>
          <cell r="G985" t="str">
            <v>SCB- 01</v>
          </cell>
          <cell r="H985">
            <v>42490</v>
          </cell>
        </row>
        <row r="986">
          <cell r="A986" t="str">
            <v>SP-64</v>
          </cell>
          <cell r="B986" t="str">
            <v>YPF.RN.SP-64</v>
          </cell>
          <cell r="C986" t="str">
            <v>SP-0064</v>
          </cell>
          <cell r="D986" t="str">
            <v>YPF.RN.SP-64</v>
          </cell>
          <cell r="E986" t="str">
            <v>Catriel</v>
          </cell>
          <cell r="F986" t="str">
            <v>CAT Zona I</v>
          </cell>
          <cell r="G986" t="str">
            <v>SP- 03</v>
          </cell>
          <cell r="H986">
            <v>42490</v>
          </cell>
        </row>
        <row r="987">
          <cell r="A987" t="str">
            <v>SP-105a</v>
          </cell>
          <cell r="B987" t="str">
            <v>YPF.RN.SP.a-105</v>
          </cell>
          <cell r="C987" t="str">
            <v>SP-105</v>
          </cell>
          <cell r="D987" t="str">
            <v>YPF.RN.SP.a-0105a</v>
          </cell>
          <cell r="E987" t="str">
            <v>Catriel</v>
          </cell>
          <cell r="F987" t="str">
            <v>CAT Zona I</v>
          </cell>
          <cell r="G987" t="str">
            <v>SP- 06</v>
          </cell>
          <cell r="H987">
            <v>42490</v>
          </cell>
        </row>
        <row r="988">
          <cell r="A988" t="str">
            <v>SP-477a</v>
          </cell>
          <cell r="B988" t="str">
            <v>YPF.RN.SP.a-477</v>
          </cell>
          <cell r="C988" t="str">
            <v>SP.a-477</v>
          </cell>
          <cell r="D988" t="str">
            <v>YPF.RN.SP.a-0477a</v>
          </cell>
          <cell r="E988" t="str">
            <v>Catriel</v>
          </cell>
          <cell r="F988" t="str">
            <v>CAT Zona I</v>
          </cell>
          <cell r="G988" t="str">
            <v>SP- 07</v>
          </cell>
          <cell r="H988">
            <v>42489</v>
          </cell>
        </row>
        <row r="989">
          <cell r="A989" t="str">
            <v>SCB-80a</v>
          </cell>
          <cell r="B989" t="str">
            <v>YPF.Nq.SCB.a-80</v>
          </cell>
          <cell r="C989" t="str">
            <v>SCB-80</v>
          </cell>
          <cell r="D989" t="str">
            <v>YPF.Nq.SCB.a-0080a</v>
          </cell>
          <cell r="E989" t="str">
            <v>Catriel</v>
          </cell>
          <cell r="F989" t="str">
            <v>VAM Zona I</v>
          </cell>
          <cell r="G989" t="str">
            <v>SCB- 01</v>
          </cell>
          <cell r="H989">
            <v>42489</v>
          </cell>
        </row>
        <row r="990">
          <cell r="A990" t="str">
            <v>VAM-29a</v>
          </cell>
          <cell r="B990" t="str">
            <v>YPF.Nq.VAM.a-29</v>
          </cell>
          <cell r="C990" t="str">
            <v>VAM-29</v>
          </cell>
          <cell r="D990" t="str">
            <v>YPF.Nq.VAM.a-0029a</v>
          </cell>
          <cell r="E990" t="str">
            <v>Catriel</v>
          </cell>
          <cell r="F990" t="str">
            <v>VAM Zona I</v>
          </cell>
          <cell r="G990" t="str">
            <v>VAM</v>
          </cell>
          <cell r="H990">
            <v>42488</v>
          </cell>
        </row>
        <row r="991">
          <cell r="A991" t="str">
            <v>CHO-11</v>
          </cell>
          <cell r="B991" t="str">
            <v>YPF.Nq.CHO-11</v>
          </cell>
          <cell r="C991" t="str">
            <v>CHO-11</v>
          </cell>
          <cell r="D991" t="str">
            <v>YPF.Nq.CHO-11</v>
          </cell>
          <cell r="E991" t="str">
            <v>Catriel</v>
          </cell>
          <cell r="F991" t="str">
            <v>VAM Zona I</v>
          </cell>
          <cell r="G991" t="str">
            <v>CH</v>
          </cell>
          <cell r="H991">
            <v>42487</v>
          </cell>
        </row>
        <row r="992">
          <cell r="A992" t="str">
            <v>SP-442a</v>
          </cell>
          <cell r="B992" t="str">
            <v>YPF.RN.SP-442</v>
          </cell>
          <cell r="C992" t="str">
            <v>SP-442</v>
          </cell>
          <cell r="D992" t="str">
            <v>YPF.RN.SP-0442a</v>
          </cell>
          <cell r="E992" t="str">
            <v>Catriel</v>
          </cell>
          <cell r="F992" t="str">
            <v>CAT Zona I</v>
          </cell>
          <cell r="G992" t="str">
            <v>SP- 06</v>
          </cell>
          <cell r="H992">
            <v>42487</v>
          </cell>
        </row>
        <row r="993">
          <cell r="A993" t="str">
            <v>EM-875a</v>
          </cell>
          <cell r="B993" t="str">
            <v>YPF.RN.EM-875</v>
          </cell>
          <cell r="C993" t="str">
            <v>EM-875</v>
          </cell>
          <cell r="D993" t="str">
            <v>YPF.RN.EM-0875a</v>
          </cell>
          <cell r="E993" t="str">
            <v>Catriel</v>
          </cell>
          <cell r="F993" t="str">
            <v>Cedido/Vendido CATRIEL</v>
          </cell>
          <cell r="G993" t="str">
            <v>Cedido /Vendido EL MEDANITO</v>
          </cell>
          <cell r="H993">
            <v>42487</v>
          </cell>
        </row>
        <row r="994">
          <cell r="A994" t="str">
            <v>SP-367a</v>
          </cell>
          <cell r="B994" t="str">
            <v>YPF.RN.SP-367</v>
          </cell>
          <cell r="C994" t="str">
            <v>SP-367</v>
          </cell>
          <cell r="D994" t="str">
            <v>YPF.RN.SP-0367a</v>
          </cell>
          <cell r="E994" t="str">
            <v>Catriel</v>
          </cell>
          <cell r="F994" t="str">
            <v>CAT Zona I</v>
          </cell>
          <cell r="G994" t="str">
            <v>SP- 06</v>
          </cell>
          <cell r="H994">
            <v>42486</v>
          </cell>
        </row>
        <row r="995">
          <cell r="A995" t="str">
            <v>CAv.x-3</v>
          </cell>
          <cell r="B995" t="str">
            <v>YPF.Nq.CAv.x-3</v>
          </cell>
          <cell r="C995" t="str">
            <v>CAv-3</v>
          </cell>
          <cell r="D995" t="str">
            <v>YPF.Nq.CAv.x-3</v>
          </cell>
          <cell r="E995" t="str">
            <v>Catriel</v>
          </cell>
          <cell r="F995" t="str">
            <v>VAM Zona I</v>
          </cell>
          <cell r="G995" t="str">
            <v>SCB- 01</v>
          </cell>
          <cell r="H995">
            <v>42486</v>
          </cell>
        </row>
        <row r="996">
          <cell r="A996" t="str">
            <v>CHO-40a(d)</v>
          </cell>
          <cell r="B996" t="str">
            <v>YPF.Nq.CHO-40(d)</v>
          </cell>
          <cell r="C996" t="str">
            <v>CHO-40(d)</v>
          </cell>
          <cell r="D996" t="str">
            <v>YPF.Nq.CHO-0040a(d)</v>
          </cell>
          <cell r="E996" t="str">
            <v>Catriel</v>
          </cell>
          <cell r="F996" t="str">
            <v>VAM Zona I</v>
          </cell>
          <cell r="G996" t="str">
            <v>CHON</v>
          </cell>
          <cell r="H996">
            <v>42485</v>
          </cell>
        </row>
        <row r="997">
          <cell r="A997" t="str">
            <v>EM-837a</v>
          </cell>
          <cell r="B997" t="str">
            <v>YPF.RN.EM-837</v>
          </cell>
          <cell r="C997" t="str">
            <v>EM-837</v>
          </cell>
          <cell r="D997" t="str">
            <v>YPF.RN.EM-0837a</v>
          </cell>
          <cell r="E997" t="str">
            <v>Catriel</v>
          </cell>
          <cell r="F997" t="str">
            <v>Cedido/Vendido CATRIEL</v>
          </cell>
          <cell r="G997" t="str">
            <v>Cedido /Vendido EL MEDANITO</v>
          </cell>
          <cell r="H997">
            <v>42485</v>
          </cell>
        </row>
        <row r="998">
          <cell r="A998" t="str">
            <v>SP-207</v>
          </cell>
          <cell r="B998" t="str">
            <v>YPF.RN.SP-207</v>
          </cell>
          <cell r="C998" t="str">
            <v>SP-0207</v>
          </cell>
          <cell r="D998" t="str">
            <v>YPF.RN.SP-207</v>
          </cell>
          <cell r="E998" t="str">
            <v>Catriel</v>
          </cell>
          <cell r="F998" t="str">
            <v>CAT Zona I</v>
          </cell>
          <cell r="G998" t="str">
            <v>SP- 03</v>
          </cell>
          <cell r="H998">
            <v>42484</v>
          </cell>
        </row>
        <row r="999">
          <cell r="A999" t="str">
            <v>EM-798a</v>
          </cell>
          <cell r="B999" t="str">
            <v>YPF.RN.EM-798</v>
          </cell>
          <cell r="C999" t="str">
            <v>EM-798</v>
          </cell>
          <cell r="D999" t="str">
            <v>YPF.RN.EM-0798a</v>
          </cell>
          <cell r="E999" t="str">
            <v>Catriel</v>
          </cell>
          <cell r="F999" t="str">
            <v>Cedido/Vendido CATRIEL</v>
          </cell>
          <cell r="G999" t="str">
            <v>Cedido /Vendido EL MEDANITO</v>
          </cell>
          <cell r="H999">
            <v>42483</v>
          </cell>
        </row>
        <row r="1000">
          <cell r="A1000" t="str">
            <v>SP-232</v>
          </cell>
          <cell r="B1000" t="str">
            <v>YPF.RN.SP-232</v>
          </cell>
          <cell r="C1000" t="str">
            <v>SP-0232</v>
          </cell>
          <cell r="D1000" t="str">
            <v>YPF.RN.SP-232</v>
          </cell>
          <cell r="E1000" t="str">
            <v>Catriel</v>
          </cell>
          <cell r="F1000" t="str">
            <v>CAT Zona I</v>
          </cell>
          <cell r="G1000" t="str">
            <v>SP- 03</v>
          </cell>
          <cell r="H1000">
            <v>42481</v>
          </cell>
        </row>
        <row r="1001">
          <cell r="A1001" t="str">
            <v>SP-502[00]a</v>
          </cell>
          <cell r="B1001" t="str">
            <v>YPF.RN.SP-502</v>
          </cell>
          <cell r="C1001" t="str">
            <v>SP-502</v>
          </cell>
          <cell r="D1001" t="str">
            <v>YPF.RN.SP-0502[00]a</v>
          </cell>
          <cell r="E1001" t="str">
            <v>Catriel</v>
          </cell>
          <cell r="F1001" t="str">
            <v>CAT Zona I</v>
          </cell>
          <cell r="G1001" t="str">
            <v>SP- 09</v>
          </cell>
          <cell r="H1001">
            <v>42481</v>
          </cell>
        </row>
        <row r="1002">
          <cell r="A1002" t="str">
            <v>SCB-95a</v>
          </cell>
          <cell r="B1002" t="str">
            <v>YPF.Nq.SCB-95</v>
          </cell>
          <cell r="C1002" t="str">
            <v>SCB-95</v>
          </cell>
          <cell r="D1002" t="str">
            <v>YPF.Nq.SCB-0095a</v>
          </cell>
          <cell r="E1002" t="str">
            <v>Catriel</v>
          </cell>
          <cell r="F1002" t="str">
            <v>VAM Zona I</v>
          </cell>
          <cell r="G1002" t="str">
            <v>SCB- 01</v>
          </cell>
          <cell r="H1002">
            <v>42481</v>
          </cell>
        </row>
        <row r="1003">
          <cell r="A1003" t="str">
            <v>EM-747a</v>
          </cell>
          <cell r="B1003" t="str">
            <v>YPF.RN.EM-747</v>
          </cell>
          <cell r="C1003" t="str">
            <v>EM-747</v>
          </cell>
          <cell r="D1003" t="str">
            <v>YPF.RN.EM-0747a</v>
          </cell>
          <cell r="E1003" t="str">
            <v>Catriel</v>
          </cell>
          <cell r="F1003" t="str">
            <v>Cedido/Vendido CATRIEL</v>
          </cell>
          <cell r="G1003" t="str">
            <v>Cedido /Vendido EL MEDANITO</v>
          </cell>
          <cell r="H1003">
            <v>42480</v>
          </cell>
        </row>
        <row r="1004">
          <cell r="A1004" t="str">
            <v>PuB-68</v>
          </cell>
          <cell r="B1004" t="str">
            <v>YPF.RN.PuB-68</v>
          </cell>
          <cell r="C1004" t="str">
            <v>PuB-0068</v>
          </cell>
          <cell r="D1004" t="str">
            <v>YPF.RN.PuB-68</v>
          </cell>
          <cell r="E1004" t="str">
            <v>Catriel</v>
          </cell>
          <cell r="F1004" t="str">
            <v>CAT Zona I</v>
          </cell>
          <cell r="G1004" t="str">
            <v>PB- 03</v>
          </cell>
          <cell r="H1004">
            <v>42479</v>
          </cell>
        </row>
        <row r="1005">
          <cell r="A1005" t="str">
            <v>SCB-49</v>
          </cell>
          <cell r="B1005" t="str">
            <v>YPF.Nq.SCB-49</v>
          </cell>
          <cell r="C1005" t="str">
            <v>SCB-0049</v>
          </cell>
          <cell r="D1005" t="str">
            <v>YPF.Nq.SCB-49</v>
          </cell>
          <cell r="E1005" t="str">
            <v>Catriel</v>
          </cell>
          <cell r="F1005" t="str">
            <v>VAM Zona I</v>
          </cell>
          <cell r="G1005" t="str">
            <v>SCB- 01</v>
          </cell>
          <cell r="H1005">
            <v>42479</v>
          </cell>
        </row>
        <row r="1006">
          <cell r="A1006" t="str">
            <v>VAM-26a</v>
          </cell>
          <cell r="B1006" t="str">
            <v>YPF.Nq.VAM-26</v>
          </cell>
          <cell r="C1006" t="str">
            <v>VAM-26</v>
          </cell>
          <cell r="D1006" t="str">
            <v>YPF.Nq.VAM-0026a</v>
          </cell>
          <cell r="E1006" t="str">
            <v>Catriel</v>
          </cell>
          <cell r="F1006" t="str">
            <v>VAM Zona I</v>
          </cell>
          <cell r="G1006" t="str">
            <v>VAM</v>
          </cell>
          <cell r="H1006">
            <v>42477</v>
          </cell>
        </row>
        <row r="1007">
          <cell r="A1007" t="str">
            <v>SP-0044[00]a(I)</v>
          </cell>
          <cell r="B1007" t="str">
            <v>YPF.RN.SP-44(I)</v>
          </cell>
          <cell r="C1007" t="str">
            <v>SP-44(I)</v>
          </cell>
          <cell r="D1007" t="str">
            <v>YPF.RN.SP-0044[00]a(I)</v>
          </cell>
          <cell r="E1007" t="str">
            <v>Catriel</v>
          </cell>
          <cell r="F1007" t="str">
            <v>CAT Zona I</v>
          </cell>
          <cell r="G1007" t="str">
            <v>SP- 02</v>
          </cell>
          <cell r="H1007">
            <v>42477</v>
          </cell>
        </row>
        <row r="1008">
          <cell r="A1008" t="str">
            <v>PuB-46</v>
          </cell>
          <cell r="B1008" t="str">
            <v>YPF.RN.PuB-46</v>
          </cell>
          <cell r="C1008" t="str">
            <v>PuB-0046</v>
          </cell>
          <cell r="D1008" t="str">
            <v>YPF.RN.PuB-46</v>
          </cell>
          <cell r="E1008" t="str">
            <v>Catriel</v>
          </cell>
          <cell r="F1008" t="str">
            <v>CAT Zona I</v>
          </cell>
          <cell r="G1008" t="str">
            <v>PB- 03</v>
          </cell>
          <cell r="H1008">
            <v>42477</v>
          </cell>
        </row>
        <row r="1009">
          <cell r="A1009" t="str">
            <v>SP-0044[00]a(I)</v>
          </cell>
          <cell r="B1009" t="str">
            <v>YPF.RN.SP-44(I)</v>
          </cell>
          <cell r="C1009" t="str">
            <v>SP-44(I)</v>
          </cell>
          <cell r="D1009" t="str">
            <v>YPF.RN.SP-0044[00]a(I)</v>
          </cell>
          <cell r="E1009" t="str">
            <v>Catriel</v>
          </cell>
          <cell r="F1009" t="str">
            <v>CAT Zona I</v>
          </cell>
          <cell r="G1009" t="str">
            <v>SP- 02</v>
          </cell>
          <cell r="H1009">
            <v>42476</v>
          </cell>
        </row>
        <row r="1010">
          <cell r="A1010" t="str">
            <v>SCB-132a</v>
          </cell>
          <cell r="B1010" t="str">
            <v>YPF.Nq.SCB-132</v>
          </cell>
          <cell r="C1010" t="str">
            <v>SCB-132</v>
          </cell>
          <cell r="D1010" t="str">
            <v>YPF.Nq.SCB-0132a</v>
          </cell>
          <cell r="E1010" t="str">
            <v>Catriel</v>
          </cell>
          <cell r="F1010" t="str">
            <v>VAM Zona I</v>
          </cell>
          <cell r="G1010" t="str">
            <v>SCB- 01</v>
          </cell>
          <cell r="H1010">
            <v>42476</v>
          </cell>
        </row>
        <row r="1011">
          <cell r="A1011" t="str">
            <v>SP-305a</v>
          </cell>
          <cell r="B1011" t="str">
            <v>YPF.RN.SP-305</v>
          </cell>
          <cell r="C1011" t="str">
            <v>SP-305</v>
          </cell>
          <cell r="D1011" t="str">
            <v>YPF.RN.SP-0305a</v>
          </cell>
          <cell r="E1011" t="str">
            <v>Catriel</v>
          </cell>
          <cell r="F1011" t="str">
            <v>CAT Zona I</v>
          </cell>
          <cell r="G1011" t="str">
            <v>SP- 06</v>
          </cell>
          <cell r="H1011">
            <v>42476</v>
          </cell>
        </row>
        <row r="1012">
          <cell r="A1012" t="str">
            <v>SP-140a(I)</v>
          </cell>
          <cell r="B1012" t="str">
            <v>YPF.RN.SP-140(I)</v>
          </cell>
          <cell r="C1012" t="str">
            <v>SP-140(I)</v>
          </cell>
          <cell r="D1012" t="str">
            <v>YPF.RN.SP-0140a(I)</v>
          </cell>
          <cell r="E1012" t="str">
            <v>Catriel</v>
          </cell>
          <cell r="F1012" t="str">
            <v>CAT Zona I</v>
          </cell>
          <cell r="G1012" t="str">
            <v>SP- 04</v>
          </cell>
          <cell r="H1012">
            <v>42474</v>
          </cell>
        </row>
        <row r="1013">
          <cell r="A1013" t="str">
            <v>CAv.x-4[00]a</v>
          </cell>
          <cell r="B1013" t="str">
            <v>YPF.Nq.CAv.x-4</v>
          </cell>
          <cell r="C1013" t="str">
            <v>CAv.x-4</v>
          </cell>
          <cell r="D1013" t="str">
            <v>YPF.Nq.CAv.x-0004[00]a</v>
          </cell>
          <cell r="E1013" t="str">
            <v>Catriel</v>
          </cell>
          <cell r="F1013" t="str">
            <v>Vendido/Cedido Auca Mahuida</v>
          </cell>
          <cell r="G1013" t="str">
            <v>Cedido /Vendido CERRO AVISPA</v>
          </cell>
          <cell r="H1013">
            <v>42474</v>
          </cell>
        </row>
        <row r="1014">
          <cell r="A1014" t="str">
            <v>EM-156</v>
          </cell>
          <cell r="B1014" t="str">
            <v>YPF.RN.EM-156</v>
          </cell>
          <cell r="C1014" t="str">
            <v>EM-0156</v>
          </cell>
          <cell r="D1014" t="str">
            <v>YPF.RN.EM-156</v>
          </cell>
          <cell r="E1014" t="str">
            <v>Catriel</v>
          </cell>
          <cell r="F1014" t="str">
            <v>Cedido/Vendido CATRIEL</v>
          </cell>
          <cell r="G1014" t="str">
            <v>Cedido /Vendido EL MEDANITO</v>
          </cell>
          <cell r="H1014">
            <v>42473</v>
          </cell>
        </row>
        <row r="1015">
          <cell r="A1015" t="str">
            <v>EM-746a</v>
          </cell>
          <cell r="B1015" t="str">
            <v>YPF.RN.EM-746</v>
          </cell>
          <cell r="C1015" t="str">
            <v>EM-746</v>
          </cell>
          <cell r="D1015" t="str">
            <v>YPF.RN.EM-0746a</v>
          </cell>
          <cell r="E1015" t="str">
            <v>Catriel</v>
          </cell>
          <cell r="F1015" t="str">
            <v>Cedido/Vendido CATRIEL</v>
          </cell>
          <cell r="G1015" t="str">
            <v>Cedido /Vendido EL MEDANITO</v>
          </cell>
          <cell r="H1015">
            <v>42472</v>
          </cell>
        </row>
        <row r="1016">
          <cell r="A1016" t="str">
            <v>SP-315a</v>
          </cell>
          <cell r="B1016" t="str">
            <v>YPF.RN.SP.IA-315</v>
          </cell>
          <cell r="C1016" t="str">
            <v>SP-315</v>
          </cell>
          <cell r="D1016" t="str">
            <v>YPF.RN.SP.IA-0315a</v>
          </cell>
          <cell r="E1016" t="str">
            <v>Catriel</v>
          </cell>
          <cell r="F1016" t="str">
            <v>CAT Zona I</v>
          </cell>
          <cell r="G1016" t="str">
            <v>SP- 06</v>
          </cell>
          <cell r="H1016">
            <v>42471</v>
          </cell>
        </row>
        <row r="1017">
          <cell r="A1017" t="str">
            <v>SCB-68a</v>
          </cell>
          <cell r="B1017" t="str">
            <v>YPF.Nq.SCB-68</v>
          </cell>
          <cell r="C1017" t="str">
            <v>SCB-68</v>
          </cell>
          <cell r="D1017" t="str">
            <v>YPF.Nq.SCB-0068a</v>
          </cell>
          <cell r="E1017" t="str">
            <v>Catriel</v>
          </cell>
          <cell r="F1017" t="str">
            <v>VAM Zona I</v>
          </cell>
          <cell r="G1017" t="str">
            <v>SCB- 01</v>
          </cell>
          <cell r="H1017">
            <v>42469</v>
          </cell>
        </row>
        <row r="1018">
          <cell r="A1018" t="str">
            <v>SP-329a</v>
          </cell>
          <cell r="B1018" t="str">
            <v>YPF.RN.SP-329</v>
          </cell>
          <cell r="C1018" t="str">
            <v>SP-329</v>
          </cell>
          <cell r="D1018" t="str">
            <v>YPF.RN.SP-0329a</v>
          </cell>
          <cell r="E1018" t="str">
            <v>Catriel</v>
          </cell>
          <cell r="F1018" t="str">
            <v>CAT Zona I</v>
          </cell>
          <cell r="G1018" t="str">
            <v>SP- 06</v>
          </cell>
          <cell r="H1018">
            <v>42469</v>
          </cell>
        </row>
        <row r="1019">
          <cell r="A1019" t="str">
            <v>VAM-40a</v>
          </cell>
          <cell r="B1019" t="str">
            <v>YPF.Nq.VAM-40</v>
          </cell>
          <cell r="C1019" t="str">
            <v>VAM-40</v>
          </cell>
          <cell r="D1019" t="str">
            <v>YPF.Nq.VAM-0040a</v>
          </cell>
          <cell r="E1019" t="str">
            <v>Catriel</v>
          </cell>
          <cell r="F1019" t="str">
            <v>VAM Zona I</v>
          </cell>
          <cell r="G1019" t="str">
            <v>VAM</v>
          </cell>
          <cell r="H1019">
            <v>42468</v>
          </cell>
        </row>
        <row r="1020">
          <cell r="A1020" t="str">
            <v>SP-283</v>
          </cell>
          <cell r="B1020" t="str">
            <v>YPF.RN.SP-283</v>
          </cell>
          <cell r="C1020" t="str">
            <v>SP-283</v>
          </cell>
          <cell r="D1020" t="str">
            <v>YPF.RN.SP-283</v>
          </cell>
          <cell r="E1020" t="str">
            <v>Catriel</v>
          </cell>
          <cell r="F1020" t="str">
            <v>CAT Zona I</v>
          </cell>
          <cell r="G1020" t="str">
            <v>SP- 09</v>
          </cell>
          <cell r="H1020">
            <v>42467</v>
          </cell>
        </row>
        <row r="1021">
          <cell r="A1021" t="str">
            <v>VAM-59(d)[00]a</v>
          </cell>
          <cell r="B1021" t="str">
            <v>YPF.Nq.VAM-59(d)</v>
          </cell>
          <cell r="C1021" t="str">
            <v>VAM-59(d)</v>
          </cell>
          <cell r="D1021" t="str">
            <v>YPF.Nq.VAM-0059(d)[00]a</v>
          </cell>
          <cell r="E1021" t="str">
            <v>Catriel</v>
          </cell>
          <cell r="F1021" t="str">
            <v>VAM Zona I</v>
          </cell>
          <cell r="G1021" t="str">
            <v>VAM</v>
          </cell>
          <cell r="H1021">
            <v>42467</v>
          </cell>
        </row>
        <row r="1022">
          <cell r="A1022" t="str">
            <v>SCB-0071[00]a</v>
          </cell>
          <cell r="B1022" t="str">
            <v>YPF.Nq.SCB.a-71</v>
          </cell>
          <cell r="C1022" t="str">
            <v>SCB-71</v>
          </cell>
          <cell r="D1022" t="str">
            <v>YPF.Nq.SCB.a-0071[00]a</v>
          </cell>
          <cell r="E1022" t="str">
            <v>Catriel</v>
          </cell>
          <cell r="F1022" t="str">
            <v>VAM Zona I</v>
          </cell>
          <cell r="G1022" t="str">
            <v>SCB- 01</v>
          </cell>
          <cell r="H1022">
            <v>42466</v>
          </cell>
        </row>
        <row r="1023">
          <cell r="A1023" t="str">
            <v>SP-423a</v>
          </cell>
          <cell r="B1023" t="str">
            <v>YPF.RN.SP-423</v>
          </cell>
          <cell r="C1023" t="str">
            <v>SP-423</v>
          </cell>
          <cell r="D1023" t="str">
            <v>YPF.RN.SP-0423a</v>
          </cell>
          <cell r="E1023" t="str">
            <v>Catriel</v>
          </cell>
          <cell r="F1023" t="str">
            <v>CAT Zona I</v>
          </cell>
          <cell r="G1023" t="str">
            <v>SP-10</v>
          </cell>
          <cell r="H1023">
            <v>42465</v>
          </cell>
        </row>
        <row r="1024">
          <cell r="A1024" t="str">
            <v>PuB-153a</v>
          </cell>
          <cell r="B1024" t="str">
            <v>YPF.RN.PuB-153</v>
          </cell>
          <cell r="C1024" t="str">
            <v>PuB-153</v>
          </cell>
          <cell r="D1024" t="str">
            <v>YPF.RN.PuB-0153a</v>
          </cell>
          <cell r="E1024" t="str">
            <v>Catriel</v>
          </cell>
          <cell r="F1024" t="str">
            <v>CAT Zona I</v>
          </cell>
          <cell r="G1024" t="str">
            <v>PB- 03</v>
          </cell>
          <cell r="H1024">
            <v>42465</v>
          </cell>
        </row>
        <row r="1025">
          <cell r="A1025" t="str">
            <v>SP-422a</v>
          </cell>
          <cell r="B1025" t="str">
            <v>YPF.RN.SP-422</v>
          </cell>
          <cell r="C1025" t="str">
            <v>SP-422</v>
          </cell>
          <cell r="D1025" t="str">
            <v>YPF.RN.SP-0422a</v>
          </cell>
          <cell r="E1025" t="str">
            <v>Catriel</v>
          </cell>
          <cell r="F1025" t="str">
            <v>CAT Zona I</v>
          </cell>
          <cell r="G1025" t="str">
            <v>SP-10</v>
          </cell>
          <cell r="H1025">
            <v>42464</v>
          </cell>
        </row>
        <row r="1026">
          <cell r="A1026" t="str">
            <v>EM-790a</v>
          </cell>
          <cell r="B1026" t="str">
            <v>YPF.RN.EM-790</v>
          </cell>
          <cell r="C1026" t="str">
            <v>EM-790</v>
          </cell>
          <cell r="D1026" t="str">
            <v>YPF.RN.EM-0790a</v>
          </cell>
          <cell r="E1026" t="str">
            <v>Catriel</v>
          </cell>
          <cell r="F1026" t="str">
            <v>Cedido/Vendido CATRIEL</v>
          </cell>
          <cell r="G1026" t="str">
            <v>Cedido /Vendido EL MEDANITO</v>
          </cell>
          <cell r="H1026">
            <v>42464</v>
          </cell>
        </row>
        <row r="1027">
          <cell r="A1027" t="str">
            <v>SP-246</v>
          </cell>
          <cell r="B1027" t="str">
            <v>YPF.RN.SP-246</v>
          </cell>
          <cell r="C1027" t="str">
            <v>SP-0246</v>
          </cell>
          <cell r="D1027" t="str">
            <v>YPF.RN.SP-246</v>
          </cell>
          <cell r="E1027" t="str">
            <v>Catriel</v>
          </cell>
          <cell r="F1027" t="str">
            <v>CAT Zona I</v>
          </cell>
          <cell r="G1027" t="str">
            <v>SP- 07</v>
          </cell>
          <cell r="H1027">
            <v>42464</v>
          </cell>
        </row>
        <row r="1028">
          <cell r="A1028" t="str">
            <v>EM-793a</v>
          </cell>
          <cell r="B1028" t="str">
            <v>YPF.RN.EM-793</v>
          </cell>
          <cell r="C1028" t="str">
            <v>EM-793</v>
          </cell>
          <cell r="D1028" t="str">
            <v>YPF.RN.EM-0793a</v>
          </cell>
          <cell r="E1028" t="str">
            <v>Catriel</v>
          </cell>
          <cell r="F1028" t="str">
            <v>Cedido/Vendido CATRIEL</v>
          </cell>
          <cell r="G1028" t="str">
            <v>Cedido /Vendido EL MEDANITO</v>
          </cell>
          <cell r="H1028">
            <v>42463</v>
          </cell>
        </row>
        <row r="1029">
          <cell r="A1029" t="str">
            <v>SCB-45</v>
          </cell>
          <cell r="B1029" t="str">
            <v>YPF.Nq.SCB-45</v>
          </cell>
          <cell r="C1029" t="str">
            <v>SCB-0045</v>
          </cell>
          <cell r="D1029" t="str">
            <v>YPF.Nq.SCB-45</v>
          </cell>
          <cell r="E1029" t="str">
            <v>Catriel</v>
          </cell>
          <cell r="F1029" t="str">
            <v>VAM Zona I</v>
          </cell>
          <cell r="G1029" t="str">
            <v>SCB- 01</v>
          </cell>
          <cell r="H1029">
            <v>42463</v>
          </cell>
        </row>
        <row r="1030">
          <cell r="A1030" t="str">
            <v>LaMa-2a</v>
          </cell>
          <cell r="B1030" t="str">
            <v>YPF.Nq.LaMa.x-2</v>
          </cell>
          <cell r="C1030" t="str">
            <v>LaMa-2</v>
          </cell>
          <cell r="D1030" t="str">
            <v>YPF.Nq.LaMa.x-0002a</v>
          </cell>
          <cell r="E1030" t="str">
            <v>Catriel</v>
          </cell>
          <cell r="F1030" t="str">
            <v>VAM Zona I</v>
          </cell>
          <cell r="G1030" t="str">
            <v>LaMa- 02</v>
          </cell>
          <cell r="H1030">
            <v>42463</v>
          </cell>
        </row>
        <row r="1031">
          <cell r="A1031" t="str">
            <v>EM-775a</v>
          </cell>
          <cell r="B1031" t="str">
            <v>YPF.RN.EM-775</v>
          </cell>
          <cell r="C1031" t="str">
            <v>EM-775</v>
          </cell>
          <cell r="D1031" t="str">
            <v>YPF.RN.EM-0775a</v>
          </cell>
          <cell r="E1031" t="str">
            <v>Catriel</v>
          </cell>
          <cell r="F1031" t="str">
            <v>Cedido/Vendido CATRIEL</v>
          </cell>
          <cell r="G1031" t="str">
            <v>Cedido /Vendido EL MEDANITO</v>
          </cell>
          <cell r="H1031">
            <v>42461</v>
          </cell>
        </row>
        <row r="1032">
          <cell r="A1032" t="str">
            <v>SP-450a</v>
          </cell>
          <cell r="B1032" t="str">
            <v>YPF.RN.SP-450</v>
          </cell>
          <cell r="C1032" t="str">
            <v>SP-450</v>
          </cell>
          <cell r="D1032" t="str">
            <v>YPF.RN.SP-0450a</v>
          </cell>
          <cell r="E1032" t="str">
            <v>Catriel</v>
          </cell>
          <cell r="F1032" t="str">
            <v>CAT Zona I</v>
          </cell>
          <cell r="G1032" t="str">
            <v>SP-10</v>
          </cell>
          <cell r="H1032">
            <v>42461</v>
          </cell>
        </row>
        <row r="1033">
          <cell r="A1033" t="str">
            <v>SP-392a</v>
          </cell>
          <cell r="B1033" t="str">
            <v>YPF.RN.SP-392</v>
          </cell>
          <cell r="C1033" t="str">
            <v>SP-392</v>
          </cell>
          <cell r="D1033" t="str">
            <v>YPF.RN.SP-0392a</v>
          </cell>
          <cell r="E1033" t="str">
            <v>Catriel</v>
          </cell>
          <cell r="F1033" t="str">
            <v>CAT Zona I</v>
          </cell>
          <cell r="G1033" t="str">
            <v>SP- 06</v>
          </cell>
          <cell r="H1033">
            <v>42460</v>
          </cell>
        </row>
        <row r="1034">
          <cell r="A1034" t="str">
            <v>SP-404a</v>
          </cell>
          <cell r="B1034" t="str">
            <v>YPF.RN.SP-404</v>
          </cell>
          <cell r="C1034" t="str">
            <v>SP-404</v>
          </cell>
          <cell r="D1034" t="str">
            <v>YPF.RN.SP-0404a</v>
          </cell>
          <cell r="E1034" t="str">
            <v>Catriel</v>
          </cell>
          <cell r="F1034" t="str">
            <v>CAT Zona I</v>
          </cell>
          <cell r="G1034" t="str">
            <v>SP- 06</v>
          </cell>
          <cell r="H1034">
            <v>42460</v>
          </cell>
        </row>
        <row r="1035">
          <cell r="A1035" t="str">
            <v>SCB-58</v>
          </cell>
          <cell r="B1035" t="str">
            <v>YPF.Nq.SCB-58</v>
          </cell>
          <cell r="C1035" t="str">
            <v>SCB-0058</v>
          </cell>
          <cell r="D1035" t="str">
            <v>YPF.Nq.SCB-58</v>
          </cell>
          <cell r="E1035" t="str">
            <v>Catriel</v>
          </cell>
          <cell r="F1035" t="str">
            <v>VAM Zona I</v>
          </cell>
          <cell r="G1035" t="str">
            <v>SCB- 01</v>
          </cell>
          <cell r="H1035">
            <v>42458</v>
          </cell>
        </row>
        <row r="1036">
          <cell r="A1036" t="str">
            <v>SP-353a</v>
          </cell>
          <cell r="B1036" t="str">
            <v>YPF.RN.SP-353</v>
          </cell>
          <cell r="C1036" t="str">
            <v>SP-353</v>
          </cell>
          <cell r="D1036" t="str">
            <v>YPF.RN.SP-0353a</v>
          </cell>
          <cell r="E1036" t="str">
            <v>Catriel</v>
          </cell>
          <cell r="F1036" t="str">
            <v>CAT Zona I</v>
          </cell>
          <cell r="G1036" t="str">
            <v>SP- 06</v>
          </cell>
          <cell r="H1036">
            <v>42458</v>
          </cell>
        </row>
        <row r="1037">
          <cell r="A1037" t="str">
            <v>EM-872a</v>
          </cell>
          <cell r="B1037" t="str">
            <v>YPF.RN.EM-872</v>
          </cell>
          <cell r="C1037" t="str">
            <v>EM-872</v>
          </cell>
          <cell r="D1037" t="str">
            <v>YPF.RN.EM-0872a</v>
          </cell>
          <cell r="E1037" t="str">
            <v>Catriel</v>
          </cell>
          <cell r="F1037" t="str">
            <v>Cedido/Vendido CATRIEL</v>
          </cell>
          <cell r="G1037" t="str">
            <v>Cedido /Vendido EL MEDANITO</v>
          </cell>
          <cell r="H1037">
            <v>42458</v>
          </cell>
        </row>
        <row r="1038">
          <cell r="A1038" t="str">
            <v>VAM-25a</v>
          </cell>
          <cell r="B1038" t="str">
            <v>YPF.Nq.VAM-25</v>
          </cell>
          <cell r="C1038" t="str">
            <v>VAM-25</v>
          </cell>
          <cell r="D1038" t="str">
            <v>YPF.Nq.VAM-0025a</v>
          </cell>
          <cell r="E1038" t="str">
            <v>Catriel</v>
          </cell>
          <cell r="F1038" t="str">
            <v>VAM Zona I</v>
          </cell>
          <cell r="G1038" t="str">
            <v>VAM</v>
          </cell>
          <cell r="H1038">
            <v>42458</v>
          </cell>
        </row>
        <row r="1039">
          <cell r="A1039" t="str">
            <v>SP-355a</v>
          </cell>
          <cell r="B1039" t="str">
            <v>YPF.RN.SP-355</v>
          </cell>
          <cell r="C1039" t="str">
            <v>SP-355</v>
          </cell>
          <cell r="D1039" t="str">
            <v>YPF.RN.SP-0355a</v>
          </cell>
          <cell r="E1039" t="str">
            <v>Catriel</v>
          </cell>
          <cell r="F1039" t="str">
            <v>CAT Zona I</v>
          </cell>
          <cell r="G1039" t="str">
            <v>SP- 06</v>
          </cell>
          <cell r="H1039">
            <v>42458</v>
          </cell>
        </row>
        <row r="1040">
          <cell r="A1040" t="str">
            <v>PuB-88</v>
          </cell>
          <cell r="B1040" t="str">
            <v>YPF.RN.PuB-88</v>
          </cell>
          <cell r="C1040" t="str">
            <v>PuB-0088</v>
          </cell>
          <cell r="D1040" t="str">
            <v>YPF.RN.PuB-88</v>
          </cell>
          <cell r="E1040" t="str">
            <v>Catriel</v>
          </cell>
          <cell r="F1040" t="str">
            <v>CAT Zona I</v>
          </cell>
          <cell r="G1040" t="str">
            <v>PB- 03</v>
          </cell>
          <cell r="H1040">
            <v>42457</v>
          </cell>
        </row>
        <row r="1041">
          <cell r="A1041" t="str">
            <v>BPO.x-1</v>
          </cell>
          <cell r="B1041" t="str">
            <v>YPF.RN.BPO.x-1</v>
          </cell>
          <cell r="C1041" t="str">
            <v>BPO-0001</v>
          </cell>
          <cell r="D1041" t="str">
            <v>YPF.RN.BPO.x-1</v>
          </cell>
          <cell r="E1041" t="str">
            <v>Catriel</v>
          </cell>
          <cell r="F1041" t="str">
            <v>Cedido/Vendido CATRIEL</v>
          </cell>
          <cell r="G1041" t="str">
            <v>Cedido/Vendido BAJO DEL PICHE</v>
          </cell>
          <cell r="H1041">
            <v>42456</v>
          </cell>
        </row>
        <row r="1042">
          <cell r="A1042" t="str">
            <v>PuB-128a</v>
          </cell>
          <cell r="B1042" t="str">
            <v>YPF.RN.PuB-128</v>
          </cell>
          <cell r="C1042" t="str">
            <v>PuB-128</v>
          </cell>
          <cell r="D1042" t="str">
            <v>YPF.RN.PuB-0128a</v>
          </cell>
          <cell r="E1042" t="str">
            <v>Catriel</v>
          </cell>
          <cell r="F1042" t="str">
            <v>CAT Zona I</v>
          </cell>
          <cell r="G1042" t="str">
            <v>PB- 01</v>
          </cell>
          <cell r="H1042">
            <v>42455</v>
          </cell>
        </row>
        <row r="1043">
          <cell r="A1043" t="str">
            <v>PuB-43</v>
          </cell>
          <cell r="B1043" t="str">
            <v>YPF.RN.PuB-43</v>
          </cell>
          <cell r="C1043" t="str">
            <v>PuB-0043</v>
          </cell>
          <cell r="D1043" t="str">
            <v>YPF.RN.PuB-43</v>
          </cell>
          <cell r="E1043" t="str">
            <v>Catriel</v>
          </cell>
          <cell r="F1043" t="str">
            <v>CAT Zona I</v>
          </cell>
          <cell r="G1043" t="str">
            <v>PB- 02</v>
          </cell>
          <cell r="H1043">
            <v>42453</v>
          </cell>
        </row>
        <row r="1044">
          <cell r="A1044" t="str">
            <v>VAM-0017[00]a</v>
          </cell>
          <cell r="B1044" t="str">
            <v>YPF.Nq.VAM.a-17</v>
          </cell>
          <cell r="C1044" t="str">
            <v>VAM-17</v>
          </cell>
          <cell r="D1044" t="str">
            <v>YPF.Nq.VAM.a-0017[00]a</v>
          </cell>
          <cell r="E1044" t="str">
            <v>Catriel</v>
          </cell>
          <cell r="F1044" t="str">
            <v>VAM Zona I</v>
          </cell>
          <cell r="G1044" t="str">
            <v>VAM</v>
          </cell>
          <cell r="H1044">
            <v>42452</v>
          </cell>
        </row>
        <row r="1045">
          <cell r="A1045" t="str">
            <v>SP-362a</v>
          </cell>
          <cell r="B1045" t="str">
            <v>YPF.RN.SP-362</v>
          </cell>
          <cell r="C1045" t="str">
            <v>SP-362</v>
          </cell>
          <cell r="D1045" t="str">
            <v>YPF.RN.SP-0362a</v>
          </cell>
          <cell r="E1045" t="str">
            <v>Catriel</v>
          </cell>
          <cell r="F1045" t="str">
            <v>CAT Zona I</v>
          </cell>
          <cell r="G1045" t="str">
            <v>SP- 06</v>
          </cell>
          <cell r="H1045">
            <v>42452</v>
          </cell>
        </row>
        <row r="1046">
          <cell r="A1046" t="str">
            <v>VAM-66a</v>
          </cell>
          <cell r="B1046" t="str">
            <v>YPF.Nq.VAM-66</v>
          </cell>
          <cell r="C1046" t="str">
            <v>VAM-66</v>
          </cell>
          <cell r="D1046" t="str">
            <v>YPF.Nq.VAM-0066a</v>
          </cell>
          <cell r="E1046" t="str">
            <v>Catriel</v>
          </cell>
          <cell r="F1046" t="str">
            <v>VAM Zona I</v>
          </cell>
          <cell r="G1046" t="str">
            <v>VAM</v>
          </cell>
          <cell r="H1046">
            <v>42452</v>
          </cell>
        </row>
        <row r="1047">
          <cell r="A1047" t="str">
            <v>PuB-119</v>
          </cell>
          <cell r="B1047" t="str">
            <v>YPF.RN.PuB-119</v>
          </cell>
          <cell r="C1047" t="str">
            <v>PuB-119</v>
          </cell>
          <cell r="D1047" t="str">
            <v>YPF.RN.PuB-119</v>
          </cell>
          <cell r="E1047" t="str">
            <v>Catriel</v>
          </cell>
          <cell r="F1047" t="str">
            <v>CAT Zona I</v>
          </cell>
          <cell r="G1047" t="str">
            <v>PB- 02</v>
          </cell>
          <cell r="H1047">
            <v>42451</v>
          </cell>
        </row>
        <row r="1048">
          <cell r="A1048" t="str">
            <v>PuB-105a</v>
          </cell>
          <cell r="B1048" t="str">
            <v>YPF.RN.PuB-105</v>
          </cell>
          <cell r="C1048" t="str">
            <v>PuB-105</v>
          </cell>
          <cell r="D1048" t="str">
            <v>YPF.RN.PuB-0105a</v>
          </cell>
          <cell r="E1048" t="str">
            <v>Catriel</v>
          </cell>
          <cell r="F1048" t="str">
            <v>CAT Zona I</v>
          </cell>
          <cell r="G1048" t="str">
            <v>PB- 03</v>
          </cell>
          <cell r="H1048">
            <v>42449</v>
          </cell>
        </row>
        <row r="1049">
          <cell r="A1049" t="str">
            <v>VAM-57a</v>
          </cell>
          <cell r="B1049" t="str">
            <v>YPF.Nq.VAM-57(d)</v>
          </cell>
          <cell r="C1049" t="str">
            <v>VAM-57(d)</v>
          </cell>
          <cell r="D1049" t="str">
            <v>YPF.Nq.VAM-0057a</v>
          </cell>
          <cell r="E1049" t="str">
            <v>Catriel</v>
          </cell>
          <cell r="F1049" t="str">
            <v>VAM Zona I</v>
          </cell>
          <cell r="G1049" t="str">
            <v>VAM</v>
          </cell>
          <cell r="H1049">
            <v>42447</v>
          </cell>
        </row>
        <row r="1050">
          <cell r="A1050" t="str">
            <v>PuB-147a</v>
          </cell>
          <cell r="B1050" t="str">
            <v>YPF.RN.PuB-147</v>
          </cell>
          <cell r="C1050" t="str">
            <v>PuB-147</v>
          </cell>
          <cell r="D1050" t="str">
            <v>YPF.RN.PuB-0147a</v>
          </cell>
          <cell r="E1050" t="str">
            <v>Catriel</v>
          </cell>
          <cell r="F1050" t="str">
            <v>CAT Zona I</v>
          </cell>
          <cell r="G1050" t="str">
            <v>PB- 02</v>
          </cell>
          <cell r="H1050">
            <v>42446</v>
          </cell>
        </row>
        <row r="1051">
          <cell r="A1051" t="str">
            <v>RiAl-4a</v>
          </cell>
          <cell r="B1051" t="str">
            <v>YPF.Nq.RiAl.a-4</v>
          </cell>
          <cell r="C1051" t="str">
            <v>RiAl-4</v>
          </cell>
          <cell r="D1051" t="str">
            <v>YPF.Nq.RiAl.a-0004a</v>
          </cell>
          <cell r="E1051" t="str">
            <v>Catriel</v>
          </cell>
          <cell r="F1051" t="str">
            <v>VAM Zona I</v>
          </cell>
          <cell r="G1051" t="str">
            <v>LaMa- 02</v>
          </cell>
          <cell r="H1051">
            <v>42444</v>
          </cell>
        </row>
        <row r="1052">
          <cell r="A1052" t="str">
            <v>SP-324a</v>
          </cell>
          <cell r="B1052" t="str">
            <v>YPF.RN.SP.a-324</v>
          </cell>
          <cell r="C1052" t="str">
            <v>SP-324</v>
          </cell>
          <cell r="D1052" t="str">
            <v>YPF.RN.SP.a-0324a</v>
          </cell>
          <cell r="E1052" t="str">
            <v>Catriel</v>
          </cell>
          <cell r="F1052" t="str">
            <v>CAT Zona I</v>
          </cell>
          <cell r="G1052" t="str">
            <v>SP- 01</v>
          </cell>
          <cell r="H1052">
            <v>42443</v>
          </cell>
        </row>
        <row r="1053">
          <cell r="A1053" t="str">
            <v>SP-218</v>
          </cell>
          <cell r="B1053" t="str">
            <v>YPF.RN.SP-218</v>
          </cell>
          <cell r="C1053" t="str">
            <v>SP-0218</v>
          </cell>
          <cell r="D1053" t="str">
            <v>YPF.RN.SP-218</v>
          </cell>
          <cell r="E1053" t="str">
            <v>Catriel</v>
          </cell>
          <cell r="F1053" t="str">
            <v>CAT Zona I</v>
          </cell>
          <cell r="G1053" t="str">
            <v>SP- 03</v>
          </cell>
          <cell r="H1053">
            <v>42442</v>
          </cell>
        </row>
        <row r="1054">
          <cell r="A1054" t="str">
            <v>SP.a-9</v>
          </cell>
          <cell r="B1054" t="str">
            <v>YPF.RN.SP.a-9</v>
          </cell>
          <cell r="C1054" t="str">
            <v>SP-9</v>
          </cell>
          <cell r="D1054" t="str">
            <v>YPF.RN.SP.a-9</v>
          </cell>
          <cell r="E1054" t="str">
            <v>Catriel</v>
          </cell>
          <cell r="F1054" t="str">
            <v>CAT Zona I</v>
          </cell>
          <cell r="G1054" t="str">
            <v>SP- 06</v>
          </cell>
          <cell r="H1054">
            <v>42441</v>
          </cell>
        </row>
        <row r="1055">
          <cell r="A1055" t="str">
            <v>VAM-0007[00]a</v>
          </cell>
          <cell r="B1055" t="str">
            <v>YPF.Nq.VAM-7</v>
          </cell>
          <cell r="C1055" t="str">
            <v>VAM-7</v>
          </cell>
          <cell r="D1055" t="str">
            <v>YPF.Nq.VAM-0007[00]a</v>
          </cell>
          <cell r="E1055" t="str">
            <v>Catriel</v>
          </cell>
          <cell r="F1055" t="str">
            <v>VAM Zona I</v>
          </cell>
          <cell r="G1055" t="str">
            <v>VAM</v>
          </cell>
          <cell r="H1055">
            <v>42440</v>
          </cell>
        </row>
        <row r="1056">
          <cell r="A1056" t="str">
            <v>SP-267</v>
          </cell>
          <cell r="B1056" t="str">
            <v>YPF.RN.SP-267</v>
          </cell>
          <cell r="C1056" t="str">
            <v>SP-0267</v>
          </cell>
          <cell r="D1056" t="str">
            <v>YPF.RN.SP-267</v>
          </cell>
          <cell r="E1056" t="str">
            <v>Catriel</v>
          </cell>
          <cell r="F1056" t="str">
            <v>CAT Zona I</v>
          </cell>
          <cell r="G1056" t="str">
            <v>SP- 06</v>
          </cell>
          <cell r="H1056">
            <v>42439</v>
          </cell>
        </row>
        <row r="1057">
          <cell r="A1057" t="str">
            <v>PuB-162[00]a</v>
          </cell>
          <cell r="B1057" t="str">
            <v>YPF.RN.PuB-162</v>
          </cell>
          <cell r="C1057" t="str">
            <v>PuB-162</v>
          </cell>
          <cell r="D1057" t="str">
            <v>YPF.RN.PuB-0162[00]a</v>
          </cell>
          <cell r="E1057" t="str">
            <v>Catriel</v>
          </cell>
          <cell r="F1057" t="str">
            <v>CAT Zona I</v>
          </cell>
          <cell r="G1057" t="str">
            <v>PB- 04</v>
          </cell>
          <cell r="H1057">
            <v>42437</v>
          </cell>
        </row>
        <row r="1058">
          <cell r="A1058" t="str">
            <v>CAv.x-3</v>
          </cell>
          <cell r="B1058" t="str">
            <v>YPF.Nq.CAv.x-3</v>
          </cell>
          <cell r="C1058" t="str">
            <v>CAv-3</v>
          </cell>
          <cell r="D1058" t="str">
            <v>YPF.Nq.CAv.x-3</v>
          </cell>
          <cell r="E1058" t="str">
            <v>Catriel</v>
          </cell>
          <cell r="F1058" t="str">
            <v>VAM Zona I</v>
          </cell>
          <cell r="G1058" t="str">
            <v>SCB- 01</v>
          </cell>
          <cell r="H1058">
            <v>42436</v>
          </cell>
        </row>
        <row r="1059">
          <cell r="A1059" t="str">
            <v>LR-1032</v>
          </cell>
          <cell r="B1059" t="str">
            <v>Apa.RN.LR-1032</v>
          </cell>
          <cell r="C1059" t="str">
            <v>LR-1032</v>
          </cell>
          <cell r="D1059" t="str">
            <v>Apa.RN.LR-1032</v>
          </cell>
          <cell r="E1059" t="str">
            <v>Catriel</v>
          </cell>
          <cell r="F1059" t="str">
            <v>Cedido/Vendido CATRIEL</v>
          </cell>
          <cell r="G1059" t="str">
            <v>Cedido/Vendido LOS RAMBLONES</v>
          </cell>
          <cell r="H1059">
            <v>42436</v>
          </cell>
        </row>
        <row r="1060">
          <cell r="A1060" t="str">
            <v>SP-251</v>
          </cell>
          <cell r="B1060" t="str">
            <v>YPF.RN.SP-251</v>
          </cell>
          <cell r="C1060" t="str">
            <v>SP-0251</v>
          </cell>
          <cell r="D1060" t="str">
            <v>YPF.RN.SP-251</v>
          </cell>
          <cell r="E1060" t="str">
            <v>Catriel</v>
          </cell>
          <cell r="F1060" t="str">
            <v>CAT Zona I</v>
          </cell>
          <cell r="G1060" t="str">
            <v>SP- 01</v>
          </cell>
          <cell r="H1060">
            <v>42436</v>
          </cell>
        </row>
        <row r="1061">
          <cell r="A1061" t="str">
            <v>CHO-88(d)[00]a</v>
          </cell>
          <cell r="B1061" t="str">
            <v>YPF.Nq.CHO-88(d)</v>
          </cell>
          <cell r="C1061" t="str">
            <v>CHO-88(d)</v>
          </cell>
          <cell r="D1061" t="str">
            <v>YPF.Nq.CHO-0088(d)[00]a</v>
          </cell>
          <cell r="E1061" t="str">
            <v>Catriel</v>
          </cell>
          <cell r="F1061" t="str">
            <v>VAM Zona I</v>
          </cell>
          <cell r="G1061" t="str">
            <v>CHON</v>
          </cell>
          <cell r="H1061">
            <v>42434</v>
          </cell>
        </row>
        <row r="1062">
          <cell r="A1062" t="str">
            <v>SP-141a(I)</v>
          </cell>
          <cell r="B1062" t="str">
            <v>YPF.RN.SP-141(I)</v>
          </cell>
          <cell r="C1062" t="str">
            <v>SP-141(I)</v>
          </cell>
          <cell r="D1062" t="str">
            <v>YPF.RN.SP-0141a(I)</v>
          </cell>
          <cell r="E1062" t="str">
            <v>Catriel</v>
          </cell>
          <cell r="F1062" t="str">
            <v>CAT Zona I</v>
          </cell>
          <cell r="G1062" t="str">
            <v>SP- 07</v>
          </cell>
          <cell r="H1062">
            <v>42434</v>
          </cell>
        </row>
        <row r="1063">
          <cell r="A1063" t="str">
            <v>PuB-100</v>
          </cell>
          <cell r="B1063" t="str">
            <v>YPF.RN.PuB-100</v>
          </cell>
          <cell r="C1063" t="str">
            <v>PuB-0100</v>
          </cell>
          <cell r="D1063" t="str">
            <v>YPF.RN.PuB-100</v>
          </cell>
          <cell r="E1063" t="str">
            <v>Catriel</v>
          </cell>
          <cell r="F1063" t="str">
            <v>CAT Zona I</v>
          </cell>
          <cell r="G1063" t="str">
            <v>PB- 04</v>
          </cell>
          <cell r="H1063">
            <v>42433</v>
          </cell>
        </row>
        <row r="1064">
          <cell r="A1064" t="str">
            <v>EM-752a</v>
          </cell>
          <cell r="B1064" t="str">
            <v>YPF.RN.EM-752</v>
          </cell>
          <cell r="C1064" t="str">
            <v>EM-752</v>
          </cell>
          <cell r="D1064" t="str">
            <v>YPF.RN.EM-0752a</v>
          </cell>
          <cell r="E1064" t="str">
            <v>Catriel</v>
          </cell>
          <cell r="F1064" t="str">
            <v>Cedido/Vendido CATRIEL</v>
          </cell>
          <cell r="G1064" t="str">
            <v>Cedido /Vendido EL MEDANITO</v>
          </cell>
          <cell r="H1064">
            <v>42429</v>
          </cell>
        </row>
        <row r="1065">
          <cell r="A1065" t="str">
            <v>SP-502[00]a</v>
          </cell>
          <cell r="B1065" t="str">
            <v>YPF.RN.SP-502</v>
          </cell>
          <cell r="C1065" t="str">
            <v>SP-502</v>
          </cell>
          <cell r="D1065" t="str">
            <v>YPF.RN.SP-0502[00]a</v>
          </cell>
          <cell r="E1065" t="str">
            <v>Catriel</v>
          </cell>
          <cell r="F1065" t="str">
            <v>CAT Zona I</v>
          </cell>
          <cell r="G1065" t="str">
            <v>SP- 09</v>
          </cell>
          <cell r="H1065">
            <v>42428</v>
          </cell>
        </row>
        <row r="1066">
          <cell r="A1066" t="str">
            <v>SP-17</v>
          </cell>
          <cell r="B1066" t="str">
            <v>YPF.RN.SP-17</v>
          </cell>
          <cell r="C1066" t="str">
            <v>SP-0017</v>
          </cell>
          <cell r="D1066" t="str">
            <v>YPF.RN.SP-17</v>
          </cell>
          <cell r="E1066" t="str">
            <v>Catriel</v>
          </cell>
          <cell r="F1066" t="str">
            <v>CAT Zona I</v>
          </cell>
          <cell r="G1066" t="str">
            <v>SP- 01</v>
          </cell>
          <cell r="H1066">
            <v>42427</v>
          </cell>
        </row>
        <row r="1067">
          <cell r="A1067" t="str">
            <v>PuB-156[00]a</v>
          </cell>
          <cell r="B1067" t="str">
            <v>YPF.RN.PuB-156</v>
          </cell>
          <cell r="C1067" t="str">
            <v>PuB-156</v>
          </cell>
          <cell r="D1067" t="str">
            <v>YPF.RN.PuB-0156[00]a</v>
          </cell>
          <cell r="E1067" t="str">
            <v>Catriel</v>
          </cell>
          <cell r="F1067" t="str">
            <v>CAT Zona I</v>
          </cell>
          <cell r="G1067" t="str">
            <v>PB- 04</v>
          </cell>
          <cell r="H1067">
            <v>42426</v>
          </cell>
        </row>
        <row r="1068">
          <cell r="A1068" t="str">
            <v>BP.a-3</v>
          </cell>
          <cell r="B1068" t="str">
            <v>YPF.RN.BP.a-3</v>
          </cell>
          <cell r="C1068" t="str">
            <v>BP-0003</v>
          </cell>
          <cell r="D1068" t="str">
            <v>YPF.RN.BP.a-3</v>
          </cell>
          <cell r="E1068" t="str">
            <v>Catriel</v>
          </cell>
          <cell r="F1068" t="str">
            <v>Cedido/Vendido CATRIEL</v>
          </cell>
          <cell r="G1068" t="str">
            <v>Cedido/Vendido BAJO DEL PICHE</v>
          </cell>
          <cell r="H1068">
            <v>42425</v>
          </cell>
        </row>
        <row r="1069">
          <cell r="A1069" t="str">
            <v>CHO.a-58[00]a</v>
          </cell>
          <cell r="B1069" t="str">
            <v>YPF.Nq.CHO.a-58</v>
          </cell>
          <cell r="C1069" t="str">
            <v>CHO.a-58</v>
          </cell>
          <cell r="D1069" t="str">
            <v>YPF.Nq.CHO.a-0058[00]a</v>
          </cell>
          <cell r="E1069" t="str">
            <v>Catriel</v>
          </cell>
          <cell r="F1069" t="str">
            <v>VAM Zona I</v>
          </cell>
          <cell r="G1069" t="str">
            <v>CHON</v>
          </cell>
          <cell r="H1069">
            <v>42423</v>
          </cell>
        </row>
        <row r="1070">
          <cell r="A1070" t="str">
            <v>PuB-157[00]a</v>
          </cell>
          <cell r="B1070" t="str">
            <v>YPF.RN.PuB-157</v>
          </cell>
          <cell r="C1070" t="str">
            <v>PuB-157</v>
          </cell>
          <cell r="D1070" t="str">
            <v>YPF.RN.PuB-0157[00]a</v>
          </cell>
          <cell r="E1070" t="str">
            <v>Catriel</v>
          </cell>
          <cell r="F1070" t="str">
            <v>CAT Zona I</v>
          </cell>
          <cell r="G1070" t="str">
            <v>PB- 04</v>
          </cell>
          <cell r="H1070">
            <v>42423</v>
          </cell>
        </row>
        <row r="1071">
          <cell r="A1071" t="str">
            <v>EM-676a</v>
          </cell>
          <cell r="B1071" t="str">
            <v>YPF.RN.EM-676</v>
          </cell>
          <cell r="C1071" t="str">
            <v>EM-676</v>
          </cell>
          <cell r="D1071" t="str">
            <v>YPF.RN.EM-0676a</v>
          </cell>
          <cell r="E1071" t="str">
            <v>Catriel</v>
          </cell>
          <cell r="F1071" t="str">
            <v>Cedido/Vendido CATRIEL</v>
          </cell>
          <cell r="G1071" t="str">
            <v>Cedido /Vendido EL MEDANITO</v>
          </cell>
          <cell r="H1071">
            <v>42423</v>
          </cell>
        </row>
        <row r="1072">
          <cell r="A1072" t="str">
            <v>EM-841a</v>
          </cell>
          <cell r="B1072" t="str">
            <v>YPF.RN.EM-841</v>
          </cell>
          <cell r="C1072" t="str">
            <v>EM-841</v>
          </cell>
          <cell r="D1072" t="str">
            <v>YPF.RN.EM-0841a</v>
          </cell>
          <cell r="E1072" t="str">
            <v>Catriel</v>
          </cell>
          <cell r="F1072" t="str">
            <v>Cedido/Vendido CATRIEL</v>
          </cell>
          <cell r="G1072" t="str">
            <v>Cedido /Vendido EL MEDANITO</v>
          </cell>
          <cell r="H1072">
            <v>42422</v>
          </cell>
        </row>
        <row r="1073">
          <cell r="A1073" t="str">
            <v>EM-799a</v>
          </cell>
          <cell r="B1073" t="str">
            <v>YPF.RN.EM-799</v>
          </cell>
          <cell r="C1073" t="str">
            <v>EM-799</v>
          </cell>
          <cell r="D1073" t="str">
            <v>YPF.RN.EM-0799a</v>
          </cell>
          <cell r="E1073" t="str">
            <v>Catriel</v>
          </cell>
          <cell r="F1073" t="str">
            <v>Cedido/Vendido CATRIEL</v>
          </cell>
          <cell r="G1073" t="str">
            <v>Cedido /Vendido EL MEDANITO</v>
          </cell>
          <cell r="H1073">
            <v>42420</v>
          </cell>
        </row>
        <row r="1074">
          <cell r="A1074" t="str">
            <v>PuB.a-164[00]a</v>
          </cell>
          <cell r="B1074" t="str">
            <v>YPF.RN.PuB.a-164</v>
          </cell>
          <cell r="C1074" t="str">
            <v>PuB.a-164</v>
          </cell>
          <cell r="D1074" t="str">
            <v>YPF.RN.PuB.a-0164[00]a</v>
          </cell>
          <cell r="E1074" t="str">
            <v>Catriel</v>
          </cell>
          <cell r="F1074" t="str">
            <v>CAT Zona I</v>
          </cell>
          <cell r="G1074" t="str">
            <v>PB- 01</v>
          </cell>
          <cell r="H1074">
            <v>42420</v>
          </cell>
        </row>
        <row r="1075">
          <cell r="A1075" t="str">
            <v>CHO-36a(d)</v>
          </cell>
          <cell r="B1075" t="str">
            <v>YPF.Nq.CHO.a-36(d)</v>
          </cell>
          <cell r="C1075" t="str">
            <v>CHO.a-36(d)</v>
          </cell>
          <cell r="D1075" t="str">
            <v>YPF.Nq.CHO.a-0036a(d)</v>
          </cell>
          <cell r="E1075" t="str">
            <v>Catriel</v>
          </cell>
          <cell r="F1075" t="str">
            <v>VAM Zona I</v>
          </cell>
          <cell r="G1075" t="str">
            <v>CHON</v>
          </cell>
          <cell r="H1075">
            <v>42420</v>
          </cell>
        </row>
        <row r="1076">
          <cell r="A1076" t="str">
            <v>VAM-0017[00]a</v>
          </cell>
          <cell r="B1076" t="str">
            <v>YPF.Nq.VAM.a-17</v>
          </cell>
          <cell r="C1076" t="str">
            <v>VAM-17</v>
          </cell>
          <cell r="D1076" t="str">
            <v>YPF.Nq.VAM.a-0017[00]a</v>
          </cell>
          <cell r="E1076" t="str">
            <v>Catriel</v>
          </cell>
          <cell r="F1076" t="str">
            <v>VAM Zona I</v>
          </cell>
          <cell r="G1076" t="str">
            <v>VAM</v>
          </cell>
          <cell r="H1076">
            <v>42420</v>
          </cell>
        </row>
        <row r="1077">
          <cell r="A1077" t="str">
            <v>PN.e-4</v>
          </cell>
          <cell r="B1077" t="str">
            <v>YPF.Nq.PN.e-4</v>
          </cell>
          <cell r="C1077" t="str">
            <v>PN-4</v>
          </cell>
          <cell r="D1077" t="str">
            <v>YPF.Nq.PN.e-4</v>
          </cell>
          <cell r="E1077" t="str">
            <v>Catriel</v>
          </cell>
          <cell r="F1077" t="str">
            <v>CAT Zona I</v>
          </cell>
          <cell r="G1077" t="str">
            <v>SP- 04</v>
          </cell>
          <cell r="H1077">
            <v>42419</v>
          </cell>
        </row>
        <row r="1078">
          <cell r="A1078" t="str">
            <v>SP-400a</v>
          </cell>
          <cell r="B1078" t="str">
            <v>YPF.RN.SP-400</v>
          </cell>
          <cell r="C1078" t="str">
            <v>SP-400</v>
          </cell>
          <cell r="D1078" t="str">
            <v>YPF.RN.SP-0400a</v>
          </cell>
          <cell r="E1078" t="str">
            <v>Catriel</v>
          </cell>
          <cell r="F1078" t="str">
            <v>CAT Zona I</v>
          </cell>
          <cell r="G1078" t="str">
            <v>SP- 06</v>
          </cell>
          <cell r="H1078">
            <v>42418</v>
          </cell>
        </row>
        <row r="1079">
          <cell r="A1079" t="str">
            <v>EM-869a</v>
          </cell>
          <cell r="B1079" t="str">
            <v>YPF.RN.EM-869</v>
          </cell>
          <cell r="C1079" t="str">
            <v>EM-869</v>
          </cell>
          <cell r="D1079" t="str">
            <v>YPF.RN.EM-0869a</v>
          </cell>
          <cell r="E1079" t="str">
            <v>Catriel</v>
          </cell>
          <cell r="F1079" t="str">
            <v>Cedido/Vendido CATRIEL</v>
          </cell>
          <cell r="G1079" t="str">
            <v>Cedido /Vendido EL MEDANITO</v>
          </cell>
          <cell r="H1079">
            <v>42418</v>
          </cell>
        </row>
        <row r="1080">
          <cell r="A1080" t="str">
            <v>EM-668a</v>
          </cell>
          <cell r="B1080" t="str">
            <v>YPF.RN.EM-668</v>
          </cell>
          <cell r="C1080" t="str">
            <v>EM-668</v>
          </cell>
          <cell r="D1080" t="str">
            <v>YPF.RN.EM-0668a</v>
          </cell>
          <cell r="E1080" t="str">
            <v>Catriel</v>
          </cell>
          <cell r="F1080" t="str">
            <v>Cedido/Vendido CATRIEL</v>
          </cell>
          <cell r="G1080" t="str">
            <v>Cedido /Vendido EL MEDANITO</v>
          </cell>
          <cell r="H1080">
            <v>42418</v>
          </cell>
        </row>
        <row r="1081">
          <cell r="A1081" t="str">
            <v>CHO-24a</v>
          </cell>
          <cell r="B1081" t="str">
            <v>YPF.Nq.CHO-24</v>
          </cell>
          <cell r="C1081" t="str">
            <v>CHO-24</v>
          </cell>
          <cell r="D1081" t="str">
            <v>YPF.Nq.CHO-0024a</v>
          </cell>
          <cell r="E1081" t="str">
            <v>Catriel</v>
          </cell>
          <cell r="F1081" t="str">
            <v>VAM Zona I</v>
          </cell>
          <cell r="G1081" t="str">
            <v>CH</v>
          </cell>
          <cell r="H1081">
            <v>42416</v>
          </cell>
        </row>
        <row r="1082">
          <cell r="A1082" t="str">
            <v>LaMa-2a</v>
          </cell>
          <cell r="B1082" t="str">
            <v>YPF.Nq.LaMa.x-2</v>
          </cell>
          <cell r="C1082" t="str">
            <v>LaMa-2</v>
          </cell>
          <cell r="D1082" t="str">
            <v>YPF.Nq.LaMa.x-0002a</v>
          </cell>
          <cell r="E1082" t="str">
            <v>Catriel</v>
          </cell>
          <cell r="F1082" t="str">
            <v>VAM Zona I</v>
          </cell>
          <cell r="G1082" t="str">
            <v>LaMa- 02</v>
          </cell>
          <cell r="H1082">
            <v>42416</v>
          </cell>
        </row>
        <row r="1083">
          <cell r="A1083" t="str">
            <v>SP-41</v>
          </cell>
          <cell r="B1083" t="str">
            <v>YPF.RN.SP-41</v>
          </cell>
          <cell r="C1083" t="str">
            <v>SP-0041</v>
          </cell>
          <cell r="D1083" t="str">
            <v>YPF.RN.SP-41</v>
          </cell>
          <cell r="E1083" t="str">
            <v>Catriel</v>
          </cell>
          <cell r="F1083" t="str">
            <v>CAT Zona I</v>
          </cell>
          <cell r="G1083" t="str">
            <v>SP- 02</v>
          </cell>
          <cell r="H1083">
            <v>42416</v>
          </cell>
        </row>
        <row r="1084">
          <cell r="A1084" t="str">
            <v>VAM-19a</v>
          </cell>
          <cell r="B1084" t="str">
            <v>YPF.Nq.VAM-19</v>
          </cell>
          <cell r="C1084" t="str">
            <v>VAM-19</v>
          </cell>
          <cell r="D1084" t="str">
            <v>YPF.Nq.VAM-0019a</v>
          </cell>
          <cell r="E1084" t="str">
            <v>Catriel</v>
          </cell>
          <cell r="F1084" t="str">
            <v>VAM Zona I</v>
          </cell>
          <cell r="G1084" t="str">
            <v>VAM</v>
          </cell>
          <cell r="H1084">
            <v>42415</v>
          </cell>
        </row>
        <row r="1085">
          <cell r="A1085" t="str">
            <v>EM-18</v>
          </cell>
          <cell r="B1085" t="str">
            <v>YPF.RN.EM-18</v>
          </cell>
          <cell r="C1085" t="str">
            <v>EM-0018</v>
          </cell>
          <cell r="D1085" t="str">
            <v>YPF.RN.EM-18</v>
          </cell>
          <cell r="E1085" t="str">
            <v>Catriel</v>
          </cell>
          <cell r="F1085" t="str">
            <v>Cedido/Vendido CATRIEL</v>
          </cell>
          <cell r="G1085" t="str">
            <v>Cedido /Vendido EL MEDANITO</v>
          </cell>
          <cell r="H1085">
            <v>42415</v>
          </cell>
        </row>
        <row r="1086">
          <cell r="A1086" t="str">
            <v>SP-408a</v>
          </cell>
          <cell r="B1086" t="str">
            <v>YPF.RN.SP.a-408</v>
          </cell>
          <cell r="C1086" t="str">
            <v>SP.a-408</v>
          </cell>
          <cell r="D1086" t="str">
            <v>YPF.RN.SP.a-0408a</v>
          </cell>
          <cell r="E1086" t="str">
            <v>Catriel</v>
          </cell>
          <cell r="F1086" t="str">
            <v>CAT Zona I</v>
          </cell>
          <cell r="G1086" t="str">
            <v>SP-10</v>
          </cell>
          <cell r="H1086">
            <v>42415</v>
          </cell>
        </row>
        <row r="1087">
          <cell r="A1087" t="str">
            <v>SCB-38</v>
          </cell>
          <cell r="B1087" t="str">
            <v>YPF.Nq.SCB-38</v>
          </cell>
          <cell r="C1087" t="str">
            <v>SCB-0038</v>
          </cell>
          <cell r="D1087" t="str">
            <v>YPF.Nq.SCB-38</v>
          </cell>
          <cell r="E1087" t="str">
            <v>Catriel</v>
          </cell>
          <cell r="F1087" t="str">
            <v>VAM Zona I</v>
          </cell>
          <cell r="G1087" t="str">
            <v>SCB- 01</v>
          </cell>
          <cell r="H1087">
            <v>42413</v>
          </cell>
        </row>
        <row r="1088">
          <cell r="A1088" t="str">
            <v>PuB-153a</v>
          </cell>
          <cell r="B1088" t="str">
            <v>YPF.RN.PuB-153</v>
          </cell>
          <cell r="C1088" t="str">
            <v>PuB-153</v>
          </cell>
          <cell r="D1088" t="str">
            <v>YPF.RN.PuB-0153a</v>
          </cell>
          <cell r="E1088" t="str">
            <v>Catriel</v>
          </cell>
          <cell r="F1088" t="str">
            <v>CAT Zona I</v>
          </cell>
          <cell r="G1088" t="str">
            <v>PB- 03</v>
          </cell>
          <cell r="H1088">
            <v>42413</v>
          </cell>
        </row>
        <row r="1089">
          <cell r="A1089" t="str">
            <v>EM-888a(d)</v>
          </cell>
          <cell r="B1089" t="str">
            <v>YPF.RN.EM-888(d)</v>
          </cell>
          <cell r="C1089" t="str">
            <v>EM-888(d)</v>
          </cell>
          <cell r="D1089" t="str">
            <v>YPF.RN.EM-0888a(d)</v>
          </cell>
          <cell r="E1089" t="str">
            <v>Catriel</v>
          </cell>
          <cell r="F1089" t="str">
            <v>Cedido/Vendido CATRIEL</v>
          </cell>
          <cell r="G1089" t="str">
            <v>Cedido /Vendido EL MEDANITO</v>
          </cell>
          <cell r="H1089">
            <v>42413</v>
          </cell>
        </row>
        <row r="1090">
          <cell r="A1090" t="str">
            <v>EM-749a</v>
          </cell>
          <cell r="B1090" t="str">
            <v>YPF.RN.EM-749</v>
          </cell>
          <cell r="C1090" t="str">
            <v>EM-749</v>
          </cell>
          <cell r="D1090" t="str">
            <v>YPF.RN.EM-0749a</v>
          </cell>
          <cell r="E1090" t="str">
            <v>Catriel</v>
          </cell>
          <cell r="F1090" t="str">
            <v>Cedido/Vendido CATRIEL</v>
          </cell>
          <cell r="G1090" t="str">
            <v>Cedido /Vendido EL MEDANITO</v>
          </cell>
          <cell r="H1090">
            <v>42411</v>
          </cell>
        </row>
        <row r="1091">
          <cell r="A1091" t="str">
            <v>VAM-31a</v>
          </cell>
          <cell r="B1091" t="str">
            <v>YPF.Nq.VAM-31</v>
          </cell>
          <cell r="C1091" t="str">
            <v>VAM-31</v>
          </cell>
          <cell r="D1091" t="str">
            <v>YPF.Nq.VAM-0031a</v>
          </cell>
          <cell r="E1091" t="str">
            <v>Catriel</v>
          </cell>
          <cell r="F1091" t="str">
            <v>VAM Zona I</v>
          </cell>
          <cell r="G1091" t="str">
            <v>VAM</v>
          </cell>
          <cell r="H1091">
            <v>42411</v>
          </cell>
        </row>
        <row r="1092">
          <cell r="A1092" t="str">
            <v>SP-250</v>
          </cell>
          <cell r="B1092" t="str">
            <v>YPF.RN.SP-250</v>
          </cell>
          <cell r="C1092" t="str">
            <v>SP-0250</v>
          </cell>
          <cell r="D1092" t="str">
            <v>YPF.RN.SP-250</v>
          </cell>
          <cell r="E1092" t="str">
            <v>Catriel</v>
          </cell>
          <cell r="F1092" t="str">
            <v>CAT Zona I</v>
          </cell>
          <cell r="G1092" t="str">
            <v>SP- 07</v>
          </cell>
          <cell r="H1092">
            <v>42411</v>
          </cell>
        </row>
        <row r="1093">
          <cell r="A1093" t="str">
            <v>SP-216</v>
          </cell>
          <cell r="B1093" t="str">
            <v>YPF.RN.SP-216</v>
          </cell>
          <cell r="C1093" t="str">
            <v>SP-0216</v>
          </cell>
          <cell r="D1093" t="str">
            <v>YPF.RN.SP-216</v>
          </cell>
          <cell r="E1093" t="str">
            <v>Catriel</v>
          </cell>
          <cell r="F1093" t="str">
            <v>CAT Zona I</v>
          </cell>
          <cell r="G1093" t="str">
            <v>SP- 07</v>
          </cell>
          <cell r="H1093">
            <v>42410</v>
          </cell>
        </row>
        <row r="1094">
          <cell r="A1094" t="str">
            <v>CHO-25a</v>
          </cell>
          <cell r="B1094" t="str">
            <v>YPF.Nq.CHO-25</v>
          </cell>
          <cell r="C1094" t="str">
            <v>CHO-25</v>
          </cell>
          <cell r="D1094" t="str">
            <v>YPF.Nq.CHO-0025a</v>
          </cell>
          <cell r="E1094" t="str">
            <v>Catriel</v>
          </cell>
          <cell r="F1094" t="str">
            <v>VAM Zona I</v>
          </cell>
          <cell r="G1094" t="str">
            <v>CH</v>
          </cell>
          <cell r="H1094">
            <v>42410</v>
          </cell>
        </row>
        <row r="1095">
          <cell r="A1095" t="str">
            <v>SCB-107a</v>
          </cell>
          <cell r="B1095" t="str">
            <v>YPF.Nq.SCB-107</v>
          </cell>
          <cell r="C1095" t="str">
            <v>SCB-107</v>
          </cell>
          <cell r="D1095" t="str">
            <v>YPF.Nq.SCB-0107a</v>
          </cell>
          <cell r="E1095" t="str">
            <v>Catriel</v>
          </cell>
          <cell r="F1095" t="str">
            <v>VAM Zona I</v>
          </cell>
          <cell r="G1095" t="str">
            <v>SCB- 01</v>
          </cell>
          <cell r="H1095">
            <v>42409</v>
          </cell>
        </row>
        <row r="1096">
          <cell r="A1096" t="str">
            <v>PuB-31</v>
          </cell>
          <cell r="B1096" t="str">
            <v>YPF.RN.PuB-31</v>
          </cell>
          <cell r="C1096" t="str">
            <v>PuB-0031</v>
          </cell>
          <cell r="D1096" t="str">
            <v>YPF.RN.PuB-31</v>
          </cell>
          <cell r="E1096" t="str">
            <v>Catriel</v>
          </cell>
          <cell r="F1096" t="str">
            <v>CAT Zona I</v>
          </cell>
          <cell r="G1096" t="str">
            <v>PB- 02</v>
          </cell>
          <cell r="H1096">
            <v>42407</v>
          </cell>
        </row>
        <row r="1097">
          <cell r="A1097" t="str">
            <v>SCB-52</v>
          </cell>
          <cell r="B1097" t="str">
            <v>YPF.Nq.SCB-52</v>
          </cell>
          <cell r="C1097" t="str">
            <v>SCB-0052</v>
          </cell>
          <cell r="D1097" t="str">
            <v>YPF.Nq.SCB-52</v>
          </cell>
          <cell r="E1097" t="str">
            <v>Catriel</v>
          </cell>
          <cell r="F1097" t="str">
            <v>VAM Zona I</v>
          </cell>
          <cell r="G1097" t="str">
            <v>SCB- 01</v>
          </cell>
          <cell r="H1097">
            <v>42406</v>
          </cell>
        </row>
        <row r="1098">
          <cell r="A1098" t="str">
            <v>PuB-52</v>
          </cell>
          <cell r="B1098" t="str">
            <v>YPF.RN.PuB-52</v>
          </cell>
          <cell r="C1098" t="str">
            <v>PuB-0052</v>
          </cell>
          <cell r="D1098" t="str">
            <v>YPF.RN.PuB-52</v>
          </cell>
          <cell r="E1098" t="str">
            <v>Catriel</v>
          </cell>
          <cell r="F1098" t="str">
            <v>CAT Zona I</v>
          </cell>
          <cell r="G1098" t="str">
            <v>PB- 03</v>
          </cell>
          <cell r="H1098">
            <v>42405</v>
          </cell>
        </row>
        <row r="1099">
          <cell r="A1099" t="str">
            <v>EM-792a</v>
          </cell>
          <cell r="B1099" t="str">
            <v>YPF.RN.EM-792</v>
          </cell>
          <cell r="C1099" t="str">
            <v>EM-792</v>
          </cell>
          <cell r="D1099" t="str">
            <v>YPF.RN.EM-0792a</v>
          </cell>
          <cell r="E1099" t="str">
            <v>Catriel</v>
          </cell>
          <cell r="F1099" t="str">
            <v>Cedido/Vendido CATRIEL</v>
          </cell>
          <cell r="G1099" t="str">
            <v>Cedido /Vendido EL MEDANITO</v>
          </cell>
          <cell r="H1099">
            <v>42404</v>
          </cell>
        </row>
        <row r="1100">
          <cell r="A1100" t="str">
            <v>VAM-63(d)[00]a</v>
          </cell>
          <cell r="B1100" t="str">
            <v>YPF.Nq.VAM-63(d)</v>
          </cell>
          <cell r="C1100" t="str">
            <v>VAM-63(d)</v>
          </cell>
          <cell r="D1100" t="str">
            <v>YPF.Nq.VAM-0063(d)[00]a</v>
          </cell>
          <cell r="E1100" t="str">
            <v>Catriel</v>
          </cell>
          <cell r="F1100" t="str">
            <v>VAM Zona I</v>
          </cell>
          <cell r="G1100" t="str">
            <v>VAM</v>
          </cell>
          <cell r="H1100">
            <v>42404</v>
          </cell>
        </row>
        <row r="1101">
          <cell r="A1101" t="str">
            <v>VAM-0007[00]a</v>
          </cell>
          <cell r="B1101" t="str">
            <v>YPF.Nq.VAM-7</v>
          </cell>
          <cell r="C1101" t="str">
            <v>VAM-7</v>
          </cell>
          <cell r="D1101" t="str">
            <v>YPF.Nq.VAM-0007[00]a</v>
          </cell>
          <cell r="E1101" t="str">
            <v>Catriel</v>
          </cell>
          <cell r="F1101" t="str">
            <v>VAM Zona I</v>
          </cell>
          <cell r="G1101" t="str">
            <v>VAM</v>
          </cell>
          <cell r="H1101">
            <v>42403</v>
          </cell>
        </row>
        <row r="1102">
          <cell r="A1102" t="str">
            <v>PuB-155a</v>
          </cell>
          <cell r="B1102" t="str">
            <v>YPF.RN.PuB-155</v>
          </cell>
          <cell r="C1102" t="str">
            <v>PuB-155</v>
          </cell>
          <cell r="D1102" t="str">
            <v>YPF.RN.PuB-0155a</v>
          </cell>
          <cell r="E1102" t="str">
            <v>Catriel</v>
          </cell>
          <cell r="F1102" t="str">
            <v>CAT Zona I</v>
          </cell>
          <cell r="G1102" t="str">
            <v>PB- 04</v>
          </cell>
          <cell r="H1102">
            <v>42403</v>
          </cell>
        </row>
        <row r="1103">
          <cell r="A1103" t="str">
            <v>SP-207</v>
          </cell>
          <cell r="B1103" t="str">
            <v>YPF.RN.SP-207</v>
          </cell>
          <cell r="C1103" t="str">
            <v>SP-0207</v>
          </cell>
          <cell r="D1103" t="str">
            <v>YPF.RN.SP-207</v>
          </cell>
          <cell r="E1103" t="str">
            <v>Catriel</v>
          </cell>
          <cell r="F1103" t="str">
            <v>CAT Zona I</v>
          </cell>
          <cell r="G1103" t="str">
            <v>SP- 03</v>
          </cell>
          <cell r="H1103">
            <v>42401</v>
          </cell>
        </row>
        <row r="1104">
          <cell r="A1104" t="str">
            <v>EM-116</v>
          </cell>
          <cell r="B1104" t="str">
            <v>YPF.RN.EM-116</v>
          </cell>
          <cell r="C1104" t="str">
            <v>EM-116</v>
          </cell>
          <cell r="D1104" t="str">
            <v>YPF.RN.EM-116</v>
          </cell>
          <cell r="E1104" t="str">
            <v>Catriel</v>
          </cell>
          <cell r="F1104" t="str">
            <v>Cedido/Vendido CATRIEL</v>
          </cell>
          <cell r="G1104" t="str">
            <v>Cedido /Vendido EL MEDANITO</v>
          </cell>
          <cell r="H1104">
            <v>42400</v>
          </cell>
        </row>
        <row r="1105">
          <cell r="A1105" t="str">
            <v>PuB-195[00]a</v>
          </cell>
          <cell r="B1105" t="str">
            <v>YPF.RN.PuB-195</v>
          </cell>
          <cell r="C1105" t="str">
            <v>PuB-195</v>
          </cell>
          <cell r="D1105" t="str">
            <v>YPF.RN.PuB-0195[00]a</v>
          </cell>
          <cell r="E1105" t="str">
            <v>Catriel</v>
          </cell>
          <cell r="F1105" t="str">
            <v>CAT Zona I</v>
          </cell>
          <cell r="G1105" t="str">
            <v>PB- 04</v>
          </cell>
          <cell r="H1105">
            <v>42399</v>
          </cell>
        </row>
        <row r="1106">
          <cell r="A1106" t="str">
            <v>VAM-14a</v>
          </cell>
          <cell r="B1106" t="str">
            <v>YPF.Nq.VAM-14</v>
          </cell>
          <cell r="C1106" t="str">
            <v>VAM-14</v>
          </cell>
          <cell r="D1106" t="str">
            <v>YPF.Nq.VAM-0014a</v>
          </cell>
          <cell r="E1106" t="str">
            <v>Catriel</v>
          </cell>
          <cell r="F1106" t="str">
            <v>VAM Zona I</v>
          </cell>
          <cell r="G1106" t="str">
            <v>VAM</v>
          </cell>
          <cell r="H1106">
            <v>42399</v>
          </cell>
        </row>
        <row r="1107">
          <cell r="A1107" t="str">
            <v>SP-272</v>
          </cell>
          <cell r="B1107" t="str">
            <v>YPF.RN.SP-272</v>
          </cell>
          <cell r="C1107" t="str">
            <v>SP-0272</v>
          </cell>
          <cell r="D1107" t="str">
            <v>YPF.RN.SP-272</v>
          </cell>
          <cell r="E1107" t="str">
            <v>Catriel</v>
          </cell>
          <cell r="F1107" t="str">
            <v>CAT Zona I</v>
          </cell>
          <cell r="G1107" t="str">
            <v>SP- 09</v>
          </cell>
          <cell r="H1107">
            <v>42398</v>
          </cell>
        </row>
        <row r="1108">
          <cell r="A1108" t="str">
            <v>VAM-34a</v>
          </cell>
          <cell r="B1108" t="str">
            <v>YPF.Nq.VAM-34</v>
          </cell>
          <cell r="C1108" t="str">
            <v>VAM-34</v>
          </cell>
          <cell r="D1108" t="str">
            <v>YPF.Nq.VAM-0034a</v>
          </cell>
          <cell r="E1108" t="str">
            <v>Catriel</v>
          </cell>
          <cell r="F1108" t="str">
            <v>VAM Zona I</v>
          </cell>
          <cell r="G1108" t="str">
            <v>VAM</v>
          </cell>
          <cell r="H1108">
            <v>42398</v>
          </cell>
        </row>
        <row r="1109">
          <cell r="A1109" t="str">
            <v>SP-389a</v>
          </cell>
          <cell r="B1109" t="str">
            <v>YPF.RN.SP-389</v>
          </cell>
          <cell r="C1109" t="str">
            <v>SP-389</v>
          </cell>
          <cell r="D1109" t="str">
            <v>YPF.RN.SP-0389a</v>
          </cell>
          <cell r="E1109" t="str">
            <v>Catriel</v>
          </cell>
          <cell r="F1109" t="str">
            <v>CAT Zona I</v>
          </cell>
          <cell r="G1109" t="str">
            <v>SP- 06</v>
          </cell>
          <cell r="H1109">
            <v>42397</v>
          </cell>
        </row>
        <row r="1110">
          <cell r="A1110" t="str">
            <v>EM-66</v>
          </cell>
          <cell r="B1110" t="str">
            <v>YPF.RN.EM-66</v>
          </cell>
          <cell r="C1110" t="str">
            <v>EM-0066</v>
          </cell>
          <cell r="D1110" t="str">
            <v>YPF.RN.EM-66</v>
          </cell>
          <cell r="E1110" t="str">
            <v>Catriel</v>
          </cell>
          <cell r="F1110" t="str">
            <v>Cedido/Vendido CATRIEL</v>
          </cell>
          <cell r="G1110" t="str">
            <v>Cedido /Vendido EL MEDANITO</v>
          </cell>
          <cell r="H1110">
            <v>42396</v>
          </cell>
        </row>
        <row r="1111">
          <cell r="A1111" t="str">
            <v>EM-798a</v>
          </cell>
          <cell r="B1111" t="str">
            <v>YPF.RN.EM-798</v>
          </cell>
          <cell r="C1111" t="str">
            <v>EM-798</v>
          </cell>
          <cell r="D1111" t="str">
            <v>YPF.RN.EM-0798a</v>
          </cell>
          <cell r="E1111" t="str">
            <v>Catriel</v>
          </cell>
          <cell r="F1111" t="str">
            <v>Cedido/Vendido CATRIEL</v>
          </cell>
          <cell r="G1111" t="str">
            <v>Cedido /Vendido EL MEDANITO</v>
          </cell>
          <cell r="H1111">
            <v>42395</v>
          </cell>
        </row>
        <row r="1112">
          <cell r="A1112" t="str">
            <v>SP-0287[00]a</v>
          </cell>
          <cell r="B1112" t="str">
            <v>YPF.RN.SP-287</v>
          </cell>
          <cell r="C1112" t="str">
            <v>SP-287</v>
          </cell>
          <cell r="D1112" t="str">
            <v>YPF.RN.SP-0287[00]a</v>
          </cell>
          <cell r="E1112" t="str">
            <v>Catriel</v>
          </cell>
          <cell r="F1112" t="str">
            <v>CAT Zona I</v>
          </cell>
          <cell r="G1112" t="str">
            <v>SP- 01</v>
          </cell>
          <cell r="H1112">
            <v>42395</v>
          </cell>
        </row>
        <row r="1113">
          <cell r="A1113" t="str">
            <v>SP-130</v>
          </cell>
          <cell r="B1113" t="str">
            <v>YPF.RN.SP-130</v>
          </cell>
          <cell r="C1113" t="str">
            <v>SP-0130</v>
          </cell>
          <cell r="D1113" t="str">
            <v>YPF.RN.SP-130</v>
          </cell>
          <cell r="E1113" t="str">
            <v>Catriel</v>
          </cell>
          <cell r="F1113" t="str">
            <v>CAT Zona I</v>
          </cell>
          <cell r="G1113" t="str">
            <v>SP- 01</v>
          </cell>
          <cell r="H1113">
            <v>42395</v>
          </cell>
        </row>
        <row r="1114">
          <cell r="A1114" t="str">
            <v>LaMa-2a</v>
          </cell>
          <cell r="B1114" t="str">
            <v>YPF.Nq.LaMa.x-2</v>
          </cell>
          <cell r="C1114" t="str">
            <v>LaMa-2</v>
          </cell>
          <cell r="D1114" t="str">
            <v>YPF.Nq.LaMa.x-0002a</v>
          </cell>
          <cell r="E1114" t="str">
            <v>Catriel</v>
          </cell>
          <cell r="F1114" t="str">
            <v>VAM Zona I</v>
          </cell>
          <cell r="G1114" t="str">
            <v>LaMa- 02</v>
          </cell>
          <cell r="H1114">
            <v>42394</v>
          </cell>
        </row>
        <row r="1115">
          <cell r="A1115" t="str">
            <v>VAM-19a</v>
          </cell>
          <cell r="B1115" t="str">
            <v>YPF.Nq.VAM-19</v>
          </cell>
          <cell r="C1115" t="str">
            <v>VAM-19</v>
          </cell>
          <cell r="D1115" t="str">
            <v>YPF.Nq.VAM-0019a</v>
          </cell>
          <cell r="E1115" t="str">
            <v>Catriel</v>
          </cell>
          <cell r="F1115" t="str">
            <v>VAM Zona I</v>
          </cell>
          <cell r="G1115" t="str">
            <v>VAM</v>
          </cell>
          <cell r="H1115">
            <v>42394</v>
          </cell>
        </row>
        <row r="1116">
          <cell r="A1116" t="str">
            <v>VAM-0017[00]a</v>
          </cell>
          <cell r="B1116" t="str">
            <v>YPF.Nq.VAM.a-17</v>
          </cell>
          <cell r="C1116" t="str">
            <v>VAM-17</v>
          </cell>
          <cell r="D1116" t="str">
            <v>YPF.Nq.VAM.a-0017[00]a</v>
          </cell>
          <cell r="E1116" t="str">
            <v>Catriel</v>
          </cell>
          <cell r="F1116" t="str">
            <v>VAM Zona I</v>
          </cell>
          <cell r="G1116" t="str">
            <v>VAM</v>
          </cell>
          <cell r="H1116">
            <v>42389</v>
          </cell>
        </row>
        <row r="1117">
          <cell r="A1117" t="str">
            <v>EM-81</v>
          </cell>
          <cell r="B1117" t="str">
            <v>YPF.RN.EM-81</v>
          </cell>
          <cell r="C1117" t="str">
            <v>EM-0081</v>
          </cell>
          <cell r="D1117" t="str">
            <v>YPF.RN.EM-81</v>
          </cell>
          <cell r="E1117" t="str">
            <v>Catriel</v>
          </cell>
          <cell r="F1117" t="str">
            <v>Cedido/Vendido CATRIEL</v>
          </cell>
          <cell r="G1117" t="str">
            <v>Cedido /Vendido EL MEDANITO</v>
          </cell>
          <cell r="H1117">
            <v>42389</v>
          </cell>
        </row>
        <row r="1118">
          <cell r="A1118" t="str">
            <v>SP-450a</v>
          </cell>
          <cell r="B1118" t="str">
            <v>YPF.RN.SP-450</v>
          </cell>
          <cell r="C1118" t="str">
            <v>SP-450</v>
          </cell>
          <cell r="D1118" t="str">
            <v>YPF.RN.SP-0450a</v>
          </cell>
          <cell r="E1118" t="str">
            <v>Catriel</v>
          </cell>
          <cell r="F1118" t="str">
            <v>CAT Zona I</v>
          </cell>
          <cell r="G1118" t="str">
            <v>SP-10</v>
          </cell>
          <cell r="H1118">
            <v>42388</v>
          </cell>
        </row>
        <row r="1119">
          <cell r="A1119" t="str">
            <v>SP-384a</v>
          </cell>
          <cell r="B1119" t="str">
            <v>YPF.RN.SP-384</v>
          </cell>
          <cell r="C1119" t="str">
            <v>SP-384</v>
          </cell>
          <cell r="D1119" t="str">
            <v>YPF.RN.SP-0384a</v>
          </cell>
          <cell r="E1119" t="str">
            <v>Catriel</v>
          </cell>
          <cell r="F1119" t="str">
            <v>CAT Zona I</v>
          </cell>
          <cell r="G1119" t="str">
            <v>SP- 06</v>
          </cell>
          <cell r="H1119">
            <v>42387</v>
          </cell>
        </row>
        <row r="1120">
          <cell r="A1120" t="str">
            <v>VAM-15a</v>
          </cell>
          <cell r="B1120" t="str">
            <v>YPF.Nq.VAM-15</v>
          </cell>
          <cell r="C1120" t="str">
            <v>VAM-15</v>
          </cell>
          <cell r="D1120" t="str">
            <v>YPF.Nq.VAM-0015a</v>
          </cell>
          <cell r="E1120" t="str">
            <v>Catriel</v>
          </cell>
          <cell r="F1120" t="str">
            <v>VAM Zona I</v>
          </cell>
          <cell r="G1120" t="str">
            <v>VAM</v>
          </cell>
          <cell r="H1120">
            <v>42386</v>
          </cell>
        </row>
        <row r="1121">
          <cell r="A1121" t="str">
            <v>SP-283</v>
          </cell>
          <cell r="B1121" t="str">
            <v>YPF.RN.SP-283</v>
          </cell>
          <cell r="C1121" t="str">
            <v>SP-283</v>
          </cell>
          <cell r="D1121" t="str">
            <v>YPF.RN.SP-283</v>
          </cell>
          <cell r="E1121" t="str">
            <v>Catriel</v>
          </cell>
          <cell r="F1121" t="str">
            <v>CAT Zona I</v>
          </cell>
          <cell r="G1121" t="str">
            <v>SP- 09</v>
          </cell>
          <cell r="H1121">
            <v>42386</v>
          </cell>
        </row>
        <row r="1122">
          <cell r="A1122" t="str">
            <v>EM-798a</v>
          </cell>
          <cell r="B1122" t="str">
            <v>YPF.RN.EM-798</v>
          </cell>
          <cell r="C1122" t="str">
            <v>EM-798</v>
          </cell>
          <cell r="D1122" t="str">
            <v>YPF.RN.EM-0798a</v>
          </cell>
          <cell r="E1122" t="str">
            <v>Catriel</v>
          </cell>
          <cell r="F1122" t="str">
            <v>Cedido/Vendido CATRIEL</v>
          </cell>
          <cell r="G1122" t="str">
            <v>Cedido /Vendido EL MEDANITO</v>
          </cell>
          <cell r="H1122">
            <v>42385</v>
          </cell>
        </row>
        <row r="1123">
          <cell r="A1123" t="str">
            <v>SCB-133a</v>
          </cell>
          <cell r="B1123" t="str">
            <v>YPF.Nq.SCB-133</v>
          </cell>
          <cell r="C1123" t="str">
            <v>SCB-133</v>
          </cell>
          <cell r="D1123" t="str">
            <v>YPF.Nq.SCB-0133a</v>
          </cell>
          <cell r="E1123" t="str">
            <v>Catriel</v>
          </cell>
          <cell r="F1123" t="str">
            <v>VAM Zona I</v>
          </cell>
          <cell r="G1123" t="str">
            <v>SCB- 01</v>
          </cell>
          <cell r="H1123">
            <v>42384</v>
          </cell>
        </row>
        <row r="1124">
          <cell r="A1124" t="str">
            <v>SP-337a</v>
          </cell>
          <cell r="B1124" t="str">
            <v>YPF.RN.SP-337</v>
          </cell>
          <cell r="C1124" t="str">
            <v>SP-337</v>
          </cell>
          <cell r="D1124" t="str">
            <v>YPF.RN.SP-0337a</v>
          </cell>
          <cell r="E1124" t="str">
            <v>Catriel</v>
          </cell>
          <cell r="F1124" t="str">
            <v>CAT Zona I</v>
          </cell>
          <cell r="G1124" t="str">
            <v>SP- 02</v>
          </cell>
          <cell r="H1124">
            <v>42384</v>
          </cell>
        </row>
        <row r="1125">
          <cell r="A1125" t="str">
            <v>PuB-88</v>
          </cell>
          <cell r="B1125" t="str">
            <v>YPF.RN.PuB-88</v>
          </cell>
          <cell r="C1125" t="str">
            <v>PuB-0088</v>
          </cell>
          <cell r="D1125" t="str">
            <v>YPF.RN.PuB-88</v>
          </cell>
          <cell r="E1125" t="str">
            <v>Catriel</v>
          </cell>
          <cell r="F1125" t="str">
            <v>CAT Zona I</v>
          </cell>
          <cell r="G1125" t="str">
            <v>PB- 03</v>
          </cell>
          <cell r="H1125">
            <v>42384</v>
          </cell>
        </row>
        <row r="1126">
          <cell r="A1126" t="str">
            <v>EBS.x-1</v>
          </cell>
          <cell r="B1126" t="str">
            <v>YPF.RN.EBS.x-1</v>
          </cell>
          <cell r="C1126" t="str">
            <v>EBS-0001</v>
          </cell>
          <cell r="D1126" t="str">
            <v>YPF.RN.EBS.x-1</v>
          </cell>
          <cell r="E1126" t="str">
            <v>Catriel</v>
          </cell>
          <cell r="F1126" t="str">
            <v>CAT Zona I</v>
          </cell>
          <cell r="G1126" t="str">
            <v>SP-10</v>
          </cell>
          <cell r="H1126">
            <v>42383</v>
          </cell>
        </row>
        <row r="1127">
          <cell r="A1127" t="str">
            <v>PuB-105a</v>
          </cell>
          <cell r="B1127" t="str">
            <v>YPF.RN.PuB-105</v>
          </cell>
          <cell r="C1127" t="str">
            <v>PuB-105</v>
          </cell>
          <cell r="D1127" t="str">
            <v>YPF.RN.PuB-0105a</v>
          </cell>
          <cell r="E1127" t="str">
            <v>Catriel</v>
          </cell>
          <cell r="F1127" t="str">
            <v>CAT Zona I</v>
          </cell>
          <cell r="G1127" t="str">
            <v>PB- 03</v>
          </cell>
          <cell r="H1127">
            <v>42383</v>
          </cell>
        </row>
        <row r="1128">
          <cell r="A1128" t="str">
            <v>SP-474a</v>
          </cell>
          <cell r="B1128" t="str">
            <v>YPF.RN.SP-474</v>
          </cell>
          <cell r="C1128" t="str">
            <v>SP-474</v>
          </cell>
          <cell r="D1128" t="str">
            <v>YPF.RN.SP-0474a</v>
          </cell>
          <cell r="E1128" t="str">
            <v>Catriel</v>
          </cell>
          <cell r="F1128" t="str">
            <v>CAT Zona I</v>
          </cell>
          <cell r="G1128" t="str">
            <v>SP- 02</v>
          </cell>
          <cell r="H1128">
            <v>42382</v>
          </cell>
        </row>
        <row r="1129">
          <cell r="A1129" t="str">
            <v>EM-754a</v>
          </cell>
          <cell r="B1129" t="str">
            <v>YPF.RN.EM-754</v>
          </cell>
          <cell r="C1129" t="str">
            <v>EM-754</v>
          </cell>
          <cell r="D1129" t="str">
            <v>YPF.RN.EM-0754a</v>
          </cell>
          <cell r="E1129" t="str">
            <v>Catriel</v>
          </cell>
          <cell r="F1129" t="str">
            <v>Cedido/Vendido CATRIEL</v>
          </cell>
          <cell r="G1129" t="str">
            <v>Cedido /Vendido EL MEDANITO</v>
          </cell>
          <cell r="H1129">
            <v>42382</v>
          </cell>
        </row>
        <row r="1130">
          <cell r="A1130" t="str">
            <v>PuB.a-170[00]a</v>
          </cell>
          <cell r="B1130" t="str">
            <v>YPF.RN.PuB.a-170</v>
          </cell>
          <cell r="C1130" t="str">
            <v>PuB.a-170</v>
          </cell>
          <cell r="D1130" t="str">
            <v>YPF.RN.PuB.a-0170[00]a</v>
          </cell>
          <cell r="E1130" t="str">
            <v>Catriel</v>
          </cell>
          <cell r="F1130" t="str">
            <v>CAT Zona I</v>
          </cell>
          <cell r="G1130" t="str">
            <v>PB- 04</v>
          </cell>
          <cell r="H1130">
            <v>42381</v>
          </cell>
        </row>
        <row r="1131">
          <cell r="A1131" t="str">
            <v>EM-870a</v>
          </cell>
          <cell r="B1131" t="str">
            <v>YPF.RN.EM-870</v>
          </cell>
          <cell r="C1131" t="str">
            <v>EM-870</v>
          </cell>
          <cell r="D1131" t="str">
            <v>YPF.RN.EM-0870a</v>
          </cell>
          <cell r="E1131" t="str">
            <v>Catriel</v>
          </cell>
          <cell r="F1131" t="str">
            <v>Cedido/Vendido CATRIEL</v>
          </cell>
          <cell r="G1131" t="str">
            <v>Cedido /Vendido EL MEDANITO</v>
          </cell>
          <cell r="H1131">
            <v>42380</v>
          </cell>
        </row>
        <row r="1132">
          <cell r="A1132" t="str">
            <v>PuB-195[00]a</v>
          </cell>
          <cell r="B1132" t="str">
            <v>YPF.RN.PuB-195</v>
          </cell>
          <cell r="C1132" t="str">
            <v>PuB-195</v>
          </cell>
          <cell r="D1132" t="str">
            <v>YPF.RN.PuB-0195[00]a</v>
          </cell>
          <cell r="E1132" t="str">
            <v>Catriel</v>
          </cell>
          <cell r="F1132" t="str">
            <v>CAT Zona I</v>
          </cell>
          <cell r="G1132" t="str">
            <v>PB- 04</v>
          </cell>
          <cell r="H1132">
            <v>42380</v>
          </cell>
        </row>
        <row r="1133">
          <cell r="A1133" t="str">
            <v>VAM-58(d)[00]a</v>
          </cell>
          <cell r="B1133" t="str">
            <v>YPF.Nq.VAM-58(d)</v>
          </cell>
          <cell r="C1133" t="str">
            <v>VAM-58(d)</v>
          </cell>
          <cell r="D1133" t="str">
            <v>YPF.Nq.VAM-0058(d)[00]a</v>
          </cell>
          <cell r="E1133" t="str">
            <v>Catriel</v>
          </cell>
          <cell r="F1133" t="str">
            <v>VAM Zona I</v>
          </cell>
          <cell r="G1133" t="str">
            <v>VAM</v>
          </cell>
          <cell r="H1133">
            <v>42379</v>
          </cell>
        </row>
        <row r="1134">
          <cell r="A1134" t="str">
            <v>SP-0151[00]a(I)</v>
          </cell>
          <cell r="B1134" t="str">
            <v>YPF.RN.SP.xp-151(I)</v>
          </cell>
          <cell r="C1134" t="str">
            <v>SP-151(I)</v>
          </cell>
          <cell r="D1134" t="str">
            <v>YPF.RN.SP.xp-0151[00]a(I)</v>
          </cell>
          <cell r="E1134" t="str">
            <v>Catriel</v>
          </cell>
          <cell r="F1134" t="str">
            <v>CAT Zona I</v>
          </cell>
          <cell r="G1134" t="str">
            <v>SP- 03</v>
          </cell>
          <cell r="H1134">
            <v>42379</v>
          </cell>
        </row>
        <row r="1135">
          <cell r="A1135" t="str">
            <v>VAM-14a</v>
          </cell>
          <cell r="B1135" t="str">
            <v>YPF.Nq.VAM-14</v>
          </cell>
          <cell r="C1135" t="str">
            <v>VAM-14</v>
          </cell>
          <cell r="D1135" t="str">
            <v>YPF.Nq.VAM-0014a</v>
          </cell>
          <cell r="E1135" t="str">
            <v>Catriel</v>
          </cell>
          <cell r="F1135" t="str">
            <v>VAM Zona I</v>
          </cell>
          <cell r="G1135" t="str">
            <v>VAM</v>
          </cell>
          <cell r="H1135">
            <v>42379</v>
          </cell>
        </row>
        <row r="1136">
          <cell r="A1136" t="str">
            <v>PuB-156[00]a</v>
          </cell>
          <cell r="B1136" t="str">
            <v>YPF.RN.PuB-156</v>
          </cell>
          <cell r="C1136" t="str">
            <v>PuB-156</v>
          </cell>
          <cell r="D1136" t="str">
            <v>YPF.RN.PuB-0156[00]a</v>
          </cell>
          <cell r="E1136" t="str">
            <v>Catriel</v>
          </cell>
          <cell r="F1136" t="str">
            <v>CAT Zona I</v>
          </cell>
          <cell r="G1136" t="str">
            <v>PB- 04</v>
          </cell>
          <cell r="H1136">
            <v>42378</v>
          </cell>
        </row>
        <row r="1137">
          <cell r="A1137" t="str">
            <v>VAM-34a</v>
          </cell>
          <cell r="B1137" t="str">
            <v>YPF.Nq.VAM-34</v>
          </cell>
          <cell r="C1137" t="str">
            <v>VAM-34</v>
          </cell>
          <cell r="D1137" t="str">
            <v>YPF.Nq.VAM-0034a</v>
          </cell>
          <cell r="E1137" t="str">
            <v>Catriel</v>
          </cell>
          <cell r="F1137" t="str">
            <v>VAM Zona I</v>
          </cell>
          <cell r="G1137" t="str">
            <v>VAM</v>
          </cell>
          <cell r="H1137">
            <v>42376</v>
          </cell>
        </row>
        <row r="1138">
          <cell r="A1138" t="str">
            <v>PuB-141[00]a</v>
          </cell>
          <cell r="B1138" t="str">
            <v>YPF.RN.PuB-141</v>
          </cell>
          <cell r="C1138" t="str">
            <v>PuB-141</v>
          </cell>
          <cell r="D1138" t="str">
            <v>YPF.RN.PuB-0141[00]a</v>
          </cell>
          <cell r="E1138" t="str">
            <v>Catriel</v>
          </cell>
          <cell r="F1138" t="str">
            <v>CAT Zona I</v>
          </cell>
          <cell r="G1138" t="str">
            <v>PB- 04</v>
          </cell>
          <cell r="H1138">
            <v>42375</v>
          </cell>
        </row>
        <row r="1139">
          <cell r="A1139" t="str">
            <v>VAM-0017[00]a</v>
          </cell>
          <cell r="B1139" t="str">
            <v>YPF.Nq.VAM.a-17</v>
          </cell>
          <cell r="C1139" t="str">
            <v>VAM-17</v>
          </cell>
          <cell r="D1139" t="str">
            <v>YPF.Nq.VAM.a-0017[00]a</v>
          </cell>
          <cell r="E1139" t="str">
            <v>Catriel</v>
          </cell>
          <cell r="F1139" t="str">
            <v>VAM Zona I</v>
          </cell>
          <cell r="G1139" t="str">
            <v>VAM</v>
          </cell>
          <cell r="H1139">
            <v>42374</v>
          </cell>
        </row>
        <row r="1140">
          <cell r="A1140" t="str">
            <v>PuB-118</v>
          </cell>
          <cell r="B1140" t="str">
            <v>YPF.RN.PuB-118</v>
          </cell>
          <cell r="C1140" t="str">
            <v>PuB-118</v>
          </cell>
          <cell r="D1140" t="str">
            <v>YPF.RN.PuB-118</v>
          </cell>
          <cell r="E1140" t="str">
            <v>Catriel</v>
          </cell>
          <cell r="F1140" t="str">
            <v>CAT Zona I</v>
          </cell>
          <cell r="G1140" t="str">
            <v>PB- 02</v>
          </cell>
          <cell r="H1140">
            <v>42373</v>
          </cell>
        </row>
        <row r="1141">
          <cell r="A1141" t="str">
            <v>SP-279</v>
          </cell>
          <cell r="B1141" t="str">
            <v>YPF.RN.SP-279</v>
          </cell>
          <cell r="C1141" t="str">
            <v>SP-0279</v>
          </cell>
          <cell r="D1141" t="str">
            <v>YPF.RN.SP-279</v>
          </cell>
          <cell r="E1141" t="str">
            <v>Catriel</v>
          </cell>
          <cell r="F1141" t="str">
            <v>CAT Zona I</v>
          </cell>
          <cell r="G1141" t="str">
            <v>SP- 03</v>
          </cell>
          <cell r="H1141">
            <v>42372</v>
          </cell>
        </row>
        <row r="1142">
          <cell r="A1142" t="str">
            <v>SCB-0063[00]a</v>
          </cell>
          <cell r="B1142" t="str">
            <v>YPF.Nq.SCB-63</v>
          </cell>
          <cell r="C1142" t="str">
            <v>SCB-63</v>
          </cell>
          <cell r="D1142" t="str">
            <v>YPF.Nq.SCB-0063[00]a</v>
          </cell>
          <cell r="E1142" t="str">
            <v>Catriel</v>
          </cell>
          <cell r="F1142" t="str">
            <v>VAM Zona I</v>
          </cell>
          <cell r="G1142" t="str">
            <v>SCB- 01</v>
          </cell>
          <cell r="H1142">
            <v>42371</v>
          </cell>
        </row>
        <row r="1143">
          <cell r="A1143" t="str">
            <v>SP-461a</v>
          </cell>
          <cell r="B1143" t="str">
            <v>YPF.RN.SP.a-461</v>
          </cell>
          <cell r="C1143" t="str">
            <v>SP.a-461</v>
          </cell>
          <cell r="D1143" t="str">
            <v>YPF.RN.SP.a-0461a</v>
          </cell>
          <cell r="E1143" t="str">
            <v>Catriel</v>
          </cell>
          <cell r="F1143" t="str">
            <v>CAT Zona I</v>
          </cell>
          <cell r="G1143" t="str">
            <v>SP- 01</v>
          </cell>
          <cell r="H1143">
            <v>42371</v>
          </cell>
        </row>
        <row r="1144">
          <cell r="A1144" t="str">
            <v>VAM-66a</v>
          </cell>
          <cell r="B1144" t="str">
            <v>YPF.Nq.VAM-66</v>
          </cell>
          <cell r="C1144" t="str">
            <v>VAM-66</v>
          </cell>
          <cell r="D1144" t="str">
            <v>YPF.Nq.VAM-0066a</v>
          </cell>
          <cell r="E1144" t="str">
            <v>Catriel</v>
          </cell>
          <cell r="F1144" t="str">
            <v>VAM Zona I</v>
          </cell>
          <cell r="G1144" t="str">
            <v>VAM</v>
          </cell>
          <cell r="H1144">
            <v>42368</v>
          </cell>
        </row>
        <row r="1145">
          <cell r="A1145" t="str">
            <v>EM-74</v>
          </cell>
          <cell r="B1145" t="str">
            <v>YPF.RN.EM-74</v>
          </cell>
          <cell r="C1145" t="str">
            <v>EM-0074</v>
          </cell>
          <cell r="D1145" t="str">
            <v>YPF.RN.EM-74</v>
          </cell>
          <cell r="E1145" t="str">
            <v>Catriel</v>
          </cell>
          <cell r="F1145" t="str">
            <v>Cedido/Vendido CATRIEL</v>
          </cell>
          <cell r="G1145" t="str">
            <v>Cedido /Vendido EL MEDANITO</v>
          </cell>
          <cell r="H1145">
            <v>42367</v>
          </cell>
        </row>
        <row r="1146">
          <cell r="A1146" t="str">
            <v>EM-661a</v>
          </cell>
          <cell r="B1146" t="str">
            <v>YPF.RN.EM.a-661</v>
          </cell>
          <cell r="C1146" t="str">
            <v>EM-661</v>
          </cell>
          <cell r="D1146" t="str">
            <v>YPF.RN.EM.a-0661a</v>
          </cell>
          <cell r="E1146" t="str">
            <v>Catriel</v>
          </cell>
          <cell r="F1146" t="str">
            <v>Cedido/Vendido CATRIEL</v>
          </cell>
          <cell r="G1146" t="str">
            <v>Cedido /Vendido EL MEDANITO</v>
          </cell>
          <cell r="H1146">
            <v>42367</v>
          </cell>
        </row>
        <row r="1147">
          <cell r="A1147" t="str">
            <v>SP-50</v>
          </cell>
          <cell r="B1147" t="str">
            <v>YPF.RN.SP-50</v>
          </cell>
          <cell r="C1147" t="str">
            <v>SP-0050</v>
          </cell>
          <cell r="D1147" t="str">
            <v>YPF.RN.SP-50</v>
          </cell>
          <cell r="E1147" t="str">
            <v>Catriel</v>
          </cell>
          <cell r="F1147" t="str">
            <v>CAT Zona I</v>
          </cell>
          <cell r="G1147" t="str">
            <v>SP- 02</v>
          </cell>
          <cell r="H1147">
            <v>42367</v>
          </cell>
        </row>
        <row r="1148">
          <cell r="A1148" t="str">
            <v>SCB-146a</v>
          </cell>
          <cell r="B1148" t="str">
            <v>YPF.Nq.SCB-146(d)</v>
          </cell>
          <cell r="C1148" t="str">
            <v>SCB-146(d)</v>
          </cell>
          <cell r="D1148" t="str">
            <v>YPF.Nq.SCB-0146a</v>
          </cell>
          <cell r="E1148" t="str">
            <v>Catriel</v>
          </cell>
          <cell r="F1148" t="str">
            <v>VAM Zona I</v>
          </cell>
          <cell r="G1148" t="str">
            <v>SCB- 01</v>
          </cell>
          <cell r="H1148">
            <v>42365</v>
          </cell>
        </row>
        <row r="1149">
          <cell r="A1149" t="str">
            <v>SP-138(I)[00]a</v>
          </cell>
          <cell r="B1149" t="str">
            <v>YPF.RN.SP-138(I)</v>
          </cell>
          <cell r="C1149" t="str">
            <v>SP-138(I)</v>
          </cell>
          <cell r="D1149" t="str">
            <v>YPF.RN.SP-0138(I)[00]a</v>
          </cell>
          <cell r="E1149" t="str">
            <v>Catriel</v>
          </cell>
          <cell r="F1149" t="str">
            <v>CAT Zona I</v>
          </cell>
          <cell r="G1149" t="str">
            <v>SP- 06</v>
          </cell>
          <cell r="H1149">
            <v>42365</v>
          </cell>
        </row>
        <row r="1150">
          <cell r="A1150" t="str">
            <v>PuB.a-167[00]a</v>
          </cell>
          <cell r="B1150" t="str">
            <v>YPF.RN.PuB.a-167</v>
          </cell>
          <cell r="C1150" t="str">
            <v>PuB.a-167</v>
          </cell>
          <cell r="D1150" t="str">
            <v>YPF.RN.PuB.a-0167[00]a</v>
          </cell>
          <cell r="E1150" t="str">
            <v>Catriel</v>
          </cell>
          <cell r="F1150" t="str">
            <v>CAT Zona I</v>
          </cell>
          <cell r="G1150" t="str">
            <v>PB- 04</v>
          </cell>
          <cell r="H1150">
            <v>42364</v>
          </cell>
        </row>
        <row r="1151">
          <cell r="A1151" t="str">
            <v>SP-229</v>
          </cell>
          <cell r="B1151" t="str">
            <v>YPF.RN.SP-229</v>
          </cell>
          <cell r="C1151" t="str">
            <v>SP-0229</v>
          </cell>
          <cell r="D1151" t="str">
            <v>YPF.RN.SP-229</v>
          </cell>
          <cell r="E1151" t="str">
            <v>Catriel</v>
          </cell>
          <cell r="F1151" t="str">
            <v>CAT Zona I</v>
          </cell>
          <cell r="G1151" t="str">
            <v>SP- 07</v>
          </cell>
          <cell r="H1151">
            <v>42361</v>
          </cell>
        </row>
        <row r="1152">
          <cell r="A1152" t="str">
            <v>VAM-70[00]a</v>
          </cell>
          <cell r="B1152" t="str">
            <v>YPF.Nq.VAM-70</v>
          </cell>
          <cell r="C1152" t="str">
            <v>VAM-70</v>
          </cell>
          <cell r="D1152" t="str">
            <v>YPF.Nq.VAM-0070[00]a</v>
          </cell>
          <cell r="E1152" t="str">
            <v>Catriel</v>
          </cell>
          <cell r="F1152" t="str">
            <v>VAM Zona I</v>
          </cell>
          <cell r="G1152" t="str">
            <v>VAM</v>
          </cell>
          <cell r="H1152">
            <v>42360</v>
          </cell>
        </row>
        <row r="1153">
          <cell r="A1153" t="str">
            <v>SP-29</v>
          </cell>
          <cell r="B1153" t="str">
            <v>YPF.RN.SP-29</v>
          </cell>
          <cell r="C1153" t="str">
            <v>SP-0029</v>
          </cell>
          <cell r="D1153" t="str">
            <v>YPF.RN.SP-29</v>
          </cell>
          <cell r="E1153" t="str">
            <v>Catriel</v>
          </cell>
          <cell r="F1153" t="str">
            <v>CAT Zona I</v>
          </cell>
          <cell r="G1153" t="str">
            <v>SP- 06</v>
          </cell>
          <cell r="H1153">
            <v>42360</v>
          </cell>
        </row>
        <row r="1154">
          <cell r="A1154" t="str">
            <v>PuB-108a</v>
          </cell>
          <cell r="B1154" t="str">
            <v>YPF.RN.PuB-108</v>
          </cell>
          <cell r="C1154" t="str">
            <v>PuB-108</v>
          </cell>
          <cell r="D1154" t="str">
            <v>YPF.RN.PuB-0108a</v>
          </cell>
          <cell r="E1154" t="str">
            <v>Catriel</v>
          </cell>
          <cell r="F1154" t="str">
            <v>CAT Zona I</v>
          </cell>
          <cell r="G1154" t="str">
            <v>PB- 03</v>
          </cell>
          <cell r="H1154">
            <v>42358</v>
          </cell>
        </row>
        <row r="1155">
          <cell r="A1155" t="str">
            <v>SP-116</v>
          </cell>
          <cell r="B1155" t="str">
            <v>YPF.RN.SP-116</v>
          </cell>
          <cell r="C1155" t="str">
            <v>SP-0116</v>
          </cell>
          <cell r="D1155" t="str">
            <v>YPF.RN.SP-116</v>
          </cell>
          <cell r="E1155" t="str">
            <v>Catriel</v>
          </cell>
          <cell r="F1155" t="str">
            <v>CAT Zona I</v>
          </cell>
          <cell r="G1155" t="str">
            <v>SP- 02</v>
          </cell>
          <cell r="H1155">
            <v>42357</v>
          </cell>
        </row>
        <row r="1156">
          <cell r="A1156" t="str">
            <v>EM-507a(I)</v>
          </cell>
          <cell r="B1156" t="str">
            <v>YPF.RN.EM.IA-507(I)</v>
          </cell>
          <cell r="C1156" t="str">
            <v>EM.IA-507(I)</v>
          </cell>
          <cell r="D1156" t="str">
            <v>YPF.RN.EM.IA-0507a(I)</v>
          </cell>
          <cell r="E1156" t="str">
            <v>Catriel</v>
          </cell>
          <cell r="F1156" t="str">
            <v>Cedido/Vendido CATRIEL</v>
          </cell>
          <cell r="G1156" t="str">
            <v>Cedido /Vendido EL MEDANITO</v>
          </cell>
          <cell r="H1156">
            <v>42356</v>
          </cell>
        </row>
        <row r="1157">
          <cell r="A1157" t="str">
            <v>PuB-46</v>
          </cell>
          <cell r="B1157" t="str">
            <v>YPF.RN.PuB-46</v>
          </cell>
          <cell r="C1157" t="str">
            <v>PuB-0046</v>
          </cell>
          <cell r="D1157" t="str">
            <v>YPF.RN.PuB-46</v>
          </cell>
          <cell r="E1157" t="str">
            <v>Catriel</v>
          </cell>
          <cell r="F1157" t="str">
            <v>CAT Zona I</v>
          </cell>
          <cell r="G1157" t="str">
            <v>PB- 03</v>
          </cell>
          <cell r="H1157">
            <v>42356</v>
          </cell>
        </row>
        <row r="1158">
          <cell r="A1158" t="str">
            <v>BP.a-4</v>
          </cell>
          <cell r="B1158" t="str">
            <v>YPF.RN.BP.a-4</v>
          </cell>
          <cell r="C1158" t="str">
            <v>BP-0004</v>
          </cell>
          <cell r="D1158" t="str">
            <v>YPF.RN.BP.a-4</v>
          </cell>
          <cell r="E1158" t="str">
            <v>Catriel</v>
          </cell>
          <cell r="F1158" t="str">
            <v>Cedido/Vendido CATRIEL</v>
          </cell>
          <cell r="G1158" t="str">
            <v>Cedido/Vendido BAJO DEL PICHE</v>
          </cell>
          <cell r="H1158">
            <v>42355</v>
          </cell>
        </row>
        <row r="1159">
          <cell r="A1159" t="str">
            <v>SP-297a</v>
          </cell>
          <cell r="B1159" t="str">
            <v>YPF.RN.SP-297</v>
          </cell>
          <cell r="C1159" t="str">
            <v>SP-297</v>
          </cell>
          <cell r="D1159" t="str">
            <v>YPF.RN.SP-0297a</v>
          </cell>
          <cell r="E1159" t="str">
            <v>Catriel</v>
          </cell>
          <cell r="F1159" t="str">
            <v>CAT Zona I</v>
          </cell>
          <cell r="G1159" t="str">
            <v>SP- 06</v>
          </cell>
          <cell r="H1159">
            <v>42355</v>
          </cell>
        </row>
        <row r="1160">
          <cell r="A1160" t="str">
            <v>EM-75</v>
          </cell>
          <cell r="B1160" t="str">
            <v>YPF.RN.EM-75</v>
          </cell>
          <cell r="C1160" t="str">
            <v>EM-0075</v>
          </cell>
          <cell r="D1160" t="str">
            <v>YPF.RN.EM-75</v>
          </cell>
          <cell r="E1160" t="str">
            <v>Catriel</v>
          </cell>
          <cell r="F1160" t="str">
            <v>Cedido/Vendido CATRIEL</v>
          </cell>
          <cell r="G1160" t="str">
            <v>Cedido /Vendido EL MEDANITO</v>
          </cell>
          <cell r="H1160">
            <v>42353</v>
          </cell>
        </row>
        <row r="1161">
          <cell r="A1161" t="str">
            <v>PuB-118</v>
          </cell>
          <cell r="B1161" t="str">
            <v>YPF.RN.PuB-118</v>
          </cell>
          <cell r="C1161" t="str">
            <v>PuB-118</v>
          </cell>
          <cell r="D1161" t="str">
            <v>YPF.RN.PuB-118</v>
          </cell>
          <cell r="E1161" t="str">
            <v>Catriel</v>
          </cell>
          <cell r="F1161" t="str">
            <v>CAT Zona I</v>
          </cell>
          <cell r="G1161" t="str">
            <v>PB- 02</v>
          </cell>
          <cell r="H1161">
            <v>42353</v>
          </cell>
        </row>
        <row r="1162">
          <cell r="A1162" t="str">
            <v>SP-474a</v>
          </cell>
          <cell r="B1162" t="str">
            <v>YPF.RN.SP-474</v>
          </cell>
          <cell r="C1162" t="str">
            <v>SP-474</v>
          </cell>
          <cell r="D1162" t="str">
            <v>YPF.RN.SP-0474a</v>
          </cell>
          <cell r="E1162" t="str">
            <v>Catriel</v>
          </cell>
          <cell r="F1162" t="str">
            <v>CAT Zona I</v>
          </cell>
          <cell r="G1162" t="str">
            <v>SP- 02</v>
          </cell>
          <cell r="H1162">
            <v>42352</v>
          </cell>
        </row>
        <row r="1163">
          <cell r="A1163" t="str">
            <v>SP-429a</v>
          </cell>
          <cell r="B1163" t="str">
            <v>YPF.RN.SP-429</v>
          </cell>
          <cell r="C1163" t="str">
            <v>SP-429</v>
          </cell>
          <cell r="D1163" t="str">
            <v>YPF.RN.SP-0429a</v>
          </cell>
          <cell r="E1163" t="str">
            <v>Catriel</v>
          </cell>
          <cell r="F1163" t="str">
            <v>CAT Zona I</v>
          </cell>
          <cell r="G1163" t="str">
            <v>SP- 09</v>
          </cell>
          <cell r="H1163">
            <v>42352</v>
          </cell>
        </row>
        <row r="1164">
          <cell r="A1164" t="str">
            <v>VAM-52a</v>
          </cell>
          <cell r="B1164" t="str">
            <v>YPF.Nq.VAM-52(d)</v>
          </cell>
          <cell r="C1164" t="str">
            <v>VAM-52(d)</v>
          </cell>
          <cell r="D1164" t="str">
            <v>YPF.Nq.VAM-0052a</v>
          </cell>
          <cell r="E1164" t="str">
            <v>Catriel</v>
          </cell>
          <cell r="F1164" t="str">
            <v>VAM Zona I</v>
          </cell>
          <cell r="G1164" t="str">
            <v>VAM</v>
          </cell>
          <cell r="H1164">
            <v>42352</v>
          </cell>
        </row>
        <row r="1165">
          <cell r="A1165" t="str">
            <v>SP-466a</v>
          </cell>
          <cell r="B1165" t="str">
            <v>YPF.RN.SP.a-466</v>
          </cell>
          <cell r="C1165" t="str">
            <v>SP.a-466</v>
          </cell>
          <cell r="D1165" t="str">
            <v>YPF.RN.SP.a-0466a</v>
          </cell>
          <cell r="E1165" t="str">
            <v>Catriel</v>
          </cell>
          <cell r="F1165" t="str">
            <v>CAT Zona I</v>
          </cell>
          <cell r="G1165" t="str">
            <v>SP- 02</v>
          </cell>
          <cell r="H1165">
            <v>42350</v>
          </cell>
        </row>
        <row r="1166">
          <cell r="A1166" t="str">
            <v>PuB-128a</v>
          </cell>
          <cell r="B1166" t="str">
            <v>YPF.RN.PuB-128</v>
          </cell>
          <cell r="C1166" t="str">
            <v>PuB-128</v>
          </cell>
          <cell r="D1166" t="str">
            <v>YPF.RN.PuB-0128a</v>
          </cell>
          <cell r="E1166" t="str">
            <v>Catriel</v>
          </cell>
          <cell r="F1166" t="str">
            <v>CAT Zona I</v>
          </cell>
          <cell r="G1166" t="str">
            <v>PB- 01</v>
          </cell>
          <cell r="H1166">
            <v>42348</v>
          </cell>
        </row>
        <row r="1167">
          <cell r="A1167" t="str">
            <v>VAM-21a(I)</v>
          </cell>
          <cell r="B1167" t="str">
            <v>YPF.Nq.VAM-21(I)</v>
          </cell>
          <cell r="C1167" t="str">
            <v>VAM-21(I)</v>
          </cell>
          <cell r="D1167" t="str">
            <v>YPF.Nq.VAM-0021a(I)</v>
          </cell>
          <cell r="E1167" t="str">
            <v>Catriel</v>
          </cell>
          <cell r="F1167" t="str">
            <v>VAM Zona I</v>
          </cell>
          <cell r="G1167" t="str">
            <v>VAM</v>
          </cell>
          <cell r="H1167">
            <v>42347</v>
          </cell>
        </row>
        <row r="1168">
          <cell r="A1168" t="str">
            <v>EM-287</v>
          </cell>
          <cell r="B1168" t="str">
            <v>YPF.RN.EM-287</v>
          </cell>
          <cell r="C1168" t="str">
            <v>EM-0287</v>
          </cell>
          <cell r="D1168" t="str">
            <v>YPF.RN.EM-287</v>
          </cell>
          <cell r="E1168" t="str">
            <v>Catriel</v>
          </cell>
          <cell r="F1168" t="str">
            <v>Cedido/Vendido CATRIEL</v>
          </cell>
          <cell r="G1168" t="str">
            <v>Cedido /Vendido EL MEDANITO</v>
          </cell>
          <cell r="H1168">
            <v>42347</v>
          </cell>
        </row>
        <row r="1169">
          <cell r="A1169" t="str">
            <v>SP-247</v>
          </cell>
          <cell r="B1169" t="str">
            <v>YPF.RN.SP-247</v>
          </cell>
          <cell r="C1169" t="str">
            <v>SP-0247</v>
          </cell>
          <cell r="D1169" t="str">
            <v>YPF.RN.SP-247</v>
          </cell>
          <cell r="E1169" t="str">
            <v>Catriel</v>
          </cell>
          <cell r="F1169" t="str">
            <v>CAT Zona I</v>
          </cell>
          <cell r="G1169" t="str">
            <v>SP- 07</v>
          </cell>
          <cell r="H1169">
            <v>42345</v>
          </cell>
        </row>
        <row r="1170">
          <cell r="A1170" t="str">
            <v>SP-324a</v>
          </cell>
          <cell r="B1170" t="str">
            <v>YPF.RN.SP.a-324</v>
          </cell>
          <cell r="C1170" t="str">
            <v>SP-324</v>
          </cell>
          <cell r="D1170" t="str">
            <v>YPF.RN.SP.a-0324a</v>
          </cell>
          <cell r="E1170" t="str">
            <v>Catriel</v>
          </cell>
          <cell r="F1170" t="str">
            <v>CAT Zona I</v>
          </cell>
          <cell r="G1170" t="str">
            <v>SP- 01</v>
          </cell>
          <cell r="H1170">
            <v>42345</v>
          </cell>
        </row>
        <row r="1171">
          <cell r="A1171" t="str">
            <v>EM-743a</v>
          </cell>
          <cell r="B1171" t="str">
            <v>YPF.RN.EM-743</v>
          </cell>
          <cell r="C1171" t="str">
            <v>EM-743</v>
          </cell>
          <cell r="D1171" t="str">
            <v>YPF.RN.EM-0743a</v>
          </cell>
          <cell r="E1171" t="str">
            <v>Catriel</v>
          </cell>
          <cell r="F1171" t="str">
            <v>Cedido/Vendido CATRIEL</v>
          </cell>
          <cell r="G1171" t="str">
            <v>Cedido /Vendido EL MEDANITO</v>
          </cell>
          <cell r="H1171">
            <v>42344</v>
          </cell>
        </row>
        <row r="1172">
          <cell r="A1172" t="str">
            <v>SP-307a</v>
          </cell>
          <cell r="B1172" t="str">
            <v>YPF.RN.SP.IA-307</v>
          </cell>
          <cell r="C1172" t="str">
            <v>SP-307</v>
          </cell>
          <cell r="D1172" t="str">
            <v>YPF.RN.SP.IA-0307a</v>
          </cell>
          <cell r="E1172" t="str">
            <v>Catriel</v>
          </cell>
          <cell r="F1172" t="str">
            <v>CAT Zona I</v>
          </cell>
          <cell r="G1172" t="str">
            <v>SP- 06</v>
          </cell>
          <cell r="H1172">
            <v>42344</v>
          </cell>
        </row>
        <row r="1173">
          <cell r="A1173" t="str">
            <v>SP-364a</v>
          </cell>
          <cell r="B1173" t="str">
            <v>YPF.RN.SP-364</v>
          </cell>
          <cell r="C1173" t="str">
            <v>SP-364</v>
          </cell>
          <cell r="D1173" t="str">
            <v>YPF.RN.SP-0364a</v>
          </cell>
          <cell r="E1173" t="str">
            <v>Catriel</v>
          </cell>
          <cell r="F1173" t="str">
            <v>CAT Zona I</v>
          </cell>
          <cell r="G1173" t="str">
            <v>SP- 06</v>
          </cell>
          <cell r="H1173">
            <v>42343</v>
          </cell>
        </row>
        <row r="1174">
          <cell r="A1174" t="str">
            <v>VAM-0011[00]a(I)</v>
          </cell>
          <cell r="B1174" t="str">
            <v>YPF.Nq.VAM.a-11(I)</v>
          </cell>
          <cell r="C1174" t="str">
            <v>VAM-11(I)</v>
          </cell>
          <cell r="D1174" t="str">
            <v>YPF.Nq.VAM.a-0011[00]a(I)</v>
          </cell>
          <cell r="E1174" t="str">
            <v>Catriel</v>
          </cell>
          <cell r="F1174" t="str">
            <v>VAM Zona I</v>
          </cell>
          <cell r="G1174" t="str">
            <v>VAM</v>
          </cell>
          <cell r="H1174">
            <v>42342</v>
          </cell>
        </row>
        <row r="1175">
          <cell r="A1175" t="str">
            <v>PuB-128a</v>
          </cell>
          <cell r="B1175" t="str">
            <v>YPF.RN.PuB-128</v>
          </cell>
          <cell r="C1175" t="str">
            <v>PuB-128</v>
          </cell>
          <cell r="D1175" t="str">
            <v>YPF.RN.PuB-0128a</v>
          </cell>
          <cell r="E1175" t="str">
            <v>Catriel</v>
          </cell>
          <cell r="F1175" t="str">
            <v>CAT Zona I</v>
          </cell>
          <cell r="G1175" t="str">
            <v>PB- 01</v>
          </cell>
          <cell r="H1175">
            <v>42340</v>
          </cell>
        </row>
        <row r="1176">
          <cell r="A1176" t="str">
            <v>SP-442a</v>
          </cell>
          <cell r="B1176" t="str">
            <v>YPF.RN.SP-442</v>
          </cell>
          <cell r="C1176" t="str">
            <v>SP-442</v>
          </cell>
          <cell r="D1176" t="str">
            <v>YPF.RN.SP-0442a</v>
          </cell>
          <cell r="E1176" t="str">
            <v>Catriel</v>
          </cell>
          <cell r="F1176" t="str">
            <v>CAT Zona I</v>
          </cell>
          <cell r="G1176" t="str">
            <v>SP- 06</v>
          </cell>
          <cell r="H1176">
            <v>42339</v>
          </cell>
        </row>
        <row r="1177">
          <cell r="A1177" t="str">
            <v>SP-216</v>
          </cell>
          <cell r="B1177" t="str">
            <v>YPF.RN.SP-216</v>
          </cell>
          <cell r="C1177" t="str">
            <v>SP-0216</v>
          </cell>
          <cell r="D1177" t="str">
            <v>YPF.RN.SP-216</v>
          </cell>
          <cell r="E1177" t="str">
            <v>Catriel</v>
          </cell>
          <cell r="F1177" t="str">
            <v>CAT Zona I</v>
          </cell>
          <cell r="G1177" t="str">
            <v>SP- 07</v>
          </cell>
          <cell r="H1177">
            <v>42338</v>
          </cell>
        </row>
        <row r="1178">
          <cell r="A1178" t="str">
            <v>SP-90(I)[00]a</v>
          </cell>
          <cell r="B1178" t="str">
            <v>YPF.RN.SP-90(I)</v>
          </cell>
          <cell r="C1178" t="str">
            <v>SP-90(I)</v>
          </cell>
          <cell r="D1178" t="str">
            <v>YPF.RN.SP-0090(I)[00]a</v>
          </cell>
          <cell r="E1178" t="str">
            <v>Catriel</v>
          </cell>
          <cell r="F1178" t="str">
            <v>CAT Zona I</v>
          </cell>
          <cell r="G1178" t="str">
            <v>SP- 09</v>
          </cell>
          <cell r="H1178">
            <v>42337</v>
          </cell>
        </row>
        <row r="1179">
          <cell r="A1179" t="str">
            <v>EM-728a</v>
          </cell>
          <cell r="B1179" t="str">
            <v>YPF.RN.EM-728</v>
          </cell>
          <cell r="C1179" t="str">
            <v>EM-728</v>
          </cell>
          <cell r="D1179" t="str">
            <v>YPF.RN.EM-0728a</v>
          </cell>
          <cell r="E1179" t="str">
            <v>Catriel</v>
          </cell>
          <cell r="F1179" t="str">
            <v>Cedido/Vendido CATRIEL</v>
          </cell>
          <cell r="G1179" t="str">
            <v>Cedido /Vendido EL MEDANITO</v>
          </cell>
          <cell r="H1179">
            <v>42337</v>
          </cell>
        </row>
        <row r="1180">
          <cell r="A1180" t="str">
            <v>VAM-20a</v>
          </cell>
          <cell r="B1180" t="str">
            <v>YPF.Nq.VAM-20</v>
          </cell>
          <cell r="C1180" t="str">
            <v>VAM-20</v>
          </cell>
          <cell r="D1180" t="str">
            <v>YPF.Nq.VAM-0020a</v>
          </cell>
          <cell r="E1180" t="str">
            <v>Catriel</v>
          </cell>
          <cell r="F1180" t="str">
            <v>VAM Zona I</v>
          </cell>
          <cell r="G1180" t="str">
            <v>VAM</v>
          </cell>
          <cell r="H1180">
            <v>42335</v>
          </cell>
        </row>
        <row r="1181">
          <cell r="A1181" t="str">
            <v>SP-390a</v>
          </cell>
          <cell r="B1181" t="str">
            <v>YPF.RN.SP-390</v>
          </cell>
          <cell r="C1181" t="str">
            <v>SP-390</v>
          </cell>
          <cell r="D1181" t="str">
            <v>YPF.RN.SP-0390a</v>
          </cell>
          <cell r="E1181" t="str">
            <v>Catriel</v>
          </cell>
          <cell r="F1181" t="str">
            <v>CAT Zona I</v>
          </cell>
          <cell r="G1181" t="str">
            <v>SP- 06</v>
          </cell>
          <cell r="H1181">
            <v>42335</v>
          </cell>
        </row>
        <row r="1182">
          <cell r="A1182" t="str">
            <v>PuB-70</v>
          </cell>
          <cell r="B1182" t="str">
            <v>YPF.RN.PuB-70</v>
          </cell>
          <cell r="C1182" t="str">
            <v>PuB-0070</v>
          </cell>
          <cell r="D1182" t="str">
            <v>YPF.RN.PuB-70</v>
          </cell>
          <cell r="E1182" t="str">
            <v>Catriel</v>
          </cell>
          <cell r="F1182" t="str">
            <v>CAT Zona I</v>
          </cell>
          <cell r="G1182" t="str">
            <v>PB- 04</v>
          </cell>
          <cell r="H1182">
            <v>42333</v>
          </cell>
        </row>
        <row r="1183">
          <cell r="A1183" t="str">
            <v>BP-16</v>
          </cell>
          <cell r="B1183" t="str">
            <v>YPF.RN.BP-16</v>
          </cell>
          <cell r="C1183" t="str">
            <v>BP-0016</v>
          </cell>
          <cell r="D1183" t="str">
            <v>YPF.RN.BP-16</v>
          </cell>
          <cell r="E1183" t="str">
            <v>Catriel</v>
          </cell>
          <cell r="F1183" t="str">
            <v>Cedido/Vendido CATRIEL</v>
          </cell>
          <cell r="G1183" t="str">
            <v>Cedido/Vendido BAJO DEL PICHE</v>
          </cell>
          <cell r="H1183">
            <v>42333</v>
          </cell>
        </row>
        <row r="1184">
          <cell r="A1184" t="str">
            <v>PuB-128a</v>
          </cell>
          <cell r="B1184" t="str">
            <v>YPF.RN.PuB-128</v>
          </cell>
          <cell r="C1184" t="str">
            <v>PuB-128</v>
          </cell>
          <cell r="D1184" t="str">
            <v>YPF.RN.PuB-0128a</v>
          </cell>
          <cell r="E1184" t="str">
            <v>Catriel</v>
          </cell>
          <cell r="F1184" t="str">
            <v>CAT Zona I</v>
          </cell>
          <cell r="G1184" t="str">
            <v>PB- 01</v>
          </cell>
          <cell r="H1184">
            <v>42333</v>
          </cell>
        </row>
        <row r="1185">
          <cell r="A1185" t="str">
            <v>EM-832a</v>
          </cell>
          <cell r="B1185" t="str">
            <v>YPF.RN.EM-832</v>
          </cell>
          <cell r="C1185" t="str">
            <v>EM-832</v>
          </cell>
          <cell r="D1185" t="str">
            <v>YPF.RN.EM-0832a</v>
          </cell>
          <cell r="E1185" t="str">
            <v>Catriel</v>
          </cell>
          <cell r="F1185" t="str">
            <v>Cedido/Vendido CATRIEL</v>
          </cell>
          <cell r="G1185" t="str">
            <v>Cedido /Vendido EL MEDANITO</v>
          </cell>
          <cell r="H1185">
            <v>42332</v>
          </cell>
        </row>
        <row r="1186">
          <cell r="A1186" t="str">
            <v>SP-13a(I)</v>
          </cell>
          <cell r="B1186" t="str">
            <v>YPF.RN.SP-13(I)</v>
          </cell>
          <cell r="C1186" t="str">
            <v>SP-13(I)</v>
          </cell>
          <cell r="D1186" t="str">
            <v>YPF.RN.SP-0013a(I)</v>
          </cell>
          <cell r="E1186" t="str">
            <v>Catriel</v>
          </cell>
          <cell r="F1186" t="str">
            <v>CAT Zona I</v>
          </cell>
          <cell r="G1186" t="str">
            <v>SP- 03</v>
          </cell>
          <cell r="H1186">
            <v>42331</v>
          </cell>
        </row>
        <row r="1187">
          <cell r="A1187" t="str">
            <v>EM-780a</v>
          </cell>
          <cell r="B1187" t="str">
            <v>YPF.RN.EM-780</v>
          </cell>
          <cell r="C1187" t="str">
            <v>EM-780</v>
          </cell>
          <cell r="D1187" t="str">
            <v>YPF.RN.EM-0780a</v>
          </cell>
          <cell r="E1187" t="str">
            <v>Catriel</v>
          </cell>
          <cell r="F1187" t="str">
            <v>Cedido/Vendido CATRIEL</v>
          </cell>
          <cell r="G1187" t="str">
            <v>Cedido /Vendido EL MEDANITO</v>
          </cell>
          <cell r="H1187">
            <v>42330</v>
          </cell>
        </row>
        <row r="1188">
          <cell r="A1188" t="str">
            <v>SCB-68a</v>
          </cell>
          <cell r="B1188" t="str">
            <v>YPF.Nq.SCB-68</v>
          </cell>
          <cell r="C1188" t="str">
            <v>SCB-68</v>
          </cell>
          <cell r="D1188" t="str">
            <v>YPF.Nq.SCB-0068a</v>
          </cell>
          <cell r="E1188" t="str">
            <v>Catriel</v>
          </cell>
          <cell r="F1188" t="str">
            <v>VAM Zona I</v>
          </cell>
          <cell r="G1188" t="str">
            <v>SCB- 01</v>
          </cell>
          <cell r="H1188">
            <v>42328</v>
          </cell>
        </row>
        <row r="1189">
          <cell r="A1189" t="str">
            <v>PuB-157[00]a</v>
          </cell>
          <cell r="B1189" t="str">
            <v>YPF.RN.PuB-157</v>
          </cell>
          <cell r="C1189" t="str">
            <v>PuB-157</v>
          </cell>
          <cell r="D1189" t="str">
            <v>YPF.RN.PuB-0157[00]a</v>
          </cell>
          <cell r="E1189" t="str">
            <v>Catriel</v>
          </cell>
          <cell r="F1189" t="str">
            <v>CAT Zona I</v>
          </cell>
          <cell r="G1189" t="str">
            <v>PB- 04</v>
          </cell>
          <cell r="H1189">
            <v>42328</v>
          </cell>
        </row>
        <row r="1190">
          <cell r="A1190" t="str">
            <v>EM-764a</v>
          </cell>
          <cell r="B1190" t="str">
            <v>YPF.RN.EM-764</v>
          </cell>
          <cell r="C1190" t="str">
            <v>EM-764</v>
          </cell>
          <cell r="D1190" t="str">
            <v>YPF.RN.EM-0764a</v>
          </cell>
          <cell r="E1190" t="str">
            <v>Catriel</v>
          </cell>
          <cell r="F1190" t="str">
            <v>Cedido/Vendido CATRIEL</v>
          </cell>
          <cell r="G1190" t="str">
            <v>Cedido /Vendido EL MEDANITO</v>
          </cell>
          <cell r="H1190">
            <v>42327</v>
          </cell>
        </row>
        <row r="1191">
          <cell r="A1191" t="str">
            <v>SP-389a</v>
          </cell>
          <cell r="B1191" t="str">
            <v>YPF.RN.SP-389</v>
          </cell>
          <cell r="C1191" t="str">
            <v>SP-389</v>
          </cell>
          <cell r="D1191" t="str">
            <v>YPF.RN.SP-0389a</v>
          </cell>
          <cell r="E1191" t="str">
            <v>Catriel</v>
          </cell>
          <cell r="F1191" t="str">
            <v>CAT Zona I</v>
          </cell>
          <cell r="G1191" t="str">
            <v>SP- 06</v>
          </cell>
          <cell r="H1191">
            <v>42327</v>
          </cell>
        </row>
        <row r="1192">
          <cell r="A1192" t="str">
            <v>SCB-30</v>
          </cell>
          <cell r="B1192" t="str">
            <v>YPF.Nq.SCB-30</v>
          </cell>
          <cell r="C1192" t="str">
            <v>SCB-0030</v>
          </cell>
          <cell r="D1192" t="str">
            <v>YPF.Nq.SCB-30</v>
          </cell>
          <cell r="E1192" t="str">
            <v>Catriel</v>
          </cell>
          <cell r="F1192" t="str">
            <v>VAM Zona I</v>
          </cell>
          <cell r="G1192" t="str">
            <v>SCB- 01</v>
          </cell>
          <cell r="H1192">
            <v>42323</v>
          </cell>
        </row>
        <row r="1193">
          <cell r="A1193" t="str">
            <v>PuB-70</v>
          </cell>
          <cell r="B1193" t="str">
            <v>YPF.RN.PuB-70</v>
          </cell>
          <cell r="C1193" t="str">
            <v>PuB-0070</v>
          </cell>
          <cell r="D1193" t="str">
            <v>YPF.RN.PuB-70</v>
          </cell>
          <cell r="E1193" t="str">
            <v>Catriel</v>
          </cell>
          <cell r="F1193" t="str">
            <v>CAT Zona I</v>
          </cell>
          <cell r="G1193" t="str">
            <v>PB- 04</v>
          </cell>
          <cell r="H1193">
            <v>42322</v>
          </cell>
        </row>
        <row r="1194">
          <cell r="A1194" t="str">
            <v>SP-219</v>
          </cell>
          <cell r="B1194" t="str">
            <v>YPF.RN.SP-219</v>
          </cell>
          <cell r="C1194" t="str">
            <v>SP-0219</v>
          </cell>
          <cell r="D1194" t="str">
            <v>YPF.RN.SP-219</v>
          </cell>
          <cell r="E1194" t="str">
            <v>Catriel</v>
          </cell>
          <cell r="F1194" t="str">
            <v>CAT Zona I</v>
          </cell>
          <cell r="G1194" t="str">
            <v>SP- 03</v>
          </cell>
          <cell r="H1194">
            <v>42322</v>
          </cell>
        </row>
        <row r="1195">
          <cell r="A1195" t="str">
            <v>PuB-155a</v>
          </cell>
          <cell r="B1195" t="str">
            <v>YPF.RN.PuB-155</v>
          </cell>
          <cell r="C1195" t="str">
            <v>PuB-155</v>
          </cell>
          <cell r="D1195" t="str">
            <v>YPF.RN.PuB-0155a</v>
          </cell>
          <cell r="E1195" t="str">
            <v>Catriel</v>
          </cell>
          <cell r="F1195" t="str">
            <v>CAT Zona I</v>
          </cell>
          <cell r="G1195" t="str">
            <v>PB- 04</v>
          </cell>
          <cell r="H1195">
            <v>42321</v>
          </cell>
        </row>
        <row r="1196">
          <cell r="A1196" t="str">
            <v>VAM-58(d)[00]a</v>
          </cell>
          <cell r="B1196" t="str">
            <v>YPF.Nq.VAM-58(d)</v>
          </cell>
          <cell r="C1196" t="str">
            <v>VAM-58(d)</v>
          </cell>
          <cell r="D1196" t="str">
            <v>YPF.Nq.VAM-0058(d)[00]a</v>
          </cell>
          <cell r="E1196" t="str">
            <v>Catriel</v>
          </cell>
          <cell r="F1196" t="str">
            <v>VAM Zona I</v>
          </cell>
          <cell r="G1196" t="str">
            <v>VAM</v>
          </cell>
          <cell r="H1196">
            <v>42320</v>
          </cell>
        </row>
        <row r="1197">
          <cell r="A1197" t="str">
            <v>SP-391a</v>
          </cell>
          <cell r="B1197" t="str">
            <v>YPF.RN.SP-391</v>
          </cell>
          <cell r="C1197" t="str">
            <v>SP-391</v>
          </cell>
          <cell r="D1197" t="str">
            <v>YPF.RN.SP-0391a</v>
          </cell>
          <cell r="E1197" t="str">
            <v>Catriel</v>
          </cell>
          <cell r="F1197" t="str">
            <v>CAT Zona I</v>
          </cell>
          <cell r="G1197" t="str">
            <v>SP- 06</v>
          </cell>
          <cell r="H1197">
            <v>42320</v>
          </cell>
        </row>
        <row r="1198">
          <cell r="A1198" t="str">
            <v>SP-264</v>
          </cell>
          <cell r="B1198" t="str">
            <v>YPF.RN.SP-264</v>
          </cell>
          <cell r="C1198" t="str">
            <v>SP-0264</v>
          </cell>
          <cell r="D1198" t="str">
            <v>YPF.RN.SP-264</v>
          </cell>
          <cell r="E1198" t="str">
            <v>Catriel</v>
          </cell>
          <cell r="F1198" t="str">
            <v>CAT Zona I</v>
          </cell>
          <cell r="G1198" t="str">
            <v>SP- 06</v>
          </cell>
          <cell r="H1198">
            <v>42320</v>
          </cell>
        </row>
        <row r="1199">
          <cell r="A1199" t="str">
            <v>CHO-28a</v>
          </cell>
          <cell r="B1199" t="str">
            <v>YPF.Nq.CHO-28</v>
          </cell>
          <cell r="C1199" t="str">
            <v>CHO-28</v>
          </cell>
          <cell r="D1199" t="str">
            <v>YPF.Nq.CHO-0028a</v>
          </cell>
          <cell r="E1199" t="str">
            <v>Catriel</v>
          </cell>
          <cell r="F1199" t="str">
            <v>VAM Zona I</v>
          </cell>
          <cell r="G1199" t="str">
            <v>CH</v>
          </cell>
          <cell r="H1199">
            <v>42319</v>
          </cell>
        </row>
        <row r="1200">
          <cell r="A1200" t="str">
            <v>SP-445a</v>
          </cell>
          <cell r="B1200" t="str">
            <v>YPF.RN.SP-445</v>
          </cell>
          <cell r="C1200" t="str">
            <v>SP-445</v>
          </cell>
          <cell r="D1200" t="str">
            <v>YPF.RN.SP-0445a</v>
          </cell>
          <cell r="E1200" t="str">
            <v>Catriel</v>
          </cell>
          <cell r="F1200" t="str">
            <v>CAT Zona I</v>
          </cell>
          <cell r="G1200" t="str">
            <v>SP- 06</v>
          </cell>
          <cell r="H1200">
            <v>42319</v>
          </cell>
        </row>
        <row r="1201">
          <cell r="A1201" t="str">
            <v>VAM-45a</v>
          </cell>
          <cell r="B1201" t="str">
            <v>YPF.Nq.VAM-45</v>
          </cell>
          <cell r="C1201" t="str">
            <v>VAM-45</v>
          </cell>
          <cell r="D1201" t="str">
            <v>YPF.Nq.VAM-0045a</v>
          </cell>
          <cell r="E1201" t="str">
            <v>Catriel</v>
          </cell>
          <cell r="F1201" t="str">
            <v>VAM Zona I</v>
          </cell>
          <cell r="G1201" t="str">
            <v>VAM</v>
          </cell>
          <cell r="H1201">
            <v>42318</v>
          </cell>
        </row>
        <row r="1202">
          <cell r="A1202" t="str">
            <v>VAM-0008[00]a</v>
          </cell>
          <cell r="B1202" t="str">
            <v>YPF.Nq.VAM-8</v>
          </cell>
          <cell r="C1202" t="str">
            <v>VAM-8</v>
          </cell>
          <cell r="D1202" t="str">
            <v>YPF.Nq.VAM-0008[00]a</v>
          </cell>
          <cell r="E1202" t="str">
            <v>Catriel</v>
          </cell>
          <cell r="F1202" t="str">
            <v>VAM Zona I</v>
          </cell>
          <cell r="G1202" t="str">
            <v>VAM</v>
          </cell>
          <cell r="H1202">
            <v>42317</v>
          </cell>
        </row>
        <row r="1203">
          <cell r="A1203" t="str">
            <v>EM-836a</v>
          </cell>
          <cell r="B1203" t="str">
            <v>YPF.RN.EM-836</v>
          </cell>
          <cell r="C1203" t="str">
            <v>EM-836</v>
          </cell>
          <cell r="D1203" t="str">
            <v>YPF.RN.EM-0836a</v>
          </cell>
          <cell r="E1203" t="str">
            <v>Catriel</v>
          </cell>
          <cell r="F1203" t="str">
            <v>Cedido/Vendido CATRIEL</v>
          </cell>
          <cell r="G1203" t="str">
            <v>Cedido /Vendido EL MEDANITO</v>
          </cell>
          <cell r="H1203">
            <v>42317</v>
          </cell>
        </row>
        <row r="1204">
          <cell r="A1204" t="str">
            <v>VAM-25a</v>
          </cell>
          <cell r="B1204" t="str">
            <v>YPF.Nq.VAM-25</v>
          </cell>
          <cell r="C1204" t="str">
            <v>VAM-25</v>
          </cell>
          <cell r="D1204" t="str">
            <v>YPF.Nq.VAM-0025a</v>
          </cell>
          <cell r="E1204" t="str">
            <v>Catriel</v>
          </cell>
          <cell r="F1204" t="str">
            <v>VAM Zona I</v>
          </cell>
          <cell r="G1204" t="str">
            <v>VAM</v>
          </cell>
          <cell r="H1204">
            <v>42317</v>
          </cell>
        </row>
        <row r="1205">
          <cell r="A1205" t="str">
            <v>SP-241</v>
          </cell>
          <cell r="B1205" t="str">
            <v>YPF.RN.SP-241</v>
          </cell>
          <cell r="C1205" t="str">
            <v>SP-0241</v>
          </cell>
          <cell r="D1205" t="str">
            <v>YPF.RN.SP-241</v>
          </cell>
          <cell r="E1205" t="str">
            <v>Catriel</v>
          </cell>
          <cell r="F1205" t="str">
            <v>CAT Zona I</v>
          </cell>
          <cell r="G1205" t="str">
            <v>SP- 04</v>
          </cell>
          <cell r="H1205">
            <v>42316</v>
          </cell>
        </row>
        <row r="1206">
          <cell r="A1206" t="str">
            <v>VAM-70[00]a</v>
          </cell>
          <cell r="B1206" t="str">
            <v>YPF.Nq.VAM-70</v>
          </cell>
          <cell r="C1206" t="str">
            <v>VAM-70</v>
          </cell>
          <cell r="D1206" t="str">
            <v>YPF.Nq.VAM-0070[00]a</v>
          </cell>
          <cell r="E1206" t="str">
            <v>Catriel</v>
          </cell>
          <cell r="F1206" t="str">
            <v>VAM Zona I</v>
          </cell>
          <cell r="G1206" t="str">
            <v>VAM</v>
          </cell>
          <cell r="H1206">
            <v>42314</v>
          </cell>
        </row>
        <row r="1207">
          <cell r="A1207" t="str">
            <v>VAM-58(d)[00]a</v>
          </cell>
          <cell r="B1207" t="str">
            <v>YPF.Nq.VAM-58(d)</v>
          </cell>
          <cell r="C1207" t="str">
            <v>VAM-58(d)</v>
          </cell>
          <cell r="D1207" t="str">
            <v>YPF.Nq.VAM-0058(d)[00]a</v>
          </cell>
          <cell r="E1207" t="str">
            <v>Catriel</v>
          </cell>
          <cell r="F1207" t="str">
            <v>VAM Zona I</v>
          </cell>
          <cell r="G1207" t="str">
            <v>VAM</v>
          </cell>
          <cell r="H1207">
            <v>42313</v>
          </cell>
        </row>
        <row r="1208">
          <cell r="A1208" t="str">
            <v>EM-126</v>
          </cell>
          <cell r="B1208" t="str">
            <v>YPF.RN.EM-126</v>
          </cell>
          <cell r="C1208" t="str">
            <v>EM-0126</v>
          </cell>
          <cell r="D1208" t="str">
            <v>YPF.RN.EM-126</v>
          </cell>
          <cell r="E1208" t="str">
            <v>Catriel</v>
          </cell>
          <cell r="F1208" t="str">
            <v>Cedido/Vendido CATRIEL</v>
          </cell>
          <cell r="G1208" t="str">
            <v>Cedido /Vendido EL MEDANITO</v>
          </cell>
          <cell r="H1208">
            <v>42313</v>
          </cell>
        </row>
        <row r="1209">
          <cell r="A1209" t="str">
            <v>SP-36</v>
          </cell>
          <cell r="B1209" t="str">
            <v>YPF.RN.SP-36</v>
          </cell>
          <cell r="C1209" t="str">
            <v>SP-0036</v>
          </cell>
          <cell r="D1209" t="str">
            <v>YPF.RN.SP-36</v>
          </cell>
          <cell r="E1209" t="str">
            <v>Catriel</v>
          </cell>
          <cell r="F1209" t="str">
            <v>CAT Zona I</v>
          </cell>
          <cell r="G1209" t="str">
            <v>SP- 02</v>
          </cell>
          <cell r="H1209">
            <v>42313</v>
          </cell>
        </row>
        <row r="1210">
          <cell r="A1210" t="str">
            <v>EM-846a</v>
          </cell>
          <cell r="B1210" t="str">
            <v>YPF.RN.EM-846</v>
          </cell>
          <cell r="C1210" t="str">
            <v>EM-846</v>
          </cell>
          <cell r="D1210" t="str">
            <v>YPF.RN.EM-0846a</v>
          </cell>
          <cell r="E1210" t="str">
            <v>Catriel</v>
          </cell>
          <cell r="F1210" t="str">
            <v>Cedido/Vendido CATRIEL</v>
          </cell>
          <cell r="G1210" t="str">
            <v>Cedido /Vendido EL MEDANITO</v>
          </cell>
          <cell r="H1210">
            <v>42310</v>
          </cell>
        </row>
        <row r="1211">
          <cell r="A1211" t="str">
            <v>VAM.x-3</v>
          </cell>
          <cell r="B1211" t="str">
            <v>YPF.Nq.VAM.x-3</v>
          </cell>
          <cell r="C1211" t="str">
            <v>VAM-3</v>
          </cell>
          <cell r="D1211" t="str">
            <v>YPF.Nq.VAM.x-3</v>
          </cell>
          <cell r="E1211" t="str">
            <v>Catriel</v>
          </cell>
          <cell r="F1211" t="str">
            <v>VAM Zona I</v>
          </cell>
          <cell r="G1211" t="str">
            <v>VAM</v>
          </cell>
          <cell r="H1211">
            <v>42310</v>
          </cell>
        </row>
        <row r="1212">
          <cell r="A1212" t="str">
            <v>EM-750a</v>
          </cell>
          <cell r="B1212" t="str">
            <v>YPF.RN.EM-750</v>
          </cell>
          <cell r="C1212" t="str">
            <v>EM-750</v>
          </cell>
          <cell r="D1212" t="str">
            <v>YPF.RN.EM-0750a</v>
          </cell>
          <cell r="E1212" t="str">
            <v>Catriel</v>
          </cell>
          <cell r="F1212" t="str">
            <v>Cedido/Vendido CATRIEL</v>
          </cell>
          <cell r="G1212" t="str">
            <v>Cedido /Vendido EL MEDANITO</v>
          </cell>
          <cell r="H1212">
            <v>42309</v>
          </cell>
        </row>
        <row r="1213">
          <cell r="A1213" t="str">
            <v>SP-340a</v>
          </cell>
          <cell r="B1213" t="str">
            <v>YPF.RN.SP-340</v>
          </cell>
          <cell r="C1213" t="str">
            <v>SP-340</v>
          </cell>
          <cell r="D1213" t="str">
            <v>YPF.RN.SP-0340a</v>
          </cell>
          <cell r="E1213" t="str">
            <v>Catriel</v>
          </cell>
          <cell r="F1213" t="str">
            <v>CAT Zona I</v>
          </cell>
          <cell r="G1213" t="str">
            <v>SP- 06</v>
          </cell>
          <cell r="H1213">
            <v>42309</v>
          </cell>
        </row>
        <row r="1214">
          <cell r="A1214" t="str">
            <v>SP.a-111</v>
          </cell>
          <cell r="B1214" t="str">
            <v>YPF.RN.SP.a-111</v>
          </cell>
          <cell r="C1214" t="str">
            <v>SP-0111</v>
          </cell>
          <cell r="D1214" t="str">
            <v>YPF.RN.SP.a-111</v>
          </cell>
          <cell r="E1214" t="str">
            <v>Catriel</v>
          </cell>
          <cell r="F1214" t="str">
            <v>CAT Zona I</v>
          </cell>
          <cell r="G1214" t="str">
            <v>SP- 09</v>
          </cell>
          <cell r="H1214">
            <v>42308</v>
          </cell>
        </row>
        <row r="1215">
          <cell r="A1215" t="str">
            <v>PuB-119</v>
          </cell>
          <cell r="B1215" t="str">
            <v>YPF.RN.PuB-119</v>
          </cell>
          <cell r="C1215" t="str">
            <v>PuB-119</v>
          </cell>
          <cell r="D1215" t="str">
            <v>YPF.RN.PuB-119</v>
          </cell>
          <cell r="E1215" t="str">
            <v>Catriel</v>
          </cell>
          <cell r="F1215" t="str">
            <v>CAT Zona I</v>
          </cell>
          <cell r="G1215" t="str">
            <v>PB- 02</v>
          </cell>
          <cell r="H1215">
            <v>42307</v>
          </cell>
        </row>
        <row r="1216">
          <cell r="A1216" t="str">
            <v>PuB-43</v>
          </cell>
          <cell r="B1216" t="str">
            <v>YPF.RN.PuB-43</v>
          </cell>
          <cell r="C1216" t="str">
            <v>PuB-0043</v>
          </cell>
          <cell r="D1216" t="str">
            <v>YPF.RN.PuB-43</v>
          </cell>
          <cell r="E1216" t="str">
            <v>Catriel</v>
          </cell>
          <cell r="F1216" t="str">
            <v>CAT Zona I</v>
          </cell>
          <cell r="G1216" t="str">
            <v>PB- 02</v>
          </cell>
          <cell r="H1216">
            <v>42305</v>
          </cell>
        </row>
        <row r="1217">
          <cell r="A1217" t="str">
            <v>SCB-133a</v>
          </cell>
          <cell r="B1217" t="str">
            <v>YPF.Nq.SCB-133</v>
          </cell>
          <cell r="C1217" t="str">
            <v>SCB-133</v>
          </cell>
          <cell r="D1217" t="str">
            <v>YPF.Nq.SCB-0133a</v>
          </cell>
          <cell r="E1217" t="str">
            <v>Catriel</v>
          </cell>
          <cell r="F1217" t="str">
            <v>VAM Zona I</v>
          </cell>
          <cell r="G1217" t="str">
            <v>SCB- 01</v>
          </cell>
          <cell r="H1217">
            <v>42305</v>
          </cell>
        </row>
        <row r="1218">
          <cell r="A1218" t="str">
            <v>PuB-102</v>
          </cell>
          <cell r="B1218" t="str">
            <v>YPF.RN.PuB-102</v>
          </cell>
          <cell r="C1218" t="str">
            <v>PuB-0102</v>
          </cell>
          <cell r="D1218" t="str">
            <v>YPF.RN.PuB-102</v>
          </cell>
          <cell r="E1218" t="str">
            <v>Catriel</v>
          </cell>
          <cell r="F1218" t="str">
            <v>CAT Zona I</v>
          </cell>
          <cell r="G1218" t="str">
            <v>PB- 04</v>
          </cell>
          <cell r="H1218">
            <v>42304</v>
          </cell>
        </row>
        <row r="1219">
          <cell r="A1219" t="str">
            <v>PuB-107</v>
          </cell>
          <cell r="B1219" t="str">
            <v>YPF.RN.PuB-107</v>
          </cell>
          <cell r="C1219" t="str">
            <v>PuB-0107</v>
          </cell>
          <cell r="D1219" t="str">
            <v>YPF.RN.PuB-107</v>
          </cell>
          <cell r="E1219" t="str">
            <v>Catriel</v>
          </cell>
          <cell r="F1219" t="str">
            <v>CAT Zona I</v>
          </cell>
          <cell r="G1219" t="str">
            <v>PB- 04</v>
          </cell>
          <cell r="H1219">
            <v>42304</v>
          </cell>
        </row>
        <row r="1220">
          <cell r="A1220" t="str">
            <v>VAM-67a(d)</v>
          </cell>
          <cell r="B1220" t="str">
            <v>YPF.Nq.VAM-67(d)</v>
          </cell>
          <cell r="C1220" t="str">
            <v>VAM-67(d)</v>
          </cell>
          <cell r="D1220" t="str">
            <v>YPF.Nq.VAM-0067a(d)</v>
          </cell>
          <cell r="E1220" t="str">
            <v>Catriel</v>
          </cell>
          <cell r="F1220" t="str">
            <v>VAM Zona I</v>
          </cell>
          <cell r="G1220" t="str">
            <v>VAM</v>
          </cell>
          <cell r="H1220">
            <v>42304</v>
          </cell>
        </row>
        <row r="1221">
          <cell r="A1221" t="str">
            <v>EM-855a</v>
          </cell>
          <cell r="B1221" t="str">
            <v>YPF.RN.EM-855</v>
          </cell>
          <cell r="C1221" t="str">
            <v>EM-855</v>
          </cell>
          <cell r="D1221" t="str">
            <v>YPF.RN.EM-0855a</v>
          </cell>
          <cell r="E1221" t="str">
            <v>Catriel</v>
          </cell>
          <cell r="F1221" t="str">
            <v>Cedido/Vendido CATRIEL</v>
          </cell>
          <cell r="G1221" t="str">
            <v>Cedido /Vendido EL MEDANITO</v>
          </cell>
          <cell r="H1221">
            <v>42302</v>
          </cell>
        </row>
        <row r="1222">
          <cell r="A1222" t="str">
            <v>SP-428a</v>
          </cell>
          <cell r="B1222" t="str">
            <v>YPF.RN.SP-428(d)</v>
          </cell>
          <cell r="C1222" t="str">
            <v>SP-428(d)</v>
          </cell>
          <cell r="D1222" t="str">
            <v>YPF.RN.SP-0428a</v>
          </cell>
          <cell r="E1222" t="str">
            <v>Catriel</v>
          </cell>
          <cell r="F1222" t="str">
            <v>CAT Zona I</v>
          </cell>
          <cell r="G1222" t="str">
            <v>SP- 09</v>
          </cell>
          <cell r="H1222">
            <v>42302</v>
          </cell>
        </row>
        <row r="1223">
          <cell r="A1223" t="str">
            <v>SP-38</v>
          </cell>
          <cell r="B1223" t="str">
            <v>YPF.RN.SP-38</v>
          </cell>
          <cell r="C1223" t="str">
            <v>SP-0038</v>
          </cell>
          <cell r="D1223" t="str">
            <v>YPF.RN.SP-38</v>
          </cell>
          <cell r="E1223" t="str">
            <v>Catriel</v>
          </cell>
          <cell r="F1223" t="str">
            <v>CAT Zona I</v>
          </cell>
          <cell r="G1223" t="str">
            <v>SP- 02</v>
          </cell>
          <cell r="H1223">
            <v>42299</v>
          </cell>
        </row>
        <row r="1224">
          <cell r="A1224" t="str">
            <v>VAM-25a</v>
          </cell>
          <cell r="B1224" t="str">
            <v>YPF.Nq.VAM-25</v>
          </cell>
          <cell r="C1224" t="str">
            <v>VAM-25</v>
          </cell>
          <cell r="D1224" t="str">
            <v>YPF.Nq.VAM-0025a</v>
          </cell>
          <cell r="E1224" t="str">
            <v>Catriel</v>
          </cell>
          <cell r="F1224" t="str">
            <v>VAM Zona I</v>
          </cell>
          <cell r="G1224" t="str">
            <v>VAM</v>
          </cell>
          <cell r="H1224">
            <v>42298</v>
          </cell>
        </row>
        <row r="1225">
          <cell r="A1225" t="str">
            <v>EM-770a</v>
          </cell>
          <cell r="B1225" t="str">
            <v>YPF.RN.EM-770</v>
          </cell>
          <cell r="C1225" t="str">
            <v>EM-770</v>
          </cell>
          <cell r="D1225" t="str">
            <v>YPF.RN.EM-0770a</v>
          </cell>
          <cell r="E1225" t="str">
            <v>Catriel</v>
          </cell>
          <cell r="F1225" t="str">
            <v>Cedido/Vendido CATRIEL</v>
          </cell>
          <cell r="G1225" t="str">
            <v>Cedido /Vendido EL MEDANITO</v>
          </cell>
          <cell r="H1225">
            <v>42298</v>
          </cell>
        </row>
        <row r="1226">
          <cell r="A1226" t="str">
            <v>PuB.a-4</v>
          </cell>
          <cell r="B1226" t="str">
            <v>YPF.RN.PuB.a-4</v>
          </cell>
          <cell r="C1226" t="str">
            <v>PuB-0004</v>
          </cell>
          <cell r="D1226" t="str">
            <v>YPF.RN.PuB.a-4</v>
          </cell>
          <cell r="E1226" t="str">
            <v>Catriel</v>
          </cell>
          <cell r="F1226" t="str">
            <v>CAT Zona I</v>
          </cell>
          <cell r="G1226" t="str">
            <v>PB- 02</v>
          </cell>
          <cell r="H1226">
            <v>42297</v>
          </cell>
        </row>
        <row r="1227">
          <cell r="A1227" t="str">
            <v>EM-881a</v>
          </cell>
          <cell r="B1227" t="str">
            <v>YPF.RN.EM-881</v>
          </cell>
          <cell r="C1227" t="str">
            <v>EM-881</v>
          </cell>
          <cell r="D1227" t="str">
            <v>YPF.RN.EM-0881a</v>
          </cell>
          <cell r="E1227" t="str">
            <v>Catriel</v>
          </cell>
          <cell r="F1227" t="str">
            <v>Cedido/Vendido CATRIEL</v>
          </cell>
          <cell r="G1227" t="str">
            <v>Cedido /Vendido EL MEDANITO</v>
          </cell>
          <cell r="H1227">
            <v>42296</v>
          </cell>
        </row>
        <row r="1228">
          <cell r="A1228" t="str">
            <v>EM-757a</v>
          </cell>
          <cell r="B1228" t="str">
            <v>YPF.RN.EM-757</v>
          </cell>
          <cell r="C1228" t="str">
            <v>EM-757</v>
          </cell>
          <cell r="D1228" t="str">
            <v>YPF.RN.EM-0757a</v>
          </cell>
          <cell r="E1228" t="str">
            <v>Catriel</v>
          </cell>
          <cell r="F1228" t="str">
            <v>Cedido/Vendido CATRIEL</v>
          </cell>
          <cell r="G1228" t="str">
            <v>Cedido /Vendido EL MEDANITO</v>
          </cell>
          <cell r="H1228">
            <v>42295</v>
          </cell>
        </row>
        <row r="1229">
          <cell r="A1229" t="str">
            <v>SP-407a</v>
          </cell>
          <cell r="B1229" t="str">
            <v>YPF.RN.SP.a-407</v>
          </cell>
          <cell r="C1229" t="str">
            <v>SP.a-407</v>
          </cell>
          <cell r="D1229" t="str">
            <v>YPF.RN.SP.a-0407a</v>
          </cell>
          <cell r="E1229" t="str">
            <v>Catriel</v>
          </cell>
          <cell r="F1229" t="str">
            <v>CAT Zona I</v>
          </cell>
          <cell r="G1229" t="str">
            <v>SP-10</v>
          </cell>
          <cell r="H1229">
            <v>42294</v>
          </cell>
        </row>
        <row r="1230">
          <cell r="A1230" t="str">
            <v>EM-841a</v>
          </cell>
          <cell r="B1230" t="str">
            <v>YPF.RN.EM-841</v>
          </cell>
          <cell r="C1230" t="str">
            <v>EM-841</v>
          </cell>
          <cell r="D1230" t="str">
            <v>YPF.RN.EM-0841a</v>
          </cell>
          <cell r="E1230" t="str">
            <v>Catriel</v>
          </cell>
          <cell r="F1230" t="str">
            <v>Cedido/Vendido CATRIEL</v>
          </cell>
          <cell r="G1230" t="str">
            <v>Cedido /Vendido EL MEDANITO</v>
          </cell>
          <cell r="H1230">
            <v>42294</v>
          </cell>
        </row>
        <row r="1231">
          <cell r="A1231" t="str">
            <v>SP-407a</v>
          </cell>
          <cell r="B1231" t="str">
            <v>YPF.RN.SP.a-407</v>
          </cell>
          <cell r="C1231" t="str">
            <v>SP.a-407</v>
          </cell>
          <cell r="D1231" t="str">
            <v>YPF.RN.SP.a-0407a</v>
          </cell>
          <cell r="E1231" t="str">
            <v>Catriel</v>
          </cell>
          <cell r="F1231" t="str">
            <v>CAT Zona I</v>
          </cell>
          <cell r="G1231" t="str">
            <v>SP-10</v>
          </cell>
          <cell r="H1231">
            <v>42291</v>
          </cell>
        </row>
        <row r="1232">
          <cell r="A1232" t="str">
            <v>EM-748a</v>
          </cell>
          <cell r="B1232" t="str">
            <v>YPF.RN.EM-748</v>
          </cell>
          <cell r="C1232" t="str">
            <v>EM-748</v>
          </cell>
          <cell r="D1232" t="str">
            <v>YPF.RN.EM-0748a</v>
          </cell>
          <cell r="E1232" t="str">
            <v>Catriel</v>
          </cell>
          <cell r="F1232" t="str">
            <v>Cedido/Vendido CATRIEL</v>
          </cell>
          <cell r="G1232" t="str">
            <v>Cedido /Vendido EL MEDANITO</v>
          </cell>
          <cell r="H1232">
            <v>42290</v>
          </cell>
        </row>
        <row r="1233">
          <cell r="A1233" t="str">
            <v>EM-777a</v>
          </cell>
          <cell r="B1233" t="str">
            <v>YPF.RN.EM-777</v>
          </cell>
          <cell r="C1233" t="str">
            <v>EM-777</v>
          </cell>
          <cell r="D1233" t="str">
            <v>YPF.RN.EM-0777a</v>
          </cell>
          <cell r="E1233" t="str">
            <v>Catriel</v>
          </cell>
          <cell r="F1233" t="str">
            <v>Cedido/Vendido CATRIEL</v>
          </cell>
          <cell r="G1233" t="str">
            <v>Cedido /Vendido EL MEDANITO</v>
          </cell>
          <cell r="H1233">
            <v>42290</v>
          </cell>
        </row>
        <row r="1234">
          <cell r="A1234" t="str">
            <v>VAM-73(d)[00]a</v>
          </cell>
          <cell r="B1234" t="str">
            <v>YPF.Nq.VAM-73(d)</v>
          </cell>
          <cell r="C1234" t="str">
            <v>VAM-73(d)</v>
          </cell>
          <cell r="D1234" t="str">
            <v>YPF.Nq.VAM-0073(d)[00]a</v>
          </cell>
          <cell r="E1234" t="str">
            <v>Catriel</v>
          </cell>
          <cell r="F1234" t="str">
            <v>VAM Zona I</v>
          </cell>
          <cell r="G1234" t="str">
            <v>VAM</v>
          </cell>
          <cell r="H1234">
            <v>42290</v>
          </cell>
        </row>
        <row r="1235">
          <cell r="A1235" t="str">
            <v>PuB-90</v>
          </cell>
          <cell r="B1235" t="str">
            <v>YPF.RN.PuB-90</v>
          </cell>
          <cell r="C1235" t="str">
            <v>PuB-0090</v>
          </cell>
          <cell r="D1235" t="str">
            <v>YPF.RN.PuB-90</v>
          </cell>
          <cell r="E1235" t="str">
            <v>Catriel</v>
          </cell>
          <cell r="F1235" t="str">
            <v>CAT Zona I</v>
          </cell>
          <cell r="G1235" t="str">
            <v>PB- 03</v>
          </cell>
          <cell r="H1235">
            <v>42287</v>
          </cell>
        </row>
        <row r="1236">
          <cell r="A1236" t="str">
            <v>PuB-128a</v>
          </cell>
          <cell r="B1236" t="str">
            <v>YPF.RN.PuB-128</v>
          </cell>
          <cell r="C1236" t="str">
            <v>PuB-128</v>
          </cell>
          <cell r="D1236" t="str">
            <v>YPF.RN.PuB-0128a</v>
          </cell>
          <cell r="E1236" t="str">
            <v>Catriel</v>
          </cell>
          <cell r="F1236" t="str">
            <v>CAT Zona I</v>
          </cell>
          <cell r="G1236" t="str">
            <v>PB- 01</v>
          </cell>
          <cell r="H1236">
            <v>42286</v>
          </cell>
        </row>
        <row r="1237">
          <cell r="A1237" t="str">
            <v>BP-44</v>
          </cell>
          <cell r="B1237" t="str">
            <v>YPF.RN.BP-44</v>
          </cell>
          <cell r="C1237" t="str">
            <v>BP-0044</v>
          </cell>
          <cell r="D1237" t="str">
            <v>YPF.RN.BP-44</v>
          </cell>
          <cell r="E1237" t="str">
            <v>Catriel</v>
          </cell>
          <cell r="F1237" t="str">
            <v>Cedido/Vendido CATRIEL</v>
          </cell>
          <cell r="G1237" t="str">
            <v>Cedido/Vendido BAJO DEL PICHE</v>
          </cell>
          <cell r="H1237">
            <v>42285</v>
          </cell>
        </row>
        <row r="1238">
          <cell r="A1238" t="str">
            <v>PuB.a-116</v>
          </cell>
          <cell r="B1238" t="str">
            <v>YPF.RN.PuB.a-116</v>
          </cell>
          <cell r="C1238" t="str">
            <v>PuB-0116</v>
          </cell>
          <cell r="D1238" t="str">
            <v>YPF.RN.PuB.a-116</v>
          </cell>
          <cell r="E1238" t="str">
            <v>Catriel</v>
          </cell>
          <cell r="F1238" t="str">
            <v>CAT Zona I</v>
          </cell>
          <cell r="G1238" t="str">
            <v>PB- 04</v>
          </cell>
          <cell r="H1238">
            <v>42283</v>
          </cell>
        </row>
        <row r="1239">
          <cell r="A1239" t="str">
            <v>BP-7</v>
          </cell>
          <cell r="B1239" t="str">
            <v>YPF.RN.BP-7</v>
          </cell>
          <cell r="C1239" t="str">
            <v>BP-7</v>
          </cell>
          <cell r="D1239" t="str">
            <v>YPF.RN.BP-7</v>
          </cell>
          <cell r="E1239" t="str">
            <v>Catriel</v>
          </cell>
          <cell r="F1239" t="str">
            <v>Cedido/Vendido CATRIEL</v>
          </cell>
          <cell r="G1239" t="str">
            <v>Cedido/Vendido BAJO DEL PICHE</v>
          </cell>
          <cell r="H1239">
            <v>42282</v>
          </cell>
        </row>
        <row r="1240">
          <cell r="A1240" t="str">
            <v>BP-7[01]</v>
          </cell>
          <cell r="B1240" t="str">
            <v>YPF.RN.BP-7</v>
          </cell>
          <cell r="C1240" t="str">
            <v>BP-7</v>
          </cell>
          <cell r="D1240" t="str">
            <v>YPF.RN.BP-7[01]</v>
          </cell>
          <cell r="E1240" t="str">
            <v>Catriel</v>
          </cell>
          <cell r="F1240" t="str">
            <v>Cedido/Vendido CATRIEL</v>
          </cell>
          <cell r="G1240" t="str">
            <v>Cedido/Vendido BAJO DEL PICHE</v>
          </cell>
          <cell r="H1240">
            <v>42282</v>
          </cell>
        </row>
        <row r="1241">
          <cell r="A1241" t="str">
            <v>SP-462a</v>
          </cell>
          <cell r="B1241" t="str">
            <v>YPF.RN.SP-462</v>
          </cell>
          <cell r="C1241" t="str">
            <v>SP-462</v>
          </cell>
          <cell r="D1241" t="str">
            <v>YPF.RN.SP-0462a</v>
          </cell>
          <cell r="E1241" t="str">
            <v>Catriel</v>
          </cell>
          <cell r="F1241" t="str">
            <v>CAT Zona I</v>
          </cell>
          <cell r="G1241" t="str">
            <v>SP- 01</v>
          </cell>
          <cell r="H1241">
            <v>42282</v>
          </cell>
        </row>
        <row r="1242">
          <cell r="A1242" t="str">
            <v>PuB-43</v>
          </cell>
          <cell r="B1242" t="str">
            <v>YPF.RN.PuB-43</v>
          </cell>
          <cell r="C1242" t="str">
            <v>PuB-0043</v>
          </cell>
          <cell r="D1242" t="str">
            <v>YPF.RN.PuB-43</v>
          </cell>
          <cell r="E1242" t="str">
            <v>Catriel</v>
          </cell>
          <cell r="F1242" t="str">
            <v>CAT Zona I</v>
          </cell>
          <cell r="G1242" t="str">
            <v>PB- 02</v>
          </cell>
          <cell r="H1242">
            <v>42281</v>
          </cell>
        </row>
        <row r="1243">
          <cell r="A1243" t="str">
            <v>VAM-59(d)[00]a</v>
          </cell>
          <cell r="B1243" t="str">
            <v>YPF.Nq.VAM-59(d)</v>
          </cell>
          <cell r="C1243" t="str">
            <v>VAM-59(d)</v>
          </cell>
          <cell r="D1243" t="str">
            <v>YPF.Nq.VAM-0059(d)[00]a</v>
          </cell>
          <cell r="E1243" t="str">
            <v>Catriel</v>
          </cell>
          <cell r="F1243" t="str">
            <v>VAM Zona I</v>
          </cell>
          <cell r="G1243" t="str">
            <v>VAM</v>
          </cell>
          <cell r="H1243">
            <v>42281</v>
          </cell>
        </row>
        <row r="1244">
          <cell r="A1244" t="str">
            <v>PuB-124</v>
          </cell>
          <cell r="B1244" t="str">
            <v>YPF.RN.PuB-124</v>
          </cell>
          <cell r="C1244" t="str">
            <v>PuB-124</v>
          </cell>
          <cell r="D1244" t="str">
            <v>YPF.RN.PuB-124</v>
          </cell>
          <cell r="E1244" t="str">
            <v>Catriel</v>
          </cell>
          <cell r="F1244" t="str">
            <v>CAT Zona I</v>
          </cell>
          <cell r="G1244" t="str">
            <v>PB- 01</v>
          </cell>
          <cell r="H1244">
            <v>42280</v>
          </cell>
        </row>
        <row r="1245">
          <cell r="A1245" t="str">
            <v>BPO-4</v>
          </cell>
          <cell r="B1245" t="str">
            <v>YPF.RN.BPO-4</v>
          </cell>
          <cell r="C1245" t="str">
            <v>BPO-0004</v>
          </cell>
          <cell r="D1245" t="str">
            <v>YPF.RN.BPO-4</v>
          </cell>
          <cell r="E1245" t="str">
            <v>Catriel</v>
          </cell>
          <cell r="F1245" t="str">
            <v>Cedido/Vendido CATRIEL</v>
          </cell>
          <cell r="G1245" t="str">
            <v>Cedido/Vendido BAJO DEL PICHE</v>
          </cell>
          <cell r="H1245">
            <v>42280</v>
          </cell>
        </row>
        <row r="1246">
          <cell r="A1246" t="str">
            <v>PuB.a-45</v>
          </cell>
          <cell r="B1246" t="str">
            <v>YPF.RN.PuB.a-45</v>
          </cell>
          <cell r="C1246" t="str">
            <v>PuB-0045</v>
          </cell>
          <cell r="D1246" t="str">
            <v>YPF.RN.PuB.a-45</v>
          </cell>
          <cell r="E1246" t="str">
            <v>Catriel</v>
          </cell>
          <cell r="F1246" t="str">
            <v>CAT Zona I</v>
          </cell>
          <cell r="G1246" t="str">
            <v>PB- 04</v>
          </cell>
          <cell r="H1246">
            <v>42279</v>
          </cell>
        </row>
        <row r="1247">
          <cell r="A1247" t="str">
            <v>PuB-141[00]a</v>
          </cell>
          <cell r="B1247" t="str">
            <v>YPF.RN.PuB-141</v>
          </cell>
          <cell r="C1247" t="str">
            <v>PuB-141</v>
          </cell>
          <cell r="D1247" t="str">
            <v>YPF.RN.PuB-0141[00]a</v>
          </cell>
          <cell r="E1247" t="str">
            <v>Catriel</v>
          </cell>
          <cell r="F1247" t="str">
            <v>CAT Zona I</v>
          </cell>
          <cell r="G1247" t="str">
            <v>PB- 04</v>
          </cell>
          <cell r="H1247">
            <v>42278</v>
          </cell>
        </row>
        <row r="1248">
          <cell r="A1248" t="str">
            <v>SP-461a</v>
          </cell>
          <cell r="B1248" t="str">
            <v>YPF.RN.SP.a-461</v>
          </cell>
          <cell r="C1248" t="str">
            <v>SP.a-461</v>
          </cell>
          <cell r="D1248" t="str">
            <v>YPF.RN.SP.a-0461a</v>
          </cell>
          <cell r="E1248" t="str">
            <v>Catriel</v>
          </cell>
          <cell r="F1248" t="str">
            <v>CAT Zona I</v>
          </cell>
          <cell r="G1248" t="str">
            <v>SP- 01</v>
          </cell>
          <cell r="H1248">
            <v>42277</v>
          </cell>
        </row>
        <row r="1249">
          <cell r="A1249" t="str">
            <v>BP.x-1</v>
          </cell>
          <cell r="B1249" t="str">
            <v>YPF.RN.BP.x-1</v>
          </cell>
          <cell r="C1249" t="str">
            <v>BP-0001</v>
          </cell>
          <cell r="D1249" t="str">
            <v>YPF.RN.BP.x-1</v>
          </cell>
          <cell r="E1249" t="str">
            <v>Catriel</v>
          </cell>
          <cell r="F1249" t="str">
            <v>Cedido/Vendido CATRIEL</v>
          </cell>
          <cell r="G1249" t="str">
            <v>Cedido/Vendido BAJO DEL PICHE</v>
          </cell>
          <cell r="H1249">
            <v>42277</v>
          </cell>
        </row>
        <row r="1250">
          <cell r="A1250" t="str">
            <v>SP-414a</v>
          </cell>
          <cell r="B1250" t="str">
            <v>YPF.RN.SP.a-414</v>
          </cell>
          <cell r="C1250" t="str">
            <v>SP.a-414</v>
          </cell>
          <cell r="D1250" t="str">
            <v>YPF.RN.SP.a-0414a</v>
          </cell>
          <cell r="E1250" t="str">
            <v>Catriel</v>
          </cell>
          <cell r="F1250" t="str">
            <v>CAT Zona I</v>
          </cell>
          <cell r="G1250" t="str">
            <v>SP-10</v>
          </cell>
          <cell r="H1250">
            <v>42274</v>
          </cell>
        </row>
        <row r="1251">
          <cell r="A1251" t="str">
            <v>PuB-105a</v>
          </cell>
          <cell r="B1251" t="str">
            <v>YPF.RN.PuB-105</v>
          </cell>
          <cell r="C1251" t="str">
            <v>PuB-105</v>
          </cell>
          <cell r="D1251" t="str">
            <v>YPF.RN.PuB-0105a</v>
          </cell>
          <cell r="E1251" t="str">
            <v>Catriel</v>
          </cell>
          <cell r="F1251" t="str">
            <v>CAT Zona I</v>
          </cell>
          <cell r="G1251" t="str">
            <v>PB- 03</v>
          </cell>
          <cell r="H1251">
            <v>42274</v>
          </cell>
        </row>
        <row r="1252">
          <cell r="A1252" t="str">
            <v>PuB-43</v>
          </cell>
          <cell r="B1252" t="str">
            <v>YPF.RN.PuB-43</v>
          </cell>
          <cell r="C1252" t="str">
            <v>PuB-0043</v>
          </cell>
          <cell r="D1252" t="str">
            <v>YPF.RN.PuB-43</v>
          </cell>
          <cell r="E1252" t="str">
            <v>Catriel</v>
          </cell>
          <cell r="F1252" t="str">
            <v>CAT Zona I</v>
          </cell>
          <cell r="G1252" t="str">
            <v>PB- 02</v>
          </cell>
          <cell r="H1252">
            <v>42273</v>
          </cell>
        </row>
        <row r="1253">
          <cell r="A1253" t="str">
            <v>LaO.x-1[00]a</v>
          </cell>
          <cell r="B1253" t="str">
            <v>YPF.Nq.LaO.x-1</v>
          </cell>
          <cell r="C1253" t="str">
            <v>LaO.x-1</v>
          </cell>
          <cell r="D1253" t="str">
            <v>YPF.Nq.LaO.x-0001[00]a</v>
          </cell>
          <cell r="E1253" t="str">
            <v>Catriel</v>
          </cell>
          <cell r="F1253" t="str">
            <v>VAM Zona I</v>
          </cell>
          <cell r="G1253" t="str">
            <v>CH</v>
          </cell>
          <cell r="H1253">
            <v>42273</v>
          </cell>
        </row>
        <row r="1254">
          <cell r="A1254" t="str">
            <v>SP-101(I)[00]a</v>
          </cell>
          <cell r="B1254" t="str">
            <v>YPF.RN.SP-101(I)</v>
          </cell>
          <cell r="C1254" t="str">
            <v>SP-101(I)</v>
          </cell>
          <cell r="D1254" t="str">
            <v>YPF.RN.SP-0101(I)[00]a</v>
          </cell>
          <cell r="E1254" t="str">
            <v>Catriel</v>
          </cell>
          <cell r="F1254" t="str">
            <v>CAT Zona I</v>
          </cell>
          <cell r="G1254" t="str">
            <v>SP- 03</v>
          </cell>
          <cell r="H1254">
            <v>42273</v>
          </cell>
        </row>
        <row r="1255">
          <cell r="A1255" t="str">
            <v>SCB-80a</v>
          </cell>
          <cell r="B1255" t="str">
            <v>YPF.Nq.SCB.a-80</v>
          </cell>
          <cell r="C1255" t="str">
            <v>SCB-80</v>
          </cell>
          <cell r="D1255" t="str">
            <v>YPF.Nq.SCB.a-0080a</v>
          </cell>
          <cell r="E1255" t="str">
            <v>Catriel</v>
          </cell>
          <cell r="F1255" t="str">
            <v>VAM Zona I</v>
          </cell>
          <cell r="G1255" t="str">
            <v>SCB- 01</v>
          </cell>
          <cell r="H1255">
            <v>42272</v>
          </cell>
        </row>
        <row r="1256">
          <cell r="A1256" t="str">
            <v>EM-247a(I)</v>
          </cell>
          <cell r="B1256" t="str">
            <v>YPF.RN.EM-247(I)</v>
          </cell>
          <cell r="C1256" t="str">
            <v>EM-247(I)</v>
          </cell>
          <cell r="D1256" t="str">
            <v>YPF.RN.EM-0247a(I)</v>
          </cell>
          <cell r="E1256" t="str">
            <v>Catriel</v>
          </cell>
          <cell r="F1256" t="str">
            <v>Cedido/Vendido CATRIEL</v>
          </cell>
          <cell r="G1256" t="str">
            <v>Cedido /Vendido EL MEDANITO</v>
          </cell>
          <cell r="H1256">
            <v>42272</v>
          </cell>
        </row>
        <row r="1257">
          <cell r="A1257" t="str">
            <v>PuB-160[00]a</v>
          </cell>
          <cell r="B1257" t="str">
            <v>YPF.RN.PuB-160</v>
          </cell>
          <cell r="C1257" t="str">
            <v>PuB-160</v>
          </cell>
          <cell r="D1257" t="str">
            <v>YPF.RN.PuB-0160[00]a</v>
          </cell>
          <cell r="E1257" t="str">
            <v>Catriel</v>
          </cell>
          <cell r="F1257" t="str">
            <v>CAT Zona I</v>
          </cell>
          <cell r="G1257" t="str">
            <v>PB- 04</v>
          </cell>
          <cell r="H1257">
            <v>42269</v>
          </cell>
        </row>
        <row r="1258">
          <cell r="A1258" t="str">
            <v>EM-779a</v>
          </cell>
          <cell r="B1258" t="str">
            <v>YPF.RN.EM-779</v>
          </cell>
          <cell r="C1258" t="str">
            <v>EM-779</v>
          </cell>
          <cell r="D1258" t="str">
            <v>YPF.RN.EM-0779a</v>
          </cell>
          <cell r="E1258" t="str">
            <v>Catriel</v>
          </cell>
          <cell r="F1258" t="str">
            <v>Cedido/Vendido CATRIEL</v>
          </cell>
          <cell r="G1258" t="str">
            <v>Cedido /Vendido EL MEDANITO</v>
          </cell>
          <cell r="H1258">
            <v>42269</v>
          </cell>
        </row>
        <row r="1259">
          <cell r="A1259" t="str">
            <v>EM-671a</v>
          </cell>
          <cell r="B1259" t="str">
            <v>YPF.RN.EM-671</v>
          </cell>
          <cell r="C1259" t="str">
            <v>EM-671</v>
          </cell>
          <cell r="D1259" t="str">
            <v>YPF.RN.EM-0671a</v>
          </cell>
          <cell r="E1259" t="str">
            <v>Catriel</v>
          </cell>
          <cell r="F1259" t="str">
            <v>Cedido/Vendido CATRIEL</v>
          </cell>
          <cell r="G1259" t="str">
            <v>Cedido /Vendido EL MEDANITO</v>
          </cell>
          <cell r="H1259">
            <v>42268</v>
          </cell>
        </row>
        <row r="1260">
          <cell r="A1260" t="str">
            <v>VAM.x-3</v>
          </cell>
          <cell r="B1260" t="str">
            <v>YPF.Nq.VAM.x-3</v>
          </cell>
          <cell r="C1260" t="str">
            <v>VAM-3</v>
          </cell>
          <cell r="D1260" t="str">
            <v>YPF.Nq.VAM.x-3</v>
          </cell>
          <cell r="E1260" t="str">
            <v>Catriel</v>
          </cell>
          <cell r="F1260" t="str">
            <v>VAM Zona I</v>
          </cell>
          <cell r="G1260" t="str">
            <v>VAM</v>
          </cell>
          <cell r="H1260">
            <v>42266</v>
          </cell>
        </row>
        <row r="1261">
          <cell r="A1261" t="str">
            <v>EM-69</v>
          </cell>
          <cell r="B1261" t="str">
            <v>YPF.RN.EM-69</v>
          </cell>
          <cell r="C1261" t="str">
            <v>EM-0069</v>
          </cell>
          <cell r="D1261" t="str">
            <v>YPF.RN.EM-69</v>
          </cell>
          <cell r="E1261" t="str">
            <v>Catriel</v>
          </cell>
          <cell r="F1261" t="str">
            <v>Cedido/Vendido CATRIEL</v>
          </cell>
          <cell r="G1261" t="str">
            <v>Cedido /Vendido EL MEDANITO</v>
          </cell>
          <cell r="H1261">
            <v>42265</v>
          </cell>
        </row>
        <row r="1262">
          <cell r="A1262" t="str">
            <v>SP-80</v>
          </cell>
          <cell r="B1262" t="str">
            <v>YPF.RN.SP-80</v>
          </cell>
          <cell r="C1262" t="str">
            <v>SP-0080</v>
          </cell>
          <cell r="D1262" t="str">
            <v>YPF.RN.SP-80</v>
          </cell>
          <cell r="E1262" t="str">
            <v>Catriel</v>
          </cell>
          <cell r="F1262" t="str">
            <v>CAT Zona I</v>
          </cell>
          <cell r="G1262" t="str">
            <v>SP- 04</v>
          </cell>
          <cell r="H1262">
            <v>42265</v>
          </cell>
        </row>
        <row r="1263">
          <cell r="A1263" t="str">
            <v>EM-878a</v>
          </cell>
          <cell r="B1263" t="str">
            <v>YPF.RN.EM-878</v>
          </cell>
          <cell r="C1263" t="str">
            <v>EM-878</v>
          </cell>
          <cell r="D1263" t="str">
            <v>YPF.RN.EM-0878a</v>
          </cell>
          <cell r="E1263" t="str">
            <v>Catriel</v>
          </cell>
          <cell r="F1263" t="str">
            <v>Cedido/Vendido CATRIEL</v>
          </cell>
          <cell r="G1263" t="str">
            <v>Cedido /Vendido EL MEDANITO</v>
          </cell>
          <cell r="H1263">
            <v>42264</v>
          </cell>
        </row>
        <row r="1264">
          <cell r="A1264" t="str">
            <v>VAM-45a</v>
          </cell>
          <cell r="B1264" t="str">
            <v>YPF.Nq.VAM-45</v>
          </cell>
          <cell r="C1264" t="str">
            <v>VAM-45</v>
          </cell>
          <cell r="D1264" t="str">
            <v>YPF.Nq.VAM-0045a</v>
          </cell>
          <cell r="E1264" t="str">
            <v>Catriel</v>
          </cell>
          <cell r="F1264" t="str">
            <v>VAM Zona I</v>
          </cell>
          <cell r="G1264" t="str">
            <v>VAM</v>
          </cell>
          <cell r="H1264">
            <v>42263</v>
          </cell>
        </row>
        <row r="1265">
          <cell r="A1265" t="str">
            <v>SP-358a</v>
          </cell>
          <cell r="B1265" t="str">
            <v>YPF.RN.SP-358</v>
          </cell>
          <cell r="C1265" t="str">
            <v>SP-358</v>
          </cell>
          <cell r="D1265" t="str">
            <v>YPF.RN.SP-0358a</v>
          </cell>
          <cell r="E1265" t="str">
            <v>Catriel</v>
          </cell>
          <cell r="F1265" t="str">
            <v>CAT Zona I</v>
          </cell>
          <cell r="G1265" t="str">
            <v>SP- 06</v>
          </cell>
          <cell r="H1265">
            <v>42263</v>
          </cell>
        </row>
        <row r="1266">
          <cell r="A1266" t="str">
            <v>PuB-121</v>
          </cell>
          <cell r="B1266" t="str">
            <v>YPF.RN.PuB-121</v>
          </cell>
          <cell r="C1266" t="str">
            <v>PuB-121</v>
          </cell>
          <cell r="D1266" t="str">
            <v>YPF.RN.PuB-121</v>
          </cell>
          <cell r="E1266" t="str">
            <v>Catriel</v>
          </cell>
          <cell r="F1266" t="str">
            <v>CAT Zona I</v>
          </cell>
          <cell r="G1266" t="str">
            <v>PB- 02</v>
          </cell>
          <cell r="H1266">
            <v>42262</v>
          </cell>
        </row>
        <row r="1267">
          <cell r="A1267" t="str">
            <v>SP-288a</v>
          </cell>
          <cell r="B1267" t="str">
            <v>YPF.RN.SP-288</v>
          </cell>
          <cell r="C1267" t="str">
            <v>SP-288</v>
          </cell>
          <cell r="D1267" t="str">
            <v>YPF.RN.SP-0288a</v>
          </cell>
          <cell r="E1267" t="str">
            <v>Catriel</v>
          </cell>
          <cell r="F1267" t="str">
            <v>CAT Zona I</v>
          </cell>
          <cell r="G1267" t="str">
            <v>SP- 06</v>
          </cell>
          <cell r="H1267">
            <v>42262</v>
          </cell>
        </row>
        <row r="1268">
          <cell r="A1268" t="str">
            <v>EM-837a</v>
          </cell>
          <cell r="B1268" t="str">
            <v>YPF.RN.EM-837</v>
          </cell>
          <cell r="C1268" t="str">
            <v>EM-837</v>
          </cell>
          <cell r="D1268" t="str">
            <v>YPF.RN.EM-0837a</v>
          </cell>
          <cell r="E1268" t="str">
            <v>Catriel</v>
          </cell>
          <cell r="F1268" t="str">
            <v>Cedido/Vendido CATRIEL</v>
          </cell>
          <cell r="G1268" t="str">
            <v>Cedido /Vendido EL MEDANITO</v>
          </cell>
          <cell r="H1268">
            <v>42262</v>
          </cell>
        </row>
        <row r="1269">
          <cell r="A1269" t="str">
            <v>PuB-154a</v>
          </cell>
          <cell r="B1269" t="str">
            <v>YPF.RN.PuB-154</v>
          </cell>
          <cell r="C1269" t="str">
            <v>PuB-154</v>
          </cell>
          <cell r="D1269" t="str">
            <v>YPF.RN.PuB-0154a</v>
          </cell>
          <cell r="E1269" t="str">
            <v>Catriel</v>
          </cell>
          <cell r="F1269" t="str">
            <v>CAT Zona I</v>
          </cell>
          <cell r="G1269" t="str">
            <v>PB- 04</v>
          </cell>
          <cell r="H1269">
            <v>42261</v>
          </cell>
        </row>
        <row r="1270">
          <cell r="A1270" t="str">
            <v>SP-63(I)</v>
          </cell>
          <cell r="B1270" t="str">
            <v>YPF.RN.SP-63(I)</v>
          </cell>
          <cell r="C1270" t="str">
            <v>SP-63(I)</v>
          </cell>
          <cell r="D1270" t="str">
            <v>YPF.RN.SP-63(I)</v>
          </cell>
          <cell r="E1270" t="str">
            <v>Catriel</v>
          </cell>
          <cell r="F1270" t="str">
            <v>CAT Zona I</v>
          </cell>
          <cell r="G1270" t="str">
            <v>SP- 03</v>
          </cell>
          <cell r="H1270">
            <v>42260</v>
          </cell>
        </row>
        <row r="1271">
          <cell r="A1271" t="str">
            <v>EM-36</v>
          </cell>
          <cell r="B1271" t="str">
            <v>YPF.RN.EM-36</v>
          </cell>
          <cell r="C1271" t="str">
            <v>EM-0036</v>
          </cell>
          <cell r="D1271" t="str">
            <v>YPF.RN.EM-36</v>
          </cell>
          <cell r="E1271" t="str">
            <v>Catriel</v>
          </cell>
          <cell r="F1271" t="str">
            <v>Cedido/Vendido CATRIEL</v>
          </cell>
          <cell r="G1271" t="str">
            <v>Cedido /Vendido EL MEDANITO</v>
          </cell>
          <cell r="H1271">
            <v>42260</v>
          </cell>
        </row>
        <row r="1272">
          <cell r="A1272" t="str">
            <v>VAM-47a</v>
          </cell>
          <cell r="B1272" t="str">
            <v>YPF.Nq.VAM.a-47(d)</v>
          </cell>
          <cell r="C1272" t="str">
            <v>VAM.a-47(d)</v>
          </cell>
          <cell r="D1272" t="str">
            <v>YPF.Nq.VAM.a-0047a</v>
          </cell>
          <cell r="E1272" t="str">
            <v>Catriel</v>
          </cell>
          <cell r="F1272" t="str">
            <v>VAM Zona I</v>
          </cell>
          <cell r="G1272" t="str">
            <v>VAM</v>
          </cell>
          <cell r="H1272">
            <v>42259</v>
          </cell>
        </row>
        <row r="1273">
          <cell r="A1273" t="str">
            <v>EM-841a</v>
          </cell>
          <cell r="B1273" t="str">
            <v>YPF.RN.EM-841</v>
          </cell>
          <cell r="C1273" t="str">
            <v>EM-841</v>
          </cell>
          <cell r="D1273" t="str">
            <v>YPF.RN.EM-0841a</v>
          </cell>
          <cell r="E1273" t="str">
            <v>Catriel</v>
          </cell>
          <cell r="F1273" t="str">
            <v>Cedido/Vendido CATRIEL</v>
          </cell>
          <cell r="G1273" t="str">
            <v>Cedido /Vendido EL MEDANITO</v>
          </cell>
          <cell r="H1273">
            <v>42259</v>
          </cell>
        </row>
        <row r="1274">
          <cell r="A1274" t="str">
            <v>SP-70</v>
          </cell>
          <cell r="B1274" t="str">
            <v>YPF.RN.SP-70</v>
          </cell>
          <cell r="C1274" t="str">
            <v>SP-0070</v>
          </cell>
          <cell r="D1274" t="str">
            <v>YPF.RN.SP-70</v>
          </cell>
          <cell r="E1274" t="str">
            <v>Catriel</v>
          </cell>
          <cell r="F1274" t="str">
            <v>CAT Zona I</v>
          </cell>
          <cell r="G1274" t="str">
            <v>SP- 03</v>
          </cell>
          <cell r="H1274">
            <v>42259</v>
          </cell>
        </row>
        <row r="1275">
          <cell r="A1275" t="str">
            <v>EM-852a</v>
          </cell>
          <cell r="B1275" t="str">
            <v>YPF.RN.EM-852</v>
          </cell>
          <cell r="C1275" t="str">
            <v>EM-852</v>
          </cell>
          <cell r="D1275" t="str">
            <v>YPF.RN.EM-0852a</v>
          </cell>
          <cell r="E1275" t="str">
            <v>Catriel</v>
          </cell>
          <cell r="F1275" t="str">
            <v>Cedido/Vendido CATRIEL</v>
          </cell>
          <cell r="G1275" t="str">
            <v>Cedido /Vendido EL MEDANITO</v>
          </cell>
          <cell r="H1275">
            <v>42259</v>
          </cell>
        </row>
        <row r="1276">
          <cell r="A1276" t="str">
            <v>SP-274</v>
          </cell>
          <cell r="B1276" t="str">
            <v>YPF.RN.SP-274</v>
          </cell>
          <cell r="C1276" t="str">
            <v>SP-0274</v>
          </cell>
          <cell r="D1276" t="str">
            <v>YPF.RN.SP-274</v>
          </cell>
          <cell r="E1276" t="str">
            <v>Catriel</v>
          </cell>
          <cell r="F1276" t="str">
            <v>CAT Zona I</v>
          </cell>
          <cell r="G1276" t="str">
            <v>SP- 06</v>
          </cell>
          <cell r="H1276">
            <v>42258</v>
          </cell>
        </row>
        <row r="1277">
          <cell r="A1277" t="str">
            <v>PuB-163[00]a</v>
          </cell>
          <cell r="B1277" t="str">
            <v>YPF.RN.PuB-163</v>
          </cell>
          <cell r="C1277" t="str">
            <v>PuB-163</v>
          </cell>
          <cell r="D1277" t="str">
            <v>YPF.RN.PuB-0163[00]a</v>
          </cell>
          <cell r="E1277" t="str">
            <v>Catriel</v>
          </cell>
          <cell r="F1277" t="str">
            <v>CAT Zona I</v>
          </cell>
          <cell r="G1277" t="str">
            <v>PB- 04</v>
          </cell>
          <cell r="H1277">
            <v>42257</v>
          </cell>
        </row>
        <row r="1278">
          <cell r="A1278" t="str">
            <v>SP-422a</v>
          </cell>
          <cell r="B1278" t="str">
            <v>YPF.RN.SP-422</v>
          </cell>
          <cell r="C1278" t="str">
            <v>SP-422</v>
          </cell>
          <cell r="D1278" t="str">
            <v>YPF.RN.SP-0422a</v>
          </cell>
          <cell r="E1278" t="str">
            <v>Catriel</v>
          </cell>
          <cell r="F1278" t="str">
            <v>CAT Zona I</v>
          </cell>
          <cell r="G1278" t="str">
            <v>SP-10</v>
          </cell>
          <cell r="H1278">
            <v>42257</v>
          </cell>
        </row>
        <row r="1279">
          <cell r="A1279" t="str">
            <v>SCB-77a</v>
          </cell>
          <cell r="B1279" t="str">
            <v>YPF.Nq.SCB-77</v>
          </cell>
          <cell r="C1279" t="str">
            <v>SCB-77</v>
          </cell>
          <cell r="D1279" t="str">
            <v>YPF.Nq.SCB-0077a</v>
          </cell>
          <cell r="E1279" t="str">
            <v>Catriel</v>
          </cell>
          <cell r="F1279" t="str">
            <v>VAM Zona I</v>
          </cell>
          <cell r="G1279" t="str">
            <v>SCB- 01</v>
          </cell>
          <cell r="H1279">
            <v>42257</v>
          </cell>
        </row>
        <row r="1280">
          <cell r="A1280" t="str">
            <v>EM-853a</v>
          </cell>
          <cell r="B1280" t="str">
            <v>YPF.RN.EM-853</v>
          </cell>
          <cell r="C1280" t="str">
            <v>EM-853</v>
          </cell>
          <cell r="D1280" t="str">
            <v>YPF.RN.EM-0853a</v>
          </cell>
          <cell r="E1280" t="str">
            <v>Catriel</v>
          </cell>
          <cell r="F1280" t="str">
            <v>Cedido/Vendido CATRIEL</v>
          </cell>
          <cell r="G1280" t="str">
            <v>Cedido /Vendido EL MEDANITO</v>
          </cell>
          <cell r="H1280">
            <v>42256</v>
          </cell>
        </row>
        <row r="1281">
          <cell r="A1281" t="str">
            <v>SP-63(I)</v>
          </cell>
          <cell r="B1281" t="str">
            <v>YPF.RN.SP-63(I)</v>
          </cell>
          <cell r="C1281" t="str">
            <v>SP-63(I)</v>
          </cell>
          <cell r="D1281" t="str">
            <v>YPF.RN.SP-63(I)</v>
          </cell>
          <cell r="E1281" t="str">
            <v>Catriel</v>
          </cell>
          <cell r="F1281" t="str">
            <v>CAT Zona I</v>
          </cell>
          <cell r="G1281" t="str">
            <v>SP- 03</v>
          </cell>
          <cell r="H1281">
            <v>42255</v>
          </cell>
        </row>
        <row r="1282">
          <cell r="A1282" t="str">
            <v>SP-224</v>
          </cell>
          <cell r="B1282" t="str">
            <v>YPF.Nq.SP-224</v>
          </cell>
          <cell r="C1282" t="str">
            <v>SP-0224</v>
          </cell>
          <cell r="D1282" t="str">
            <v>YPF.Nq.SP-224</v>
          </cell>
          <cell r="E1282" t="str">
            <v>Catriel</v>
          </cell>
          <cell r="F1282" t="str">
            <v>CAT Zona I</v>
          </cell>
          <cell r="G1282" t="str">
            <v>SP- 04</v>
          </cell>
          <cell r="H1282">
            <v>42255</v>
          </cell>
        </row>
        <row r="1283">
          <cell r="A1283" t="str">
            <v>SP-413a</v>
          </cell>
          <cell r="B1283" t="str">
            <v>YPF.RN.SP.a-413</v>
          </cell>
          <cell r="C1283" t="str">
            <v>SP.a-413</v>
          </cell>
          <cell r="D1283" t="str">
            <v>YPF.RN.SP.a-0413a</v>
          </cell>
          <cell r="E1283" t="str">
            <v>Catriel</v>
          </cell>
          <cell r="F1283" t="str">
            <v>CAT Zona I</v>
          </cell>
          <cell r="G1283" t="str">
            <v>SP-10</v>
          </cell>
          <cell r="H1283">
            <v>42254</v>
          </cell>
        </row>
        <row r="1284">
          <cell r="A1284" t="str">
            <v>SP-414a</v>
          </cell>
          <cell r="B1284" t="str">
            <v>YPF.RN.SP.a-414</v>
          </cell>
          <cell r="C1284" t="str">
            <v>SP.a-414</v>
          </cell>
          <cell r="D1284" t="str">
            <v>YPF.RN.SP.a-0414a</v>
          </cell>
          <cell r="E1284" t="str">
            <v>Catriel</v>
          </cell>
          <cell r="F1284" t="str">
            <v>CAT Zona I</v>
          </cell>
          <cell r="G1284" t="str">
            <v>SP-10</v>
          </cell>
          <cell r="H1284">
            <v>42254</v>
          </cell>
        </row>
        <row r="1285">
          <cell r="A1285" t="str">
            <v>SP-244</v>
          </cell>
          <cell r="B1285" t="str">
            <v>YPF.RN.SP-244</v>
          </cell>
          <cell r="C1285" t="str">
            <v>SP-0244</v>
          </cell>
          <cell r="D1285" t="str">
            <v>YPF.RN.SP-244</v>
          </cell>
          <cell r="E1285" t="str">
            <v>Catriel</v>
          </cell>
          <cell r="F1285" t="str">
            <v>CAT Zona I</v>
          </cell>
          <cell r="G1285" t="str">
            <v>SP- 02</v>
          </cell>
          <cell r="H1285">
            <v>42253</v>
          </cell>
        </row>
        <row r="1286">
          <cell r="A1286" t="str">
            <v>SP-342a</v>
          </cell>
          <cell r="B1286" t="str">
            <v>YPF.RN.SP-342</v>
          </cell>
          <cell r="C1286" t="str">
            <v>SP-342</v>
          </cell>
          <cell r="D1286" t="str">
            <v>YPF.RN.SP-0342a</v>
          </cell>
          <cell r="E1286" t="str">
            <v>Catriel</v>
          </cell>
          <cell r="F1286" t="str">
            <v>CAT Zona I</v>
          </cell>
          <cell r="G1286" t="str">
            <v>SP- 06</v>
          </cell>
          <cell r="H1286">
            <v>42252</v>
          </cell>
        </row>
        <row r="1287">
          <cell r="A1287" t="str">
            <v>EM-687</v>
          </cell>
          <cell r="B1287" t="str">
            <v>YPF.RN.EM-687</v>
          </cell>
          <cell r="C1287" t="str">
            <v>EM-0687</v>
          </cell>
          <cell r="D1287" t="str">
            <v>YPF.RN.EM-687</v>
          </cell>
          <cell r="E1287" t="str">
            <v>Catriel</v>
          </cell>
          <cell r="F1287" t="str">
            <v>Cedido/Vendido CATRIEL</v>
          </cell>
          <cell r="G1287" t="str">
            <v>Cedido /Vendido EL MEDANITO</v>
          </cell>
          <cell r="H1287">
            <v>42252</v>
          </cell>
        </row>
        <row r="1288">
          <cell r="A1288" t="str">
            <v>VAM-69(d)[00]a</v>
          </cell>
          <cell r="B1288" t="str">
            <v>YPF.Nq.VAM-69(d)</v>
          </cell>
          <cell r="C1288" t="str">
            <v>VAM-69(d)</v>
          </cell>
          <cell r="D1288" t="str">
            <v>YPF.Nq.VAM-0069(d)[00]a</v>
          </cell>
          <cell r="E1288" t="str">
            <v>Catriel</v>
          </cell>
          <cell r="F1288" t="str">
            <v>VAM Zona I</v>
          </cell>
          <cell r="G1288" t="str">
            <v>VAM</v>
          </cell>
          <cell r="H1288">
            <v>42251</v>
          </cell>
        </row>
        <row r="1289">
          <cell r="A1289" t="str">
            <v>SP.a-98</v>
          </cell>
          <cell r="B1289" t="str">
            <v>YPF.RN.SP.a-98</v>
          </cell>
          <cell r="C1289" t="str">
            <v>SP-0098</v>
          </cell>
          <cell r="D1289" t="str">
            <v>YPF.RN.SP.a-98</v>
          </cell>
          <cell r="E1289" t="str">
            <v>Catriel</v>
          </cell>
          <cell r="F1289" t="str">
            <v>CAT Zona I</v>
          </cell>
          <cell r="G1289" t="str">
            <v>SP- 07</v>
          </cell>
          <cell r="H1289">
            <v>42251</v>
          </cell>
        </row>
        <row r="1290">
          <cell r="A1290" t="str">
            <v>SP-13a(I)</v>
          </cell>
          <cell r="B1290" t="str">
            <v>YPF.RN.SP-13(I)</v>
          </cell>
          <cell r="C1290" t="str">
            <v>SP-13(I)</v>
          </cell>
          <cell r="D1290" t="str">
            <v>YPF.RN.SP-0013a(I)</v>
          </cell>
          <cell r="E1290" t="str">
            <v>Catriel</v>
          </cell>
          <cell r="F1290" t="str">
            <v>CAT Zona I</v>
          </cell>
          <cell r="G1290" t="str">
            <v>SP- 03</v>
          </cell>
          <cell r="H1290">
            <v>42250</v>
          </cell>
        </row>
        <row r="1291">
          <cell r="A1291" t="str">
            <v>VAM-73(d)[00]a</v>
          </cell>
          <cell r="B1291" t="str">
            <v>YPF.Nq.VAM-73(d)</v>
          </cell>
          <cell r="C1291" t="str">
            <v>VAM-73(d)</v>
          </cell>
          <cell r="D1291" t="str">
            <v>YPF.Nq.VAM-0073(d)[00]a</v>
          </cell>
          <cell r="E1291" t="str">
            <v>Catriel</v>
          </cell>
          <cell r="F1291" t="str">
            <v>VAM Zona I</v>
          </cell>
          <cell r="G1291" t="str">
            <v>VAM</v>
          </cell>
          <cell r="H1291">
            <v>42250</v>
          </cell>
        </row>
        <row r="1292">
          <cell r="A1292" t="str">
            <v>PuB-162[00]a</v>
          </cell>
          <cell r="B1292" t="str">
            <v>YPF.RN.PuB-162</v>
          </cell>
          <cell r="C1292" t="str">
            <v>PuB-162</v>
          </cell>
          <cell r="D1292" t="str">
            <v>YPF.RN.PuB-0162[00]a</v>
          </cell>
          <cell r="E1292" t="str">
            <v>Catriel</v>
          </cell>
          <cell r="F1292" t="str">
            <v>CAT Zona I</v>
          </cell>
          <cell r="G1292" t="str">
            <v>PB- 04</v>
          </cell>
          <cell r="H1292">
            <v>42250</v>
          </cell>
        </row>
        <row r="1293">
          <cell r="A1293" t="str">
            <v>CHO.a-5</v>
          </cell>
          <cell r="B1293" t="str">
            <v>YPF.Nq.CHO.a-5</v>
          </cell>
          <cell r="C1293" t="str">
            <v>CHO-5</v>
          </cell>
          <cell r="D1293" t="str">
            <v>YPF.Nq.CHO.a-5</v>
          </cell>
          <cell r="E1293" t="str">
            <v>Catriel</v>
          </cell>
          <cell r="F1293" t="str">
            <v>VAM Zona I</v>
          </cell>
          <cell r="G1293" t="str">
            <v>CH</v>
          </cell>
          <cell r="H1293">
            <v>42250</v>
          </cell>
        </row>
        <row r="1294">
          <cell r="A1294" t="str">
            <v>EM-752a</v>
          </cell>
          <cell r="B1294" t="str">
            <v>YPF.RN.EM-752</v>
          </cell>
          <cell r="C1294" t="str">
            <v>EM-752</v>
          </cell>
          <cell r="D1294" t="str">
            <v>YPF.RN.EM-0752a</v>
          </cell>
          <cell r="E1294" t="str">
            <v>Catriel</v>
          </cell>
          <cell r="F1294" t="str">
            <v>Cedido/Vendido CATRIEL</v>
          </cell>
          <cell r="G1294" t="str">
            <v>Cedido /Vendido EL MEDANITO</v>
          </cell>
          <cell r="H1294">
            <v>42249</v>
          </cell>
        </row>
        <row r="1295">
          <cell r="A1295" t="str">
            <v>SP-309a</v>
          </cell>
          <cell r="B1295" t="str">
            <v>YPF.RN.SP-309</v>
          </cell>
          <cell r="C1295" t="str">
            <v>SP-309</v>
          </cell>
          <cell r="D1295" t="str">
            <v>YPF.RN.SP-0309a</v>
          </cell>
          <cell r="E1295" t="str">
            <v>Catriel</v>
          </cell>
          <cell r="F1295" t="str">
            <v>CAT Zona I</v>
          </cell>
          <cell r="G1295" t="str">
            <v>SP- 06</v>
          </cell>
          <cell r="H1295">
            <v>42248</v>
          </cell>
        </row>
        <row r="1296">
          <cell r="A1296" t="str">
            <v>CHO-7</v>
          </cell>
          <cell r="B1296" t="str">
            <v>YPF.Nq.CHO-7</v>
          </cell>
          <cell r="C1296" t="str">
            <v>CHO-7</v>
          </cell>
          <cell r="D1296" t="str">
            <v>YPF.Nq.CHO-7</v>
          </cell>
          <cell r="E1296" t="str">
            <v>Catriel</v>
          </cell>
          <cell r="F1296" t="str">
            <v>VAM Zona I</v>
          </cell>
          <cell r="G1296" t="str">
            <v>CH</v>
          </cell>
          <cell r="H1296">
            <v>42247</v>
          </cell>
        </row>
        <row r="1297">
          <cell r="A1297" t="str">
            <v>SP-0295[00]a</v>
          </cell>
          <cell r="B1297" t="str">
            <v>YPF.RN.SP-295</v>
          </cell>
          <cell r="C1297" t="str">
            <v>SP-295</v>
          </cell>
          <cell r="D1297" t="str">
            <v>YPF.RN.SP-0295[00]a</v>
          </cell>
          <cell r="E1297" t="str">
            <v>Catriel</v>
          </cell>
          <cell r="F1297" t="str">
            <v>CAT Zona I</v>
          </cell>
          <cell r="G1297" t="str">
            <v>SP- 09</v>
          </cell>
          <cell r="H1297">
            <v>42247</v>
          </cell>
        </row>
        <row r="1298">
          <cell r="A1298" t="str">
            <v>EM-18</v>
          </cell>
          <cell r="B1298" t="str">
            <v>YPF.RN.EM-18</v>
          </cell>
          <cell r="C1298" t="str">
            <v>EM-0018</v>
          </cell>
          <cell r="D1298" t="str">
            <v>YPF.RN.EM-18</v>
          </cell>
          <cell r="E1298" t="str">
            <v>Catriel</v>
          </cell>
          <cell r="F1298" t="str">
            <v>Cedido/Vendido CATRIEL</v>
          </cell>
          <cell r="G1298" t="str">
            <v>Cedido /Vendido EL MEDANITO</v>
          </cell>
          <cell r="H1298">
            <v>42247</v>
          </cell>
        </row>
        <row r="1299">
          <cell r="A1299" t="str">
            <v>SP-8a(I)</v>
          </cell>
          <cell r="B1299" t="str">
            <v>YPF.RN.SP-8(I)</v>
          </cell>
          <cell r="C1299" t="str">
            <v>SP-8(I)</v>
          </cell>
          <cell r="D1299" t="str">
            <v>YPF.RN.SP-0008a(I)</v>
          </cell>
          <cell r="E1299" t="str">
            <v>Catriel</v>
          </cell>
          <cell r="F1299" t="str">
            <v>CAT Zona I</v>
          </cell>
          <cell r="G1299" t="str">
            <v>SP- 01</v>
          </cell>
          <cell r="H1299">
            <v>42246</v>
          </cell>
        </row>
        <row r="1300">
          <cell r="A1300" t="str">
            <v>SP-372a</v>
          </cell>
          <cell r="B1300" t="str">
            <v>YPF.RN.SP-372</v>
          </cell>
          <cell r="C1300" t="str">
            <v>SP-372</v>
          </cell>
          <cell r="D1300" t="str">
            <v>YPF.RN.SP-0372a</v>
          </cell>
          <cell r="E1300" t="str">
            <v>Catriel</v>
          </cell>
          <cell r="F1300" t="str">
            <v>CAT Zona I</v>
          </cell>
          <cell r="G1300" t="str">
            <v>SP- 01</v>
          </cell>
          <cell r="H1300">
            <v>42246</v>
          </cell>
        </row>
        <row r="1301">
          <cell r="A1301" t="str">
            <v>SCB-92a</v>
          </cell>
          <cell r="B1301" t="str">
            <v>YPF.Nq.SCB-92</v>
          </cell>
          <cell r="C1301" t="str">
            <v>SCB-92</v>
          </cell>
          <cell r="D1301" t="str">
            <v>YPF.Nq.SCB-0092a</v>
          </cell>
          <cell r="E1301" t="str">
            <v>Catriel</v>
          </cell>
          <cell r="F1301" t="str">
            <v>VAM Zona I</v>
          </cell>
          <cell r="G1301" t="str">
            <v>SCB- 01</v>
          </cell>
          <cell r="H1301">
            <v>42246</v>
          </cell>
        </row>
        <row r="1302">
          <cell r="A1302" t="str">
            <v>CHO.a-57(d)[00]a</v>
          </cell>
          <cell r="B1302" t="str">
            <v>YPF.Nq.CHO.a-57(d)</v>
          </cell>
          <cell r="C1302" t="str">
            <v>CHO.a-57(d)</v>
          </cell>
          <cell r="D1302" t="str">
            <v>YPF.Nq.CHO.a-0057(d)[00]a</v>
          </cell>
          <cell r="E1302" t="str">
            <v>Catriel</v>
          </cell>
          <cell r="F1302" t="str">
            <v>VAM Zona I</v>
          </cell>
          <cell r="G1302" t="str">
            <v>CHON</v>
          </cell>
          <cell r="H1302">
            <v>42245</v>
          </cell>
        </row>
        <row r="1303">
          <cell r="A1303" t="str">
            <v>EM-889a</v>
          </cell>
          <cell r="B1303" t="str">
            <v>YPF.RN.EM-889</v>
          </cell>
          <cell r="C1303" t="str">
            <v>EM-889</v>
          </cell>
          <cell r="D1303" t="str">
            <v>YPF.RN.EM-0889a</v>
          </cell>
          <cell r="E1303" t="str">
            <v>Catriel</v>
          </cell>
          <cell r="F1303" t="str">
            <v>Cedido/Vendido CATRIEL</v>
          </cell>
          <cell r="G1303" t="str">
            <v>Cedido /Vendido EL MEDANITO</v>
          </cell>
          <cell r="H1303">
            <v>42244</v>
          </cell>
        </row>
        <row r="1304">
          <cell r="A1304" t="str">
            <v>SP-290a</v>
          </cell>
          <cell r="B1304" t="str">
            <v>YPF.RN.SP-290</v>
          </cell>
          <cell r="C1304" t="str">
            <v>SP-290</v>
          </cell>
          <cell r="D1304" t="str">
            <v>YPF.RN.SP-0290a</v>
          </cell>
          <cell r="E1304" t="str">
            <v>Catriel</v>
          </cell>
          <cell r="F1304" t="str">
            <v>CAT Zona I</v>
          </cell>
          <cell r="G1304" t="str">
            <v>SP- 06</v>
          </cell>
          <cell r="H1304">
            <v>42244</v>
          </cell>
        </row>
        <row r="1305">
          <cell r="A1305" t="str">
            <v>SP-88(I)[00]a</v>
          </cell>
          <cell r="B1305" t="str">
            <v>YPF.RN.SP-88(I)</v>
          </cell>
          <cell r="C1305" t="str">
            <v>SP-88(I)</v>
          </cell>
          <cell r="D1305" t="str">
            <v>YPF.RN.SP-0088(I)[00]a</v>
          </cell>
          <cell r="E1305" t="str">
            <v>Catriel</v>
          </cell>
          <cell r="F1305" t="str">
            <v>CAT Zona I</v>
          </cell>
          <cell r="G1305" t="str">
            <v>SP- 07</v>
          </cell>
          <cell r="H1305">
            <v>42243</v>
          </cell>
        </row>
        <row r="1306">
          <cell r="A1306" t="str">
            <v>SP-474a</v>
          </cell>
          <cell r="B1306" t="str">
            <v>YPF.RN.SP-474</v>
          </cell>
          <cell r="C1306" t="str">
            <v>SP-474</v>
          </cell>
          <cell r="D1306" t="str">
            <v>YPF.RN.SP-0474a</v>
          </cell>
          <cell r="E1306" t="str">
            <v>Catriel</v>
          </cell>
          <cell r="F1306" t="str">
            <v>CAT Zona I</v>
          </cell>
          <cell r="G1306" t="str">
            <v>SP- 02</v>
          </cell>
          <cell r="H1306">
            <v>42243</v>
          </cell>
        </row>
        <row r="1307">
          <cell r="A1307" t="str">
            <v>EM-720a</v>
          </cell>
          <cell r="B1307" t="str">
            <v>YPF.RN.EM-720</v>
          </cell>
          <cell r="C1307" t="str">
            <v>EM-720</v>
          </cell>
          <cell r="D1307" t="str">
            <v>YPF.RN.EM-0720a</v>
          </cell>
          <cell r="E1307" t="str">
            <v>Catriel</v>
          </cell>
          <cell r="F1307" t="str">
            <v>Cedido/Vendido CATRIEL</v>
          </cell>
          <cell r="G1307" t="str">
            <v>Cedido /Vendido EL MEDANITO</v>
          </cell>
          <cell r="H1307">
            <v>42241</v>
          </cell>
        </row>
        <row r="1308">
          <cell r="A1308" t="str">
            <v>CHO-40a(d)</v>
          </cell>
          <cell r="B1308" t="str">
            <v>YPF.Nq.CHO-40(d)</v>
          </cell>
          <cell r="C1308" t="str">
            <v>CHO-40(d)</v>
          </cell>
          <cell r="D1308" t="str">
            <v>YPF.Nq.CHO-0040a(d)</v>
          </cell>
          <cell r="E1308" t="str">
            <v>Catriel</v>
          </cell>
          <cell r="F1308" t="str">
            <v>VAM Zona I</v>
          </cell>
          <cell r="G1308" t="str">
            <v>CHON</v>
          </cell>
          <cell r="H1308">
            <v>42240</v>
          </cell>
        </row>
        <row r="1309">
          <cell r="A1309" t="str">
            <v>EM-788a</v>
          </cell>
          <cell r="B1309" t="str">
            <v>YPF.RN.EM-788</v>
          </cell>
          <cell r="C1309" t="str">
            <v>EM-788</v>
          </cell>
          <cell r="D1309" t="str">
            <v>YPF.RN.EM-0788a</v>
          </cell>
          <cell r="E1309" t="str">
            <v>Catriel</v>
          </cell>
          <cell r="F1309" t="str">
            <v>Cedido/Vendido CATRIEL</v>
          </cell>
          <cell r="G1309" t="str">
            <v>Cedido /Vendido EL MEDANITO</v>
          </cell>
          <cell r="H1309">
            <v>42239</v>
          </cell>
        </row>
        <row r="1310">
          <cell r="A1310" t="str">
            <v>PuB-43</v>
          </cell>
          <cell r="B1310" t="str">
            <v>YPF.RN.PuB-43</v>
          </cell>
          <cell r="C1310" t="str">
            <v>PuB-0043</v>
          </cell>
          <cell r="D1310" t="str">
            <v>YPF.RN.PuB-43</v>
          </cell>
          <cell r="E1310" t="str">
            <v>Catriel</v>
          </cell>
          <cell r="F1310" t="str">
            <v>CAT Zona I</v>
          </cell>
          <cell r="G1310" t="str">
            <v>PB- 02</v>
          </cell>
          <cell r="H1310">
            <v>42237</v>
          </cell>
        </row>
        <row r="1311">
          <cell r="A1311" t="str">
            <v>SCB-98a</v>
          </cell>
          <cell r="B1311" t="str">
            <v>YPF.Nq.SCB-98</v>
          </cell>
          <cell r="C1311" t="str">
            <v>SCB-98</v>
          </cell>
          <cell r="D1311" t="str">
            <v>YPF.Nq.SCB-0098a</v>
          </cell>
          <cell r="E1311" t="str">
            <v>Catriel</v>
          </cell>
          <cell r="F1311" t="str">
            <v>VAM Zona I</v>
          </cell>
          <cell r="G1311" t="str">
            <v>SCB- 01</v>
          </cell>
          <cell r="H1311">
            <v>42235</v>
          </cell>
        </row>
        <row r="1312">
          <cell r="A1312" t="str">
            <v>SP-236</v>
          </cell>
          <cell r="B1312" t="str">
            <v>YPF.RN.SP-236</v>
          </cell>
          <cell r="C1312" t="str">
            <v>SP-0236</v>
          </cell>
          <cell r="D1312" t="str">
            <v>YPF.RN.SP-236</v>
          </cell>
          <cell r="E1312" t="str">
            <v>Catriel</v>
          </cell>
          <cell r="F1312" t="str">
            <v>CAT Zona I</v>
          </cell>
          <cell r="G1312" t="str">
            <v>SP- 07</v>
          </cell>
          <cell r="H1312">
            <v>42233</v>
          </cell>
        </row>
        <row r="1313">
          <cell r="A1313" t="str">
            <v>SP-78</v>
          </cell>
          <cell r="B1313" t="str">
            <v>YPF.RN.SP-78</v>
          </cell>
          <cell r="C1313" t="str">
            <v>SP-0078</v>
          </cell>
          <cell r="D1313" t="str">
            <v>YPF.RN.SP-78</v>
          </cell>
          <cell r="E1313" t="str">
            <v>Catriel</v>
          </cell>
          <cell r="F1313" t="str">
            <v>CAT Zona I</v>
          </cell>
          <cell r="G1313" t="str">
            <v>SP- 03</v>
          </cell>
          <cell r="H1313">
            <v>42232</v>
          </cell>
        </row>
        <row r="1314">
          <cell r="A1314" t="str">
            <v>VAM-59(d)[00]a</v>
          </cell>
          <cell r="B1314" t="str">
            <v>YPF.Nq.VAM-59(d)</v>
          </cell>
          <cell r="C1314" t="str">
            <v>VAM-59(d)</v>
          </cell>
          <cell r="D1314" t="str">
            <v>YPF.Nq.VAM-0059(d)[00]a</v>
          </cell>
          <cell r="E1314" t="str">
            <v>Catriel</v>
          </cell>
          <cell r="F1314" t="str">
            <v>VAM Zona I</v>
          </cell>
          <cell r="G1314" t="str">
            <v>VAM</v>
          </cell>
          <cell r="H1314">
            <v>42232</v>
          </cell>
        </row>
        <row r="1315">
          <cell r="A1315" t="str">
            <v>SCB-133a</v>
          </cell>
          <cell r="B1315" t="str">
            <v>YPF.Nq.SCB-133</v>
          </cell>
          <cell r="C1315" t="str">
            <v>SCB-133</v>
          </cell>
          <cell r="D1315" t="str">
            <v>YPF.Nq.SCB-0133a</v>
          </cell>
          <cell r="E1315" t="str">
            <v>Catriel</v>
          </cell>
          <cell r="F1315" t="str">
            <v>VAM Zona I</v>
          </cell>
          <cell r="G1315" t="str">
            <v>SCB- 01</v>
          </cell>
          <cell r="H1315">
            <v>42231</v>
          </cell>
        </row>
        <row r="1316">
          <cell r="A1316" t="str">
            <v>SP-109a(I)</v>
          </cell>
          <cell r="B1316" t="str">
            <v>YPF.RN.SP.IA-109(I)</v>
          </cell>
          <cell r="C1316" t="str">
            <v>SP-109(I)</v>
          </cell>
          <cell r="D1316" t="str">
            <v>YPF.RN.SP.IA-0109a(I)</v>
          </cell>
          <cell r="E1316" t="str">
            <v>Catriel</v>
          </cell>
          <cell r="F1316" t="str">
            <v>CAT Zona I</v>
          </cell>
          <cell r="G1316" t="str">
            <v>SP- 06</v>
          </cell>
          <cell r="H1316">
            <v>42231</v>
          </cell>
        </row>
        <row r="1317">
          <cell r="A1317" t="str">
            <v>SP-131</v>
          </cell>
          <cell r="B1317" t="str">
            <v>YPF.RN.SP-131</v>
          </cell>
          <cell r="C1317" t="str">
            <v>SP-0131</v>
          </cell>
          <cell r="D1317" t="str">
            <v>YPF.RN.SP-131</v>
          </cell>
          <cell r="E1317" t="str">
            <v>Catriel</v>
          </cell>
          <cell r="F1317" t="str">
            <v>CAT Zona I</v>
          </cell>
          <cell r="G1317" t="str">
            <v>SP- 04</v>
          </cell>
          <cell r="H1317">
            <v>42231</v>
          </cell>
        </row>
        <row r="1318">
          <cell r="A1318" t="str">
            <v>BPO-3</v>
          </cell>
          <cell r="B1318" t="str">
            <v>YPF.RN.BPO-3</v>
          </cell>
          <cell r="C1318" t="str">
            <v>BPO-0003</v>
          </cell>
          <cell r="D1318" t="str">
            <v>YPF.RN.BPO-3</v>
          </cell>
          <cell r="E1318" t="str">
            <v>Catriel</v>
          </cell>
          <cell r="F1318" t="str">
            <v>Cedido/Vendido CATRIEL</v>
          </cell>
          <cell r="G1318" t="str">
            <v>Cedido/Vendido BAJO DEL PICHE</v>
          </cell>
          <cell r="H1318">
            <v>42230</v>
          </cell>
        </row>
        <row r="1319">
          <cell r="A1319" t="str">
            <v>SCB-38</v>
          </cell>
          <cell r="B1319" t="str">
            <v>YPF.Nq.SCB-38</v>
          </cell>
          <cell r="C1319" t="str">
            <v>SCB-0038</v>
          </cell>
          <cell r="D1319" t="str">
            <v>YPF.Nq.SCB-38</v>
          </cell>
          <cell r="E1319" t="str">
            <v>Catriel</v>
          </cell>
          <cell r="F1319" t="str">
            <v>VAM Zona I</v>
          </cell>
          <cell r="G1319" t="str">
            <v>SCB- 01</v>
          </cell>
          <cell r="H1319">
            <v>42229</v>
          </cell>
        </row>
        <row r="1320">
          <cell r="A1320" t="str">
            <v>SP-269</v>
          </cell>
          <cell r="B1320" t="str">
            <v>YPF.RN.SP-269</v>
          </cell>
          <cell r="C1320" t="str">
            <v>SP-0269</v>
          </cell>
          <cell r="D1320" t="str">
            <v>YPF.RN.SP-269</v>
          </cell>
          <cell r="E1320" t="str">
            <v>Catriel</v>
          </cell>
          <cell r="F1320" t="str">
            <v>CAT Zona I</v>
          </cell>
          <cell r="G1320" t="str">
            <v>SP- 07</v>
          </cell>
          <cell r="H1320">
            <v>42228</v>
          </cell>
        </row>
        <row r="1321">
          <cell r="A1321" t="str">
            <v>SP-257</v>
          </cell>
          <cell r="B1321" t="str">
            <v>YPF.RN.SP-257</v>
          </cell>
          <cell r="C1321" t="str">
            <v>SP-0257</v>
          </cell>
          <cell r="D1321" t="str">
            <v>YPF.RN.SP-257</v>
          </cell>
          <cell r="E1321" t="str">
            <v>Catriel</v>
          </cell>
          <cell r="F1321" t="str">
            <v>CAT Zona I</v>
          </cell>
          <cell r="G1321" t="str">
            <v>SP- 09</v>
          </cell>
          <cell r="H1321">
            <v>42227</v>
          </cell>
        </row>
        <row r="1322">
          <cell r="A1322" t="str">
            <v>EM-730a</v>
          </cell>
          <cell r="B1322" t="str">
            <v>YPF.RN.EM-730</v>
          </cell>
          <cell r="C1322" t="str">
            <v>EM-730</v>
          </cell>
          <cell r="D1322" t="str">
            <v>YPF.RN.EM-0730a</v>
          </cell>
          <cell r="E1322" t="str">
            <v>Catriel</v>
          </cell>
          <cell r="F1322" t="str">
            <v>Cedido/Vendido CATRIEL</v>
          </cell>
          <cell r="G1322" t="str">
            <v>Cedido /Vendido EL MEDANITO</v>
          </cell>
          <cell r="H1322">
            <v>42227</v>
          </cell>
        </row>
        <row r="1323">
          <cell r="A1323" t="str">
            <v>SP-26</v>
          </cell>
          <cell r="B1323" t="str">
            <v>YPF.RN.SP-26</v>
          </cell>
          <cell r="C1323" t="str">
            <v>SP-0026</v>
          </cell>
          <cell r="D1323" t="str">
            <v>YPF.RN.SP-26</v>
          </cell>
          <cell r="E1323" t="str">
            <v>Catriel</v>
          </cell>
          <cell r="F1323" t="str">
            <v>CAT Zona I</v>
          </cell>
          <cell r="G1323" t="str">
            <v>SP- 01</v>
          </cell>
          <cell r="H1323">
            <v>42226</v>
          </cell>
        </row>
        <row r="1324">
          <cell r="A1324" t="str">
            <v>EM-661a</v>
          </cell>
          <cell r="B1324" t="str">
            <v>YPF.RN.EM.a-661</v>
          </cell>
          <cell r="C1324" t="str">
            <v>EM-661</v>
          </cell>
          <cell r="D1324" t="str">
            <v>YPF.RN.EM.a-0661a</v>
          </cell>
          <cell r="E1324" t="str">
            <v>Catriel</v>
          </cell>
          <cell r="F1324" t="str">
            <v>Cedido/Vendido CATRIEL</v>
          </cell>
          <cell r="G1324" t="str">
            <v>Cedido /Vendido EL MEDANITO</v>
          </cell>
          <cell r="H1324">
            <v>42224</v>
          </cell>
        </row>
        <row r="1325">
          <cell r="A1325" t="str">
            <v>VAM-59(d)[00]a</v>
          </cell>
          <cell r="B1325" t="str">
            <v>YPF.Nq.VAM-59(d)</v>
          </cell>
          <cell r="C1325" t="str">
            <v>VAM-59(d)</v>
          </cell>
          <cell r="D1325" t="str">
            <v>YPF.Nq.VAM-0059(d)[00]a</v>
          </cell>
          <cell r="E1325" t="str">
            <v>Catriel</v>
          </cell>
          <cell r="F1325" t="str">
            <v>VAM Zona I</v>
          </cell>
          <cell r="G1325" t="str">
            <v>VAM</v>
          </cell>
          <cell r="H1325">
            <v>42221</v>
          </cell>
        </row>
        <row r="1326">
          <cell r="A1326" t="str">
            <v>EM-891a</v>
          </cell>
          <cell r="B1326" t="str">
            <v>YPF.RN.EM-891</v>
          </cell>
          <cell r="C1326" t="str">
            <v>EM-891</v>
          </cell>
          <cell r="D1326" t="str">
            <v>YPF.RN.EM-0891a</v>
          </cell>
          <cell r="E1326" t="str">
            <v>Catriel</v>
          </cell>
          <cell r="F1326" t="str">
            <v>Cedido/Vendido CATRIEL</v>
          </cell>
          <cell r="G1326" t="str">
            <v>Cedido /Vendido EL MEDANITO</v>
          </cell>
          <cell r="H1326">
            <v>42221</v>
          </cell>
        </row>
        <row r="1327">
          <cell r="A1327" t="str">
            <v>EM-872a</v>
          </cell>
          <cell r="B1327" t="str">
            <v>YPF.RN.EM-872</v>
          </cell>
          <cell r="C1327" t="str">
            <v>EM-872</v>
          </cell>
          <cell r="D1327" t="str">
            <v>YPF.RN.EM-0872a</v>
          </cell>
          <cell r="E1327" t="str">
            <v>Catriel</v>
          </cell>
          <cell r="F1327" t="str">
            <v>Cedido/Vendido CATRIEL</v>
          </cell>
          <cell r="G1327" t="str">
            <v>Cedido /Vendido EL MEDANITO</v>
          </cell>
          <cell r="H1327">
            <v>42220</v>
          </cell>
        </row>
        <row r="1328">
          <cell r="A1328" t="str">
            <v>SP-452a</v>
          </cell>
          <cell r="B1328" t="str">
            <v>YPF.RN.SP-452</v>
          </cell>
          <cell r="C1328" t="str">
            <v>SP-452</v>
          </cell>
          <cell r="D1328" t="str">
            <v>YPF.RN.SP-0452a</v>
          </cell>
          <cell r="E1328" t="str">
            <v>Catriel</v>
          </cell>
          <cell r="F1328" t="str">
            <v>CAT Zona I</v>
          </cell>
          <cell r="G1328" t="str">
            <v>SP-10</v>
          </cell>
          <cell r="H1328">
            <v>42218</v>
          </cell>
        </row>
        <row r="1329">
          <cell r="A1329" t="str">
            <v>SP-420a</v>
          </cell>
          <cell r="B1329" t="str">
            <v>YPF.RN.SP-420</v>
          </cell>
          <cell r="C1329" t="str">
            <v>SP-420</v>
          </cell>
          <cell r="D1329" t="str">
            <v>YPF.RN.SP-0420a</v>
          </cell>
          <cell r="E1329" t="str">
            <v>Catriel</v>
          </cell>
          <cell r="F1329" t="str">
            <v>CAT Zona I</v>
          </cell>
          <cell r="G1329" t="str">
            <v>SP- 04</v>
          </cell>
          <cell r="H1329">
            <v>42218</v>
          </cell>
        </row>
        <row r="1330">
          <cell r="A1330" t="str">
            <v>BP-24</v>
          </cell>
          <cell r="B1330" t="str">
            <v>YPF.RN.BP-24</v>
          </cell>
          <cell r="C1330" t="str">
            <v>BP-0024</v>
          </cell>
          <cell r="D1330" t="str">
            <v>YPF.RN.BP-24</v>
          </cell>
          <cell r="E1330" t="str">
            <v>Catriel</v>
          </cell>
          <cell r="F1330" t="str">
            <v>Cedido/Vendido CATRIEL</v>
          </cell>
          <cell r="G1330" t="str">
            <v>Cedido/Vendido BAJO DEL PICHE</v>
          </cell>
          <cell r="H1330">
            <v>42217</v>
          </cell>
        </row>
        <row r="1331">
          <cell r="A1331" t="str">
            <v>SP.a-9</v>
          </cell>
          <cell r="B1331" t="str">
            <v>YPF.RN.SP.a-9</v>
          </cell>
          <cell r="C1331" t="str">
            <v>SP-9</v>
          </cell>
          <cell r="D1331" t="str">
            <v>YPF.RN.SP.a-9</v>
          </cell>
          <cell r="E1331" t="str">
            <v>Catriel</v>
          </cell>
          <cell r="F1331" t="str">
            <v>CAT Zona I</v>
          </cell>
          <cell r="G1331" t="str">
            <v>SP- 06</v>
          </cell>
          <cell r="H1331">
            <v>42217</v>
          </cell>
        </row>
        <row r="1332">
          <cell r="A1332" t="str">
            <v>BP.a-13</v>
          </cell>
          <cell r="B1332" t="str">
            <v>YPF.RN.BP.a-13</v>
          </cell>
          <cell r="C1332" t="str">
            <v>BP-0013</v>
          </cell>
          <cell r="D1332" t="str">
            <v>YPF.RN.BP.a-13</v>
          </cell>
          <cell r="E1332" t="str">
            <v>Catriel</v>
          </cell>
          <cell r="F1332" t="str">
            <v>Cedido/Vendido CATRIEL</v>
          </cell>
          <cell r="G1332" t="str">
            <v>Cedido/Vendido BAJO DEL PICHE</v>
          </cell>
          <cell r="H1332">
            <v>42216</v>
          </cell>
        </row>
        <row r="1333">
          <cell r="A1333" t="str">
            <v>SP-162(I)[00]a</v>
          </cell>
          <cell r="B1333" t="str">
            <v>YPF.RN.SP-162(I)</v>
          </cell>
          <cell r="C1333" t="str">
            <v>SP-162(I)</v>
          </cell>
          <cell r="D1333" t="str">
            <v>YPF.RN.SP-0162(I)[00]a</v>
          </cell>
          <cell r="E1333" t="str">
            <v>Catriel</v>
          </cell>
          <cell r="F1333" t="str">
            <v>CAT Zona I</v>
          </cell>
          <cell r="G1333" t="str">
            <v>SP- 07</v>
          </cell>
          <cell r="H1333">
            <v>42214</v>
          </cell>
        </row>
        <row r="1334">
          <cell r="A1334" t="str">
            <v>SCB-140a</v>
          </cell>
          <cell r="B1334" t="str">
            <v>YPF.Nq.SCB-140</v>
          </cell>
          <cell r="C1334" t="str">
            <v>SCB-140</v>
          </cell>
          <cell r="D1334" t="str">
            <v>YPF.Nq.SCB-0140a</v>
          </cell>
          <cell r="E1334" t="str">
            <v>Catriel</v>
          </cell>
          <cell r="F1334" t="str">
            <v>VAM Zona I</v>
          </cell>
          <cell r="G1334" t="str">
            <v>SCB- 01</v>
          </cell>
          <cell r="H1334">
            <v>42212</v>
          </cell>
        </row>
        <row r="1335">
          <cell r="A1335" t="str">
            <v>PuB-119</v>
          </cell>
          <cell r="B1335" t="str">
            <v>YPF.RN.PuB-119</v>
          </cell>
          <cell r="C1335" t="str">
            <v>PuB-119</v>
          </cell>
          <cell r="D1335" t="str">
            <v>YPF.RN.PuB-119</v>
          </cell>
          <cell r="E1335" t="str">
            <v>Catriel</v>
          </cell>
          <cell r="F1335" t="str">
            <v>CAT Zona I</v>
          </cell>
          <cell r="G1335" t="str">
            <v>PB- 02</v>
          </cell>
          <cell r="H1335">
            <v>42211</v>
          </cell>
        </row>
        <row r="1336">
          <cell r="A1336" t="str">
            <v>SP-214</v>
          </cell>
          <cell r="B1336" t="str">
            <v>YPF.RN.SP-214</v>
          </cell>
          <cell r="C1336" t="str">
            <v>SP-0214</v>
          </cell>
          <cell r="D1336" t="str">
            <v>YPF.RN.SP-214</v>
          </cell>
          <cell r="E1336" t="str">
            <v>Catriel</v>
          </cell>
          <cell r="F1336" t="str">
            <v>CAT Zona I</v>
          </cell>
          <cell r="G1336" t="str">
            <v>SP- 07</v>
          </cell>
          <cell r="H1336">
            <v>42209</v>
          </cell>
        </row>
        <row r="1337">
          <cell r="A1337" t="str">
            <v>EM-800a</v>
          </cell>
          <cell r="B1337" t="str">
            <v>YPF.RN.EM-800</v>
          </cell>
          <cell r="C1337" t="str">
            <v>EM-800</v>
          </cell>
          <cell r="D1337" t="str">
            <v>YPF.RN.EM-0800a</v>
          </cell>
          <cell r="E1337" t="str">
            <v>Catriel</v>
          </cell>
          <cell r="F1337" t="str">
            <v>Cedido/Vendido CATRIEL</v>
          </cell>
          <cell r="G1337" t="str">
            <v>Cedido /Vendido EL MEDANITO</v>
          </cell>
          <cell r="H1337">
            <v>42208</v>
          </cell>
        </row>
        <row r="1338">
          <cell r="A1338" t="str">
            <v>SP-465a</v>
          </cell>
          <cell r="B1338" t="str">
            <v>YPF.RN.SP.a-465</v>
          </cell>
          <cell r="C1338" t="str">
            <v>SP.a-465</v>
          </cell>
          <cell r="D1338" t="str">
            <v>YPF.RN.SP.a-0465a</v>
          </cell>
          <cell r="E1338" t="str">
            <v>Catriel</v>
          </cell>
          <cell r="F1338" t="str">
            <v>CAT Zona I</v>
          </cell>
          <cell r="G1338" t="str">
            <v>SP- 01</v>
          </cell>
          <cell r="H1338">
            <v>42207</v>
          </cell>
        </row>
        <row r="1339">
          <cell r="A1339" t="str">
            <v>SP-443a</v>
          </cell>
          <cell r="B1339" t="str">
            <v>YPF.RN.SP-443</v>
          </cell>
          <cell r="C1339" t="str">
            <v>SP-443</v>
          </cell>
          <cell r="D1339" t="str">
            <v>YPF.RN.SP-0443a</v>
          </cell>
          <cell r="E1339" t="str">
            <v>Catriel</v>
          </cell>
          <cell r="F1339" t="str">
            <v>CAT Zona I</v>
          </cell>
          <cell r="G1339" t="str">
            <v>SP- 06</v>
          </cell>
          <cell r="H1339">
            <v>42207</v>
          </cell>
        </row>
        <row r="1340">
          <cell r="A1340" t="str">
            <v>EM-764a</v>
          </cell>
          <cell r="B1340" t="str">
            <v>YPF.RN.EM-764</v>
          </cell>
          <cell r="C1340" t="str">
            <v>EM-764</v>
          </cell>
          <cell r="D1340" t="str">
            <v>YPF.RN.EM-0764a</v>
          </cell>
          <cell r="E1340" t="str">
            <v>Catriel</v>
          </cell>
          <cell r="F1340" t="str">
            <v>Cedido/Vendido CATRIEL</v>
          </cell>
          <cell r="G1340" t="str">
            <v>Cedido /Vendido EL MEDANITO</v>
          </cell>
          <cell r="H1340">
            <v>42206</v>
          </cell>
        </row>
        <row r="1341">
          <cell r="A1341" t="str">
            <v>EM-507a(I)</v>
          </cell>
          <cell r="B1341" t="str">
            <v>YPF.RN.EM.IA-507(I)</v>
          </cell>
          <cell r="C1341" t="str">
            <v>EM.IA-507(I)</v>
          </cell>
          <cell r="D1341" t="str">
            <v>YPF.RN.EM.IA-0507a(I)</v>
          </cell>
          <cell r="E1341" t="str">
            <v>Catriel</v>
          </cell>
          <cell r="F1341" t="str">
            <v>Cedido/Vendido CATRIEL</v>
          </cell>
          <cell r="G1341" t="str">
            <v>Cedido /Vendido EL MEDANITO</v>
          </cell>
          <cell r="H1341">
            <v>42205</v>
          </cell>
        </row>
        <row r="1342">
          <cell r="A1342" t="str">
            <v>VAM-45a</v>
          </cell>
          <cell r="B1342" t="str">
            <v>YPF.Nq.VAM-45</v>
          </cell>
          <cell r="C1342" t="str">
            <v>VAM-45</v>
          </cell>
          <cell r="D1342" t="str">
            <v>YPF.Nq.VAM-0045a</v>
          </cell>
          <cell r="E1342" t="str">
            <v>Catriel</v>
          </cell>
          <cell r="F1342" t="str">
            <v>VAM Zona I</v>
          </cell>
          <cell r="G1342" t="str">
            <v>VAM</v>
          </cell>
          <cell r="H1342">
            <v>42204</v>
          </cell>
        </row>
        <row r="1343">
          <cell r="A1343" t="str">
            <v>SP-94</v>
          </cell>
          <cell r="B1343" t="str">
            <v>YPF.RN.SP-94</v>
          </cell>
          <cell r="C1343" t="str">
            <v>SP-0094</v>
          </cell>
          <cell r="D1343" t="str">
            <v>YPF.RN.SP-94</v>
          </cell>
          <cell r="E1343" t="str">
            <v>Catriel</v>
          </cell>
          <cell r="F1343" t="str">
            <v>CAT Zona I</v>
          </cell>
          <cell r="G1343" t="str">
            <v>SP- 04</v>
          </cell>
          <cell r="H1343">
            <v>42203</v>
          </cell>
        </row>
        <row r="1344">
          <cell r="A1344" t="str">
            <v>SP-505a</v>
          </cell>
          <cell r="B1344" t="str">
            <v>YPF.RN.SP-505</v>
          </cell>
          <cell r="C1344" t="str">
            <v>SP-505</v>
          </cell>
          <cell r="D1344" t="str">
            <v>YPF.RN.SP-0505a</v>
          </cell>
          <cell r="E1344" t="str">
            <v>Catriel</v>
          </cell>
          <cell r="F1344" t="str">
            <v>CAT Zona I</v>
          </cell>
          <cell r="G1344" t="str">
            <v>SP-10</v>
          </cell>
          <cell r="H1344">
            <v>42201</v>
          </cell>
        </row>
        <row r="1345">
          <cell r="A1345" t="str">
            <v>PuB-123</v>
          </cell>
          <cell r="B1345" t="str">
            <v>YPF.RN.PuB-123</v>
          </cell>
          <cell r="C1345" t="str">
            <v>PuB-123</v>
          </cell>
          <cell r="D1345" t="str">
            <v>YPF.RN.PuB-123</v>
          </cell>
          <cell r="E1345" t="str">
            <v>Catriel</v>
          </cell>
          <cell r="F1345" t="str">
            <v>CAT Zona I</v>
          </cell>
          <cell r="G1345" t="str">
            <v>PB- 01</v>
          </cell>
          <cell r="H1345">
            <v>42200</v>
          </cell>
        </row>
        <row r="1346">
          <cell r="A1346" t="str">
            <v>SCB-141a</v>
          </cell>
          <cell r="B1346" t="str">
            <v>YPF.Nq.SCB-141</v>
          </cell>
          <cell r="C1346" t="str">
            <v>SCB-141</v>
          </cell>
          <cell r="D1346" t="str">
            <v>YPF.Nq.SCB-0141a</v>
          </cell>
          <cell r="E1346" t="str">
            <v>Catriel</v>
          </cell>
          <cell r="F1346" t="str">
            <v>VAM Zona I</v>
          </cell>
          <cell r="G1346" t="str">
            <v>SCB- 01</v>
          </cell>
          <cell r="H1346">
            <v>42197</v>
          </cell>
        </row>
        <row r="1347">
          <cell r="A1347" t="str">
            <v>PuB-157[00]a</v>
          </cell>
          <cell r="B1347" t="str">
            <v>YPF.RN.PuB-157</v>
          </cell>
          <cell r="C1347" t="str">
            <v>PuB-157</v>
          </cell>
          <cell r="D1347" t="str">
            <v>YPF.RN.PuB-0157[00]a</v>
          </cell>
          <cell r="E1347" t="str">
            <v>Catriel</v>
          </cell>
          <cell r="F1347" t="str">
            <v>CAT Zona I</v>
          </cell>
          <cell r="G1347" t="str">
            <v>PB- 04</v>
          </cell>
          <cell r="H1347">
            <v>42197</v>
          </cell>
        </row>
        <row r="1348">
          <cell r="A1348" t="str">
            <v>SP-118</v>
          </cell>
          <cell r="B1348" t="str">
            <v>YPF.RN.SP-118</v>
          </cell>
          <cell r="C1348" t="str">
            <v>SP-0118</v>
          </cell>
          <cell r="D1348" t="str">
            <v>YPF.RN.SP-118</v>
          </cell>
          <cell r="E1348" t="str">
            <v>Catriel</v>
          </cell>
          <cell r="F1348" t="str">
            <v>CAT Zona I</v>
          </cell>
          <cell r="G1348" t="str">
            <v>SP- 09</v>
          </cell>
          <cell r="H1348">
            <v>42196</v>
          </cell>
        </row>
        <row r="1349">
          <cell r="A1349" t="str">
            <v>BP.a-45</v>
          </cell>
          <cell r="B1349" t="str">
            <v>YPF.RN.BP.a-45</v>
          </cell>
          <cell r="C1349" t="str">
            <v>BP-0045</v>
          </cell>
          <cell r="D1349" t="str">
            <v>YPF.RN.BP.a-45</v>
          </cell>
          <cell r="E1349" t="str">
            <v>Catriel</v>
          </cell>
          <cell r="F1349" t="str">
            <v>Cedido/Vendido CATRIEL</v>
          </cell>
          <cell r="G1349" t="str">
            <v>Cedido/Vendido BAJO DEL PICHE</v>
          </cell>
          <cell r="H1349">
            <v>42195</v>
          </cell>
        </row>
        <row r="1350">
          <cell r="A1350" t="str">
            <v>SP-334[00]a</v>
          </cell>
          <cell r="B1350" t="str">
            <v>YPF.RN.SP-334</v>
          </cell>
          <cell r="C1350" t="str">
            <v>SP-334</v>
          </cell>
          <cell r="D1350" t="str">
            <v>YPF.RN.SP-0334[00]a</v>
          </cell>
          <cell r="E1350" t="str">
            <v>Catriel</v>
          </cell>
          <cell r="F1350" t="str">
            <v>CAT Zona I</v>
          </cell>
          <cell r="G1350" t="str">
            <v>SP- 09</v>
          </cell>
          <cell r="H1350">
            <v>42195</v>
          </cell>
        </row>
        <row r="1351">
          <cell r="A1351" t="str">
            <v>EM-841a</v>
          </cell>
          <cell r="B1351" t="str">
            <v>YPF.RN.EM-841</v>
          </cell>
          <cell r="C1351" t="str">
            <v>EM-841</v>
          </cell>
          <cell r="D1351" t="str">
            <v>YPF.RN.EM-0841a</v>
          </cell>
          <cell r="E1351" t="str">
            <v>Catriel</v>
          </cell>
          <cell r="F1351" t="str">
            <v>Cedido/Vendido CATRIEL</v>
          </cell>
          <cell r="G1351" t="str">
            <v>Cedido /Vendido EL MEDANITO</v>
          </cell>
          <cell r="H1351">
            <v>42192</v>
          </cell>
        </row>
        <row r="1352">
          <cell r="A1352" t="str">
            <v>SP-465a</v>
          </cell>
          <cell r="B1352" t="str">
            <v>YPF.RN.SP.a-465</v>
          </cell>
          <cell r="C1352" t="str">
            <v>SP.a-465</v>
          </cell>
          <cell r="D1352" t="str">
            <v>YPF.RN.SP.a-0465a</v>
          </cell>
          <cell r="E1352" t="str">
            <v>Catriel</v>
          </cell>
          <cell r="F1352" t="str">
            <v>CAT Zona I</v>
          </cell>
          <cell r="G1352" t="str">
            <v>SP- 01</v>
          </cell>
          <cell r="H1352">
            <v>42192</v>
          </cell>
        </row>
        <row r="1353">
          <cell r="A1353" t="str">
            <v>EM-489a(I)</v>
          </cell>
          <cell r="B1353" t="str">
            <v>YPF.RN.EM.IA-489(I)</v>
          </cell>
          <cell r="C1353" t="str">
            <v>EM.IA-489(I)</v>
          </cell>
          <cell r="D1353" t="str">
            <v>YPF.RN.EM.IA-0489a(I)</v>
          </cell>
          <cell r="E1353" t="str">
            <v>Catriel</v>
          </cell>
          <cell r="F1353" t="str">
            <v>Cedido/Vendido CATRIEL</v>
          </cell>
          <cell r="G1353" t="str">
            <v>Cedido /Vendido EL MEDANITO</v>
          </cell>
          <cell r="H1353">
            <v>42192</v>
          </cell>
        </row>
        <row r="1354">
          <cell r="A1354" t="str">
            <v>EM-836a</v>
          </cell>
          <cell r="B1354" t="str">
            <v>YPF.RN.EM-836</v>
          </cell>
          <cell r="C1354" t="str">
            <v>EM-836</v>
          </cell>
          <cell r="D1354" t="str">
            <v>YPF.RN.EM-0836a</v>
          </cell>
          <cell r="E1354" t="str">
            <v>Catriel</v>
          </cell>
          <cell r="F1354" t="str">
            <v>Cedido/Vendido CATRIEL</v>
          </cell>
          <cell r="G1354" t="str">
            <v>Cedido /Vendido EL MEDANITO</v>
          </cell>
          <cell r="H1354">
            <v>42191</v>
          </cell>
        </row>
        <row r="1355">
          <cell r="A1355" t="str">
            <v>SP-22</v>
          </cell>
          <cell r="B1355" t="str">
            <v>YPF.RN.SP-22</v>
          </cell>
          <cell r="C1355" t="str">
            <v>SP-0022</v>
          </cell>
          <cell r="D1355" t="str">
            <v>YPF.RN.SP-22</v>
          </cell>
          <cell r="E1355" t="str">
            <v>Catriel</v>
          </cell>
          <cell r="F1355" t="str">
            <v>CAT Zona I</v>
          </cell>
          <cell r="G1355" t="str">
            <v>SP- 01</v>
          </cell>
          <cell r="H1355">
            <v>42191</v>
          </cell>
        </row>
        <row r="1356">
          <cell r="A1356" t="str">
            <v>SP-350[00]a</v>
          </cell>
          <cell r="B1356" t="str">
            <v>YPF.RN.SP-350</v>
          </cell>
          <cell r="C1356" t="str">
            <v>SP-350</v>
          </cell>
          <cell r="D1356" t="str">
            <v>YPF.RN.SP-0350[00]a</v>
          </cell>
          <cell r="E1356" t="str">
            <v>Catriel</v>
          </cell>
          <cell r="F1356" t="str">
            <v>CAT Zona I</v>
          </cell>
          <cell r="G1356" t="str">
            <v>SP- 07</v>
          </cell>
          <cell r="H1356">
            <v>42190</v>
          </cell>
        </row>
        <row r="1357">
          <cell r="A1357" t="str">
            <v>EM-854a</v>
          </cell>
          <cell r="B1357" t="str">
            <v>YPF.RN.EM-854</v>
          </cell>
          <cell r="C1357" t="str">
            <v>EM-854</v>
          </cell>
          <cell r="D1357" t="str">
            <v>YPF.RN.EM-0854a</v>
          </cell>
          <cell r="E1357" t="str">
            <v>Catriel</v>
          </cell>
          <cell r="F1357" t="str">
            <v>Cedido/Vendido CATRIEL</v>
          </cell>
          <cell r="G1357" t="str">
            <v>Cedido /Vendido EL MEDANITO</v>
          </cell>
          <cell r="H1357">
            <v>42189</v>
          </cell>
        </row>
        <row r="1358">
          <cell r="A1358" t="str">
            <v>SP.a-110</v>
          </cell>
          <cell r="B1358" t="str">
            <v>YPF.RN.SP.a-110</v>
          </cell>
          <cell r="C1358" t="str">
            <v>SP-110</v>
          </cell>
          <cell r="D1358" t="str">
            <v>YPF.RN.SP.a-110</v>
          </cell>
          <cell r="E1358" t="str">
            <v>Catriel</v>
          </cell>
          <cell r="F1358" t="str">
            <v>CAT Zona I</v>
          </cell>
          <cell r="G1358" t="str">
            <v>SP- 01</v>
          </cell>
          <cell r="H1358">
            <v>42187</v>
          </cell>
        </row>
        <row r="1359">
          <cell r="A1359" t="str">
            <v>SP-278</v>
          </cell>
          <cell r="B1359" t="str">
            <v>YPF.RN.SP-278</v>
          </cell>
          <cell r="C1359" t="str">
            <v>SP-0278</v>
          </cell>
          <cell r="D1359" t="str">
            <v>YPF.RN.SP-278</v>
          </cell>
          <cell r="E1359" t="str">
            <v>Catriel</v>
          </cell>
          <cell r="F1359" t="str">
            <v>CAT Zona I</v>
          </cell>
          <cell r="G1359" t="str">
            <v>SP- 02</v>
          </cell>
          <cell r="H1359">
            <v>42186</v>
          </cell>
        </row>
        <row r="1360">
          <cell r="A1360" t="str">
            <v>EM-56</v>
          </cell>
          <cell r="B1360" t="str">
            <v>YPF.RN.EM-56</v>
          </cell>
          <cell r="C1360" t="str">
            <v>EM-0056</v>
          </cell>
          <cell r="D1360" t="str">
            <v>YPF.RN.EM-56</v>
          </cell>
          <cell r="E1360" t="str">
            <v>Catriel</v>
          </cell>
          <cell r="F1360" t="str">
            <v>Cedido/Vendido CATRIEL</v>
          </cell>
          <cell r="G1360" t="str">
            <v>Cedido /Vendido EL MEDANITO</v>
          </cell>
          <cell r="H1360">
            <v>42185</v>
          </cell>
        </row>
        <row r="1361">
          <cell r="A1361" t="str">
            <v>VAM-14a</v>
          </cell>
          <cell r="B1361" t="str">
            <v>YPF.Nq.VAM-14</v>
          </cell>
          <cell r="C1361" t="str">
            <v>VAM-14</v>
          </cell>
          <cell r="D1361" t="str">
            <v>YPF.Nq.VAM-0014a</v>
          </cell>
          <cell r="E1361" t="str">
            <v>Catriel</v>
          </cell>
          <cell r="F1361" t="str">
            <v>VAM Zona I</v>
          </cell>
          <cell r="G1361" t="str">
            <v>VAM</v>
          </cell>
          <cell r="H1361">
            <v>42185</v>
          </cell>
        </row>
        <row r="1362">
          <cell r="A1362" t="str">
            <v>CHO-23a</v>
          </cell>
          <cell r="B1362" t="str">
            <v>YPF.Nq.CHO-23</v>
          </cell>
          <cell r="C1362" t="str">
            <v>CHO-23</v>
          </cell>
          <cell r="D1362" t="str">
            <v>YPF.Nq.CHO-0023a</v>
          </cell>
          <cell r="E1362" t="str">
            <v>Catriel</v>
          </cell>
          <cell r="F1362" t="str">
            <v>VAM Zona I</v>
          </cell>
          <cell r="G1362" t="str">
            <v>CH</v>
          </cell>
          <cell r="H1362">
            <v>42185</v>
          </cell>
        </row>
        <row r="1363">
          <cell r="A1363" t="str">
            <v>SP-121a(I)</v>
          </cell>
          <cell r="B1363" t="str">
            <v>YPF.RN.SP-121(I)</v>
          </cell>
          <cell r="C1363" t="str">
            <v>SP-121(I)</v>
          </cell>
          <cell r="D1363" t="str">
            <v>YPF.RN.SP-0121a(I)</v>
          </cell>
          <cell r="E1363" t="str">
            <v>Catriel</v>
          </cell>
          <cell r="F1363" t="str">
            <v>CAT Zona I</v>
          </cell>
          <cell r="G1363" t="str">
            <v>SP- 06</v>
          </cell>
          <cell r="H1363">
            <v>42184</v>
          </cell>
        </row>
        <row r="1364">
          <cell r="A1364" t="str">
            <v>SP-216</v>
          </cell>
          <cell r="B1364" t="str">
            <v>YPF.RN.SP-216</v>
          </cell>
          <cell r="C1364" t="str">
            <v>SP-0216</v>
          </cell>
          <cell r="D1364" t="str">
            <v>YPF.RN.SP-216</v>
          </cell>
          <cell r="E1364" t="str">
            <v>Catriel</v>
          </cell>
          <cell r="F1364" t="str">
            <v>CAT Zona I</v>
          </cell>
          <cell r="G1364" t="str">
            <v>SP- 07</v>
          </cell>
          <cell r="H1364">
            <v>42184</v>
          </cell>
        </row>
        <row r="1365">
          <cell r="A1365" t="str">
            <v>EM-888a(d)</v>
          </cell>
          <cell r="B1365" t="str">
            <v>YPF.RN.EM-888(d)</v>
          </cell>
          <cell r="C1365" t="str">
            <v>EM-888(d)</v>
          </cell>
          <cell r="D1365" t="str">
            <v>YPF.RN.EM-0888a(d)</v>
          </cell>
          <cell r="E1365" t="str">
            <v>Catriel</v>
          </cell>
          <cell r="F1365" t="str">
            <v>Cedido/Vendido CATRIEL</v>
          </cell>
          <cell r="G1365" t="str">
            <v>Cedido /Vendido EL MEDANITO</v>
          </cell>
          <cell r="H1365">
            <v>42183</v>
          </cell>
        </row>
        <row r="1366">
          <cell r="A1366" t="str">
            <v>SP-452a</v>
          </cell>
          <cell r="B1366" t="str">
            <v>YPF.RN.SP-452</v>
          </cell>
          <cell r="C1366" t="str">
            <v>SP-452</v>
          </cell>
          <cell r="D1366" t="str">
            <v>YPF.RN.SP-0452a</v>
          </cell>
          <cell r="E1366" t="str">
            <v>Catriel</v>
          </cell>
          <cell r="F1366" t="str">
            <v>CAT Zona I</v>
          </cell>
          <cell r="G1366" t="str">
            <v>SP-10</v>
          </cell>
          <cell r="H1366">
            <v>42182</v>
          </cell>
        </row>
        <row r="1367">
          <cell r="A1367" t="str">
            <v>EM-486a(I)</v>
          </cell>
          <cell r="B1367" t="str">
            <v>YPF.RN.EM.IA-486(I)</v>
          </cell>
          <cell r="C1367" t="str">
            <v>EM.IA-486(I)</v>
          </cell>
          <cell r="D1367" t="str">
            <v>YPF.RN.EM.IA-0486a(I)</v>
          </cell>
          <cell r="E1367" t="str">
            <v>Catriel</v>
          </cell>
          <cell r="F1367" t="str">
            <v>Cedido/Vendido CATRIEL</v>
          </cell>
          <cell r="G1367" t="str">
            <v>Cedido /Vendido EL MEDANITO</v>
          </cell>
          <cell r="H1367">
            <v>42181</v>
          </cell>
        </row>
        <row r="1368">
          <cell r="A1368" t="str">
            <v>VAM-57a</v>
          </cell>
          <cell r="B1368" t="str">
            <v>YPF.Nq.VAM-57(d)</v>
          </cell>
          <cell r="C1368" t="str">
            <v>VAM-57(d)</v>
          </cell>
          <cell r="D1368" t="str">
            <v>YPF.Nq.VAM-0057a</v>
          </cell>
          <cell r="E1368" t="str">
            <v>Catriel</v>
          </cell>
          <cell r="F1368" t="str">
            <v>VAM Zona I</v>
          </cell>
          <cell r="G1368" t="str">
            <v>VAM</v>
          </cell>
          <cell r="H1368">
            <v>42180</v>
          </cell>
        </row>
        <row r="1369">
          <cell r="A1369" t="str">
            <v>PuB-15</v>
          </cell>
          <cell r="B1369" t="str">
            <v>YPF.RN.PuB-15</v>
          </cell>
          <cell r="C1369" t="str">
            <v>PuB-0015</v>
          </cell>
          <cell r="D1369" t="str">
            <v>YPF.RN.PuB-15</v>
          </cell>
          <cell r="E1369" t="str">
            <v>Catriel</v>
          </cell>
          <cell r="F1369" t="str">
            <v>CAT Zona I</v>
          </cell>
          <cell r="G1369" t="str">
            <v>PB- 02</v>
          </cell>
          <cell r="H1369">
            <v>42180</v>
          </cell>
        </row>
        <row r="1370">
          <cell r="A1370" t="str">
            <v>CHO.e-3</v>
          </cell>
          <cell r="B1370" t="str">
            <v>YPF.Nq.CHO.e-3</v>
          </cell>
          <cell r="C1370" t="str">
            <v>CHO-3</v>
          </cell>
          <cell r="D1370" t="str">
            <v>YPF.Nq.CHO.e-3</v>
          </cell>
          <cell r="E1370" t="str">
            <v>Catriel</v>
          </cell>
          <cell r="F1370" t="str">
            <v>VAM Zona I</v>
          </cell>
          <cell r="G1370" t="str">
            <v>CH</v>
          </cell>
          <cell r="H1370">
            <v>42179</v>
          </cell>
        </row>
        <row r="1371">
          <cell r="A1371" t="str">
            <v>SP-250</v>
          </cell>
          <cell r="B1371" t="str">
            <v>YPF.RN.SP-250</v>
          </cell>
          <cell r="C1371" t="str">
            <v>SP-0250</v>
          </cell>
          <cell r="D1371" t="str">
            <v>YPF.RN.SP-250</v>
          </cell>
          <cell r="E1371" t="str">
            <v>Catriel</v>
          </cell>
          <cell r="F1371" t="str">
            <v>CAT Zona I</v>
          </cell>
          <cell r="G1371" t="str">
            <v>SP- 07</v>
          </cell>
          <cell r="H1371">
            <v>42178</v>
          </cell>
        </row>
        <row r="1372">
          <cell r="A1372" t="str">
            <v>SP-329a</v>
          </cell>
          <cell r="B1372" t="str">
            <v>YPF.RN.SP-329</v>
          </cell>
          <cell r="C1372" t="str">
            <v>SP-329</v>
          </cell>
          <cell r="D1372" t="str">
            <v>YPF.RN.SP-0329a</v>
          </cell>
          <cell r="E1372" t="str">
            <v>Catriel</v>
          </cell>
          <cell r="F1372" t="str">
            <v>CAT Zona I</v>
          </cell>
          <cell r="G1372" t="str">
            <v>SP- 06</v>
          </cell>
          <cell r="H1372">
            <v>42177</v>
          </cell>
        </row>
        <row r="1373">
          <cell r="A1373" t="str">
            <v>SCB-56</v>
          </cell>
          <cell r="B1373" t="str">
            <v>YPF.Nq.SCB-56</v>
          </cell>
          <cell r="C1373" t="str">
            <v>SCB-0056</v>
          </cell>
          <cell r="D1373" t="str">
            <v>YPF.Nq.SCB-56</v>
          </cell>
          <cell r="E1373" t="str">
            <v>Catriel</v>
          </cell>
          <cell r="F1373" t="str">
            <v>VAM Zona I</v>
          </cell>
          <cell r="G1373" t="str">
            <v>SCB- 01</v>
          </cell>
          <cell r="H1373">
            <v>42175</v>
          </cell>
        </row>
        <row r="1374">
          <cell r="A1374" t="str">
            <v>PuB-88</v>
          </cell>
          <cell r="B1374" t="str">
            <v>YPF.RN.PuB-88</v>
          </cell>
          <cell r="C1374" t="str">
            <v>PuB-0088</v>
          </cell>
          <cell r="D1374" t="str">
            <v>YPF.RN.PuB-88</v>
          </cell>
          <cell r="E1374" t="str">
            <v>Catriel</v>
          </cell>
          <cell r="F1374" t="str">
            <v>CAT Zona I</v>
          </cell>
          <cell r="G1374" t="str">
            <v>PB- 03</v>
          </cell>
          <cell r="H1374">
            <v>42174</v>
          </cell>
        </row>
        <row r="1375">
          <cell r="A1375" t="str">
            <v>EM-745a</v>
          </cell>
          <cell r="B1375" t="str">
            <v>YPF.RN.EM-745</v>
          </cell>
          <cell r="C1375" t="str">
            <v>EM-745</v>
          </cell>
          <cell r="D1375" t="str">
            <v>YPF.RN.EM-0745a</v>
          </cell>
          <cell r="E1375" t="str">
            <v>Catriel</v>
          </cell>
          <cell r="F1375" t="str">
            <v>Cedido/Vendido CATRIEL</v>
          </cell>
          <cell r="G1375" t="str">
            <v>Cedido /Vendido EL MEDANITO</v>
          </cell>
          <cell r="H1375">
            <v>42173</v>
          </cell>
        </row>
        <row r="1376">
          <cell r="A1376" t="str">
            <v>SP-344[00]a</v>
          </cell>
          <cell r="B1376" t="str">
            <v>YPF.RN.SP-344</v>
          </cell>
          <cell r="C1376" t="str">
            <v>SP-344</v>
          </cell>
          <cell r="D1376" t="str">
            <v>YPF.RN.SP-0344[00]a</v>
          </cell>
          <cell r="E1376" t="str">
            <v>Catriel</v>
          </cell>
          <cell r="F1376" t="str">
            <v>CAT Zona I</v>
          </cell>
          <cell r="G1376" t="str">
            <v>SP- 07</v>
          </cell>
          <cell r="H1376">
            <v>42172</v>
          </cell>
        </row>
        <row r="1377">
          <cell r="A1377" t="str">
            <v>EM-482a(I)</v>
          </cell>
          <cell r="B1377" t="str">
            <v>YPF.RN.EM.IA-482(I)</v>
          </cell>
          <cell r="C1377" t="str">
            <v>EM.IA-482(I)</v>
          </cell>
          <cell r="D1377" t="str">
            <v>YPF.RN.EM.IA-0482a(I)</v>
          </cell>
          <cell r="E1377" t="str">
            <v>Catriel</v>
          </cell>
          <cell r="F1377" t="str">
            <v>Cedido/Vendido CATRIEL</v>
          </cell>
          <cell r="G1377" t="str">
            <v>Cedido /Vendido EL MEDANITO</v>
          </cell>
          <cell r="H1377">
            <v>42171</v>
          </cell>
        </row>
        <row r="1378">
          <cell r="A1378" t="str">
            <v>SP-389a</v>
          </cell>
          <cell r="B1378" t="str">
            <v>YPF.RN.SP-389</v>
          </cell>
          <cell r="C1378" t="str">
            <v>SP-389</v>
          </cell>
          <cell r="D1378" t="str">
            <v>YPF.RN.SP-0389a</v>
          </cell>
          <cell r="E1378" t="str">
            <v>Catriel</v>
          </cell>
          <cell r="F1378" t="str">
            <v>CAT Zona I</v>
          </cell>
          <cell r="G1378" t="str">
            <v>SP- 06</v>
          </cell>
          <cell r="H1378">
            <v>42170</v>
          </cell>
        </row>
        <row r="1379">
          <cell r="A1379" t="str">
            <v>EM-798a</v>
          </cell>
          <cell r="B1379" t="str">
            <v>YPF.RN.EM-798</v>
          </cell>
          <cell r="C1379" t="str">
            <v>EM-798</v>
          </cell>
          <cell r="D1379" t="str">
            <v>YPF.RN.EM-0798a</v>
          </cell>
          <cell r="E1379" t="str">
            <v>Catriel</v>
          </cell>
          <cell r="F1379" t="str">
            <v>Cedido/Vendido CATRIEL</v>
          </cell>
          <cell r="G1379" t="str">
            <v>Cedido /Vendido EL MEDANITO</v>
          </cell>
          <cell r="H1379">
            <v>42169</v>
          </cell>
        </row>
        <row r="1380">
          <cell r="A1380" t="str">
            <v>EM-854a</v>
          </cell>
          <cell r="B1380" t="str">
            <v>YPF.RN.EM-854</v>
          </cell>
          <cell r="C1380" t="str">
            <v>EM-854</v>
          </cell>
          <cell r="D1380" t="str">
            <v>YPF.RN.EM-0854a</v>
          </cell>
          <cell r="E1380" t="str">
            <v>Catriel</v>
          </cell>
          <cell r="F1380" t="str">
            <v>Cedido/Vendido CATRIEL</v>
          </cell>
          <cell r="G1380" t="str">
            <v>Cedido /Vendido EL MEDANITO</v>
          </cell>
          <cell r="H1380">
            <v>42169</v>
          </cell>
        </row>
        <row r="1381">
          <cell r="A1381" t="str">
            <v>EM-762a</v>
          </cell>
          <cell r="B1381" t="str">
            <v>YPF.RN.EM-762</v>
          </cell>
          <cell r="C1381" t="str">
            <v>EM-762</v>
          </cell>
          <cell r="D1381" t="str">
            <v>YPF.RN.EM-0762a</v>
          </cell>
          <cell r="E1381" t="str">
            <v>Catriel</v>
          </cell>
          <cell r="F1381" t="str">
            <v>Cedido/Vendido CATRIEL</v>
          </cell>
          <cell r="G1381" t="str">
            <v>Cedido /Vendido EL MEDANITO</v>
          </cell>
          <cell r="H1381">
            <v>42167</v>
          </cell>
        </row>
        <row r="1382">
          <cell r="A1382" t="str">
            <v>PuB-156[00]a</v>
          </cell>
          <cell r="B1382" t="str">
            <v>YPF.RN.PuB-156</v>
          </cell>
          <cell r="C1382" t="str">
            <v>PuB-156</v>
          </cell>
          <cell r="D1382" t="str">
            <v>YPF.RN.PuB-0156[00]a</v>
          </cell>
          <cell r="E1382" t="str">
            <v>Catriel</v>
          </cell>
          <cell r="F1382" t="str">
            <v>CAT Zona I</v>
          </cell>
          <cell r="G1382" t="str">
            <v>PB- 04</v>
          </cell>
          <cell r="H1382">
            <v>42167</v>
          </cell>
        </row>
        <row r="1383">
          <cell r="A1383" t="str">
            <v>VAM-59(d)[00]a</v>
          </cell>
          <cell r="B1383" t="str">
            <v>YPF.Nq.VAM-59(d)</v>
          </cell>
          <cell r="C1383" t="str">
            <v>VAM-59(d)</v>
          </cell>
          <cell r="D1383" t="str">
            <v>YPF.Nq.VAM-0059(d)[00]a</v>
          </cell>
          <cell r="E1383" t="str">
            <v>Catriel</v>
          </cell>
          <cell r="F1383" t="str">
            <v>VAM Zona I</v>
          </cell>
          <cell r="G1383" t="str">
            <v>VAM</v>
          </cell>
          <cell r="H1383">
            <v>42167</v>
          </cell>
        </row>
        <row r="1384">
          <cell r="A1384" t="str">
            <v>SP-291(I)[00]a</v>
          </cell>
          <cell r="B1384" t="str">
            <v>YPF.RN.SP-291(I)</v>
          </cell>
          <cell r="C1384" t="str">
            <v>SP-291(I)</v>
          </cell>
          <cell r="D1384" t="str">
            <v>YPF.RN.SP-0291(I)[00]a</v>
          </cell>
          <cell r="E1384" t="str">
            <v>Catriel</v>
          </cell>
          <cell r="F1384" t="str">
            <v>CAT Zona I</v>
          </cell>
          <cell r="G1384" t="str">
            <v>SP- 06</v>
          </cell>
          <cell r="H1384">
            <v>42167</v>
          </cell>
        </row>
        <row r="1385">
          <cell r="A1385" t="str">
            <v>EM-862a</v>
          </cell>
          <cell r="B1385" t="str">
            <v>YPF.RN.EM-862</v>
          </cell>
          <cell r="C1385" t="str">
            <v>EM-862</v>
          </cell>
          <cell r="D1385" t="str">
            <v>YPF.RN.EM-0862a</v>
          </cell>
          <cell r="E1385" t="str">
            <v>Catriel</v>
          </cell>
          <cell r="F1385" t="str">
            <v>Cedido/Vendido CATRIEL</v>
          </cell>
          <cell r="G1385" t="str">
            <v>Cedido /Vendido EL MEDANITO</v>
          </cell>
          <cell r="H1385">
            <v>42167</v>
          </cell>
        </row>
        <row r="1386">
          <cell r="A1386" t="str">
            <v>EM-116</v>
          </cell>
          <cell r="B1386" t="str">
            <v>YPF.RN.EM-116</v>
          </cell>
          <cell r="C1386" t="str">
            <v>EM-116</v>
          </cell>
          <cell r="D1386" t="str">
            <v>YPF.RN.EM-116</v>
          </cell>
          <cell r="E1386" t="str">
            <v>Catriel</v>
          </cell>
          <cell r="F1386" t="str">
            <v>Cedido/Vendido CATRIEL</v>
          </cell>
          <cell r="G1386" t="str">
            <v>Cedido /Vendido EL MEDANITO</v>
          </cell>
          <cell r="H1386">
            <v>42167</v>
          </cell>
        </row>
        <row r="1387">
          <cell r="A1387" t="str">
            <v>EM-802a</v>
          </cell>
          <cell r="B1387" t="str">
            <v>YPF.RN.EM-802</v>
          </cell>
          <cell r="C1387" t="str">
            <v>EM-802</v>
          </cell>
          <cell r="D1387" t="str">
            <v>YPF.RN.EM-0802a</v>
          </cell>
          <cell r="E1387" t="str">
            <v>Catriel</v>
          </cell>
          <cell r="F1387" t="str">
            <v>Cedido/Vendido CATRIEL</v>
          </cell>
          <cell r="G1387" t="str">
            <v>Cedido /Vendido EL MEDANITO</v>
          </cell>
          <cell r="H1387">
            <v>42165</v>
          </cell>
        </row>
        <row r="1388">
          <cell r="A1388" t="str">
            <v>PuB-90</v>
          </cell>
          <cell r="B1388" t="str">
            <v>YPF.RN.PuB-90</v>
          </cell>
          <cell r="C1388" t="str">
            <v>PuB-0090</v>
          </cell>
          <cell r="D1388" t="str">
            <v>YPF.RN.PuB-90</v>
          </cell>
          <cell r="E1388" t="str">
            <v>Catriel</v>
          </cell>
          <cell r="F1388" t="str">
            <v>CAT Zona I</v>
          </cell>
          <cell r="G1388" t="str">
            <v>PB- 03</v>
          </cell>
          <cell r="H1388">
            <v>42165</v>
          </cell>
        </row>
        <row r="1389">
          <cell r="A1389" t="str">
            <v>CHO-41(d)[00]a</v>
          </cell>
          <cell r="B1389" t="str">
            <v>YPF.Nq.CHO-41(d)</v>
          </cell>
          <cell r="C1389" t="str">
            <v>CHO-41(d)</v>
          </cell>
          <cell r="D1389" t="str">
            <v>YPF.Nq.CHO-0041(d)[00]a</v>
          </cell>
          <cell r="E1389" t="str">
            <v>Catriel</v>
          </cell>
          <cell r="F1389" t="str">
            <v>VAM Zona I</v>
          </cell>
          <cell r="G1389" t="str">
            <v>CHON</v>
          </cell>
          <cell r="H1389">
            <v>42165</v>
          </cell>
        </row>
        <row r="1390">
          <cell r="A1390" t="str">
            <v>PuB-160[00]a</v>
          </cell>
          <cell r="B1390" t="str">
            <v>YPF.RN.PuB-160</v>
          </cell>
          <cell r="C1390" t="str">
            <v>PuB-160</v>
          </cell>
          <cell r="D1390" t="str">
            <v>YPF.RN.PuB-0160[00]a</v>
          </cell>
          <cell r="E1390" t="str">
            <v>Catriel</v>
          </cell>
          <cell r="F1390" t="str">
            <v>CAT Zona I</v>
          </cell>
          <cell r="G1390" t="str">
            <v>PB- 04</v>
          </cell>
          <cell r="H1390">
            <v>42162</v>
          </cell>
        </row>
        <row r="1391">
          <cell r="A1391" t="str">
            <v>EM-745a</v>
          </cell>
          <cell r="B1391" t="str">
            <v>YPF.RN.EM-745</v>
          </cell>
          <cell r="C1391" t="str">
            <v>EM-745</v>
          </cell>
          <cell r="D1391" t="str">
            <v>YPF.RN.EM-0745a</v>
          </cell>
          <cell r="E1391" t="str">
            <v>Catriel</v>
          </cell>
          <cell r="F1391" t="str">
            <v>Cedido/Vendido CATRIEL</v>
          </cell>
          <cell r="G1391" t="str">
            <v>Cedido /Vendido EL MEDANITO</v>
          </cell>
          <cell r="H1391">
            <v>42161</v>
          </cell>
        </row>
        <row r="1392">
          <cell r="A1392" t="str">
            <v>PuB-153a</v>
          </cell>
          <cell r="B1392" t="str">
            <v>YPF.RN.PuB-153</v>
          </cell>
          <cell r="C1392" t="str">
            <v>PuB-153</v>
          </cell>
          <cell r="D1392" t="str">
            <v>YPF.RN.PuB-0153a</v>
          </cell>
          <cell r="E1392" t="str">
            <v>Catriel</v>
          </cell>
          <cell r="F1392" t="str">
            <v>CAT Zona I</v>
          </cell>
          <cell r="G1392" t="str">
            <v>PB- 03</v>
          </cell>
          <cell r="H1392">
            <v>42160</v>
          </cell>
        </row>
        <row r="1393">
          <cell r="A1393" t="str">
            <v>SCB-0065[00]a</v>
          </cell>
          <cell r="B1393" t="str">
            <v>YPF.Nq.SCB.a-65</v>
          </cell>
          <cell r="C1393" t="str">
            <v>SCB-65</v>
          </cell>
          <cell r="D1393" t="str">
            <v>YPF.Nq.SCB.a-0065[00]a</v>
          </cell>
          <cell r="E1393" t="str">
            <v>Catriel</v>
          </cell>
          <cell r="F1393" t="str">
            <v>VAM Zona I</v>
          </cell>
          <cell r="G1393" t="str">
            <v>SCB- 01</v>
          </cell>
          <cell r="H1393">
            <v>42159</v>
          </cell>
        </row>
        <row r="1394">
          <cell r="A1394" t="str">
            <v>BL-6</v>
          </cell>
          <cell r="B1394" t="str">
            <v>YPF.RN.BL-6</v>
          </cell>
          <cell r="C1394" t="str">
            <v>BL-0006</v>
          </cell>
          <cell r="D1394" t="str">
            <v>YPF.RN.BL-6</v>
          </cell>
          <cell r="E1394" t="str">
            <v>Catriel</v>
          </cell>
          <cell r="F1394" t="str">
            <v>Cedido/Vendido CATRIEL</v>
          </cell>
          <cell r="G1394" t="str">
            <v>Cedido/Vendido BARRANCA DE LOS LOROS</v>
          </cell>
          <cell r="H1394">
            <v>42158</v>
          </cell>
        </row>
        <row r="1395">
          <cell r="A1395" t="str">
            <v>PuB-46</v>
          </cell>
          <cell r="B1395" t="str">
            <v>YPF.RN.PuB-46</v>
          </cell>
          <cell r="C1395" t="str">
            <v>PuB-0046</v>
          </cell>
          <cell r="D1395" t="str">
            <v>YPF.RN.PuB-46</v>
          </cell>
          <cell r="E1395" t="str">
            <v>Catriel</v>
          </cell>
          <cell r="F1395" t="str">
            <v>CAT Zona I</v>
          </cell>
          <cell r="G1395" t="str">
            <v>PB- 03</v>
          </cell>
          <cell r="H1395">
            <v>42157</v>
          </cell>
        </row>
        <row r="1396">
          <cell r="A1396" t="str">
            <v>VAM-67a(d)</v>
          </cell>
          <cell r="B1396" t="str">
            <v>YPF.Nq.VAM-67(d)</v>
          </cell>
          <cell r="C1396" t="str">
            <v>VAM-67(d)</v>
          </cell>
          <cell r="D1396" t="str">
            <v>YPF.Nq.VAM-0067a(d)</v>
          </cell>
          <cell r="E1396" t="str">
            <v>Catriel</v>
          </cell>
          <cell r="F1396" t="str">
            <v>VAM Zona I</v>
          </cell>
          <cell r="G1396" t="str">
            <v>VAM</v>
          </cell>
          <cell r="H1396">
            <v>42156</v>
          </cell>
        </row>
        <row r="1397">
          <cell r="A1397" t="str">
            <v>EM-798a</v>
          </cell>
          <cell r="B1397" t="str">
            <v>YPF.RN.EM-798</v>
          </cell>
          <cell r="C1397" t="str">
            <v>EM-798</v>
          </cell>
          <cell r="D1397" t="str">
            <v>YPF.RN.EM-0798a</v>
          </cell>
          <cell r="E1397" t="str">
            <v>Catriel</v>
          </cell>
          <cell r="F1397" t="str">
            <v>Cedido/Vendido CATRIEL</v>
          </cell>
          <cell r="G1397" t="str">
            <v>Cedido /Vendido EL MEDANITO</v>
          </cell>
          <cell r="H1397">
            <v>42155</v>
          </cell>
        </row>
        <row r="1398">
          <cell r="A1398" t="str">
            <v>EM-840a</v>
          </cell>
          <cell r="B1398" t="str">
            <v>YPF.RN.EM-840</v>
          </cell>
          <cell r="C1398" t="str">
            <v>EM-840</v>
          </cell>
          <cell r="D1398" t="str">
            <v>YPF.RN.EM-0840a</v>
          </cell>
          <cell r="E1398" t="str">
            <v>Catriel</v>
          </cell>
          <cell r="F1398" t="str">
            <v>Cedido/Vendido CATRIEL</v>
          </cell>
          <cell r="G1398" t="str">
            <v>Cedido /Vendido EL MEDANITO</v>
          </cell>
          <cell r="H1398">
            <v>42155</v>
          </cell>
        </row>
        <row r="1399">
          <cell r="A1399" t="str">
            <v>SP-362a</v>
          </cell>
          <cell r="B1399" t="str">
            <v>YPF.RN.SP-362</v>
          </cell>
          <cell r="C1399" t="str">
            <v>SP-362</v>
          </cell>
          <cell r="D1399" t="str">
            <v>YPF.RN.SP-0362a</v>
          </cell>
          <cell r="E1399" t="str">
            <v>Catriel</v>
          </cell>
          <cell r="F1399" t="str">
            <v>CAT Zona I</v>
          </cell>
          <cell r="G1399" t="str">
            <v>SP- 06</v>
          </cell>
          <cell r="H1399">
            <v>42155</v>
          </cell>
        </row>
        <row r="1400">
          <cell r="A1400" t="str">
            <v>LaO.x-1[00]a</v>
          </cell>
          <cell r="B1400" t="str">
            <v>YPF.Nq.LaO.x-1</v>
          </cell>
          <cell r="C1400" t="str">
            <v>LaO.x-1</v>
          </cell>
          <cell r="D1400" t="str">
            <v>YPF.Nq.LaO.x-0001[00]a</v>
          </cell>
          <cell r="E1400" t="str">
            <v>Catriel</v>
          </cell>
          <cell r="F1400" t="str">
            <v>VAM Zona I</v>
          </cell>
          <cell r="G1400" t="str">
            <v>CH</v>
          </cell>
          <cell r="H1400">
            <v>42154</v>
          </cell>
        </row>
        <row r="1401">
          <cell r="A1401" t="str">
            <v>SP-130</v>
          </cell>
          <cell r="B1401" t="str">
            <v>YPF.RN.SP-130</v>
          </cell>
          <cell r="C1401" t="str">
            <v>SP-0130</v>
          </cell>
          <cell r="D1401" t="str">
            <v>YPF.RN.SP-130</v>
          </cell>
          <cell r="E1401" t="str">
            <v>Catriel</v>
          </cell>
          <cell r="F1401" t="str">
            <v>CAT Zona I</v>
          </cell>
          <cell r="G1401" t="str">
            <v>SP- 01</v>
          </cell>
          <cell r="H1401">
            <v>42153</v>
          </cell>
        </row>
        <row r="1402">
          <cell r="A1402" t="str">
            <v>EM-737a</v>
          </cell>
          <cell r="B1402" t="str">
            <v>YPF.RN.EM-737</v>
          </cell>
          <cell r="C1402" t="str">
            <v>EM-737</v>
          </cell>
          <cell r="D1402" t="str">
            <v>YPF.RN.EM-0737a</v>
          </cell>
          <cell r="E1402" t="str">
            <v>Catriel</v>
          </cell>
          <cell r="F1402" t="str">
            <v>Cedido/Vendido CATRIEL</v>
          </cell>
          <cell r="G1402" t="str">
            <v>Cedido /Vendido EL MEDANITO</v>
          </cell>
          <cell r="H1402">
            <v>42153</v>
          </cell>
        </row>
        <row r="1403">
          <cell r="A1403" t="str">
            <v>SP-220</v>
          </cell>
          <cell r="B1403" t="str">
            <v>YPF.RN.SP-220</v>
          </cell>
          <cell r="C1403" t="str">
            <v>SP-0220</v>
          </cell>
          <cell r="D1403" t="str">
            <v>YPF.RN.SP-220</v>
          </cell>
          <cell r="E1403" t="str">
            <v>Catriel</v>
          </cell>
          <cell r="F1403" t="str">
            <v>CAT Zona I</v>
          </cell>
          <cell r="G1403" t="str">
            <v>SP- 03</v>
          </cell>
          <cell r="H1403">
            <v>42151</v>
          </cell>
        </row>
        <row r="1404">
          <cell r="A1404" t="str">
            <v>SP-341a</v>
          </cell>
          <cell r="B1404" t="str">
            <v>YPF.RN.SP-341</v>
          </cell>
          <cell r="C1404" t="str">
            <v>SP-341</v>
          </cell>
          <cell r="D1404" t="str">
            <v>YPF.RN.SP-0341a</v>
          </cell>
          <cell r="E1404" t="str">
            <v>Catriel</v>
          </cell>
          <cell r="F1404" t="str">
            <v>CAT Zona I</v>
          </cell>
          <cell r="G1404" t="str">
            <v>SP- 06</v>
          </cell>
          <cell r="H1404">
            <v>42150</v>
          </cell>
        </row>
        <row r="1405">
          <cell r="A1405" t="str">
            <v>SCB-134a</v>
          </cell>
          <cell r="B1405" t="str">
            <v>YPF.Nq.SCB-134</v>
          </cell>
          <cell r="C1405" t="str">
            <v>SCB-134</v>
          </cell>
          <cell r="D1405" t="str">
            <v>YPF.Nq.SCB-0134a</v>
          </cell>
          <cell r="E1405" t="str">
            <v>Catriel</v>
          </cell>
          <cell r="F1405" t="str">
            <v>VAM Zona I</v>
          </cell>
          <cell r="G1405" t="str">
            <v>SCB- 01</v>
          </cell>
          <cell r="H1405">
            <v>42150</v>
          </cell>
        </row>
        <row r="1406">
          <cell r="A1406" t="str">
            <v>VAM-21a(I)</v>
          </cell>
          <cell r="B1406" t="str">
            <v>YPF.Nq.VAM-21(I)</v>
          </cell>
          <cell r="C1406" t="str">
            <v>VAM-21(I)</v>
          </cell>
          <cell r="D1406" t="str">
            <v>YPF.Nq.VAM-0021a(I)</v>
          </cell>
          <cell r="E1406" t="str">
            <v>Catriel</v>
          </cell>
          <cell r="F1406" t="str">
            <v>VAM Zona I</v>
          </cell>
          <cell r="G1406" t="str">
            <v>VAM</v>
          </cell>
          <cell r="H1406">
            <v>42148</v>
          </cell>
        </row>
        <row r="1407">
          <cell r="A1407" t="str">
            <v>SP-273</v>
          </cell>
          <cell r="B1407" t="str">
            <v>YPF.RN.SP-273</v>
          </cell>
          <cell r="C1407" t="str">
            <v>SP-0273</v>
          </cell>
          <cell r="D1407" t="str">
            <v>YPF.RN.SP-273</v>
          </cell>
          <cell r="E1407" t="str">
            <v>Catriel</v>
          </cell>
          <cell r="F1407" t="str">
            <v>CAT Zona I</v>
          </cell>
          <cell r="G1407" t="str">
            <v>SP- 01</v>
          </cell>
          <cell r="H1407">
            <v>42148</v>
          </cell>
        </row>
        <row r="1408">
          <cell r="A1408" t="str">
            <v>SP-447a</v>
          </cell>
          <cell r="B1408" t="str">
            <v>YPF.RN.SP-447</v>
          </cell>
          <cell r="C1408" t="str">
            <v>SP-447</v>
          </cell>
          <cell r="D1408" t="str">
            <v>YPF.RN.SP-0447a</v>
          </cell>
          <cell r="E1408" t="str">
            <v>Catriel</v>
          </cell>
          <cell r="F1408" t="str">
            <v>CAT Zona I</v>
          </cell>
          <cell r="G1408" t="str">
            <v>SP- 03</v>
          </cell>
          <cell r="H1408">
            <v>42147</v>
          </cell>
        </row>
        <row r="1409">
          <cell r="A1409" t="str">
            <v>EM-688</v>
          </cell>
          <cell r="B1409" t="str">
            <v>YPF.RN.EM-688</v>
          </cell>
          <cell r="C1409" t="str">
            <v>EM-0688</v>
          </cell>
          <cell r="D1409" t="str">
            <v>YPF.RN.EM-688</v>
          </cell>
          <cell r="E1409" t="str">
            <v>Catriel</v>
          </cell>
          <cell r="F1409" t="str">
            <v>Cedido/Vendido CATRIEL</v>
          </cell>
          <cell r="G1409" t="str">
            <v>Cedido /Vendido EL MEDANITO</v>
          </cell>
          <cell r="H1409">
            <v>42146</v>
          </cell>
        </row>
        <row r="1410">
          <cell r="A1410" t="str">
            <v>SP-256</v>
          </cell>
          <cell r="B1410" t="str">
            <v>YPF.RN.SP-256</v>
          </cell>
          <cell r="C1410" t="str">
            <v>SP-0256</v>
          </cell>
          <cell r="D1410" t="str">
            <v>YPF.RN.SP-256</v>
          </cell>
          <cell r="E1410" t="str">
            <v>Catriel</v>
          </cell>
          <cell r="F1410" t="str">
            <v>CAT Zona I</v>
          </cell>
          <cell r="G1410" t="str">
            <v>SP- 09</v>
          </cell>
          <cell r="H1410">
            <v>42146</v>
          </cell>
        </row>
        <row r="1411">
          <cell r="A1411" t="str">
            <v>VAM-0008[00]a</v>
          </cell>
          <cell r="B1411" t="str">
            <v>YPF.Nq.VAM-8</v>
          </cell>
          <cell r="C1411" t="str">
            <v>VAM-8</v>
          </cell>
          <cell r="D1411" t="str">
            <v>YPF.Nq.VAM-0008[00]a</v>
          </cell>
          <cell r="E1411" t="str">
            <v>Catriel</v>
          </cell>
          <cell r="F1411" t="str">
            <v>VAM Zona I</v>
          </cell>
          <cell r="G1411" t="str">
            <v>VAM</v>
          </cell>
          <cell r="H1411">
            <v>42146</v>
          </cell>
        </row>
        <row r="1412">
          <cell r="A1412" t="str">
            <v>SP-408a</v>
          </cell>
          <cell r="B1412" t="str">
            <v>YPF.RN.SP.a-408</v>
          </cell>
          <cell r="C1412" t="str">
            <v>SP.a-408</v>
          </cell>
          <cell r="D1412" t="str">
            <v>YPF.RN.SP.a-0408a</v>
          </cell>
          <cell r="E1412" t="str">
            <v>Catriel</v>
          </cell>
          <cell r="F1412" t="str">
            <v>CAT Zona I</v>
          </cell>
          <cell r="G1412" t="str">
            <v>SP-10</v>
          </cell>
          <cell r="H1412">
            <v>42145</v>
          </cell>
        </row>
        <row r="1413">
          <cell r="A1413" t="str">
            <v>SP-425a</v>
          </cell>
          <cell r="B1413" t="str">
            <v>YPF.RN.SP-425</v>
          </cell>
          <cell r="C1413" t="str">
            <v>SP-425</v>
          </cell>
          <cell r="D1413" t="str">
            <v>YPF.RN.SP-0425a</v>
          </cell>
          <cell r="E1413" t="str">
            <v>Catriel</v>
          </cell>
          <cell r="F1413" t="str">
            <v>CAT Zona I</v>
          </cell>
          <cell r="G1413" t="str">
            <v>SP-10</v>
          </cell>
          <cell r="H1413">
            <v>42144</v>
          </cell>
        </row>
        <row r="1414">
          <cell r="A1414" t="str">
            <v>EM-889a</v>
          </cell>
          <cell r="B1414" t="str">
            <v>YPF.RN.EM-889</v>
          </cell>
          <cell r="C1414" t="str">
            <v>EM-889</v>
          </cell>
          <cell r="D1414" t="str">
            <v>YPF.RN.EM-0889a</v>
          </cell>
          <cell r="E1414" t="str">
            <v>Catriel</v>
          </cell>
          <cell r="F1414" t="str">
            <v>Cedido/Vendido CATRIEL</v>
          </cell>
          <cell r="G1414" t="str">
            <v>Cedido /Vendido EL MEDANITO</v>
          </cell>
          <cell r="H1414">
            <v>42144</v>
          </cell>
        </row>
        <row r="1415">
          <cell r="A1415" t="str">
            <v>SCB-141a</v>
          </cell>
          <cell r="B1415" t="str">
            <v>YPF.Nq.SCB-141</v>
          </cell>
          <cell r="C1415" t="str">
            <v>SCB-141</v>
          </cell>
          <cell r="D1415" t="str">
            <v>YPF.Nq.SCB-0141a</v>
          </cell>
          <cell r="E1415" t="str">
            <v>Catriel</v>
          </cell>
          <cell r="F1415" t="str">
            <v>VAM Zona I</v>
          </cell>
          <cell r="G1415" t="str">
            <v>SCB- 01</v>
          </cell>
          <cell r="H1415">
            <v>42143</v>
          </cell>
        </row>
        <row r="1416">
          <cell r="A1416" t="str">
            <v>SP-112(I)[00]a</v>
          </cell>
          <cell r="B1416" t="str">
            <v>YPF.RN.SP-112(I)</v>
          </cell>
          <cell r="C1416" t="str">
            <v>SP-112(I)</v>
          </cell>
          <cell r="D1416" t="str">
            <v>YPF.RN.SP-0112(I)[00]a</v>
          </cell>
          <cell r="E1416" t="str">
            <v>Catriel</v>
          </cell>
          <cell r="F1416" t="str">
            <v>CAT Zona I</v>
          </cell>
          <cell r="G1416" t="str">
            <v>SP- 04</v>
          </cell>
          <cell r="H1416">
            <v>42142</v>
          </cell>
        </row>
        <row r="1417">
          <cell r="A1417" t="str">
            <v>SP-404a</v>
          </cell>
          <cell r="B1417" t="str">
            <v>YPF.RN.SP-404</v>
          </cell>
          <cell r="C1417" t="str">
            <v>SP-404</v>
          </cell>
          <cell r="D1417" t="str">
            <v>YPF.RN.SP-0404a</v>
          </cell>
          <cell r="E1417" t="str">
            <v>Catriel</v>
          </cell>
          <cell r="F1417" t="str">
            <v>CAT Zona I</v>
          </cell>
          <cell r="G1417" t="str">
            <v>SP- 06</v>
          </cell>
          <cell r="H1417">
            <v>42142</v>
          </cell>
        </row>
        <row r="1418">
          <cell r="A1418" t="str">
            <v>EM-45</v>
          </cell>
          <cell r="B1418" t="str">
            <v>YPF.RN.EM-45</v>
          </cell>
          <cell r="C1418" t="str">
            <v>EM-0045</v>
          </cell>
          <cell r="D1418" t="str">
            <v>YPF.RN.EM-45</v>
          </cell>
          <cell r="E1418" t="str">
            <v>Catriel</v>
          </cell>
          <cell r="F1418" t="str">
            <v>Cedido/Vendido CATRIEL</v>
          </cell>
          <cell r="G1418" t="str">
            <v>Cedido /Vendido EL MEDANITO</v>
          </cell>
          <cell r="H1418">
            <v>42141</v>
          </cell>
        </row>
        <row r="1419">
          <cell r="A1419" t="str">
            <v>EM-855a</v>
          </cell>
          <cell r="B1419" t="str">
            <v>YPF.RN.EM-855</v>
          </cell>
          <cell r="C1419" t="str">
            <v>EM-855</v>
          </cell>
          <cell r="D1419" t="str">
            <v>YPF.RN.EM-0855a</v>
          </cell>
          <cell r="E1419" t="str">
            <v>Catriel</v>
          </cell>
          <cell r="F1419" t="str">
            <v>Cedido/Vendido CATRIEL</v>
          </cell>
          <cell r="G1419" t="str">
            <v>Cedido /Vendido EL MEDANITO</v>
          </cell>
          <cell r="H1419">
            <v>42140</v>
          </cell>
        </row>
        <row r="1420">
          <cell r="A1420" t="str">
            <v>SP-270</v>
          </cell>
          <cell r="B1420" t="str">
            <v>YPF.RN.SP-270</v>
          </cell>
          <cell r="C1420" t="str">
            <v>SP-0270</v>
          </cell>
          <cell r="D1420" t="str">
            <v>YPF.RN.SP-270</v>
          </cell>
          <cell r="E1420" t="str">
            <v>Catriel</v>
          </cell>
          <cell r="F1420" t="str">
            <v>CAT Zona I</v>
          </cell>
          <cell r="G1420" t="str">
            <v>SP- 04</v>
          </cell>
          <cell r="H1420">
            <v>42138</v>
          </cell>
        </row>
        <row r="1421">
          <cell r="A1421" t="str">
            <v>VAM-46a</v>
          </cell>
          <cell r="B1421" t="str">
            <v>YPF.Nq.VAM-46</v>
          </cell>
          <cell r="C1421" t="str">
            <v>VAM-46</v>
          </cell>
          <cell r="D1421" t="str">
            <v>YPF.Nq.VAM-0046a</v>
          </cell>
          <cell r="E1421" t="str">
            <v>Catriel</v>
          </cell>
          <cell r="F1421" t="str">
            <v>VAM Zona I</v>
          </cell>
          <cell r="G1421" t="str">
            <v>VAM</v>
          </cell>
          <cell r="H1421">
            <v>42138</v>
          </cell>
        </row>
        <row r="1422">
          <cell r="A1422" t="str">
            <v>EM-18</v>
          </cell>
          <cell r="B1422" t="str">
            <v>YPF.RN.EM-18</v>
          </cell>
          <cell r="C1422" t="str">
            <v>EM-0018</v>
          </cell>
          <cell r="D1422" t="str">
            <v>YPF.RN.EM-18</v>
          </cell>
          <cell r="E1422" t="str">
            <v>Catriel</v>
          </cell>
          <cell r="F1422" t="str">
            <v>Cedido/Vendido CATRIEL</v>
          </cell>
          <cell r="G1422" t="str">
            <v>Cedido /Vendido EL MEDANITO</v>
          </cell>
          <cell r="H1422">
            <v>42137</v>
          </cell>
        </row>
        <row r="1423">
          <cell r="A1423" t="str">
            <v>LaO.x-1[00]a</v>
          </cell>
          <cell r="B1423" t="str">
            <v>YPF.Nq.LaO.x-1</v>
          </cell>
          <cell r="C1423" t="str">
            <v>LaO.x-1</v>
          </cell>
          <cell r="D1423" t="str">
            <v>YPF.Nq.LaO.x-0001[00]a</v>
          </cell>
          <cell r="E1423" t="str">
            <v>Catriel</v>
          </cell>
          <cell r="F1423" t="str">
            <v>VAM Zona I</v>
          </cell>
          <cell r="G1423" t="str">
            <v>CH</v>
          </cell>
          <cell r="H1423">
            <v>42136</v>
          </cell>
        </row>
        <row r="1424">
          <cell r="A1424" t="str">
            <v>SCB-37</v>
          </cell>
          <cell r="B1424" t="str">
            <v>YPF.Nq.SCB-37</v>
          </cell>
          <cell r="C1424" t="str">
            <v>SCB-37</v>
          </cell>
          <cell r="D1424" t="str">
            <v>YPF.Nq.SCB-37</v>
          </cell>
          <cell r="E1424" t="str">
            <v>Catriel</v>
          </cell>
          <cell r="F1424" t="str">
            <v>VAM Zona I</v>
          </cell>
          <cell r="G1424" t="str">
            <v>SCB- 01</v>
          </cell>
          <cell r="H1424">
            <v>42136</v>
          </cell>
        </row>
        <row r="1425">
          <cell r="A1425" t="str">
            <v>SP-18a(I)</v>
          </cell>
          <cell r="B1425" t="str">
            <v>YPF.RN.SP-18(I)</v>
          </cell>
          <cell r="C1425" t="str">
            <v>SP-18(I)</v>
          </cell>
          <cell r="D1425" t="str">
            <v>YPF.RN.SP-18a(I)</v>
          </cell>
          <cell r="E1425" t="str">
            <v>Catriel</v>
          </cell>
          <cell r="F1425" t="str">
            <v>CAT Zona I</v>
          </cell>
          <cell r="G1425" t="str">
            <v>SP- 01</v>
          </cell>
          <cell r="H1425">
            <v>42136</v>
          </cell>
        </row>
        <row r="1426">
          <cell r="A1426" t="str">
            <v>SP-385a</v>
          </cell>
          <cell r="B1426" t="str">
            <v>YPF.RN.SP-385</v>
          </cell>
          <cell r="C1426" t="str">
            <v>SP-385</v>
          </cell>
          <cell r="D1426" t="str">
            <v>YPF.RN.SP-0385a</v>
          </cell>
          <cell r="E1426" t="str">
            <v>Catriel</v>
          </cell>
          <cell r="F1426" t="str">
            <v>CAT Zona I</v>
          </cell>
          <cell r="G1426" t="str">
            <v>SP- 06</v>
          </cell>
          <cell r="H1426">
            <v>42136</v>
          </cell>
        </row>
        <row r="1427">
          <cell r="A1427" t="str">
            <v>SP-403a</v>
          </cell>
          <cell r="B1427" t="str">
            <v>YPF.RN.SP-403</v>
          </cell>
          <cell r="C1427" t="str">
            <v>SP-403</v>
          </cell>
          <cell r="D1427" t="str">
            <v>YPF.RN.SP-0403a</v>
          </cell>
          <cell r="E1427" t="str">
            <v>Catriel</v>
          </cell>
          <cell r="F1427" t="str">
            <v>CAT Zona I</v>
          </cell>
          <cell r="G1427" t="str">
            <v>SP- 06</v>
          </cell>
          <cell r="H1427">
            <v>42135</v>
          </cell>
        </row>
        <row r="1428">
          <cell r="A1428" t="str">
            <v>SP-232</v>
          </cell>
          <cell r="B1428" t="str">
            <v>YPF.RN.SP-232</v>
          </cell>
          <cell r="C1428" t="str">
            <v>SP-0232</v>
          </cell>
          <cell r="D1428" t="str">
            <v>YPF.RN.SP-232</v>
          </cell>
          <cell r="E1428" t="str">
            <v>Catriel</v>
          </cell>
          <cell r="F1428" t="str">
            <v>CAT Zona I</v>
          </cell>
          <cell r="G1428" t="str">
            <v>SP- 03</v>
          </cell>
          <cell r="H1428">
            <v>42134</v>
          </cell>
        </row>
        <row r="1429">
          <cell r="A1429" t="str">
            <v>SCB-137a</v>
          </cell>
          <cell r="B1429" t="str">
            <v>YPF.Nq.SCB-137</v>
          </cell>
          <cell r="C1429" t="str">
            <v>SCB-137</v>
          </cell>
          <cell r="D1429" t="str">
            <v>YPF.Nq.SCB-0137a</v>
          </cell>
          <cell r="E1429" t="str">
            <v>Catriel</v>
          </cell>
          <cell r="F1429" t="str">
            <v>VAM Zona I</v>
          </cell>
          <cell r="G1429" t="str">
            <v>SCB- 01</v>
          </cell>
          <cell r="H1429">
            <v>42133</v>
          </cell>
        </row>
        <row r="1430">
          <cell r="A1430" t="str">
            <v>LaMa-3(d)[00]a</v>
          </cell>
          <cell r="B1430" t="str">
            <v>YPF.Nq.LaMa-3(d)</v>
          </cell>
          <cell r="C1430" t="str">
            <v>LaMa-3(d)</v>
          </cell>
          <cell r="D1430" t="str">
            <v>YPF.Nq.LaMa-0003(d)[00]a</v>
          </cell>
          <cell r="E1430" t="str">
            <v>Catriel</v>
          </cell>
          <cell r="F1430" t="str">
            <v>VAM Zona I</v>
          </cell>
          <cell r="G1430" t="str">
            <v>LaMa- 02</v>
          </cell>
          <cell r="H1430">
            <v>42133</v>
          </cell>
        </row>
        <row r="1431">
          <cell r="A1431" t="str">
            <v>SP-259</v>
          </cell>
          <cell r="B1431" t="str">
            <v>YPF.RN.SP-259</v>
          </cell>
          <cell r="C1431" t="str">
            <v>SP-0259</v>
          </cell>
          <cell r="D1431" t="str">
            <v>YPF.RN.SP-259</v>
          </cell>
          <cell r="E1431" t="str">
            <v>Catriel</v>
          </cell>
          <cell r="F1431" t="str">
            <v>CAT Zona I</v>
          </cell>
          <cell r="G1431" t="str">
            <v>SP- 09</v>
          </cell>
          <cell r="H1431">
            <v>42133</v>
          </cell>
        </row>
        <row r="1432">
          <cell r="A1432" t="str">
            <v>SP-405a</v>
          </cell>
          <cell r="B1432" t="str">
            <v>YPF.RN.SP-405</v>
          </cell>
          <cell r="C1432" t="str">
            <v>SP-405</v>
          </cell>
          <cell r="D1432" t="str">
            <v>YPF.RN.SP-0405a</v>
          </cell>
          <cell r="E1432" t="str">
            <v>Catriel</v>
          </cell>
          <cell r="F1432" t="str">
            <v>CAT Zona I</v>
          </cell>
          <cell r="G1432" t="str">
            <v>SP- 06</v>
          </cell>
          <cell r="H1432">
            <v>42132</v>
          </cell>
        </row>
        <row r="1433">
          <cell r="A1433" t="str">
            <v>EM-505(I)</v>
          </cell>
          <cell r="B1433" t="str">
            <v>YPF.RN.EM-505(I)</v>
          </cell>
          <cell r="C1433" t="str">
            <v>EM-0505(I)</v>
          </cell>
          <cell r="D1433" t="str">
            <v>YPF.RN.EM-505(I)</v>
          </cell>
          <cell r="E1433" t="str">
            <v>Catriel</v>
          </cell>
          <cell r="F1433" t="str">
            <v>Cedido/Vendido CATRIEL</v>
          </cell>
          <cell r="G1433" t="str">
            <v>Cedido /Vendido EL MEDANITO</v>
          </cell>
          <cell r="H1433">
            <v>42132</v>
          </cell>
        </row>
        <row r="1434">
          <cell r="A1434" t="str">
            <v>EM-853a</v>
          </cell>
          <cell r="B1434" t="str">
            <v>YPF.RN.EM-853</v>
          </cell>
          <cell r="C1434" t="str">
            <v>EM-853</v>
          </cell>
          <cell r="D1434" t="str">
            <v>YPF.RN.EM-0853a</v>
          </cell>
          <cell r="E1434" t="str">
            <v>Catriel</v>
          </cell>
          <cell r="F1434" t="str">
            <v>Cedido/Vendido CATRIEL</v>
          </cell>
          <cell r="G1434" t="str">
            <v>Cedido /Vendido EL MEDANITO</v>
          </cell>
          <cell r="H1434">
            <v>42131</v>
          </cell>
        </row>
        <row r="1435">
          <cell r="A1435" t="str">
            <v>SP-407a</v>
          </cell>
          <cell r="B1435" t="str">
            <v>YPF.RN.SP.a-407</v>
          </cell>
          <cell r="C1435" t="str">
            <v>SP.a-407</v>
          </cell>
          <cell r="D1435" t="str">
            <v>YPF.RN.SP.a-0407a</v>
          </cell>
          <cell r="E1435" t="str">
            <v>Catriel</v>
          </cell>
          <cell r="F1435" t="str">
            <v>CAT Zona I</v>
          </cell>
          <cell r="G1435" t="str">
            <v>SP-10</v>
          </cell>
          <cell r="H1435">
            <v>42131</v>
          </cell>
        </row>
        <row r="1436">
          <cell r="A1436" t="str">
            <v>SP-65(I)[00]a</v>
          </cell>
          <cell r="B1436" t="str">
            <v>YPF.RN.SP-65(I)</v>
          </cell>
          <cell r="C1436" t="str">
            <v>SP-65(I)</v>
          </cell>
          <cell r="D1436" t="str">
            <v>YPF.RN.SP-0065(I)[00]a</v>
          </cell>
          <cell r="E1436" t="str">
            <v>Catriel</v>
          </cell>
          <cell r="F1436" t="str">
            <v>CAT Zona I</v>
          </cell>
          <cell r="G1436" t="str">
            <v>SP- 03</v>
          </cell>
          <cell r="H1436">
            <v>42131</v>
          </cell>
        </row>
        <row r="1437">
          <cell r="A1437" t="str">
            <v>EM-663a</v>
          </cell>
          <cell r="B1437" t="str">
            <v>YPF.RN.EM.a-663</v>
          </cell>
          <cell r="C1437" t="str">
            <v>EM-663</v>
          </cell>
          <cell r="D1437" t="str">
            <v>YPF.RN.EM.a-0663a</v>
          </cell>
          <cell r="E1437" t="str">
            <v>Catriel</v>
          </cell>
          <cell r="F1437" t="str">
            <v>Cedido/Vendido CATRIEL</v>
          </cell>
          <cell r="G1437" t="str">
            <v>Cedido /Vendido EL MEDANITO</v>
          </cell>
          <cell r="H1437">
            <v>42131</v>
          </cell>
        </row>
        <row r="1438">
          <cell r="A1438" t="str">
            <v>SP-224</v>
          </cell>
          <cell r="B1438" t="str">
            <v>YPF.Nq.SP-224</v>
          </cell>
          <cell r="C1438" t="str">
            <v>SP-0224</v>
          </cell>
          <cell r="D1438" t="str">
            <v>YPF.Nq.SP-224</v>
          </cell>
          <cell r="E1438" t="str">
            <v>Catriel</v>
          </cell>
          <cell r="F1438" t="str">
            <v>CAT Zona I</v>
          </cell>
          <cell r="G1438" t="str">
            <v>SP- 04</v>
          </cell>
          <cell r="H1438">
            <v>42130</v>
          </cell>
        </row>
        <row r="1439">
          <cell r="A1439" t="str">
            <v>SP-443a</v>
          </cell>
          <cell r="B1439" t="str">
            <v>YPF.RN.SP-443</v>
          </cell>
          <cell r="C1439" t="str">
            <v>SP-443</v>
          </cell>
          <cell r="D1439" t="str">
            <v>YPF.RN.SP-0443a</v>
          </cell>
          <cell r="E1439" t="str">
            <v>Catriel</v>
          </cell>
          <cell r="F1439" t="str">
            <v>CAT Zona I</v>
          </cell>
          <cell r="G1439" t="str">
            <v>SP- 06</v>
          </cell>
          <cell r="H1439">
            <v>42130</v>
          </cell>
        </row>
        <row r="1440">
          <cell r="A1440" t="str">
            <v>EM-766a</v>
          </cell>
          <cell r="B1440" t="str">
            <v>YPF.RN.EM-766</v>
          </cell>
          <cell r="C1440" t="str">
            <v>EM-766</v>
          </cell>
          <cell r="D1440" t="str">
            <v>YPF.RN.EM-0766a</v>
          </cell>
          <cell r="E1440" t="str">
            <v>Catriel</v>
          </cell>
          <cell r="F1440" t="str">
            <v>Cedido/Vendido CATRIEL</v>
          </cell>
          <cell r="G1440" t="str">
            <v>Cedido /Vendido EL MEDANITO</v>
          </cell>
          <cell r="H1440">
            <v>42129</v>
          </cell>
        </row>
        <row r="1441">
          <cell r="A1441" t="str">
            <v>PuB-3</v>
          </cell>
          <cell r="B1441" t="str">
            <v>YPF.RN.PuB-3</v>
          </cell>
          <cell r="C1441" t="str">
            <v>PuB-0003</v>
          </cell>
          <cell r="D1441" t="str">
            <v>YPF.RN.PuB-3</v>
          </cell>
          <cell r="E1441" t="str">
            <v>Catriel</v>
          </cell>
          <cell r="F1441" t="str">
            <v>CAT Zona I</v>
          </cell>
          <cell r="G1441" t="str">
            <v>PB- 01</v>
          </cell>
          <cell r="H1441">
            <v>42128</v>
          </cell>
        </row>
        <row r="1442">
          <cell r="A1442" t="str">
            <v>SP-428a</v>
          </cell>
          <cell r="B1442" t="str">
            <v>YPF.RN.SP-428(d)</v>
          </cell>
          <cell r="C1442" t="str">
            <v>SP-428(d)</v>
          </cell>
          <cell r="D1442" t="str">
            <v>YPF.RN.SP-0428a</v>
          </cell>
          <cell r="E1442" t="str">
            <v>Catriel</v>
          </cell>
          <cell r="F1442" t="str">
            <v>CAT Zona I</v>
          </cell>
          <cell r="G1442" t="str">
            <v>SP- 09</v>
          </cell>
          <cell r="H1442">
            <v>42128</v>
          </cell>
        </row>
        <row r="1443">
          <cell r="A1443" t="str">
            <v>SCB-144a</v>
          </cell>
          <cell r="B1443" t="str">
            <v>YPF.Nq.SCB-144(d)</v>
          </cell>
          <cell r="C1443" t="str">
            <v>SCB-144(d)</v>
          </cell>
          <cell r="D1443" t="str">
            <v>YPF.Nq.SCB-0144a</v>
          </cell>
          <cell r="E1443" t="str">
            <v>Catriel</v>
          </cell>
          <cell r="F1443" t="str">
            <v>VAM Zona I</v>
          </cell>
          <cell r="G1443" t="str">
            <v>SCB- 01</v>
          </cell>
          <cell r="H1443">
            <v>42128</v>
          </cell>
        </row>
        <row r="1444">
          <cell r="A1444" t="str">
            <v>SP-275</v>
          </cell>
          <cell r="B1444" t="str">
            <v>YPF.RN.SP-275</v>
          </cell>
          <cell r="C1444" t="str">
            <v>SP-0275</v>
          </cell>
          <cell r="D1444" t="str">
            <v>YPF.RN.SP-275</v>
          </cell>
          <cell r="E1444" t="str">
            <v>Catriel</v>
          </cell>
          <cell r="F1444" t="str">
            <v>CAT Zona I</v>
          </cell>
          <cell r="G1444" t="str">
            <v>SP- 01</v>
          </cell>
          <cell r="H1444">
            <v>42125</v>
          </cell>
        </row>
        <row r="1445">
          <cell r="A1445" t="str">
            <v>VAM-21a(I)</v>
          </cell>
          <cell r="B1445" t="str">
            <v>YPF.Nq.VAM-21(I)</v>
          </cell>
          <cell r="C1445" t="str">
            <v>VAM-21(I)</v>
          </cell>
          <cell r="D1445" t="str">
            <v>YPF.Nq.VAM-0021a(I)</v>
          </cell>
          <cell r="E1445" t="str">
            <v>Catriel</v>
          </cell>
          <cell r="F1445" t="str">
            <v>VAM Zona I</v>
          </cell>
          <cell r="G1445" t="str">
            <v>VAM</v>
          </cell>
          <cell r="H1445">
            <v>42125</v>
          </cell>
        </row>
        <row r="1446">
          <cell r="A1446" t="str">
            <v>BPO-6</v>
          </cell>
          <cell r="B1446" t="str">
            <v>YPF.RN.BPO-6</v>
          </cell>
          <cell r="C1446" t="str">
            <v>BPO-6</v>
          </cell>
          <cell r="D1446" t="str">
            <v>YPF.RN.BPO-6</v>
          </cell>
          <cell r="E1446" t="str">
            <v>Catriel</v>
          </cell>
          <cell r="F1446" t="str">
            <v>Cedido/Vendido CATRIEL</v>
          </cell>
          <cell r="G1446" t="str">
            <v>Cedido/Vendido BAJO DEL PICHE</v>
          </cell>
          <cell r="H1446">
            <v>42124</v>
          </cell>
        </row>
        <row r="1447">
          <cell r="A1447" t="str">
            <v>SP-447a</v>
          </cell>
          <cell r="B1447" t="str">
            <v>YPF.RN.SP-447</v>
          </cell>
          <cell r="C1447" t="str">
            <v>SP-447</v>
          </cell>
          <cell r="D1447" t="str">
            <v>YPF.RN.SP-0447a</v>
          </cell>
          <cell r="E1447" t="str">
            <v>Catriel</v>
          </cell>
          <cell r="F1447" t="str">
            <v>CAT Zona I</v>
          </cell>
          <cell r="G1447" t="str">
            <v>SP- 03</v>
          </cell>
          <cell r="H1447">
            <v>42123</v>
          </cell>
        </row>
        <row r="1448">
          <cell r="A1448" t="str">
            <v>CHO.a-5</v>
          </cell>
          <cell r="B1448" t="str">
            <v>YPF.Nq.CHO.a-5</v>
          </cell>
          <cell r="C1448" t="str">
            <v>CHO-5</v>
          </cell>
          <cell r="D1448" t="str">
            <v>YPF.Nq.CHO.a-5</v>
          </cell>
          <cell r="E1448" t="str">
            <v>Catriel</v>
          </cell>
          <cell r="F1448" t="str">
            <v>VAM Zona I</v>
          </cell>
          <cell r="G1448" t="str">
            <v>CH</v>
          </cell>
          <cell r="H1448">
            <v>42123</v>
          </cell>
        </row>
        <row r="1449">
          <cell r="A1449" t="str">
            <v>VAM-52a</v>
          </cell>
          <cell r="B1449" t="str">
            <v>YPF.Nq.VAM-52(d)</v>
          </cell>
          <cell r="C1449" t="str">
            <v>VAM-52(d)</v>
          </cell>
          <cell r="D1449" t="str">
            <v>YPF.Nq.VAM-0052a</v>
          </cell>
          <cell r="E1449" t="str">
            <v>Catriel</v>
          </cell>
          <cell r="F1449" t="str">
            <v>VAM Zona I</v>
          </cell>
          <cell r="G1449" t="str">
            <v>VAM</v>
          </cell>
          <cell r="H1449">
            <v>42122</v>
          </cell>
        </row>
        <row r="1450">
          <cell r="A1450" t="str">
            <v>SP-152a(I)</v>
          </cell>
          <cell r="B1450" t="str">
            <v>YPF.RN.SP-152(I)</v>
          </cell>
          <cell r="C1450" t="str">
            <v>SP-152(I)</v>
          </cell>
          <cell r="D1450" t="str">
            <v>YPF.RN.SP-0152a(I)</v>
          </cell>
          <cell r="E1450" t="str">
            <v>Catriel</v>
          </cell>
          <cell r="F1450" t="str">
            <v>CAT Zona I</v>
          </cell>
          <cell r="G1450" t="str">
            <v>SP- 09</v>
          </cell>
          <cell r="H1450">
            <v>42121</v>
          </cell>
        </row>
        <row r="1451">
          <cell r="A1451" t="str">
            <v>BPO.x-1</v>
          </cell>
          <cell r="B1451" t="str">
            <v>YPF.RN.BPO.x-1</v>
          </cell>
          <cell r="C1451" t="str">
            <v>BPO-0001</v>
          </cell>
          <cell r="D1451" t="str">
            <v>YPF.RN.BPO.x-1</v>
          </cell>
          <cell r="E1451" t="str">
            <v>Catriel</v>
          </cell>
          <cell r="F1451" t="str">
            <v>Cedido/Vendido CATRIEL</v>
          </cell>
          <cell r="G1451" t="str">
            <v>Cedido/Vendido BAJO DEL PICHE</v>
          </cell>
          <cell r="H1451">
            <v>42121</v>
          </cell>
        </row>
        <row r="1452">
          <cell r="A1452" t="str">
            <v>SP-0284[00]a</v>
          </cell>
          <cell r="B1452" t="str">
            <v>YPF.RN.SP-284</v>
          </cell>
          <cell r="C1452" t="str">
            <v>SP-284</v>
          </cell>
          <cell r="D1452" t="str">
            <v>YPF.RN.SP-0284[00]a</v>
          </cell>
          <cell r="E1452" t="str">
            <v>Catriel</v>
          </cell>
          <cell r="F1452" t="str">
            <v>CAT Zona I</v>
          </cell>
          <cell r="G1452" t="str">
            <v>SP- 07</v>
          </cell>
          <cell r="H1452">
            <v>42121</v>
          </cell>
        </row>
        <row r="1453">
          <cell r="A1453" t="str">
            <v>SP-496a</v>
          </cell>
          <cell r="B1453" t="str">
            <v>YPF.RN.SP-496</v>
          </cell>
          <cell r="C1453" t="str">
            <v>SP-496</v>
          </cell>
          <cell r="D1453" t="str">
            <v>YPF.RN.SP-0496a</v>
          </cell>
          <cell r="E1453" t="str">
            <v>Catriel</v>
          </cell>
          <cell r="F1453" t="str">
            <v>CAT Zona I</v>
          </cell>
          <cell r="G1453" t="str">
            <v>SP-10</v>
          </cell>
          <cell r="H1453">
            <v>42120</v>
          </cell>
        </row>
        <row r="1454">
          <cell r="A1454" t="str">
            <v>CHO-18</v>
          </cell>
          <cell r="B1454" t="str">
            <v>YPF.Nq.CHO-18</v>
          </cell>
          <cell r="C1454" t="str">
            <v>CHO-18</v>
          </cell>
          <cell r="D1454" t="str">
            <v>YPF.Nq.CHO-18</v>
          </cell>
          <cell r="E1454" t="str">
            <v>Catriel</v>
          </cell>
          <cell r="F1454" t="str">
            <v>VAM Zona I</v>
          </cell>
          <cell r="G1454" t="str">
            <v>CH</v>
          </cell>
          <cell r="H1454">
            <v>42120</v>
          </cell>
        </row>
        <row r="1455">
          <cell r="A1455" t="str">
            <v>SP-267</v>
          </cell>
          <cell r="B1455" t="str">
            <v>YPF.RN.SP-267</v>
          </cell>
          <cell r="C1455" t="str">
            <v>SP-0267</v>
          </cell>
          <cell r="D1455" t="str">
            <v>YPF.RN.SP-267</v>
          </cell>
          <cell r="E1455" t="str">
            <v>Catriel</v>
          </cell>
          <cell r="F1455" t="str">
            <v>CAT Zona I</v>
          </cell>
          <cell r="G1455" t="str">
            <v>SP- 06</v>
          </cell>
          <cell r="H1455">
            <v>42118</v>
          </cell>
        </row>
        <row r="1456">
          <cell r="A1456" t="str">
            <v>SP-147a(I)</v>
          </cell>
          <cell r="B1456" t="str">
            <v>YPF.RN.SP-147(I)</v>
          </cell>
          <cell r="C1456" t="str">
            <v>SP-147(I)</v>
          </cell>
          <cell r="D1456" t="str">
            <v>YPF.RN.SP-0147a(I)</v>
          </cell>
          <cell r="E1456" t="str">
            <v>Catriel</v>
          </cell>
          <cell r="F1456" t="str">
            <v>CAT Zona I</v>
          </cell>
          <cell r="G1456" t="str">
            <v>SP- 07</v>
          </cell>
          <cell r="H1456">
            <v>42118</v>
          </cell>
        </row>
        <row r="1457">
          <cell r="A1457" t="str">
            <v>SP-342a</v>
          </cell>
          <cell r="B1457" t="str">
            <v>YPF.RN.SP-342</v>
          </cell>
          <cell r="C1457" t="str">
            <v>SP-342</v>
          </cell>
          <cell r="D1457" t="str">
            <v>YPF.RN.SP-0342a</v>
          </cell>
          <cell r="E1457" t="str">
            <v>Catriel</v>
          </cell>
          <cell r="F1457" t="str">
            <v>CAT Zona I</v>
          </cell>
          <cell r="G1457" t="str">
            <v>SP- 06</v>
          </cell>
          <cell r="H1457">
            <v>42118</v>
          </cell>
        </row>
        <row r="1458">
          <cell r="A1458" t="str">
            <v>EM-748a</v>
          </cell>
          <cell r="B1458" t="str">
            <v>YPF.RN.EM-748</v>
          </cell>
          <cell r="C1458" t="str">
            <v>EM-748</v>
          </cell>
          <cell r="D1458" t="str">
            <v>YPF.RN.EM-0748a</v>
          </cell>
          <cell r="E1458" t="str">
            <v>Catriel</v>
          </cell>
          <cell r="F1458" t="str">
            <v>Cedido/Vendido CATRIEL</v>
          </cell>
          <cell r="G1458" t="str">
            <v>Cedido /Vendido EL MEDANITO</v>
          </cell>
          <cell r="H1458">
            <v>42118</v>
          </cell>
        </row>
        <row r="1459">
          <cell r="A1459" t="str">
            <v>VAM-25a</v>
          </cell>
          <cell r="B1459" t="str">
            <v>YPF.Nq.VAM-25</v>
          </cell>
          <cell r="C1459" t="str">
            <v>VAM-25</v>
          </cell>
          <cell r="D1459" t="str">
            <v>YPF.Nq.VAM-0025a</v>
          </cell>
          <cell r="E1459" t="str">
            <v>Catriel</v>
          </cell>
          <cell r="F1459" t="str">
            <v>VAM Zona I</v>
          </cell>
          <cell r="G1459" t="str">
            <v>VAM</v>
          </cell>
          <cell r="H1459">
            <v>42117</v>
          </cell>
        </row>
        <row r="1460">
          <cell r="A1460" t="str">
            <v>SP-504a</v>
          </cell>
          <cell r="B1460" t="str">
            <v>YPF.RN.SP-504</v>
          </cell>
          <cell r="C1460" t="str">
            <v>SP-504</v>
          </cell>
          <cell r="D1460" t="str">
            <v>YPF.RN.SP-0504a</v>
          </cell>
          <cell r="E1460" t="str">
            <v>Catriel</v>
          </cell>
          <cell r="F1460" t="str">
            <v>CAT Zona I</v>
          </cell>
          <cell r="G1460" t="str">
            <v>SP-10</v>
          </cell>
          <cell r="H1460">
            <v>42116</v>
          </cell>
        </row>
        <row r="1461">
          <cell r="A1461" t="str">
            <v>SCB-68a</v>
          </cell>
          <cell r="B1461" t="str">
            <v>YPF.Nq.SCB-68</v>
          </cell>
          <cell r="C1461" t="str">
            <v>SCB-68</v>
          </cell>
          <cell r="D1461" t="str">
            <v>YPF.Nq.SCB-0068a</v>
          </cell>
          <cell r="E1461" t="str">
            <v>Catriel</v>
          </cell>
          <cell r="F1461" t="str">
            <v>VAM Zona I</v>
          </cell>
          <cell r="G1461" t="str">
            <v>SCB- 01</v>
          </cell>
          <cell r="H1461">
            <v>42116</v>
          </cell>
        </row>
        <row r="1462">
          <cell r="A1462" t="str">
            <v>SP-503a</v>
          </cell>
          <cell r="B1462" t="str">
            <v>YPF.RN.SP-503</v>
          </cell>
          <cell r="C1462" t="str">
            <v>SP-503</v>
          </cell>
          <cell r="D1462" t="str">
            <v>YPF.RN.SP-0503a</v>
          </cell>
          <cell r="E1462" t="str">
            <v>Catriel</v>
          </cell>
          <cell r="F1462" t="str">
            <v>CAT Zona I</v>
          </cell>
          <cell r="G1462" t="str">
            <v>SP- 09</v>
          </cell>
          <cell r="H1462">
            <v>42116</v>
          </cell>
        </row>
        <row r="1463">
          <cell r="A1463" t="str">
            <v>BP-18</v>
          </cell>
          <cell r="B1463" t="str">
            <v>YPF.RN.BP-18</v>
          </cell>
          <cell r="C1463" t="str">
            <v>BP-0018</v>
          </cell>
          <cell r="D1463" t="str">
            <v>YPF.RN.BP-18</v>
          </cell>
          <cell r="E1463" t="str">
            <v>Catriel</v>
          </cell>
          <cell r="F1463" t="str">
            <v>Cedido/Vendido CATRIEL</v>
          </cell>
          <cell r="G1463" t="str">
            <v>Cedido/Vendido BAJO DEL PICHE</v>
          </cell>
          <cell r="H1463">
            <v>42115</v>
          </cell>
        </row>
        <row r="1464">
          <cell r="A1464" t="str">
            <v>SP-350[00]a</v>
          </cell>
          <cell r="B1464" t="str">
            <v>YPF.RN.SP-350</v>
          </cell>
          <cell r="C1464" t="str">
            <v>SP-350</v>
          </cell>
          <cell r="D1464" t="str">
            <v>YPF.RN.SP-0350[00]a</v>
          </cell>
          <cell r="E1464" t="str">
            <v>Catriel</v>
          </cell>
          <cell r="F1464" t="str">
            <v>CAT Zona I</v>
          </cell>
          <cell r="G1464" t="str">
            <v>SP- 07</v>
          </cell>
          <cell r="H1464">
            <v>42114</v>
          </cell>
        </row>
        <row r="1465">
          <cell r="A1465" t="str">
            <v>SP-27a(I)</v>
          </cell>
          <cell r="B1465" t="str">
            <v>YPF.RN.SP-27(I)</v>
          </cell>
          <cell r="C1465" t="str">
            <v>SP-27(I)</v>
          </cell>
          <cell r="D1465" t="str">
            <v>YPF.RN.SP-0027a(I)</v>
          </cell>
          <cell r="E1465" t="str">
            <v>Catriel</v>
          </cell>
          <cell r="F1465" t="str">
            <v>CAT Zona I</v>
          </cell>
          <cell r="G1465" t="str">
            <v>SP- 01</v>
          </cell>
          <cell r="H1465">
            <v>42113</v>
          </cell>
        </row>
        <row r="1466">
          <cell r="A1466" t="str">
            <v>EM-798a</v>
          </cell>
          <cell r="B1466" t="str">
            <v>YPF.RN.EM-798</v>
          </cell>
          <cell r="C1466" t="str">
            <v>EM-798</v>
          </cell>
          <cell r="D1466" t="str">
            <v>YPF.RN.EM-0798a</v>
          </cell>
          <cell r="E1466" t="str">
            <v>Catriel</v>
          </cell>
          <cell r="F1466" t="str">
            <v>Cedido/Vendido CATRIEL</v>
          </cell>
          <cell r="G1466" t="str">
            <v>Cedido /Vendido EL MEDANITO</v>
          </cell>
          <cell r="H1466">
            <v>42112</v>
          </cell>
        </row>
        <row r="1467">
          <cell r="A1467" t="str">
            <v>SP-167</v>
          </cell>
          <cell r="B1467" t="str">
            <v>YPF.RN.SP-167</v>
          </cell>
          <cell r="C1467" t="str">
            <v>SP-0167</v>
          </cell>
          <cell r="D1467" t="str">
            <v>YPF.RN.SP-167</v>
          </cell>
          <cell r="E1467" t="str">
            <v>Catriel</v>
          </cell>
          <cell r="F1467" t="str">
            <v>CAT Zona I</v>
          </cell>
          <cell r="G1467" t="str">
            <v>SP- 06</v>
          </cell>
          <cell r="H1467">
            <v>42111</v>
          </cell>
        </row>
        <row r="1468">
          <cell r="A1468" t="str">
            <v>SP-106a(I)</v>
          </cell>
          <cell r="B1468" t="str">
            <v>YPF.RN.SP-106(I)</v>
          </cell>
          <cell r="C1468" t="str">
            <v>SP-106(I)</v>
          </cell>
          <cell r="D1468" t="str">
            <v>YPF.RN.SP-0106a(I)</v>
          </cell>
          <cell r="E1468" t="str">
            <v>Catriel</v>
          </cell>
          <cell r="F1468" t="str">
            <v>CAT Zona I</v>
          </cell>
          <cell r="G1468" t="str">
            <v>SP- 02</v>
          </cell>
          <cell r="H1468">
            <v>42109</v>
          </cell>
        </row>
        <row r="1469">
          <cell r="A1469" t="str">
            <v>SP-228</v>
          </cell>
          <cell r="B1469" t="str">
            <v>YPF.RN.SP-228</v>
          </cell>
          <cell r="C1469" t="str">
            <v>SP-0228</v>
          </cell>
          <cell r="D1469" t="str">
            <v>YPF.RN.SP-228</v>
          </cell>
          <cell r="E1469" t="str">
            <v>Catriel</v>
          </cell>
          <cell r="F1469" t="str">
            <v>CAT Zona I</v>
          </cell>
          <cell r="G1469" t="str">
            <v>SP- 09</v>
          </cell>
          <cell r="H1469">
            <v>42109</v>
          </cell>
        </row>
        <row r="1470">
          <cell r="A1470" t="str">
            <v>SP-450a</v>
          </cell>
          <cell r="B1470" t="str">
            <v>YPF.RN.SP-450</v>
          </cell>
          <cell r="C1470" t="str">
            <v>SP-450</v>
          </cell>
          <cell r="D1470" t="str">
            <v>YPF.RN.SP-0450a</v>
          </cell>
          <cell r="E1470" t="str">
            <v>Catriel</v>
          </cell>
          <cell r="F1470" t="str">
            <v>CAT Zona I</v>
          </cell>
          <cell r="G1470" t="str">
            <v>SP-10</v>
          </cell>
          <cell r="H1470">
            <v>42107</v>
          </cell>
        </row>
        <row r="1471">
          <cell r="A1471" t="str">
            <v>EM-841a</v>
          </cell>
          <cell r="B1471" t="str">
            <v>YPF.RN.EM-841</v>
          </cell>
          <cell r="C1471" t="str">
            <v>EM-841</v>
          </cell>
          <cell r="D1471" t="str">
            <v>YPF.RN.EM-0841a</v>
          </cell>
          <cell r="E1471" t="str">
            <v>Catriel</v>
          </cell>
          <cell r="F1471" t="str">
            <v>Cedido/Vendido CATRIEL</v>
          </cell>
          <cell r="G1471" t="str">
            <v>Cedido /Vendido EL MEDANITO</v>
          </cell>
          <cell r="H1471">
            <v>42107</v>
          </cell>
        </row>
        <row r="1472">
          <cell r="A1472" t="str">
            <v>SP-438a</v>
          </cell>
          <cell r="B1472" t="str">
            <v>YPF.RN.SP.a-438</v>
          </cell>
          <cell r="C1472" t="str">
            <v>SP.a-438</v>
          </cell>
          <cell r="D1472" t="str">
            <v>YPF.RN.SP.a-0438a</v>
          </cell>
          <cell r="E1472" t="str">
            <v>Catriel</v>
          </cell>
          <cell r="F1472" t="str">
            <v>CAT Zona I</v>
          </cell>
          <cell r="G1472" t="str">
            <v>SP- 06</v>
          </cell>
          <cell r="H1472">
            <v>42107</v>
          </cell>
        </row>
        <row r="1473">
          <cell r="A1473" t="str">
            <v>SP-38</v>
          </cell>
          <cell r="B1473" t="str">
            <v>YPF.RN.SP-38</v>
          </cell>
          <cell r="C1473" t="str">
            <v>SP-0038</v>
          </cell>
          <cell r="D1473" t="str">
            <v>YPF.RN.SP-38</v>
          </cell>
          <cell r="E1473" t="str">
            <v>Catriel</v>
          </cell>
          <cell r="F1473" t="str">
            <v>CAT Zona I</v>
          </cell>
          <cell r="G1473" t="str">
            <v>SP- 02</v>
          </cell>
          <cell r="H1473">
            <v>42106</v>
          </cell>
        </row>
        <row r="1474">
          <cell r="A1474" t="str">
            <v>VAM-18a</v>
          </cell>
          <cell r="B1474" t="str">
            <v>YPF.Nq.VAM-18</v>
          </cell>
          <cell r="C1474" t="str">
            <v>VAM-18</v>
          </cell>
          <cell r="D1474" t="str">
            <v>YPF.Nq.VAM-0018a</v>
          </cell>
          <cell r="E1474" t="str">
            <v>Catriel</v>
          </cell>
          <cell r="F1474" t="str">
            <v>VAM Zona I</v>
          </cell>
          <cell r="G1474" t="str">
            <v>VAM</v>
          </cell>
          <cell r="H1474">
            <v>42105</v>
          </cell>
        </row>
        <row r="1475">
          <cell r="A1475" t="str">
            <v>VAM-40a</v>
          </cell>
          <cell r="B1475" t="str">
            <v>YPF.Nq.VAM-40</v>
          </cell>
          <cell r="C1475" t="str">
            <v>VAM-40</v>
          </cell>
          <cell r="D1475" t="str">
            <v>YPF.Nq.VAM-0040a</v>
          </cell>
          <cell r="E1475" t="str">
            <v>Catriel</v>
          </cell>
          <cell r="F1475" t="str">
            <v>VAM Zona I</v>
          </cell>
          <cell r="G1475" t="str">
            <v>VAM</v>
          </cell>
          <cell r="H1475">
            <v>42105</v>
          </cell>
        </row>
        <row r="1476">
          <cell r="A1476" t="str">
            <v>SP-131</v>
          </cell>
          <cell r="B1476" t="str">
            <v>YPF.RN.SP-131</v>
          </cell>
          <cell r="C1476" t="str">
            <v>SP-0131</v>
          </cell>
          <cell r="D1476" t="str">
            <v>YPF.RN.SP-131</v>
          </cell>
          <cell r="E1476" t="str">
            <v>Catriel</v>
          </cell>
          <cell r="F1476" t="str">
            <v>CAT Zona I</v>
          </cell>
          <cell r="G1476" t="str">
            <v>SP- 04</v>
          </cell>
          <cell r="H1476">
            <v>42105</v>
          </cell>
        </row>
        <row r="1477">
          <cell r="A1477" t="str">
            <v>SP-364a</v>
          </cell>
          <cell r="B1477" t="str">
            <v>YPF.RN.SP-364</v>
          </cell>
          <cell r="C1477" t="str">
            <v>SP-364</v>
          </cell>
          <cell r="D1477" t="str">
            <v>YPF.RN.SP-0364a</v>
          </cell>
          <cell r="E1477" t="str">
            <v>Catriel</v>
          </cell>
          <cell r="F1477" t="str">
            <v>CAT Zona I</v>
          </cell>
          <cell r="G1477" t="str">
            <v>SP- 06</v>
          </cell>
          <cell r="H1477">
            <v>42105</v>
          </cell>
        </row>
        <row r="1478">
          <cell r="A1478" t="str">
            <v>SP-237(I)[00]a</v>
          </cell>
          <cell r="B1478" t="str">
            <v>YPF.RN.SP-237(I)</v>
          </cell>
          <cell r="C1478" t="str">
            <v>SP-237(I)</v>
          </cell>
          <cell r="D1478" t="str">
            <v>YPF.RN.SP-0237(I)[00]a</v>
          </cell>
          <cell r="E1478" t="str">
            <v>Catriel</v>
          </cell>
          <cell r="F1478" t="str">
            <v>CAT Zona I</v>
          </cell>
          <cell r="G1478" t="str">
            <v>SP- 07</v>
          </cell>
          <cell r="H1478">
            <v>42104</v>
          </cell>
        </row>
        <row r="1479">
          <cell r="A1479" t="str">
            <v>SP-138(I)[00]a</v>
          </cell>
          <cell r="B1479" t="str">
            <v>YPF.RN.SP-138(I)</v>
          </cell>
          <cell r="C1479" t="str">
            <v>SP-138(I)</v>
          </cell>
          <cell r="D1479" t="str">
            <v>YPF.RN.SP-0138(I)[00]a</v>
          </cell>
          <cell r="E1479" t="str">
            <v>Catriel</v>
          </cell>
          <cell r="F1479" t="str">
            <v>CAT Zona I</v>
          </cell>
          <cell r="G1479" t="str">
            <v>SP- 06</v>
          </cell>
          <cell r="H1479">
            <v>42102</v>
          </cell>
        </row>
        <row r="1480">
          <cell r="A1480" t="str">
            <v>LaMa-3(d)[00]a</v>
          </cell>
          <cell r="B1480" t="str">
            <v>YPF.Nq.LaMa-3(d)</v>
          </cell>
          <cell r="C1480" t="str">
            <v>LaMa-3(d)</v>
          </cell>
          <cell r="D1480" t="str">
            <v>YPF.Nq.LaMa-0003(d)[00]a</v>
          </cell>
          <cell r="E1480" t="str">
            <v>Catriel</v>
          </cell>
          <cell r="F1480" t="str">
            <v>VAM Zona I</v>
          </cell>
          <cell r="G1480" t="str">
            <v>LaMa- 02</v>
          </cell>
          <cell r="H1480">
            <v>42102</v>
          </cell>
        </row>
        <row r="1481">
          <cell r="A1481" t="str">
            <v>EM-888a(d)</v>
          </cell>
          <cell r="B1481" t="str">
            <v>YPF.RN.EM-888(d)</v>
          </cell>
          <cell r="C1481" t="str">
            <v>EM-888(d)</v>
          </cell>
          <cell r="D1481" t="str">
            <v>YPF.RN.EM-0888a(d)</v>
          </cell>
          <cell r="E1481" t="str">
            <v>Catriel</v>
          </cell>
          <cell r="F1481" t="str">
            <v>Cedido/Vendido CATRIEL</v>
          </cell>
          <cell r="G1481" t="str">
            <v>Cedido /Vendido EL MEDANITO</v>
          </cell>
          <cell r="H1481">
            <v>42101</v>
          </cell>
        </row>
        <row r="1482">
          <cell r="A1482" t="str">
            <v>SCB-132a</v>
          </cell>
          <cell r="B1482" t="str">
            <v>YPF.Nq.SCB-132</v>
          </cell>
          <cell r="C1482" t="str">
            <v>SCB-132</v>
          </cell>
          <cell r="D1482" t="str">
            <v>YPF.Nq.SCB-0132a</v>
          </cell>
          <cell r="E1482" t="str">
            <v>Catriel</v>
          </cell>
          <cell r="F1482" t="str">
            <v>VAM Zona I</v>
          </cell>
          <cell r="G1482" t="str">
            <v>SCB- 01</v>
          </cell>
          <cell r="H1482">
            <v>42101</v>
          </cell>
        </row>
        <row r="1483">
          <cell r="A1483" t="str">
            <v>PuB-155a</v>
          </cell>
          <cell r="B1483" t="str">
            <v>YPF.RN.PuB-155</v>
          </cell>
          <cell r="C1483" t="str">
            <v>PuB-155</v>
          </cell>
          <cell r="D1483" t="str">
            <v>YPF.RN.PuB-0155a</v>
          </cell>
          <cell r="E1483" t="str">
            <v>Catriel</v>
          </cell>
          <cell r="F1483" t="str">
            <v>CAT Zona I</v>
          </cell>
          <cell r="G1483" t="str">
            <v>PB- 04</v>
          </cell>
          <cell r="H1483">
            <v>42099</v>
          </cell>
        </row>
        <row r="1484">
          <cell r="A1484" t="str">
            <v>PuB-118</v>
          </cell>
          <cell r="B1484" t="str">
            <v>YPF.RN.PuB-118</v>
          </cell>
          <cell r="C1484" t="str">
            <v>PuB-118</v>
          </cell>
          <cell r="D1484" t="str">
            <v>YPF.RN.PuB-118</v>
          </cell>
          <cell r="E1484" t="str">
            <v>Catriel</v>
          </cell>
          <cell r="F1484" t="str">
            <v>CAT Zona I</v>
          </cell>
          <cell r="G1484" t="str">
            <v>PB- 02</v>
          </cell>
          <cell r="H1484">
            <v>42099</v>
          </cell>
        </row>
        <row r="1485">
          <cell r="A1485" t="str">
            <v>SCB-46</v>
          </cell>
          <cell r="B1485" t="str">
            <v>YPF.Nq.SCB-46</v>
          </cell>
          <cell r="C1485" t="str">
            <v>SCB-0046</v>
          </cell>
          <cell r="D1485" t="str">
            <v>YPF.Nq.SCB-46</v>
          </cell>
          <cell r="E1485" t="str">
            <v>Catriel</v>
          </cell>
          <cell r="F1485" t="str">
            <v>VAM Zona I</v>
          </cell>
          <cell r="G1485" t="str">
            <v>SCB- 01</v>
          </cell>
          <cell r="H1485">
            <v>42099</v>
          </cell>
        </row>
        <row r="1486">
          <cell r="A1486" t="str">
            <v>SP-80</v>
          </cell>
          <cell r="B1486" t="str">
            <v>YPF.RN.SP-80</v>
          </cell>
          <cell r="C1486" t="str">
            <v>SP-0080</v>
          </cell>
          <cell r="D1486" t="str">
            <v>YPF.RN.SP-80</v>
          </cell>
          <cell r="E1486" t="str">
            <v>Catriel</v>
          </cell>
          <cell r="F1486" t="str">
            <v>CAT Zona I</v>
          </cell>
          <cell r="G1486" t="str">
            <v>SP- 04</v>
          </cell>
          <cell r="H1486">
            <v>42099</v>
          </cell>
        </row>
        <row r="1487">
          <cell r="A1487" t="str">
            <v>SCB-133a</v>
          </cell>
          <cell r="B1487" t="str">
            <v>YPF.Nq.SCB-133</v>
          </cell>
          <cell r="C1487" t="str">
            <v>SCB-133</v>
          </cell>
          <cell r="D1487" t="str">
            <v>YPF.Nq.SCB-0133a</v>
          </cell>
          <cell r="E1487" t="str">
            <v>Catriel</v>
          </cell>
          <cell r="F1487" t="str">
            <v>VAM Zona I</v>
          </cell>
          <cell r="G1487" t="str">
            <v>SCB- 01</v>
          </cell>
          <cell r="H1487">
            <v>42098</v>
          </cell>
        </row>
        <row r="1488">
          <cell r="A1488" t="str">
            <v>SP-307a</v>
          </cell>
          <cell r="B1488" t="str">
            <v>YPF.RN.SP.IA-307</v>
          </cell>
          <cell r="C1488" t="str">
            <v>SP-307</v>
          </cell>
          <cell r="D1488" t="str">
            <v>YPF.RN.SP.IA-0307a</v>
          </cell>
          <cell r="E1488" t="str">
            <v>Catriel</v>
          </cell>
          <cell r="F1488" t="str">
            <v>CAT Zona I</v>
          </cell>
          <cell r="G1488" t="str">
            <v>SP- 06</v>
          </cell>
          <cell r="H1488">
            <v>42097</v>
          </cell>
        </row>
        <row r="1489">
          <cell r="A1489" t="str">
            <v>EM-869a</v>
          </cell>
          <cell r="B1489" t="str">
            <v>YPF.RN.EM-869</v>
          </cell>
          <cell r="C1489" t="str">
            <v>EM-869</v>
          </cell>
          <cell r="D1489" t="str">
            <v>YPF.RN.EM-0869a</v>
          </cell>
          <cell r="E1489" t="str">
            <v>Catriel</v>
          </cell>
          <cell r="F1489" t="str">
            <v>Cedido/Vendido CATRIEL</v>
          </cell>
          <cell r="G1489" t="str">
            <v>Cedido /Vendido EL MEDANITO</v>
          </cell>
          <cell r="H1489">
            <v>42097</v>
          </cell>
        </row>
        <row r="1490">
          <cell r="A1490" t="str">
            <v>EM-828a</v>
          </cell>
          <cell r="B1490" t="str">
            <v>YPF.RN.EM-828</v>
          </cell>
          <cell r="C1490" t="str">
            <v>EM-828</v>
          </cell>
          <cell r="D1490" t="str">
            <v>YPF.RN.EM-0828a</v>
          </cell>
          <cell r="E1490" t="str">
            <v>Catriel</v>
          </cell>
          <cell r="F1490" t="str">
            <v>Cedido/Vendido CATRIEL</v>
          </cell>
          <cell r="G1490" t="str">
            <v>Cedido /Vendido EL MEDANITO</v>
          </cell>
          <cell r="H1490">
            <v>42096</v>
          </cell>
        </row>
        <row r="1491">
          <cell r="A1491" t="str">
            <v>SP-0294[00]a</v>
          </cell>
          <cell r="B1491" t="str">
            <v>YPF.RN.SP-294</v>
          </cell>
          <cell r="C1491" t="str">
            <v>SP-294</v>
          </cell>
          <cell r="D1491" t="str">
            <v>YPF.RN.SP-0294[00]a</v>
          </cell>
          <cell r="E1491" t="str">
            <v>Catriel</v>
          </cell>
          <cell r="F1491" t="str">
            <v>CAT Zona I</v>
          </cell>
          <cell r="G1491" t="str">
            <v>SP- 09</v>
          </cell>
          <cell r="H1491">
            <v>42096</v>
          </cell>
        </row>
        <row r="1492">
          <cell r="A1492" t="str">
            <v>SP-453a</v>
          </cell>
          <cell r="B1492" t="str">
            <v>YPF.RN.SP-453</v>
          </cell>
          <cell r="C1492" t="str">
            <v>SP-453</v>
          </cell>
          <cell r="D1492" t="str">
            <v>YPF.RN.SP-0453a</v>
          </cell>
          <cell r="E1492" t="str">
            <v>Catriel</v>
          </cell>
          <cell r="F1492" t="str">
            <v>CAT Zona I</v>
          </cell>
          <cell r="G1492" t="str">
            <v>SP-10</v>
          </cell>
          <cell r="H1492">
            <v>42095</v>
          </cell>
        </row>
        <row r="1493">
          <cell r="A1493" t="str">
            <v>SCB-0065[00]a</v>
          </cell>
          <cell r="B1493" t="str">
            <v>YPF.Nq.SCB.a-65</v>
          </cell>
          <cell r="C1493" t="str">
            <v>SCB-65</v>
          </cell>
          <cell r="D1493" t="str">
            <v>YPF.Nq.SCB.a-0065[00]a</v>
          </cell>
          <cell r="E1493" t="str">
            <v>Catriel</v>
          </cell>
          <cell r="F1493" t="str">
            <v>VAM Zona I</v>
          </cell>
          <cell r="G1493" t="str">
            <v>SCB- 01</v>
          </cell>
          <cell r="H1493">
            <v>42093</v>
          </cell>
        </row>
        <row r="1494">
          <cell r="A1494" t="str">
            <v>SP-451a</v>
          </cell>
          <cell r="B1494" t="str">
            <v>YPF.RN.SP-451</v>
          </cell>
          <cell r="C1494" t="str">
            <v>SP-451</v>
          </cell>
          <cell r="D1494" t="str">
            <v>YPF.RN.SP-0451a</v>
          </cell>
          <cell r="E1494" t="str">
            <v>Catriel</v>
          </cell>
          <cell r="F1494" t="str">
            <v>CAT Zona I</v>
          </cell>
          <cell r="G1494" t="str">
            <v>SP-10</v>
          </cell>
          <cell r="H1494">
            <v>42092</v>
          </cell>
        </row>
        <row r="1495">
          <cell r="A1495" t="str">
            <v>EM-748a</v>
          </cell>
          <cell r="B1495" t="str">
            <v>YPF.RN.EM-748</v>
          </cell>
          <cell r="C1495" t="str">
            <v>EM-748</v>
          </cell>
          <cell r="D1495" t="str">
            <v>YPF.RN.EM-0748a</v>
          </cell>
          <cell r="E1495" t="str">
            <v>Catriel</v>
          </cell>
          <cell r="F1495" t="str">
            <v>Cedido/Vendido CATRIEL</v>
          </cell>
          <cell r="G1495" t="str">
            <v>Cedido /Vendido EL MEDANITO</v>
          </cell>
          <cell r="H1495">
            <v>42092</v>
          </cell>
        </row>
        <row r="1496">
          <cell r="A1496" t="str">
            <v>VAM-26a</v>
          </cell>
          <cell r="B1496" t="str">
            <v>YPF.Nq.VAM-26</v>
          </cell>
          <cell r="C1496" t="str">
            <v>VAM-26</v>
          </cell>
          <cell r="D1496" t="str">
            <v>YPF.Nq.VAM-0026a</v>
          </cell>
          <cell r="E1496" t="str">
            <v>Catriel</v>
          </cell>
          <cell r="F1496" t="str">
            <v>VAM Zona I</v>
          </cell>
          <cell r="G1496" t="str">
            <v>VAM</v>
          </cell>
          <cell r="H1496">
            <v>42091</v>
          </cell>
        </row>
        <row r="1497">
          <cell r="A1497" t="str">
            <v>VAM-69(d)[00]a</v>
          </cell>
          <cell r="B1497" t="str">
            <v>YPF.Nq.VAM-69(d)</v>
          </cell>
          <cell r="C1497" t="str">
            <v>VAM-69(d)</v>
          </cell>
          <cell r="D1497" t="str">
            <v>YPF.Nq.VAM-0069(d)[00]a</v>
          </cell>
          <cell r="E1497" t="str">
            <v>Catriel</v>
          </cell>
          <cell r="F1497" t="str">
            <v>VAM Zona I</v>
          </cell>
          <cell r="G1497" t="str">
            <v>VAM</v>
          </cell>
          <cell r="H1497">
            <v>42090</v>
          </cell>
        </row>
        <row r="1498">
          <cell r="A1498" t="str">
            <v>EM-777a</v>
          </cell>
          <cell r="B1498" t="str">
            <v>YPF.RN.EM-777</v>
          </cell>
          <cell r="C1498" t="str">
            <v>EM-777</v>
          </cell>
          <cell r="D1498" t="str">
            <v>YPF.RN.EM-0777a</v>
          </cell>
          <cell r="E1498" t="str">
            <v>Catriel</v>
          </cell>
          <cell r="F1498" t="str">
            <v>Cedido/Vendido CATRIEL</v>
          </cell>
          <cell r="G1498" t="str">
            <v>Cedido /Vendido EL MEDANITO</v>
          </cell>
          <cell r="H1498">
            <v>42089</v>
          </cell>
        </row>
        <row r="1499">
          <cell r="A1499" t="str">
            <v>SCB-0067[00]a</v>
          </cell>
          <cell r="B1499" t="str">
            <v>YPF.Nq.SCB-67</v>
          </cell>
          <cell r="C1499" t="str">
            <v>SCB-67</v>
          </cell>
          <cell r="D1499" t="str">
            <v>YPF.Nq.SCB-0067[00]a</v>
          </cell>
          <cell r="E1499" t="str">
            <v>Catriel</v>
          </cell>
          <cell r="F1499" t="str">
            <v>VAM Zona I</v>
          </cell>
          <cell r="G1499" t="str">
            <v>SCB- 01</v>
          </cell>
          <cell r="H1499">
            <v>42089</v>
          </cell>
        </row>
        <row r="1500">
          <cell r="A1500" t="str">
            <v>VAM-80a</v>
          </cell>
          <cell r="B1500" t="str">
            <v>YPF.Nq.VAM-80</v>
          </cell>
          <cell r="C1500" t="str">
            <v>VAM-80</v>
          </cell>
          <cell r="D1500" t="str">
            <v>YPF.Nq.VAM-0080a</v>
          </cell>
          <cell r="E1500" t="str">
            <v>Catriel</v>
          </cell>
          <cell r="F1500" t="str">
            <v>VAM Zona I</v>
          </cell>
          <cell r="G1500" t="str">
            <v>VAM</v>
          </cell>
          <cell r="H1500">
            <v>42089</v>
          </cell>
        </row>
        <row r="1501">
          <cell r="A1501" t="str">
            <v>SP-355a</v>
          </cell>
          <cell r="B1501" t="str">
            <v>YPF.RN.SP-355</v>
          </cell>
          <cell r="C1501" t="str">
            <v>SP-355</v>
          </cell>
          <cell r="D1501" t="str">
            <v>YPF.RN.SP-0355a</v>
          </cell>
          <cell r="E1501" t="str">
            <v>Catriel</v>
          </cell>
          <cell r="F1501" t="str">
            <v>CAT Zona I</v>
          </cell>
          <cell r="G1501" t="str">
            <v>SP- 06</v>
          </cell>
          <cell r="H1501">
            <v>42089</v>
          </cell>
        </row>
        <row r="1502">
          <cell r="A1502" t="str">
            <v>BP.a-14</v>
          </cell>
          <cell r="B1502" t="str">
            <v>YPF.RN.BP.a-14</v>
          </cell>
          <cell r="C1502" t="str">
            <v>BP-0014</v>
          </cell>
          <cell r="D1502" t="str">
            <v>YPF.RN.BP.a-14</v>
          </cell>
          <cell r="E1502" t="str">
            <v>Catriel</v>
          </cell>
          <cell r="F1502" t="str">
            <v>Cedido/Vendido CATRIEL</v>
          </cell>
          <cell r="G1502" t="str">
            <v>Cedido/Vendido BAJO DEL PICHE</v>
          </cell>
          <cell r="H1502">
            <v>42089</v>
          </cell>
        </row>
        <row r="1503">
          <cell r="A1503" t="str">
            <v>EM-74</v>
          </cell>
          <cell r="B1503" t="str">
            <v>YPF.RN.EM-74</v>
          </cell>
          <cell r="C1503" t="str">
            <v>EM-0074</v>
          </cell>
          <cell r="D1503" t="str">
            <v>YPF.RN.EM-74</v>
          </cell>
          <cell r="E1503" t="str">
            <v>Catriel</v>
          </cell>
          <cell r="F1503" t="str">
            <v>Cedido/Vendido CATRIEL</v>
          </cell>
          <cell r="G1503" t="str">
            <v>Cedido /Vendido EL MEDANITO</v>
          </cell>
          <cell r="H1503">
            <v>42088</v>
          </cell>
        </row>
        <row r="1504">
          <cell r="A1504" t="str">
            <v>PuB-89</v>
          </cell>
          <cell r="B1504" t="str">
            <v>YPF.RN.PuB-89</v>
          </cell>
          <cell r="C1504" t="str">
            <v>PuB-0089</v>
          </cell>
          <cell r="D1504" t="str">
            <v>YPF.RN.PuB-89</v>
          </cell>
          <cell r="E1504" t="str">
            <v>Catriel</v>
          </cell>
          <cell r="F1504" t="str">
            <v>CAT Zona I</v>
          </cell>
          <cell r="G1504" t="str">
            <v>PB- 03</v>
          </cell>
          <cell r="H1504">
            <v>42087</v>
          </cell>
        </row>
        <row r="1505">
          <cell r="A1505" t="str">
            <v>EM-156</v>
          </cell>
          <cell r="B1505" t="str">
            <v>YPF.RN.EM-156</v>
          </cell>
          <cell r="C1505" t="str">
            <v>EM-0156</v>
          </cell>
          <cell r="D1505" t="str">
            <v>YPF.RN.EM-156</v>
          </cell>
          <cell r="E1505" t="str">
            <v>Catriel</v>
          </cell>
          <cell r="F1505" t="str">
            <v>Cedido/Vendido CATRIEL</v>
          </cell>
          <cell r="G1505" t="str">
            <v>Cedido /Vendido EL MEDANITO</v>
          </cell>
          <cell r="H1505">
            <v>42086</v>
          </cell>
        </row>
        <row r="1506">
          <cell r="A1506" t="str">
            <v>EM-769a</v>
          </cell>
          <cell r="B1506" t="str">
            <v>YPF.RN.EM-769</v>
          </cell>
          <cell r="C1506" t="str">
            <v>EM-769</v>
          </cell>
          <cell r="D1506" t="str">
            <v>YPF.RN.EM-0769a</v>
          </cell>
          <cell r="E1506" t="str">
            <v>Catriel</v>
          </cell>
          <cell r="F1506" t="str">
            <v>Cedido/Vendido CATRIEL</v>
          </cell>
          <cell r="G1506" t="str">
            <v>Cedido /Vendido EL MEDANITO</v>
          </cell>
          <cell r="H1506">
            <v>42086</v>
          </cell>
        </row>
        <row r="1507">
          <cell r="A1507" t="str">
            <v>SCB-133a</v>
          </cell>
          <cell r="B1507" t="str">
            <v>YPF.Nq.SCB-133</v>
          </cell>
          <cell r="C1507" t="str">
            <v>SCB-133</v>
          </cell>
          <cell r="D1507" t="str">
            <v>YPF.Nq.SCB-0133a</v>
          </cell>
          <cell r="E1507" t="str">
            <v>Catriel</v>
          </cell>
          <cell r="F1507" t="str">
            <v>VAM Zona I</v>
          </cell>
          <cell r="G1507" t="str">
            <v>SCB- 01</v>
          </cell>
          <cell r="H1507">
            <v>42085</v>
          </cell>
        </row>
        <row r="1508">
          <cell r="A1508" t="str">
            <v>PuB-121</v>
          </cell>
          <cell r="B1508" t="str">
            <v>YPF.RN.PuB-121</v>
          </cell>
          <cell r="C1508" t="str">
            <v>PuB-121</v>
          </cell>
          <cell r="D1508" t="str">
            <v>YPF.RN.PuB-121</v>
          </cell>
          <cell r="E1508" t="str">
            <v>Catriel</v>
          </cell>
          <cell r="F1508" t="str">
            <v>CAT Zona I</v>
          </cell>
          <cell r="G1508" t="str">
            <v>PB- 02</v>
          </cell>
          <cell r="H1508">
            <v>42084</v>
          </cell>
        </row>
        <row r="1509">
          <cell r="A1509" t="str">
            <v>VAM-47a</v>
          </cell>
          <cell r="B1509" t="str">
            <v>YPF.Nq.VAM.a-47(d)</v>
          </cell>
          <cell r="C1509" t="str">
            <v>VAM.a-47(d)</v>
          </cell>
          <cell r="D1509" t="str">
            <v>YPF.Nq.VAM.a-0047a</v>
          </cell>
          <cell r="E1509" t="str">
            <v>Catriel</v>
          </cell>
          <cell r="F1509" t="str">
            <v>VAM Zona I</v>
          </cell>
          <cell r="G1509" t="str">
            <v>VAM</v>
          </cell>
          <cell r="H1509">
            <v>42084</v>
          </cell>
        </row>
        <row r="1510">
          <cell r="A1510" t="str">
            <v>EM-879a</v>
          </cell>
          <cell r="B1510" t="str">
            <v>YPF.RN.EM-879</v>
          </cell>
          <cell r="C1510" t="str">
            <v>EM-879</v>
          </cell>
          <cell r="D1510" t="str">
            <v>YPF.RN.EM-0879a</v>
          </cell>
          <cell r="E1510" t="str">
            <v>Catriel</v>
          </cell>
          <cell r="F1510" t="str">
            <v>Cedido/Vendido CATRIEL</v>
          </cell>
          <cell r="G1510" t="str">
            <v>Cedido /Vendido EL MEDANITO</v>
          </cell>
          <cell r="H1510">
            <v>42083</v>
          </cell>
        </row>
        <row r="1511">
          <cell r="A1511" t="str">
            <v>PuB-70</v>
          </cell>
          <cell r="B1511" t="str">
            <v>YPF.RN.PuB-70</v>
          </cell>
          <cell r="C1511" t="str">
            <v>PuB-0070</v>
          </cell>
          <cell r="D1511" t="str">
            <v>YPF.RN.PuB-70</v>
          </cell>
          <cell r="E1511" t="str">
            <v>Catriel</v>
          </cell>
          <cell r="F1511" t="str">
            <v>CAT Zona I</v>
          </cell>
          <cell r="G1511" t="str">
            <v>PB- 04</v>
          </cell>
          <cell r="H1511">
            <v>42082</v>
          </cell>
        </row>
        <row r="1512">
          <cell r="A1512" t="str">
            <v>VAM-26a</v>
          </cell>
          <cell r="B1512" t="str">
            <v>YPF.Nq.VAM-26</v>
          </cell>
          <cell r="C1512" t="str">
            <v>VAM-26</v>
          </cell>
          <cell r="D1512" t="str">
            <v>YPF.Nq.VAM-0026a</v>
          </cell>
          <cell r="E1512" t="str">
            <v>Catriel</v>
          </cell>
          <cell r="F1512" t="str">
            <v>VAM Zona I</v>
          </cell>
          <cell r="G1512" t="str">
            <v>VAM</v>
          </cell>
          <cell r="H1512">
            <v>42081</v>
          </cell>
        </row>
        <row r="1513">
          <cell r="A1513" t="str">
            <v>RiAlN-1a</v>
          </cell>
          <cell r="B1513" t="str">
            <v>YPF.Nq.RiAlN.x-1</v>
          </cell>
          <cell r="C1513" t="str">
            <v>RiAlN-1</v>
          </cell>
          <cell r="D1513" t="str">
            <v>YPF.Nq.RiAlN.x-0001a</v>
          </cell>
          <cell r="E1513" t="str">
            <v>Catriel</v>
          </cell>
          <cell r="F1513" t="str">
            <v>VAM Zona I</v>
          </cell>
          <cell r="G1513" t="str">
            <v>LaMa- 02</v>
          </cell>
          <cell r="H1513">
            <v>42081</v>
          </cell>
        </row>
        <row r="1514">
          <cell r="A1514" t="str">
            <v>SP-0292[00]a</v>
          </cell>
          <cell r="B1514" t="str">
            <v>YPF.RN.SP-292</v>
          </cell>
          <cell r="C1514" t="str">
            <v>SP-292</v>
          </cell>
          <cell r="D1514" t="str">
            <v>YPF.RN.SP-0292[00]a</v>
          </cell>
          <cell r="E1514" t="str">
            <v>Catriel</v>
          </cell>
          <cell r="F1514" t="str">
            <v>CAT Zona I</v>
          </cell>
          <cell r="G1514" t="str">
            <v>SP- 04</v>
          </cell>
          <cell r="H1514">
            <v>42080</v>
          </cell>
        </row>
        <row r="1515">
          <cell r="A1515" t="str">
            <v>EM-749a</v>
          </cell>
          <cell r="B1515" t="str">
            <v>YPF.RN.EM-749</v>
          </cell>
          <cell r="C1515" t="str">
            <v>EM-749</v>
          </cell>
          <cell r="D1515" t="str">
            <v>YPF.RN.EM-0749a</v>
          </cell>
          <cell r="E1515" t="str">
            <v>Catriel</v>
          </cell>
          <cell r="F1515" t="str">
            <v>Cedido/Vendido CATRIEL</v>
          </cell>
          <cell r="G1515" t="str">
            <v>Cedido /Vendido EL MEDANITO</v>
          </cell>
          <cell r="H1515">
            <v>42080</v>
          </cell>
        </row>
        <row r="1516">
          <cell r="A1516" t="str">
            <v>SP-414a</v>
          </cell>
          <cell r="B1516" t="str">
            <v>YPF.RN.SP.a-414</v>
          </cell>
          <cell r="C1516" t="str">
            <v>SP.a-414</v>
          </cell>
          <cell r="D1516" t="str">
            <v>YPF.RN.SP.a-0414a</v>
          </cell>
          <cell r="E1516" t="str">
            <v>Catriel</v>
          </cell>
          <cell r="F1516" t="str">
            <v>CAT Zona I</v>
          </cell>
          <cell r="G1516" t="str">
            <v>SP-10</v>
          </cell>
          <cell r="H1516">
            <v>42080</v>
          </cell>
        </row>
        <row r="1517">
          <cell r="A1517" t="str">
            <v>SP-237(I)[00]a</v>
          </cell>
          <cell r="B1517" t="str">
            <v>YPF.RN.SP-237(I)</v>
          </cell>
          <cell r="C1517" t="str">
            <v>SP-237(I)</v>
          </cell>
          <cell r="D1517" t="str">
            <v>YPF.RN.SP-0237(I)[00]a</v>
          </cell>
          <cell r="E1517" t="str">
            <v>Catriel</v>
          </cell>
          <cell r="F1517" t="str">
            <v>CAT Zona I</v>
          </cell>
          <cell r="G1517" t="str">
            <v>SP- 07</v>
          </cell>
          <cell r="H1517">
            <v>42079</v>
          </cell>
        </row>
        <row r="1518">
          <cell r="A1518" t="str">
            <v>CHO-36a(d)</v>
          </cell>
          <cell r="B1518" t="str">
            <v>YPF.Nq.CHO.a-36(d)</v>
          </cell>
          <cell r="C1518" t="str">
            <v>CHO.a-36(d)</v>
          </cell>
          <cell r="D1518" t="str">
            <v>YPF.Nq.CHO.a-0036a(d)</v>
          </cell>
          <cell r="E1518" t="str">
            <v>Catriel</v>
          </cell>
          <cell r="F1518" t="str">
            <v>VAM Zona I</v>
          </cell>
          <cell r="G1518" t="str">
            <v>CHON</v>
          </cell>
          <cell r="H1518">
            <v>42078</v>
          </cell>
        </row>
        <row r="1519">
          <cell r="A1519" t="str">
            <v>EM-75</v>
          </cell>
          <cell r="B1519" t="str">
            <v>YPF.RN.EM-75</v>
          </cell>
          <cell r="C1519" t="str">
            <v>EM-0075</v>
          </cell>
          <cell r="D1519" t="str">
            <v>YPF.RN.EM-75</v>
          </cell>
          <cell r="E1519" t="str">
            <v>Catriel</v>
          </cell>
          <cell r="F1519" t="str">
            <v>Cedido/Vendido CATRIEL</v>
          </cell>
          <cell r="G1519" t="str">
            <v>Cedido /Vendido EL MEDANITO</v>
          </cell>
          <cell r="H1519">
            <v>42078</v>
          </cell>
        </row>
        <row r="1520">
          <cell r="A1520" t="str">
            <v>VAM-20a</v>
          </cell>
          <cell r="B1520" t="str">
            <v>YPF.Nq.VAM-20</v>
          </cell>
          <cell r="C1520" t="str">
            <v>VAM-20</v>
          </cell>
          <cell r="D1520" t="str">
            <v>YPF.Nq.VAM-0020a</v>
          </cell>
          <cell r="E1520" t="str">
            <v>Catriel</v>
          </cell>
          <cell r="F1520" t="str">
            <v>VAM Zona I</v>
          </cell>
          <cell r="G1520" t="str">
            <v>VAM</v>
          </cell>
          <cell r="H1520">
            <v>42078</v>
          </cell>
        </row>
        <row r="1521">
          <cell r="A1521" t="str">
            <v>SP-222</v>
          </cell>
          <cell r="B1521" t="str">
            <v>YPF.RN.SP-222</v>
          </cell>
          <cell r="C1521" t="str">
            <v>SP-0222</v>
          </cell>
          <cell r="D1521" t="str">
            <v>YPF.RN.SP-222</v>
          </cell>
          <cell r="E1521" t="str">
            <v>Catriel</v>
          </cell>
          <cell r="F1521" t="str">
            <v>CAT Zona I</v>
          </cell>
          <cell r="G1521" t="str">
            <v>SP- 03</v>
          </cell>
          <cell r="H1521">
            <v>42077</v>
          </cell>
        </row>
        <row r="1522">
          <cell r="A1522" t="str">
            <v>SP-344[00]a</v>
          </cell>
          <cell r="B1522" t="str">
            <v>YPF.RN.SP-344</v>
          </cell>
          <cell r="C1522" t="str">
            <v>SP-344</v>
          </cell>
          <cell r="D1522" t="str">
            <v>YPF.RN.SP-0344[00]a</v>
          </cell>
          <cell r="E1522" t="str">
            <v>Catriel</v>
          </cell>
          <cell r="F1522" t="str">
            <v>CAT Zona I</v>
          </cell>
          <cell r="G1522" t="str">
            <v>SP- 07</v>
          </cell>
          <cell r="H1522">
            <v>42077</v>
          </cell>
        </row>
        <row r="1523">
          <cell r="A1523" t="str">
            <v>EM-764a</v>
          </cell>
          <cell r="B1523" t="str">
            <v>YPF.RN.EM-764</v>
          </cell>
          <cell r="C1523" t="str">
            <v>EM-764</v>
          </cell>
          <cell r="D1523" t="str">
            <v>YPF.RN.EM-0764a</v>
          </cell>
          <cell r="E1523" t="str">
            <v>Catriel</v>
          </cell>
          <cell r="F1523" t="str">
            <v>Cedido/Vendido CATRIEL</v>
          </cell>
          <cell r="G1523" t="str">
            <v>Cedido /Vendido EL MEDANITO</v>
          </cell>
          <cell r="H1523">
            <v>42075</v>
          </cell>
        </row>
        <row r="1524">
          <cell r="A1524" t="str">
            <v>SP-340a</v>
          </cell>
          <cell r="B1524" t="str">
            <v>YPF.RN.SP-340</v>
          </cell>
          <cell r="C1524" t="str">
            <v>SP-340</v>
          </cell>
          <cell r="D1524" t="str">
            <v>YPF.RN.SP-0340a</v>
          </cell>
          <cell r="E1524" t="str">
            <v>Catriel</v>
          </cell>
          <cell r="F1524" t="str">
            <v>CAT Zona I</v>
          </cell>
          <cell r="G1524" t="str">
            <v>SP- 06</v>
          </cell>
          <cell r="H1524">
            <v>42075</v>
          </cell>
        </row>
        <row r="1525">
          <cell r="A1525" t="str">
            <v>PuB-181a</v>
          </cell>
          <cell r="B1525" t="str">
            <v>YPF.RN.PuB.a-181</v>
          </cell>
          <cell r="C1525" t="str">
            <v>PuB.a-181</v>
          </cell>
          <cell r="D1525" t="str">
            <v>YPF.RN.PuB.a-0181a</v>
          </cell>
          <cell r="E1525" t="str">
            <v>Catriel</v>
          </cell>
          <cell r="F1525" t="str">
            <v>CAT Zona I</v>
          </cell>
          <cell r="G1525" t="str">
            <v>PTA BARDA 114</v>
          </cell>
          <cell r="H1525">
            <v>42075</v>
          </cell>
        </row>
        <row r="1526">
          <cell r="A1526" t="str">
            <v>VAM-0005[00]a</v>
          </cell>
          <cell r="B1526" t="str">
            <v>YPF.Nq.VAM.e-5</v>
          </cell>
          <cell r="C1526" t="str">
            <v>VAM-5</v>
          </cell>
          <cell r="D1526" t="str">
            <v>YPF.Nq.VAM.e-0005[00]a</v>
          </cell>
          <cell r="E1526" t="str">
            <v>Catriel</v>
          </cell>
          <cell r="F1526" t="str">
            <v>VAM Zona I</v>
          </cell>
          <cell r="G1526" t="str">
            <v>VAM</v>
          </cell>
          <cell r="H1526">
            <v>42074</v>
          </cell>
        </row>
        <row r="1527">
          <cell r="A1527" t="str">
            <v>VAM-34a</v>
          </cell>
          <cell r="B1527" t="str">
            <v>YPF.Nq.VAM-34</v>
          </cell>
          <cell r="C1527" t="str">
            <v>VAM-34</v>
          </cell>
          <cell r="D1527" t="str">
            <v>YPF.Nq.VAM-0034a</v>
          </cell>
          <cell r="E1527" t="str">
            <v>Catriel</v>
          </cell>
          <cell r="F1527" t="str">
            <v>VAM Zona I</v>
          </cell>
          <cell r="G1527" t="str">
            <v>VAM</v>
          </cell>
          <cell r="H1527">
            <v>42072</v>
          </cell>
        </row>
        <row r="1528">
          <cell r="A1528" t="str">
            <v>BP-31</v>
          </cell>
          <cell r="B1528" t="str">
            <v>YPF.RN.BP-31</v>
          </cell>
          <cell r="C1528" t="str">
            <v>BP-0031</v>
          </cell>
          <cell r="D1528" t="str">
            <v>YPF.RN.BP-31</v>
          </cell>
          <cell r="E1528" t="str">
            <v>Catriel</v>
          </cell>
          <cell r="F1528" t="str">
            <v>Cedido/Vendido CATRIEL</v>
          </cell>
          <cell r="G1528" t="str">
            <v>Cedido/Vendido BAJO DEL PICHE</v>
          </cell>
          <cell r="H1528">
            <v>42072</v>
          </cell>
        </row>
        <row r="1529">
          <cell r="A1529" t="str">
            <v>SP.a-89</v>
          </cell>
          <cell r="B1529" t="str">
            <v>YPF.RN.SP.a-89</v>
          </cell>
          <cell r="C1529" t="str">
            <v>SP-0089</v>
          </cell>
          <cell r="D1529" t="str">
            <v>YPF.RN.SP.a-89</v>
          </cell>
          <cell r="E1529" t="str">
            <v>Catriel</v>
          </cell>
          <cell r="F1529" t="str">
            <v>CAT Zona I</v>
          </cell>
          <cell r="G1529" t="str">
            <v>SP- 09</v>
          </cell>
          <cell r="H1529">
            <v>42072</v>
          </cell>
        </row>
        <row r="1530">
          <cell r="A1530" t="str">
            <v>VAM-70[00]a</v>
          </cell>
          <cell r="B1530" t="str">
            <v>YPF.Nq.VAM-70</v>
          </cell>
          <cell r="C1530" t="str">
            <v>VAM-70</v>
          </cell>
          <cell r="D1530" t="str">
            <v>YPF.Nq.VAM-0070[00]a</v>
          </cell>
          <cell r="E1530" t="str">
            <v>Catriel</v>
          </cell>
          <cell r="F1530" t="str">
            <v>VAM Zona I</v>
          </cell>
          <cell r="G1530" t="str">
            <v>VAM</v>
          </cell>
          <cell r="H1530">
            <v>42072</v>
          </cell>
        </row>
        <row r="1531">
          <cell r="A1531" t="str">
            <v>SP-400a</v>
          </cell>
          <cell r="B1531" t="str">
            <v>YPF.RN.SP-400</v>
          </cell>
          <cell r="C1531" t="str">
            <v>SP-400</v>
          </cell>
          <cell r="D1531" t="str">
            <v>YPF.RN.SP-0400a</v>
          </cell>
          <cell r="E1531" t="str">
            <v>Catriel</v>
          </cell>
          <cell r="F1531" t="str">
            <v>CAT Zona I</v>
          </cell>
          <cell r="G1531" t="str">
            <v>SP- 06</v>
          </cell>
          <cell r="H1531">
            <v>42071</v>
          </cell>
        </row>
        <row r="1532">
          <cell r="A1532" t="str">
            <v>BP-39</v>
          </cell>
          <cell r="B1532" t="str">
            <v>YPF.RN.BP-39</v>
          </cell>
          <cell r="C1532" t="str">
            <v>BP-0039</v>
          </cell>
          <cell r="D1532" t="str">
            <v>YPF.RN.BP-39</v>
          </cell>
          <cell r="E1532" t="str">
            <v>Catriel</v>
          </cell>
          <cell r="F1532" t="str">
            <v>Cedido/Vendido CATRIEL</v>
          </cell>
          <cell r="G1532" t="str">
            <v>Cedido/Vendido BAJO DEL PICHE</v>
          </cell>
          <cell r="H1532">
            <v>42070</v>
          </cell>
        </row>
        <row r="1533">
          <cell r="A1533" t="str">
            <v>SCB-146a</v>
          </cell>
          <cell r="B1533" t="str">
            <v>YPF.Nq.SCB-146(d)</v>
          </cell>
          <cell r="C1533" t="str">
            <v>SCB-146(d)</v>
          </cell>
          <cell r="D1533" t="str">
            <v>YPF.Nq.SCB-0146a</v>
          </cell>
          <cell r="E1533" t="str">
            <v>Catriel</v>
          </cell>
          <cell r="F1533" t="str">
            <v>VAM Zona I</v>
          </cell>
          <cell r="G1533" t="str">
            <v>SCB- 01</v>
          </cell>
          <cell r="H1533">
            <v>42070</v>
          </cell>
        </row>
        <row r="1534">
          <cell r="A1534" t="str">
            <v>SP-452a</v>
          </cell>
          <cell r="B1534" t="str">
            <v>YPF.RN.SP-452</v>
          </cell>
          <cell r="C1534" t="str">
            <v>SP-452</v>
          </cell>
          <cell r="D1534" t="str">
            <v>YPF.RN.SP-0452a</v>
          </cell>
          <cell r="E1534" t="str">
            <v>Catriel</v>
          </cell>
          <cell r="F1534" t="str">
            <v>CAT Zona I</v>
          </cell>
          <cell r="G1534" t="str">
            <v>SP-10</v>
          </cell>
          <cell r="H1534">
            <v>42069</v>
          </cell>
        </row>
        <row r="1535">
          <cell r="A1535" t="str">
            <v>SP-368a</v>
          </cell>
          <cell r="B1535" t="str">
            <v>YPF.RN.SP-368</v>
          </cell>
          <cell r="C1535" t="str">
            <v>SP-368</v>
          </cell>
          <cell r="D1535" t="str">
            <v>YPF.RN.SP-0368a</v>
          </cell>
          <cell r="E1535" t="str">
            <v>Catriel</v>
          </cell>
          <cell r="F1535" t="str">
            <v>CAT Zona I</v>
          </cell>
          <cell r="G1535" t="str">
            <v>SP- 01</v>
          </cell>
          <cell r="H1535">
            <v>42069</v>
          </cell>
        </row>
        <row r="1536">
          <cell r="A1536" t="str">
            <v>EM-872a</v>
          </cell>
          <cell r="B1536" t="str">
            <v>YPF.RN.EM-872</v>
          </cell>
          <cell r="C1536" t="str">
            <v>EM-872</v>
          </cell>
          <cell r="D1536" t="str">
            <v>YPF.RN.EM-0872a</v>
          </cell>
          <cell r="E1536" t="str">
            <v>Catriel</v>
          </cell>
          <cell r="F1536" t="str">
            <v>Cedido/Vendido CATRIEL</v>
          </cell>
          <cell r="G1536" t="str">
            <v>Cedido /Vendido EL MEDANITO</v>
          </cell>
          <cell r="H1536">
            <v>42068</v>
          </cell>
        </row>
        <row r="1537">
          <cell r="A1537" t="str">
            <v>SP-322a</v>
          </cell>
          <cell r="B1537" t="str">
            <v>YPF.RN.SP-322</v>
          </cell>
          <cell r="C1537" t="str">
            <v>SP-322</v>
          </cell>
          <cell r="D1537" t="str">
            <v>YPF.RN.SP-0322a</v>
          </cell>
          <cell r="E1537" t="str">
            <v>Catriel</v>
          </cell>
          <cell r="F1537" t="str">
            <v>CAT Zona I</v>
          </cell>
          <cell r="G1537" t="str">
            <v>SP- 02</v>
          </cell>
          <cell r="H1537">
            <v>42067</v>
          </cell>
        </row>
        <row r="1538">
          <cell r="A1538" t="str">
            <v>EM-802a</v>
          </cell>
          <cell r="B1538" t="str">
            <v>YPF.RN.EM-802</v>
          </cell>
          <cell r="C1538" t="str">
            <v>EM-802</v>
          </cell>
          <cell r="D1538" t="str">
            <v>YPF.RN.EM-0802a</v>
          </cell>
          <cell r="E1538" t="str">
            <v>Catriel</v>
          </cell>
          <cell r="F1538" t="str">
            <v>Cedido/Vendido CATRIEL</v>
          </cell>
          <cell r="G1538" t="str">
            <v>Cedido /Vendido EL MEDANITO</v>
          </cell>
          <cell r="H1538">
            <v>42067</v>
          </cell>
        </row>
        <row r="1539">
          <cell r="A1539" t="str">
            <v>SCB-88a</v>
          </cell>
          <cell r="B1539" t="str">
            <v>YPF.Nq.SCB-88</v>
          </cell>
          <cell r="C1539" t="str">
            <v>SCB-88</v>
          </cell>
          <cell r="D1539" t="str">
            <v>YPF.Nq.SCB-0088a</v>
          </cell>
          <cell r="E1539" t="str">
            <v>Catriel</v>
          </cell>
          <cell r="F1539" t="str">
            <v>VAM Zona I</v>
          </cell>
          <cell r="G1539" t="str">
            <v>SCB- 01</v>
          </cell>
          <cell r="H1539">
            <v>42066</v>
          </cell>
        </row>
        <row r="1540">
          <cell r="A1540" t="str">
            <v>SP-319a</v>
          </cell>
          <cell r="B1540" t="str">
            <v>YPF.RN.SP-319</v>
          </cell>
          <cell r="C1540" t="str">
            <v>SP-319</v>
          </cell>
          <cell r="D1540" t="str">
            <v>YPF.RN.SP-0319a</v>
          </cell>
          <cell r="E1540" t="str">
            <v>Catriel</v>
          </cell>
          <cell r="F1540" t="str">
            <v>CAT Zona I</v>
          </cell>
          <cell r="G1540" t="str">
            <v>SP- 06</v>
          </cell>
          <cell r="H1540">
            <v>42066</v>
          </cell>
        </row>
        <row r="1541">
          <cell r="A1541" t="str">
            <v>EM-780a</v>
          </cell>
          <cell r="B1541" t="str">
            <v>YPF.RN.EM-780</v>
          </cell>
          <cell r="C1541" t="str">
            <v>EM-780</v>
          </cell>
          <cell r="D1541" t="str">
            <v>YPF.RN.EM-0780a</v>
          </cell>
          <cell r="E1541" t="str">
            <v>Catriel</v>
          </cell>
          <cell r="F1541" t="str">
            <v>Cedido/Vendido CATRIEL</v>
          </cell>
          <cell r="G1541" t="str">
            <v>Cedido /Vendido EL MEDANITO</v>
          </cell>
          <cell r="H1541">
            <v>42066</v>
          </cell>
        </row>
        <row r="1542">
          <cell r="A1542" t="str">
            <v>VAM-26a</v>
          </cell>
          <cell r="B1542" t="str">
            <v>YPF.Nq.VAM-26</v>
          </cell>
          <cell r="C1542" t="str">
            <v>VAM-26</v>
          </cell>
          <cell r="D1542" t="str">
            <v>YPF.Nq.VAM-0026a</v>
          </cell>
          <cell r="E1542" t="str">
            <v>Catriel</v>
          </cell>
          <cell r="F1542" t="str">
            <v>VAM Zona I</v>
          </cell>
          <cell r="G1542" t="str">
            <v>VAM</v>
          </cell>
          <cell r="H1542">
            <v>42065</v>
          </cell>
        </row>
        <row r="1543">
          <cell r="A1543" t="str">
            <v>SP-332a</v>
          </cell>
          <cell r="B1543" t="str">
            <v>YPF.RN.SP-332</v>
          </cell>
          <cell r="C1543" t="str">
            <v>SP-332</v>
          </cell>
          <cell r="D1543" t="str">
            <v>YPF.RN.SP-0332a</v>
          </cell>
          <cell r="E1543" t="str">
            <v>Catriel</v>
          </cell>
          <cell r="F1543" t="str">
            <v>CAT Zona I</v>
          </cell>
          <cell r="G1543" t="str">
            <v>SP- 06</v>
          </cell>
          <cell r="H1543">
            <v>42065</v>
          </cell>
        </row>
        <row r="1544">
          <cell r="A1544" t="str">
            <v>EM-787a</v>
          </cell>
          <cell r="B1544" t="str">
            <v>YPF.RN.EM-787</v>
          </cell>
          <cell r="C1544" t="str">
            <v>EM-787</v>
          </cell>
          <cell r="D1544" t="str">
            <v>YPF.RN.EM-0787a</v>
          </cell>
          <cell r="E1544" t="str">
            <v>Catriel</v>
          </cell>
          <cell r="F1544" t="str">
            <v>Cedido/Vendido CATRIEL</v>
          </cell>
          <cell r="G1544" t="str">
            <v>Cedido /Vendido EL MEDANITO</v>
          </cell>
          <cell r="H1544">
            <v>42065</v>
          </cell>
        </row>
        <row r="1545">
          <cell r="A1545" t="str">
            <v>SP-445a</v>
          </cell>
          <cell r="B1545" t="str">
            <v>YPF.RN.SP-445</v>
          </cell>
          <cell r="C1545" t="str">
            <v>SP-445</v>
          </cell>
          <cell r="D1545" t="str">
            <v>YPF.RN.SP-0445a</v>
          </cell>
          <cell r="E1545" t="str">
            <v>Catriel</v>
          </cell>
          <cell r="F1545" t="str">
            <v>CAT Zona I</v>
          </cell>
          <cell r="G1545" t="str">
            <v>SP- 06</v>
          </cell>
          <cell r="H1545">
            <v>42065</v>
          </cell>
        </row>
        <row r="1546">
          <cell r="A1546" t="str">
            <v>PuB-102</v>
          </cell>
          <cell r="B1546" t="str">
            <v>YPF.RN.PuB-102</v>
          </cell>
          <cell r="C1546" t="str">
            <v>PuB-0102</v>
          </cell>
          <cell r="D1546" t="str">
            <v>YPF.RN.PuB-102</v>
          </cell>
          <cell r="E1546" t="str">
            <v>Catriel</v>
          </cell>
          <cell r="F1546" t="str">
            <v>CAT Zona I</v>
          </cell>
          <cell r="G1546" t="str">
            <v>PB- 04</v>
          </cell>
          <cell r="H1546">
            <v>42064</v>
          </cell>
        </row>
        <row r="1547">
          <cell r="A1547" t="str">
            <v>SP-138(I)[00]a</v>
          </cell>
          <cell r="B1547" t="str">
            <v>YPF.RN.SP-138(I)</v>
          </cell>
          <cell r="C1547" t="str">
            <v>SP-138(I)</v>
          </cell>
          <cell r="D1547" t="str">
            <v>YPF.RN.SP-0138(I)[00]a</v>
          </cell>
          <cell r="E1547" t="str">
            <v>Catriel</v>
          </cell>
          <cell r="F1547" t="str">
            <v>CAT Zona I</v>
          </cell>
          <cell r="G1547" t="str">
            <v>SP- 06</v>
          </cell>
          <cell r="H1547">
            <v>42063</v>
          </cell>
        </row>
        <row r="1548">
          <cell r="A1548" t="str">
            <v>SCB.xp-55</v>
          </cell>
          <cell r="B1548" t="str">
            <v>YPF.Nq.SCB.xp-55</v>
          </cell>
          <cell r="C1548" t="str">
            <v>SCB-0055</v>
          </cell>
          <cell r="D1548" t="str">
            <v>YPF.Nq.SCB.xp-55</v>
          </cell>
          <cell r="E1548" t="str">
            <v>Catriel</v>
          </cell>
          <cell r="F1548" t="str">
            <v>VAM Zona I</v>
          </cell>
          <cell r="G1548" t="str">
            <v>SCB- 01</v>
          </cell>
          <cell r="H1548">
            <v>42063</v>
          </cell>
        </row>
        <row r="1549">
          <cell r="A1549" t="str">
            <v>SP-99a(I)</v>
          </cell>
          <cell r="B1549" t="str">
            <v>YPF.RN.SP-99(I)</v>
          </cell>
          <cell r="C1549" t="str">
            <v>SP-99(I)</v>
          </cell>
          <cell r="D1549" t="str">
            <v>YPF.RN.SP-0099a(I)</v>
          </cell>
          <cell r="E1549" t="str">
            <v>Catriel</v>
          </cell>
          <cell r="F1549" t="str">
            <v>CAT Zona I</v>
          </cell>
          <cell r="G1549" t="str">
            <v>SP- 09</v>
          </cell>
          <cell r="H1549">
            <v>42063</v>
          </cell>
        </row>
        <row r="1550">
          <cell r="A1550" t="str">
            <v>EM-735a</v>
          </cell>
          <cell r="B1550" t="str">
            <v>YPF.RN.EM-735</v>
          </cell>
          <cell r="C1550" t="str">
            <v>EM-735</v>
          </cell>
          <cell r="D1550" t="str">
            <v>YPF.RN.EM-0735a</v>
          </cell>
          <cell r="E1550" t="str">
            <v>Catriel</v>
          </cell>
          <cell r="F1550" t="str">
            <v>Cedido/Vendido CATRIEL</v>
          </cell>
          <cell r="G1550" t="str">
            <v>Cedido /Vendido EL MEDANITO</v>
          </cell>
          <cell r="H1550">
            <v>42063</v>
          </cell>
        </row>
        <row r="1551">
          <cell r="A1551" t="str">
            <v>PuB-154a</v>
          </cell>
          <cell r="B1551" t="str">
            <v>YPF.RN.PuB-154</v>
          </cell>
          <cell r="C1551" t="str">
            <v>PuB-154</v>
          </cell>
          <cell r="D1551" t="str">
            <v>YPF.RN.PuB-0154a</v>
          </cell>
          <cell r="E1551" t="str">
            <v>Catriel</v>
          </cell>
          <cell r="F1551" t="str">
            <v>CAT Zona I</v>
          </cell>
          <cell r="G1551" t="str">
            <v>PB- 04</v>
          </cell>
          <cell r="H1551">
            <v>42061</v>
          </cell>
        </row>
        <row r="1552">
          <cell r="A1552" t="str">
            <v>VAM-0008[00]a</v>
          </cell>
          <cell r="B1552" t="str">
            <v>YPF.Nq.VAM-8</v>
          </cell>
          <cell r="C1552" t="str">
            <v>VAM-8</v>
          </cell>
          <cell r="D1552" t="str">
            <v>YPF.Nq.VAM-0008[00]a</v>
          </cell>
          <cell r="E1552" t="str">
            <v>Catriel</v>
          </cell>
          <cell r="F1552" t="str">
            <v>VAM Zona I</v>
          </cell>
          <cell r="G1552" t="str">
            <v>VAM</v>
          </cell>
          <cell r="H1552">
            <v>42061</v>
          </cell>
        </row>
        <row r="1553">
          <cell r="A1553" t="str">
            <v>SP-367a</v>
          </cell>
          <cell r="B1553" t="str">
            <v>YPF.RN.SP-367</v>
          </cell>
          <cell r="C1553" t="str">
            <v>SP-367</v>
          </cell>
          <cell r="D1553" t="str">
            <v>YPF.RN.SP-0367a</v>
          </cell>
          <cell r="E1553" t="str">
            <v>Catriel</v>
          </cell>
          <cell r="F1553" t="str">
            <v>CAT Zona I</v>
          </cell>
          <cell r="G1553" t="str">
            <v>SP- 06</v>
          </cell>
          <cell r="H1553">
            <v>42061</v>
          </cell>
        </row>
        <row r="1554">
          <cell r="A1554" t="str">
            <v>SP-466a</v>
          </cell>
          <cell r="B1554" t="str">
            <v>YPF.RN.SP.a-466</v>
          </cell>
          <cell r="C1554" t="str">
            <v>SP.a-466</v>
          </cell>
          <cell r="D1554" t="str">
            <v>YPF.RN.SP.a-0466a</v>
          </cell>
          <cell r="E1554" t="str">
            <v>Catriel</v>
          </cell>
          <cell r="F1554" t="str">
            <v>CAT Zona I</v>
          </cell>
          <cell r="G1554" t="str">
            <v>SP- 02</v>
          </cell>
          <cell r="H1554">
            <v>42058</v>
          </cell>
        </row>
        <row r="1555">
          <cell r="A1555" t="str">
            <v>SP-473a</v>
          </cell>
          <cell r="B1555" t="str">
            <v>YPF.RN.SP.a-473</v>
          </cell>
          <cell r="C1555" t="str">
            <v>SP.a-473</v>
          </cell>
          <cell r="D1555" t="str">
            <v>YPF.RN.SP.a-0473a</v>
          </cell>
          <cell r="E1555" t="str">
            <v>Catriel</v>
          </cell>
          <cell r="F1555" t="str">
            <v>CAT Zona I</v>
          </cell>
          <cell r="G1555" t="str">
            <v>SP- 02</v>
          </cell>
          <cell r="H1555">
            <v>42058</v>
          </cell>
        </row>
        <row r="1556">
          <cell r="A1556" t="str">
            <v>SCB-0076[00]a</v>
          </cell>
          <cell r="B1556" t="str">
            <v>YPF.Nq.SCB-76</v>
          </cell>
          <cell r="C1556" t="str">
            <v>SCB-76</v>
          </cell>
          <cell r="D1556" t="str">
            <v>YPF.Nq.SCB-0076[00]a</v>
          </cell>
          <cell r="E1556" t="str">
            <v>Catriel</v>
          </cell>
          <cell r="F1556" t="str">
            <v>VAM Zona I</v>
          </cell>
          <cell r="G1556" t="str">
            <v>SCB- 01</v>
          </cell>
          <cell r="H1556">
            <v>42056</v>
          </cell>
        </row>
        <row r="1557">
          <cell r="A1557" t="str">
            <v>VAM.x-3</v>
          </cell>
          <cell r="B1557" t="str">
            <v>YPF.Nq.VAM.x-3</v>
          </cell>
          <cell r="C1557" t="str">
            <v>VAM-3</v>
          </cell>
          <cell r="D1557" t="str">
            <v>YPF.Nq.VAM.x-3</v>
          </cell>
          <cell r="E1557" t="str">
            <v>Catriel</v>
          </cell>
          <cell r="F1557" t="str">
            <v>VAM Zona I</v>
          </cell>
          <cell r="G1557" t="str">
            <v>VAM</v>
          </cell>
          <cell r="H1557">
            <v>42056</v>
          </cell>
        </row>
        <row r="1558">
          <cell r="A1558" t="str">
            <v>SP-0044[00]a(I)</v>
          </cell>
          <cell r="B1558" t="str">
            <v>YPF.RN.SP-44(I)</v>
          </cell>
          <cell r="C1558" t="str">
            <v>SP-44(I)</v>
          </cell>
          <cell r="D1558" t="str">
            <v>YPF.RN.SP-0044[00]a(I)</v>
          </cell>
          <cell r="E1558" t="str">
            <v>Catriel</v>
          </cell>
          <cell r="F1558" t="str">
            <v>CAT Zona I</v>
          </cell>
          <cell r="G1558" t="str">
            <v>SP- 02</v>
          </cell>
          <cell r="H1558">
            <v>42055</v>
          </cell>
        </row>
        <row r="1559">
          <cell r="A1559" t="str">
            <v>SCB-0061[00]a</v>
          </cell>
          <cell r="B1559" t="str">
            <v>YPF.Nq.SCB-61</v>
          </cell>
          <cell r="C1559" t="str">
            <v>SCB-61</v>
          </cell>
          <cell r="D1559" t="str">
            <v>YPF.Nq.SCB-0061[00]a</v>
          </cell>
          <cell r="E1559" t="str">
            <v>Catriel</v>
          </cell>
          <cell r="F1559" t="str">
            <v>VAM Zona I</v>
          </cell>
          <cell r="G1559" t="str">
            <v>SCB- 01</v>
          </cell>
          <cell r="H1559">
            <v>42054</v>
          </cell>
        </row>
        <row r="1560">
          <cell r="A1560" t="str">
            <v>BP-47</v>
          </cell>
          <cell r="B1560" t="str">
            <v>YPF.RN.BP-47</v>
          </cell>
          <cell r="C1560" t="str">
            <v>BP-0047</v>
          </cell>
          <cell r="D1560" t="str">
            <v>YPF.RN.BP-47</v>
          </cell>
          <cell r="E1560" t="str">
            <v>Catriel</v>
          </cell>
          <cell r="F1560" t="str">
            <v>Cedido/Vendido CATRIEL</v>
          </cell>
          <cell r="G1560" t="str">
            <v>Cedido/Vendido BAJO DEL PICHE</v>
          </cell>
          <cell r="H1560">
            <v>42052</v>
          </cell>
        </row>
        <row r="1561">
          <cell r="A1561" t="str">
            <v>SP-450a</v>
          </cell>
          <cell r="B1561" t="str">
            <v>YPF.RN.SP-450</v>
          </cell>
          <cell r="C1561" t="str">
            <v>SP-450</v>
          </cell>
          <cell r="D1561" t="str">
            <v>YPF.RN.SP-0450a</v>
          </cell>
          <cell r="E1561" t="str">
            <v>Catriel</v>
          </cell>
          <cell r="F1561" t="str">
            <v>CAT Zona I</v>
          </cell>
          <cell r="G1561" t="str">
            <v>SP-10</v>
          </cell>
          <cell r="H1561">
            <v>42052</v>
          </cell>
        </row>
        <row r="1562">
          <cell r="A1562" t="str">
            <v>CHO-40a(d)</v>
          </cell>
          <cell r="B1562" t="str">
            <v>YPF.Nq.CHO-40(d)</v>
          </cell>
          <cell r="C1562" t="str">
            <v>CHO-40(d)</v>
          </cell>
          <cell r="D1562" t="str">
            <v>YPF.Nq.CHO-0040a(d)</v>
          </cell>
          <cell r="E1562" t="str">
            <v>Catriel</v>
          </cell>
          <cell r="F1562" t="str">
            <v>VAM Zona I</v>
          </cell>
          <cell r="G1562" t="str">
            <v>CHON</v>
          </cell>
          <cell r="H1562">
            <v>42052</v>
          </cell>
        </row>
        <row r="1563">
          <cell r="A1563" t="str">
            <v>SP-305a</v>
          </cell>
          <cell r="B1563" t="str">
            <v>YPF.RN.SP-305</v>
          </cell>
          <cell r="C1563" t="str">
            <v>SP-305</v>
          </cell>
          <cell r="D1563" t="str">
            <v>YPF.RN.SP-0305a</v>
          </cell>
          <cell r="E1563" t="str">
            <v>Catriel</v>
          </cell>
          <cell r="F1563" t="str">
            <v>CAT Zona I</v>
          </cell>
          <cell r="G1563" t="str">
            <v>SP- 06</v>
          </cell>
          <cell r="H1563">
            <v>42050</v>
          </cell>
        </row>
        <row r="1564">
          <cell r="A1564" t="str">
            <v>SP-303a</v>
          </cell>
          <cell r="B1564" t="str">
            <v>YPF.RN.SP-303</v>
          </cell>
          <cell r="C1564" t="str">
            <v>SP-303</v>
          </cell>
          <cell r="D1564" t="str">
            <v>YPF.RN.SP-0303a</v>
          </cell>
          <cell r="E1564" t="str">
            <v>Catriel</v>
          </cell>
          <cell r="F1564" t="str">
            <v>CAT Zona I</v>
          </cell>
          <cell r="G1564" t="str">
            <v>SP- 06</v>
          </cell>
          <cell r="H1564">
            <v>42050</v>
          </cell>
        </row>
        <row r="1565">
          <cell r="A1565" t="str">
            <v>SCB-146a</v>
          </cell>
          <cell r="B1565" t="str">
            <v>YPF.Nq.SCB-146(d)</v>
          </cell>
          <cell r="C1565" t="str">
            <v>SCB-146(d)</v>
          </cell>
          <cell r="D1565" t="str">
            <v>YPF.Nq.SCB-0146a</v>
          </cell>
          <cell r="E1565" t="str">
            <v>Catriel</v>
          </cell>
          <cell r="F1565" t="str">
            <v>VAM Zona I</v>
          </cell>
          <cell r="G1565" t="str">
            <v>SCB- 01</v>
          </cell>
          <cell r="H1565">
            <v>42048</v>
          </cell>
        </row>
        <row r="1566">
          <cell r="A1566" t="str">
            <v>SCB-141a</v>
          </cell>
          <cell r="B1566" t="str">
            <v>YPF.Nq.SCB-141</v>
          </cell>
          <cell r="C1566" t="str">
            <v>SCB-141</v>
          </cell>
          <cell r="D1566" t="str">
            <v>YPF.Nq.SCB-0141a</v>
          </cell>
          <cell r="E1566" t="str">
            <v>Catriel</v>
          </cell>
          <cell r="F1566" t="str">
            <v>VAM Zona I</v>
          </cell>
          <cell r="G1566" t="str">
            <v>SCB- 01</v>
          </cell>
          <cell r="H1566">
            <v>42048</v>
          </cell>
        </row>
        <row r="1567">
          <cell r="A1567" t="str">
            <v>SP-286a</v>
          </cell>
          <cell r="B1567" t="str">
            <v>YPF.RN.SP-286</v>
          </cell>
          <cell r="C1567" t="str">
            <v>SP-286</v>
          </cell>
          <cell r="D1567" t="str">
            <v>YPF.RN.SP-0286a</v>
          </cell>
          <cell r="E1567" t="str">
            <v>Catriel</v>
          </cell>
          <cell r="F1567" t="str">
            <v>CAT Zona I</v>
          </cell>
          <cell r="G1567" t="str">
            <v>SP- 06</v>
          </cell>
          <cell r="H1567">
            <v>42047</v>
          </cell>
        </row>
        <row r="1568">
          <cell r="A1568" t="str">
            <v>SP-271</v>
          </cell>
          <cell r="B1568" t="str">
            <v>YPF.RN.SP-271</v>
          </cell>
          <cell r="C1568" t="str">
            <v>SP-0271</v>
          </cell>
          <cell r="D1568" t="str">
            <v>YPF.RN.SP-271</v>
          </cell>
          <cell r="E1568" t="str">
            <v>Catriel</v>
          </cell>
          <cell r="F1568" t="str">
            <v>CAT Zona I</v>
          </cell>
          <cell r="G1568" t="str">
            <v>SP- 07</v>
          </cell>
          <cell r="H1568">
            <v>42046</v>
          </cell>
        </row>
        <row r="1569">
          <cell r="A1569" t="str">
            <v>SP-422a</v>
          </cell>
          <cell r="B1569" t="str">
            <v>YPF.RN.SP-422</v>
          </cell>
          <cell r="C1569" t="str">
            <v>SP-422</v>
          </cell>
          <cell r="D1569" t="str">
            <v>YPF.RN.SP-0422a</v>
          </cell>
          <cell r="E1569" t="str">
            <v>Catriel</v>
          </cell>
          <cell r="F1569" t="str">
            <v>CAT Zona I</v>
          </cell>
          <cell r="G1569" t="str">
            <v>SP-10</v>
          </cell>
          <cell r="H1569">
            <v>42045</v>
          </cell>
        </row>
        <row r="1570">
          <cell r="A1570" t="str">
            <v>SP-392a</v>
          </cell>
          <cell r="B1570" t="str">
            <v>YPF.RN.SP-392</v>
          </cell>
          <cell r="C1570" t="str">
            <v>SP-392</v>
          </cell>
          <cell r="D1570" t="str">
            <v>YPF.RN.SP-0392a</v>
          </cell>
          <cell r="E1570" t="str">
            <v>Catriel</v>
          </cell>
          <cell r="F1570" t="str">
            <v>CAT Zona I</v>
          </cell>
          <cell r="G1570" t="str">
            <v>SP- 06</v>
          </cell>
          <cell r="H1570">
            <v>42045</v>
          </cell>
        </row>
        <row r="1571">
          <cell r="A1571" t="str">
            <v>BP-49</v>
          </cell>
          <cell r="B1571" t="str">
            <v>YPF.RN.BP-49</v>
          </cell>
          <cell r="C1571" t="str">
            <v>BP-0049</v>
          </cell>
          <cell r="D1571" t="str">
            <v>YPF.RN.BP-49</v>
          </cell>
          <cell r="E1571" t="str">
            <v>Catriel</v>
          </cell>
          <cell r="F1571" t="str">
            <v>Cedido/Vendido CATRIEL</v>
          </cell>
          <cell r="G1571" t="str">
            <v>Cedido/Vendido BAJO DEL PICHE</v>
          </cell>
          <cell r="H1571">
            <v>42045</v>
          </cell>
        </row>
        <row r="1572">
          <cell r="A1572" t="str">
            <v>SP-148(I)[00]a</v>
          </cell>
          <cell r="B1572" t="str">
            <v>YPF.RN.SP-148(I)</v>
          </cell>
          <cell r="C1572" t="str">
            <v>SP-148(I)</v>
          </cell>
          <cell r="D1572" t="str">
            <v>YPF.RN.SP-0148(I)[00]a</v>
          </cell>
          <cell r="E1572" t="str">
            <v>Catriel</v>
          </cell>
          <cell r="F1572" t="str">
            <v>CAT Zona I</v>
          </cell>
          <cell r="G1572" t="str">
            <v>SP- 07</v>
          </cell>
          <cell r="H1572">
            <v>42042</v>
          </cell>
        </row>
        <row r="1573">
          <cell r="A1573" t="str">
            <v>SCB-0074[00]a</v>
          </cell>
          <cell r="B1573" t="str">
            <v>YPF.Nq.SCB-74</v>
          </cell>
          <cell r="C1573" t="str">
            <v>SCB-74</v>
          </cell>
          <cell r="D1573" t="str">
            <v>YPF.Nq.SCB-0074[00]a</v>
          </cell>
          <cell r="E1573" t="str">
            <v>Catriel</v>
          </cell>
          <cell r="F1573" t="str">
            <v>VAM Zona I</v>
          </cell>
          <cell r="G1573" t="str">
            <v>SCB- 01</v>
          </cell>
          <cell r="H1573">
            <v>42042</v>
          </cell>
        </row>
        <row r="1574">
          <cell r="A1574" t="str">
            <v>EM-787a</v>
          </cell>
          <cell r="B1574" t="str">
            <v>YPF.RN.EM-787</v>
          </cell>
          <cell r="C1574" t="str">
            <v>EM-787</v>
          </cell>
          <cell r="D1574" t="str">
            <v>YPF.RN.EM-0787a</v>
          </cell>
          <cell r="E1574" t="str">
            <v>Catriel</v>
          </cell>
          <cell r="F1574" t="str">
            <v>Cedido/Vendido CATRIEL</v>
          </cell>
          <cell r="G1574" t="str">
            <v>Cedido /Vendido EL MEDANITO</v>
          </cell>
          <cell r="H1574">
            <v>42041</v>
          </cell>
        </row>
        <row r="1575">
          <cell r="A1575" t="str">
            <v>SP-329a</v>
          </cell>
          <cell r="B1575" t="str">
            <v>YPF.RN.SP-329</v>
          </cell>
          <cell r="C1575" t="str">
            <v>SP-329</v>
          </cell>
          <cell r="D1575" t="str">
            <v>YPF.RN.SP-0329a</v>
          </cell>
          <cell r="E1575" t="str">
            <v>Catriel</v>
          </cell>
          <cell r="F1575" t="str">
            <v>CAT Zona I</v>
          </cell>
          <cell r="G1575" t="str">
            <v>SP- 06</v>
          </cell>
          <cell r="H1575">
            <v>42039</v>
          </cell>
        </row>
        <row r="1576">
          <cell r="A1576" t="str">
            <v>VAM-45a</v>
          </cell>
          <cell r="B1576" t="str">
            <v>YPF.Nq.VAM-45</v>
          </cell>
          <cell r="C1576" t="str">
            <v>VAM-45</v>
          </cell>
          <cell r="D1576" t="str">
            <v>YPF.Nq.VAM-0045a</v>
          </cell>
          <cell r="E1576" t="str">
            <v>Catriel</v>
          </cell>
          <cell r="F1576" t="str">
            <v>VAM Zona I</v>
          </cell>
          <cell r="G1576" t="str">
            <v>VAM</v>
          </cell>
          <cell r="H1576">
            <v>42038</v>
          </cell>
        </row>
        <row r="1577">
          <cell r="A1577" t="str">
            <v>PuB.a-80</v>
          </cell>
          <cell r="B1577" t="str">
            <v>YPF.RN.PuB.a-80</v>
          </cell>
          <cell r="C1577" t="str">
            <v>PuB-0080</v>
          </cell>
          <cell r="D1577" t="str">
            <v>YPF.RN.PuB.a-80</v>
          </cell>
          <cell r="E1577" t="str">
            <v>Catriel</v>
          </cell>
          <cell r="F1577" t="str">
            <v>CAT Zona I</v>
          </cell>
          <cell r="G1577" t="str">
            <v>PB- 04</v>
          </cell>
          <cell r="H1577">
            <v>42036</v>
          </cell>
        </row>
        <row r="1578">
          <cell r="A1578" t="str">
            <v>VAM-0017[00]a</v>
          </cell>
          <cell r="B1578" t="str">
            <v>YPF.Nq.VAM.a-17</v>
          </cell>
          <cell r="C1578" t="str">
            <v>VAM-17</v>
          </cell>
          <cell r="D1578" t="str">
            <v>YPF.Nq.VAM.a-0017[00]a</v>
          </cell>
          <cell r="E1578" t="str">
            <v>Catriel</v>
          </cell>
          <cell r="F1578" t="str">
            <v>VAM Zona I</v>
          </cell>
          <cell r="G1578" t="str">
            <v>VAM</v>
          </cell>
          <cell r="H1578">
            <v>42036</v>
          </cell>
        </row>
        <row r="1579">
          <cell r="A1579" t="str">
            <v>BL-29</v>
          </cell>
          <cell r="B1579" t="str">
            <v>YPF.RN.BL-29</v>
          </cell>
          <cell r="C1579" t="str">
            <v>BL-0029</v>
          </cell>
          <cell r="D1579" t="str">
            <v>YPF.RN.BL-29</v>
          </cell>
          <cell r="E1579" t="str">
            <v>Catriel</v>
          </cell>
          <cell r="F1579" t="str">
            <v>Cedido/Vendido CATRIEL</v>
          </cell>
          <cell r="G1579" t="str">
            <v>Cedido/Vendido BARRANCA DE LOS LOROS</v>
          </cell>
          <cell r="H1579">
            <v>42035</v>
          </cell>
        </row>
        <row r="1580">
          <cell r="A1580" t="str">
            <v>SP-218</v>
          </cell>
          <cell r="B1580" t="str">
            <v>YPF.RN.SP-218</v>
          </cell>
          <cell r="C1580" t="str">
            <v>SP-0218</v>
          </cell>
          <cell r="D1580" t="str">
            <v>YPF.RN.SP-218</v>
          </cell>
          <cell r="E1580" t="str">
            <v>Catriel</v>
          </cell>
          <cell r="F1580" t="str">
            <v>CAT Zona I</v>
          </cell>
          <cell r="G1580" t="str">
            <v>SP- 03</v>
          </cell>
          <cell r="H1580">
            <v>42032</v>
          </cell>
        </row>
        <row r="1581">
          <cell r="A1581" t="str">
            <v>EM-797a</v>
          </cell>
          <cell r="B1581" t="str">
            <v>YPF.RN.EM-797</v>
          </cell>
          <cell r="C1581" t="str">
            <v>EM-797</v>
          </cell>
          <cell r="D1581" t="str">
            <v>YPF.RN.EM-0797a</v>
          </cell>
          <cell r="E1581" t="str">
            <v>Catriel</v>
          </cell>
          <cell r="F1581" t="str">
            <v>Cedido/Vendido CATRIEL</v>
          </cell>
          <cell r="G1581" t="str">
            <v>Cedido /Vendido EL MEDANITO</v>
          </cell>
          <cell r="H1581">
            <v>42031</v>
          </cell>
        </row>
        <row r="1582">
          <cell r="A1582" t="str">
            <v>VAM-0008[00]a</v>
          </cell>
          <cell r="B1582" t="str">
            <v>YPF.Nq.VAM-8</v>
          </cell>
          <cell r="C1582" t="str">
            <v>VAM-8</v>
          </cell>
          <cell r="D1582" t="str">
            <v>YPF.Nq.VAM-0008[00]a</v>
          </cell>
          <cell r="E1582" t="str">
            <v>Catriel</v>
          </cell>
          <cell r="F1582" t="str">
            <v>VAM Zona I</v>
          </cell>
          <cell r="G1582" t="str">
            <v>VAM</v>
          </cell>
          <cell r="H1582">
            <v>42031</v>
          </cell>
        </row>
        <row r="1583">
          <cell r="A1583" t="str">
            <v>SP-387a</v>
          </cell>
          <cell r="B1583" t="str">
            <v>YPF.RN.SP-387</v>
          </cell>
          <cell r="C1583" t="str">
            <v>SP-387</v>
          </cell>
          <cell r="D1583" t="str">
            <v>YPF.RN.SP-0387a</v>
          </cell>
          <cell r="E1583" t="str">
            <v>Catriel</v>
          </cell>
          <cell r="F1583" t="str">
            <v>CAT Zona I</v>
          </cell>
          <cell r="G1583" t="str">
            <v>SP- 01</v>
          </cell>
          <cell r="H1583">
            <v>42030</v>
          </cell>
        </row>
        <row r="1584">
          <cell r="A1584" t="str">
            <v>EM-801a</v>
          </cell>
          <cell r="B1584" t="str">
            <v>YPF.RN.EM-801</v>
          </cell>
          <cell r="C1584" t="str">
            <v>EM-801</v>
          </cell>
          <cell r="D1584" t="str">
            <v>YPF.RN.EM-0801a</v>
          </cell>
          <cell r="E1584" t="str">
            <v>Catriel</v>
          </cell>
          <cell r="F1584" t="str">
            <v>Cedido/Vendido CATRIEL</v>
          </cell>
          <cell r="G1584" t="str">
            <v>Cedido /Vendido EL MEDANITO</v>
          </cell>
          <cell r="H1584">
            <v>42028</v>
          </cell>
        </row>
        <row r="1585">
          <cell r="A1585" t="str">
            <v>EM-872a</v>
          </cell>
          <cell r="B1585" t="str">
            <v>YPF.RN.EM-872</v>
          </cell>
          <cell r="C1585" t="str">
            <v>EM-872</v>
          </cell>
          <cell r="D1585" t="str">
            <v>YPF.RN.EM-0872a</v>
          </cell>
          <cell r="E1585" t="str">
            <v>Catriel</v>
          </cell>
          <cell r="F1585" t="str">
            <v>Cedido/Vendido CATRIEL</v>
          </cell>
          <cell r="G1585" t="str">
            <v>Cedido /Vendido EL MEDANITO</v>
          </cell>
          <cell r="H1585">
            <v>42027</v>
          </cell>
        </row>
        <row r="1586">
          <cell r="A1586" t="str">
            <v>SP-196</v>
          </cell>
          <cell r="B1586" t="str">
            <v>YPF.RN.SP-196</v>
          </cell>
          <cell r="C1586" t="str">
            <v>SP-0196</v>
          </cell>
          <cell r="D1586" t="str">
            <v>YPF.RN.SP-196</v>
          </cell>
          <cell r="E1586" t="str">
            <v>Catriel</v>
          </cell>
          <cell r="F1586" t="str">
            <v>CAT Zona I</v>
          </cell>
          <cell r="G1586" t="str">
            <v>SP- 04</v>
          </cell>
          <cell r="H1586">
            <v>42026</v>
          </cell>
        </row>
        <row r="1587">
          <cell r="A1587" t="str">
            <v>SP-291(I)[00]a</v>
          </cell>
          <cell r="B1587" t="str">
            <v>YPF.RN.SP-291(I)</v>
          </cell>
          <cell r="C1587" t="str">
            <v>SP-291(I)</v>
          </cell>
          <cell r="D1587" t="str">
            <v>YPF.RN.SP-0291(I)[00]a</v>
          </cell>
          <cell r="E1587" t="str">
            <v>Catriel</v>
          </cell>
          <cell r="F1587" t="str">
            <v>CAT Zona I</v>
          </cell>
          <cell r="G1587" t="str">
            <v>SP- 06</v>
          </cell>
          <cell r="H1587">
            <v>42025</v>
          </cell>
        </row>
        <row r="1588">
          <cell r="A1588" t="str">
            <v>VAM-50a</v>
          </cell>
          <cell r="B1588" t="str">
            <v>YPF.Nq.VAM-50</v>
          </cell>
          <cell r="C1588" t="str">
            <v>VAM-50</v>
          </cell>
          <cell r="D1588" t="str">
            <v>YPF.Nq.VAM-0050a</v>
          </cell>
          <cell r="E1588" t="str">
            <v>Catriel</v>
          </cell>
          <cell r="F1588" t="str">
            <v>VAM Zona I</v>
          </cell>
          <cell r="G1588" t="str">
            <v>VAM</v>
          </cell>
          <cell r="H1588">
            <v>42024</v>
          </cell>
        </row>
        <row r="1589">
          <cell r="A1589" t="str">
            <v>EM-489a(I)</v>
          </cell>
          <cell r="B1589" t="str">
            <v>YPF.RN.EM.IA-489(I)</v>
          </cell>
          <cell r="C1589" t="str">
            <v>EM.IA-489(I)</v>
          </cell>
          <cell r="D1589" t="str">
            <v>YPF.RN.EM.IA-0489a(I)</v>
          </cell>
          <cell r="E1589" t="str">
            <v>Catriel</v>
          </cell>
          <cell r="F1589" t="str">
            <v>Cedido/Vendido CATRIEL</v>
          </cell>
          <cell r="G1589" t="str">
            <v>Cedido /Vendido EL MEDANITO</v>
          </cell>
          <cell r="H1589">
            <v>42023</v>
          </cell>
        </row>
        <row r="1590">
          <cell r="A1590" t="str">
            <v>SP-356a</v>
          </cell>
          <cell r="B1590" t="str">
            <v>YPF.RN.SP-356</v>
          </cell>
          <cell r="C1590" t="str">
            <v>SP-356</v>
          </cell>
          <cell r="D1590" t="str">
            <v>YPF.RN.SP-0356a</v>
          </cell>
          <cell r="E1590" t="str">
            <v>Catriel</v>
          </cell>
          <cell r="F1590" t="str">
            <v>CAT Zona I</v>
          </cell>
          <cell r="G1590" t="str">
            <v>SP- 06</v>
          </cell>
          <cell r="H1590">
            <v>42023</v>
          </cell>
        </row>
        <row r="1591">
          <cell r="A1591" t="str">
            <v>SP-36</v>
          </cell>
          <cell r="B1591" t="str">
            <v>YPF.RN.SP-36</v>
          </cell>
          <cell r="C1591" t="str">
            <v>SP-0036</v>
          </cell>
          <cell r="D1591" t="str">
            <v>YPF.RN.SP-36</v>
          </cell>
          <cell r="E1591" t="str">
            <v>Catriel</v>
          </cell>
          <cell r="F1591" t="str">
            <v>CAT Zona I</v>
          </cell>
          <cell r="G1591" t="str">
            <v>SP- 02</v>
          </cell>
          <cell r="H1591">
            <v>42019</v>
          </cell>
        </row>
        <row r="1592">
          <cell r="A1592" t="str">
            <v>EM-834a</v>
          </cell>
          <cell r="B1592" t="str">
            <v>YPF.RN.EM-834</v>
          </cell>
          <cell r="C1592" t="str">
            <v>EM-834</v>
          </cell>
          <cell r="D1592" t="str">
            <v>YPF.RN.EM-0834a</v>
          </cell>
          <cell r="E1592" t="str">
            <v>Catriel</v>
          </cell>
          <cell r="F1592" t="str">
            <v>Cedido/Vendido CATRIEL</v>
          </cell>
          <cell r="G1592" t="str">
            <v>Cedido /Vendido EL MEDANITO</v>
          </cell>
          <cell r="H1592">
            <v>42018</v>
          </cell>
        </row>
        <row r="1593">
          <cell r="A1593" t="str">
            <v>RiAl-7a</v>
          </cell>
          <cell r="B1593" t="str">
            <v>YPF.Nq.RiAl-7</v>
          </cell>
          <cell r="C1593" t="str">
            <v>RiAl-7</v>
          </cell>
          <cell r="D1593" t="str">
            <v>YPF.Nq.RiAl-0007a</v>
          </cell>
          <cell r="E1593" t="str">
            <v>Catriel</v>
          </cell>
          <cell r="F1593" t="str">
            <v>VAM Zona I</v>
          </cell>
          <cell r="G1593" t="str">
            <v>LaMa- 02</v>
          </cell>
          <cell r="H1593">
            <v>42017</v>
          </cell>
        </row>
        <row r="1594">
          <cell r="A1594" t="str">
            <v>SP-13a(I)</v>
          </cell>
          <cell r="B1594" t="str">
            <v>YPF.RN.SP-13(I)</v>
          </cell>
          <cell r="C1594" t="str">
            <v>SP-13(I)</v>
          </cell>
          <cell r="D1594" t="str">
            <v>YPF.RN.SP-0013a(I)</v>
          </cell>
          <cell r="E1594" t="str">
            <v>Catriel</v>
          </cell>
          <cell r="F1594" t="str">
            <v>CAT Zona I</v>
          </cell>
          <cell r="G1594" t="str">
            <v>SP- 03</v>
          </cell>
          <cell r="H1594">
            <v>42016</v>
          </cell>
        </row>
        <row r="1595">
          <cell r="A1595" t="str">
            <v>EM-768a</v>
          </cell>
          <cell r="B1595" t="str">
            <v>YPF.RN.EM-768</v>
          </cell>
          <cell r="C1595" t="str">
            <v>EM-768</v>
          </cell>
          <cell r="D1595" t="str">
            <v>YPF.RN.EM-0768a</v>
          </cell>
          <cell r="E1595" t="str">
            <v>Catriel</v>
          </cell>
          <cell r="F1595" t="str">
            <v>Cedido/Vendido CATRIEL</v>
          </cell>
          <cell r="G1595" t="str">
            <v>Cedido /Vendido EL MEDANITO</v>
          </cell>
          <cell r="H1595">
            <v>42015</v>
          </cell>
        </row>
        <row r="1596">
          <cell r="A1596" t="str">
            <v>SP-423a</v>
          </cell>
          <cell r="B1596" t="str">
            <v>YPF.RN.SP-423</v>
          </cell>
          <cell r="C1596" t="str">
            <v>SP-423</v>
          </cell>
          <cell r="D1596" t="str">
            <v>YPF.RN.SP-0423a</v>
          </cell>
          <cell r="E1596" t="str">
            <v>Catriel</v>
          </cell>
          <cell r="F1596" t="str">
            <v>CAT Zona I</v>
          </cell>
          <cell r="G1596" t="str">
            <v>SP-10</v>
          </cell>
          <cell r="H1596">
            <v>42014</v>
          </cell>
        </row>
        <row r="1597">
          <cell r="A1597" t="str">
            <v>SP-24</v>
          </cell>
          <cell r="B1597" t="str">
            <v>YPF.RN.SP-24</v>
          </cell>
          <cell r="C1597" t="str">
            <v>SP-0024</v>
          </cell>
          <cell r="D1597" t="str">
            <v>YPF.RN.SP-24</v>
          </cell>
          <cell r="E1597" t="str">
            <v>Catriel</v>
          </cell>
          <cell r="F1597" t="str">
            <v>CAT Zona I</v>
          </cell>
          <cell r="G1597" t="str">
            <v>SP- 01</v>
          </cell>
          <cell r="H1597">
            <v>42012</v>
          </cell>
        </row>
        <row r="1598">
          <cell r="A1598" t="str">
            <v>SP-461a</v>
          </cell>
          <cell r="B1598" t="str">
            <v>YPF.RN.SP.a-461</v>
          </cell>
          <cell r="C1598" t="str">
            <v>SP.a-461</v>
          </cell>
          <cell r="D1598" t="str">
            <v>YPF.RN.SP.a-0461a</v>
          </cell>
          <cell r="E1598" t="str">
            <v>Catriel</v>
          </cell>
          <cell r="F1598" t="str">
            <v>CAT Zona I</v>
          </cell>
          <cell r="G1598" t="str">
            <v>SP- 01</v>
          </cell>
          <cell r="H1598">
            <v>42010</v>
          </cell>
        </row>
        <row r="1599">
          <cell r="A1599" t="str">
            <v>VAM-47a</v>
          </cell>
          <cell r="B1599" t="str">
            <v>YPF.Nq.VAM.a-47(d)</v>
          </cell>
          <cell r="C1599" t="str">
            <v>VAM.a-47(d)</v>
          </cell>
          <cell r="D1599" t="str">
            <v>YPF.Nq.VAM.a-0047a</v>
          </cell>
          <cell r="E1599" t="str">
            <v>Catriel</v>
          </cell>
          <cell r="F1599" t="str">
            <v>VAM Zona I</v>
          </cell>
          <cell r="G1599" t="str">
            <v>VAM</v>
          </cell>
          <cell r="H1599">
            <v>42010</v>
          </cell>
        </row>
        <row r="1600">
          <cell r="A1600" t="str">
            <v>SP-355a</v>
          </cell>
          <cell r="B1600" t="str">
            <v>YPF.RN.SP-355</v>
          </cell>
          <cell r="C1600" t="str">
            <v>SP-355</v>
          </cell>
          <cell r="D1600" t="str">
            <v>YPF.RN.SP-0355a</v>
          </cell>
          <cell r="E1600" t="str">
            <v>Catriel</v>
          </cell>
          <cell r="F1600" t="str">
            <v>CAT Zona I</v>
          </cell>
          <cell r="G1600" t="str">
            <v>SP- 06</v>
          </cell>
          <cell r="H1600">
            <v>42009</v>
          </cell>
        </row>
        <row r="1601">
          <cell r="A1601" t="str">
            <v>BP-10</v>
          </cell>
          <cell r="B1601" t="str">
            <v>YPF.RN.BP-10</v>
          </cell>
          <cell r="C1601" t="str">
            <v>BP-0010</v>
          </cell>
          <cell r="D1601" t="str">
            <v>YPF.RN.BP-10</v>
          </cell>
          <cell r="E1601" t="str">
            <v>Catriel</v>
          </cell>
          <cell r="F1601" t="str">
            <v>Cedido/Vendido CATRIEL</v>
          </cell>
          <cell r="G1601" t="str">
            <v>Cedido/Vendido BAJO DEL PICHE</v>
          </cell>
          <cell r="H1601">
            <v>42008</v>
          </cell>
        </row>
        <row r="1602">
          <cell r="A1602" t="str">
            <v>SP-84</v>
          </cell>
          <cell r="B1602" t="str">
            <v>YPF.RN.SP-84</v>
          </cell>
          <cell r="C1602" t="str">
            <v>SP-0084</v>
          </cell>
          <cell r="D1602" t="str">
            <v>YPF.RN.SP-84</v>
          </cell>
          <cell r="E1602" t="str">
            <v>Catriel</v>
          </cell>
          <cell r="F1602" t="str">
            <v>CAT Zona I</v>
          </cell>
          <cell r="G1602" t="str">
            <v>SP- 04</v>
          </cell>
          <cell r="H1602">
            <v>42008</v>
          </cell>
        </row>
      </sheetData>
      <sheetData sheetId="33">
        <row r="2">
          <cell r="A2" t="str">
            <v>Nombre Corto TOW/Ubicación Técnica</v>
          </cell>
          <cell r="B2" t="str">
            <v>Empresa</v>
          </cell>
          <cell r="C2" t="str">
            <v>Mes de Certificación</v>
          </cell>
          <cell r="D2" t="str">
            <v>Operaciones</v>
          </cell>
          <cell r="E2" t="str">
            <v>O&amp;M</v>
          </cell>
          <cell r="F2" t="str">
            <v>Batería</v>
          </cell>
          <cell r="G2" t="str">
            <v>Tipo de instalación</v>
          </cell>
          <cell r="H2" t="str">
            <v>Nombre Corto TOW/Ubicación Técnica</v>
          </cell>
          <cell r="I2" t="str">
            <v>Tipo de tratamiento</v>
          </cell>
          <cell r="J2" t="str">
            <v>Tipo de producto químico</v>
          </cell>
          <cell r="K2" t="str">
            <v>Producto Químico</v>
          </cell>
          <cell r="L2" t="str">
            <v>SAP</v>
          </cell>
          <cell r="M2" t="str">
            <v>Base de cálculo</v>
          </cell>
          <cell r="N2" t="str">
            <v>Método de Aplicación</v>
          </cell>
          <cell r="O2" t="str">
            <v>Tratamiento Programado/Eventual</v>
          </cell>
          <cell r="R2" t="str">
            <v>Frecuencia</v>
          </cell>
          <cell r="S2" t="str">
            <v>Aplicación</v>
          </cell>
          <cell r="T2" t="str">
            <v>CeCo</v>
          </cell>
          <cell r="U2" t="str">
            <v>Operadores</v>
          </cell>
          <cell r="X2" t="str">
            <v>Producto Químico</v>
          </cell>
          <cell r="Y2" t="str">
            <v>Tipo de producto químico</v>
          </cell>
          <cell r="Z2" t="str">
            <v>Yacimiento</v>
          </cell>
        </row>
        <row r="3">
          <cell r="A3" t="str">
            <v>CAv.x-3</v>
          </cell>
          <cell r="B3" t="str">
            <v>BAKER HUGHES ARGENTINA S.R.L.</v>
          </cell>
          <cell r="C3">
            <v>43831</v>
          </cell>
          <cell r="D3" t="str">
            <v>Chubut</v>
          </cell>
          <cell r="E3" t="str">
            <v>Barrancas</v>
          </cell>
          <cell r="F3" t="str">
            <v>SCB- 01</v>
          </cell>
          <cell r="G3" t="str">
            <v>Acueducto</v>
          </cell>
          <cell r="H3" t="str">
            <v>CAv.x-3</v>
          </cell>
          <cell r="I3" t="str">
            <v>Aseguramiento de Flujo</v>
          </cell>
          <cell r="J3" t="str">
            <v>Antiespumante</v>
          </cell>
          <cell r="K3" t="str">
            <v>ABC11</v>
          </cell>
          <cell r="L3">
            <v>50600314</v>
          </cell>
          <cell r="M3" t="str">
            <v>Caudal de agua/día</v>
          </cell>
          <cell r="N3" t="str">
            <v>Batch Camión</v>
          </cell>
          <cell r="O3" t="str">
            <v>Eventual</v>
          </cell>
          <cell r="R3" t="str">
            <v>C</v>
          </cell>
          <cell r="S3" t="str">
            <v>Batch</v>
          </cell>
          <cell r="T3">
            <v>222057</v>
          </cell>
          <cell r="U3" t="str">
            <v>Operador</v>
          </cell>
          <cell r="X3" t="str">
            <v>ABC11</v>
          </cell>
          <cell r="Y3" t="str">
            <v>Antiespumante</v>
          </cell>
          <cell r="Z3" t="str">
            <v>Señal Cerro Bayo</v>
          </cell>
        </row>
        <row r="4">
          <cell r="A4" t="str">
            <v>CHNo-1a(d)</v>
          </cell>
          <cell r="B4" t="str">
            <v>BOLLAND &amp; CIA. S.A.U</v>
          </cell>
          <cell r="C4">
            <v>43862</v>
          </cell>
          <cell r="D4" t="str">
            <v>El Porton</v>
          </cell>
          <cell r="E4" t="str">
            <v>Chachahuen</v>
          </cell>
          <cell r="F4" t="str">
            <v>CHON</v>
          </cell>
          <cell r="G4" t="str">
            <v>Batería</v>
          </cell>
          <cell r="H4" t="str">
            <v>CHNo-1a(d)</v>
          </cell>
          <cell r="I4" t="str">
            <v>Calidad de Agua</v>
          </cell>
          <cell r="J4" t="str">
            <v>Antiespumante</v>
          </cell>
          <cell r="K4" t="str">
            <v>ABC19</v>
          </cell>
          <cell r="L4">
            <v>1000544297</v>
          </cell>
          <cell r="M4" t="str">
            <v>Caudal de bruta/día</v>
          </cell>
          <cell r="N4" t="str">
            <v>Batch Cuba</v>
          </cell>
          <cell r="O4" t="str">
            <v>Programado</v>
          </cell>
          <cell r="R4" t="str">
            <v>S</v>
          </cell>
          <cell r="S4" t="str">
            <v>Batch&amp;Recirc</v>
          </cell>
          <cell r="T4">
            <v>222058</v>
          </cell>
          <cell r="U4" t="str">
            <v xml:space="preserve">SCB CHO </v>
          </cell>
          <cell r="X4" t="str">
            <v>ABC19</v>
          </cell>
          <cell r="Y4" t="str">
            <v>Antiespumante</v>
          </cell>
          <cell r="Z4" t="str">
            <v>Cerro Hamaca Oeste</v>
          </cell>
        </row>
        <row r="5">
          <cell r="A5" t="str">
            <v>CHO.a-38[00]a</v>
          </cell>
          <cell r="B5" t="str">
            <v>CHAMPIONX ARGENTINA SRL</v>
          </cell>
          <cell r="C5">
            <v>43891</v>
          </cell>
          <cell r="D5" t="str">
            <v>Loma la Lata</v>
          </cell>
          <cell r="E5" t="str">
            <v>Desfiladero Bayo</v>
          </cell>
          <cell r="F5" t="str">
            <v>CHON</v>
          </cell>
          <cell r="G5" t="str">
            <v>Colector</v>
          </cell>
          <cell r="H5" t="str">
            <v>CHO.a-38[00]a</v>
          </cell>
          <cell r="I5" t="str">
            <v>Deshidratación y calidad de entrega</v>
          </cell>
          <cell r="J5" t="str">
            <v>Antiespumante</v>
          </cell>
          <cell r="K5" t="str">
            <v>ABC33</v>
          </cell>
          <cell r="L5">
            <v>1000037230</v>
          </cell>
          <cell r="M5" t="str">
            <v>Caudal de gas/día</v>
          </cell>
          <cell r="N5" t="str">
            <v>Batch Camión-Recirculado</v>
          </cell>
          <cell r="O5" t="str">
            <v>Observaciones</v>
          </cell>
          <cell r="R5" t="str">
            <v>Q</v>
          </cell>
          <cell r="S5" t="str">
            <v>Capilar</v>
          </cell>
          <cell r="T5">
            <v>222058</v>
          </cell>
          <cell r="U5" t="str">
            <v>VAM</v>
          </cell>
          <cell r="X5" t="str">
            <v>ABC33</v>
          </cell>
          <cell r="Y5" t="str">
            <v>Antiespumante</v>
          </cell>
          <cell r="Z5" t="str">
            <v>Cerro Hamaca Oeste</v>
          </cell>
        </row>
        <row r="6">
          <cell r="A6" t="str">
            <v>CHO.a-5</v>
          </cell>
          <cell r="B6" t="str">
            <v>CLARIANT ARGENTINA SA</v>
          </cell>
          <cell r="C6">
            <v>43922</v>
          </cell>
          <cell r="D6" t="str">
            <v>Mendoza</v>
          </cell>
          <cell r="E6" t="str">
            <v>El Dorsal</v>
          </cell>
          <cell r="F6" t="str">
            <v>CH</v>
          </cell>
          <cell r="G6" t="str">
            <v>Compresora</v>
          </cell>
          <cell r="H6" t="str">
            <v>CHO.a-5</v>
          </cell>
          <cell r="I6" t="str">
            <v>Integridad y Corrosión</v>
          </cell>
          <cell r="J6" t="str">
            <v>Antiespumante</v>
          </cell>
          <cell r="K6" t="str">
            <v>ABC42</v>
          </cell>
          <cell r="L6">
            <v>1000544337</v>
          </cell>
          <cell r="M6" t="str">
            <v>Caudal de neta/día</v>
          </cell>
          <cell r="N6" t="str">
            <v>Continua</v>
          </cell>
          <cell r="R6" t="str">
            <v>M</v>
          </cell>
          <cell r="S6" t="str">
            <v>Capilar/ EC doble dosificadora</v>
          </cell>
          <cell r="T6">
            <v>222058</v>
          </cell>
          <cell r="U6" t="str">
            <v>SP 2</v>
          </cell>
          <cell r="V6" t="str">
            <v>Erik</v>
          </cell>
          <cell r="X6" t="str">
            <v>ABC42</v>
          </cell>
          <cell r="Y6" t="str">
            <v>Antiespumante</v>
          </cell>
          <cell r="Z6" t="str">
            <v>Cerro Hamaca Oeste</v>
          </cell>
        </row>
        <row r="7">
          <cell r="A7" t="str">
            <v>CHO.a-55(d)[00]a</v>
          </cell>
          <cell r="B7" t="str">
            <v>LABORATORIOS BUCKMAN S.A.</v>
          </cell>
          <cell r="C7">
            <v>43952</v>
          </cell>
          <cell r="D7" t="str">
            <v>NOC Este</v>
          </cell>
          <cell r="E7" t="str">
            <v>El Guadal</v>
          </cell>
          <cell r="F7" t="str">
            <v>CHON</v>
          </cell>
          <cell r="G7" t="str">
            <v>Consumo Oficina</v>
          </cell>
          <cell r="H7" t="str">
            <v>CHO.a-55(d)[00]a</v>
          </cell>
          <cell r="I7" t="str">
            <v>Observaciones</v>
          </cell>
          <cell r="J7" t="str">
            <v>Inhibidor de hidratos</v>
          </cell>
          <cell r="K7" t="str">
            <v>BHI50</v>
          </cell>
          <cell r="L7">
            <v>1000180611</v>
          </cell>
          <cell r="M7" t="str">
            <v>Caudal de agua durante el batch</v>
          </cell>
          <cell r="N7" t="str">
            <v>Encapsulado</v>
          </cell>
          <cell r="S7" t="str">
            <v>Continua</v>
          </cell>
          <cell r="T7">
            <v>222058</v>
          </cell>
          <cell r="U7" t="str">
            <v>SP 1</v>
          </cell>
          <cell r="V7" t="str">
            <v>Gustavo/Diego</v>
          </cell>
          <cell r="X7" t="str">
            <v>BHI50</v>
          </cell>
          <cell r="Y7" t="str">
            <v>Inhibidor de hidratos</v>
          </cell>
          <cell r="Z7" t="str">
            <v>Cerro Hamaca Oeste</v>
          </cell>
        </row>
        <row r="8">
          <cell r="A8" t="str">
            <v>CHO.a-57(d)[00]a</v>
          </cell>
          <cell r="B8" t="str">
            <v>RECO S.A.</v>
          </cell>
          <cell r="C8">
            <v>43983</v>
          </cell>
          <cell r="D8" t="str">
            <v>NOC Oeste</v>
          </cell>
          <cell r="E8" t="str">
            <v>El Porton</v>
          </cell>
          <cell r="F8" t="str">
            <v>CHON</v>
          </cell>
          <cell r="G8" t="str">
            <v>Descargadero</v>
          </cell>
          <cell r="H8" t="str">
            <v>CHO.a-57(d)[00]a</v>
          </cell>
          <cell r="J8" t="str">
            <v>Inhibidor de hidratos</v>
          </cell>
          <cell r="K8" t="str">
            <v>BHI58</v>
          </cell>
          <cell r="L8">
            <v>1000544325</v>
          </cell>
          <cell r="M8" t="str">
            <v>Caudal de bruta durante el batch</v>
          </cell>
          <cell r="N8" t="str">
            <v>Squeeze</v>
          </cell>
          <cell r="S8" t="str">
            <v xml:space="preserve">EC </v>
          </cell>
          <cell r="T8">
            <v>222058</v>
          </cell>
          <cell r="U8" t="str">
            <v>Camioneros</v>
          </cell>
          <cell r="X8" t="str">
            <v>BHI58</v>
          </cell>
          <cell r="Y8" t="str">
            <v>Inhibidor de hidratos</v>
          </cell>
          <cell r="Z8" t="str">
            <v>Cerro Hamaca Oeste</v>
          </cell>
        </row>
        <row r="9">
          <cell r="A9" t="str">
            <v>CHO.a-6</v>
          </cell>
          <cell r="B9" t="str">
            <v>WATER TECHNOLOGIES &amp; SOLUTIONS</v>
          </cell>
          <cell r="C9">
            <v>44013</v>
          </cell>
          <cell r="D9" t="str">
            <v>Rincon de los Sauces</v>
          </cell>
          <cell r="E9" t="str">
            <v>El Trebol - Esc</v>
          </cell>
          <cell r="F9" t="str">
            <v>CH</v>
          </cell>
          <cell r="G9" t="str">
            <v>EPF</v>
          </cell>
          <cell r="H9" t="str">
            <v>CHO.a-6</v>
          </cell>
          <cell r="J9" t="str">
            <v>Inhibidor de hidratos</v>
          </cell>
          <cell r="K9" t="str">
            <v>BHI7030</v>
          </cell>
          <cell r="L9">
            <v>1000536997</v>
          </cell>
          <cell r="M9" t="str">
            <v>Caudal de neta durante el batch</v>
          </cell>
          <cell r="N9" t="str">
            <v>Observaciones</v>
          </cell>
          <cell r="S9" t="str">
            <v>EC con rec</v>
          </cell>
          <cell r="T9">
            <v>222058</v>
          </cell>
          <cell r="X9" t="str">
            <v>BHI7030</v>
          </cell>
          <cell r="Y9" t="str">
            <v>Inhibidor de hidratos</v>
          </cell>
          <cell r="Z9" t="str">
            <v>Cerro Hamaca Oeste</v>
          </cell>
        </row>
        <row r="10">
          <cell r="A10" t="str">
            <v>CHO.e-3</v>
          </cell>
          <cell r="C10">
            <v>44044</v>
          </cell>
          <cell r="D10" t="str">
            <v>Rio Negro</v>
          </cell>
          <cell r="E10" t="str">
            <v>Estacion Fernandez Oro</v>
          </cell>
          <cell r="F10" t="str">
            <v>CH</v>
          </cell>
          <cell r="G10" t="str">
            <v>Gasoducto</v>
          </cell>
          <cell r="H10" t="str">
            <v>CHO.e-3</v>
          </cell>
          <cell r="J10" t="str">
            <v>Inhibidor de hidratos</v>
          </cell>
          <cell r="K10" t="str">
            <v>BHI7038</v>
          </cell>
          <cell r="L10">
            <v>1000544340</v>
          </cell>
          <cell r="M10" t="str">
            <v>Caudal de agua entre batchs</v>
          </cell>
          <cell r="S10" t="str">
            <v>EC doble dosificadora</v>
          </cell>
          <cell r="T10">
            <v>222058</v>
          </cell>
          <cell r="X10" t="str">
            <v>BHI7038</v>
          </cell>
          <cell r="Y10" t="str">
            <v>Inhibidor de hidratos</v>
          </cell>
          <cell r="Z10" t="str">
            <v>Cerro Hamaca Oeste</v>
          </cell>
        </row>
        <row r="11">
          <cell r="A11" t="str">
            <v>CHO.x-1</v>
          </cell>
          <cell r="C11">
            <v>44075</v>
          </cell>
          <cell r="D11" t="str">
            <v>Santa Cruz</v>
          </cell>
          <cell r="E11" t="str">
            <v>La Ventana Vizcachera</v>
          </cell>
          <cell r="F11" t="str">
            <v>CH</v>
          </cell>
          <cell r="G11" t="str">
            <v>Linea de pozo</v>
          </cell>
          <cell r="H11" t="str">
            <v>CHO.x-1</v>
          </cell>
          <cell r="J11" t="str">
            <v>Secuestrante de sulfhídrico</v>
          </cell>
          <cell r="K11" t="str">
            <v>BSH300</v>
          </cell>
          <cell r="L11">
            <v>1000581772</v>
          </cell>
          <cell r="M11" t="str">
            <v>Caudal de bruta entre batchs</v>
          </cell>
          <cell r="S11" t="str">
            <v>FDP</v>
          </cell>
          <cell r="T11">
            <v>222058</v>
          </cell>
          <cell r="X11" t="str">
            <v>BSH300</v>
          </cell>
          <cell r="Y11" t="str">
            <v>Secuestrante de sulfhídrico</v>
          </cell>
          <cell r="Z11" t="str">
            <v>Cerro Hamaca Oeste</v>
          </cell>
        </row>
        <row r="12">
          <cell r="A12" t="str">
            <v>CHO-11</v>
          </cell>
          <cell r="C12">
            <v>44105</v>
          </cell>
          <cell r="D12" t="str">
            <v>Tierra del Fuego</v>
          </cell>
          <cell r="E12" t="str">
            <v>Las Heras CG - Canadon Escondida</v>
          </cell>
          <cell r="F12" t="str">
            <v>CH</v>
          </cell>
          <cell r="G12" t="str">
            <v>Oleoducto</v>
          </cell>
          <cell r="H12" t="str">
            <v>CHO-11</v>
          </cell>
          <cell r="J12" t="str">
            <v>Secuestrante de sulfhídrico</v>
          </cell>
          <cell r="K12" t="str">
            <v>BSH506</v>
          </cell>
          <cell r="L12">
            <v>50600943</v>
          </cell>
          <cell r="M12" t="str">
            <v>Caudal de neta entre batchs</v>
          </cell>
          <cell r="S12" t="str">
            <v>Lin. Conduc.</v>
          </cell>
          <cell r="T12">
            <v>222058</v>
          </cell>
          <cell r="X12" t="str">
            <v>BSH506</v>
          </cell>
          <cell r="Y12" t="str">
            <v>Secuestrante de sulfhídrico</v>
          </cell>
          <cell r="Z12" t="str">
            <v>Cerro Hamaca Oeste</v>
          </cell>
        </row>
        <row r="13">
          <cell r="A13" t="str">
            <v>CHO-12</v>
          </cell>
          <cell r="C13">
            <v>44136</v>
          </cell>
          <cell r="E13" t="str">
            <v>Loma La Lata</v>
          </cell>
          <cell r="F13" t="str">
            <v>CH</v>
          </cell>
          <cell r="G13" t="str">
            <v>Planta</v>
          </cell>
          <cell r="H13" t="str">
            <v>CHO-12</v>
          </cell>
          <cell r="I13"/>
          <cell r="J13" t="str">
            <v>Secuestrante de sulfhídrico</v>
          </cell>
          <cell r="K13" t="str">
            <v>BSH8050</v>
          </cell>
          <cell r="L13">
            <v>1000539909</v>
          </cell>
          <cell r="M13" t="str">
            <v>Define el consumo un tercero o YPF</v>
          </cell>
          <cell r="S13" t="str">
            <v xml:space="preserve">Planta de Gas </v>
          </cell>
          <cell r="T13">
            <v>222058</v>
          </cell>
          <cell r="X13" t="str">
            <v>BSH8050</v>
          </cell>
          <cell r="Y13" t="str">
            <v>Secuestrante de sulfhídrico</v>
          </cell>
          <cell r="Z13" t="str">
            <v>Cerro Hamaca Oeste</v>
          </cell>
        </row>
        <row r="14">
          <cell r="A14" t="str">
            <v>CHO-13</v>
          </cell>
          <cell r="C14">
            <v>44166</v>
          </cell>
          <cell r="E14" t="str">
            <v>Los Perales</v>
          </cell>
          <cell r="F14" t="str">
            <v>CH</v>
          </cell>
          <cell r="G14" t="str">
            <v>Pozo inyector</v>
          </cell>
          <cell r="H14" t="str">
            <v>CHO-13</v>
          </cell>
          <cell r="I14"/>
          <cell r="J14" t="str">
            <v>Biocida</v>
          </cell>
          <cell r="K14" t="str">
            <v>BX158</v>
          </cell>
          <cell r="L14">
            <v>1000544648</v>
          </cell>
          <cell r="M14" t="str">
            <v>Recomendación técnica en litros (por día, mes o batch)</v>
          </cell>
          <cell r="S14" t="str">
            <v>Salida separador</v>
          </cell>
          <cell r="T14">
            <v>222058</v>
          </cell>
          <cell r="X14" t="str">
            <v>BX158</v>
          </cell>
          <cell r="Y14" t="str">
            <v>Biocida</v>
          </cell>
          <cell r="Z14" t="str">
            <v>Cerro Hamaca Oeste</v>
          </cell>
        </row>
        <row r="15">
          <cell r="A15" t="str">
            <v>CHO-14</v>
          </cell>
          <cell r="C15">
            <v>44197</v>
          </cell>
          <cell r="E15" t="str">
            <v>Malargue</v>
          </cell>
          <cell r="F15" t="str">
            <v>CH</v>
          </cell>
          <cell r="G15" t="str">
            <v xml:space="preserve">Pozo productor </v>
          </cell>
          <cell r="H15" t="str">
            <v>CHO-14</v>
          </cell>
          <cell r="I15"/>
          <cell r="J15" t="str">
            <v>Biocida</v>
          </cell>
          <cell r="K15" t="str">
            <v>BX237</v>
          </cell>
          <cell r="L15">
            <v>1000558124</v>
          </cell>
          <cell r="M15" t="str">
            <v>Simulación de inhibición de hidratos</v>
          </cell>
          <cell r="T15">
            <v>222058</v>
          </cell>
          <cell r="X15" t="str">
            <v>BX237</v>
          </cell>
          <cell r="Y15" t="str">
            <v>Biocida</v>
          </cell>
          <cell r="Z15" t="str">
            <v>Cerro Hamaca Oeste</v>
          </cell>
        </row>
        <row r="16">
          <cell r="A16" t="str">
            <v>CHO-19</v>
          </cell>
          <cell r="C16">
            <v>44228</v>
          </cell>
          <cell r="E16" t="str">
            <v>Manantiales Behr</v>
          </cell>
          <cell r="F16" t="str">
            <v>CH</v>
          </cell>
          <cell r="G16" t="str">
            <v>Satélite</v>
          </cell>
          <cell r="H16" t="str">
            <v>CHO-19</v>
          </cell>
          <cell r="I16"/>
          <cell r="J16" t="str">
            <v>Biocida</v>
          </cell>
          <cell r="K16" t="str">
            <v>BX256</v>
          </cell>
          <cell r="L16">
            <v>1000232727</v>
          </cell>
          <cell r="M16" t="str">
            <v>Simulación de secuestro de sulfhídrico</v>
          </cell>
          <cell r="T16">
            <v>222058</v>
          </cell>
          <cell r="X16" t="str">
            <v>BX256</v>
          </cell>
          <cell r="Y16" t="str">
            <v>Biocida</v>
          </cell>
          <cell r="Z16" t="str">
            <v>Cerro Hamaca Oeste</v>
          </cell>
        </row>
        <row r="17">
          <cell r="A17" t="str">
            <v>CHO-21a</v>
          </cell>
          <cell r="C17">
            <v>44256</v>
          </cell>
          <cell r="E17" t="str">
            <v>NCE Norte</v>
          </cell>
          <cell r="F17" t="str">
            <v>CH</v>
          </cell>
          <cell r="G17" t="str">
            <v>Tk elevado</v>
          </cell>
          <cell r="H17" t="str">
            <v>CHO-21a</v>
          </cell>
          <cell r="I17"/>
          <cell r="J17" t="str">
            <v>Biocida</v>
          </cell>
          <cell r="K17" t="str">
            <v>BX264</v>
          </cell>
          <cell r="L17">
            <v>1000544347</v>
          </cell>
          <cell r="M17" t="str">
            <v>Volumen de agua de tanque/equipo</v>
          </cell>
          <cell r="T17">
            <v>222058</v>
          </cell>
          <cell r="X17" t="str">
            <v>BX264</v>
          </cell>
          <cell r="Y17" t="str">
            <v>Biocida</v>
          </cell>
          <cell r="Z17" t="str">
            <v>Cerro Hamaca Oeste</v>
          </cell>
        </row>
        <row r="18">
          <cell r="A18" t="str">
            <v>CHO-22a</v>
          </cell>
          <cell r="C18">
            <v>44287</v>
          </cell>
          <cell r="E18" t="str">
            <v>NCE Sur</v>
          </cell>
          <cell r="F18" t="str">
            <v>CH</v>
          </cell>
          <cell r="G18" t="str">
            <v>USP</v>
          </cell>
          <cell r="H18" t="str">
            <v>CHO-22a</v>
          </cell>
          <cell r="I18"/>
          <cell r="J18" t="str">
            <v>Biocida/Inhibidor de corrosión</v>
          </cell>
          <cell r="K18" t="str">
            <v>BX707</v>
          </cell>
          <cell r="L18">
            <v>50600319</v>
          </cell>
          <cell r="M18" t="str">
            <v>Volumen de interfase de tanque/equipo</v>
          </cell>
          <cell r="T18">
            <v>222058</v>
          </cell>
          <cell r="X18" t="str">
            <v>BX707</v>
          </cell>
          <cell r="Y18" t="str">
            <v>Biocida/Inhibidor de corrosión</v>
          </cell>
          <cell r="Z18" t="str">
            <v>Cerro Hamaca Oeste</v>
          </cell>
        </row>
        <row r="19">
          <cell r="A19" t="str">
            <v>CHO-23a</v>
          </cell>
          <cell r="C19">
            <v>44317</v>
          </cell>
          <cell r="E19" t="str">
            <v>NCO Norte</v>
          </cell>
          <cell r="F19" t="str">
            <v>CH</v>
          </cell>
          <cell r="G19" t="str">
            <v>Observaciones</v>
          </cell>
          <cell r="H19" t="str">
            <v>CHO-23a</v>
          </cell>
          <cell r="I19"/>
          <cell r="J19" t="str">
            <v>Biocida/Inhibidor de corrosión</v>
          </cell>
          <cell r="K19" t="str">
            <v>BX715</v>
          </cell>
          <cell r="L19">
            <v>1000544339</v>
          </cell>
          <cell r="M19" t="str">
            <v>Volumen de petróleo de tanque/equipo</v>
          </cell>
          <cell r="T19">
            <v>222058</v>
          </cell>
          <cell r="X19" t="str">
            <v>BX715</v>
          </cell>
          <cell r="Y19" t="str">
            <v>Biocida/Inhibidor de corrosión</v>
          </cell>
          <cell r="Z19" t="str">
            <v>Cerro Hamaca Oeste</v>
          </cell>
        </row>
        <row r="20">
          <cell r="A20" t="str">
            <v>CHO-24a</v>
          </cell>
          <cell r="C20">
            <v>44348</v>
          </cell>
          <cell r="E20" t="str">
            <v>NCO Sur</v>
          </cell>
          <cell r="F20" t="str">
            <v>CH</v>
          </cell>
          <cell r="G20"/>
          <cell r="H20" t="str">
            <v>CHO-24a</v>
          </cell>
          <cell r="I20"/>
          <cell r="J20" t="str">
            <v>Biocida</v>
          </cell>
          <cell r="K20" t="str">
            <v>BX844</v>
          </cell>
          <cell r="L20">
            <v>1000544350</v>
          </cell>
          <cell r="M20" t="str">
            <v>Volumen total de tanque/equipo</v>
          </cell>
          <cell r="T20">
            <v>222058</v>
          </cell>
          <cell r="X20" t="str">
            <v>BX844</v>
          </cell>
          <cell r="Y20" t="str">
            <v>Biocida</v>
          </cell>
          <cell r="Z20" t="str">
            <v>Cerro Hamaca Oeste</v>
          </cell>
        </row>
        <row r="21">
          <cell r="A21" t="str">
            <v>CHO-25a</v>
          </cell>
          <cell r="C21">
            <v>44378</v>
          </cell>
          <cell r="E21" t="str">
            <v>Puesto Hernandez</v>
          </cell>
          <cell r="F21" t="str">
            <v>CH</v>
          </cell>
          <cell r="G21"/>
          <cell r="H21" t="str">
            <v>CHO-25a</v>
          </cell>
          <cell r="I21"/>
          <cell r="J21" t="str">
            <v>Biocida</v>
          </cell>
          <cell r="K21" t="str">
            <v>BX910</v>
          </cell>
          <cell r="L21">
            <v>1000304898</v>
          </cell>
          <cell r="M21" t="str">
            <v>Volumen de cámara del pozo</v>
          </cell>
          <cell r="T21">
            <v>222058</v>
          </cell>
          <cell r="X21" t="str">
            <v>BX910</v>
          </cell>
          <cell r="Y21" t="str">
            <v>Biocida</v>
          </cell>
          <cell r="Z21" t="str">
            <v>Cerro Hamaca Oeste</v>
          </cell>
        </row>
        <row r="22">
          <cell r="A22" t="str">
            <v>CHO-26a</v>
          </cell>
          <cell r="C22">
            <v>44409</v>
          </cell>
          <cell r="E22" t="str">
            <v>Rincon</v>
          </cell>
          <cell r="F22" t="str">
            <v>CH</v>
          </cell>
          <cell r="G22"/>
          <cell r="H22" t="str">
            <v>CHO-26a</v>
          </cell>
          <cell r="I22"/>
          <cell r="J22" t="str">
            <v>Biocida</v>
          </cell>
          <cell r="K22" t="str">
            <v>BX927</v>
          </cell>
          <cell r="L22">
            <v>1000555742</v>
          </cell>
          <cell r="M22" t="str">
            <v>Volumen de instalación a cubrir (filmógenos)</v>
          </cell>
          <cell r="T22">
            <v>222058</v>
          </cell>
          <cell r="X22" t="str">
            <v>BX927</v>
          </cell>
          <cell r="Y22" t="str">
            <v>Biocida</v>
          </cell>
          <cell r="Z22" t="str">
            <v>Cerro Hamaca Oeste</v>
          </cell>
        </row>
        <row r="23">
          <cell r="A23" t="str">
            <v>CHO-27a</v>
          </cell>
          <cell r="C23">
            <v>44440</v>
          </cell>
          <cell r="E23" t="str">
            <v>Rio Neuquen</v>
          </cell>
          <cell r="F23" t="str">
            <v>CH</v>
          </cell>
          <cell r="G23"/>
          <cell r="H23" t="str">
            <v>CHO-27a</v>
          </cell>
          <cell r="I23"/>
          <cell r="J23" t="str">
            <v>Biocida</v>
          </cell>
          <cell r="K23" t="str">
            <v>BX950</v>
          </cell>
          <cell r="L23">
            <v>50695315</v>
          </cell>
          <cell r="M23" t="str">
            <v>Observaciones</v>
          </cell>
          <cell r="T23">
            <v>222058</v>
          </cell>
          <cell r="X23" t="str">
            <v>BX950</v>
          </cell>
          <cell r="Y23" t="str">
            <v>Biocida</v>
          </cell>
          <cell r="Z23" t="str">
            <v>Cerro Hamaca Oeste</v>
          </cell>
        </row>
        <row r="24">
          <cell r="A24" t="str">
            <v>CHO-28a</v>
          </cell>
          <cell r="C24">
            <v>44470</v>
          </cell>
          <cell r="E24" t="str">
            <v>Seco Leon - Pico Truncado</v>
          </cell>
          <cell r="F24" t="str">
            <v>CH</v>
          </cell>
          <cell r="G24"/>
          <cell r="H24" t="str">
            <v>CHO-28a</v>
          </cell>
          <cell r="I24"/>
          <cell r="J24" t="str">
            <v>Biocida</v>
          </cell>
          <cell r="K24" t="str">
            <v>BX958</v>
          </cell>
          <cell r="L24">
            <v>1000544341</v>
          </cell>
          <cell r="T24">
            <v>222058</v>
          </cell>
          <cell r="X24" t="str">
            <v>BX958</v>
          </cell>
          <cell r="Y24" t="str">
            <v>Biocida</v>
          </cell>
          <cell r="Z24" t="str">
            <v>Cerro Hamaca Oeste</v>
          </cell>
        </row>
        <row r="25">
          <cell r="A25" t="str">
            <v>CHO-29a</v>
          </cell>
          <cell r="C25">
            <v>44501</v>
          </cell>
          <cell r="E25" t="str">
            <v>Señal Picada VAM</v>
          </cell>
          <cell r="F25" t="str">
            <v>CH</v>
          </cell>
          <cell r="G25"/>
          <cell r="H25" t="str">
            <v>CHO-29a</v>
          </cell>
          <cell r="I25"/>
          <cell r="J25" t="str">
            <v>Biocida</v>
          </cell>
          <cell r="K25" t="str">
            <v>BX960</v>
          </cell>
          <cell r="L25">
            <v>50600926</v>
          </cell>
          <cell r="T25">
            <v>222058</v>
          </cell>
          <cell r="X25" t="str">
            <v>BX960</v>
          </cell>
          <cell r="Y25" t="str">
            <v>Biocida</v>
          </cell>
          <cell r="Z25" t="str">
            <v>Cerro Hamaca Oeste</v>
          </cell>
        </row>
        <row r="26">
          <cell r="A26" t="str">
            <v>CHO-31a</v>
          </cell>
          <cell r="C26">
            <v>44531</v>
          </cell>
          <cell r="E26" t="str">
            <v>Sierra Barrosa</v>
          </cell>
          <cell r="F26" t="str">
            <v>CH</v>
          </cell>
          <cell r="G26"/>
          <cell r="H26" t="str">
            <v>CHO-31a</v>
          </cell>
          <cell r="I26"/>
          <cell r="J26" t="str">
            <v>Biocida</v>
          </cell>
          <cell r="K26" t="str">
            <v>BX968</v>
          </cell>
          <cell r="L26">
            <v>1000544351</v>
          </cell>
          <cell r="T26">
            <v>222058</v>
          </cell>
          <cell r="X26" t="str">
            <v>BX968</v>
          </cell>
          <cell r="Y26" t="str">
            <v>Biocida</v>
          </cell>
          <cell r="Z26" t="str">
            <v>Cerro Hamaca Oeste</v>
          </cell>
        </row>
        <row r="27">
          <cell r="A27" t="str">
            <v>CHO-32a</v>
          </cell>
          <cell r="C27">
            <v>44562</v>
          </cell>
          <cell r="E27" t="str">
            <v>Tierra del Fuego</v>
          </cell>
          <cell r="F27" t="str">
            <v>CH</v>
          </cell>
          <cell r="G27"/>
          <cell r="H27" t="str">
            <v>CHO-32a</v>
          </cell>
          <cell r="I27"/>
          <cell r="J27" t="str">
            <v>Biocida</v>
          </cell>
          <cell r="K27" t="str">
            <v>BXC3209</v>
          </cell>
          <cell r="L27">
            <v>1000544348</v>
          </cell>
          <cell r="T27">
            <v>222058</v>
          </cell>
          <cell r="X27" t="str">
            <v>BXC3209</v>
          </cell>
          <cell r="Y27" t="str">
            <v>Biocida</v>
          </cell>
          <cell r="Z27" t="str">
            <v>Cerro Hamaca Oeste</v>
          </cell>
        </row>
        <row r="28">
          <cell r="A28" t="str">
            <v>CHO-40a(d)</v>
          </cell>
          <cell r="C28">
            <v>44593</v>
          </cell>
          <cell r="E28" t="str">
            <v>Zona Central - CP</v>
          </cell>
          <cell r="F28" t="str">
            <v>CHON</v>
          </cell>
          <cell r="G28"/>
          <cell r="H28" t="str">
            <v>CHO-40a(d)</v>
          </cell>
          <cell r="I28"/>
          <cell r="J28" t="str">
            <v>Biocida</v>
          </cell>
          <cell r="K28" t="str">
            <v>BXC3270</v>
          </cell>
          <cell r="L28">
            <v>1000044717</v>
          </cell>
          <cell r="T28">
            <v>222058</v>
          </cell>
          <cell r="X28" t="str">
            <v>BXC3270</v>
          </cell>
          <cell r="Y28" t="str">
            <v>Biocida</v>
          </cell>
          <cell r="Z28" t="str">
            <v>Cerro Hamaca Oeste</v>
          </cell>
        </row>
        <row r="29">
          <cell r="A29" t="str">
            <v>CHO-41(d)[00]a</v>
          </cell>
          <cell r="C29">
            <v>44621</v>
          </cell>
          <cell r="F29" t="str">
            <v>CHON</v>
          </cell>
          <cell r="G29"/>
          <cell r="H29" t="str">
            <v>CHO-41(d)[00]a</v>
          </cell>
          <cell r="I29"/>
          <cell r="J29" t="str">
            <v>Biocida</v>
          </cell>
          <cell r="K29" t="str">
            <v>BXC3278</v>
          </cell>
          <cell r="L29">
            <v>1000544335</v>
          </cell>
          <cell r="T29">
            <v>222058</v>
          </cell>
          <cell r="X29" t="str">
            <v>BXC3278</v>
          </cell>
          <cell r="Y29" t="str">
            <v>Biocida</v>
          </cell>
          <cell r="Z29" t="str">
            <v>Cerro Hamaca Oeste</v>
          </cell>
        </row>
        <row r="30">
          <cell r="A30" t="str">
            <v>CHO-42(d)[00]a</v>
          </cell>
          <cell r="C30">
            <v>44652</v>
          </cell>
          <cell r="F30" t="str">
            <v>CHON</v>
          </cell>
          <cell r="G30"/>
          <cell r="H30" t="str">
            <v>CHO-42(d)[00]a</v>
          </cell>
          <cell r="I30"/>
          <cell r="J30" t="str">
            <v>Inhibidor de corrosión</v>
          </cell>
          <cell r="K30" t="str">
            <v>CY20W</v>
          </cell>
          <cell r="L30">
            <v>1000236748</v>
          </cell>
          <cell r="T30">
            <v>222058</v>
          </cell>
          <cell r="X30" t="str">
            <v>CY20W</v>
          </cell>
          <cell r="Y30" t="str">
            <v>Inhibidor de corrosión</v>
          </cell>
          <cell r="Z30" t="str">
            <v>Cerro Hamaca Oeste</v>
          </cell>
        </row>
        <row r="31">
          <cell r="A31" t="str">
            <v>CHO-44(d)[00]a</v>
          </cell>
          <cell r="C31">
            <v>44682</v>
          </cell>
          <cell r="F31" t="str">
            <v>CHON</v>
          </cell>
          <cell r="G31"/>
          <cell r="H31" t="str">
            <v>CHO-44(d)[00]a</v>
          </cell>
          <cell r="I31"/>
          <cell r="J31" t="str">
            <v>Inhibidor de corrosión</v>
          </cell>
          <cell r="K31" t="str">
            <v>CY28W</v>
          </cell>
          <cell r="L31">
            <v>1000544328</v>
          </cell>
          <cell r="T31">
            <v>222058</v>
          </cell>
          <cell r="X31" t="str">
            <v>CY28W</v>
          </cell>
          <cell r="Y31" t="str">
            <v>Inhibidor de corrosión</v>
          </cell>
          <cell r="Z31" t="str">
            <v>Cerro Hamaca Oeste</v>
          </cell>
        </row>
        <row r="32">
          <cell r="A32" t="str">
            <v>CHO-45(d)[00]a</v>
          </cell>
          <cell r="C32">
            <v>44713</v>
          </cell>
          <cell r="F32" t="str">
            <v>CHON</v>
          </cell>
          <cell r="G32"/>
          <cell r="H32" t="str">
            <v>CHO-45(d)[00]a</v>
          </cell>
          <cell r="I32"/>
          <cell r="J32" t="str">
            <v>Inhibidor de corrosión</v>
          </cell>
          <cell r="K32" t="str">
            <v>CY51W</v>
          </cell>
          <cell r="L32">
            <v>1000232729</v>
          </cell>
          <cell r="T32">
            <v>222058</v>
          </cell>
          <cell r="X32" t="str">
            <v>CY51W</v>
          </cell>
          <cell r="Y32" t="str">
            <v>Inhibidor de corrosión</v>
          </cell>
          <cell r="Z32" t="str">
            <v>Cerro Hamaca Oeste</v>
          </cell>
        </row>
        <row r="33">
          <cell r="A33" t="str">
            <v>CHO-49(d)[00]a</v>
          </cell>
          <cell r="C33">
            <v>44743</v>
          </cell>
          <cell r="F33" t="str">
            <v>CHON</v>
          </cell>
          <cell r="G33"/>
          <cell r="H33" t="str">
            <v>CHO-49(d)[00]a</v>
          </cell>
          <cell r="I33"/>
          <cell r="J33" t="str">
            <v>Inhibidor de corrosión</v>
          </cell>
          <cell r="K33" t="str">
            <v>CY589</v>
          </cell>
          <cell r="L33">
            <v>50600418</v>
          </cell>
          <cell r="T33">
            <v>222058</v>
          </cell>
          <cell r="X33" t="str">
            <v>CY589</v>
          </cell>
          <cell r="Y33" t="str">
            <v>Inhibidor de corrosión</v>
          </cell>
          <cell r="Z33" t="str">
            <v>Cerro Hamaca Oeste</v>
          </cell>
        </row>
        <row r="34">
          <cell r="A34" t="str">
            <v>CHO-52(d)[00]a</v>
          </cell>
          <cell r="C34">
            <v>44774</v>
          </cell>
          <cell r="F34" t="str">
            <v>CHON</v>
          </cell>
          <cell r="G34"/>
          <cell r="H34" t="str">
            <v>CHO-52(d)[00]a</v>
          </cell>
          <cell r="I34"/>
          <cell r="J34" t="str">
            <v>Inhibidor de corrosión</v>
          </cell>
          <cell r="K34" t="str">
            <v>CY59W</v>
          </cell>
          <cell r="L34">
            <v>1000544420</v>
          </cell>
          <cell r="T34">
            <v>222058</v>
          </cell>
          <cell r="X34" t="str">
            <v>CY59W</v>
          </cell>
          <cell r="Y34" t="str">
            <v>Inhibidor de corrosión</v>
          </cell>
          <cell r="Z34" t="str">
            <v>Cerro Hamaca Oeste</v>
          </cell>
        </row>
        <row r="35">
          <cell r="A35" t="str">
            <v>CHO-53(d)[00]a</v>
          </cell>
          <cell r="C35">
            <v>44805</v>
          </cell>
          <cell r="F35" t="str">
            <v>CHON</v>
          </cell>
          <cell r="G35"/>
          <cell r="H35" t="str">
            <v>CHO-53(d)[00]a</v>
          </cell>
          <cell r="I35"/>
          <cell r="J35" t="str">
            <v>Inhibidor de corrosión</v>
          </cell>
          <cell r="K35" t="str">
            <v>CY802</v>
          </cell>
          <cell r="L35">
            <v>1000581775</v>
          </cell>
          <cell r="T35">
            <v>222058</v>
          </cell>
          <cell r="X35" t="str">
            <v>CY802</v>
          </cell>
          <cell r="Y35" t="str">
            <v>Inhibidor de corrosión</v>
          </cell>
          <cell r="Z35" t="str">
            <v>Cerro Hamaca Oeste</v>
          </cell>
        </row>
        <row r="36">
          <cell r="A36" t="str">
            <v>CHO-61(d)[00]a</v>
          </cell>
          <cell r="C36">
            <v>44835</v>
          </cell>
          <cell r="F36" t="str">
            <v>CHON</v>
          </cell>
          <cell r="G36"/>
          <cell r="H36" t="str">
            <v>CHO-61(d)[00]a</v>
          </cell>
          <cell r="I36"/>
          <cell r="J36" t="str">
            <v>Inhibidor de corrosión</v>
          </cell>
          <cell r="K36" t="str">
            <v>CYB598</v>
          </cell>
          <cell r="L36">
            <v>1000544422</v>
          </cell>
          <cell r="T36">
            <v>222058</v>
          </cell>
          <cell r="X36" t="str">
            <v>CYB598</v>
          </cell>
          <cell r="Y36" t="str">
            <v>Inhibidor de corrosión</v>
          </cell>
          <cell r="Z36" t="str">
            <v>Cerro Hamaca Oeste</v>
          </cell>
        </row>
        <row r="37">
          <cell r="A37" t="str">
            <v>CHO-63(d)[00]a</v>
          </cell>
          <cell r="C37">
            <v>44866</v>
          </cell>
          <cell r="F37" t="str">
            <v>CHON</v>
          </cell>
          <cell r="G37"/>
          <cell r="H37" t="str">
            <v>CHO-63(d)[00]a</v>
          </cell>
          <cell r="I37"/>
          <cell r="J37" t="str">
            <v>Inhibidor de corrosión</v>
          </cell>
          <cell r="K37" t="str">
            <v>CYB816</v>
          </cell>
          <cell r="L37">
            <v>1000544417</v>
          </cell>
          <cell r="T37">
            <v>222058</v>
          </cell>
          <cell r="X37" t="str">
            <v>CYB816</v>
          </cell>
          <cell r="Y37" t="str">
            <v>Inhibidor de corrosión</v>
          </cell>
          <cell r="Z37" t="str">
            <v>Cerro Hamaca Oeste</v>
          </cell>
        </row>
        <row r="38">
          <cell r="A38" t="str">
            <v>CHO-66(d)[00]a</v>
          </cell>
          <cell r="C38">
            <v>44896</v>
          </cell>
          <cell r="F38" t="str">
            <v>CHON</v>
          </cell>
          <cell r="G38"/>
          <cell r="H38" t="str">
            <v>CHO-66(d)[00]a</v>
          </cell>
          <cell r="I38"/>
          <cell r="J38" t="str">
            <v xml:space="preserve">Desemulsionante  </v>
          </cell>
          <cell r="K38" t="str">
            <v>DBC3158</v>
          </cell>
          <cell r="L38">
            <v>1000544323</v>
          </cell>
          <cell r="T38">
            <v>222058</v>
          </cell>
          <cell r="X38" t="str">
            <v>DBC3158</v>
          </cell>
          <cell r="Y38" t="str">
            <v xml:space="preserve">Desemulsionante  </v>
          </cell>
          <cell r="Z38" t="str">
            <v>Cerro Hamaca Oeste</v>
          </cell>
        </row>
        <row r="39">
          <cell r="A39" t="str">
            <v>CHO-7</v>
          </cell>
          <cell r="C39">
            <v>44927</v>
          </cell>
          <cell r="F39" t="str">
            <v>CH</v>
          </cell>
          <cell r="G39"/>
          <cell r="H39" t="str">
            <v>CHO-7</v>
          </cell>
          <cell r="I39"/>
          <cell r="J39" t="str">
            <v xml:space="preserve">Desemulsionante  </v>
          </cell>
          <cell r="K39" t="str">
            <v>DBC3513</v>
          </cell>
          <cell r="L39">
            <v>1000574896</v>
          </cell>
          <cell r="T39">
            <v>222058</v>
          </cell>
          <cell r="X39" t="str">
            <v>DBC3513</v>
          </cell>
          <cell r="Y39" t="str">
            <v xml:space="preserve">Desemulsionante  </v>
          </cell>
          <cell r="Z39" t="str">
            <v>Cerro Hamaca Oeste</v>
          </cell>
        </row>
        <row r="40">
          <cell r="A40" t="str">
            <v>CHO-71(d)[00]a</v>
          </cell>
          <cell r="C40">
            <v>44958</v>
          </cell>
          <cell r="F40" t="str">
            <v>CHON</v>
          </cell>
          <cell r="G40"/>
          <cell r="H40" t="str">
            <v>CHO-71(d)[00]a</v>
          </cell>
          <cell r="I40"/>
          <cell r="J40" t="str">
            <v xml:space="preserve">Desemulsionante  </v>
          </cell>
          <cell r="K40" t="str">
            <v>DBC4039</v>
          </cell>
          <cell r="L40">
            <v>1000544640</v>
          </cell>
          <cell r="T40">
            <v>222058</v>
          </cell>
          <cell r="X40" t="str">
            <v>DBC4039</v>
          </cell>
          <cell r="Y40" t="str">
            <v xml:space="preserve">Desemulsionante  </v>
          </cell>
          <cell r="Z40" t="str">
            <v>Cerro Hamaca Oeste</v>
          </cell>
        </row>
        <row r="41">
          <cell r="A41" t="str">
            <v>CHO-72(d)[00]a</v>
          </cell>
          <cell r="C41">
            <v>44986</v>
          </cell>
          <cell r="F41" t="str">
            <v>CHON</v>
          </cell>
          <cell r="G41"/>
          <cell r="H41" t="str">
            <v>CHO-72(d)[00]a</v>
          </cell>
          <cell r="I41"/>
          <cell r="J41" t="str">
            <v xml:space="preserve">Desemulsionante  </v>
          </cell>
          <cell r="K41" t="str">
            <v>DBC4352SP</v>
          </cell>
          <cell r="L41">
            <v>1000577384</v>
          </cell>
          <cell r="T41">
            <v>222058</v>
          </cell>
          <cell r="X41" t="str">
            <v>DBC4352SP</v>
          </cell>
          <cell r="Y41" t="str">
            <v xml:space="preserve">Desemulsionante  </v>
          </cell>
          <cell r="Z41" t="str">
            <v>Cerro Hamaca Oeste</v>
          </cell>
        </row>
        <row r="42">
          <cell r="A42" t="str">
            <v>CHO-86(d)[00]a</v>
          </cell>
          <cell r="C42">
            <v>45017</v>
          </cell>
          <cell r="F42" t="str">
            <v>CHON</v>
          </cell>
          <cell r="G42"/>
          <cell r="H42" t="str">
            <v>CHO-86(d)[00]a</v>
          </cell>
          <cell r="I42"/>
          <cell r="J42" t="str">
            <v xml:space="preserve">Desemulsionante  </v>
          </cell>
          <cell r="K42" t="str">
            <v>DBC4614</v>
          </cell>
          <cell r="L42">
            <v>1000550003</v>
          </cell>
          <cell r="T42">
            <v>222058</v>
          </cell>
          <cell r="X42" t="str">
            <v>DBC4614</v>
          </cell>
          <cell r="Y42" t="str">
            <v xml:space="preserve">Desemulsionante  </v>
          </cell>
          <cell r="Z42" t="str">
            <v>Cerro Hamaca Oeste</v>
          </cell>
        </row>
        <row r="43">
          <cell r="A43" t="str">
            <v>CHO-88(d)[00]a</v>
          </cell>
          <cell r="C43">
            <v>45047</v>
          </cell>
          <cell r="F43" t="str">
            <v>CHON</v>
          </cell>
          <cell r="G43"/>
          <cell r="H43" t="str">
            <v>CHO-88(d)[00]a</v>
          </cell>
          <cell r="I43"/>
          <cell r="J43" t="str">
            <v xml:space="preserve">Desemulsionante  </v>
          </cell>
          <cell r="K43" t="str">
            <v>DBC4641</v>
          </cell>
          <cell r="L43">
            <v>1000553127</v>
          </cell>
          <cell r="T43">
            <v>222058</v>
          </cell>
          <cell r="X43" t="str">
            <v>DBC4641</v>
          </cell>
          <cell r="Y43" t="str">
            <v xml:space="preserve">Desemulsionante  </v>
          </cell>
          <cell r="Z43" t="str">
            <v>Cerro Hamaca Oeste</v>
          </cell>
        </row>
        <row r="44">
          <cell r="A44" t="str">
            <v>CHO-9</v>
          </cell>
          <cell r="C44">
            <v>45078</v>
          </cell>
          <cell r="F44" t="str">
            <v>CH</v>
          </cell>
          <cell r="G44"/>
          <cell r="H44" t="str">
            <v>CHO-9</v>
          </cell>
          <cell r="I44"/>
          <cell r="J44" t="str">
            <v xml:space="preserve">Desemulsionante  </v>
          </cell>
          <cell r="K44" t="str">
            <v>DBC4651</v>
          </cell>
          <cell r="L44">
            <v>50600871</v>
          </cell>
          <cell r="T44">
            <v>222058</v>
          </cell>
          <cell r="X44" t="str">
            <v>DBC4651</v>
          </cell>
          <cell r="Y44" t="str">
            <v xml:space="preserve">Desemulsionante  </v>
          </cell>
          <cell r="Z44" t="str">
            <v>Cerro Hamaca Oeste</v>
          </cell>
        </row>
        <row r="45">
          <cell r="A45" t="str">
            <v>EB.a-4</v>
          </cell>
          <cell r="C45">
            <v>45108</v>
          </cell>
          <cell r="F45" t="str">
            <v>SP-10</v>
          </cell>
          <cell r="H45" t="str">
            <v>EB.a-4</v>
          </cell>
          <cell r="I45"/>
          <cell r="J45" t="str">
            <v xml:space="preserve">Desemulsionante  </v>
          </cell>
          <cell r="K45" t="str">
            <v>DBC4655</v>
          </cell>
          <cell r="L45">
            <v>1000550001</v>
          </cell>
          <cell r="T45">
            <v>222052</v>
          </cell>
          <cell r="X45" t="str">
            <v>DBC4655</v>
          </cell>
          <cell r="Y45" t="str">
            <v xml:space="preserve">Desemulsionante  </v>
          </cell>
          <cell r="Z45" t="str">
            <v>Señal Picada</v>
          </cell>
        </row>
        <row r="46">
          <cell r="A46" t="str">
            <v>EBS.x-1</v>
          </cell>
          <cell r="C46">
            <v>45139</v>
          </cell>
          <cell r="F46" t="str">
            <v>SP-10</v>
          </cell>
          <cell r="H46" t="str">
            <v>EBS.x-1</v>
          </cell>
          <cell r="I46"/>
          <cell r="J46" t="str">
            <v xml:space="preserve">Desemulsionante  </v>
          </cell>
          <cell r="K46" t="str">
            <v>DBC4879</v>
          </cell>
          <cell r="L46">
            <v>1000544322</v>
          </cell>
          <cell r="T46">
            <v>222052</v>
          </cell>
          <cell r="X46" t="str">
            <v>DBC4879</v>
          </cell>
          <cell r="Y46" t="str">
            <v xml:space="preserve">Desemulsionante  </v>
          </cell>
          <cell r="Z46" t="str">
            <v>Señal Picada</v>
          </cell>
        </row>
        <row r="47">
          <cell r="A47" t="str">
            <v>PN.a-19[00]a</v>
          </cell>
          <cell r="C47">
            <v>45170</v>
          </cell>
          <cell r="F47" t="str">
            <v>PIEDRAS NEGRAS</v>
          </cell>
          <cell r="H47" t="str">
            <v>PN.a-19[00]a</v>
          </cell>
          <cell r="I47"/>
          <cell r="J47" t="str">
            <v xml:space="preserve">Desemulsionante  </v>
          </cell>
          <cell r="K47" t="str">
            <v>DBC4886</v>
          </cell>
          <cell r="L47">
            <v>1000561457</v>
          </cell>
          <cell r="T47">
            <v>222052</v>
          </cell>
          <cell r="X47" t="str">
            <v>DBC4886</v>
          </cell>
          <cell r="Y47" t="str">
            <v xml:space="preserve">Desemulsionante  </v>
          </cell>
          <cell r="Z47" t="str">
            <v>Señal Picada</v>
          </cell>
        </row>
        <row r="48">
          <cell r="A48" t="str">
            <v>PN.a-26[00]a</v>
          </cell>
          <cell r="C48">
            <v>45200</v>
          </cell>
          <cell r="F48" t="str">
            <v>P.NEGRAS e2</v>
          </cell>
          <cell r="H48" t="str">
            <v>PN.a-26[00]a</v>
          </cell>
          <cell r="I48"/>
          <cell r="J48" t="str">
            <v xml:space="preserve">Desemulsionante  </v>
          </cell>
          <cell r="K48" t="str">
            <v>DBC4893</v>
          </cell>
          <cell r="L48">
            <v>1000544637</v>
          </cell>
          <cell r="T48">
            <v>222052</v>
          </cell>
          <cell r="X48" t="str">
            <v>DBC4893</v>
          </cell>
          <cell r="Y48" t="str">
            <v xml:space="preserve">Desemulsionante  </v>
          </cell>
          <cell r="Z48" t="str">
            <v>Señal Picada</v>
          </cell>
        </row>
        <row r="49">
          <cell r="A49" t="str">
            <v>PN-7(I)[00]a</v>
          </cell>
          <cell r="C49">
            <v>45231</v>
          </cell>
          <cell r="F49" t="str">
            <v>PIEDRAS NEGRAS</v>
          </cell>
          <cell r="H49" t="str">
            <v>PN-7(I)[00]a</v>
          </cell>
          <cell r="I49"/>
          <cell r="J49" t="str">
            <v xml:space="preserve">Desemulsionante  </v>
          </cell>
          <cell r="K49" t="str">
            <v>DBC4896</v>
          </cell>
          <cell r="L49">
            <v>1000544404</v>
          </cell>
          <cell r="T49">
            <v>222052</v>
          </cell>
          <cell r="X49" t="str">
            <v>DBC4896</v>
          </cell>
          <cell r="Y49" t="str">
            <v xml:space="preserve">Desemulsionante  </v>
          </cell>
          <cell r="Z49" t="str">
            <v>Señal Picada</v>
          </cell>
        </row>
        <row r="50">
          <cell r="A50" t="str">
            <v>PuB.a-11</v>
          </cell>
          <cell r="C50">
            <v>45261</v>
          </cell>
          <cell r="F50" t="str">
            <v>PB- 04</v>
          </cell>
          <cell r="H50" t="str">
            <v>PuB.a-11</v>
          </cell>
          <cell r="I50"/>
          <cell r="J50" t="str">
            <v xml:space="preserve">Desemulsionante  </v>
          </cell>
          <cell r="K50" t="str">
            <v>DBC4928</v>
          </cell>
          <cell r="L50">
            <v>1000544415</v>
          </cell>
          <cell r="T50">
            <v>222053</v>
          </cell>
          <cell r="X50" t="str">
            <v>DBC4928</v>
          </cell>
          <cell r="Y50" t="str">
            <v xml:space="preserve">Desemulsionante  </v>
          </cell>
          <cell r="Z50" t="str">
            <v>Punta Barda</v>
          </cell>
        </row>
        <row r="51">
          <cell r="A51" t="str">
            <v>PuB.a-114</v>
          </cell>
          <cell r="C51">
            <v>45292</v>
          </cell>
          <cell r="F51" t="str">
            <v>PTA BARDA 114</v>
          </cell>
          <cell r="H51" t="str">
            <v>PuB.a-114</v>
          </cell>
          <cell r="I51"/>
          <cell r="J51" t="str">
            <v xml:space="preserve">Desemulsionante  </v>
          </cell>
          <cell r="K51" t="str">
            <v>DBC4960</v>
          </cell>
          <cell r="L51">
            <v>1000191573</v>
          </cell>
          <cell r="T51">
            <v>222053</v>
          </cell>
          <cell r="X51" t="str">
            <v>DBC4960</v>
          </cell>
          <cell r="Y51" t="str">
            <v xml:space="preserve">Desemulsionante  </v>
          </cell>
          <cell r="Z51" t="str">
            <v>Punta Barda</v>
          </cell>
        </row>
        <row r="52">
          <cell r="A52" t="str">
            <v>PuB.a-116</v>
          </cell>
          <cell r="C52">
            <v>45323</v>
          </cell>
          <cell r="F52" t="str">
            <v>PB- 04</v>
          </cell>
          <cell r="H52" t="str">
            <v>PuB.a-116</v>
          </cell>
          <cell r="I52"/>
          <cell r="J52" t="str">
            <v>Dispersante de parafinas</v>
          </cell>
          <cell r="K52" t="str">
            <v>DPB 58</v>
          </cell>
          <cell r="L52">
            <v>50600764</v>
          </cell>
          <cell r="T52">
            <v>222053</v>
          </cell>
          <cell r="X52" t="str">
            <v>DPB 58</v>
          </cell>
          <cell r="Y52" t="str">
            <v>Dispersante de parafinas</v>
          </cell>
          <cell r="Z52" t="str">
            <v>Punta Barda</v>
          </cell>
        </row>
        <row r="53">
          <cell r="A53" t="str">
            <v>PuB.a-165[00]a</v>
          </cell>
          <cell r="C53">
            <v>45352</v>
          </cell>
          <cell r="F53" t="str">
            <v>PB- 01</v>
          </cell>
          <cell r="H53" t="str">
            <v>PuB.a-165[00]a</v>
          </cell>
          <cell r="I53"/>
          <cell r="J53" t="str">
            <v>Dispersante de parafinas y/o asfaltenos</v>
          </cell>
          <cell r="K53" t="str">
            <v>DPB350</v>
          </cell>
          <cell r="L53">
            <v>1000018345</v>
          </cell>
          <cell r="T53">
            <v>222053</v>
          </cell>
          <cell r="X53" t="str">
            <v>DPB350</v>
          </cell>
          <cell r="Y53" t="str">
            <v>Dispersante de parafinas y/o asfaltenos</v>
          </cell>
          <cell r="Z53" t="str">
            <v>Punta Barda</v>
          </cell>
        </row>
        <row r="54">
          <cell r="A54" t="str">
            <v>PuB.a-166[00]a</v>
          </cell>
          <cell r="C54">
            <v>45383</v>
          </cell>
          <cell r="F54" t="str">
            <v>PB- 04</v>
          </cell>
          <cell r="H54" t="str">
            <v>PuB.a-166[00]a</v>
          </cell>
          <cell r="I54"/>
          <cell r="J54" t="str">
            <v>Dispersante de parafinas y/o asfaltenos</v>
          </cell>
          <cell r="K54" t="str">
            <v>DPB358</v>
          </cell>
          <cell r="L54">
            <v>1000544509</v>
          </cell>
          <cell r="T54">
            <v>222053</v>
          </cell>
          <cell r="X54" t="str">
            <v>DPB358</v>
          </cell>
          <cell r="Y54" t="str">
            <v>Dispersante de parafinas y/o asfaltenos</v>
          </cell>
          <cell r="Z54" t="str">
            <v>Punta Barda</v>
          </cell>
        </row>
        <row r="55">
          <cell r="A55" t="str">
            <v>PuB.a-167[00]a</v>
          </cell>
          <cell r="C55">
            <v>45413</v>
          </cell>
          <cell r="F55" t="str">
            <v>PB- 04</v>
          </cell>
          <cell r="H55" t="str">
            <v>PuB.a-167[00]a</v>
          </cell>
          <cell r="I55"/>
          <cell r="J55" t="str">
            <v>Dispersante de parafinas y/o asfaltenos</v>
          </cell>
          <cell r="K55" t="str">
            <v>DPB52</v>
          </cell>
          <cell r="L55">
            <v>50695244</v>
          </cell>
          <cell r="T55">
            <v>222053</v>
          </cell>
          <cell r="X55" t="str">
            <v>DPB52</v>
          </cell>
          <cell r="Y55" t="str">
            <v>Dispersante de parafinas y/o asfaltenos</v>
          </cell>
          <cell r="Z55" t="str">
            <v>Punta Barda</v>
          </cell>
        </row>
        <row r="56">
          <cell r="A56" t="str">
            <v>PuB.a-171[00]a</v>
          </cell>
          <cell r="C56">
            <v>45444</v>
          </cell>
          <cell r="F56" t="str">
            <v>PB- 01</v>
          </cell>
          <cell r="H56" t="str">
            <v>PuB.a-171[00]a</v>
          </cell>
          <cell r="I56"/>
          <cell r="J56" t="str">
            <v>Dispersante de parafinas y/o asfaltenos</v>
          </cell>
          <cell r="K56" t="str">
            <v>DPB55</v>
          </cell>
          <cell r="L56">
            <v>50695243</v>
          </cell>
          <cell r="T56">
            <v>222053</v>
          </cell>
          <cell r="X56" t="str">
            <v>DPB55</v>
          </cell>
          <cell r="Y56" t="str">
            <v>Dispersante de parafinas y/o asfaltenos</v>
          </cell>
          <cell r="Z56" t="str">
            <v>Punta Barda</v>
          </cell>
        </row>
        <row r="57">
          <cell r="A57" t="str">
            <v>PuB.A-2(I)[00]a</v>
          </cell>
          <cell r="C57">
            <v>45474</v>
          </cell>
          <cell r="F57" t="str">
            <v>PuB AGUA DULCE</v>
          </cell>
          <cell r="H57" t="str">
            <v>PuB.A-2(I)[00]a</v>
          </cell>
          <cell r="I57"/>
          <cell r="J57" t="str">
            <v>Dispersante de parafinas y/o asfaltenos</v>
          </cell>
          <cell r="K57" t="str">
            <v>DPB60</v>
          </cell>
          <cell r="L57">
            <v>1000544326</v>
          </cell>
          <cell r="T57">
            <v>222053</v>
          </cell>
          <cell r="X57" t="str">
            <v>DPB60</v>
          </cell>
          <cell r="Y57" t="str">
            <v>Dispersante de parafinas y/o asfaltenos</v>
          </cell>
          <cell r="Z57" t="str">
            <v>Punta Barda</v>
          </cell>
        </row>
        <row r="58">
          <cell r="A58" t="str">
            <v>PuB.a-22</v>
          </cell>
          <cell r="C58">
            <v>45505</v>
          </cell>
          <cell r="F58" t="str">
            <v>PB- 03</v>
          </cell>
          <cell r="H58" t="str">
            <v>PuB.a-22</v>
          </cell>
          <cell r="I58"/>
          <cell r="J58" t="str">
            <v>Dispersante de parafinas y/o asfaltenos</v>
          </cell>
          <cell r="K58" t="str">
            <v>DPB63</v>
          </cell>
          <cell r="L58">
            <v>1000544321</v>
          </cell>
          <cell r="T58">
            <v>222053</v>
          </cell>
          <cell r="X58" t="str">
            <v>DPB63</v>
          </cell>
          <cell r="Y58" t="str">
            <v>Dispersante de parafinas y/o asfaltenos</v>
          </cell>
          <cell r="Z58" t="str">
            <v>Punta Barda</v>
          </cell>
        </row>
        <row r="59">
          <cell r="A59" t="str">
            <v>PuB.A-3(I)[00]a</v>
          </cell>
          <cell r="C59">
            <v>45536</v>
          </cell>
          <cell r="F59" t="str">
            <v>PuB AGUA DULCE</v>
          </cell>
          <cell r="H59" t="str">
            <v>PuB.A-3(I)[00]a</v>
          </cell>
          <cell r="I59"/>
          <cell r="J59" t="str">
            <v>Dispersante de parafinas</v>
          </cell>
          <cell r="K59" t="str">
            <v>DPB66</v>
          </cell>
          <cell r="L59">
            <v>1000544319</v>
          </cell>
          <cell r="T59">
            <v>222053</v>
          </cell>
          <cell r="X59" t="str">
            <v>DPB66</v>
          </cell>
          <cell r="Y59" t="str">
            <v>Dispersante de parafinas</v>
          </cell>
          <cell r="Z59" t="str">
            <v>Punta Barda</v>
          </cell>
        </row>
        <row r="60">
          <cell r="A60" t="str">
            <v>PuB.a-4</v>
          </cell>
          <cell r="C60">
            <v>45566</v>
          </cell>
          <cell r="F60" t="str">
            <v>PB- 02</v>
          </cell>
          <cell r="H60" t="str">
            <v>PuB.a-4</v>
          </cell>
          <cell r="I60"/>
          <cell r="J60" t="str">
            <v>Desincrustante</v>
          </cell>
          <cell r="K60" t="str">
            <v>DS100</v>
          </cell>
          <cell r="L60">
            <v>1000544318</v>
          </cell>
          <cell r="T60">
            <v>222053</v>
          </cell>
          <cell r="X60" t="str">
            <v>DS100</v>
          </cell>
          <cell r="Y60" t="str">
            <v>Desincrustante</v>
          </cell>
          <cell r="Z60" t="str">
            <v>Punta Barda</v>
          </cell>
        </row>
        <row r="61">
          <cell r="A61" t="str">
            <v>PuB.a-45</v>
          </cell>
          <cell r="C61">
            <v>45597</v>
          </cell>
          <cell r="F61" t="str">
            <v>PB- 04</v>
          </cell>
          <cell r="H61" t="str">
            <v>PuB.a-45</v>
          </cell>
          <cell r="I61"/>
          <cell r="J61" t="str">
            <v>Desincrustante</v>
          </cell>
          <cell r="K61" t="str">
            <v>DS592</v>
          </cell>
          <cell r="L61">
            <v>1000276057</v>
          </cell>
          <cell r="T61">
            <v>222053</v>
          </cell>
          <cell r="X61" t="str">
            <v>DS592</v>
          </cell>
          <cell r="Y61" t="str">
            <v>Desincrustante</v>
          </cell>
          <cell r="Z61" t="str">
            <v>Punta Barda</v>
          </cell>
        </row>
        <row r="62">
          <cell r="A62" t="str">
            <v>PuB.a-49</v>
          </cell>
          <cell r="C62">
            <v>45627</v>
          </cell>
          <cell r="F62" t="str">
            <v>PB- 04</v>
          </cell>
          <cell r="H62" t="str">
            <v>PuB.a-49</v>
          </cell>
          <cell r="I62"/>
          <cell r="J62" t="str">
            <v>Desincrustante</v>
          </cell>
          <cell r="K62" t="str">
            <v>DS92</v>
          </cell>
          <cell r="L62">
            <v>50600428</v>
          </cell>
          <cell r="T62">
            <v>222053</v>
          </cell>
          <cell r="X62" t="str">
            <v>DS92</v>
          </cell>
          <cell r="Y62" t="str">
            <v>Desincrustante</v>
          </cell>
          <cell r="Z62" t="str">
            <v>Punta Barda</v>
          </cell>
        </row>
        <row r="63">
          <cell r="A63" t="str">
            <v>PuB.a-80</v>
          </cell>
          <cell r="C63">
            <v>45658</v>
          </cell>
          <cell r="F63" t="str">
            <v>PB- 04</v>
          </cell>
          <cell r="H63" t="str">
            <v>PuB.a-80</v>
          </cell>
          <cell r="I63"/>
          <cell r="J63" t="str">
            <v>Espumante</v>
          </cell>
          <cell r="K63" t="str">
            <v>ESB608</v>
          </cell>
          <cell r="L63">
            <v>1000544352</v>
          </cell>
          <cell r="T63">
            <v>222053</v>
          </cell>
          <cell r="X63" t="str">
            <v>ESB608</v>
          </cell>
          <cell r="Y63" t="str">
            <v>Espumante</v>
          </cell>
          <cell r="Z63" t="str">
            <v>Punta Barda</v>
          </cell>
        </row>
        <row r="64">
          <cell r="A64" t="str">
            <v>PuB.IA-179[00]a</v>
          </cell>
          <cell r="C64">
            <v>45689</v>
          </cell>
          <cell r="F64" t="str">
            <v>PB- 04</v>
          </cell>
          <cell r="H64" t="str">
            <v>PuB.IA-179[00]a</v>
          </cell>
          <cell r="I64"/>
          <cell r="J64" t="str">
            <v>Espumante</v>
          </cell>
          <cell r="K64" t="str">
            <v>ESB9862</v>
          </cell>
          <cell r="L64">
            <v>1000549998</v>
          </cell>
          <cell r="T64">
            <v>222053</v>
          </cell>
          <cell r="X64" t="str">
            <v>ESB9862</v>
          </cell>
          <cell r="Y64" t="str">
            <v>Espumante</v>
          </cell>
          <cell r="Z64" t="str">
            <v>Punta Barda</v>
          </cell>
        </row>
        <row r="65">
          <cell r="A65" t="str">
            <v>PuB.IA-198[00]a</v>
          </cell>
          <cell r="C65">
            <v>45717</v>
          </cell>
          <cell r="F65" t="str">
            <v>PB- 04</v>
          </cell>
          <cell r="H65" t="str">
            <v>PuB.IA-198[00]a</v>
          </cell>
          <cell r="I65"/>
          <cell r="J65" t="str">
            <v>Floculante</v>
          </cell>
          <cell r="K65" t="str">
            <v>FBS1409</v>
          </cell>
          <cell r="L65">
            <v>1000544294</v>
          </cell>
          <cell r="T65">
            <v>222053</v>
          </cell>
          <cell r="X65" t="str">
            <v>FBS1409</v>
          </cell>
          <cell r="Y65" t="str">
            <v>Floculante</v>
          </cell>
          <cell r="Z65" t="str">
            <v>Punta Barda</v>
          </cell>
        </row>
        <row r="66">
          <cell r="A66" t="str">
            <v>PuB.IA-205[00]a</v>
          </cell>
          <cell r="C66">
            <v>45748</v>
          </cell>
          <cell r="F66" t="str">
            <v>PB- 02</v>
          </cell>
          <cell r="H66" t="str">
            <v>PuB.IA-205[00]a</v>
          </cell>
          <cell r="I66"/>
          <cell r="J66" t="str">
            <v>Floculante</v>
          </cell>
          <cell r="K66" t="str">
            <v>FBS1747</v>
          </cell>
          <cell r="L66">
            <v>1000048398</v>
          </cell>
          <cell r="T66">
            <v>222053</v>
          </cell>
          <cell r="X66" t="str">
            <v>FBS1747</v>
          </cell>
          <cell r="Y66" t="str">
            <v>Floculante</v>
          </cell>
          <cell r="Z66" t="str">
            <v>Punta Barda</v>
          </cell>
        </row>
        <row r="67">
          <cell r="A67" t="str">
            <v>PuB.IA-207[00]a</v>
          </cell>
          <cell r="C67">
            <v>45778</v>
          </cell>
          <cell r="F67" t="str">
            <v>PB- 01</v>
          </cell>
          <cell r="H67" t="str">
            <v>PuB.IA-207[00]a</v>
          </cell>
          <cell r="I67"/>
          <cell r="J67" t="str">
            <v>Coagulante/Floculante</v>
          </cell>
          <cell r="K67" t="str">
            <v>FBS2008</v>
          </cell>
          <cell r="L67">
            <v>1000544330</v>
          </cell>
          <cell r="T67">
            <v>222053</v>
          </cell>
          <cell r="X67" t="str">
            <v>FBS2008</v>
          </cell>
          <cell r="Y67" t="str">
            <v>Coagulante/Floculante</v>
          </cell>
          <cell r="Z67" t="str">
            <v>Punta Barda</v>
          </cell>
        </row>
        <row r="68">
          <cell r="A68" t="str">
            <v>PuB.IA-209[00]a</v>
          </cell>
          <cell r="C68">
            <v>45809</v>
          </cell>
          <cell r="F68" t="str">
            <v>PB- 04</v>
          </cell>
          <cell r="H68" t="str">
            <v>PuB.IA-209[00]a</v>
          </cell>
          <cell r="I68"/>
          <cell r="J68" t="str">
            <v>Coagulante/Floculante</v>
          </cell>
          <cell r="K68" t="str">
            <v>FBS2844</v>
          </cell>
          <cell r="L68">
            <v>1000544403</v>
          </cell>
          <cell r="T68">
            <v>222053</v>
          </cell>
          <cell r="X68" t="str">
            <v>FBS2844</v>
          </cell>
          <cell r="Y68" t="str">
            <v>Coagulante/Floculante</v>
          </cell>
          <cell r="Z68" t="str">
            <v>Punta Barda</v>
          </cell>
        </row>
        <row r="69">
          <cell r="A69" t="str">
            <v>PuB.x-1</v>
          </cell>
          <cell r="C69">
            <v>45839</v>
          </cell>
          <cell r="F69" t="str">
            <v>PB- 01</v>
          </cell>
          <cell r="H69" t="str">
            <v>PuB.x-1</v>
          </cell>
          <cell r="I69"/>
          <cell r="J69" t="str">
            <v>Coagulante/Floculante</v>
          </cell>
          <cell r="K69" t="str">
            <v>FBS2990</v>
          </cell>
          <cell r="L69">
            <v>1000234869</v>
          </cell>
          <cell r="T69">
            <v>222053</v>
          </cell>
          <cell r="X69" t="str">
            <v>FBS2990</v>
          </cell>
          <cell r="Y69" t="str">
            <v>Coagulante/Floculante</v>
          </cell>
          <cell r="Z69" t="str">
            <v>Punta Barda</v>
          </cell>
        </row>
        <row r="70">
          <cell r="A70" t="str">
            <v>PuB-100</v>
          </cell>
          <cell r="C70">
            <v>45870</v>
          </cell>
          <cell r="F70" t="str">
            <v>PB- 04</v>
          </cell>
          <cell r="H70" t="str">
            <v>PuB-100</v>
          </cell>
          <cell r="I70"/>
          <cell r="J70" t="str">
            <v>Coagulante/Floculante</v>
          </cell>
          <cell r="K70" t="str">
            <v>FBS3511</v>
          </cell>
          <cell r="L70">
            <v>1000544634</v>
          </cell>
          <cell r="T70">
            <v>222053</v>
          </cell>
          <cell r="X70" t="str">
            <v>FBS3511</v>
          </cell>
          <cell r="Y70" t="str">
            <v>Coagulante/Floculante</v>
          </cell>
          <cell r="Z70" t="str">
            <v>Punta Barda</v>
          </cell>
        </row>
        <row r="71">
          <cell r="A71" t="str">
            <v>PuB-101</v>
          </cell>
          <cell r="C71">
            <v>45901</v>
          </cell>
          <cell r="F71" t="str">
            <v>PB- 04</v>
          </cell>
          <cell r="H71" t="str">
            <v>PuB-101</v>
          </cell>
          <cell r="I71"/>
          <cell r="J71" t="str">
            <v>Floculante</v>
          </cell>
          <cell r="K71" t="str">
            <v>FBS4500</v>
          </cell>
          <cell r="L71">
            <v>1000510682</v>
          </cell>
          <cell r="T71">
            <v>222053</v>
          </cell>
          <cell r="X71" t="str">
            <v>FBS4500</v>
          </cell>
          <cell r="Y71" t="str">
            <v>Floculante</v>
          </cell>
          <cell r="Z71" t="str">
            <v>Punta Barda</v>
          </cell>
        </row>
        <row r="72">
          <cell r="A72" t="str">
            <v>PuB-102</v>
          </cell>
          <cell r="C72">
            <v>45931</v>
          </cell>
          <cell r="F72" t="str">
            <v>PB- 04</v>
          </cell>
          <cell r="H72" t="str">
            <v>PuB-102</v>
          </cell>
          <cell r="I72"/>
          <cell r="J72" t="str">
            <v>Floculante</v>
          </cell>
          <cell r="K72" t="str">
            <v>FBS4517</v>
          </cell>
          <cell r="L72">
            <v>1000544327</v>
          </cell>
          <cell r="T72">
            <v>222053</v>
          </cell>
          <cell r="X72" t="str">
            <v>FBS4517</v>
          </cell>
          <cell r="Y72" t="str">
            <v>Floculante</v>
          </cell>
          <cell r="Z72" t="str">
            <v>Punta Barda</v>
          </cell>
        </row>
        <row r="73">
          <cell r="A73" t="str">
            <v>PuB-103</v>
          </cell>
          <cell r="C73">
            <v>45962</v>
          </cell>
          <cell r="F73" t="str">
            <v>PB- 04</v>
          </cell>
          <cell r="H73" t="str">
            <v>PuB-103</v>
          </cell>
          <cell r="I73"/>
          <cell r="J73" t="str">
            <v>Floculante</v>
          </cell>
          <cell r="K73" t="str">
            <v>FBS4711</v>
          </cell>
          <cell r="L73">
            <v>1000544666</v>
          </cell>
          <cell r="T73">
            <v>222053</v>
          </cell>
          <cell r="X73" t="str">
            <v>FBS4711</v>
          </cell>
          <cell r="Y73" t="str">
            <v>Floculante</v>
          </cell>
          <cell r="Z73" t="str">
            <v>Punta Barda</v>
          </cell>
        </row>
        <row r="74">
          <cell r="A74" t="str">
            <v>PuB-104[00]a</v>
          </cell>
          <cell r="C74">
            <v>45992</v>
          </cell>
          <cell r="F74" t="str">
            <v>PB- 04</v>
          </cell>
          <cell r="H74" t="str">
            <v>PuB-104[00]a</v>
          </cell>
          <cell r="I74"/>
          <cell r="J74" t="str">
            <v>Floculante</v>
          </cell>
          <cell r="K74" t="str">
            <v>FBS5609</v>
          </cell>
          <cell r="L74">
            <v>1000572931</v>
          </cell>
          <cell r="T74">
            <v>222053</v>
          </cell>
          <cell r="X74" t="str">
            <v>FBS5609</v>
          </cell>
          <cell r="Y74" t="str">
            <v>Floculante</v>
          </cell>
          <cell r="Z74" t="str">
            <v>Punta Barda</v>
          </cell>
        </row>
        <row r="75">
          <cell r="A75" t="str">
            <v>PuB-105a</v>
          </cell>
          <cell r="C75">
            <v>46023</v>
          </cell>
          <cell r="F75" t="str">
            <v>PB- 03</v>
          </cell>
          <cell r="H75" t="str">
            <v>PuB-105a</v>
          </cell>
          <cell r="I75"/>
          <cell r="J75" t="str">
            <v>Floculante</v>
          </cell>
          <cell r="K75" t="str">
            <v>FBS7614</v>
          </cell>
          <cell r="L75">
            <v>1000572932</v>
          </cell>
          <cell r="T75">
            <v>222053</v>
          </cell>
          <cell r="X75" t="str">
            <v>FBS7614</v>
          </cell>
          <cell r="Y75" t="str">
            <v>Floculante</v>
          </cell>
          <cell r="Z75" t="str">
            <v>Punta Barda</v>
          </cell>
        </row>
        <row r="76">
          <cell r="A76" t="str">
            <v>PuB-106a</v>
          </cell>
          <cell r="C76">
            <v>46054</v>
          </cell>
          <cell r="F76" t="str">
            <v>PB- 03</v>
          </cell>
          <cell r="H76" t="str">
            <v>PuB-106a</v>
          </cell>
          <cell r="I76"/>
          <cell r="J76" t="str">
            <v>Coagulante/Floculante</v>
          </cell>
          <cell r="K76" t="str">
            <v>FBS9558</v>
          </cell>
          <cell r="L76">
            <v>1000544329</v>
          </cell>
          <cell r="T76">
            <v>222053</v>
          </cell>
          <cell r="X76" t="str">
            <v>FBS9558</v>
          </cell>
          <cell r="Y76" t="str">
            <v>Coagulante/Floculante</v>
          </cell>
          <cell r="Z76" t="str">
            <v>Punta Barda</v>
          </cell>
        </row>
        <row r="77">
          <cell r="A77" t="str">
            <v>PuB-107</v>
          </cell>
          <cell r="C77">
            <v>46082</v>
          </cell>
          <cell r="F77" t="str">
            <v>PB- 04</v>
          </cell>
          <cell r="H77" t="str">
            <v>PuB-107</v>
          </cell>
          <cell r="I77"/>
          <cell r="J77" t="str">
            <v>Inhibidor de incrustaciones</v>
          </cell>
          <cell r="K77" t="str">
            <v>IC5087A</v>
          </cell>
          <cell r="L77">
            <v>50601018</v>
          </cell>
          <cell r="T77">
            <v>222053</v>
          </cell>
          <cell r="X77" t="str">
            <v>IC5087A</v>
          </cell>
          <cell r="Y77" t="str">
            <v>Inhibidor de incrustaciones</v>
          </cell>
          <cell r="Z77" t="str">
            <v>Punta Barda</v>
          </cell>
        </row>
        <row r="78">
          <cell r="A78" t="str">
            <v>PuB-108a</v>
          </cell>
          <cell r="C78">
            <v>46113</v>
          </cell>
          <cell r="F78" t="str">
            <v>PB- 03</v>
          </cell>
          <cell r="H78" t="str">
            <v>PuB-108a</v>
          </cell>
          <cell r="I78"/>
          <cell r="J78" t="str">
            <v>Inhibidor de incrustaciones</v>
          </cell>
          <cell r="K78" t="str">
            <v>IC5091</v>
          </cell>
          <cell r="L78">
            <v>1000568102</v>
          </cell>
          <cell r="T78">
            <v>222053</v>
          </cell>
          <cell r="X78" t="str">
            <v>IC5091</v>
          </cell>
          <cell r="Y78" t="str">
            <v>Inhibidor de incrustaciones</v>
          </cell>
          <cell r="Z78" t="str">
            <v>Punta Barda</v>
          </cell>
        </row>
        <row r="79">
          <cell r="A79" t="str">
            <v>PuB-109a</v>
          </cell>
          <cell r="C79">
            <v>46143</v>
          </cell>
          <cell r="F79" t="str">
            <v>PB- 03</v>
          </cell>
          <cell r="H79" t="str">
            <v>PuB-109a</v>
          </cell>
          <cell r="I79"/>
          <cell r="J79" t="str">
            <v>Inhibidor de incrustaciones</v>
          </cell>
          <cell r="K79" t="str">
            <v>IC5098</v>
          </cell>
          <cell r="L79">
            <v>1000581773</v>
          </cell>
          <cell r="T79">
            <v>222053</v>
          </cell>
          <cell r="X79" t="str">
            <v>IC5098</v>
          </cell>
          <cell r="Y79" t="str">
            <v>Inhibidor de incrustaciones</v>
          </cell>
          <cell r="Z79" t="str">
            <v>Punta Barda</v>
          </cell>
        </row>
        <row r="80">
          <cell r="A80" t="str">
            <v>PuB-118</v>
          </cell>
          <cell r="C80">
            <v>46174</v>
          </cell>
          <cell r="F80" t="str">
            <v>PB- 02</v>
          </cell>
          <cell r="H80" t="str">
            <v>PuB-118</v>
          </cell>
          <cell r="I80"/>
          <cell r="J80" t="str">
            <v>Inhibidor de incrustaciones</v>
          </cell>
          <cell r="K80" t="str">
            <v>IC5099</v>
          </cell>
          <cell r="L80">
            <v>1000544338</v>
          </cell>
          <cell r="T80">
            <v>222053</v>
          </cell>
          <cell r="X80" t="str">
            <v>IC5099</v>
          </cell>
          <cell r="Y80" t="str">
            <v>Inhibidor de incrustaciones</v>
          </cell>
          <cell r="Z80" t="str">
            <v>Punta Barda</v>
          </cell>
        </row>
        <row r="81">
          <cell r="A81" t="str">
            <v>PuB-119</v>
          </cell>
          <cell r="C81">
            <v>46204</v>
          </cell>
          <cell r="F81" t="str">
            <v>PB- 02</v>
          </cell>
          <cell r="H81" t="str">
            <v>PuB-119</v>
          </cell>
          <cell r="I81"/>
          <cell r="J81" t="str">
            <v>Inhibidor de incrustaciones</v>
          </cell>
          <cell r="K81" t="str">
            <v>IC5400</v>
          </cell>
          <cell r="L81">
            <v>1000204746</v>
          </cell>
          <cell r="T81">
            <v>222053</v>
          </cell>
          <cell r="X81" t="str">
            <v>IC5400</v>
          </cell>
          <cell r="Y81" t="str">
            <v>Inhibidor de incrustaciones</v>
          </cell>
          <cell r="Z81" t="str">
            <v>Punta Barda</v>
          </cell>
        </row>
        <row r="82">
          <cell r="A82" t="str">
            <v>PuB-120</v>
          </cell>
          <cell r="C82">
            <v>46235</v>
          </cell>
          <cell r="F82" t="str">
            <v>PB- 02</v>
          </cell>
          <cell r="H82" t="str">
            <v>PuB-120</v>
          </cell>
          <cell r="I82"/>
          <cell r="J82" t="str">
            <v>Inhibidor de incrustaciones</v>
          </cell>
          <cell r="K82" t="str">
            <v>IC5408</v>
          </cell>
          <cell r="L82">
            <v>1000544333</v>
          </cell>
          <cell r="T82">
            <v>222053</v>
          </cell>
          <cell r="X82" t="str">
            <v>IC5408</v>
          </cell>
          <cell r="Y82" t="str">
            <v>Inhibidor de incrustaciones</v>
          </cell>
          <cell r="Z82" t="str">
            <v>Punta Barda</v>
          </cell>
        </row>
        <row r="83">
          <cell r="A83" t="str">
            <v>PuB-123</v>
          </cell>
          <cell r="C83">
            <v>46266</v>
          </cell>
          <cell r="F83" t="str">
            <v>PB- 01</v>
          </cell>
          <cell r="H83" t="str">
            <v>PuB-123</v>
          </cell>
          <cell r="I83"/>
          <cell r="J83" t="str">
            <v>Inhibidor de incrustaciones</v>
          </cell>
          <cell r="K83" t="str">
            <v>IC7001</v>
          </cell>
          <cell r="L83">
            <v>1000582063</v>
          </cell>
          <cell r="T83">
            <v>222053</v>
          </cell>
          <cell r="X83" t="str">
            <v>IC7001</v>
          </cell>
          <cell r="Y83" t="str">
            <v>Inhibidor de incrustaciones</v>
          </cell>
          <cell r="Z83" t="str">
            <v>Punta Barda</v>
          </cell>
        </row>
        <row r="84">
          <cell r="A84" t="str">
            <v>PuB-125a</v>
          </cell>
          <cell r="C84">
            <v>46296</v>
          </cell>
          <cell r="F84" t="str">
            <v>PB- 01</v>
          </cell>
          <cell r="H84" t="str">
            <v>PuB-125a</v>
          </cell>
          <cell r="I84"/>
          <cell r="J84" t="str">
            <v>Inhibidor de incrustaciones</v>
          </cell>
          <cell r="K84" t="str">
            <v>IC896</v>
          </cell>
          <cell r="L84">
            <v>50695619</v>
          </cell>
          <cell r="T84">
            <v>222053</v>
          </cell>
          <cell r="X84" t="str">
            <v>IC896</v>
          </cell>
          <cell r="Y84" t="str">
            <v>Inhibidor de incrustaciones</v>
          </cell>
          <cell r="Z84" t="str">
            <v>Punta Barda</v>
          </cell>
        </row>
        <row r="85">
          <cell r="A85" t="str">
            <v>PuB-126a</v>
          </cell>
          <cell r="C85">
            <v>46327</v>
          </cell>
          <cell r="F85" t="str">
            <v>PB- 02</v>
          </cell>
          <cell r="H85" t="str">
            <v>PuB-126a</v>
          </cell>
          <cell r="I85"/>
          <cell r="J85" t="str">
            <v>Inhibidor de incrustaciones</v>
          </cell>
          <cell r="K85" t="str">
            <v>IC898</v>
          </cell>
          <cell r="L85">
            <v>50600430</v>
          </cell>
          <cell r="T85">
            <v>222053</v>
          </cell>
          <cell r="X85" t="str">
            <v>IC898</v>
          </cell>
          <cell r="Y85" t="str">
            <v>Inhibidor de incrustaciones</v>
          </cell>
          <cell r="Z85" t="str">
            <v>Punta Barda</v>
          </cell>
        </row>
        <row r="86">
          <cell r="A86" t="str">
            <v>PuB-127a</v>
          </cell>
          <cell r="C86">
            <v>46357</v>
          </cell>
          <cell r="F86" t="str">
            <v>PB- 01</v>
          </cell>
          <cell r="H86" t="str">
            <v>PuB-127a</v>
          </cell>
          <cell r="I86"/>
          <cell r="J86" t="str">
            <v>Inhibidor de incrustaciones</v>
          </cell>
          <cell r="K86" t="str">
            <v>IC904</v>
          </cell>
          <cell r="L86">
            <v>1000544642</v>
          </cell>
          <cell r="T86">
            <v>222053</v>
          </cell>
          <cell r="X86" t="str">
            <v>IC904</v>
          </cell>
          <cell r="Y86" t="str">
            <v>Inhibidor de incrustaciones</v>
          </cell>
          <cell r="Z86" t="str">
            <v>Punta Barda</v>
          </cell>
        </row>
        <row r="87">
          <cell r="A87" t="str">
            <v>PuB-128a</v>
          </cell>
          <cell r="C87">
            <v>46388</v>
          </cell>
          <cell r="F87" t="str">
            <v>PB- 01</v>
          </cell>
          <cell r="H87" t="str">
            <v>PuB-128a</v>
          </cell>
          <cell r="I87"/>
          <cell r="J87" t="str">
            <v>Inhibidor de incrustaciones</v>
          </cell>
          <cell r="K87" t="str">
            <v>IC906</v>
          </cell>
          <cell r="L87">
            <v>1000544647</v>
          </cell>
          <cell r="T87">
            <v>222053</v>
          </cell>
          <cell r="X87" t="str">
            <v>IC906</v>
          </cell>
          <cell r="Y87" t="str">
            <v>Inhibidor de incrustaciones</v>
          </cell>
          <cell r="Z87" t="str">
            <v>Punta Barda</v>
          </cell>
        </row>
        <row r="88">
          <cell r="A88" t="str">
            <v>PuB-12a(I)</v>
          </cell>
          <cell r="C88">
            <v>46419</v>
          </cell>
          <cell r="F88" t="str">
            <v>PB- 01</v>
          </cell>
          <cell r="H88" t="str">
            <v>PuB-12a(I)</v>
          </cell>
          <cell r="I88"/>
          <cell r="J88" t="str">
            <v>Inhibidor de incrustaciones</v>
          </cell>
          <cell r="K88" t="str">
            <v>IC962</v>
          </cell>
          <cell r="L88">
            <v>1000544353</v>
          </cell>
          <cell r="T88">
            <v>222053</v>
          </cell>
          <cell r="X88" t="str">
            <v>IC962</v>
          </cell>
          <cell r="Y88" t="str">
            <v>Inhibidor de incrustaciones</v>
          </cell>
          <cell r="Z88" t="str">
            <v>Punta Barda</v>
          </cell>
        </row>
        <row r="89">
          <cell r="A89" t="str">
            <v>PuB-13</v>
          </cell>
          <cell r="C89">
            <v>46447</v>
          </cell>
          <cell r="F89" t="str">
            <v>PB- 02</v>
          </cell>
          <cell r="H89" t="str">
            <v>PuB-13</v>
          </cell>
          <cell r="I89"/>
          <cell r="J89" t="str">
            <v>Inhibidor de corrosión/Incrustaciones</v>
          </cell>
          <cell r="K89" t="str">
            <v>ICS400</v>
          </cell>
          <cell r="L89">
            <v>50695199</v>
          </cell>
          <cell r="T89">
            <v>222053</v>
          </cell>
          <cell r="X89" t="str">
            <v>ICS400</v>
          </cell>
          <cell r="Y89" t="str">
            <v>Inhibidor de corrosión/Incrustaciones</v>
          </cell>
          <cell r="Z89" t="str">
            <v>Punta Barda</v>
          </cell>
        </row>
        <row r="90">
          <cell r="A90" t="str">
            <v>PuB-131a</v>
          </cell>
          <cell r="C90">
            <v>46478</v>
          </cell>
          <cell r="F90" t="str">
            <v>PB- 04</v>
          </cell>
          <cell r="H90" t="str">
            <v>PuB-131a</v>
          </cell>
          <cell r="I90"/>
          <cell r="J90" t="str">
            <v>Inhibidor de corrosión/Incrustaciones</v>
          </cell>
          <cell r="K90" t="str">
            <v>ICS408</v>
          </cell>
          <cell r="L90">
            <v>1000544438</v>
          </cell>
          <cell r="T90">
            <v>222053</v>
          </cell>
          <cell r="X90" t="str">
            <v>ICS408</v>
          </cell>
          <cell r="Y90" t="str">
            <v>Inhibidor de corrosión/Incrustaciones</v>
          </cell>
          <cell r="Z90" t="str">
            <v>Punta Barda</v>
          </cell>
        </row>
        <row r="91">
          <cell r="A91" t="str">
            <v>PuB-135a</v>
          </cell>
          <cell r="C91">
            <v>46508</v>
          </cell>
          <cell r="F91" t="str">
            <v>PB- 04</v>
          </cell>
          <cell r="H91" t="str">
            <v>PuB-135a</v>
          </cell>
          <cell r="I91"/>
          <cell r="J91" t="str">
            <v>Inhibidor de parafinas</v>
          </cell>
          <cell r="K91" t="str">
            <v>IPB279</v>
          </cell>
          <cell r="L91">
            <v>1000582064</v>
          </cell>
          <cell r="T91">
            <v>222053</v>
          </cell>
          <cell r="X91" t="str">
            <v>IPB279</v>
          </cell>
          <cell r="Y91" t="str">
            <v>Inhibidor de parafinas</v>
          </cell>
          <cell r="Z91" t="str">
            <v>Punta Barda</v>
          </cell>
        </row>
        <row r="92">
          <cell r="A92" t="str">
            <v>PuB-136[00]a</v>
          </cell>
          <cell r="C92">
            <v>46539</v>
          </cell>
          <cell r="F92" t="str">
            <v>PB- 01</v>
          </cell>
          <cell r="H92" t="str">
            <v>PuB-136[00]a</v>
          </cell>
          <cell r="I92"/>
          <cell r="J92" t="str">
            <v>Inhibidor de parafinas</v>
          </cell>
          <cell r="K92" t="str">
            <v>IPB530</v>
          </cell>
          <cell r="L92">
            <v>1000020984</v>
          </cell>
          <cell r="T92">
            <v>222053</v>
          </cell>
          <cell r="X92" t="str">
            <v>IPB530</v>
          </cell>
          <cell r="Y92" t="str">
            <v>Inhibidor de parafinas</v>
          </cell>
          <cell r="Z92" t="str">
            <v>Punta Barda</v>
          </cell>
        </row>
        <row r="93">
          <cell r="A93" t="str">
            <v>PuB-137a</v>
          </cell>
          <cell r="C93">
            <v>46569</v>
          </cell>
          <cell r="F93" t="str">
            <v>PB- 02</v>
          </cell>
          <cell r="H93" t="str">
            <v>PuB-137a</v>
          </cell>
          <cell r="I93"/>
          <cell r="J93" t="str">
            <v>Inhibidor de parafinas y asfaltenos</v>
          </cell>
          <cell r="K93" t="str">
            <v>IPB60</v>
          </cell>
          <cell r="L93">
            <v>1000241736</v>
          </cell>
          <cell r="T93">
            <v>222053</v>
          </cell>
          <cell r="X93" t="str">
            <v>IPB60</v>
          </cell>
          <cell r="Y93" t="str">
            <v>Inhibidor de parafinas y asfaltenos</v>
          </cell>
          <cell r="Z93" t="str">
            <v>Punta Barda</v>
          </cell>
        </row>
        <row r="94">
          <cell r="A94" t="str">
            <v>PuB-14</v>
          </cell>
          <cell r="C94">
            <v>46600</v>
          </cell>
          <cell r="F94" t="str">
            <v>PB- 02</v>
          </cell>
          <cell r="H94" t="str">
            <v>PuB-14</v>
          </cell>
          <cell r="I94"/>
          <cell r="J94" t="str">
            <v>Inhibidor de asfaltenos</v>
          </cell>
          <cell r="K94" t="str">
            <v>IPB6256</v>
          </cell>
          <cell r="L94">
            <v>1000002542</v>
          </cell>
          <cell r="T94">
            <v>222053</v>
          </cell>
          <cell r="X94" t="str">
            <v>IPB6256</v>
          </cell>
          <cell r="Y94" t="str">
            <v>Inhibidor de asfaltenos</v>
          </cell>
          <cell r="Z94" t="str">
            <v>Punta Barda</v>
          </cell>
        </row>
        <row r="95">
          <cell r="A95" t="str">
            <v>PuB-141[00]a</v>
          </cell>
          <cell r="C95">
            <v>46631</v>
          </cell>
          <cell r="F95" t="str">
            <v>PB- 04</v>
          </cell>
          <cell r="H95" t="str">
            <v>PuB-141[00]a</v>
          </cell>
          <cell r="I95"/>
          <cell r="J95" t="str">
            <v>Inhibidor de asfaltenos</v>
          </cell>
          <cell r="K95" t="str">
            <v>IPB6264</v>
          </cell>
          <cell r="L95">
            <v>1000544436</v>
          </cell>
          <cell r="T95">
            <v>222053</v>
          </cell>
          <cell r="X95" t="str">
            <v>IPB6264</v>
          </cell>
          <cell r="Y95" t="str">
            <v>Inhibidor de asfaltenos</v>
          </cell>
          <cell r="Z95" t="str">
            <v>Punta Barda</v>
          </cell>
        </row>
        <row r="96">
          <cell r="A96" t="str">
            <v>PuB-145a</v>
          </cell>
          <cell r="C96">
            <v>46661</v>
          </cell>
          <cell r="F96" t="str">
            <v>PB- 04</v>
          </cell>
          <cell r="H96" t="str">
            <v>PuB-145a</v>
          </cell>
          <cell r="I96"/>
          <cell r="J96" t="str">
            <v>Inhibidor de parafinas</v>
          </cell>
          <cell r="K96" t="str">
            <v>IPB650</v>
          </cell>
          <cell r="L96">
            <v>1000518676</v>
          </cell>
          <cell r="T96">
            <v>222053</v>
          </cell>
          <cell r="X96" t="str">
            <v>IPB650</v>
          </cell>
          <cell r="Y96" t="str">
            <v>Inhibidor de parafinas</v>
          </cell>
          <cell r="Z96" t="str">
            <v>Punta Barda</v>
          </cell>
        </row>
        <row r="97">
          <cell r="A97" t="str">
            <v>PuB-147a</v>
          </cell>
          <cell r="C97">
            <v>46692</v>
          </cell>
          <cell r="F97" t="str">
            <v>PB- 02</v>
          </cell>
          <cell r="H97" t="str">
            <v>PuB-147a</v>
          </cell>
          <cell r="I97"/>
          <cell r="J97" t="str">
            <v>Inhibidor de parafinas y asfaltenos</v>
          </cell>
          <cell r="K97" t="str">
            <v>IPB651</v>
          </cell>
          <cell r="L97">
            <v>1000582014</v>
          </cell>
          <cell r="T97">
            <v>222053</v>
          </cell>
          <cell r="X97" t="str">
            <v>IPB651</v>
          </cell>
          <cell r="Y97" t="str">
            <v>Inhibidor de parafinas y asfaltenos</v>
          </cell>
          <cell r="Z97" t="str">
            <v>Punta Barda</v>
          </cell>
        </row>
        <row r="98">
          <cell r="A98" t="str">
            <v>PuB-15</v>
          </cell>
          <cell r="C98">
            <v>46722</v>
          </cell>
          <cell r="F98" t="str">
            <v>PB- 02</v>
          </cell>
          <cell r="H98" t="str">
            <v>PuB-15</v>
          </cell>
          <cell r="I98"/>
          <cell r="J98" t="str">
            <v>Inhibidor de parafinas</v>
          </cell>
          <cell r="K98" t="str">
            <v>IPB658</v>
          </cell>
          <cell r="L98">
            <v>1000544363</v>
          </cell>
          <cell r="T98">
            <v>222053</v>
          </cell>
          <cell r="X98" t="str">
            <v>IPB658</v>
          </cell>
          <cell r="Y98" t="str">
            <v>Inhibidor de parafinas</v>
          </cell>
          <cell r="Z98" t="str">
            <v>Punta Barda</v>
          </cell>
        </row>
        <row r="99">
          <cell r="A99" t="str">
            <v>PuB-153a</v>
          </cell>
          <cell r="C99">
            <v>46753</v>
          </cell>
          <cell r="F99" t="str">
            <v>PB- 03</v>
          </cell>
          <cell r="H99" t="str">
            <v>PuB-153a</v>
          </cell>
          <cell r="I99"/>
          <cell r="J99" t="str">
            <v>Inhibidor de parafinas y asfaltenos</v>
          </cell>
          <cell r="K99" t="str">
            <v>IPB68</v>
          </cell>
          <cell r="L99">
            <v>1000544355</v>
          </cell>
          <cell r="T99">
            <v>222053</v>
          </cell>
          <cell r="X99" t="str">
            <v>IPB68</v>
          </cell>
          <cell r="Y99" t="str">
            <v>Inhibidor de parafinas y asfaltenos</v>
          </cell>
          <cell r="Z99" t="str">
            <v>Punta Barda</v>
          </cell>
        </row>
        <row r="100">
          <cell r="A100" t="str">
            <v>PuB-155a</v>
          </cell>
          <cell r="C100">
            <v>46784</v>
          </cell>
          <cell r="F100" t="str">
            <v>PB- 04</v>
          </cell>
          <cell r="H100" t="str">
            <v>PuB-155a</v>
          </cell>
          <cell r="I100"/>
          <cell r="J100" t="str">
            <v>Inhibidor de parafinas y asfaltenos</v>
          </cell>
          <cell r="K100" t="str">
            <v>IPB71</v>
          </cell>
          <cell r="L100">
            <v>50600435</v>
          </cell>
          <cell r="T100">
            <v>222053</v>
          </cell>
          <cell r="X100" t="str">
            <v>IPB71</v>
          </cell>
          <cell r="Y100" t="str">
            <v>Inhibidor de parafinas y asfaltenos</v>
          </cell>
          <cell r="Z100" t="str">
            <v>Punta Barda</v>
          </cell>
        </row>
        <row r="101">
          <cell r="A101" t="str">
            <v>PuB-156[00]a</v>
          </cell>
          <cell r="C101">
            <v>46813</v>
          </cell>
          <cell r="F101" t="str">
            <v>PB- 04</v>
          </cell>
          <cell r="H101" t="str">
            <v>PuB-156[00]a</v>
          </cell>
          <cell r="I101"/>
          <cell r="J101" t="str">
            <v>Inhibidor de parafinas y asfaltenos</v>
          </cell>
          <cell r="K101" t="str">
            <v>IPB79</v>
          </cell>
          <cell r="L101">
            <v>1000544434</v>
          </cell>
          <cell r="T101">
            <v>222053</v>
          </cell>
          <cell r="X101" t="str">
            <v>IPB79</v>
          </cell>
          <cell r="Y101" t="str">
            <v>Inhibidor de parafinas y asfaltenos</v>
          </cell>
          <cell r="Z101" t="str">
            <v>Punta Barda</v>
          </cell>
        </row>
        <row r="102">
          <cell r="A102" t="str">
            <v>PuB-157[00]a</v>
          </cell>
          <cell r="C102">
            <v>46844</v>
          </cell>
          <cell r="F102" t="str">
            <v>PB- 04</v>
          </cell>
          <cell r="H102" t="str">
            <v>PuB-157[00]a</v>
          </cell>
          <cell r="I102"/>
          <cell r="J102" t="str">
            <v>Inhibidor de parafinas y asfaltenos</v>
          </cell>
          <cell r="K102" t="str">
            <v>IPB895</v>
          </cell>
          <cell r="L102">
            <v>1000304870</v>
          </cell>
          <cell r="T102">
            <v>222053</v>
          </cell>
          <cell r="X102" t="str">
            <v>IPB895</v>
          </cell>
          <cell r="Y102" t="str">
            <v>Inhibidor de parafinas y asfaltenos</v>
          </cell>
          <cell r="Z102" t="str">
            <v>Punta Barda</v>
          </cell>
        </row>
        <row r="103">
          <cell r="A103" t="str">
            <v>PuB-159[00]a</v>
          </cell>
          <cell r="C103">
            <v>46874</v>
          </cell>
          <cell r="F103" t="str">
            <v>PB- 04</v>
          </cell>
          <cell r="H103" t="str">
            <v>PuB-159[00]a</v>
          </cell>
          <cell r="I103"/>
          <cell r="J103" t="str">
            <v>Inhibidor de parafinas y asfaltenos</v>
          </cell>
          <cell r="K103" t="str">
            <v>IPB935</v>
          </cell>
          <cell r="L103">
            <v>1000582003</v>
          </cell>
          <cell r="T103">
            <v>222053</v>
          </cell>
          <cell r="X103" t="str">
            <v>IPB935</v>
          </cell>
          <cell r="Y103" t="str">
            <v>Inhibidor de parafinas y asfaltenos</v>
          </cell>
          <cell r="Z103" t="str">
            <v>Punta Barda</v>
          </cell>
        </row>
        <row r="104">
          <cell r="A104" t="str">
            <v>PuB-160[00]a</v>
          </cell>
          <cell r="C104">
            <v>46905</v>
          </cell>
          <cell r="F104" t="str">
            <v>PB- 04</v>
          </cell>
          <cell r="H104" t="str">
            <v>PuB-160[00]a</v>
          </cell>
          <cell r="I104"/>
          <cell r="J104" t="str">
            <v>Inhibidor de corrosión</v>
          </cell>
          <cell r="K104" t="str">
            <v>KPF15</v>
          </cell>
          <cell r="L104">
            <v>1000544375</v>
          </cell>
          <cell r="T104">
            <v>222053</v>
          </cell>
          <cell r="X104" t="str">
            <v>KPF15</v>
          </cell>
          <cell r="Y104" t="str">
            <v>Inhibidor de corrosión</v>
          </cell>
          <cell r="Z104" t="str">
            <v>Punta Barda</v>
          </cell>
        </row>
        <row r="105">
          <cell r="A105" t="str">
            <v>PuB-161[00]a</v>
          </cell>
          <cell r="C105">
            <v>46935</v>
          </cell>
          <cell r="F105" t="str">
            <v>PB- 04</v>
          </cell>
          <cell r="H105" t="str">
            <v>PuB-161[00]a</v>
          </cell>
          <cell r="I105"/>
          <cell r="J105" t="str">
            <v>Desincrustante</v>
          </cell>
          <cell r="K105" t="str">
            <v>NOVOC DS3500</v>
          </cell>
          <cell r="L105">
            <v>1000541237</v>
          </cell>
          <cell r="T105">
            <v>222053</v>
          </cell>
          <cell r="X105" t="str">
            <v>NOVOC DS3500</v>
          </cell>
          <cell r="Y105" t="str">
            <v>Desincrustante</v>
          </cell>
          <cell r="Z105" t="str">
            <v>Punta Barda</v>
          </cell>
        </row>
        <row r="106">
          <cell r="A106" t="str">
            <v>PuB-162[00]a</v>
          </cell>
          <cell r="C106">
            <v>46966</v>
          </cell>
          <cell r="F106" t="str">
            <v>PB- 04</v>
          </cell>
          <cell r="H106" t="str">
            <v>PuB-162[00]a</v>
          </cell>
          <cell r="I106"/>
          <cell r="J106" t="str">
            <v>Desincrustante</v>
          </cell>
          <cell r="K106" t="str">
            <v>NOVOC DS3508</v>
          </cell>
          <cell r="L106">
            <v>1000544421</v>
          </cell>
          <cell r="T106">
            <v>222053</v>
          </cell>
          <cell r="X106" t="str">
            <v>NOVOC DS3508</v>
          </cell>
          <cell r="Y106" t="str">
            <v>Desincrustante</v>
          </cell>
          <cell r="Z106" t="str">
            <v>Punta Barda</v>
          </cell>
        </row>
        <row r="107">
          <cell r="A107" t="str">
            <v>PuB-163[00]a</v>
          </cell>
          <cell r="C107">
            <v>46997</v>
          </cell>
          <cell r="F107" t="str">
            <v>PB- 04</v>
          </cell>
          <cell r="H107" t="str">
            <v>PuB-163[00]a</v>
          </cell>
          <cell r="I107"/>
          <cell r="J107" t="str">
            <v>Reductor de fricción</v>
          </cell>
          <cell r="K107" t="str">
            <v>RFB1200</v>
          </cell>
          <cell r="L107">
            <v>1000304874</v>
          </cell>
          <cell r="T107">
            <v>222053</v>
          </cell>
          <cell r="X107" t="str">
            <v>RFB1200</v>
          </cell>
          <cell r="Y107" t="str">
            <v>Reductor de fricción</v>
          </cell>
          <cell r="Z107" t="str">
            <v>Punta Barda</v>
          </cell>
        </row>
        <row r="108">
          <cell r="A108" t="str">
            <v>PuB-174[00]a</v>
          </cell>
          <cell r="C108">
            <v>47027</v>
          </cell>
          <cell r="F108" t="str">
            <v>PB- 04</v>
          </cell>
          <cell r="H108" t="str">
            <v>PuB-174[00]a</v>
          </cell>
          <cell r="I108"/>
          <cell r="J108" t="str">
            <v>Reductor de fricción</v>
          </cell>
          <cell r="K108" t="str">
            <v>RFB1268</v>
          </cell>
          <cell r="L108">
            <v>1000544366</v>
          </cell>
          <cell r="T108">
            <v>222053</v>
          </cell>
          <cell r="X108" t="str">
            <v>RFB1268</v>
          </cell>
          <cell r="Y108" t="str">
            <v>Reductor de fricción</v>
          </cell>
          <cell r="Z108" t="str">
            <v>Punta Barda</v>
          </cell>
        </row>
        <row r="109">
          <cell r="A109" t="str">
            <v>PuB-177a</v>
          </cell>
          <cell r="C109">
            <v>47058</v>
          </cell>
          <cell r="F109" t="str">
            <v>PB- 02</v>
          </cell>
          <cell r="H109" t="str">
            <v>PuB-177a</v>
          </cell>
          <cell r="I109"/>
          <cell r="J109" t="str">
            <v>Reductor de fricción</v>
          </cell>
          <cell r="K109" t="str">
            <v>RFB1400</v>
          </cell>
          <cell r="L109">
            <v>1000304875</v>
          </cell>
          <cell r="T109">
            <v>222053</v>
          </cell>
          <cell r="X109" t="str">
            <v>RFB1400</v>
          </cell>
          <cell r="Y109" t="str">
            <v>Reductor de fricción</v>
          </cell>
          <cell r="Z109" t="str">
            <v>Punta Barda</v>
          </cell>
        </row>
        <row r="110">
          <cell r="A110" t="str">
            <v>PuB-180a</v>
          </cell>
          <cell r="C110">
            <v>47088</v>
          </cell>
          <cell r="F110" t="str">
            <v>PB- 03</v>
          </cell>
          <cell r="H110" t="str">
            <v>PuB-180a</v>
          </cell>
          <cell r="I110"/>
          <cell r="J110" t="str">
            <v>Reductor de fricción</v>
          </cell>
          <cell r="K110" t="str">
            <v>RFB1408</v>
          </cell>
          <cell r="L110">
            <v>1000544419</v>
          </cell>
          <cell r="T110">
            <v>222053</v>
          </cell>
          <cell r="X110" t="str">
            <v>RFB1408</v>
          </cell>
          <cell r="Y110" t="str">
            <v>Reductor de fricción</v>
          </cell>
          <cell r="Z110" t="str">
            <v>Punta Barda</v>
          </cell>
        </row>
        <row r="111">
          <cell r="A111" t="str">
            <v>PuB-181a</v>
          </cell>
          <cell r="C111">
            <v>47119</v>
          </cell>
          <cell r="F111" t="str">
            <v>PTA BARDA 114</v>
          </cell>
          <cell r="H111" t="str">
            <v>PuB-181a</v>
          </cell>
          <cell r="I111"/>
          <cell r="J111" t="str">
            <v>Reductor de fricción</v>
          </cell>
          <cell r="K111" t="str">
            <v>RFB200</v>
          </cell>
          <cell r="L111">
            <v>50600316</v>
          </cell>
          <cell r="T111">
            <v>222053</v>
          </cell>
          <cell r="X111" t="str">
            <v>RFB200</v>
          </cell>
          <cell r="Y111" t="str">
            <v>Reductor de fricción</v>
          </cell>
          <cell r="Z111" t="str">
            <v>Punta Barda</v>
          </cell>
        </row>
        <row r="112">
          <cell r="A112" t="str">
            <v>PuB-184[00]a</v>
          </cell>
          <cell r="C112">
            <v>47150</v>
          </cell>
          <cell r="F112" t="str">
            <v>PB- 01</v>
          </cell>
          <cell r="H112" t="str">
            <v>PuB-184[00]a</v>
          </cell>
          <cell r="I112"/>
          <cell r="J112" t="str">
            <v>Reductor de fricción</v>
          </cell>
          <cell r="K112" t="str">
            <v>RFB208</v>
          </cell>
          <cell r="L112">
            <v>1000544364</v>
          </cell>
          <cell r="T112">
            <v>222053</v>
          </cell>
          <cell r="X112" t="str">
            <v>RFB208</v>
          </cell>
          <cell r="Y112" t="str">
            <v>Reductor de fricción</v>
          </cell>
          <cell r="Z112" t="str">
            <v>Punta Barda</v>
          </cell>
        </row>
        <row r="113">
          <cell r="A113" t="str">
            <v>PuB-187[00]a</v>
          </cell>
          <cell r="C113">
            <v>47178</v>
          </cell>
          <cell r="F113" t="str">
            <v>PB- 04</v>
          </cell>
          <cell r="H113" t="str">
            <v>PuB-187[00]a</v>
          </cell>
          <cell r="I113"/>
          <cell r="J113" t="str">
            <v>Reductor de fricción</v>
          </cell>
          <cell r="K113" t="str">
            <v>RFB650</v>
          </cell>
          <cell r="L113">
            <v>50600317</v>
          </cell>
          <cell r="T113">
            <v>222053</v>
          </cell>
          <cell r="X113" t="str">
            <v>RFB650</v>
          </cell>
          <cell r="Y113" t="str">
            <v>Reductor de fricción</v>
          </cell>
          <cell r="Z113" t="str">
            <v>Punta Barda</v>
          </cell>
        </row>
        <row r="114">
          <cell r="A114" t="str">
            <v>PuB-189[00]a</v>
          </cell>
          <cell r="C114">
            <v>47209</v>
          </cell>
          <cell r="F114" t="str">
            <v>PB- 04</v>
          </cell>
          <cell r="H114" t="str">
            <v>PuB-189[00]a</v>
          </cell>
          <cell r="I114"/>
          <cell r="J114" t="str">
            <v>Reductor de fricción</v>
          </cell>
          <cell r="K114" t="str">
            <v>RFB659</v>
          </cell>
          <cell r="L114">
            <v>1000544380</v>
          </cell>
          <cell r="T114">
            <v>222053</v>
          </cell>
          <cell r="X114" t="str">
            <v>RFB659</v>
          </cell>
          <cell r="Y114" t="str">
            <v>Reductor de fricción</v>
          </cell>
          <cell r="Z114" t="str">
            <v>Punta Barda</v>
          </cell>
        </row>
        <row r="115">
          <cell r="A115" t="str">
            <v>PuB-191[00]a</v>
          </cell>
          <cell r="C115">
            <v>47239</v>
          </cell>
          <cell r="F115" t="str">
            <v>PB- 02</v>
          </cell>
          <cell r="H115" t="str">
            <v>PuB-191[00]a</v>
          </cell>
          <cell r="I115"/>
          <cell r="J115" t="str">
            <v>Reductor de fricción</v>
          </cell>
          <cell r="K115" t="str">
            <v>RFB671</v>
          </cell>
          <cell r="L115">
            <v>1000247040</v>
          </cell>
          <cell r="T115">
            <v>222053</v>
          </cell>
          <cell r="X115" t="str">
            <v>RFB671</v>
          </cell>
          <cell r="Y115" t="str">
            <v>Reductor de fricción</v>
          </cell>
          <cell r="Z115" t="str">
            <v>Punta Barda</v>
          </cell>
        </row>
        <row r="116">
          <cell r="A116" t="str">
            <v>PuB-192[00]a</v>
          </cell>
          <cell r="C116">
            <v>47270</v>
          </cell>
          <cell r="F116" t="str">
            <v>PB- 04</v>
          </cell>
          <cell r="H116" t="str">
            <v>PuB-192[00]a</v>
          </cell>
          <cell r="I116"/>
          <cell r="J116" t="str">
            <v>Reductor de fricción</v>
          </cell>
          <cell r="K116" t="str">
            <v>RFB679</v>
          </cell>
          <cell r="L116">
            <v>1000544378</v>
          </cell>
          <cell r="T116">
            <v>222053</v>
          </cell>
          <cell r="X116" t="str">
            <v>RFB679</v>
          </cell>
          <cell r="Y116" t="str">
            <v>Reductor de fricción</v>
          </cell>
          <cell r="Z116" t="str">
            <v>Punta Barda</v>
          </cell>
        </row>
        <row r="117">
          <cell r="A117" t="str">
            <v>PuB-193[00]a</v>
          </cell>
          <cell r="C117">
            <v>47300</v>
          </cell>
          <cell r="F117" t="str">
            <v>PB- 04</v>
          </cell>
          <cell r="H117" t="str">
            <v>PuB-193[00]a</v>
          </cell>
          <cell r="I117"/>
          <cell r="J117" t="str">
            <v>Reductor de fricción</v>
          </cell>
          <cell r="K117" t="str">
            <v>RFB700</v>
          </cell>
          <cell r="L117">
            <v>1000235302</v>
          </cell>
          <cell r="T117">
            <v>222053</v>
          </cell>
          <cell r="X117" t="str">
            <v>RFB700</v>
          </cell>
          <cell r="Y117" t="str">
            <v>Reductor de fricción</v>
          </cell>
          <cell r="Z117" t="str">
            <v>Punta Barda</v>
          </cell>
        </row>
        <row r="118">
          <cell r="A118" t="str">
            <v>PuB-194[00]a</v>
          </cell>
          <cell r="C118">
            <v>47331</v>
          </cell>
          <cell r="F118" t="str">
            <v>PB- 04</v>
          </cell>
          <cell r="H118" t="str">
            <v>PuB-194[00]a</v>
          </cell>
          <cell r="I118"/>
          <cell r="J118" t="str">
            <v>Reductor de fricción</v>
          </cell>
          <cell r="K118" t="str">
            <v>RFB702</v>
          </cell>
          <cell r="L118">
            <v>1000544371</v>
          </cell>
          <cell r="T118">
            <v>222053</v>
          </cell>
          <cell r="X118" t="str">
            <v>RFB702</v>
          </cell>
          <cell r="Y118" t="str">
            <v>Reductor de fricción</v>
          </cell>
          <cell r="Z118" t="str">
            <v>Punta Barda</v>
          </cell>
        </row>
        <row r="119">
          <cell r="A119" t="str">
            <v>PuB-195[00]a</v>
          </cell>
          <cell r="C119">
            <v>47362</v>
          </cell>
          <cell r="F119" t="str">
            <v>PB- 04</v>
          </cell>
          <cell r="H119" t="str">
            <v>PuB-195[00]a</v>
          </cell>
          <cell r="I119"/>
          <cell r="J119" t="str">
            <v>Reductor de fricción</v>
          </cell>
          <cell r="K119" t="str">
            <v>RFB708</v>
          </cell>
          <cell r="L119">
            <v>1000544368</v>
          </cell>
          <cell r="T119">
            <v>222053</v>
          </cell>
          <cell r="X119" t="str">
            <v>RFB708</v>
          </cell>
          <cell r="Y119" t="str">
            <v>Reductor de fricción</v>
          </cell>
          <cell r="Z119" t="str">
            <v>Punta Barda</v>
          </cell>
        </row>
        <row r="120">
          <cell r="A120" t="str">
            <v>PuB-196[00]a</v>
          </cell>
          <cell r="C120">
            <v>47392</v>
          </cell>
          <cell r="F120" t="str">
            <v>PB- 04</v>
          </cell>
          <cell r="H120" t="str">
            <v>PuB-196[00]a</v>
          </cell>
          <cell r="I120"/>
          <cell r="J120" t="str">
            <v>Reductor de fricción</v>
          </cell>
          <cell r="K120" t="str">
            <v>RFB790</v>
          </cell>
          <cell r="L120">
            <v>50600814</v>
          </cell>
          <cell r="T120">
            <v>222053</v>
          </cell>
          <cell r="X120" t="str">
            <v>RFB790</v>
          </cell>
          <cell r="Y120" t="str">
            <v>Reductor de fricción</v>
          </cell>
          <cell r="Z120" t="str">
            <v>Punta Barda</v>
          </cell>
        </row>
        <row r="121">
          <cell r="A121" t="str">
            <v>PuB-197[00]a</v>
          </cell>
          <cell r="C121">
            <v>47423</v>
          </cell>
          <cell r="F121" t="str">
            <v>PB- 01</v>
          </cell>
          <cell r="H121" t="str">
            <v>PuB-197[00]a</v>
          </cell>
          <cell r="I121"/>
          <cell r="J121" t="str">
            <v>Reductor de fricción</v>
          </cell>
          <cell r="K121" t="str">
            <v>RFB791</v>
          </cell>
          <cell r="L121">
            <v>50600873</v>
          </cell>
          <cell r="T121">
            <v>222053</v>
          </cell>
          <cell r="X121" t="str">
            <v>RFB791</v>
          </cell>
          <cell r="Y121" t="str">
            <v>Reductor de fricción</v>
          </cell>
          <cell r="Z121" t="str">
            <v>Punta Barda</v>
          </cell>
        </row>
        <row r="122">
          <cell r="A122" t="str">
            <v>PuB-202[00]a</v>
          </cell>
          <cell r="C122">
            <v>47453</v>
          </cell>
          <cell r="F122" t="str">
            <v>PB- 01</v>
          </cell>
          <cell r="H122" t="str">
            <v>PuB-202[00]a</v>
          </cell>
          <cell r="I122"/>
          <cell r="J122" t="str">
            <v>Reductor de fricción</v>
          </cell>
          <cell r="K122" t="str">
            <v>RFB801</v>
          </cell>
          <cell r="L122">
            <v>1000544370</v>
          </cell>
          <cell r="T122">
            <v>222053</v>
          </cell>
          <cell r="X122" t="str">
            <v>RFB801</v>
          </cell>
          <cell r="Y122" t="str">
            <v>Reductor de fricción</v>
          </cell>
          <cell r="Z122" t="str">
            <v>Punta Barda</v>
          </cell>
        </row>
        <row r="123">
          <cell r="A123" t="str">
            <v>PuB-203[00]a</v>
          </cell>
          <cell r="C123">
            <v>47484</v>
          </cell>
          <cell r="F123" t="str">
            <v>PB- 01</v>
          </cell>
          <cell r="H123" t="str">
            <v>PuB-203[00]a</v>
          </cell>
          <cell r="I123"/>
          <cell r="J123" t="str">
            <v>Ruptor total</v>
          </cell>
          <cell r="K123" t="str">
            <v>RT102</v>
          </cell>
          <cell r="L123">
            <v>1000224390</v>
          </cell>
          <cell r="T123">
            <v>222053</v>
          </cell>
          <cell r="X123" t="str">
            <v>RT102</v>
          </cell>
          <cell r="Y123" t="str">
            <v>Ruptor total</v>
          </cell>
          <cell r="Z123" t="str">
            <v>Punta Barda</v>
          </cell>
        </row>
        <row r="124">
          <cell r="A124" t="str">
            <v>PuB-210[00]a</v>
          </cell>
          <cell r="C124">
            <v>47515</v>
          </cell>
          <cell r="F124" t="str">
            <v>PB- 03</v>
          </cell>
          <cell r="H124" t="str">
            <v>PuB-210[00]a</v>
          </cell>
          <cell r="I124"/>
          <cell r="J124" t="str">
            <v xml:space="preserve">Desemulsionante  </v>
          </cell>
          <cell r="K124" t="str">
            <v>RT15</v>
          </cell>
          <cell r="L124">
            <v>1000015872</v>
          </cell>
          <cell r="T124">
            <v>222053</v>
          </cell>
          <cell r="X124" t="str">
            <v>RT15</v>
          </cell>
          <cell r="Y124" t="str">
            <v xml:space="preserve">Desemulsionante  </v>
          </cell>
          <cell r="Z124" t="str">
            <v>Punta Barda</v>
          </cell>
        </row>
        <row r="125">
          <cell r="A125" t="str">
            <v>PuB-211[00]a</v>
          </cell>
          <cell r="C125">
            <v>47543</v>
          </cell>
          <cell r="F125" t="str">
            <v>PB- 02</v>
          </cell>
          <cell r="H125" t="str">
            <v>PuB-211[00]a</v>
          </cell>
          <cell r="I125"/>
          <cell r="J125" t="str">
            <v>Ruptor total</v>
          </cell>
          <cell r="K125" t="str">
            <v>RT150</v>
          </cell>
          <cell r="L125">
            <v>1000544372</v>
          </cell>
          <cell r="T125">
            <v>222053</v>
          </cell>
          <cell r="X125" t="str">
            <v>RT150</v>
          </cell>
          <cell r="Y125" t="str">
            <v>Ruptor total</v>
          </cell>
          <cell r="Z125" t="str">
            <v>Punta Barda</v>
          </cell>
        </row>
        <row r="126">
          <cell r="A126" t="str">
            <v>PuB-27</v>
          </cell>
          <cell r="C126">
            <v>47574</v>
          </cell>
          <cell r="F126" t="str">
            <v>PB- 03</v>
          </cell>
          <cell r="H126" t="str">
            <v>PuB-27</v>
          </cell>
          <cell r="I126"/>
          <cell r="J126" t="str">
            <v>Ruptor total</v>
          </cell>
          <cell r="K126" t="str">
            <v>RT155</v>
          </cell>
          <cell r="L126">
            <v>1000544377</v>
          </cell>
          <cell r="T126">
            <v>222053</v>
          </cell>
          <cell r="X126" t="str">
            <v>RT155</v>
          </cell>
          <cell r="Y126" t="str">
            <v>Ruptor total</v>
          </cell>
          <cell r="Z126" t="str">
            <v>Punta Barda</v>
          </cell>
        </row>
        <row r="127">
          <cell r="A127" t="str">
            <v>PuB-30</v>
          </cell>
          <cell r="C127">
            <v>47604</v>
          </cell>
          <cell r="F127" t="str">
            <v>PB- 02</v>
          </cell>
          <cell r="H127" t="str">
            <v>PuB-30</v>
          </cell>
          <cell r="I127"/>
          <cell r="J127" t="str">
            <v xml:space="preserve">Desemulsionante  </v>
          </cell>
          <cell r="K127" t="str">
            <v>RT20</v>
          </cell>
          <cell r="L127">
            <v>50600311</v>
          </cell>
          <cell r="T127">
            <v>222053</v>
          </cell>
          <cell r="X127" t="str">
            <v>RT20</v>
          </cell>
          <cell r="Y127" t="str">
            <v xml:space="preserve">Desemulsionante  </v>
          </cell>
          <cell r="Z127" t="str">
            <v>Punta Barda</v>
          </cell>
        </row>
        <row r="128">
          <cell r="A128" t="str">
            <v>PuB-31</v>
          </cell>
          <cell r="C128">
            <v>47635</v>
          </cell>
          <cell r="F128" t="str">
            <v>PB- 02</v>
          </cell>
          <cell r="H128" t="str">
            <v>PuB-31</v>
          </cell>
          <cell r="I128"/>
          <cell r="J128" t="str">
            <v>Ruptor total</v>
          </cell>
          <cell r="K128" t="str">
            <v>RT34</v>
          </cell>
          <cell r="L128">
            <v>50695239</v>
          </cell>
          <cell r="T128">
            <v>222053</v>
          </cell>
          <cell r="X128" t="str">
            <v>RT34</v>
          </cell>
          <cell r="Y128" t="str">
            <v>Ruptor total</v>
          </cell>
          <cell r="Z128" t="str">
            <v>Punta Barda</v>
          </cell>
        </row>
        <row r="129">
          <cell r="A129" t="str">
            <v>PuB-32</v>
          </cell>
          <cell r="C129">
            <v>47665</v>
          </cell>
          <cell r="F129" t="str">
            <v>PB- 03</v>
          </cell>
          <cell r="H129" t="str">
            <v>PuB-32</v>
          </cell>
          <cell r="I129"/>
          <cell r="J129" t="str">
            <v xml:space="preserve">Desemulsionante  </v>
          </cell>
          <cell r="K129" t="str">
            <v>RT566</v>
          </cell>
          <cell r="L129">
            <v>1000579471</v>
          </cell>
          <cell r="T129">
            <v>222053</v>
          </cell>
          <cell r="X129" t="str">
            <v>RT566</v>
          </cell>
          <cell r="Y129" t="str">
            <v xml:space="preserve">Desemulsionante  </v>
          </cell>
          <cell r="Z129" t="str">
            <v>Punta Barda</v>
          </cell>
        </row>
        <row r="130">
          <cell r="A130" t="str">
            <v>PuB-34</v>
          </cell>
          <cell r="C130">
            <v>47696</v>
          </cell>
          <cell r="F130" t="str">
            <v>PB- 01</v>
          </cell>
          <cell r="H130" t="str">
            <v>PuB-34</v>
          </cell>
          <cell r="I130"/>
          <cell r="J130" t="str">
            <v>Ruptor total</v>
          </cell>
          <cell r="K130" t="str">
            <v>RT638</v>
          </cell>
          <cell r="L130">
            <v>1000544400</v>
          </cell>
          <cell r="T130">
            <v>222053</v>
          </cell>
          <cell r="X130" t="str">
            <v>RT638</v>
          </cell>
          <cell r="Y130" t="str">
            <v>Ruptor total</v>
          </cell>
          <cell r="Z130" t="str">
            <v>Punta Barda</v>
          </cell>
        </row>
        <row r="131">
          <cell r="A131" t="str">
            <v>PuB-37</v>
          </cell>
          <cell r="C131">
            <v>47727</v>
          </cell>
          <cell r="F131" t="str">
            <v>PB- 04</v>
          </cell>
          <cell r="H131" t="str">
            <v>PuB-37</v>
          </cell>
          <cell r="I131"/>
          <cell r="J131" t="str">
            <v xml:space="preserve">Desemulsionante  </v>
          </cell>
          <cell r="K131" t="str">
            <v>RT729</v>
          </cell>
          <cell r="L131">
            <v>1000561458</v>
          </cell>
          <cell r="T131">
            <v>222053</v>
          </cell>
          <cell r="X131" t="str">
            <v>RT729</v>
          </cell>
          <cell r="Y131" t="str">
            <v xml:space="preserve">Desemulsionante  </v>
          </cell>
          <cell r="Z131" t="str">
            <v>Punta Barda</v>
          </cell>
        </row>
        <row r="132">
          <cell r="A132" t="str">
            <v>PuB-39</v>
          </cell>
          <cell r="C132">
            <v>47757</v>
          </cell>
          <cell r="F132" t="str">
            <v>PB- 01</v>
          </cell>
          <cell r="H132" t="str">
            <v>PuB-39</v>
          </cell>
          <cell r="I132"/>
          <cell r="J132" t="str">
            <v xml:space="preserve">Desemulsionante  </v>
          </cell>
          <cell r="K132" t="str">
            <v>RT760</v>
          </cell>
          <cell r="L132">
            <v>1000579481</v>
          </cell>
          <cell r="T132">
            <v>222053</v>
          </cell>
          <cell r="X132" t="str">
            <v>RT760</v>
          </cell>
          <cell r="Y132" t="str">
            <v xml:space="preserve">Desemulsionante  </v>
          </cell>
          <cell r="Z132" t="str">
            <v>Punta Barda</v>
          </cell>
        </row>
        <row r="133">
          <cell r="A133" t="str">
            <v>PuB-40</v>
          </cell>
          <cell r="C133">
            <v>47788</v>
          </cell>
          <cell r="F133" t="str">
            <v>PB- 03</v>
          </cell>
          <cell r="H133" t="str">
            <v>PuB-40</v>
          </cell>
          <cell r="I133"/>
          <cell r="J133" t="str">
            <v>Ruptor total</v>
          </cell>
          <cell r="K133" t="str">
            <v>RT903SP</v>
          </cell>
          <cell r="L133">
            <v>1000577366</v>
          </cell>
          <cell r="T133">
            <v>222053</v>
          </cell>
          <cell r="X133" t="str">
            <v>RT903SP</v>
          </cell>
          <cell r="Y133" t="str">
            <v>Ruptor total</v>
          </cell>
          <cell r="Z133" t="str">
            <v>Punta Barda</v>
          </cell>
        </row>
        <row r="134">
          <cell r="A134" t="str">
            <v>PuB-41</v>
          </cell>
          <cell r="C134">
            <v>47818</v>
          </cell>
          <cell r="F134" t="str">
            <v>PB- 01</v>
          </cell>
          <cell r="H134" t="str">
            <v>PuB-41</v>
          </cell>
          <cell r="I134"/>
          <cell r="J134" t="str">
            <v>Inhibidor de hidratos</v>
          </cell>
          <cell r="K134" t="str">
            <v>SB14</v>
          </cell>
          <cell r="L134">
            <v>50600710</v>
          </cell>
          <cell r="T134">
            <v>222053</v>
          </cell>
          <cell r="X134" t="str">
            <v>SB14</v>
          </cell>
          <cell r="Y134" t="str">
            <v>Inhibidor de hidratos</v>
          </cell>
          <cell r="Z134" t="str">
            <v>Punta Barda</v>
          </cell>
        </row>
        <row r="135">
          <cell r="A135" t="str">
            <v>PuB-42</v>
          </cell>
          <cell r="C135">
            <v>47849</v>
          </cell>
          <cell r="F135" t="str">
            <v>PB- 03</v>
          </cell>
          <cell r="H135" t="str">
            <v>PuB-42</v>
          </cell>
          <cell r="I135"/>
          <cell r="J135" t="str">
            <v>Inhibidor de hidratos</v>
          </cell>
          <cell r="K135" t="str">
            <v>SB21</v>
          </cell>
          <cell r="L135">
            <v>1000544435</v>
          </cell>
          <cell r="T135">
            <v>222053</v>
          </cell>
          <cell r="X135" t="str">
            <v>SB21</v>
          </cell>
          <cell r="Y135" t="str">
            <v>Inhibidor de hidratos</v>
          </cell>
          <cell r="Z135" t="str">
            <v>Punta Barda</v>
          </cell>
        </row>
        <row r="136">
          <cell r="A136" t="str">
            <v>PuB-43</v>
          </cell>
          <cell r="C136">
            <v>47880</v>
          </cell>
          <cell r="F136" t="str">
            <v>PB- 02</v>
          </cell>
          <cell r="H136" t="str">
            <v>PuB-43</v>
          </cell>
          <cell r="I136"/>
          <cell r="J136" t="str">
            <v>Secuestrante de oxígeno</v>
          </cell>
          <cell r="K136" t="str">
            <v>SO4353</v>
          </cell>
          <cell r="L136">
            <v>1000544401</v>
          </cell>
          <cell r="T136">
            <v>222053</v>
          </cell>
          <cell r="X136" t="str">
            <v>SO4353</v>
          </cell>
          <cell r="Y136" t="str">
            <v>Secuestrante de oxígeno</v>
          </cell>
          <cell r="Z136" t="str">
            <v>Punta Barda</v>
          </cell>
        </row>
        <row r="137">
          <cell r="A137" t="str">
            <v>PuB-46</v>
          </cell>
          <cell r="C137">
            <v>47908</v>
          </cell>
          <cell r="F137" t="str">
            <v>PB- 03</v>
          </cell>
          <cell r="H137" t="str">
            <v>PuB-46</v>
          </cell>
          <cell r="I137"/>
          <cell r="J137" t="str">
            <v>Solvente de parafinas y asfaltenos</v>
          </cell>
          <cell r="K137" t="str">
            <v>SPBC38</v>
          </cell>
          <cell r="L137">
            <v>50600810</v>
          </cell>
          <cell r="T137">
            <v>222053</v>
          </cell>
          <cell r="X137" t="str">
            <v>SPBC38</v>
          </cell>
          <cell r="Y137" t="str">
            <v>Solvente de parafinas y asfaltenos</v>
          </cell>
          <cell r="Z137" t="str">
            <v>Punta Barda</v>
          </cell>
        </row>
        <row r="138">
          <cell r="A138" t="str">
            <v>PuB-47</v>
          </cell>
          <cell r="C138">
            <v>47939</v>
          </cell>
          <cell r="F138" t="str">
            <v>PB- 03</v>
          </cell>
          <cell r="H138" t="str">
            <v>PuB-47</v>
          </cell>
          <cell r="I138"/>
          <cell r="J138" t="str">
            <v>Observaciones</v>
          </cell>
          <cell r="K138" t="str">
            <v>Observaciones</v>
          </cell>
          <cell r="L138" t="str">
            <v>Observaciones</v>
          </cell>
          <cell r="T138">
            <v>222053</v>
          </cell>
          <cell r="X138" t="str">
            <v>Observaciones</v>
          </cell>
          <cell r="Y138" t="str">
            <v>Observaciones</v>
          </cell>
          <cell r="Z138" t="str">
            <v>Punta Barda</v>
          </cell>
        </row>
        <row r="139">
          <cell r="A139" t="str">
            <v>PuB-48</v>
          </cell>
          <cell r="C139">
            <v>47969</v>
          </cell>
          <cell r="F139" t="str">
            <v>PB- 03</v>
          </cell>
          <cell r="H139" t="str">
            <v>PuB-48</v>
          </cell>
          <cell r="I139"/>
          <cell r="T139">
            <v>222053</v>
          </cell>
          <cell r="X139" t="str">
            <v>Encapsulado</v>
          </cell>
          <cell r="Y139" t="str">
            <v>Encapsulado</v>
          </cell>
          <cell r="Z139" t="str">
            <v>Punta Barda</v>
          </cell>
        </row>
        <row r="140">
          <cell r="A140" t="str">
            <v>PuB-5</v>
          </cell>
          <cell r="C140">
            <v>48000</v>
          </cell>
          <cell r="F140" t="str">
            <v>PB- 01</v>
          </cell>
          <cell r="H140" t="str">
            <v>PuB-5</v>
          </cell>
          <cell r="I140"/>
          <cell r="T140">
            <v>222053</v>
          </cell>
          <cell r="Z140" t="str">
            <v>Punta Barda</v>
          </cell>
        </row>
        <row r="141">
          <cell r="A141" t="str">
            <v>PuB-50</v>
          </cell>
          <cell r="C141">
            <v>48030</v>
          </cell>
          <cell r="F141" t="str">
            <v>PB- 03</v>
          </cell>
          <cell r="H141" t="str">
            <v>PuB-50</v>
          </cell>
          <cell r="I141"/>
          <cell r="T141">
            <v>222053</v>
          </cell>
          <cell r="Z141" t="str">
            <v>Punta Barda</v>
          </cell>
        </row>
        <row r="142">
          <cell r="A142" t="str">
            <v>PuB-51</v>
          </cell>
          <cell r="C142">
            <v>48061</v>
          </cell>
          <cell r="F142" t="str">
            <v>PB- 03</v>
          </cell>
          <cell r="H142" t="str">
            <v>PuB-51</v>
          </cell>
          <cell r="I142"/>
          <cell r="T142">
            <v>222053</v>
          </cell>
          <cell r="Z142" t="str">
            <v>Punta Barda</v>
          </cell>
        </row>
        <row r="143">
          <cell r="A143" t="str">
            <v>PuB-52</v>
          </cell>
          <cell r="C143">
            <v>48092</v>
          </cell>
          <cell r="F143" t="str">
            <v>PB- 03</v>
          </cell>
          <cell r="H143" t="str">
            <v>PuB-52</v>
          </cell>
          <cell r="I143"/>
          <cell r="T143">
            <v>222053</v>
          </cell>
          <cell r="Z143" t="str">
            <v>Punta Barda</v>
          </cell>
        </row>
        <row r="144">
          <cell r="A144" t="str">
            <v>PuB-53</v>
          </cell>
          <cell r="C144">
            <v>48122</v>
          </cell>
          <cell r="F144" t="str">
            <v>PB- 03</v>
          </cell>
          <cell r="H144" t="str">
            <v>PuB-53</v>
          </cell>
          <cell r="I144"/>
          <cell r="T144">
            <v>222053</v>
          </cell>
          <cell r="Z144" t="str">
            <v>Punta Barda</v>
          </cell>
        </row>
        <row r="145">
          <cell r="A145" t="str">
            <v>PuB-54</v>
          </cell>
          <cell r="C145">
            <v>48153</v>
          </cell>
          <cell r="F145" t="str">
            <v>PB- 03</v>
          </cell>
          <cell r="H145" t="str">
            <v>PuB-54</v>
          </cell>
          <cell r="I145"/>
          <cell r="T145">
            <v>222053</v>
          </cell>
          <cell r="Z145" t="str">
            <v>Punta Barda</v>
          </cell>
        </row>
        <row r="146">
          <cell r="A146" t="str">
            <v>PuB-57</v>
          </cell>
          <cell r="C146">
            <v>48183</v>
          </cell>
          <cell r="F146" t="str">
            <v>PB- 01</v>
          </cell>
          <cell r="H146" t="str">
            <v>PuB-57</v>
          </cell>
          <cell r="I146"/>
          <cell r="T146">
            <v>222053</v>
          </cell>
          <cell r="Z146" t="str">
            <v>Punta Barda</v>
          </cell>
        </row>
        <row r="147">
          <cell r="A147" t="str">
            <v>PuB-58</v>
          </cell>
          <cell r="C147">
            <v>48214</v>
          </cell>
          <cell r="F147" t="str">
            <v>PB- 03</v>
          </cell>
          <cell r="H147" t="str">
            <v>PuB-58</v>
          </cell>
          <cell r="I147"/>
          <cell r="T147">
            <v>222053</v>
          </cell>
          <cell r="Z147" t="str">
            <v>Punta Barda</v>
          </cell>
        </row>
        <row r="148">
          <cell r="A148" t="str">
            <v>PuB-59</v>
          </cell>
          <cell r="C148">
            <v>48245</v>
          </cell>
          <cell r="F148" t="str">
            <v>PB- 04</v>
          </cell>
          <cell r="H148" t="str">
            <v>PuB-59</v>
          </cell>
          <cell r="I148"/>
          <cell r="T148">
            <v>222053</v>
          </cell>
          <cell r="Z148" t="str">
            <v>Punta Barda</v>
          </cell>
        </row>
        <row r="149">
          <cell r="A149" t="str">
            <v>PuB-6</v>
          </cell>
          <cell r="C149">
            <v>48274</v>
          </cell>
          <cell r="F149" t="str">
            <v>PB- 01</v>
          </cell>
          <cell r="H149" t="str">
            <v>PuB-6</v>
          </cell>
          <cell r="I149"/>
          <cell r="T149">
            <v>222053</v>
          </cell>
          <cell r="Z149" t="str">
            <v>Punta Barda</v>
          </cell>
        </row>
        <row r="150">
          <cell r="A150" t="str">
            <v>PuB-60</v>
          </cell>
          <cell r="C150">
            <v>48305</v>
          </cell>
          <cell r="F150" t="str">
            <v>PB- 03</v>
          </cell>
          <cell r="H150" t="str">
            <v>PuB-60</v>
          </cell>
          <cell r="I150"/>
          <cell r="T150">
            <v>222053</v>
          </cell>
          <cell r="Z150" t="str">
            <v>Punta Barda</v>
          </cell>
        </row>
        <row r="151">
          <cell r="A151" t="str">
            <v>PuB-61</v>
          </cell>
          <cell r="C151">
            <v>48335</v>
          </cell>
          <cell r="F151" t="str">
            <v>PB- 04</v>
          </cell>
          <cell r="H151" t="str">
            <v>PuB-61</v>
          </cell>
          <cell r="I151"/>
          <cell r="T151">
            <v>222053</v>
          </cell>
          <cell r="Z151" t="str">
            <v>Punta Barda</v>
          </cell>
        </row>
        <row r="152">
          <cell r="A152" t="str">
            <v>PuB-63</v>
          </cell>
          <cell r="C152">
            <v>48366</v>
          </cell>
          <cell r="F152" t="str">
            <v>PB- 04</v>
          </cell>
          <cell r="H152" t="str">
            <v>PuB-63</v>
          </cell>
          <cell r="I152"/>
          <cell r="T152">
            <v>222053</v>
          </cell>
          <cell r="Z152" t="str">
            <v>Punta Barda</v>
          </cell>
        </row>
        <row r="153">
          <cell r="A153" t="str">
            <v>PuB-64</v>
          </cell>
          <cell r="C153">
            <v>48396</v>
          </cell>
          <cell r="F153" t="str">
            <v>PB- 04</v>
          </cell>
          <cell r="H153" t="str">
            <v>PuB-64</v>
          </cell>
          <cell r="I153"/>
          <cell r="T153">
            <v>222053</v>
          </cell>
          <cell r="Z153" t="str">
            <v>Punta Barda</v>
          </cell>
        </row>
        <row r="154">
          <cell r="A154" t="str">
            <v>PuB-65</v>
          </cell>
          <cell r="C154">
            <v>48427</v>
          </cell>
          <cell r="F154" t="str">
            <v>PB- 02</v>
          </cell>
          <cell r="H154" t="str">
            <v>PuB-65</v>
          </cell>
          <cell r="I154"/>
          <cell r="T154">
            <v>222053</v>
          </cell>
          <cell r="Z154" t="str">
            <v>Punta Barda</v>
          </cell>
        </row>
        <row r="155">
          <cell r="A155" t="str">
            <v>PuB-66</v>
          </cell>
          <cell r="C155">
            <v>48458</v>
          </cell>
          <cell r="F155" t="str">
            <v>PB- 04</v>
          </cell>
          <cell r="H155" t="str">
            <v>PuB-66</v>
          </cell>
          <cell r="I155"/>
          <cell r="T155">
            <v>222053</v>
          </cell>
          <cell r="Z155" t="str">
            <v>Punta Barda</v>
          </cell>
        </row>
        <row r="156">
          <cell r="A156" t="str">
            <v>PuB-68</v>
          </cell>
          <cell r="C156">
            <v>48488</v>
          </cell>
          <cell r="F156" t="str">
            <v>PB- 03</v>
          </cell>
          <cell r="H156" t="str">
            <v>PuB-68</v>
          </cell>
          <cell r="I156"/>
          <cell r="T156">
            <v>222053</v>
          </cell>
          <cell r="Z156" t="str">
            <v>Punta Barda</v>
          </cell>
        </row>
        <row r="157">
          <cell r="A157" t="str">
            <v>PuB-69</v>
          </cell>
          <cell r="C157">
            <v>48519</v>
          </cell>
          <cell r="F157" t="str">
            <v>PB- 04</v>
          </cell>
          <cell r="H157" t="str">
            <v>PuB-69</v>
          </cell>
          <cell r="I157"/>
          <cell r="T157">
            <v>222053</v>
          </cell>
          <cell r="Z157" t="str">
            <v>Punta Barda</v>
          </cell>
        </row>
        <row r="158">
          <cell r="A158" t="str">
            <v>PuB-7</v>
          </cell>
          <cell r="C158">
            <v>48549</v>
          </cell>
          <cell r="F158" t="str">
            <v>PB- 01</v>
          </cell>
          <cell r="H158" t="str">
            <v>PuB-7</v>
          </cell>
          <cell r="I158"/>
          <cell r="T158">
            <v>222053</v>
          </cell>
          <cell r="Z158" t="str">
            <v>Punta Barda</v>
          </cell>
        </row>
        <row r="159">
          <cell r="A159" t="str">
            <v>PuB-70</v>
          </cell>
          <cell r="C159">
            <v>48580</v>
          </cell>
          <cell r="F159" t="str">
            <v>PB- 04</v>
          </cell>
          <cell r="H159" t="str">
            <v>PuB-70</v>
          </cell>
          <cell r="I159"/>
          <cell r="T159">
            <v>222053</v>
          </cell>
          <cell r="Z159" t="str">
            <v>Punta Barda</v>
          </cell>
        </row>
        <row r="160">
          <cell r="A160" t="str">
            <v>PuB-71</v>
          </cell>
          <cell r="C160">
            <v>48611</v>
          </cell>
          <cell r="F160" t="str">
            <v>PB- 03</v>
          </cell>
          <cell r="H160" t="str">
            <v>PuB-71</v>
          </cell>
          <cell r="I160"/>
          <cell r="T160">
            <v>222053</v>
          </cell>
          <cell r="Z160" t="str">
            <v>Punta Barda</v>
          </cell>
        </row>
        <row r="161">
          <cell r="A161" t="str">
            <v>PuB-72</v>
          </cell>
          <cell r="C161">
            <v>48639</v>
          </cell>
          <cell r="F161" t="str">
            <v>PB- 03</v>
          </cell>
          <cell r="H161" t="str">
            <v>PuB-72</v>
          </cell>
          <cell r="I161"/>
          <cell r="T161">
            <v>222053</v>
          </cell>
          <cell r="Z161" t="str">
            <v>Punta Barda</v>
          </cell>
        </row>
        <row r="162">
          <cell r="A162" t="str">
            <v>PuB-73</v>
          </cell>
          <cell r="C162">
            <v>48670</v>
          </cell>
          <cell r="F162" t="str">
            <v>PB- 04</v>
          </cell>
          <cell r="H162" t="str">
            <v>PuB-73</v>
          </cell>
          <cell r="I162"/>
          <cell r="T162">
            <v>222053</v>
          </cell>
          <cell r="Z162" t="str">
            <v>Punta Barda</v>
          </cell>
        </row>
        <row r="163">
          <cell r="A163" t="str">
            <v>PuB-75</v>
          </cell>
          <cell r="C163">
            <v>48700</v>
          </cell>
          <cell r="F163" t="str">
            <v>PB- 04</v>
          </cell>
          <cell r="H163" t="str">
            <v>PuB-75</v>
          </cell>
          <cell r="I163"/>
          <cell r="T163">
            <v>222053</v>
          </cell>
          <cell r="Z163" t="str">
            <v>Punta Barda</v>
          </cell>
        </row>
        <row r="164">
          <cell r="A164" t="str">
            <v>PuB-76</v>
          </cell>
          <cell r="C164">
            <v>48731</v>
          </cell>
          <cell r="F164" t="str">
            <v>PB- 04</v>
          </cell>
          <cell r="H164" t="str">
            <v>PuB-76</v>
          </cell>
          <cell r="I164"/>
          <cell r="T164">
            <v>222053</v>
          </cell>
          <cell r="Z164" t="str">
            <v>Punta Barda</v>
          </cell>
        </row>
        <row r="165">
          <cell r="A165" t="str">
            <v>PuB-89</v>
          </cell>
          <cell r="C165">
            <v>48761</v>
          </cell>
          <cell r="F165" t="str">
            <v>PB- 03</v>
          </cell>
          <cell r="H165" t="str">
            <v>PuB-89</v>
          </cell>
          <cell r="I165"/>
          <cell r="T165">
            <v>222053</v>
          </cell>
          <cell r="Z165" t="str">
            <v>Punta Barda</v>
          </cell>
        </row>
        <row r="166">
          <cell r="A166" t="str">
            <v>PuB-9</v>
          </cell>
          <cell r="C166">
            <v>48792</v>
          </cell>
          <cell r="F166" t="str">
            <v>PB- 01</v>
          </cell>
          <cell r="H166" t="str">
            <v>PuB-9</v>
          </cell>
          <cell r="I166"/>
          <cell r="T166">
            <v>222053</v>
          </cell>
          <cell r="Z166" t="str">
            <v>Punta Barda</v>
          </cell>
        </row>
        <row r="167">
          <cell r="A167" t="str">
            <v>PuB-90</v>
          </cell>
          <cell r="C167">
            <v>48823</v>
          </cell>
          <cell r="F167" t="str">
            <v>PB- 03</v>
          </cell>
          <cell r="H167" t="str">
            <v>PuB-90</v>
          </cell>
          <cell r="I167"/>
          <cell r="T167">
            <v>222053</v>
          </cell>
          <cell r="Z167" t="str">
            <v>Punta Barda</v>
          </cell>
        </row>
        <row r="168">
          <cell r="A168" t="str">
            <v>PuB-91</v>
          </cell>
          <cell r="C168">
            <v>48853</v>
          </cell>
          <cell r="F168" t="str">
            <v>PB- 03</v>
          </cell>
          <cell r="H168" t="str">
            <v>PuB-91</v>
          </cell>
          <cell r="I168"/>
          <cell r="T168">
            <v>222053</v>
          </cell>
          <cell r="Z168" t="str">
            <v>Punta Barda</v>
          </cell>
        </row>
        <row r="169">
          <cell r="A169" t="str">
            <v>PuB-96</v>
          </cell>
          <cell r="C169">
            <v>48884</v>
          </cell>
          <cell r="F169" t="str">
            <v>PB- 04</v>
          </cell>
          <cell r="H169" t="str">
            <v>PuB-96</v>
          </cell>
          <cell r="I169"/>
          <cell r="T169">
            <v>222053</v>
          </cell>
          <cell r="Z169" t="str">
            <v>Punta Barda</v>
          </cell>
        </row>
        <row r="170">
          <cell r="A170" t="str">
            <v>PuB-97</v>
          </cell>
          <cell r="C170">
            <v>48914</v>
          </cell>
          <cell r="F170" t="str">
            <v>PB- 04</v>
          </cell>
          <cell r="H170" t="str">
            <v>PuB-97</v>
          </cell>
          <cell r="I170"/>
          <cell r="T170">
            <v>222053</v>
          </cell>
          <cell r="Z170" t="str">
            <v>Punta Barda</v>
          </cell>
        </row>
        <row r="171">
          <cell r="A171" t="str">
            <v>PuB-98[00]a</v>
          </cell>
          <cell r="C171">
            <v>48945</v>
          </cell>
          <cell r="F171" t="str">
            <v>PB- 03</v>
          </cell>
          <cell r="H171" t="str">
            <v>PuB-98[00]a</v>
          </cell>
          <cell r="I171"/>
          <cell r="T171">
            <v>222053</v>
          </cell>
          <cell r="Z171" t="str">
            <v>Punta Barda</v>
          </cell>
        </row>
        <row r="172">
          <cell r="A172" t="str">
            <v>RiAl-1a</v>
          </cell>
          <cell r="C172">
            <v>48976</v>
          </cell>
          <cell r="F172" t="str">
            <v>LaMa- 02</v>
          </cell>
          <cell r="H172" t="str">
            <v>RiAl-1a</v>
          </cell>
          <cell r="I172"/>
          <cell r="T172">
            <v>221169</v>
          </cell>
          <cell r="Z172" t="str">
            <v>Volcán Auca Mahuida</v>
          </cell>
        </row>
        <row r="173">
          <cell r="A173" t="str">
            <v>RiAl-4a</v>
          </cell>
          <cell r="C173">
            <v>49004</v>
          </cell>
          <cell r="F173" t="str">
            <v>LaMa- 02</v>
          </cell>
          <cell r="H173" t="str">
            <v>RiAl-4a</v>
          </cell>
          <cell r="I173"/>
          <cell r="T173">
            <v>221169</v>
          </cell>
          <cell r="Z173" t="str">
            <v>Volcán Auca Mahuida</v>
          </cell>
        </row>
        <row r="174">
          <cell r="A174" t="str">
            <v>RiAl-7a</v>
          </cell>
          <cell r="C174">
            <v>49035</v>
          </cell>
          <cell r="F174" t="str">
            <v>LaMa- 02</v>
          </cell>
          <cell r="H174" t="str">
            <v>RiAl-7a</v>
          </cell>
          <cell r="I174"/>
          <cell r="T174">
            <v>221169</v>
          </cell>
          <cell r="Z174" t="str">
            <v>Volcán Auca Mahuida</v>
          </cell>
        </row>
        <row r="175">
          <cell r="A175" t="str">
            <v>RiAlN-15(d)[00]a</v>
          </cell>
          <cell r="C175">
            <v>49065</v>
          </cell>
          <cell r="F175" t="str">
            <v>VAM</v>
          </cell>
          <cell r="H175" t="str">
            <v>RiAlN-15(d)[00]a</v>
          </cell>
          <cell r="I175"/>
          <cell r="T175">
            <v>221169</v>
          </cell>
          <cell r="Z175" t="str">
            <v>Volcán Auca Mahuida</v>
          </cell>
        </row>
        <row r="176">
          <cell r="A176" t="str">
            <v>RiAlN-2[01]b</v>
          </cell>
          <cell r="C176">
            <v>49096</v>
          </cell>
          <cell r="F176" t="str">
            <v>VAM</v>
          </cell>
          <cell r="H176" t="str">
            <v>RiAlN-2[01]b</v>
          </cell>
          <cell r="I176"/>
          <cell r="T176">
            <v>221169</v>
          </cell>
          <cell r="Z176" t="str">
            <v>Volcán Auca Mahuida</v>
          </cell>
        </row>
        <row r="177">
          <cell r="A177" t="str">
            <v>SCB.a-4</v>
          </cell>
          <cell r="C177">
            <v>49126</v>
          </cell>
          <cell r="F177" t="str">
            <v>SCB Agua</v>
          </cell>
          <cell r="H177" t="str">
            <v>SCB.a-4</v>
          </cell>
          <cell r="I177"/>
          <cell r="T177">
            <v>222057</v>
          </cell>
          <cell r="Z177" t="str">
            <v>Señal Cerro Bayo</v>
          </cell>
        </row>
        <row r="178">
          <cell r="A178" t="str">
            <v>SCB.a-5</v>
          </cell>
          <cell r="C178">
            <v>49157</v>
          </cell>
          <cell r="F178" t="str">
            <v>SCB- 01</v>
          </cell>
          <cell r="H178" t="str">
            <v>SCB.a-5</v>
          </cell>
          <cell r="I178"/>
          <cell r="T178">
            <v>222057</v>
          </cell>
          <cell r="Z178" t="str">
            <v>Señal Cerro Bayo</v>
          </cell>
        </row>
        <row r="179">
          <cell r="A179" t="str">
            <v>SCB.a-8</v>
          </cell>
          <cell r="C179">
            <v>49188</v>
          </cell>
          <cell r="F179" t="str">
            <v>SCB- 01</v>
          </cell>
          <cell r="H179" t="str">
            <v>SCB.a-8</v>
          </cell>
          <cell r="I179"/>
          <cell r="T179">
            <v>222057</v>
          </cell>
          <cell r="Z179" t="str">
            <v>Señal Cerro Bayo</v>
          </cell>
        </row>
        <row r="180">
          <cell r="A180" t="str">
            <v>SCB.xp-55</v>
          </cell>
          <cell r="C180">
            <v>49218</v>
          </cell>
          <cell r="F180" t="str">
            <v>SCB- 01</v>
          </cell>
          <cell r="H180" t="str">
            <v>SCB.xp-55</v>
          </cell>
          <cell r="I180"/>
          <cell r="T180">
            <v>222057</v>
          </cell>
          <cell r="Z180" t="str">
            <v>Señal Cerro Bayo</v>
          </cell>
        </row>
        <row r="181">
          <cell r="A181" t="str">
            <v>SCB-0027[00]b</v>
          </cell>
          <cell r="C181">
            <v>49249</v>
          </cell>
          <cell r="F181" t="str">
            <v>SCB- 01</v>
          </cell>
          <cell r="H181" t="str">
            <v>SCB-0027[00]b</v>
          </cell>
          <cell r="I181"/>
          <cell r="T181">
            <v>222057</v>
          </cell>
          <cell r="Z181" t="str">
            <v>Señal Cerro Bayo</v>
          </cell>
        </row>
        <row r="182">
          <cell r="A182" t="str">
            <v>SCB-0061[00]a</v>
          </cell>
          <cell r="C182">
            <v>49279</v>
          </cell>
          <cell r="F182" t="str">
            <v>SCB- 01</v>
          </cell>
          <cell r="H182" t="str">
            <v>SCB-0061[00]a</v>
          </cell>
          <cell r="I182"/>
          <cell r="T182">
            <v>222057</v>
          </cell>
          <cell r="Z182" t="str">
            <v>Señal Cerro Bayo</v>
          </cell>
        </row>
        <row r="183">
          <cell r="A183" t="str">
            <v>SCB-0062[00]a</v>
          </cell>
          <cell r="C183">
            <v>49310</v>
          </cell>
          <cell r="F183" t="str">
            <v>SCB- 01</v>
          </cell>
          <cell r="H183" t="str">
            <v>SCB-0062[00]a</v>
          </cell>
          <cell r="I183"/>
          <cell r="T183">
            <v>222057</v>
          </cell>
          <cell r="Z183" t="str">
            <v>Señal Cerro Bayo</v>
          </cell>
        </row>
        <row r="184">
          <cell r="A184" t="str">
            <v>SCB-0063[00]a</v>
          </cell>
          <cell r="C184">
            <v>49341</v>
          </cell>
          <cell r="F184" t="str">
            <v>SCB- 01</v>
          </cell>
          <cell r="H184" t="str">
            <v>SCB-0063[00]a</v>
          </cell>
          <cell r="I184"/>
          <cell r="T184">
            <v>222057</v>
          </cell>
          <cell r="Z184" t="str">
            <v>Señal Cerro Bayo</v>
          </cell>
        </row>
        <row r="185">
          <cell r="A185" t="str">
            <v>SCB-0064[02]a</v>
          </cell>
          <cell r="C185">
            <v>49369</v>
          </cell>
          <cell r="F185" t="str">
            <v>SCB- 01</v>
          </cell>
          <cell r="H185" t="str">
            <v>SCB-0064[02]a</v>
          </cell>
          <cell r="I185"/>
          <cell r="T185">
            <v>222057</v>
          </cell>
          <cell r="Z185" t="str">
            <v>Señal Cerro Bayo</v>
          </cell>
        </row>
        <row r="186">
          <cell r="A186" t="str">
            <v>SCB-0065[00]a</v>
          </cell>
          <cell r="C186">
            <v>49400</v>
          </cell>
          <cell r="F186" t="str">
            <v>SCB- 01</v>
          </cell>
          <cell r="H186" t="str">
            <v>SCB-0065[00]a</v>
          </cell>
          <cell r="I186"/>
          <cell r="T186">
            <v>222057</v>
          </cell>
          <cell r="Z186" t="str">
            <v>Señal Cerro Bayo</v>
          </cell>
        </row>
        <row r="187">
          <cell r="A187" t="str">
            <v>SCB-0067[00]a</v>
          </cell>
          <cell r="C187">
            <v>49430</v>
          </cell>
          <cell r="F187" t="str">
            <v>SCB- 01</v>
          </cell>
          <cell r="H187" t="str">
            <v>SCB-0067[00]a</v>
          </cell>
          <cell r="I187"/>
          <cell r="T187">
            <v>222057</v>
          </cell>
          <cell r="Z187" t="str">
            <v>Señal Cerro Bayo</v>
          </cell>
        </row>
        <row r="188">
          <cell r="A188" t="str">
            <v>SCB-0070[00]a</v>
          </cell>
          <cell r="C188">
            <v>49461</v>
          </cell>
          <cell r="F188" t="str">
            <v>SCB- 01</v>
          </cell>
          <cell r="H188" t="str">
            <v>SCB-0070[00]a</v>
          </cell>
          <cell r="I188"/>
          <cell r="T188">
            <v>222057</v>
          </cell>
          <cell r="Z188" t="str">
            <v>Señal Cerro Bayo</v>
          </cell>
        </row>
        <row r="189">
          <cell r="A189" t="str">
            <v>SCB-0071[00]a</v>
          </cell>
          <cell r="C189">
            <v>49491</v>
          </cell>
          <cell r="F189" t="str">
            <v>SCB- 01</v>
          </cell>
          <cell r="H189" t="str">
            <v>SCB-0071[00]a</v>
          </cell>
          <cell r="I189"/>
          <cell r="T189">
            <v>222057</v>
          </cell>
          <cell r="Z189" t="str">
            <v>Señal Cerro Bayo</v>
          </cell>
        </row>
        <row r="190">
          <cell r="A190" t="str">
            <v>SCB-0074[00]a</v>
          </cell>
          <cell r="C190">
            <v>49522</v>
          </cell>
          <cell r="F190" t="str">
            <v>SCB- 01</v>
          </cell>
          <cell r="H190" t="str">
            <v>SCB-0074[00]a</v>
          </cell>
          <cell r="I190"/>
          <cell r="T190">
            <v>222057</v>
          </cell>
          <cell r="Z190" t="str">
            <v>Señal Cerro Bayo</v>
          </cell>
        </row>
        <row r="191">
          <cell r="A191" t="str">
            <v>SCB-0075[00]a</v>
          </cell>
          <cell r="C191">
            <v>49553</v>
          </cell>
          <cell r="F191" t="str">
            <v>SCB- 01</v>
          </cell>
          <cell r="H191" t="str">
            <v>SCB-0075[00]a</v>
          </cell>
          <cell r="I191"/>
          <cell r="T191">
            <v>222057</v>
          </cell>
          <cell r="Z191" t="str">
            <v>Señal Cerro Bayo</v>
          </cell>
        </row>
        <row r="192">
          <cell r="A192" t="str">
            <v>SCB-0076[00]a</v>
          </cell>
          <cell r="C192">
            <v>49583</v>
          </cell>
          <cell r="F192" t="str">
            <v>SCB- 01</v>
          </cell>
          <cell r="H192" t="str">
            <v>SCB-0076[00]a</v>
          </cell>
          <cell r="I192"/>
          <cell r="T192">
            <v>222057</v>
          </cell>
          <cell r="Z192" t="str">
            <v>Señal Cerro Bayo</v>
          </cell>
        </row>
        <row r="193">
          <cell r="A193" t="str">
            <v>SCB-10</v>
          </cell>
          <cell r="C193">
            <v>49614</v>
          </cell>
          <cell r="F193" t="str">
            <v>SCB- 01</v>
          </cell>
          <cell r="H193" t="str">
            <v>SCB-10</v>
          </cell>
          <cell r="I193"/>
          <cell r="T193">
            <v>222057</v>
          </cell>
          <cell r="Z193" t="str">
            <v>Señal Cerro Bayo</v>
          </cell>
        </row>
        <row r="194">
          <cell r="A194" t="str">
            <v>SCB-102a</v>
          </cell>
          <cell r="C194">
            <v>49644</v>
          </cell>
          <cell r="F194" t="str">
            <v>SCB- 01</v>
          </cell>
          <cell r="H194" t="str">
            <v>SCB-102a</v>
          </cell>
          <cell r="I194"/>
          <cell r="T194">
            <v>222057</v>
          </cell>
          <cell r="Z194" t="str">
            <v>Señal Cerro Bayo</v>
          </cell>
        </row>
        <row r="195">
          <cell r="A195" t="str">
            <v>SCB-106a</v>
          </cell>
          <cell r="C195">
            <v>49675</v>
          </cell>
          <cell r="F195" t="str">
            <v>SCB- 01</v>
          </cell>
          <cell r="H195" t="str">
            <v>SCB-106a</v>
          </cell>
          <cell r="I195"/>
          <cell r="T195">
            <v>222057</v>
          </cell>
          <cell r="Z195" t="str">
            <v>Señal Cerro Bayo</v>
          </cell>
        </row>
        <row r="196">
          <cell r="A196" t="str">
            <v>SCB-107a</v>
          </cell>
          <cell r="C196">
            <v>49706</v>
          </cell>
          <cell r="F196" t="str">
            <v>SCB- 01</v>
          </cell>
          <cell r="H196" t="str">
            <v>SCB-107a</v>
          </cell>
          <cell r="I196"/>
          <cell r="T196">
            <v>222057</v>
          </cell>
          <cell r="Z196" t="str">
            <v>Señal Cerro Bayo</v>
          </cell>
        </row>
        <row r="197">
          <cell r="A197" t="str">
            <v>SCB-11</v>
          </cell>
          <cell r="C197">
            <v>49735</v>
          </cell>
          <cell r="F197" t="str">
            <v>SCB- 01</v>
          </cell>
          <cell r="H197" t="str">
            <v>SCB-11</v>
          </cell>
          <cell r="I197"/>
          <cell r="T197">
            <v>222057</v>
          </cell>
          <cell r="Z197" t="str">
            <v>Señal Cerro Bayo</v>
          </cell>
        </row>
        <row r="198">
          <cell r="A198" t="str">
            <v>SCB-110a</v>
          </cell>
          <cell r="C198">
            <v>49766</v>
          </cell>
          <cell r="F198" t="str">
            <v>SCB- 01</v>
          </cell>
          <cell r="H198" t="str">
            <v>SCB-110a</v>
          </cell>
          <cell r="I198"/>
          <cell r="T198">
            <v>222057</v>
          </cell>
          <cell r="Z198" t="str">
            <v>Señal Cerro Bayo</v>
          </cell>
        </row>
        <row r="199">
          <cell r="A199" t="str">
            <v>SCB-131a</v>
          </cell>
          <cell r="C199">
            <v>49796</v>
          </cell>
          <cell r="F199" t="str">
            <v>SCB- 01</v>
          </cell>
          <cell r="H199" t="str">
            <v>SCB-131a</v>
          </cell>
          <cell r="I199"/>
          <cell r="T199">
            <v>222057</v>
          </cell>
          <cell r="Z199" t="str">
            <v>Señal Cerro Bayo</v>
          </cell>
        </row>
        <row r="200">
          <cell r="A200" t="str">
            <v>SCB-132a</v>
          </cell>
          <cell r="C200">
            <v>49827</v>
          </cell>
          <cell r="F200" t="str">
            <v>SCB- 01</v>
          </cell>
          <cell r="H200" t="str">
            <v>SCB-132a</v>
          </cell>
          <cell r="I200"/>
          <cell r="T200">
            <v>222057</v>
          </cell>
          <cell r="Z200" t="str">
            <v>Señal Cerro Bayo</v>
          </cell>
        </row>
        <row r="201">
          <cell r="A201" t="str">
            <v>SCB-133a</v>
          </cell>
          <cell r="C201">
            <v>49857</v>
          </cell>
          <cell r="F201" t="str">
            <v>SCB- 01</v>
          </cell>
          <cell r="H201" t="str">
            <v>SCB-133a</v>
          </cell>
          <cell r="I201"/>
          <cell r="T201">
            <v>222057</v>
          </cell>
          <cell r="Z201" t="str">
            <v>Señal Cerro Bayo</v>
          </cell>
        </row>
        <row r="202">
          <cell r="A202" t="str">
            <v>SCB-137a</v>
          </cell>
          <cell r="C202">
            <v>49888</v>
          </cell>
          <cell r="F202" t="str">
            <v>SCB- 01</v>
          </cell>
          <cell r="H202" t="str">
            <v>SCB-137a</v>
          </cell>
          <cell r="I202"/>
          <cell r="T202">
            <v>222057</v>
          </cell>
          <cell r="Z202" t="str">
            <v>Señal Cerro Bayo</v>
          </cell>
        </row>
        <row r="203">
          <cell r="A203" t="str">
            <v>SCB-138a</v>
          </cell>
          <cell r="C203">
            <v>49919</v>
          </cell>
          <cell r="F203" t="str">
            <v>SCB- 01</v>
          </cell>
          <cell r="H203" t="str">
            <v>SCB-138a</v>
          </cell>
          <cell r="I203"/>
          <cell r="T203">
            <v>222057</v>
          </cell>
          <cell r="Z203" t="str">
            <v>Señal Cerro Bayo</v>
          </cell>
        </row>
        <row r="204">
          <cell r="A204" t="str">
            <v>SCB-139a</v>
          </cell>
          <cell r="C204">
            <v>49949</v>
          </cell>
          <cell r="F204" t="str">
            <v>SCB- 01</v>
          </cell>
          <cell r="H204" t="str">
            <v>SCB-139a</v>
          </cell>
          <cell r="I204"/>
          <cell r="T204">
            <v>222057</v>
          </cell>
          <cell r="Z204" t="str">
            <v>Señal Cerro Bayo</v>
          </cell>
        </row>
        <row r="205">
          <cell r="A205" t="str">
            <v>SCB-140a</v>
          </cell>
          <cell r="C205">
            <v>49980</v>
          </cell>
          <cell r="F205" t="str">
            <v>SCB- 01</v>
          </cell>
          <cell r="H205" t="str">
            <v>SCB-140a</v>
          </cell>
          <cell r="I205"/>
          <cell r="T205">
            <v>222057</v>
          </cell>
          <cell r="Z205" t="str">
            <v>Señal Cerro Bayo</v>
          </cell>
        </row>
        <row r="206">
          <cell r="A206" t="str">
            <v>SCB-141a</v>
          </cell>
          <cell r="C206">
            <v>50010</v>
          </cell>
          <cell r="F206" t="str">
            <v>SCB- 01</v>
          </cell>
          <cell r="H206" t="str">
            <v>SCB-141a</v>
          </cell>
          <cell r="I206"/>
          <cell r="T206">
            <v>222057</v>
          </cell>
          <cell r="Z206" t="str">
            <v>Señal Cerro Bayo</v>
          </cell>
        </row>
        <row r="207">
          <cell r="A207" t="str">
            <v>SCB-142a</v>
          </cell>
          <cell r="C207">
            <v>50041</v>
          </cell>
          <cell r="F207" t="str">
            <v>SCB- 01</v>
          </cell>
          <cell r="H207" t="str">
            <v>SCB-142a</v>
          </cell>
          <cell r="I207"/>
          <cell r="T207">
            <v>222057</v>
          </cell>
          <cell r="Z207" t="str">
            <v>Señal Cerro Bayo</v>
          </cell>
        </row>
        <row r="208">
          <cell r="A208" t="str">
            <v>SCB-144a</v>
          </cell>
          <cell r="C208">
            <v>50072</v>
          </cell>
          <cell r="F208" t="str">
            <v>SCB- 01</v>
          </cell>
          <cell r="H208" t="str">
            <v>SCB-144a</v>
          </cell>
          <cell r="I208"/>
          <cell r="T208">
            <v>222057</v>
          </cell>
          <cell r="Z208" t="str">
            <v>Señal Cerro Bayo</v>
          </cell>
        </row>
        <row r="209">
          <cell r="A209" t="str">
            <v>SCB-145a</v>
          </cell>
          <cell r="C209">
            <v>50100</v>
          </cell>
          <cell r="F209" t="str">
            <v>SCB- 01</v>
          </cell>
          <cell r="H209" t="str">
            <v>SCB-145a</v>
          </cell>
          <cell r="I209"/>
          <cell r="T209">
            <v>222057</v>
          </cell>
          <cell r="Z209" t="str">
            <v>Señal Cerro Bayo</v>
          </cell>
        </row>
        <row r="210">
          <cell r="A210" t="str">
            <v>SCB-146a</v>
          </cell>
          <cell r="C210">
            <v>50131</v>
          </cell>
          <cell r="F210" t="str">
            <v>SCB- 01</v>
          </cell>
          <cell r="H210" t="str">
            <v>SCB-146a</v>
          </cell>
          <cell r="I210"/>
          <cell r="T210">
            <v>222057</v>
          </cell>
          <cell r="Z210" t="str">
            <v>Señal Cerro Bayo</v>
          </cell>
        </row>
        <row r="211">
          <cell r="A211" t="str">
            <v>SCB-20</v>
          </cell>
          <cell r="C211">
            <v>50161</v>
          </cell>
          <cell r="F211" t="str">
            <v>SCB- 01</v>
          </cell>
          <cell r="H211" t="str">
            <v>SCB-20</v>
          </cell>
          <cell r="I211"/>
          <cell r="T211">
            <v>222057</v>
          </cell>
          <cell r="Z211" t="str">
            <v>Señal Cerro Bayo</v>
          </cell>
        </row>
        <row r="212">
          <cell r="A212" t="str">
            <v>SCB-22</v>
          </cell>
          <cell r="C212">
            <v>50192</v>
          </cell>
          <cell r="F212" t="str">
            <v>SCB- 01</v>
          </cell>
          <cell r="H212" t="str">
            <v>SCB-22</v>
          </cell>
          <cell r="I212"/>
          <cell r="T212">
            <v>222057</v>
          </cell>
          <cell r="Z212" t="str">
            <v>Señal Cerro Bayo</v>
          </cell>
        </row>
        <row r="213">
          <cell r="A213" t="str">
            <v>SCB-23</v>
          </cell>
          <cell r="C213">
            <v>50222</v>
          </cell>
          <cell r="F213" t="str">
            <v>SCB- 01</v>
          </cell>
          <cell r="H213" t="str">
            <v>SCB-23</v>
          </cell>
          <cell r="I213"/>
          <cell r="T213">
            <v>222057</v>
          </cell>
          <cell r="Z213" t="str">
            <v>Señal Cerro Bayo</v>
          </cell>
        </row>
        <row r="214">
          <cell r="A214" t="str">
            <v>SCB-25</v>
          </cell>
          <cell r="C214">
            <v>50253</v>
          </cell>
          <cell r="F214" t="str">
            <v>SCB- 01</v>
          </cell>
          <cell r="H214" t="str">
            <v>SCB-25</v>
          </cell>
          <cell r="I214"/>
          <cell r="T214">
            <v>222057</v>
          </cell>
          <cell r="Z214" t="str">
            <v>Señal Cerro Bayo</v>
          </cell>
        </row>
        <row r="215">
          <cell r="A215" t="str">
            <v>SCB-28</v>
          </cell>
          <cell r="C215">
            <v>50284</v>
          </cell>
          <cell r="F215" t="str">
            <v>SCB- 01</v>
          </cell>
          <cell r="H215" t="str">
            <v>SCB-28</v>
          </cell>
          <cell r="I215"/>
          <cell r="T215">
            <v>222057</v>
          </cell>
          <cell r="Z215" t="str">
            <v>Señal Cerro Bayo</v>
          </cell>
        </row>
        <row r="216">
          <cell r="A216" t="str">
            <v>SCB-30</v>
          </cell>
          <cell r="C216">
            <v>50314</v>
          </cell>
          <cell r="F216" t="str">
            <v>SCB- 01</v>
          </cell>
          <cell r="H216" t="str">
            <v>SCB-30</v>
          </cell>
          <cell r="I216"/>
          <cell r="T216">
            <v>222057</v>
          </cell>
          <cell r="Z216" t="str">
            <v>Señal Cerro Bayo</v>
          </cell>
        </row>
        <row r="217">
          <cell r="A217" t="str">
            <v>SCB-33</v>
          </cell>
          <cell r="C217">
            <v>50345</v>
          </cell>
          <cell r="F217" t="str">
            <v>SCB- 01</v>
          </cell>
          <cell r="H217" t="str">
            <v>SCB-33</v>
          </cell>
          <cell r="I217"/>
          <cell r="T217">
            <v>222057</v>
          </cell>
          <cell r="Z217" t="str">
            <v>Señal Cerro Bayo</v>
          </cell>
        </row>
        <row r="218">
          <cell r="A218" t="str">
            <v>SCB-35</v>
          </cell>
          <cell r="C218">
            <v>50375</v>
          </cell>
          <cell r="F218" t="str">
            <v>SCB- 01</v>
          </cell>
          <cell r="H218" t="str">
            <v>SCB-35</v>
          </cell>
          <cell r="I218"/>
          <cell r="T218">
            <v>222057</v>
          </cell>
          <cell r="Z218" t="str">
            <v>Señal Cerro Bayo</v>
          </cell>
        </row>
        <row r="219">
          <cell r="A219" t="str">
            <v>SCB-37</v>
          </cell>
          <cell r="C219">
            <v>50406</v>
          </cell>
          <cell r="F219" t="str">
            <v>SCB- 01</v>
          </cell>
          <cell r="H219" t="str">
            <v>SCB-37</v>
          </cell>
          <cell r="I219"/>
          <cell r="T219">
            <v>222057</v>
          </cell>
          <cell r="Z219" t="str">
            <v>Señal Cerro Bayo</v>
          </cell>
        </row>
        <row r="220">
          <cell r="A220" t="str">
            <v>SCB-38</v>
          </cell>
          <cell r="C220">
            <v>50437</v>
          </cell>
          <cell r="F220" t="str">
            <v>SCB- 01</v>
          </cell>
          <cell r="H220" t="str">
            <v>SCB-38</v>
          </cell>
          <cell r="I220"/>
          <cell r="T220">
            <v>222057</v>
          </cell>
          <cell r="Z220" t="str">
            <v>Señal Cerro Bayo</v>
          </cell>
        </row>
        <row r="221">
          <cell r="A221" t="str">
            <v>SCB-40</v>
          </cell>
          <cell r="C221">
            <v>50465</v>
          </cell>
          <cell r="F221" t="str">
            <v>SCB- 01</v>
          </cell>
          <cell r="H221" t="str">
            <v>SCB-40</v>
          </cell>
          <cell r="I221"/>
          <cell r="T221">
            <v>222057</v>
          </cell>
          <cell r="Z221" t="str">
            <v>Señal Cerro Bayo</v>
          </cell>
        </row>
        <row r="222">
          <cell r="A222" t="str">
            <v>SCB-41</v>
          </cell>
          <cell r="C222">
            <v>50496</v>
          </cell>
          <cell r="F222" t="str">
            <v>SCB- 01</v>
          </cell>
          <cell r="H222" t="str">
            <v>SCB-41</v>
          </cell>
          <cell r="I222"/>
          <cell r="T222">
            <v>222057</v>
          </cell>
          <cell r="Z222" t="str">
            <v>Señal Cerro Bayo</v>
          </cell>
        </row>
        <row r="223">
          <cell r="A223" t="str">
            <v>SCB-45</v>
          </cell>
          <cell r="C223">
            <v>50526</v>
          </cell>
          <cell r="F223" t="str">
            <v>SCB- 01</v>
          </cell>
          <cell r="H223" t="str">
            <v>SCB-45</v>
          </cell>
          <cell r="I223"/>
          <cell r="T223">
            <v>222057</v>
          </cell>
          <cell r="Z223" t="str">
            <v>Señal Cerro Bayo</v>
          </cell>
        </row>
        <row r="224">
          <cell r="A224" t="str">
            <v>SCB-46</v>
          </cell>
          <cell r="C224">
            <v>50557</v>
          </cell>
          <cell r="F224" t="str">
            <v>SCB- 01</v>
          </cell>
          <cell r="H224" t="str">
            <v>SCB-46</v>
          </cell>
          <cell r="I224"/>
          <cell r="T224">
            <v>222057</v>
          </cell>
          <cell r="Z224" t="str">
            <v>Señal Cerro Bayo</v>
          </cell>
        </row>
        <row r="225">
          <cell r="A225" t="str">
            <v>SCB-48</v>
          </cell>
          <cell r="C225">
            <v>50587</v>
          </cell>
          <cell r="F225" t="str">
            <v>SCB- 01</v>
          </cell>
          <cell r="H225" t="str">
            <v>SCB-48</v>
          </cell>
          <cell r="I225"/>
          <cell r="T225">
            <v>222057</v>
          </cell>
          <cell r="Z225" t="str">
            <v>Señal Cerro Bayo</v>
          </cell>
        </row>
        <row r="226">
          <cell r="A226" t="str">
            <v>SCB-49</v>
          </cell>
          <cell r="C226">
            <v>50618</v>
          </cell>
          <cell r="F226" t="str">
            <v>SCB- 01</v>
          </cell>
          <cell r="H226" t="str">
            <v>SCB-49</v>
          </cell>
          <cell r="I226"/>
          <cell r="T226">
            <v>222057</v>
          </cell>
          <cell r="Z226" t="str">
            <v>Señal Cerro Bayo</v>
          </cell>
        </row>
        <row r="227">
          <cell r="A227" t="str">
            <v>SCB-51</v>
          </cell>
          <cell r="C227">
            <v>50649</v>
          </cell>
          <cell r="F227" t="str">
            <v>SCB- 01</v>
          </cell>
          <cell r="H227" t="str">
            <v>SCB-51</v>
          </cell>
          <cell r="I227"/>
          <cell r="T227">
            <v>222057</v>
          </cell>
          <cell r="Z227" t="str">
            <v>Señal Cerro Bayo</v>
          </cell>
        </row>
        <row r="228">
          <cell r="A228" t="str">
            <v>SCB-52</v>
          </cell>
          <cell r="C228">
            <v>50679</v>
          </cell>
          <cell r="F228" t="str">
            <v>SCB- 01</v>
          </cell>
          <cell r="H228" t="str">
            <v>SCB-52</v>
          </cell>
          <cell r="I228"/>
          <cell r="T228">
            <v>222057</v>
          </cell>
          <cell r="Z228" t="str">
            <v>Señal Cerro Bayo</v>
          </cell>
        </row>
        <row r="229">
          <cell r="A229" t="str">
            <v>SCB-53</v>
          </cell>
          <cell r="C229">
            <v>50710</v>
          </cell>
          <cell r="F229" t="str">
            <v>SCB- 01</v>
          </cell>
          <cell r="H229" t="str">
            <v>SCB-53</v>
          </cell>
          <cell r="I229"/>
          <cell r="T229">
            <v>222057</v>
          </cell>
          <cell r="Z229" t="str">
            <v>Señal Cerro Bayo</v>
          </cell>
        </row>
        <row r="230">
          <cell r="A230" t="str">
            <v>SCB-57</v>
          </cell>
          <cell r="C230">
            <v>50740</v>
          </cell>
          <cell r="F230" t="str">
            <v>SCB- 01</v>
          </cell>
          <cell r="H230" t="str">
            <v>SCB-57</v>
          </cell>
          <cell r="I230"/>
          <cell r="T230">
            <v>222057</v>
          </cell>
          <cell r="Z230" t="str">
            <v>Señal Cerro Bayo</v>
          </cell>
        </row>
        <row r="231">
          <cell r="A231" t="str">
            <v>SCB-58</v>
          </cell>
          <cell r="C231">
            <v>50771</v>
          </cell>
          <cell r="F231" t="str">
            <v>SCB- 01</v>
          </cell>
          <cell r="H231" t="str">
            <v>SCB-58</v>
          </cell>
          <cell r="I231"/>
          <cell r="T231">
            <v>222057</v>
          </cell>
          <cell r="Z231" t="str">
            <v>Señal Cerro Bayo</v>
          </cell>
        </row>
        <row r="232">
          <cell r="A232" t="str">
            <v>SCB-68a</v>
          </cell>
          <cell r="C232">
            <v>50802</v>
          </cell>
          <cell r="F232" t="str">
            <v>SCB- 01</v>
          </cell>
          <cell r="H232" t="str">
            <v>SCB-68a</v>
          </cell>
          <cell r="I232"/>
          <cell r="T232">
            <v>222057</v>
          </cell>
          <cell r="Z232" t="str">
            <v>Señal Cerro Bayo</v>
          </cell>
        </row>
        <row r="233">
          <cell r="A233" t="str">
            <v>SCB-77a</v>
          </cell>
          <cell r="C233">
            <v>50830</v>
          </cell>
          <cell r="F233" t="str">
            <v>SCB- 01</v>
          </cell>
          <cell r="H233" t="str">
            <v>SCB-77a</v>
          </cell>
          <cell r="I233"/>
          <cell r="T233">
            <v>222057</v>
          </cell>
          <cell r="Z233" t="str">
            <v>Señal Cerro Bayo</v>
          </cell>
        </row>
        <row r="234">
          <cell r="A234" t="str">
            <v>SCB-78a</v>
          </cell>
          <cell r="C234">
            <v>50861</v>
          </cell>
          <cell r="F234" t="str">
            <v>SCB- 01</v>
          </cell>
          <cell r="H234" t="str">
            <v>SCB-78a</v>
          </cell>
          <cell r="I234"/>
          <cell r="T234">
            <v>222057</v>
          </cell>
          <cell r="Z234" t="str">
            <v>Señal Cerro Bayo</v>
          </cell>
        </row>
        <row r="235">
          <cell r="A235" t="str">
            <v>SCB-79a</v>
          </cell>
          <cell r="C235">
            <v>50891</v>
          </cell>
          <cell r="F235" t="str">
            <v>SCB- 01</v>
          </cell>
          <cell r="H235" t="str">
            <v>SCB-79a</v>
          </cell>
          <cell r="I235"/>
          <cell r="T235">
            <v>222057</v>
          </cell>
          <cell r="Z235" t="str">
            <v>Señal Cerro Bayo</v>
          </cell>
        </row>
        <row r="236">
          <cell r="A236" t="str">
            <v>SCB-80a</v>
          </cell>
          <cell r="C236">
            <v>50922</v>
          </cell>
          <cell r="F236" t="str">
            <v>SCB- 01</v>
          </cell>
          <cell r="H236" t="str">
            <v>SCB-80a</v>
          </cell>
          <cell r="I236"/>
          <cell r="T236">
            <v>222057</v>
          </cell>
          <cell r="Z236" t="str">
            <v>Señal Cerro Bayo</v>
          </cell>
        </row>
        <row r="237">
          <cell r="A237" t="str">
            <v>SCB-81a</v>
          </cell>
          <cell r="C237">
            <v>50952</v>
          </cell>
          <cell r="F237" t="str">
            <v>SCB- 01</v>
          </cell>
          <cell r="H237" t="str">
            <v>SCB-81a</v>
          </cell>
          <cell r="I237"/>
          <cell r="T237">
            <v>222057</v>
          </cell>
          <cell r="Z237" t="str">
            <v>Señal Cerro Bayo</v>
          </cell>
        </row>
        <row r="238">
          <cell r="A238" t="str">
            <v>SCB-84a</v>
          </cell>
          <cell r="C238">
            <v>50983</v>
          </cell>
          <cell r="F238" t="str">
            <v>SCB- 01</v>
          </cell>
          <cell r="H238" t="str">
            <v>SCB-84a</v>
          </cell>
          <cell r="I238"/>
          <cell r="T238">
            <v>222057</v>
          </cell>
          <cell r="Z238" t="str">
            <v>Señal Cerro Bayo</v>
          </cell>
        </row>
        <row r="239">
          <cell r="A239" t="str">
            <v>SCB-86a</v>
          </cell>
          <cell r="C239">
            <v>51014</v>
          </cell>
          <cell r="F239" t="str">
            <v>SCB- 01</v>
          </cell>
          <cell r="H239" t="str">
            <v>SCB-86a</v>
          </cell>
          <cell r="I239"/>
          <cell r="T239">
            <v>222057</v>
          </cell>
          <cell r="Z239" t="str">
            <v>Señal Cerro Bayo</v>
          </cell>
        </row>
        <row r="240">
          <cell r="A240" t="str">
            <v>SCB-87a</v>
          </cell>
          <cell r="C240">
            <v>51044</v>
          </cell>
          <cell r="F240" t="str">
            <v>SCB- 01</v>
          </cell>
          <cell r="H240" t="str">
            <v>SCB-87a</v>
          </cell>
          <cell r="I240"/>
          <cell r="T240">
            <v>222057</v>
          </cell>
          <cell r="Z240" t="str">
            <v>Señal Cerro Bayo</v>
          </cell>
        </row>
        <row r="241">
          <cell r="A241" t="str">
            <v>SCB-88a</v>
          </cell>
          <cell r="C241">
            <v>51075</v>
          </cell>
          <cell r="F241" t="str">
            <v>SCB- 01</v>
          </cell>
          <cell r="H241" t="str">
            <v>SCB-88a</v>
          </cell>
          <cell r="I241"/>
          <cell r="T241">
            <v>222057</v>
          </cell>
          <cell r="Z241" t="str">
            <v>Señal Cerro Bayo</v>
          </cell>
        </row>
        <row r="242">
          <cell r="A242" t="str">
            <v>SCB-89a</v>
          </cell>
          <cell r="C242">
            <v>51105</v>
          </cell>
          <cell r="F242" t="str">
            <v>SCB- 01</v>
          </cell>
          <cell r="H242" t="str">
            <v>SCB-89a</v>
          </cell>
          <cell r="I242"/>
          <cell r="T242">
            <v>222057</v>
          </cell>
          <cell r="Z242" t="str">
            <v>Señal Cerro Bayo</v>
          </cell>
        </row>
        <row r="243">
          <cell r="A243" t="str">
            <v>SCB-90a</v>
          </cell>
          <cell r="C243">
            <v>51136</v>
          </cell>
          <cell r="F243" t="str">
            <v>SCB- 01</v>
          </cell>
          <cell r="H243" t="str">
            <v>SCB-90a</v>
          </cell>
          <cell r="I243"/>
          <cell r="T243">
            <v>222057</v>
          </cell>
          <cell r="Z243" t="str">
            <v>Señal Cerro Bayo</v>
          </cell>
        </row>
        <row r="244">
          <cell r="A244" t="str">
            <v>SCB-91a</v>
          </cell>
          <cell r="C244">
            <v>51167</v>
          </cell>
          <cell r="F244" t="str">
            <v>SCB- 01</v>
          </cell>
          <cell r="H244" t="str">
            <v>SCB-91a</v>
          </cell>
          <cell r="I244"/>
          <cell r="T244">
            <v>222057</v>
          </cell>
          <cell r="Z244" t="str">
            <v>Señal Cerro Bayo</v>
          </cell>
        </row>
        <row r="245">
          <cell r="A245" t="str">
            <v>SCB-92a</v>
          </cell>
          <cell r="C245">
            <v>51196</v>
          </cell>
          <cell r="F245" t="str">
            <v>SCB- 01</v>
          </cell>
          <cell r="H245" t="str">
            <v>SCB-92a</v>
          </cell>
          <cell r="I245"/>
          <cell r="T245">
            <v>222057</v>
          </cell>
          <cell r="Z245" t="str">
            <v>Señal Cerro Bayo</v>
          </cell>
        </row>
        <row r="246">
          <cell r="A246" t="str">
            <v>SCB-93a</v>
          </cell>
          <cell r="C246">
            <v>51227</v>
          </cell>
          <cell r="F246" t="str">
            <v>SCB- 01</v>
          </cell>
          <cell r="H246" t="str">
            <v>SCB-93a</v>
          </cell>
          <cell r="I246"/>
          <cell r="T246">
            <v>222057</v>
          </cell>
          <cell r="Z246" t="str">
            <v>Señal Cerro Bayo</v>
          </cell>
        </row>
        <row r="247">
          <cell r="A247" t="str">
            <v>SCB-94a</v>
          </cell>
          <cell r="C247">
            <v>51257</v>
          </cell>
          <cell r="F247" t="str">
            <v>SCB- 01</v>
          </cell>
          <cell r="H247" t="str">
            <v>SCB-94a</v>
          </cell>
          <cell r="I247"/>
          <cell r="T247">
            <v>222057</v>
          </cell>
          <cell r="Z247" t="str">
            <v>Señal Cerro Bayo</v>
          </cell>
        </row>
        <row r="248">
          <cell r="A248" t="str">
            <v>SCB-95a</v>
          </cell>
          <cell r="C248">
            <v>51288</v>
          </cell>
          <cell r="F248" t="str">
            <v>SCB- 01</v>
          </cell>
          <cell r="H248" t="str">
            <v>SCB-95a</v>
          </cell>
          <cell r="I248"/>
          <cell r="T248">
            <v>222057</v>
          </cell>
          <cell r="Z248" t="str">
            <v>Señal Cerro Bayo</v>
          </cell>
        </row>
        <row r="249">
          <cell r="A249" t="str">
            <v>SCB-97a</v>
          </cell>
          <cell r="C249">
            <v>51318</v>
          </cell>
          <cell r="F249" t="str">
            <v>SCB- 01</v>
          </cell>
          <cell r="H249" t="str">
            <v>SCB-97a</v>
          </cell>
          <cell r="I249"/>
          <cell r="T249">
            <v>222057</v>
          </cell>
          <cell r="Z249" t="str">
            <v>Señal Cerro Bayo</v>
          </cell>
        </row>
        <row r="250">
          <cell r="A250" t="str">
            <v>SCB-98a</v>
          </cell>
          <cell r="C250">
            <v>51349</v>
          </cell>
          <cell r="F250" t="str">
            <v>SCB- 01</v>
          </cell>
          <cell r="H250" t="str">
            <v>SCB-98a</v>
          </cell>
          <cell r="I250"/>
          <cell r="T250">
            <v>222057</v>
          </cell>
          <cell r="Z250" t="str">
            <v>Señal Cerro Bayo</v>
          </cell>
        </row>
        <row r="251">
          <cell r="A251" t="str">
            <v>SCB-99a</v>
          </cell>
          <cell r="C251">
            <v>51380</v>
          </cell>
          <cell r="F251" t="str">
            <v>SCB- 01</v>
          </cell>
          <cell r="H251" t="str">
            <v>SCB-99a</v>
          </cell>
          <cell r="I251"/>
          <cell r="T251">
            <v>222057</v>
          </cell>
          <cell r="Z251" t="str">
            <v>Señal Cerro Bayo</v>
          </cell>
        </row>
        <row r="252">
          <cell r="A252" t="str">
            <v>SP.a-10</v>
          </cell>
          <cell r="C252">
            <v>51410</v>
          </cell>
          <cell r="F252" t="str">
            <v>SP- 02</v>
          </cell>
          <cell r="H252" t="str">
            <v>SP.a-10</v>
          </cell>
          <cell r="I252"/>
          <cell r="T252">
            <v>222052</v>
          </cell>
          <cell r="Z252" t="str">
            <v>Señal Picada</v>
          </cell>
        </row>
        <row r="253">
          <cell r="A253" t="str">
            <v>SP.a-111</v>
          </cell>
          <cell r="C253">
            <v>51441</v>
          </cell>
          <cell r="F253" t="str">
            <v>SP- 09</v>
          </cell>
          <cell r="H253" t="str">
            <v>SP.a-111</v>
          </cell>
          <cell r="I253"/>
          <cell r="T253">
            <v>222052</v>
          </cell>
          <cell r="Z253" t="str">
            <v>Señal Picada</v>
          </cell>
        </row>
        <row r="254">
          <cell r="A254" t="str">
            <v>SP.a-2</v>
          </cell>
          <cell r="C254">
            <v>51471</v>
          </cell>
          <cell r="F254" t="str">
            <v>SP- 01</v>
          </cell>
          <cell r="H254" t="str">
            <v>SP.a-2</v>
          </cell>
          <cell r="I254"/>
          <cell r="T254">
            <v>222052</v>
          </cell>
          <cell r="Z254" t="str">
            <v>Señal Picada</v>
          </cell>
        </row>
        <row r="255">
          <cell r="A255" t="str">
            <v>SP.a-54</v>
          </cell>
          <cell r="C255">
            <v>51502</v>
          </cell>
          <cell r="F255" t="str">
            <v>SP- 03</v>
          </cell>
          <cell r="H255" t="str">
            <v>SP.a-54</v>
          </cell>
          <cell r="I255"/>
          <cell r="T255">
            <v>222052</v>
          </cell>
          <cell r="Z255" t="str">
            <v>Señal Picada</v>
          </cell>
        </row>
        <row r="256">
          <cell r="A256" t="str">
            <v>SP.a-56</v>
          </cell>
          <cell r="C256">
            <v>51533</v>
          </cell>
          <cell r="F256" t="str">
            <v>SP- 01</v>
          </cell>
          <cell r="H256" t="str">
            <v>SP.a-56</v>
          </cell>
          <cell r="I256"/>
          <cell r="T256">
            <v>222052</v>
          </cell>
          <cell r="Z256" t="str">
            <v>Señal Picada</v>
          </cell>
        </row>
        <row r="257">
          <cell r="A257" t="str">
            <v>SP.a-89</v>
          </cell>
          <cell r="C257">
            <v>51561</v>
          </cell>
          <cell r="F257" t="str">
            <v>SP- 09</v>
          </cell>
          <cell r="H257" t="str">
            <v>SP.a-89</v>
          </cell>
          <cell r="I257"/>
          <cell r="T257">
            <v>222052</v>
          </cell>
          <cell r="Z257" t="str">
            <v>Señal Picada</v>
          </cell>
        </row>
        <row r="258">
          <cell r="A258" t="str">
            <v>SP.a-9</v>
          </cell>
          <cell r="C258">
            <v>51592</v>
          </cell>
          <cell r="F258" t="str">
            <v>SP- 06</v>
          </cell>
          <cell r="H258" t="str">
            <v>SP.a-9</v>
          </cell>
          <cell r="I258"/>
          <cell r="T258">
            <v>222052</v>
          </cell>
          <cell r="Z258" t="str">
            <v>Señal Picada</v>
          </cell>
        </row>
        <row r="259">
          <cell r="A259" t="str">
            <v>SP.a-98</v>
          </cell>
          <cell r="C259">
            <v>51622</v>
          </cell>
          <cell r="F259" t="str">
            <v>SP- 07</v>
          </cell>
          <cell r="H259" t="str">
            <v>SP.a-98</v>
          </cell>
          <cell r="I259"/>
          <cell r="T259">
            <v>222052</v>
          </cell>
          <cell r="Z259" t="str">
            <v>Señal Picada</v>
          </cell>
        </row>
        <row r="260">
          <cell r="A260" t="str">
            <v>SP.e-14</v>
          </cell>
          <cell r="C260">
            <v>51653</v>
          </cell>
          <cell r="F260" t="str">
            <v>SP- 04</v>
          </cell>
          <cell r="H260" t="str">
            <v>SP.e-14</v>
          </cell>
          <cell r="I260"/>
          <cell r="T260">
            <v>222052</v>
          </cell>
          <cell r="Z260" t="str">
            <v>Señal Picada</v>
          </cell>
        </row>
        <row r="261">
          <cell r="A261" t="str">
            <v>SP.e-61</v>
          </cell>
          <cell r="C261">
            <v>51683</v>
          </cell>
          <cell r="F261" t="str">
            <v>SP- 04</v>
          </cell>
          <cell r="H261" t="str">
            <v>SP.e-61</v>
          </cell>
          <cell r="I261"/>
          <cell r="T261">
            <v>222052</v>
          </cell>
          <cell r="Z261" t="str">
            <v>Señal Picada</v>
          </cell>
        </row>
        <row r="262">
          <cell r="A262" t="str">
            <v>SP.e-81</v>
          </cell>
          <cell r="C262">
            <v>51714</v>
          </cell>
          <cell r="F262" t="str">
            <v>SP- 04</v>
          </cell>
          <cell r="H262" t="str">
            <v>SP.e-81</v>
          </cell>
          <cell r="I262"/>
          <cell r="T262">
            <v>222052</v>
          </cell>
          <cell r="Z262" t="str">
            <v>Señal Picada</v>
          </cell>
        </row>
        <row r="263">
          <cell r="A263" t="str">
            <v>SP.IA-119(I)[00]</v>
          </cell>
          <cell r="C263">
            <v>51745</v>
          </cell>
          <cell r="F263" t="str">
            <v>SP- 06</v>
          </cell>
          <cell r="H263" t="str">
            <v>SP.IA-119(I)[00]</v>
          </cell>
          <cell r="I263"/>
          <cell r="T263">
            <v>222052</v>
          </cell>
          <cell r="Z263" t="str">
            <v>Señal Picada</v>
          </cell>
        </row>
        <row r="264">
          <cell r="A264" t="str">
            <v>SP.IA-132(I)[00]</v>
          </cell>
          <cell r="C264">
            <v>51775</v>
          </cell>
          <cell r="F264" t="str">
            <v>SP- 04</v>
          </cell>
          <cell r="H264" t="str">
            <v>SP.IA-132(I)[00]</v>
          </cell>
          <cell r="I264"/>
          <cell r="T264">
            <v>222052</v>
          </cell>
          <cell r="Z264" t="str">
            <v>Señal Picada</v>
          </cell>
        </row>
        <row r="265">
          <cell r="A265" t="str">
            <v>SP.IA-135(II)[00</v>
          </cell>
          <cell r="C265">
            <v>51806</v>
          </cell>
          <cell r="F265" t="str">
            <v>SP- 02</v>
          </cell>
          <cell r="H265" t="str">
            <v>SP.IA-135(II)[00</v>
          </cell>
          <cell r="I265"/>
          <cell r="T265">
            <v>222052</v>
          </cell>
          <cell r="Z265" t="str">
            <v>Señal Picada</v>
          </cell>
        </row>
        <row r="266">
          <cell r="A266" t="str">
            <v>SP.IA-142(I)[00]</v>
          </cell>
          <cell r="C266">
            <v>51836</v>
          </cell>
          <cell r="F266" t="str">
            <v>SP- 07</v>
          </cell>
          <cell r="H266" t="str">
            <v>SP.IA-142(I)[00]</v>
          </cell>
          <cell r="I266"/>
          <cell r="T266">
            <v>222052</v>
          </cell>
          <cell r="Z266" t="str">
            <v>Señal Picada</v>
          </cell>
        </row>
        <row r="267">
          <cell r="A267" t="str">
            <v>SP.IA-15(II)[00]</v>
          </cell>
          <cell r="C267">
            <v>51867</v>
          </cell>
          <cell r="F267" t="str">
            <v>SP- 01</v>
          </cell>
          <cell r="H267" t="str">
            <v>SP.IA-15(II)[00]</v>
          </cell>
          <cell r="I267"/>
          <cell r="T267">
            <v>222052</v>
          </cell>
          <cell r="Z267" t="str">
            <v>Señal Picada</v>
          </cell>
        </row>
        <row r="268">
          <cell r="A268" t="str">
            <v>SP.IA-150(I)[00]</v>
          </cell>
          <cell r="C268">
            <v>51898</v>
          </cell>
          <cell r="F268" t="str">
            <v>SP- 01</v>
          </cell>
          <cell r="H268" t="str">
            <v>SP.IA-150(I)[00]</v>
          </cell>
          <cell r="I268"/>
          <cell r="T268">
            <v>222052</v>
          </cell>
          <cell r="Z268" t="str">
            <v>Señal Picada</v>
          </cell>
        </row>
        <row r="269">
          <cell r="A269" t="str">
            <v>SP.IA-176(I)[00]</v>
          </cell>
          <cell r="C269">
            <v>51926</v>
          </cell>
          <cell r="F269" t="str">
            <v>SP- 09</v>
          </cell>
          <cell r="H269" t="str">
            <v>SP.IA-176(I)[00]</v>
          </cell>
          <cell r="I269"/>
          <cell r="T269">
            <v>222052</v>
          </cell>
          <cell r="Z269" t="str">
            <v>Señal Picada</v>
          </cell>
        </row>
        <row r="270">
          <cell r="A270" t="str">
            <v>SP.IA-180(I)[00]</v>
          </cell>
          <cell r="C270">
            <v>51957</v>
          </cell>
          <cell r="F270" t="str">
            <v>SP- 04</v>
          </cell>
          <cell r="H270" t="str">
            <v>SP.IA-180(I)[00]</v>
          </cell>
          <cell r="I270"/>
          <cell r="T270">
            <v>222052</v>
          </cell>
          <cell r="Z270" t="str">
            <v>Señal Picada</v>
          </cell>
        </row>
        <row r="271">
          <cell r="A271" t="str">
            <v>SP.IA-182(I)[00]</v>
          </cell>
          <cell r="C271">
            <v>51987</v>
          </cell>
          <cell r="F271" t="str">
            <v>SP- 03</v>
          </cell>
          <cell r="H271" t="str">
            <v>SP.IA-182(I)[00]</v>
          </cell>
          <cell r="I271"/>
          <cell r="T271">
            <v>222052</v>
          </cell>
          <cell r="Z271" t="str">
            <v>Señal Picada</v>
          </cell>
        </row>
        <row r="272">
          <cell r="A272" t="str">
            <v>SP.IA-184(I)[00]</v>
          </cell>
          <cell r="C272">
            <v>52018</v>
          </cell>
          <cell r="F272" t="str">
            <v>SP- 04</v>
          </cell>
          <cell r="H272" t="str">
            <v>SP.IA-184(I)[00]</v>
          </cell>
          <cell r="I272"/>
          <cell r="T272">
            <v>222052</v>
          </cell>
          <cell r="Z272" t="str">
            <v>Señal Picada</v>
          </cell>
        </row>
        <row r="273">
          <cell r="A273" t="str">
            <v>SP.IA-210(I)[00]</v>
          </cell>
          <cell r="C273">
            <v>52048</v>
          </cell>
          <cell r="F273" t="str">
            <v>SP- 03</v>
          </cell>
          <cell r="H273" t="str">
            <v>SP.IA-210(I)[00]</v>
          </cell>
          <cell r="I273"/>
          <cell r="T273">
            <v>222052</v>
          </cell>
          <cell r="Z273" t="str">
            <v>Señal Picada</v>
          </cell>
        </row>
        <row r="274">
          <cell r="A274" t="str">
            <v>SP.IA-212(I)[00]</v>
          </cell>
          <cell r="C274">
            <v>52079</v>
          </cell>
          <cell r="F274" t="str">
            <v>SP- 07</v>
          </cell>
          <cell r="H274" t="str">
            <v>SP.IA-212(I)[00]</v>
          </cell>
          <cell r="I274"/>
          <cell r="T274">
            <v>222052</v>
          </cell>
          <cell r="Z274" t="str">
            <v>Señal Picada</v>
          </cell>
        </row>
        <row r="275">
          <cell r="A275" t="str">
            <v>SP.IA-221(I)[00]</v>
          </cell>
          <cell r="C275">
            <v>52110</v>
          </cell>
          <cell r="F275" t="str">
            <v>SP- 02</v>
          </cell>
          <cell r="H275" t="str">
            <v>SP.IA-221(I)[00]</v>
          </cell>
          <cell r="I275"/>
          <cell r="T275">
            <v>222052</v>
          </cell>
          <cell r="Z275" t="str">
            <v>Señal Picada</v>
          </cell>
        </row>
        <row r="276">
          <cell r="A276" t="str">
            <v>SP.IA-235(I)[00]</v>
          </cell>
          <cell r="C276">
            <v>52140</v>
          </cell>
          <cell r="F276" t="str">
            <v>SP- 07</v>
          </cell>
          <cell r="H276" t="str">
            <v>SP.IA-235(I)[00]</v>
          </cell>
          <cell r="I276"/>
          <cell r="T276">
            <v>222052</v>
          </cell>
          <cell r="Z276" t="str">
            <v>Señal Picada</v>
          </cell>
        </row>
        <row r="277">
          <cell r="A277" t="str">
            <v>SP.IA-245(I)[00]</v>
          </cell>
          <cell r="C277">
            <v>52171</v>
          </cell>
          <cell r="F277" t="str">
            <v>SP- 03</v>
          </cell>
          <cell r="H277" t="str">
            <v>SP.IA-245(I)[00]</v>
          </cell>
          <cell r="I277"/>
          <cell r="T277">
            <v>222052</v>
          </cell>
          <cell r="Z277" t="str">
            <v>Señal Picada</v>
          </cell>
        </row>
        <row r="278">
          <cell r="A278" t="str">
            <v>SP.IA-25(II)[00]</v>
          </cell>
          <cell r="C278">
            <v>52201</v>
          </cell>
          <cell r="F278" t="str">
            <v>SP- 01</v>
          </cell>
          <cell r="H278" t="str">
            <v>SP.IA-25(II)[00]</v>
          </cell>
          <cell r="I278"/>
          <cell r="T278">
            <v>222052</v>
          </cell>
          <cell r="Z278" t="str">
            <v>Señal Picada</v>
          </cell>
        </row>
        <row r="279">
          <cell r="A279" t="str">
            <v>SP.IA-320(I)[00]</v>
          </cell>
          <cell r="C279">
            <v>52232</v>
          </cell>
          <cell r="F279" t="str">
            <v>SP- 01</v>
          </cell>
          <cell r="H279" t="str">
            <v>SP.IA-320(I)[00]</v>
          </cell>
          <cell r="I279"/>
          <cell r="T279">
            <v>222052</v>
          </cell>
          <cell r="Z279" t="str">
            <v>Señal Picada</v>
          </cell>
        </row>
        <row r="280">
          <cell r="A280" t="str">
            <v>SP.IA-338[00]a</v>
          </cell>
          <cell r="C280">
            <v>52263</v>
          </cell>
          <cell r="F280" t="str">
            <v>SP-10</v>
          </cell>
          <cell r="H280" t="str">
            <v>SP.IA-338[00]a</v>
          </cell>
          <cell r="I280"/>
          <cell r="T280">
            <v>222052</v>
          </cell>
          <cell r="Z280" t="str">
            <v>Señal Picada</v>
          </cell>
        </row>
        <row r="281">
          <cell r="A281" t="str">
            <v>SP.IA-34(I)[00]a</v>
          </cell>
          <cell r="C281">
            <v>52291</v>
          </cell>
          <cell r="F281" t="str">
            <v>SP- 02</v>
          </cell>
          <cell r="H281" t="str">
            <v>SP.IA-34(I)[00]a</v>
          </cell>
          <cell r="I281"/>
          <cell r="T281">
            <v>222052</v>
          </cell>
          <cell r="Z281" t="str">
            <v>Señal Picada</v>
          </cell>
        </row>
        <row r="282">
          <cell r="A282" t="str">
            <v>SP.IA-371(I)[00]</v>
          </cell>
          <cell r="C282">
            <v>52322</v>
          </cell>
          <cell r="F282" t="str">
            <v>SP- 01</v>
          </cell>
          <cell r="H282" t="str">
            <v>SP.IA-371(I)[00]</v>
          </cell>
          <cell r="I282"/>
          <cell r="T282">
            <v>222052</v>
          </cell>
          <cell r="Z282" t="str">
            <v>Señal Picada</v>
          </cell>
        </row>
        <row r="283">
          <cell r="A283" t="str">
            <v>SP.IA-373[00]a</v>
          </cell>
          <cell r="C283">
            <v>52352</v>
          </cell>
          <cell r="F283" t="str">
            <v>SP- 04</v>
          </cell>
          <cell r="H283" t="str">
            <v>SP.IA-373[00]a</v>
          </cell>
          <cell r="I283"/>
          <cell r="T283">
            <v>222052</v>
          </cell>
          <cell r="Z283" t="str">
            <v>Señal Picada</v>
          </cell>
        </row>
        <row r="284">
          <cell r="A284" t="str">
            <v>SP.IA-427[00]a</v>
          </cell>
          <cell r="C284">
            <v>52383</v>
          </cell>
          <cell r="F284" t="str">
            <v>SP- 09</v>
          </cell>
          <cell r="H284" t="str">
            <v>SP.IA-427[00]a</v>
          </cell>
          <cell r="I284"/>
          <cell r="T284">
            <v>222052</v>
          </cell>
          <cell r="Z284" t="str">
            <v>Señal Picada</v>
          </cell>
        </row>
        <row r="285">
          <cell r="A285" t="str">
            <v>SP.IA-478[00]a</v>
          </cell>
          <cell r="C285">
            <v>52413</v>
          </cell>
          <cell r="F285" t="str">
            <v>SP-10</v>
          </cell>
          <cell r="H285" t="str">
            <v>SP.IA-478[00]a</v>
          </cell>
          <cell r="I285"/>
          <cell r="T285">
            <v>222052</v>
          </cell>
          <cell r="Z285" t="str">
            <v>Señal Picada</v>
          </cell>
        </row>
        <row r="286">
          <cell r="A286" t="str">
            <v>SP.IA-479[00]a</v>
          </cell>
          <cell r="C286">
            <v>52444</v>
          </cell>
          <cell r="F286" t="str">
            <v>SP-10</v>
          </cell>
          <cell r="H286" t="str">
            <v>SP.IA-479[00]a</v>
          </cell>
          <cell r="I286"/>
          <cell r="T286">
            <v>222052</v>
          </cell>
          <cell r="Z286" t="str">
            <v>Señal Picada</v>
          </cell>
        </row>
        <row r="287">
          <cell r="A287" t="str">
            <v>SP.IA-48(II)[00]</v>
          </cell>
          <cell r="C287">
            <v>52475</v>
          </cell>
          <cell r="F287" t="str">
            <v>SP- 02</v>
          </cell>
          <cell r="H287" t="str">
            <v>SP.IA-48(II)[00]</v>
          </cell>
          <cell r="I287"/>
          <cell r="T287">
            <v>222052</v>
          </cell>
          <cell r="Z287" t="str">
            <v>Señal Picada</v>
          </cell>
        </row>
        <row r="288">
          <cell r="A288" t="str">
            <v>SP.IA-491[00]a</v>
          </cell>
          <cell r="C288">
            <v>52505</v>
          </cell>
          <cell r="F288" t="str">
            <v>SP- 04</v>
          </cell>
          <cell r="H288" t="str">
            <v>SP.IA-491[00]a</v>
          </cell>
          <cell r="I288"/>
          <cell r="T288">
            <v>222052</v>
          </cell>
          <cell r="Z288" t="str">
            <v>Señal Picada</v>
          </cell>
        </row>
        <row r="289">
          <cell r="A289" t="str">
            <v>SP.IA-512[00]a</v>
          </cell>
          <cell r="C289">
            <v>52536</v>
          </cell>
          <cell r="F289" t="str">
            <v>SP-10</v>
          </cell>
          <cell r="H289" t="str">
            <v>SP.IA-512[00]a</v>
          </cell>
          <cell r="I289"/>
          <cell r="T289">
            <v>222052</v>
          </cell>
          <cell r="Z289" t="str">
            <v>Señal Picada</v>
          </cell>
        </row>
        <row r="290">
          <cell r="A290" t="str">
            <v>SP.IA-59(I)[00]a</v>
          </cell>
          <cell r="C290">
            <v>52566</v>
          </cell>
          <cell r="F290" t="str">
            <v>SP- 06</v>
          </cell>
          <cell r="H290" t="str">
            <v>SP.IA-59(I)[00]a</v>
          </cell>
          <cell r="I290"/>
          <cell r="T290">
            <v>222052</v>
          </cell>
          <cell r="Z290" t="str">
            <v>Señal Picada</v>
          </cell>
        </row>
        <row r="291">
          <cell r="A291" t="str">
            <v>SP.IA-6(I)[00]a</v>
          </cell>
          <cell r="C291">
            <v>52597</v>
          </cell>
          <cell r="F291" t="str">
            <v>SP- 01</v>
          </cell>
          <cell r="H291" t="str">
            <v>SP.IA-6(I)[00]a</v>
          </cell>
          <cell r="I291"/>
          <cell r="T291">
            <v>222052</v>
          </cell>
          <cell r="Z291" t="str">
            <v>Señal Picada</v>
          </cell>
        </row>
        <row r="292">
          <cell r="A292" t="str">
            <v>SP.IA-68(I)[00]a</v>
          </cell>
          <cell r="C292">
            <v>52628</v>
          </cell>
          <cell r="F292" t="str">
            <v>SP- 03</v>
          </cell>
          <cell r="H292" t="str">
            <v>SP.IA-68(I)[00]a</v>
          </cell>
          <cell r="I292"/>
          <cell r="T292">
            <v>222052</v>
          </cell>
          <cell r="Z292" t="str">
            <v>Señal Picada</v>
          </cell>
        </row>
        <row r="293">
          <cell r="A293" t="str">
            <v>SP.IA-93(II)[00]</v>
          </cell>
          <cell r="C293">
            <v>52657</v>
          </cell>
          <cell r="F293" t="str">
            <v>SP- 03</v>
          </cell>
          <cell r="H293" t="str">
            <v>SP.IA-93(II)[00]</v>
          </cell>
          <cell r="I293"/>
          <cell r="T293">
            <v>222052</v>
          </cell>
          <cell r="Z293" t="str">
            <v>Señal Picada</v>
          </cell>
        </row>
        <row r="294">
          <cell r="A294" t="str">
            <v>SP-0044[00]a(I)</v>
          </cell>
          <cell r="C294">
            <v>52688</v>
          </cell>
          <cell r="F294" t="str">
            <v>SP- 02</v>
          </cell>
          <cell r="H294" t="str">
            <v>SP-0044[00]a(I)</v>
          </cell>
          <cell r="I294"/>
          <cell r="T294">
            <v>222052</v>
          </cell>
          <cell r="Z294" t="str">
            <v>Señal Picada</v>
          </cell>
        </row>
        <row r="295">
          <cell r="A295" t="str">
            <v>SP-0151[00]a(I)</v>
          </cell>
          <cell r="C295">
            <v>52718</v>
          </cell>
          <cell r="F295" t="str">
            <v>SP- 03</v>
          </cell>
          <cell r="H295" t="str">
            <v>SP-0151[00]a(I)</v>
          </cell>
          <cell r="I295"/>
          <cell r="T295">
            <v>222052</v>
          </cell>
          <cell r="Z295" t="str">
            <v>Señal Picada</v>
          </cell>
        </row>
        <row r="296">
          <cell r="A296" t="str">
            <v>SP-0284[00]a</v>
          </cell>
          <cell r="C296">
            <v>52749</v>
          </cell>
          <cell r="F296" t="str">
            <v>SP- 07</v>
          </cell>
          <cell r="H296" t="str">
            <v>SP-0284[00]a</v>
          </cell>
          <cell r="I296"/>
          <cell r="T296">
            <v>222052</v>
          </cell>
          <cell r="Z296" t="str">
            <v>Señal Picada</v>
          </cell>
        </row>
        <row r="297">
          <cell r="A297" t="str">
            <v>SP-0285[00]a</v>
          </cell>
          <cell r="C297">
            <v>52779</v>
          </cell>
          <cell r="F297" t="str">
            <v>SP- 06</v>
          </cell>
          <cell r="H297" t="str">
            <v>SP-0285[00]a</v>
          </cell>
          <cell r="I297"/>
          <cell r="T297">
            <v>222052</v>
          </cell>
          <cell r="Z297" t="str">
            <v>Señal Picada</v>
          </cell>
        </row>
        <row r="298">
          <cell r="A298" t="str">
            <v>SP-0287[00]a</v>
          </cell>
          <cell r="C298">
            <v>52810</v>
          </cell>
          <cell r="F298" t="str">
            <v>SP- 01</v>
          </cell>
          <cell r="H298" t="str">
            <v>SP-0287[00]a</v>
          </cell>
          <cell r="I298"/>
          <cell r="T298">
            <v>222052</v>
          </cell>
          <cell r="Z298" t="str">
            <v>Señal Picada</v>
          </cell>
        </row>
        <row r="299">
          <cell r="A299" t="str">
            <v>SP-0289[00]a</v>
          </cell>
          <cell r="C299">
            <v>52841</v>
          </cell>
          <cell r="F299" t="str">
            <v>SP- 01</v>
          </cell>
          <cell r="H299" t="str">
            <v>SP-0289[00]a</v>
          </cell>
          <cell r="I299"/>
          <cell r="T299">
            <v>222052</v>
          </cell>
          <cell r="Z299" t="str">
            <v>Señal Picada</v>
          </cell>
        </row>
        <row r="300">
          <cell r="A300" t="str">
            <v>SP-0294[00]a</v>
          </cell>
          <cell r="C300">
            <v>52871</v>
          </cell>
          <cell r="F300" t="str">
            <v>SP- 09</v>
          </cell>
          <cell r="H300" t="str">
            <v>SP-0294[00]a</v>
          </cell>
          <cell r="I300"/>
          <cell r="T300">
            <v>222052</v>
          </cell>
          <cell r="Z300" t="str">
            <v>Señal Picada</v>
          </cell>
        </row>
        <row r="301">
          <cell r="A301" t="str">
            <v>SP-0295[00]a</v>
          </cell>
          <cell r="C301">
            <v>52902</v>
          </cell>
          <cell r="F301" t="str">
            <v>SP- 09</v>
          </cell>
          <cell r="H301" t="str">
            <v>SP-0295[00]a</v>
          </cell>
          <cell r="I301"/>
          <cell r="T301">
            <v>222052</v>
          </cell>
          <cell r="Z301" t="str">
            <v>Señal Picada</v>
          </cell>
        </row>
        <row r="302">
          <cell r="A302" t="str">
            <v>SP-100</v>
          </cell>
          <cell r="C302">
            <v>52932</v>
          </cell>
          <cell r="F302" t="str">
            <v>SP- 04</v>
          </cell>
          <cell r="H302" t="str">
            <v>SP-100</v>
          </cell>
          <cell r="I302"/>
          <cell r="T302">
            <v>222052</v>
          </cell>
          <cell r="Z302" t="str">
            <v>Señal Picada</v>
          </cell>
        </row>
        <row r="303">
          <cell r="A303" t="str">
            <v>SP-101(I)[00]a</v>
          </cell>
          <cell r="C303">
            <v>52963</v>
          </cell>
          <cell r="F303" t="str">
            <v>SP- 03</v>
          </cell>
          <cell r="H303" t="str">
            <v>SP-101(I)[00]a</v>
          </cell>
          <cell r="I303"/>
          <cell r="T303">
            <v>222052</v>
          </cell>
          <cell r="Z303" t="str">
            <v>Señal Picada</v>
          </cell>
        </row>
        <row r="304">
          <cell r="A304" t="str">
            <v>SP-105a</v>
          </cell>
          <cell r="C304">
            <v>52994</v>
          </cell>
          <cell r="F304" t="str">
            <v>SP- 06</v>
          </cell>
          <cell r="H304" t="str">
            <v>SP-105a</v>
          </cell>
          <cell r="I304"/>
          <cell r="T304">
            <v>222052</v>
          </cell>
          <cell r="Z304" t="str">
            <v>Señal Picada</v>
          </cell>
        </row>
        <row r="305">
          <cell r="A305" t="str">
            <v>SP-106a(I)</v>
          </cell>
          <cell r="C305">
            <v>53022</v>
          </cell>
          <cell r="F305" t="str">
            <v>SP- 02</v>
          </cell>
          <cell r="H305" t="str">
            <v>SP-106a(I)</v>
          </cell>
          <cell r="I305"/>
          <cell r="T305">
            <v>222052</v>
          </cell>
          <cell r="Z305" t="str">
            <v>Señal Picada</v>
          </cell>
        </row>
        <row r="306">
          <cell r="A306" t="str">
            <v>SP-109a(I)</v>
          </cell>
          <cell r="C306">
            <v>53053</v>
          </cell>
          <cell r="F306" t="str">
            <v>SP- 06</v>
          </cell>
          <cell r="H306" t="str">
            <v>SP-109a(I)</v>
          </cell>
          <cell r="I306"/>
          <cell r="T306">
            <v>222052</v>
          </cell>
          <cell r="Z306" t="str">
            <v>Señal Picada</v>
          </cell>
        </row>
        <row r="307">
          <cell r="A307" t="str">
            <v>SP-112(I)[00]a</v>
          </cell>
          <cell r="C307">
            <v>53083</v>
          </cell>
          <cell r="F307" t="str">
            <v>SP- 04</v>
          </cell>
          <cell r="H307" t="str">
            <v>SP-112(I)[00]a</v>
          </cell>
          <cell r="I307"/>
          <cell r="T307">
            <v>222052</v>
          </cell>
          <cell r="Z307" t="str">
            <v>Señal Picada</v>
          </cell>
        </row>
        <row r="308">
          <cell r="A308" t="str">
            <v>SP-113(I)[00]a</v>
          </cell>
          <cell r="C308">
            <v>53114</v>
          </cell>
          <cell r="F308" t="str">
            <v>SP- 04</v>
          </cell>
          <cell r="H308" t="str">
            <v>SP-113(I)[00]a</v>
          </cell>
          <cell r="I308"/>
          <cell r="T308">
            <v>222052</v>
          </cell>
          <cell r="Z308" t="str">
            <v>Señal Picada</v>
          </cell>
        </row>
        <row r="309">
          <cell r="A309" t="str">
            <v>SP-114</v>
          </cell>
          <cell r="C309">
            <v>53144</v>
          </cell>
          <cell r="F309" t="str">
            <v>SP- 07</v>
          </cell>
          <cell r="H309" t="str">
            <v>SP-114</v>
          </cell>
          <cell r="I309"/>
          <cell r="T309">
            <v>222052</v>
          </cell>
          <cell r="Z309" t="str">
            <v>Señal Picada</v>
          </cell>
        </row>
        <row r="310">
          <cell r="A310" t="str">
            <v>SP-116(I)[00]a</v>
          </cell>
          <cell r="C310">
            <v>53175</v>
          </cell>
          <cell r="F310" t="str">
            <v>SP- 02</v>
          </cell>
          <cell r="H310" t="str">
            <v>SP-116(I)[00]a</v>
          </cell>
          <cell r="I310"/>
          <cell r="T310">
            <v>222052</v>
          </cell>
          <cell r="Z310" t="str">
            <v>Señal Picada</v>
          </cell>
        </row>
        <row r="311">
          <cell r="A311" t="str">
            <v>SP-117a(I)</v>
          </cell>
          <cell r="C311">
            <v>53206</v>
          </cell>
          <cell r="F311" t="str">
            <v>SP- 09</v>
          </cell>
          <cell r="H311" t="str">
            <v>SP-117a(I)</v>
          </cell>
          <cell r="I311"/>
          <cell r="T311">
            <v>222052</v>
          </cell>
          <cell r="Z311" t="str">
            <v>Señal Picada</v>
          </cell>
        </row>
        <row r="312">
          <cell r="A312" t="str">
            <v>SP-120a(I)</v>
          </cell>
          <cell r="C312">
            <v>53236</v>
          </cell>
          <cell r="F312" t="str">
            <v>SP- 06</v>
          </cell>
          <cell r="H312" t="str">
            <v>SP-120a(I)</v>
          </cell>
          <cell r="I312"/>
          <cell r="T312">
            <v>222052</v>
          </cell>
          <cell r="Z312" t="str">
            <v>Señal Picada</v>
          </cell>
        </row>
        <row r="313">
          <cell r="A313" t="str">
            <v>SP-121a(I)</v>
          </cell>
          <cell r="C313">
            <v>53267</v>
          </cell>
          <cell r="F313" t="str">
            <v>SP- 06</v>
          </cell>
          <cell r="H313" t="str">
            <v>SP-121a(I)</v>
          </cell>
          <cell r="I313"/>
          <cell r="T313">
            <v>222052</v>
          </cell>
          <cell r="Z313" t="str">
            <v>Señal Picada</v>
          </cell>
        </row>
        <row r="314">
          <cell r="A314" t="str">
            <v>SP-122(I)[00]a</v>
          </cell>
          <cell r="C314">
            <v>53297</v>
          </cell>
          <cell r="F314" t="str">
            <v>SP- 06</v>
          </cell>
          <cell r="H314" t="str">
            <v>SP-122(I)[00]a</v>
          </cell>
          <cell r="I314"/>
          <cell r="T314">
            <v>222052</v>
          </cell>
          <cell r="Z314" t="str">
            <v>Señal Picada</v>
          </cell>
        </row>
        <row r="315">
          <cell r="A315" t="str">
            <v>SP-125a(I)</v>
          </cell>
          <cell r="C315">
            <v>53328</v>
          </cell>
          <cell r="F315" t="str">
            <v>SP- 02</v>
          </cell>
          <cell r="H315" t="str">
            <v>SP-125a(I)</v>
          </cell>
          <cell r="I315"/>
          <cell r="T315">
            <v>222052</v>
          </cell>
          <cell r="Z315" t="str">
            <v>Señal Picada</v>
          </cell>
        </row>
        <row r="316">
          <cell r="A316" t="str">
            <v>SP-128</v>
          </cell>
          <cell r="C316">
            <v>53359</v>
          </cell>
          <cell r="F316" t="str">
            <v>SP- 01</v>
          </cell>
          <cell r="H316" t="str">
            <v>SP-128</v>
          </cell>
          <cell r="I316"/>
          <cell r="T316">
            <v>222052</v>
          </cell>
          <cell r="Z316" t="str">
            <v>Señal Picada</v>
          </cell>
        </row>
        <row r="317">
          <cell r="A317" t="str">
            <v>SP-130</v>
          </cell>
          <cell r="C317">
            <v>53387</v>
          </cell>
          <cell r="F317" t="str">
            <v>SP- 01</v>
          </cell>
          <cell r="H317" t="str">
            <v>SP-130</v>
          </cell>
          <cell r="I317"/>
          <cell r="T317">
            <v>222052</v>
          </cell>
          <cell r="Z317" t="str">
            <v>Señal Picada</v>
          </cell>
        </row>
        <row r="318">
          <cell r="A318" t="str">
            <v>SP-131</v>
          </cell>
          <cell r="C318">
            <v>53418</v>
          </cell>
          <cell r="F318" t="str">
            <v>SP- 04</v>
          </cell>
          <cell r="H318" t="str">
            <v>SP-131</v>
          </cell>
          <cell r="I318"/>
          <cell r="T318">
            <v>222052</v>
          </cell>
          <cell r="Z318" t="str">
            <v>Señal Picada</v>
          </cell>
        </row>
        <row r="319">
          <cell r="A319" t="str">
            <v>SP-134(I)</v>
          </cell>
          <cell r="C319">
            <v>53448</v>
          </cell>
          <cell r="F319" t="str">
            <v>SP- 03</v>
          </cell>
          <cell r="H319" t="str">
            <v>SP-134(I)</v>
          </cell>
          <cell r="I319"/>
          <cell r="T319">
            <v>222052</v>
          </cell>
          <cell r="Z319" t="str">
            <v>Señal Picada</v>
          </cell>
        </row>
        <row r="320">
          <cell r="A320" t="str">
            <v>SP-136</v>
          </cell>
          <cell r="C320">
            <v>53479</v>
          </cell>
          <cell r="F320" t="str">
            <v>SP- 06</v>
          </cell>
          <cell r="H320" t="str">
            <v>SP-136</v>
          </cell>
          <cell r="I320"/>
          <cell r="T320">
            <v>222052</v>
          </cell>
          <cell r="Z320" t="str">
            <v>Señal Picada</v>
          </cell>
        </row>
        <row r="321">
          <cell r="A321" t="str">
            <v>SP-137</v>
          </cell>
          <cell r="C321">
            <v>53509</v>
          </cell>
          <cell r="F321" t="str">
            <v>SP- 06</v>
          </cell>
          <cell r="H321" t="str">
            <v>SP-137</v>
          </cell>
          <cell r="I321"/>
          <cell r="T321">
            <v>222052</v>
          </cell>
          <cell r="Z321" t="str">
            <v>Señal Picada</v>
          </cell>
        </row>
        <row r="322">
          <cell r="A322" t="str">
            <v>SP-138(I)[00]a</v>
          </cell>
          <cell r="C322">
            <v>53540</v>
          </cell>
          <cell r="F322" t="str">
            <v>SP- 06</v>
          </cell>
          <cell r="H322" t="str">
            <v>SP-138(I)[00]a</v>
          </cell>
          <cell r="I322"/>
          <cell r="T322">
            <v>222052</v>
          </cell>
          <cell r="Z322" t="str">
            <v>Señal Picada</v>
          </cell>
        </row>
        <row r="323">
          <cell r="A323" t="str">
            <v>SP-13a(I)</v>
          </cell>
          <cell r="C323">
            <v>53571</v>
          </cell>
          <cell r="F323" t="str">
            <v>SP- 03</v>
          </cell>
          <cell r="H323" t="str">
            <v>SP-13a(I)</v>
          </cell>
          <cell r="I323"/>
          <cell r="T323">
            <v>222052</v>
          </cell>
          <cell r="Z323" t="str">
            <v>Señal Picada</v>
          </cell>
        </row>
        <row r="324">
          <cell r="A324" t="str">
            <v>SP-140a(I)</v>
          </cell>
          <cell r="C324">
            <v>53601</v>
          </cell>
          <cell r="F324" t="str">
            <v>SP- 04</v>
          </cell>
          <cell r="H324" t="str">
            <v>SP-140a(I)</v>
          </cell>
          <cell r="I324"/>
          <cell r="T324">
            <v>222052</v>
          </cell>
          <cell r="Z324" t="str">
            <v>Señal Picada</v>
          </cell>
        </row>
        <row r="325">
          <cell r="A325" t="str">
            <v>SP-141a(I)</v>
          </cell>
          <cell r="C325">
            <v>53632</v>
          </cell>
          <cell r="F325" t="str">
            <v>SP- 07</v>
          </cell>
          <cell r="H325" t="str">
            <v>SP-141a(I)</v>
          </cell>
          <cell r="I325"/>
          <cell r="T325">
            <v>222052</v>
          </cell>
          <cell r="Z325" t="str">
            <v>Señal Picada</v>
          </cell>
        </row>
        <row r="326">
          <cell r="A326" t="str">
            <v>SP-146a(I)</v>
          </cell>
          <cell r="C326">
            <v>53662</v>
          </cell>
          <cell r="F326" t="str">
            <v>SP- 07</v>
          </cell>
          <cell r="H326" t="str">
            <v>SP-146a(I)</v>
          </cell>
          <cell r="I326"/>
          <cell r="T326">
            <v>222052</v>
          </cell>
          <cell r="Z326" t="str">
            <v>Señal Picada</v>
          </cell>
        </row>
        <row r="327">
          <cell r="A327" t="str">
            <v>SP-147a(I)</v>
          </cell>
          <cell r="C327">
            <v>53693</v>
          </cell>
          <cell r="F327" t="str">
            <v>SP- 07</v>
          </cell>
          <cell r="H327" t="str">
            <v>SP-147a(I)</v>
          </cell>
          <cell r="I327"/>
          <cell r="T327">
            <v>222052</v>
          </cell>
          <cell r="Z327" t="str">
            <v>Señal Picada</v>
          </cell>
        </row>
        <row r="328">
          <cell r="A328" t="str">
            <v>SP-148(I)[00]a</v>
          </cell>
          <cell r="C328">
            <v>53724</v>
          </cell>
          <cell r="F328" t="str">
            <v>SP- 07</v>
          </cell>
          <cell r="H328" t="str">
            <v>SP-148(I)[00]a</v>
          </cell>
          <cell r="I328"/>
          <cell r="T328">
            <v>222052</v>
          </cell>
          <cell r="Z328" t="str">
            <v>Señal Picada</v>
          </cell>
        </row>
        <row r="329">
          <cell r="A329" t="str">
            <v>SP-149</v>
          </cell>
          <cell r="C329">
            <v>53752</v>
          </cell>
          <cell r="F329" t="str">
            <v>SP- 06</v>
          </cell>
          <cell r="H329" t="str">
            <v>SP-149</v>
          </cell>
          <cell r="I329"/>
          <cell r="T329">
            <v>222052</v>
          </cell>
          <cell r="Z329" t="str">
            <v>Señal Picada</v>
          </cell>
        </row>
        <row r="330">
          <cell r="A330" t="str">
            <v>SP-152a(I)</v>
          </cell>
          <cell r="C330">
            <v>53783</v>
          </cell>
          <cell r="F330" t="str">
            <v>SP- 09</v>
          </cell>
          <cell r="H330" t="str">
            <v>SP-152a(I)</v>
          </cell>
          <cell r="I330"/>
          <cell r="T330">
            <v>222052</v>
          </cell>
          <cell r="Z330" t="str">
            <v>Señal Picada</v>
          </cell>
        </row>
        <row r="331">
          <cell r="A331" t="str">
            <v>SP-153</v>
          </cell>
          <cell r="C331">
            <v>53813</v>
          </cell>
          <cell r="F331" t="str">
            <v>SP- 09</v>
          </cell>
          <cell r="H331" t="str">
            <v>SP-153</v>
          </cell>
          <cell r="I331"/>
          <cell r="T331">
            <v>222052</v>
          </cell>
          <cell r="Z331" t="str">
            <v>Señal Picada</v>
          </cell>
        </row>
        <row r="332">
          <cell r="A332" t="str">
            <v>SP-159a(I)</v>
          </cell>
          <cell r="C332">
            <v>53844</v>
          </cell>
          <cell r="F332" t="str">
            <v>SP- 06</v>
          </cell>
          <cell r="H332" t="str">
            <v>SP-159a(I)</v>
          </cell>
          <cell r="I332"/>
          <cell r="T332">
            <v>222052</v>
          </cell>
          <cell r="Z332" t="str">
            <v>Señal Picada</v>
          </cell>
        </row>
        <row r="333">
          <cell r="A333" t="str">
            <v>SP-160a(I)</v>
          </cell>
          <cell r="C333">
            <v>53874</v>
          </cell>
          <cell r="F333" t="str">
            <v>SP- 06</v>
          </cell>
          <cell r="H333" t="str">
            <v>SP-160a(I)</v>
          </cell>
          <cell r="I333"/>
          <cell r="T333">
            <v>222052</v>
          </cell>
          <cell r="Z333" t="str">
            <v>Señal Picada</v>
          </cell>
        </row>
        <row r="334">
          <cell r="A334" t="str">
            <v>SP-161(I)[00]a</v>
          </cell>
          <cell r="C334">
            <v>53905</v>
          </cell>
          <cell r="F334" t="str">
            <v>SP- 04</v>
          </cell>
          <cell r="H334" t="str">
            <v>SP-161(I)[00]a</v>
          </cell>
          <cell r="I334"/>
          <cell r="T334">
            <v>222052</v>
          </cell>
          <cell r="Z334" t="str">
            <v>Señal Picada</v>
          </cell>
        </row>
        <row r="335">
          <cell r="A335" t="str">
            <v>SP-162(I)[00]a</v>
          </cell>
          <cell r="C335">
            <v>53936</v>
          </cell>
          <cell r="F335" t="str">
            <v>SP- 07</v>
          </cell>
          <cell r="H335" t="str">
            <v>SP-162(I)[00]a</v>
          </cell>
          <cell r="I335"/>
          <cell r="T335">
            <v>222052</v>
          </cell>
          <cell r="Z335" t="str">
            <v>Señal Picada</v>
          </cell>
        </row>
        <row r="336">
          <cell r="A336" t="str">
            <v>SP-166</v>
          </cell>
          <cell r="C336">
            <v>53966</v>
          </cell>
          <cell r="F336" t="str">
            <v>SP- 03</v>
          </cell>
          <cell r="H336" t="str">
            <v>SP-166</v>
          </cell>
          <cell r="I336"/>
          <cell r="T336">
            <v>222052</v>
          </cell>
          <cell r="Z336" t="str">
            <v>Señal Picada</v>
          </cell>
        </row>
        <row r="337">
          <cell r="A337" t="str">
            <v>SP-167</v>
          </cell>
          <cell r="C337">
            <v>53997</v>
          </cell>
          <cell r="F337" t="str">
            <v>SP- 06</v>
          </cell>
          <cell r="H337" t="str">
            <v>SP-167</v>
          </cell>
          <cell r="I337"/>
          <cell r="T337">
            <v>222052</v>
          </cell>
          <cell r="Z337" t="str">
            <v>Señal Picada</v>
          </cell>
        </row>
        <row r="338">
          <cell r="A338" t="str">
            <v>SP-168</v>
          </cell>
          <cell r="C338">
            <v>54027</v>
          </cell>
          <cell r="F338" t="str">
            <v>SP- 07</v>
          </cell>
          <cell r="H338" t="str">
            <v>SP-168</v>
          </cell>
          <cell r="I338"/>
          <cell r="T338">
            <v>222052</v>
          </cell>
          <cell r="Z338" t="str">
            <v>Señal Picada</v>
          </cell>
        </row>
        <row r="339">
          <cell r="A339" t="str">
            <v>SP-169</v>
          </cell>
          <cell r="C339">
            <v>54058</v>
          </cell>
          <cell r="F339" t="str">
            <v>SP- 04</v>
          </cell>
          <cell r="H339" t="str">
            <v>SP-169</v>
          </cell>
          <cell r="I339"/>
          <cell r="T339">
            <v>222052</v>
          </cell>
          <cell r="Z339" t="str">
            <v>Señal Picada</v>
          </cell>
        </row>
        <row r="340">
          <cell r="A340" t="str">
            <v>SP-16a(I)</v>
          </cell>
          <cell r="C340">
            <v>54089</v>
          </cell>
          <cell r="F340" t="str">
            <v>SP- 06</v>
          </cell>
          <cell r="H340" t="str">
            <v>SP-16a(I)</v>
          </cell>
          <cell r="I340"/>
          <cell r="T340">
            <v>222052</v>
          </cell>
          <cell r="Z340" t="str">
            <v>Señal Picada</v>
          </cell>
        </row>
        <row r="341">
          <cell r="A341" t="str">
            <v>SP-170</v>
          </cell>
          <cell r="C341">
            <v>54118</v>
          </cell>
          <cell r="F341" t="str">
            <v>SP- 07</v>
          </cell>
          <cell r="H341" t="str">
            <v>SP-170</v>
          </cell>
          <cell r="I341"/>
          <cell r="T341">
            <v>222052</v>
          </cell>
          <cell r="Z341" t="str">
            <v>Señal Picada</v>
          </cell>
        </row>
        <row r="342">
          <cell r="A342" t="str">
            <v>SP-171</v>
          </cell>
          <cell r="C342">
            <v>54149</v>
          </cell>
          <cell r="F342" t="str">
            <v>SP- 03</v>
          </cell>
          <cell r="H342" t="str">
            <v>SP-171</v>
          </cell>
          <cell r="I342"/>
          <cell r="T342">
            <v>222052</v>
          </cell>
          <cell r="Z342" t="str">
            <v>Señal Picada</v>
          </cell>
        </row>
        <row r="343">
          <cell r="A343" t="str">
            <v>SP-173</v>
          </cell>
          <cell r="C343">
            <v>54179</v>
          </cell>
          <cell r="F343" t="str">
            <v>SP- 06</v>
          </cell>
          <cell r="H343" t="str">
            <v>SP-173</v>
          </cell>
          <cell r="I343"/>
          <cell r="T343">
            <v>222052</v>
          </cell>
          <cell r="Z343" t="str">
            <v>Señal Picada</v>
          </cell>
        </row>
        <row r="344">
          <cell r="A344" t="str">
            <v>SP-174</v>
          </cell>
          <cell r="C344">
            <v>54210</v>
          </cell>
          <cell r="F344" t="str">
            <v>SP- 06</v>
          </cell>
          <cell r="H344" t="str">
            <v>SP-174</v>
          </cell>
          <cell r="I344"/>
          <cell r="T344">
            <v>222052</v>
          </cell>
          <cell r="Z344" t="str">
            <v>Señal Picada</v>
          </cell>
        </row>
        <row r="345">
          <cell r="A345" t="str">
            <v>SP-175</v>
          </cell>
          <cell r="C345">
            <v>54240</v>
          </cell>
          <cell r="F345" t="str">
            <v>SP- 09</v>
          </cell>
          <cell r="H345" t="str">
            <v>SP-175</v>
          </cell>
          <cell r="I345"/>
          <cell r="T345">
            <v>222052</v>
          </cell>
          <cell r="Z345" t="str">
            <v>Señal Picada</v>
          </cell>
        </row>
        <row r="346">
          <cell r="A346" t="str">
            <v>SP-177</v>
          </cell>
          <cell r="C346">
            <v>54271</v>
          </cell>
          <cell r="F346" t="str">
            <v>SP- 09</v>
          </cell>
          <cell r="H346" t="str">
            <v>SP-177</v>
          </cell>
          <cell r="I346"/>
          <cell r="T346">
            <v>222052</v>
          </cell>
          <cell r="Z346" t="str">
            <v>Señal Picada</v>
          </cell>
        </row>
        <row r="347">
          <cell r="A347" t="str">
            <v>SP-178a(I)</v>
          </cell>
          <cell r="C347">
            <v>54302</v>
          </cell>
          <cell r="F347" t="str">
            <v>SP- 09</v>
          </cell>
          <cell r="H347" t="str">
            <v>SP-178a(I)</v>
          </cell>
          <cell r="I347"/>
          <cell r="T347">
            <v>222052</v>
          </cell>
          <cell r="Z347" t="str">
            <v>Señal Picada</v>
          </cell>
        </row>
        <row r="348">
          <cell r="A348" t="str">
            <v>SP-181</v>
          </cell>
          <cell r="C348">
            <v>54332</v>
          </cell>
          <cell r="F348" t="str">
            <v>SP- 09</v>
          </cell>
          <cell r="H348" t="str">
            <v>SP-181</v>
          </cell>
          <cell r="I348"/>
          <cell r="T348">
            <v>222052</v>
          </cell>
          <cell r="Z348" t="str">
            <v>Señal Picada</v>
          </cell>
        </row>
        <row r="349">
          <cell r="A349" t="str">
            <v>SP-183(I</v>
          </cell>
          <cell r="C349">
            <v>54363</v>
          </cell>
          <cell r="F349" t="str">
            <v>SP- 04</v>
          </cell>
          <cell r="H349" t="str">
            <v>SP-183(I</v>
          </cell>
          <cell r="I349"/>
          <cell r="T349">
            <v>222052</v>
          </cell>
          <cell r="Z349" t="str">
            <v>Señal Picada</v>
          </cell>
        </row>
        <row r="350">
          <cell r="A350" t="str">
            <v>SP-185</v>
          </cell>
          <cell r="C350">
            <v>54393</v>
          </cell>
          <cell r="F350" t="str">
            <v>SP- 04</v>
          </cell>
          <cell r="H350" t="str">
            <v>SP-185</v>
          </cell>
          <cell r="I350"/>
          <cell r="T350">
            <v>222052</v>
          </cell>
          <cell r="Z350" t="str">
            <v>Señal Picada</v>
          </cell>
        </row>
        <row r="351">
          <cell r="A351" t="str">
            <v>SP-186</v>
          </cell>
          <cell r="C351">
            <v>54424</v>
          </cell>
          <cell r="F351" t="str">
            <v>SP- 03</v>
          </cell>
          <cell r="H351" t="str">
            <v>SP-186</v>
          </cell>
          <cell r="I351"/>
          <cell r="T351">
            <v>222052</v>
          </cell>
          <cell r="Z351" t="str">
            <v>Señal Picada</v>
          </cell>
        </row>
        <row r="352">
          <cell r="A352" t="str">
            <v>SP-187</v>
          </cell>
          <cell r="C352">
            <v>54455</v>
          </cell>
          <cell r="F352" t="str">
            <v>SP- 03</v>
          </cell>
          <cell r="H352" t="str">
            <v>SP-187</v>
          </cell>
          <cell r="I352"/>
          <cell r="T352">
            <v>222052</v>
          </cell>
          <cell r="Z352" t="str">
            <v>Señal Picada</v>
          </cell>
        </row>
        <row r="353">
          <cell r="A353" t="str">
            <v>SP-188</v>
          </cell>
          <cell r="C353">
            <v>54483</v>
          </cell>
          <cell r="F353" t="str">
            <v>SP- 07</v>
          </cell>
          <cell r="H353" t="str">
            <v>SP-188</v>
          </cell>
          <cell r="I353"/>
          <cell r="T353">
            <v>222052</v>
          </cell>
          <cell r="Z353" t="str">
            <v>Señal Picada</v>
          </cell>
        </row>
        <row r="354">
          <cell r="A354" t="str">
            <v>SP-189</v>
          </cell>
          <cell r="F354" t="str">
            <v>SP- 02</v>
          </cell>
          <cell r="H354" t="str">
            <v>SP-189</v>
          </cell>
          <cell r="I354"/>
          <cell r="T354">
            <v>222052</v>
          </cell>
          <cell r="Z354" t="str">
            <v>Señal Picada</v>
          </cell>
        </row>
        <row r="355">
          <cell r="A355" t="str">
            <v>SP-18a(I)</v>
          </cell>
          <cell r="F355" t="str">
            <v>SP- 01</v>
          </cell>
          <cell r="H355" t="str">
            <v>SP-18a(I)</v>
          </cell>
          <cell r="I355"/>
          <cell r="T355">
            <v>222052</v>
          </cell>
          <cell r="Z355" t="str">
            <v>Señal Picada</v>
          </cell>
        </row>
        <row r="356">
          <cell r="A356" t="str">
            <v>SP-190</v>
          </cell>
          <cell r="F356" t="str">
            <v>SP- 09</v>
          </cell>
          <cell r="H356" t="str">
            <v>SP-190</v>
          </cell>
          <cell r="I356"/>
          <cell r="T356">
            <v>222052</v>
          </cell>
          <cell r="Z356" t="str">
            <v>Señal Picada</v>
          </cell>
        </row>
        <row r="357">
          <cell r="A357" t="str">
            <v>SP-191a(I)</v>
          </cell>
          <cell r="F357" t="str">
            <v>SP- 09</v>
          </cell>
          <cell r="H357" t="str">
            <v>SP-191a(I)</v>
          </cell>
          <cell r="I357"/>
          <cell r="T357">
            <v>222052</v>
          </cell>
          <cell r="Z357" t="str">
            <v>Señal Picada</v>
          </cell>
        </row>
        <row r="358">
          <cell r="A358" t="str">
            <v>SP-192</v>
          </cell>
          <cell r="F358" t="str">
            <v>SP- 09</v>
          </cell>
          <cell r="H358" t="str">
            <v>SP-192</v>
          </cell>
          <cell r="I358"/>
          <cell r="T358">
            <v>222052</v>
          </cell>
          <cell r="Z358" t="str">
            <v>Señal Picada</v>
          </cell>
        </row>
        <row r="359">
          <cell r="A359" t="str">
            <v>SP-194</v>
          </cell>
          <cell r="F359" t="str">
            <v>SP- 07</v>
          </cell>
          <cell r="H359" t="str">
            <v>SP-194</v>
          </cell>
          <cell r="I359"/>
          <cell r="T359">
            <v>222052</v>
          </cell>
          <cell r="Z359" t="str">
            <v>Señal Picada</v>
          </cell>
        </row>
        <row r="360">
          <cell r="A360" t="str">
            <v>SP-196</v>
          </cell>
          <cell r="F360" t="str">
            <v>SP- 04</v>
          </cell>
          <cell r="H360" t="str">
            <v>SP-196</v>
          </cell>
          <cell r="I360"/>
          <cell r="T360">
            <v>222052</v>
          </cell>
          <cell r="Z360" t="str">
            <v>Señal Picada</v>
          </cell>
        </row>
        <row r="361">
          <cell r="A361" t="str">
            <v>SP-197</v>
          </cell>
          <cell r="F361" t="str">
            <v>SP- 04</v>
          </cell>
          <cell r="H361" t="str">
            <v>SP-197</v>
          </cell>
          <cell r="I361"/>
          <cell r="T361">
            <v>222052</v>
          </cell>
          <cell r="Z361" t="str">
            <v>Señal Picada</v>
          </cell>
        </row>
        <row r="362">
          <cell r="A362" t="str">
            <v>SP-198</v>
          </cell>
          <cell r="F362" t="str">
            <v>SP- 06</v>
          </cell>
          <cell r="H362" t="str">
            <v>SP-198</v>
          </cell>
          <cell r="I362"/>
          <cell r="T362">
            <v>222052</v>
          </cell>
          <cell r="Z362" t="str">
            <v>Señal Picada</v>
          </cell>
        </row>
        <row r="363">
          <cell r="A363" t="str">
            <v>SP-200</v>
          </cell>
          <cell r="F363" t="str">
            <v>SP- 06</v>
          </cell>
          <cell r="H363" t="str">
            <v>SP-200</v>
          </cell>
          <cell r="I363"/>
          <cell r="T363">
            <v>222052</v>
          </cell>
          <cell r="Z363" t="str">
            <v>Señal Picada</v>
          </cell>
        </row>
        <row r="364">
          <cell r="A364" t="str">
            <v>SP-201</v>
          </cell>
          <cell r="F364" t="str">
            <v>SP- 06</v>
          </cell>
          <cell r="H364" t="str">
            <v>SP-201</v>
          </cell>
          <cell r="I364"/>
          <cell r="T364">
            <v>222052</v>
          </cell>
          <cell r="Z364" t="str">
            <v>Señal Picada</v>
          </cell>
        </row>
        <row r="365">
          <cell r="A365" t="str">
            <v>SP-202</v>
          </cell>
          <cell r="F365" t="str">
            <v>SP- 06</v>
          </cell>
          <cell r="H365" t="str">
            <v>SP-202</v>
          </cell>
          <cell r="I365"/>
          <cell r="T365">
            <v>222052</v>
          </cell>
          <cell r="Z365" t="str">
            <v>Señal Picada</v>
          </cell>
        </row>
        <row r="366">
          <cell r="A366" t="str">
            <v>SP-203</v>
          </cell>
          <cell r="F366" t="str">
            <v>SP- 06</v>
          </cell>
          <cell r="H366" t="str">
            <v>SP-203</v>
          </cell>
          <cell r="I366"/>
          <cell r="T366">
            <v>222052</v>
          </cell>
          <cell r="Z366" t="str">
            <v>Señal Picada</v>
          </cell>
        </row>
        <row r="367">
          <cell r="A367" t="str">
            <v>SP-204</v>
          </cell>
          <cell r="F367" t="str">
            <v>SP- 04</v>
          </cell>
          <cell r="H367" t="str">
            <v>SP-204</v>
          </cell>
          <cell r="I367"/>
          <cell r="T367">
            <v>222052</v>
          </cell>
          <cell r="Z367" t="str">
            <v>Señal Picada</v>
          </cell>
        </row>
        <row r="368">
          <cell r="A368" t="str">
            <v>SP-205</v>
          </cell>
          <cell r="F368" t="str">
            <v>SP- 04</v>
          </cell>
          <cell r="H368" t="str">
            <v>SP-205</v>
          </cell>
          <cell r="I368"/>
          <cell r="T368">
            <v>222052</v>
          </cell>
          <cell r="Z368" t="str">
            <v>Señal Picada</v>
          </cell>
        </row>
        <row r="369">
          <cell r="A369" t="str">
            <v>SP-206</v>
          </cell>
          <cell r="F369" t="str">
            <v>SP- 04</v>
          </cell>
          <cell r="H369" t="str">
            <v>SP-206</v>
          </cell>
          <cell r="I369"/>
          <cell r="T369">
            <v>222052</v>
          </cell>
          <cell r="Z369" t="str">
            <v>Señal Picada</v>
          </cell>
        </row>
        <row r="370">
          <cell r="A370" t="str">
            <v>SP-20a(I)</v>
          </cell>
          <cell r="F370" t="str">
            <v>SP- 01</v>
          </cell>
          <cell r="H370" t="str">
            <v>SP-20a(I)</v>
          </cell>
          <cell r="I370"/>
          <cell r="T370">
            <v>222052</v>
          </cell>
          <cell r="Z370" t="str">
            <v>Señal Picada</v>
          </cell>
        </row>
        <row r="371">
          <cell r="A371" t="str">
            <v>SP-21</v>
          </cell>
          <cell r="F371" t="str">
            <v>SP- 01</v>
          </cell>
          <cell r="H371" t="str">
            <v>SP-21</v>
          </cell>
          <cell r="I371"/>
          <cell r="T371">
            <v>222052</v>
          </cell>
          <cell r="Z371" t="str">
            <v>Señal Picada</v>
          </cell>
        </row>
        <row r="372">
          <cell r="A372" t="str">
            <v>SP-211</v>
          </cell>
          <cell r="F372" t="str">
            <v>SP- 02</v>
          </cell>
          <cell r="H372" t="str">
            <v>SP-211</v>
          </cell>
          <cell r="I372"/>
          <cell r="T372">
            <v>222052</v>
          </cell>
          <cell r="Z372" t="str">
            <v>Señal Picada</v>
          </cell>
        </row>
        <row r="373">
          <cell r="A373" t="str">
            <v>SP-213a(I)</v>
          </cell>
          <cell r="F373" t="str">
            <v>SP- 04</v>
          </cell>
          <cell r="H373" t="str">
            <v>SP-213a(I)</v>
          </cell>
          <cell r="I373"/>
          <cell r="T373">
            <v>222052</v>
          </cell>
          <cell r="Z373" t="str">
            <v>Señal Picada</v>
          </cell>
        </row>
        <row r="374">
          <cell r="A374" t="str">
            <v>SP-216</v>
          </cell>
          <cell r="F374" t="str">
            <v>SP- 07</v>
          </cell>
          <cell r="H374" t="str">
            <v>SP-216</v>
          </cell>
          <cell r="I374"/>
          <cell r="T374">
            <v>222052</v>
          </cell>
          <cell r="Z374" t="str">
            <v>Señal Picada</v>
          </cell>
        </row>
        <row r="375">
          <cell r="A375" t="str">
            <v>SP-217</v>
          </cell>
          <cell r="F375" t="str">
            <v>SP- 03</v>
          </cell>
          <cell r="H375" t="str">
            <v>SP-217</v>
          </cell>
          <cell r="I375"/>
          <cell r="T375">
            <v>222052</v>
          </cell>
          <cell r="Z375" t="str">
            <v>Señal Picada</v>
          </cell>
        </row>
        <row r="376">
          <cell r="A376" t="str">
            <v>SP-218</v>
          </cell>
          <cell r="F376" t="str">
            <v>SP- 03</v>
          </cell>
          <cell r="H376" t="str">
            <v>SP-218</v>
          </cell>
          <cell r="I376"/>
          <cell r="T376">
            <v>222052</v>
          </cell>
          <cell r="Z376" t="str">
            <v>Señal Picada</v>
          </cell>
        </row>
        <row r="377">
          <cell r="A377" t="str">
            <v>SP-219</v>
          </cell>
          <cell r="F377" t="str">
            <v>SP- 03</v>
          </cell>
          <cell r="H377" t="str">
            <v>SP-219</v>
          </cell>
          <cell r="I377"/>
          <cell r="T377">
            <v>222052</v>
          </cell>
          <cell r="Z377" t="str">
            <v>Señal Picada</v>
          </cell>
        </row>
        <row r="378">
          <cell r="A378" t="str">
            <v>SP-22</v>
          </cell>
          <cell r="F378" t="str">
            <v>SP- 01</v>
          </cell>
          <cell r="H378" t="str">
            <v>SP-22</v>
          </cell>
          <cell r="I378"/>
          <cell r="T378">
            <v>222052</v>
          </cell>
          <cell r="Z378" t="str">
            <v>Señal Picada</v>
          </cell>
        </row>
        <row r="379">
          <cell r="A379" t="str">
            <v>SP-222</v>
          </cell>
          <cell r="F379" t="str">
            <v>SP- 03</v>
          </cell>
          <cell r="H379" t="str">
            <v>SP-222</v>
          </cell>
          <cell r="I379"/>
          <cell r="T379">
            <v>222052</v>
          </cell>
          <cell r="Z379" t="str">
            <v>Señal Picada</v>
          </cell>
        </row>
        <row r="380">
          <cell r="A380" t="str">
            <v>SP-223</v>
          </cell>
          <cell r="F380" t="str">
            <v>SP- 04</v>
          </cell>
          <cell r="H380" t="str">
            <v>SP-223</v>
          </cell>
          <cell r="I380"/>
          <cell r="T380">
            <v>222052</v>
          </cell>
          <cell r="Z380" t="str">
            <v>Señal Picada</v>
          </cell>
        </row>
        <row r="381">
          <cell r="A381" t="str">
            <v>SP-225</v>
          </cell>
          <cell r="F381" t="str">
            <v>SP- 07</v>
          </cell>
          <cell r="H381" t="str">
            <v>SP-225</v>
          </cell>
          <cell r="I381"/>
          <cell r="T381">
            <v>222052</v>
          </cell>
          <cell r="Z381" t="str">
            <v>Señal Picada</v>
          </cell>
        </row>
        <row r="382">
          <cell r="A382" t="str">
            <v>SP-226</v>
          </cell>
          <cell r="F382" t="str">
            <v>SP- 07</v>
          </cell>
          <cell r="H382" t="str">
            <v>SP-226</v>
          </cell>
          <cell r="I382"/>
          <cell r="T382">
            <v>222052</v>
          </cell>
          <cell r="Z382" t="str">
            <v>Señal Picada</v>
          </cell>
        </row>
        <row r="383">
          <cell r="A383" t="str">
            <v>SP-227</v>
          </cell>
          <cell r="F383" t="str">
            <v>SP- 07</v>
          </cell>
          <cell r="H383" t="str">
            <v>SP-227</v>
          </cell>
          <cell r="I383"/>
          <cell r="T383">
            <v>222052</v>
          </cell>
          <cell r="Z383" t="str">
            <v>Señal Picada</v>
          </cell>
        </row>
        <row r="384">
          <cell r="A384" t="str">
            <v>SP-228</v>
          </cell>
          <cell r="F384" t="str">
            <v>SP- 09</v>
          </cell>
          <cell r="H384" t="str">
            <v>SP-228</v>
          </cell>
          <cell r="I384"/>
          <cell r="T384">
            <v>222052</v>
          </cell>
          <cell r="Z384" t="str">
            <v>Señal Picada</v>
          </cell>
        </row>
        <row r="385">
          <cell r="A385" t="str">
            <v>SP-229</v>
          </cell>
          <cell r="F385" t="str">
            <v>SP- 07</v>
          </cell>
          <cell r="H385" t="str">
            <v>SP-229</v>
          </cell>
          <cell r="I385"/>
          <cell r="T385">
            <v>222052</v>
          </cell>
          <cell r="Z385" t="str">
            <v>Señal Picada</v>
          </cell>
        </row>
        <row r="386">
          <cell r="A386" t="str">
            <v>SP-23</v>
          </cell>
          <cell r="F386" t="str">
            <v>SP- 01</v>
          </cell>
          <cell r="H386" t="str">
            <v>SP-23</v>
          </cell>
          <cell r="I386"/>
          <cell r="T386">
            <v>222052</v>
          </cell>
          <cell r="Z386" t="str">
            <v>Señal Picada</v>
          </cell>
        </row>
        <row r="387">
          <cell r="A387" t="str">
            <v>SP-230</v>
          </cell>
          <cell r="F387" t="str">
            <v>SP- 04</v>
          </cell>
          <cell r="H387" t="str">
            <v>SP-230</v>
          </cell>
          <cell r="I387"/>
          <cell r="T387">
            <v>222052</v>
          </cell>
          <cell r="Z387" t="str">
            <v>Señal Picada</v>
          </cell>
        </row>
        <row r="388">
          <cell r="A388" t="str">
            <v>SP-232</v>
          </cell>
          <cell r="F388" t="str">
            <v>SP- 03</v>
          </cell>
          <cell r="H388" t="str">
            <v>SP-232</v>
          </cell>
          <cell r="I388"/>
          <cell r="T388">
            <v>222052</v>
          </cell>
          <cell r="Z388" t="str">
            <v>Señal Picada</v>
          </cell>
        </row>
        <row r="389">
          <cell r="A389" t="str">
            <v>SP-233</v>
          </cell>
          <cell r="F389" t="str">
            <v>SP- 07</v>
          </cell>
          <cell r="H389" t="str">
            <v>SP-233</v>
          </cell>
          <cell r="I389"/>
          <cell r="T389">
            <v>222052</v>
          </cell>
          <cell r="Z389" t="str">
            <v>Señal Picada</v>
          </cell>
        </row>
        <row r="390">
          <cell r="A390" t="str">
            <v>SP-234</v>
          </cell>
          <cell r="F390" t="str">
            <v>SP- 07</v>
          </cell>
          <cell r="H390" t="str">
            <v>SP-234</v>
          </cell>
          <cell r="I390"/>
          <cell r="T390">
            <v>222052</v>
          </cell>
          <cell r="Z390" t="str">
            <v>Señal Picada</v>
          </cell>
        </row>
        <row r="391">
          <cell r="A391" t="str">
            <v>SP-236</v>
          </cell>
          <cell r="F391" t="str">
            <v>SP- 07</v>
          </cell>
          <cell r="H391" t="str">
            <v>SP-236</v>
          </cell>
          <cell r="I391"/>
          <cell r="T391">
            <v>222052</v>
          </cell>
          <cell r="Z391" t="str">
            <v>Señal Picada</v>
          </cell>
        </row>
        <row r="392">
          <cell r="A392" t="str">
            <v>SP-237(I)[00]a</v>
          </cell>
          <cell r="F392" t="str">
            <v>SP- 07</v>
          </cell>
          <cell r="H392" t="str">
            <v>SP-237(I)[00]a</v>
          </cell>
          <cell r="I392"/>
          <cell r="T392">
            <v>222052</v>
          </cell>
          <cell r="Z392" t="str">
            <v>Señal Picada</v>
          </cell>
        </row>
        <row r="393">
          <cell r="A393" t="str">
            <v>SP-238</v>
          </cell>
          <cell r="F393" t="str">
            <v>SP- 07</v>
          </cell>
          <cell r="H393" t="str">
            <v>SP-238</v>
          </cell>
          <cell r="I393"/>
          <cell r="T393">
            <v>222052</v>
          </cell>
          <cell r="Z393" t="str">
            <v>Señal Picada</v>
          </cell>
        </row>
        <row r="394">
          <cell r="A394" t="str">
            <v>SP-239</v>
          </cell>
          <cell r="F394" t="str">
            <v>SP- 07</v>
          </cell>
          <cell r="H394" t="str">
            <v>SP-239</v>
          </cell>
          <cell r="I394"/>
          <cell r="T394">
            <v>222052</v>
          </cell>
          <cell r="Z394" t="str">
            <v>Señal Picada</v>
          </cell>
        </row>
        <row r="395">
          <cell r="A395" t="str">
            <v>SP-240</v>
          </cell>
          <cell r="F395" t="str">
            <v>SP- 07</v>
          </cell>
          <cell r="H395" t="str">
            <v>SP-240</v>
          </cell>
          <cell r="I395"/>
          <cell r="T395">
            <v>222052</v>
          </cell>
          <cell r="Z395" t="str">
            <v>Señal Picada</v>
          </cell>
        </row>
        <row r="396">
          <cell r="A396" t="str">
            <v>SP-241</v>
          </cell>
          <cell r="F396" t="str">
            <v>SP- 04</v>
          </cell>
          <cell r="H396" t="str">
            <v>SP-241</v>
          </cell>
          <cell r="I396"/>
          <cell r="T396">
            <v>222052</v>
          </cell>
          <cell r="Z396" t="str">
            <v>Señal Picada</v>
          </cell>
        </row>
        <row r="397">
          <cell r="A397" t="str">
            <v>SP-242</v>
          </cell>
          <cell r="F397" t="str">
            <v>SP- 02</v>
          </cell>
          <cell r="H397" t="str">
            <v>SP-242</v>
          </cell>
          <cell r="I397"/>
          <cell r="T397">
            <v>222052</v>
          </cell>
          <cell r="Z397" t="str">
            <v>Señal Picada</v>
          </cell>
        </row>
        <row r="398">
          <cell r="A398" t="str">
            <v>SP-243</v>
          </cell>
          <cell r="F398" t="str">
            <v>SP- 02</v>
          </cell>
          <cell r="H398" t="str">
            <v>SP-243</v>
          </cell>
          <cell r="I398"/>
          <cell r="T398">
            <v>222052</v>
          </cell>
          <cell r="Z398" t="str">
            <v>Señal Picada</v>
          </cell>
        </row>
        <row r="399">
          <cell r="A399" t="str">
            <v>SP-244</v>
          </cell>
          <cell r="F399" t="str">
            <v>SP- 02</v>
          </cell>
          <cell r="H399" t="str">
            <v>SP-244</v>
          </cell>
          <cell r="I399"/>
          <cell r="T399">
            <v>222052</v>
          </cell>
          <cell r="Z399" t="str">
            <v>Señal Picada</v>
          </cell>
        </row>
        <row r="400">
          <cell r="A400" t="str">
            <v>SP-246</v>
          </cell>
          <cell r="F400" t="str">
            <v>SP- 07</v>
          </cell>
          <cell r="H400" t="str">
            <v>SP-246</v>
          </cell>
          <cell r="I400"/>
          <cell r="T400">
            <v>222052</v>
          </cell>
          <cell r="Z400" t="str">
            <v>Señal Picada</v>
          </cell>
        </row>
        <row r="401">
          <cell r="A401" t="str">
            <v>SP-247</v>
          </cell>
          <cell r="F401" t="str">
            <v>SP- 07</v>
          </cell>
          <cell r="H401" t="str">
            <v>SP-247</v>
          </cell>
          <cell r="I401"/>
          <cell r="T401">
            <v>222052</v>
          </cell>
          <cell r="Z401" t="str">
            <v>Señal Picada</v>
          </cell>
        </row>
        <row r="402">
          <cell r="A402" t="str">
            <v>SP-249a</v>
          </cell>
          <cell r="F402" t="str">
            <v>SP- 06</v>
          </cell>
          <cell r="H402" t="str">
            <v>SP-249a</v>
          </cell>
          <cell r="I402"/>
          <cell r="T402">
            <v>222052</v>
          </cell>
          <cell r="Z402" t="str">
            <v>Señal Picada</v>
          </cell>
        </row>
        <row r="403">
          <cell r="A403" t="str">
            <v>SP-250</v>
          </cell>
          <cell r="F403" t="str">
            <v>SP- 07</v>
          </cell>
          <cell r="H403" t="str">
            <v>SP-250</v>
          </cell>
          <cell r="I403"/>
          <cell r="T403">
            <v>222052</v>
          </cell>
          <cell r="Z403" t="str">
            <v>Señal Picada</v>
          </cell>
        </row>
        <row r="404">
          <cell r="A404" t="str">
            <v>SP-251</v>
          </cell>
          <cell r="F404" t="str">
            <v>SP- 01</v>
          </cell>
          <cell r="H404" t="str">
            <v>SP-251</v>
          </cell>
          <cell r="I404"/>
          <cell r="T404">
            <v>222052</v>
          </cell>
          <cell r="Z404" t="str">
            <v>Señal Picada</v>
          </cell>
        </row>
        <row r="405">
          <cell r="A405" t="str">
            <v>SP-252</v>
          </cell>
          <cell r="F405" t="str">
            <v>SP- 01</v>
          </cell>
          <cell r="H405" t="str">
            <v>SP-252</v>
          </cell>
          <cell r="I405"/>
          <cell r="T405">
            <v>222052</v>
          </cell>
          <cell r="Z405" t="str">
            <v>Señal Picada</v>
          </cell>
        </row>
        <row r="406">
          <cell r="A406" t="str">
            <v>SP-254</v>
          </cell>
          <cell r="F406" t="str">
            <v>SP- 07</v>
          </cell>
          <cell r="H406" t="str">
            <v>SP-254</v>
          </cell>
          <cell r="I406"/>
          <cell r="T406">
            <v>222052</v>
          </cell>
          <cell r="Z406" t="str">
            <v>Señal Picada</v>
          </cell>
        </row>
        <row r="407">
          <cell r="A407" t="str">
            <v>SP-255</v>
          </cell>
          <cell r="F407" t="str">
            <v>SP- 07</v>
          </cell>
          <cell r="H407" t="str">
            <v>SP-255</v>
          </cell>
          <cell r="I407"/>
          <cell r="T407">
            <v>222052</v>
          </cell>
          <cell r="Z407" t="str">
            <v>Señal Picada</v>
          </cell>
        </row>
        <row r="408">
          <cell r="A408" t="str">
            <v>SP-257</v>
          </cell>
          <cell r="F408" t="str">
            <v>SP- 09</v>
          </cell>
          <cell r="H408" t="str">
            <v>SP-257</v>
          </cell>
          <cell r="I408"/>
          <cell r="T408">
            <v>222052</v>
          </cell>
          <cell r="Z408" t="str">
            <v>Señal Picada</v>
          </cell>
        </row>
        <row r="409">
          <cell r="A409" t="str">
            <v>SP-258</v>
          </cell>
          <cell r="F409" t="str">
            <v>SP- 09</v>
          </cell>
          <cell r="H409" t="str">
            <v>SP-258</v>
          </cell>
          <cell r="I409"/>
          <cell r="T409">
            <v>222052</v>
          </cell>
          <cell r="Z409" t="str">
            <v>Señal Picada</v>
          </cell>
        </row>
        <row r="410">
          <cell r="A410" t="str">
            <v>SP-259</v>
          </cell>
          <cell r="F410" t="str">
            <v>SP- 09</v>
          </cell>
          <cell r="H410" t="str">
            <v>SP-259</v>
          </cell>
          <cell r="I410"/>
          <cell r="T410">
            <v>222052</v>
          </cell>
          <cell r="Z410" t="str">
            <v>Señal Picada</v>
          </cell>
        </row>
        <row r="411">
          <cell r="A411" t="str">
            <v>SP-26</v>
          </cell>
          <cell r="F411" t="str">
            <v>SP- 01</v>
          </cell>
          <cell r="H411" t="str">
            <v>SP-26</v>
          </cell>
          <cell r="I411"/>
          <cell r="T411">
            <v>222052</v>
          </cell>
          <cell r="Z411" t="str">
            <v>Señal Picada</v>
          </cell>
        </row>
        <row r="412">
          <cell r="A412" t="str">
            <v>SP-260</v>
          </cell>
          <cell r="F412" t="str">
            <v>SP- 09</v>
          </cell>
          <cell r="H412" t="str">
            <v>SP-260</v>
          </cell>
          <cell r="I412"/>
          <cell r="T412">
            <v>222052</v>
          </cell>
          <cell r="Z412" t="str">
            <v>Señal Picada</v>
          </cell>
        </row>
        <row r="413">
          <cell r="A413" t="str">
            <v>SP-261</v>
          </cell>
          <cell r="F413" t="str">
            <v>SP- 09</v>
          </cell>
          <cell r="H413" t="str">
            <v>SP-261</v>
          </cell>
          <cell r="I413"/>
          <cell r="T413">
            <v>222052</v>
          </cell>
          <cell r="Z413" t="str">
            <v>Señal Picada</v>
          </cell>
        </row>
        <row r="414">
          <cell r="A414" t="str">
            <v>SP-262</v>
          </cell>
          <cell r="F414" t="str">
            <v>SP- 01</v>
          </cell>
          <cell r="H414" t="str">
            <v>SP-262</v>
          </cell>
          <cell r="I414"/>
          <cell r="T414">
            <v>222052</v>
          </cell>
          <cell r="Z414" t="str">
            <v>Señal Picada</v>
          </cell>
        </row>
        <row r="415">
          <cell r="A415" t="str">
            <v>SP-263</v>
          </cell>
          <cell r="F415" t="str">
            <v>SP- 02</v>
          </cell>
          <cell r="H415" t="str">
            <v>SP-263</v>
          </cell>
          <cell r="I415"/>
          <cell r="T415">
            <v>222052</v>
          </cell>
          <cell r="Z415" t="str">
            <v>Señal Picada</v>
          </cell>
        </row>
        <row r="416">
          <cell r="A416" t="str">
            <v>SP-264</v>
          </cell>
          <cell r="F416" t="str">
            <v>SP- 06</v>
          </cell>
          <cell r="H416" t="str">
            <v>SP-264</v>
          </cell>
          <cell r="I416"/>
          <cell r="T416">
            <v>222052</v>
          </cell>
          <cell r="Z416" t="str">
            <v>Señal Picada</v>
          </cell>
        </row>
        <row r="417">
          <cell r="A417" t="str">
            <v>SP-265</v>
          </cell>
          <cell r="F417" t="str">
            <v>SP- 01</v>
          </cell>
          <cell r="H417" t="str">
            <v>SP-265</v>
          </cell>
          <cell r="I417"/>
          <cell r="T417">
            <v>222052</v>
          </cell>
          <cell r="Z417" t="str">
            <v>Señal Picada</v>
          </cell>
        </row>
        <row r="418">
          <cell r="A418" t="str">
            <v>SP-267</v>
          </cell>
          <cell r="F418" t="str">
            <v>SP- 06</v>
          </cell>
          <cell r="H418" t="str">
            <v>SP-267</v>
          </cell>
          <cell r="I418"/>
          <cell r="T418">
            <v>222052</v>
          </cell>
          <cell r="Z418" t="str">
            <v>Señal Picada</v>
          </cell>
        </row>
        <row r="419">
          <cell r="A419" t="str">
            <v>SP-268</v>
          </cell>
          <cell r="F419" t="str">
            <v>SP- 06</v>
          </cell>
          <cell r="H419" t="str">
            <v>SP-268</v>
          </cell>
          <cell r="I419"/>
          <cell r="T419">
            <v>222052</v>
          </cell>
          <cell r="Z419" t="str">
            <v>Señal Picada</v>
          </cell>
        </row>
        <row r="420">
          <cell r="A420" t="str">
            <v>SP-269</v>
          </cell>
          <cell r="F420" t="str">
            <v>SP- 07</v>
          </cell>
          <cell r="H420" t="str">
            <v>SP-269</v>
          </cell>
          <cell r="I420"/>
          <cell r="T420">
            <v>222052</v>
          </cell>
          <cell r="Z420" t="str">
            <v>Señal Picada</v>
          </cell>
        </row>
        <row r="421">
          <cell r="A421" t="str">
            <v>SP-270</v>
          </cell>
          <cell r="F421" t="str">
            <v>SP- 04</v>
          </cell>
          <cell r="H421" t="str">
            <v>SP-270</v>
          </cell>
          <cell r="I421"/>
          <cell r="T421">
            <v>222052</v>
          </cell>
          <cell r="Z421" t="str">
            <v>Señal Picada</v>
          </cell>
        </row>
        <row r="422">
          <cell r="A422" t="str">
            <v>SP-272</v>
          </cell>
          <cell r="F422" t="str">
            <v>SP- 09</v>
          </cell>
          <cell r="H422" t="str">
            <v>SP-272</v>
          </cell>
          <cell r="I422"/>
          <cell r="T422">
            <v>222052</v>
          </cell>
          <cell r="Z422" t="str">
            <v>Señal Picada</v>
          </cell>
        </row>
        <row r="423">
          <cell r="A423" t="str">
            <v>SP-273</v>
          </cell>
          <cell r="F423" t="str">
            <v>SP- 01</v>
          </cell>
          <cell r="H423" t="str">
            <v>SP-273</v>
          </cell>
          <cell r="I423"/>
          <cell r="T423">
            <v>222052</v>
          </cell>
          <cell r="Z423" t="str">
            <v>Señal Picada</v>
          </cell>
        </row>
        <row r="424">
          <cell r="A424" t="str">
            <v>SP-274</v>
          </cell>
          <cell r="F424" t="str">
            <v>SP- 06</v>
          </cell>
          <cell r="H424" t="str">
            <v>SP-274</v>
          </cell>
          <cell r="I424"/>
          <cell r="T424">
            <v>222052</v>
          </cell>
          <cell r="Z424" t="str">
            <v>Señal Picada</v>
          </cell>
        </row>
        <row r="425">
          <cell r="A425" t="str">
            <v>SP-275</v>
          </cell>
          <cell r="F425" t="str">
            <v>SP- 01</v>
          </cell>
          <cell r="H425" t="str">
            <v>SP-275</v>
          </cell>
          <cell r="I425"/>
          <cell r="T425">
            <v>222052</v>
          </cell>
          <cell r="Z425" t="str">
            <v>Señal Picada</v>
          </cell>
        </row>
        <row r="426">
          <cell r="A426" t="str">
            <v>SP-276</v>
          </cell>
          <cell r="F426" t="str">
            <v>SP- 02</v>
          </cell>
          <cell r="H426" t="str">
            <v>SP-276</v>
          </cell>
          <cell r="I426"/>
          <cell r="T426">
            <v>222052</v>
          </cell>
          <cell r="Z426" t="str">
            <v>Señal Picada</v>
          </cell>
        </row>
        <row r="427">
          <cell r="A427" t="str">
            <v>SP-278</v>
          </cell>
          <cell r="F427" t="str">
            <v>SP- 02</v>
          </cell>
          <cell r="H427" t="str">
            <v>SP-278</v>
          </cell>
          <cell r="I427"/>
          <cell r="T427">
            <v>222052</v>
          </cell>
          <cell r="Z427" t="str">
            <v>Señal Picada</v>
          </cell>
        </row>
        <row r="428">
          <cell r="A428" t="str">
            <v>SP-279</v>
          </cell>
          <cell r="F428" t="str">
            <v>SP- 03</v>
          </cell>
          <cell r="H428" t="str">
            <v>SP-279</v>
          </cell>
          <cell r="I428"/>
          <cell r="T428">
            <v>222052</v>
          </cell>
          <cell r="Z428" t="str">
            <v>Señal Picada</v>
          </cell>
        </row>
        <row r="429">
          <cell r="A429" t="str">
            <v>SP-27a(I)</v>
          </cell>
          <cell r="F429" t="str">
            <v>SP- 01</v>
          </cell>
          <cell r="H429" t="str">
            <v>SP-27a(I)</v>
          </cell>
          <cell r="I429"/>
          <cell r="T429">
            <v>222052</v>
          </cell>
          <cell r="Z429" t="str">
            <v>Señal Picada</v>
          </cell>
        </row>
        <row r="430">
          <cell r="A430" t="str">
            <v>SP-28(I)[00]a</v>
          </cell>
          <cell r="F430" t="str">
            <v>SP- 06</v>
          </cell>
          <cell r="H430" t="str">
            <v>SP-28(I)[00]a</v>
          </cell>
          <cell r="I430"/>
          <cell r="T430">
            <v>222052</v>
          </cell>
          <cell r="Z430" t="str">
            <v>Señal Picada</v>
          </cell>
        </row>
        <row r="431">
          <cell r="A431" t="str">
            <v>SP-280a(I)</v>
          </cell>
          <cell r="F431" t="str">
            <v>SP- 06</v>
          </cell>
          <cell r="H431" t="str">
            <v>SP-280a(I)</v>
          </cell>
          <cell r="I431"/>
          <cell r="T431">
            <v>222052</v>
          </cell>
          <cell r="Z431" t="str">
            <v>Señal Picada</v>
          </cell>
        </row>
        <row r="432">
          <cell r="A432" t="str">
            <v>SP-281</v>
          </cell>
          <cell r="F432" t="str">
            <v>SP- 04</v>
          </cell>
          <cell r="H432" t="str">
            <v>SP-281</v>
          </cell>
          <cell r="I432"/>
          <cell r="T432">
            <v>222052</v>
          </cell>
          <cell r="Z432" t="str">
            <v>Señal Picada</v>
          </cell>
        </row>
        <row r="433">
          <cell r="A433" t="str">
            <v>SP-282</v>
          </cell>
          <cell r="F433" t="str">
            <v>SP- 01</v>
          </cell>
          <cell r="H433" t="str">
            <v>SP-282</v>
          </cell>
          <cell r="I433"/>
          <cell r="T433">
            <v>222052</v>
          </cell>
          <cell r="Z433" t="str">
            <v>Señal Picada</v>
          </cell>
        </row>
        <row r="434">
          <cell r="A434" t="str">
            <v>SP-283</v>
          </cell>
          <cell r="F434" t="str">
            <v>SP- 09</v>
          </cell>
          <cell r="H434" t="str">
            <v>SP-283</v>
          </cell>
          <cell r="I434"/>
          <cell r="T434">
            <v>222052</v>
          </cell>
          <cell r="Z434" t="str">
            <v>Señal Picada</v>
          </cell>
        </row>
        <row r="435">
          <cell r="A435" t="str">
            <v>SP-286a</v>
          </cell>
          <cell r="F435" t="str">
            <v>SP- 06</v>
          </cell>
          <cell r="H435" t="str">
            <v>SP-286a</v>
          </cell>
          <cell r="I435"/>
          <cell r="T435">
            <v>222052</v>
          </cell>
          <cell r="Z435" t="str">
            <v>Señal Picada</v>
          </cell>
        </row>
        <row r="436">
          <cell r="A436" t="str">
            <v>SP-288a</v>
          </cell>
          <cell r="F436" t="str">
            <v>SP- 06</v>
          </cell>
          <cell r="H436" t="str">
            <v>SP-288a</v>
          </cell>
          <cell r="I436"/>
          <cell r="T436">
            <v>222052</v>
          </cell>
          <cell r="Z436" t="str">
            <v>Señal Picada</v>
          </cell>
        </row>
        <row r="437">
          <cell r="A437" t="str">
            <v>SP-29</v>
          </cell>
          <cell r="F437" t="str">
            <v>SP- 06</v>
          </cell>
          <cell r="H437" t="str">
            <v>SP-29</v>
          </cell>
          <cell r="I437"/>
          <cell r="T437">
            <v>222052</v>
          </cell>
          <cell r="Z437" t="str">
            <v>Señal Picada</v>
          </cell>
        </row>
        <row r="438">
          <cell r="A438" t="str">
            <v>SP-290a</v>
          </cell>
          <cell r="F438" t="str">
            <v>SP- 06</v>
          </cell>
          <cell r="H438" t="str">
            <v>SP-290a</v>
          </cell>
          <cell r="I438"/>
          <cell r="T438">
            <v>222052</v>
          </cell>
          <cell r="Z438" t="str">
            <v>Señal Picada</v>
          </cell>
        </row>
        <row r="439">
          <cell r="A439" t="str">
            <v>SP-291(I)[00]a</v>
          </cell>
          <cell r="F439" t="str">
            <v>SP- 06</v>
          </cell>
          <cell r="H439" t="str">
            <v>SP-291(I)[00]a</v>
          </cell>
          <cell r="I439"/>
          <cell r="T439">
            <v>222052</v>
          </cell>
          <cell r="Z439" t="str">
            <v>Señal Picada</v>
          </cell>
        </row>
        <row r="440">
          <cell r="A440" t="str">
            <v>SP-293a</v>
          </cell>
          <cell r="F440" t="str">
            <v>SP- 07</v>
          </cell>
          <cell r="H440" t="str">
            <v>SP-293a</v>
          </cell>
          <cell r="I440"/>
          <cell r="T440">
            <v>222052</v>
          </cell>
          <cell r="Z440" t="str">
            <v>Señal Picada</v>
          </cell>
        </row>
        <row r="441">
          <cell r="A441" t="str">
            <v>SP-296a</v>
          </cell>
          <cell r="F441" t="str">
            <v>SP- 07</v>
          </cell>
          <cell r="H441" t="str">
            <v>SP-296a</v>
          </cell>
          <cell r="I441"/>
          <cell r="T441">
            <v>222052</v>
          </cell>
          <cell r="Z441" t="str">
            <v>Señal Picada</v>
          </cell>
        </row>
        <row r="442">
          <cell r="A442" t="str">
            <v>SP-297a</v>
          </cell>
          <cell r="F442" t="str">
            <v>SP- 06</v>
          </cell>
          <cell r="H442" t="str">
            <v>SP-297a</v>
          </cell>
          <cell r="I442"/>
          <cell r="T442">
            <v>222052</v>
          </cell>
          <cell r="Z442" t="str">
            <v>Señal Picada</v>
          </cell>
        </row>
        <row r="443">
          <cell r="A443" t="str">
            <v>SP-299a</v>
          </cell>
          <cell r="F443" t="str">
            <v>SP- 06</v>
          </cell>
          <cell r="H443" t="str">
            <v>SP-299a</v>
          </cell>
          <cell r="I443"/>
          <cell r="T443">
            <v>222052</v>
          </cell>
          <cell r="Z443" t="str">
            <v>Señal Picada</v>
          </cell>
        </row>
        <row r="444">
          <cell r="A444" t="str">
            <v>SP-300a</v>
          </cell>
          <cell r="F444" t="str">
            <v>SP- 01</v>
          </cell>
          <cell r="H444" t="str">
            <v>SP-300a</v>
          </cell>
          <cell r="I444"/>
          <cell r="T444">
            <v>222052</v>
          </cell>
          <cell r="Z444" t="str">
            <v>Señal Picada</v>
          </cell>
        </row>
        <row r="445">
          <cell r="A445" t="str">
            <v>SP-301a</v>
          </cell>
          <cell r="F445" t="str">
            <v>SP- 06</v>
          </cell>
          <cell r="H445" t="str">
            <v>SP-301a</v>
          </cell>
          <cell r="I445"/>
          <cell r="T445">
            <v>222052</v>
          </cell>
          <cell r="Z445" t="str">
            <v>Señal Picada</v>
          </cell>
        </row>
        <row r="446">
          <cell r="A446" t="str">
            <v>SP-302a</v>
          </cell>
          <cell r="F446" t="str">
            <v>SP- 06</v>
          </cell>
          <cell r="H446" t="str">
            <v>SP-302a</v>
          </cell>
          <cell r="I446"/>
          <cell r="T446">
            <v>222052</v>
          </cell>
          <cell r="Z446" t="str">
            <v>Señal Picada</v>
          </cell>
        </row>
        <row r="447">
          <cell r="A447" t="str">
            <v>SP-303a</v>
          </cell>
          <cell r="F447" t="str">
            <v>SP- 06</v>
          </cell>
          <cell r="H447" t="str">
            <v>SP-303a</v>
          </cell>
          <cell r="I447"/>
          <cell r="T447">
            <v>222052</v>
          </cell>
          <cell r="Z447" t="str">
            <v>Señal Picada</v>
          </cell>
        </row>
        <row r="448">
          <cell r="A448" t="str">
            <v>SP-305a</v>
          </cell>
          <cell r="F448" t="str">
            <v>SP- 06</v>
          </cell>
          <cell r="H448" t="str">
            <v>SP-305a</v>
          </cell>
          <cell r="I448"/>
          <cell r="T448">
            <v>222052</v>
          </cell>
          <cell r="Z448" t="str">
            <v>Señal Picada</v>
          </cell>
        </row>
        <row r="449">
          <cell r="A449" t="str">
            <v>SP-307a</v>
          </cell>
          <cell r="F449" t="str">
            <v>SP- 06</v>
          </cell>
          <cell r="H449" t="str">
            <v>SP-307a</v>
          </cell>
          <cell r="I449"/>
          <cell r="T449">
            <v>222052</v>
          </cell>
          <cell r="Z449" t="str">
            <v>Señal Picada</v>
          </cell>
        </row>
        <row r="450">
          <cell r="A450" t="str">
            <v>SP-308a</v>
          </cell>
          <cell r="F450" t="str">
            <v>SP- 06</v>
          </cell>
          <cell r="H450" t="str">
            <v>SP-308a</v>
          </cell>
          <cell r="I450"/>
          <cell r="T450">
            <v>222052</v>
          </cell>
          <cell r="Z450" t="str">
            <v>Señal Picada</v>
          </cell>
        </row>
        <row r="451">
          <cell r="A451" t="str">
            <v>SP-309a</v>
          </cell>
          <cell r="F451" t="str">
            <v>SP- 06</v>
          </cell>
          <cell r="H451" t="str">
            <v>SP-309a</v>
          </cell>
          <cell r="I451"/>
          <cell r="T451">
            <v>222052</v>
          </cell>
          <cell r="Z451" t="str">
            <v>Señal Picada</v>
          </cell>
        </row>
        <row r="452">
          <cell r="A452" t="str">
            <v>SP-30a(I)</v>
          </cell>
          <cell r="F452" t="str">
            <v>SP- 01</v>
          </cell>
          <cell r="H452" t="str">
            <v>SP-30a(I)</v>
          </cell>
          <cell r="I452"/>
          <cell r="T452">
            <v>222052</v>
          </cell>
          <cell r="Z452" t="str">
            <v>Señal Picada</v>
          </cell>
        </row>
        <row r="453">
          <cell r="A453" t="str">
            <v>SP-31(I)[00]a</v>
          </cell>
          <cell r="F453" t="str">
            <v>SP- 01</v>
          </cell>
          <cell r="H453" t="str">
            <v>SP-31(I)[00]a</v>
          </cell>
          <cell r="I453"/>
          <cell r="T453">
            <v>222052</v>
          </cell>
          <cell r="Z453" t="str">
            <v>Señal Picada</v>
          </cell>
        </row>
        <row r="454">
          <cell r="A454" t="str">
            <v>SP-310a</v>
          </cell>
          <cell r="F454" t="str">
            <v>SP- 06</v>
          </cell>
          <cell r="H454" t="str">
            <v>SP-310a</v>
          </cell>
          <cell r="I454"/>
          <cell r="T454">
            <v>222052</v>
          </cell>
          <cell r="Z454" t="str">
            <v>Señal Picada</v>
          </cell>
        </row>
        <row r="455">
          <cell r="A455" t="str">
            <v>SP-311a</v>
          </cell>
          <cell r="F455" t="str">
            <v>SP- 06</v>
          </cell>
          <cell r="H455" t="str">
            <v>SP-311a</v>
          </cell>
          <cell r="I455"/>
          <cell r="T455">
            <v>222052</v>
          </cell>
          <cell r="Z455" t="str">
            <v>Señal Picada</v>
          </cell>
        </row>
        <row r="456">
          <cell r="A456" t="str">
            <v>SP-313a</v>
          </cell>
          <cell r="F456" t="str">
            <v>SP- 06</v>
          </cell>
          <cell r="H456" t="str">
            <v>SP-313a</v>
          </cell>
          <cell r="I456"/>
          <cell r="T456">
            <v>222052</v>
          </cell>
          <cell r="Z456" t="str">
            <v>Señal Picada</v>
          </cell>
        </row>
        <row r="457">
          <cell r="A457" t="str">
            <v>SP-315a</v>
          </cell>
          <cell r="F457" t="str">
            <v>SP- 06</v>
          </cell>
          <cell r="H457" t="str">
            <v>SP-315a</v>
          </cell>
          <cell r="I457"/>
          <cell r="T457">
            <v>222052</v>
          </cell>
          <cell r="Z457" t="str">
            <v>Señal Picada</v>
          </cell>
        </row>
        <row r="458">
          <cell r="A458" t="str">
            <v>SP-316a</v>
          </cell>
          <cell r="F458" t="str">
            <v>SP- 06</v>
          </cell>
          <cell r="H458" t="str">
            <v>SP-316a</v>
          </cell>
          <cell r="I458"/>
          <cell r="T458">
            <v>222052</v>
          </cell>
          <cell r="Z458" t="str">
            <v>Señal Picada</v>
          </cell>
        </row>
        <row r="459">
          <cell r="A459" t="str">
            <v>SP-317a</v>
          </cell>
          <cell r="F459" t="str">
            <v>SP- 06</v>
          </cell>
          <cell r="H459" t="str">
            <v>SP-317a</v>
          </cell>
          <cell r="I459"/>
          <cell r="T459">
            <v>222052</v>
          </cell>
          <cell r="Z459" t="str">
            <v>Señal Picada</v>
          </cell>
        </row>
        <row r="460">
          <cell r="A460" t="str">
            <v>SP-318a</v>
          </cell>
          <cell r="F460" t="str">
            <v>SP- 06</v>
          </cell>
          <cell r="H460" t="str">
            <v>SP-318a</v>
          </cell>
          <cell r="I460"/>
          <cell r="T460">
            <v>222052</v>
          </cell>
          <cell r="Z460" t="str">
            <v>Señal Picada</v>
          </cell>
        </row>
        <row r="461">
          <cell r="A461" t="str">
            <v>SP-319a</v>
          </cell>
          <cell r="F461" t="str">
            <v>SP- 06</v>
          </cell>
          <cell r="H461" t="str">
            <v>SP-319a</v>
          </cell>
          <cell r="I461"/>
          <cell r="T461">
            <v>222052</v>
          </cell>
          <cell r="Z461" t="str">
            <v>Señal Picada</v>
          </cell>
        </row>
        <row r="462">
          <cell r="A462" t="str">
            <v>SP-32</v>
          </cell>
          <cell r="F462" t="str">
            <v>SP- 01</v>
          </cell>
          <cell r="H462" t="str">
            <v>SP-32</v>
          </cell>
          <cell r="I462"/>
          <cell r="T462">
            <v>222052</v>
          </cell>
          <cell r="Z462" t="str">
            <v>Señal Picada</v>
          </cell>
        </row>
        <row r="463">
          <cell r="A463" t="str">
            <v>SP-322a</v>
          </cell>
          <cell r="F463" t="str">
            <v>SP- 02</v>
          </cell>
          <cell r="H463" t="str">
            <v>SP-322a</v>
          </cell>
          <cell r="I463"/>
          <cell r="T463">
            <v>222052</v>
          </cell>
          <cell r="Z463" t="str">
            <v>Señal Picada</v>
          </cell>
        </row>
        <row r="464">
          <cell r="A464" t="str">
            <v>SP-323a</v>
          </cell>
          <cell r="F464" t="str">
            <v>SP- 02</v>
          </cell>
          <cell r="H464" t="str">
            <v>SP-323a</v>
          </cell>
          <cell r="I464"/>
          <cell r="T464">
            <v>222052</v>
          </cell>
          <cell r="Z464" t="str">
            <v>Señal Picada</v>
          </cell>
        </row>
        <row r="465">
          <cell r="A465" t="str">
            <v>SP-324a</v>
          </cell>
          <cell r="F465" t="str">
            <v>SP- 01</v>
          </cell>
          <cell r="H465" t="str">
            <v>SP-324a</v>
          </cell>
          <cell r="I465"/>
          <cell r="T465">
            <v>222052</v>
          </cell>
          <cell r="Z465" t="str">
            <v>Señal Picada</v>
          </cell>
        </row>
        <row r="466">
          <cell r="A466" t="str">
            <v>SP-325[]a</v>
          </cell>
          <cell r="F466" t="str">
            <v>SP- 01</v>
          </cell>
          <cell r="H466" t="str">
            <v>SP-325[]a</v>
          </cell>
          <cell r="I466"/>
          <cell r="T466">
            <v>222052</v>
          </cell>
          <cell r="Z466" t="str">
            <v>Señal Picada</v>
          </cell>
        </row>
        <row r="467">
          <cell r="A467" t="str">
            <v>SP-326a</v>
          </cell>
          <cell r="F467" t="str">
            <v>SP- 06</v>
          </cell>
          <cell r="H467" t="str">
            <v>SP-326a</v>
          </cell>
          <cell r="I467"/>
          <cell r="T467">
            <v>222052</v>
          </cell>
          <cell r="Z467" t="str">
            <v>Señal Picada</v>
          </cell>
        </row>
        <row r="468">
          <cell r="A468" t="str">
            <v>SP-327a</v>
          </cell>
          <cell r="F468" t="str">
            <v>SP- 06</v>
          </cell>
          <cell r="H468" t="str">
            <v>SP-327a</v>
          </cell>
          <cell r="I468"/>
          <cell r="T468">
            <v>222052</v>
          </cell>
          <cell r="Z468" t="str">
            <v>Señal Picada</v>
          </cell>
        </row>
        <row r="469">
          <cell r="A469" t="str">
            <v>SP-328a</v>
          </cell>
          <cell r="F469" t="str">
            <v>SP- 06</v>
          </cell>
          <cell r="H469" t="str">
            <v>SP-328a</v>
          </cell>
          <cell r="I469"/>
          <cell r="T469">
            <v>222052</v>
          </cell>
          <cell r="Z469" t="str">
            <v>Señal Picada</v>
          </cell>
        </row>
        <row r="470">
          <cell r="A470" t="str">
            <v>SP-329a</v>
          </cell>
          <cell r="F470" t="str">
            <v>SP- 06</v>
          </cell>
          <cell r="H470" t="str">
            <v>SP-329a</v>
          </cell>
          <cell r="I470"/>
          <cell r="T470">
            <v>222052</v>
          </cell>
          <cell r="Z470" t="str">
            <v>Señal Picada</v>
          </cell>
        </row>
        <row r="471">
          <cell r="A471" t="str">
            <v>SP-33</v>
          </cell>
          <cell r="F471" t="str">
            <v>SP- 06</v>
          </cell>
          <cell r="H471" t="str">
            <v>SP-33</v>
          </cell>
          <cell r="I471"/>
          <cell r="T471">
            <v>222052</v>
          </cell>
          <cell r="Z471" t="str">
            <v>Señal Picada</v>
          </cell>
        </row>
        <row r="472">
          <cell r="A472" t="str">
            <v>SP-330a</v>
          </cell>
          <cell r="F472" t="str">
            <v>SP- 06</v>
          </cell>
          <cell r="H472" t="str">
            <v>SP-330a</v>
          </cell>
          <cell r="I472"/>
          <cell r="T472">
            <v>222052</v>
          </cell>
          <cell r="Z472" t="str">
            <v>Señal Picada</v>
          </cell>
        </row>
        <row r="473">
          <cell r="A473" t="str">
            <v>SP-331a</v>
          </cell>
          <cell r="F473" t="str">
            <v>SP- 06</v>
          </cell>
          <cell r="H473" t="str">
            <v>SP-331a</v>
          </cell>
          <cell r="I473"/>
          <cell r="T473">
            <v>222052</v>
          </cell>
          <cell r="Z473" t="str">
            <v>Señal Picada</v>
          </cell>
        </row>
        <row r="474">
          <cell r="A474" t="str">
            <v>SP-333[00]a</v>
          </cell>
          <cell r="F474" t="str">
            <v>SP- 09</v>
          </cell>
          <cell r="H474" t="str">
            <v>SP-333[00]a</v>
          </cell>
          <cell r="I474"/>
          <cell r="T474">
            <v>222052</v>
          </cell>
          <cell r="Z474" t="str">
            <v>Señal Picada</v>
          </cell>
        </row>
        <row r="475">
          <cell r="A475" t="str">
            <v>SP-334[00]a</v>
          </cell>
          <cell r="F475" t="str">
            <v>SP- 09</v>
          </cell>
          <cell r="H475" t="str">
            <v>SP-334[00]a</v>
          </cell>
          <cell r="I475"/>
          <cell r="T475">
            <v>222052</v>
          </cell>
          <cell r="Z475" t="str">
            <v>Señal Picada</v>
          </cell>
        </row>
        <row r="476">
          <cell r="A476" t="str">
            <v>SP-335a</v>
          </cell>
          <cell r="F476" t="str">
            <v>SP- 06</v>
          </cell>
          <cell r="H476" t="str">
            <v>SP-335a</v>
          </cell>
          <cell r="I476"/>
          <cell r="T476">
            <v>222052</v>
          </cell>
          <cell r="Z476" t="str">
            <v>Señal Picada</v>
          </cell>
        </row>
        <row r="477">
          <cell r="A477" t="str">
            <v>SP-336a</v>
          </cell>
          <cell r="F477" t="str">
            <v>SP- 02</v>
          </cell>
          <cell r="H477" t="str">
            <v>SP-336a</v>
          </cell>
          <cell r="I477"/>
          <cell r="T477">
            <v>222052</v>
          </cell>
          <cell r="Z477" t="str">
            <v>Señal Picada</v>
          </cell>
        </row>
        <row r="478">
          <cell r="A478" t="str">
            <v>SP-337a</v>
          </cell>
          <cell r="F478" t="str">
            <v>SP- 02</v>
          </cell>
          <cell r="H478" t="str">
            <v>SP-337a</v>
          </cell>
          <cell r="I478"/>
          <cell r="T478">
            <v>222052</v>
          </cell>
          <cell r="Z478" t="str">
            <v>Señal Picada</v>
          </cell>
        </row>
        <row r="479">
          <cell r="A479" t="str">
            <v>SP-339a</v>
          </cell>
          <cell r="F479" t="str">
            <v>SP- 06</v>
          </cell>
          <cell r="H479" t="str">
            <v>SP-339a</v>
          </cell>
          <cell r="I479"/>
          <cell r="T479">
            <v>222052</v>
          </cell>
          <cell r="Z479" t="str">
            <v>Señal Picada</v>
          </cell>
        </row>
        <row r="480">
          <cell r="A480" t="str">
            <v>SP-340a</v>
          </cell>
          <cell r="F480" t="str">
            <v>SP- 06</v>
          </cell>
          <cell r="H480" t="str">
            <v>SP-340a</v>
          </cell>
          <cell r="I480"/>
          <cell r="T480">
            <v>222052</v>
          </cell>
          <cell r="Z480" t="str">
            <v>Señal Picada</v>
          </cell>
        </row>
        <row r="481">
          <cell r="A481" t="str">
            <v>SP-341a</v>
          </cell>
          <cell r="F481" t="str">
            <v>SP- 06</v>
          </cell>
          <cell r="H481" t="str">
            <v>SP-341a</v>
          </cell>
          <cell r="I481"/>
          <cell r="T481">
            <v>222052</v>
          </cell>
          <cell r="Z481" t="str">
            <v>Señal Picada</v>
          </cell>
        </row>
        <row r="482">
          <cell r="A482" t="str">
            <v>SP-342a</v>
          </cell>
          <cell r="F482" t="str">
            <v>SP- 06</v>
          </cell>
          <cell r="H482" t="str">
            <v>SP-342a</v>
          </cell>
          <cell r="I482"/>
          <cell r="T482">
            <v>222052</v>
          </cell>
          <cell r="Z482" t="str">
            <v>Señal Picada</v>
          </cell>
        </row>
        <row r="483">
          <cell r="A483" t="str">
            <v>SP-343[00]a</v>
          </cell>
          <cell r="F483" t="str">
            <v>SP- 07</v>
          </cell>
          <cell r="H483" t="str">
            <v>SP-343[00]a</v>
          </cell>
          <cell r="I483"/>
          <cell r="T483">
            <v>222052</v>
          </cell>
          <cell r="Z483" t="str">
            <v>Señal Picada</v>
          </cell>
        </row>
        <row r="484">
          <cell r="A484" t="str">
            <v>SP-344[00]a</v>
          </cell>
          <cell r="F484" t="str">
            <v>SP- 07</v>
          </cell>
          <cell r="H484" t="str">
            <v>SP-344[00]a</v>
          </cell>
          <cell r="I484"/>
          <cell r="T484">
            <v>222052</v>
          </cell>
          <cell r="Z484" t="str">
            <v>Señal Picada</v>
          </cell>
        </row>
        <row r="485">
          <cell r="A485" t="str">
            <v>SP-345[00]a</v>
          </cell>
          <cell r="F485" t="str">
            <v>SP- 04</v>
          </cell>
          <cell r="H485" t="str">
            <v>SP-345[00]a</v>
          </cell>
          <cell r="I485"/>
          <cell r="T485">
            <v>222052</v>
          </cell>
          <cell r="Z485" t="str">
            <v>Señal Picada</v>
          </cell>
        </row>
        <row r="486">
          <cell r="A486" t="str">
            <v>SP-347[00]a</v>
          </cell>
          <cell r="F486" t="str">
            <v>SP- 06</v>
          </cell>
          <cell r="H486" t="str">
            <v>SP-347[00]a</v>
          </cell>
          <cell r="I486"/>
          <cell r="T486">
            <v>222052</v>
          </cell>
          <cell r="Z486" t="str">
            <v>Señal Picada</v>
          </cell>
        </row>
        <row r="487">
          <cell r="A487" t="str">
            <v>SP-348[00]a</v>
          </cell>
          <cell r="F487" t="str">
            <v>SP- 06</v>
          </cell>
          <cell r="H487" t="str">
            <v>SP-348[00]a</v>
          </cell>
          <cell r="I487"/>
          <cell r="T487">
            <v>222052</v>
          </cell>
          <cell r="Z487" t="str">
            <v>Señal Picada</v>
          </cell>
        </row>
        <row r="488">
          <cell r="A488" t="str">
            <v>SP-35</v>
          </cell>
          <cell r="F488" t="str">
            <v>SP- 02</v>
          </cell>
          <cell r="H488" t="str">
            <v>SP-35</v>
          </cell>
          <cell r="I488"/>
          <cell r="T488">
            <v>222052</v>
          </cell>
          <cell r="Z488" t="str">
            <v>Señal Picada</v>
          </cell>
        </row>
        <row r="489">
          <cell r="A489" t="str">
            <v>SP-350[00]a</v>
          </cell>
          <cell r="F489" t="str">
            <v>SP- 07</v>
          </cell>
          <cell r="H489" t="str">
            <v>SP-350[00]a</v>
          </cell>
          <cell r="I489"/>
          <cell r="T489">
            <v>222052</v>
          </cell>
          <cell r="Z489" t="str">
            <v>Señal Picada</v>
          </cell>
        </row>
        <row r="490">
          <cell r="A490" t="str">
            <v>SP-351a</v>
          </cell>
          <cell r="F490" t="str">
            <v>SP- 06</v>
          </cell>
          <cell r="H490" t="str">
            <v>SP-351a</v>
          </cell>
          <cell r="I490"/>
          <cell r="T490">
            <v>222052</v>
          </cell>
          <cell r="Z490" t="str">
            <v>Señal Picada</v>
          </cell>
        </row>
        <row r="491">
          <cell r="A491" t="str">
            <v>SP-352a</v>
          </cell>
          <cell r="F491" t="str">
            <v>SP- 06</v>
          </cell>
          <cell r="H491" t="str">
            <v>SP-352a</v>
          </cell>
          <cell r="I491"/>
          <cell r="T491">
            <v>222052</v>
          </cell>
          <cell r="Z491" t="str">
            <v>Señal Picada</v>
          </cell>
        </row>
        <row r="492">
          <cell r="A492" t="str">
            <v>SP-353a</v>
          </cell>
          <cell r="F492" t="str">
            <v>SP- 06</v>
          </cell>
          <cell r="H492" t="str">
            <v>SP-353a</v>
          </cell>
          <cell r="I492"/>
          <cell r="T492">
            <v>222052</v>
          </cell>
          <cell r="Z492" t="str">
            <v>Señal Picada</v>
          </cell>
        </row>
        <row r="493">
          <cell r="A493" t="str">
            <v>SP-354a</v>
          </cell>
          <cell r="F493" t="str">
            <v>SP- 06</v>
          </cell>
          <cell r="H493" t="str">
            <v>SP-354a</v>
          </cell>
          <cell r="I493"/>
          <cell r="T493">
            <v>222052</v>
          </cell>
          <cell r="Z493" t="str">
            <v>Señal Picada</v>
          </cell>
        </row>
        <row r="494">
          <cell r="A494" t="str">
            <v>SP-355a</v>
          </cell>
          <cell r="F494" t="str">
            <v>SP- 06</v>
          </cell>
          <cell r="H494" t="str">
            <v>SP-355a</v>
          </cell>
          <cell r="I494"/>
          <cell r="T494">
            <v>222052</v>
          </cell>
          <cell r="Z494" t="str">
            <v>Señal Picada</v>
          </cell>
        </row>
        <row r="495">
          <cell r="A495" t="str">
            <v>SP-356a</v>
          </cell>
          <cell r="F495" t="str">
            <v>SP- 06</v>
          </cell>
          <cell r="H495" t="str">
            <v>SP-356a</v>
          </cell>
          <cell r="I495"/>
          <cell r="T495">
            <v>222052</v>
          </cell>
          <cell r="Z495" t="str">
            <v>Señal Picada</v>
          </cell>
        </row>
        <row r="496">
          <cell r="A496" t="str">
            <v>SP-358a</v>
          </cell>
          <cell r="F496" t="str">
            <v>SP- 06</v>
          </cell>
          <cell r="H496" t="str">
            <v>SP-358a</v>
          </cell>
          <cell r="I496"/>
          <cell r="T496">
            <v>222052</v>
          </cell>
          <cell r="Z496" t="str">
            <v>Señal Picada</v>
          </cell>
        </row>
        <row r="497">
          <cell r="A497" t="str">
            <v>SP-359a</v>
          </cell>
          <cell r="F497" t="str">
            <v>SP- 06</v>
          </cell>
          <cell r="H497" t="str">
            <v>SP-359a</v>
          </cell>
          <cell r="I497"/>
          <cell r="T497">
            <v>222052</v>
          </cell>
          <cell r="Z497" t="str">
            <v>Señal Picada</v>
          </cell>
        </row>
        <row r="498">
          <cell r="A498" t="str">
            <v>SP-360a</v>
          </cell>
          <cell r="F498" t="str">
            <v>SP- 06</v>
          </cell>
          <cell r="H498" t="str">
            <v>SP-360a</v>
          </cell>
          <cell r="I498"/>
          <cell r="T498">
            <v>222052</v>
          </cell>
          <cell r="Z498" t="str">
            <v>Señal Picada</v>
          </cell>
        </row>
        <row r="499">
          <cell r="A499" t="str">
            <v>SP-361a</v>
          </cell>
          <cell r="F499" t="str">
            <v>SP- 06</v>
          </cell>
          <cell r="H499" t="str">
            <v>SP-361a</v>
          </cell>
          <cell r="I499"/>
          <cell r="T499">
            <v>222052</v>
          </cell>
          <cell r="Z499" t="str">
            <v>Señal Picada</v>
          </cell>
        </row>
        <row r="500">
          <cell r="A500" t="str">
            <v>SP-362a</v>
          </cell>
          <cell r="F500" t="str">
            <v>SP- 06</v>
          </cell>
          <cell r="H500" t="str">
            <v>SP-362a</v>
          </cell>
          <cell r="I500"/>
          <cell r="T500">
            <v>222052</v>
          </cell>
          <cell r="Z500" t="str">
            <v>Señal Picada</v>
          </cell>
        </row>
        <row r="501">
          <cell r="A501" t="str">
            <v>SP-363a</v>
          </cell>
          <cell r="F501" t="str">
            <v>SP- 06</v>
          </cell>
          <cell r="H501" t="str">
            <v>SP-363a</v>
          </cell>
          <cell r="I501"/>
          <cell r="T501">
            <v>222052</v>
          </cell>
          <cell r="Z501" t="str">
            <v>Señal Picada</v>
          </cell>
        </row>
        <row r="502">
          <cell r="A502" t="str">
            <v>SP-364a</v>
          </cell>
          <cell r="F502" t="str">
            <v>SP- 06</v>
          </cell>
          <cell r="H502" t="str">
            <v>SP-364a</v>
          </cell>
          <cell r="I502"/>
          <cell r="T502">
            <v>222052</v>
          </cell>
          <cell r="Z502" t="str">
            <v>Señal Picada</v>
          </cell>
        </row>
        <row r="503">
          <cell r="A503" t="str">
            <v>SP-366a</v>
          </cell>
          <cell r="F503" t="str">
            <v>SP- 06</v>
          </cell>
          <cell r="H503" t="str">
            <v>SP-366a</v>
          </cell>
          <cell r="I503"/>
          <cell r="T503">
            <v>222052</v>
          </cell>
          <cell r="Z503" t="str">
            <v>Señal Picada</v>
          </cell>
        </row>
        <row r="504">
          <cell r="A504" t="str">
            <v>SP-367a</v>
          </cell>
          <cell r="F504" t="str">
            <v>SP- 06</v>
          </cell>
          <cell r="H504" t="str">
            <v>SP-367a</v>
          </cell>
          <cell r="I504"/>
          <cell r="T504">
            <v>222052</v>
          </cell>
          <cell r="Z504" t="str">
            <v>Señal Picada</v>
          </cell>
        </row>
        <row r="505">
          <cell r="A505" t="str">
            <v>SP-368a</v>
          </cell>
          <cell r="F505" t="str">
            <v>SP- 01</v>
          </cell>
          <cell r="H505" t="str">
            <v>SP-368a</v>
          </cell>
          <cell r="I505"/>
          <cell r="T505">
            <v>222052</v>
          </cell>
          <cell r="Z505" t="str">
            <v>Señal Picada</v>
          </cell>
        </row>
        <row r="506">
          <cell r="A506" t="str">
            <v>SP-369[00]a</v>
          </cell>
          <cell r="F506" t="str">
            <v>SP- 07</v>
          </cell>
          <cell r="H506" t="str">
            <v>SP-369[00]a</v>
          </cell>
          <cell r="I506"/>
          <cell r="T506">
            <v>222052</v>
          </cell>
          <cell r="Z506" t="str">
            <v>Señal Picada</v>
          </cell>
        </row>
        <row r="507">
          <cell r="A507" t="str">
            <v>SP-370[00]a</v>
          </cell>
          <cell r="F507" t="str">
            <v>SP- 02</v>
          </cell>
          <cell r="H507" t="str">
            <v>SP-370[00]a</v>
          </cell>
          <cell r="I507"/>
          <cell r="T507">
            <v>222052</v>
          </cell>
          <cell r="Z507" t="str">
            <v>Señal Picada</v>
          </cell>
        </row>
        <row r="508">
          <cell r="A508" t="str">
            <v>SP-372a</v>
          </cell>
          <cell r="F508" t="str">
            <v>SP- 01</v>
          </cell>
          <cell r="H508" t="str">
            <v>SP-372a</v>
          </cell>
          <cell r="I508"/>
          <cell r="T508">
            <v>222052</v>
          </cell>
          <cell r="Z508" t="str">
            <v>Señal Picada</v>
          </cell>
        </row>
        <row r="509">
          <cell r="A509" t="str">
            <v>SP-374[00]a</v>
          </cell>
          <cell r="F509" t="str">
            <v>SP- 04</v>
          </cell>
          <cell r="H509" t="str">
            <v>SP-374[00]a</v>
          </cell>
          <cell r="I509"/>
          <cell r="T509">
            <v>222052</v>
          </cell>
          <cell r="Z509" t="str">
            <v>Señal Picada</v>
          </cell>
        </row>
        <row r="510">
          <cell r="A510" t="str">
            <v>SP-38</v>
          </cell>
          <cell r="F510" t="str">
            <v>SP- 02</v>
          </cell>
          <cell r="H510" t="str">
            <v>SP-38</v>
          </cell>
          <cell r="I510"/>
          <cell r="T510">
            <v>222052</v>
          </cell>
          <cell r="Z510" t="str">
            <v>Señal Picada</v>
          </cell>
        </row>
        <row r="511">
          <cell r="A511" t="str">
            <v>SP-382[00]a</v>
          </cell>
          <cell r="F511" t="str">
            <v>SP- 02</v>
          </cell>
          <cell r="H511" t="str">
            <v>SP-382[00]a</v>
          </cell>
          <cell r="I511"/>
          <cell r="T511">
            <v>222052</v>
          </cell>
          <cell r="Z511" t="str">
            <v>Señal Picada</v>
          </cell>
        </row>
        <row r="512">
          <cell r="A512" t="str">
            <v>SP-384a</v>
          </cell>
          <cell r="F512" t="str">
            <v>SP- 06</v>
          </cell>
          <cell r="H512" t="str">
            <v>SP-384a</v>
          </cell>
          <cell r="I512"/>
          <cell r="T512">
            <v>222052</v>
          </cell>
          <cell r="Z512" t="str">
            <v>Señal Picada</v>
          </cell>
        </row>
        <row r="513">
          <cell r="A513" t="str">
            <v>SP-386a</v>
          </cell>
          <cell r="F513" t="str">
            <v>SP- 06</v>
          </cell>
          <cell r="H513" t="str">
            <v>SP-386a</v>
          </cell>
          <cell r="I513"/>
          <cell r="T513">
            <v>222052</v>
          </cell>
          <cell r="Z513" t="str">
            <v>Señal Picada</v>
          </cell>
        </row>
        <row r="514">
          <cell r="A514" t="str">
            <v>SP-387a</v>
          </cell>
          <cell r="F514" t="str">
            <v>SP- 01</v>
          </cell>
          <cell r="H514" t="str">
            <v>SP-387a</v>
          </cell>
          <cell r="I514"/>
          <cell r="T514">
            <v>222052</v>
          </cell>
          <cell r="Z514" t="str">
            <v>Señal Picada</v>
          </cell>
        </row>
        <row r="515">
          <cell r="A515" t="str">
            <v>SP-388a</v>
          </cell>
          <cell r="F515" t="str">
            <v>SP- 01</v>
          </cell>
          <cell r="H515" t="str">
            <v>SP-388a</v>
          </cell>
          <cell r="I515"/>
          <cell r="T515">
            <v>222052</v>
          </cell>
          <cell r="Z515" t="str">
            <v>Señal Picada</v>
          </cell>
        </row>
        <row r="516">
          <cell r="A516" t="str">
            <v>SP-389a</v>
          </cell>
          <cell r="F516" t="str">
            <v>SP- 06</v>
          </cell>
          <cell r="H516" t="str">
            <v>SP-389a</v>
          </cell>
          <cell r="I516"/>
          <cell r="T516">
            <v>222052</v>
          </cell>
          <cell r="Z516" t="str">
            <v>Señal Picada</v>
          </cell>
        </row>
        <row r="517">
          <cell r="A517" t="str">
            <v>SP-39</v>
          </cell>
          <cell r="F517" t="str">
            <v>SP- 02</v>
          </cell>
          <cell r="H517" t="str">
            <v>SP-39</v>
          </cell>
          <cell r="I517"/>
          <cell r="T517">
            <v>222052</v>
          </cell>
          <cell r="Z517" t="str">
            <v>Señal Picada</v>
          </cell>
        </row>
        <row r="518">
          <cell r="A518" t="str">
            <v>SP-390a</v>
          </cell>
          <cell r="F518" t="str">
            <v>SP- 06</v>
          </cell>
          <cell r="H518" t="str">
            <v>SP-390a</v>
          </cell>
          <cell r="I518"/>
          <cell r="T518">
            <v>222052</v>
          </cell>
          <cell r="Z518" t="str">
            <v>Señal Picada</v>
          </cell>
        </row>
        <row r="519">
          <cell r="A519" t="str">
            <v>SP-391a</v>
          </cell>
          <cell r="F519" t="str">
            <v>SP- 06</v>
          </cell>
          <cell r="H519" t="str">
            <v>SP-391a</v>
          </cell>
          <cell r="I519"/>
          <cell r="T519">
            <v>222052</v>
          </cell>
          <cell r="Z519" t="str">
            <v>Señal Picada</v>
          </cell>
        </row>
        <row r="520">
          <cell r="A520" t="str">
            <v>SP-392a</v>
          </cell>
          <cell r="F520" t="str">
            <v>SP- 06</v>
          </cell>
          <cell r="H520" t="str">
            <v>SP-392a</v>
          </cell>
          <cell r="I520"/>
          <cell r="T520">
            <v>222052</v>
          </cell>
          <cell r="Z520" t="str">
            <v>Señal Picada</v>
          </cell>
        </row>
        <row r="521">
          <cell r="A521" t="str">
            <v>SP-395a</v>
          </cell>
          <cell r="F521" t="str">
            <v>SP- 06</v>
          </cell>
          <cell r="H521" t="str">
            <v>SP-395a</v>
          </cell>
          <cell r="I521"/>
          <cell r="T521">
            <v>222052</v>
          </cell>
          <cell r="Z521" t="str">
            <v>Señal Picada</v>
          </cell>
        </row>
        <row r="522">
          <cell r="A522" t="str">
            <v>SP-397a</v>
          </cell>
          <cell r="F522" t="str">
            <v>SP- 06</v>
          </cell>
          <cell r="H522" t="str">
            <v>SP-397a</v>
          </cell>
          <cell r="I522"/>
          <cell r="T522">
            <v>222052</v>
          </cell>
          <cell r="Z522" t="str">
            <v>Señal Picada</v>
          </cell>
        </row>
        <row r="523">
          <cell r="A523" t="str">
            <v>SP-3a(I)</v>
          </cell>
          <cell r="F523" t="str">
            <v>SP- 06</v>
          </cell>
          <cell r="H523" t="str">
            <v>SP-3a(I)</v>
          </cell>
          <cell r="I523"/>
          <cell r="T523">
            <v>222052</v>
          </cell>
          <cell r="Z523" t="str">
            <v>Señal Picada</v>
          </cell>
        </row>
        <row r="524">
          <cell r="A524" t="str">
            <v>SP-401a</v>
          </cell>
          <cell r="F524" t="str">
            <v>SP- 06</v>
          </cell>
          <cell r="H524" t="str">
            <v>SP-401a</v>
          </cell>
          <cell r="I524"/>
          <cell r="T524">
            <v>222052</v>
          </cell>
          <cell r="Z524" t="str">
            <v>Señal Picada</v>
          </cell>
        </row>
        <row r="525">
          <cell r="A525" t="str">
            <v>SP-402a</v>
          </cell>
          <cell r="F525" t="str">
            <v>SP- 06</v>
          </cell>
          <cell r="H525" t="str">
            <v>SP-402a</v>
          </cell>
          <cell r="I525"/>
          <cell r="T525">
            <v>222052</v>
          </cell>
          <cell r="Z525" t="str">
            <v>Señal Picada</v>
          </cell>
        </row>
        <row r="526">
          <cell r="A526" t="str">
            <v>SP-403a</v>
          </cell>
          <cell r="F526" t="str">
            <v>SP- 06</v>
          </cell>
          <cell r="H526" t="str">
            <v>SP-403a</v>
          </cell>
          <cell r="I526"/>
          <cell r="T526">
            <v>222052</v>
          </cell>
          <cell r="Z526" t="str">
            <v>Señal Picada</v>
          </cell>
        </row>
        <row r="527">
          <cell r="A527" t="str">
            <v>SP-404a</v>
          </cell>
          <cell r="F527" t="str">
            <v>SP- 06</v>
          </cell>
          <cell r="H527" t="str">
            <v>SP-404a</v>
          </cell>
          <cell r="I527"/>
          <cell r="T527">
            <v>222052</v>
          </cell>
          <cell r="Z527" t="str">
            <v>Señal Picada</v>
          </cell>
        </row>
        <row r="528">
          <cell r="A528" t="str">
            <v>SP-405a</v>
          </cell>
          <cell r="F528" t="str">
            <v>SP- 06</v>
          </cell>
          <cell r="H528" t="str">
            <v>SP-405a</v>
          </cell>
          <cell r="I528"/>
          <cell r="T528">
            <v>222052</v>
          </cell>
          <cell r="Z528" t="str">
            <v>Señal Picada</v>
          </cell>
        </row>
        <row r="529">
          <cell r="A529" t="str">
            <v>SP-406a</v>
          </cell>
          <cell r="F529" t="str">
            <v>SP- 04</v>
          </cell>
          <cell r="H529" t="str">
            <v>SP-406a</v>
          </cell>
          <cell r="I529"/>
          <cell r="T529">
            <v>222052</v>
          </cell>
          <cell r="Z529" t="str">
            <v>Señal Picada</v>
          </cell>
        </row>
        <row r="530">
          <cell r="A530" t="str">
            <v>SP-407a</v>
          </cell>
          <cell r="F530" t="str">
            <v>SP-10</v>
          </cell>
          <cell r="H530" t="str">
            <v>SP-407a</v>
          </cell>
          <cell r="I530"/>
          <cell r="T530">
            <v>222052</v>
          </cell>
          <cell r="Z530" t="str">
            <v>Señal Picada</v>
          </cell>
        </row>
        <row r="531">
          <cell r="A531" t="str">
            <v>SP-40b(I)</v>
          </cell>
          <cell r="F531" t="str">
            <v>SP- 02</v>
          </cell>
          <cell r="H531" t="str">
            <v>SP-40b(I)</v>
          </cell>
          <cell r="I531"/>
          <cell r="T531">
            <v>222052</v>
          </cell>
          <cell r="Z531" t="str">
            <v>Señal Picada</v>
          </cell>
        </row>
        <row r="532">
          <cell r="A532" t="str">
            <v>SP-41</v>
          </cell>
          <cell r="F532" t="str">
            <v>SP- 02</v>
          </cell>
          <cell r="H532" t="str">
            <v>SP-41</v>
          </cell>
          <cell r="I532"/>
          <cell r="T532">
            <v>222052</v>
          </cell>
          <cell r="Z532" t="str">
            <v>Señal Picada</v>
          </cell>
        </row>
        <row r="533">
          <cell r="A533" t="str">
            <v>SP-411a</v>
          </cell>
          <cell r="F533" t="str">
            <v>SP-10</v>
          </cell>
          <cell r="H533" t="str">
            <v>SP-411a</v>
          </cell>
          <cell r="I533"/>
          <cell r="T533">
            <v>222052</v>
          </cell>
          <cell r="Z533" t="str">
            <v>Señal Picada</v>
          </cell>
        </row>
        <row r="534">
          <cell r="A534" t="str">
            <v>SP-413a</v>
          </cell>
          <cell r="F534" t="str">
            <v>SP-10</v>
          </cell>
          <cell r="H534" t="str">
            <v>SP-413a</v>
          </cell>
          <cell r="I534"/>
          <cell r="T534">
            <v>222052</v>
          </cell>
          <cell r="Z534" t="str">
            <v>Señal Picada</v>
          </cell>
        </row>
        <row r="535">
          <cell r="A535" t="str">
            <v>SP-414a</v>
          </cell>
          <cell r="F535" t="str">
            <v>SP-10</v>
          </cell>
          <cell r="H535" t="str">
            <v>SP-414a</v>
          </cell>
          <cell r="I535"/>
          <cell r="T535">
            <v>222052</v>
          </cell>
          <cell r="Z535" t="str">
            <v>Señal Picada</v>
          </cell>
        </row>
        <row r="536">
          <cell r="A536" t="str">
            <v>SP-420a</v>
          </cell>
          <cell r="F536" t="str">
            <v>SP- 04</v>
          </cell>
          <cell r="H536" t="str">
            <v>SP-420a</v>
          </cell>
          <cell r="I536"/>
          <cell r="T536">
            <v>222052</v>
          </cell>
          <cell r="Z536" t="str">
            <v>Señal Picada</v>
          </cell>
        </row>
        <row r="537">
          <cell r="A537" t="str">
            <v>SP-423a</v>
          </cell>
          <cell r="F537" t="str">
            <v>SP-10</v>
          </cell>
          <cell r="H537" t="str">
            <v>SP-423a</v>
          </cell>
          <cell r="I537"/>
          <cell r="T537">
            <v>222052</v>
          </cell>
          <cell r="Z537" t="str">
            <v>Señal Picada</v>
          </cell>
        </row>
        <row r="538">
          <cell r="A538" t="str">
            <v>SP-424a</v>
          </cell>
          <cell r="F538" t="str">
            <v>SP-10</v>
          </cell>
          <cell r="H538" t="str">
            <v>SP-424a</v>
          </cell>
          <cell r="I538"/>
          <cell r="T538">
            <v>222052</v>
          </cell>
          <cell r="Z538" t="str">
            <v>Señal Picada</v>
          </cell>
        </row>
        <row r="539">
          <cell r="A539" t="str">
            <v>SP-425a</v>
          </cell>
          <cell r="F539" t="str">
            <v>SP-10</v>
          </cell>
          <cell r="H539" t="str">
            <v>SP-425a</v>
          </cell>
          <cell r="I539"/>
          <cell r="T539">
            <v>222052</v>
          </cell>
          <cell r="Z539" t="str">
            <v>Señal Picada</v>
          </cell>
        </row>
        <row r="540">
          <cell r="A540" t="str">
            <v>SP-426a</v>
          </cell>
          <cell r="F540" t="str">
            <v>SP- 09</v>
          </cell>
          <cell r="H540" t="str">
            <v>SP-426a</v>
          </cell>
          <cell r="I540"/>
          <cell r="T540">
            <v>222052</v>
          </cell>
          <cell r="Z540" t="str">
            <v>Señal Picada</v>
          </cell>
        </row>
        <row r="541">
          <cell r="A541" t="str">
            <v>SP-428a</v>
          </cell>
          <cell r="F541" t="str">
            <v>SP- 09</v>
          </cell>
          <cell r="H541" t="str">
            <v>SP-428a</v>
          </cell>
          <cell r="I541"/>
          <cell r="T541">
            <v>222052</v>
          </cell>
          <cell r="Z541" t="str">
            <v>Señal Picada</v>
          </cell>
        </row>
        <row r="542">
          <cell r="A542" t="str">
            <v>SP-429a</v>
          </cell>
          <cell r="F542" t="str">
            <v>SP- 09</v>
          </cell>
          <cell r="H542" t="str">
            <v>SP-429a</v>
          </cell>
          <cell r="I542"/>
          <cell r="T542">
            <v>222052</v>
          </cell>
          <cell r="Z542" t="str">
            <v>Señal Picada</v>
          </cell>
        </row>
        <row r="543">
          <cell r="A543" t="str">
            <v>SP-42a(I)</v>
          </cell>
          <cell r="F543" t="str">
            <v>SP- 02</v>
          </cell>
          <cell r="H543" t="str">
            <v>SP-42a(I)</v>
          </cell>
          <cell r="I543"/>
          <cell r="T543">
            <v>222052</v>
          </cell>
          <cell r="Z543" t="str">
            <v>Señal Picada</v>
          </cell>
        </row>
        <row r="544">
          <cell r="A544" t="str">
            <v>SP-43(I)[00]a</v>
          </cell>
          <cell r="F544" t="str">
            <v>SP- 02</v>
          </cell>
          <cell r="H544" t="str">
            <v>SP-43(I)[00]a</v>
          </cell>
          <cell r="I544"/>
          <cell r="T544">
            <v>222052</v>
          </cell>
          <cell r="Z544" t="str">
            <v>Señal Picada</v>
          </cell>
        </row>
        <row r="545">
          <cell r="A545" t="str">
            <v>SP-430a</v>
          </cell>
          <cell r="F545" t="str">
            <v>SP- 07</v>
          </cell>
          <cell r="H545" t="str">
            <v>SP-430a</v>
          </cell>
          <cell r="I545"/>
          <cell r="T545">
            <v>222052</v>
          </cell>
          <cell r="Z545" t="str">
            <v>Señal Picada</v>
          </cell>
        </row>
        <row r="546">
          <cell r="A546" t="str">
            <v>SP-438a</v>
          </cell>
          <cell r="F546" t="str">
            <v>SP- 06</v>
          </cell>
          <cell r="H546" t="str">
            <v>SP-438a</v>
          </cell>
          <cell r="I546"/>
          <cell r="T546">
            <v>222052</v>
          </cell>
          <cell r="Z546" t="str">
            <v>Señal Picada</v>
          </cell>
        </row>
        <row r="547">
          <cell r="A547" t="str">
            <v>SP-439a</v>
          </cell>
          <cell r="F547" t="str">
            <v>SP- 02</v>
          </cell>
          <cell r="H547" t="str">
            <v>SP-439a</v>
          </cell>
          <cell r="I547"/>
          <cell r="T547">
            <v>222052</v>
          </cell>
          <cell r="Z547" t="str">
            <v>Señal Picada</v>
          </cell>
        </row>
        <row r="548">
          <cell r="A548" t="str">
            <v>SP-441a</v>
          </cell>
          <cell r="F548" t="str">
            <v>SP- 06</v>
          </cell>
          <cell r="H548" t="str">
            <v>SP-441a</v>
          </cell>
          <cell r="I548"/>
          <cell r="T548">
            <v>222052</v>
          </cell>
          <cell r="Z548" t="str">
            <v>Señal Picada</v>
          </cell>
        </row>
        <row r="549">
          <cell r="A549" t="str">
            <v>SP-442a</v>
          </cell>
          <cell r="F549" t="str">
            <v>SP- 06</v>
          </cell>
          <cell r="H549" t="str">
            <v>SP-442a</v>
          </cell>
          <cell r="I549"/>
          <cell r="T549">
            <v>222052</v>
          </cell>
          <cell r="Z549" t="str">
            <v>Señal Picada</v>
          </cell>
        </row>
        <row r="550">
          <cell r="A550" t="str">
            <v>SP-443a</v>
          </cell>
          <cell r="F550" t="str">
            <v>SP- 06</v>
          </cell>
          <cell r="H550" t="str">
            <v>SP-443a</v>
          </cell>
          <cell r="I550"/>
          <cell r="T550">
            <v>222052</v>
          </cell>
          <cell r="Z550" t="str">
            <v>Señal Picada</v>
          </cell>
        </row>
        <row r="551">
          <cell r="A551" t="str">
            <v>SP-444a</v>
          </cell>
          <cell r="F551" t="str">
            <v>SP- 06</v>
          </cell>
          <cell r="H551" t="str">
            <v>SP-444a</v>
          </cell>
          <cell r="I551"/>
          <cell r="T551">
            <v>222052</v>
          </cell>
          <cell r="Z551" t="str">
            <v>Señal Picada</v>
          </cell>
        </row>
        <row r="552">
          <cell r="A552" t="str">
            <v>SP-445a</v>
          </cell>
          <cell r="F552" t="str">
            <v>SP- 06</v>
          </cell>
          <cell r="H552" t="str">
            <v>SP-445a</v>
          </cell>
          <cell r="I552"/>
          <cell r="T552">
            <v>222052</v>
          </cell>
          <cell r="Z552" t="str">
            <v>Señal Picada</v>
          </cell>
        </row>
        <row r="553">
          <cell r="A553" t="str">
            <v>SP-446a</v>
          </cell>
          <cell r="F553" t="str">
            <v>SP- 06</v>
          </cell>
          <cell r="H553" t="str">
            <v>SP-446a</v>
          </cell>
          <cell r="I553"/>
          <cell r="T553">
            <v>222052</v>
          </cell>
          <cell r="Z553" t="str">
            <v>Señal Picada</v>
          </cell>
        </row>
        <row r="554">
          <cell r="A554" t="str">
            <v>SP-447a</v>
          </cell>
          <cell r="F554" t="str">
            <v>SP- 03</v>
          </cell>
          <cell r="H554" t="str">
            <v>SP-447a</v>
          </cell>
          <cell r="I554"/>
          <cell r="T554">
            <v>222052</v>
          </cell>
          <cell r="Z554" t="str">
            <v>Señal Picada</v>
          </cell>
        </row>
        <row r="555">
          <cell r="A555" t="str">
            <v>SP-449[00]a</v>
          </cell>
          <cell r="F555" t="str">
            <v>SP- 09</v>
          </cell>
          <cell r="H555" t="str">
            <v>SP-449[00]a</v>
          </cell>
          <cell r="I555"/>
          <cell r="T555">
            <v>222052</v>
          </cell>
          <cell r="Z555" t="str">
            <v>Señal Picada</v>
          </cell>
        </row>
        <row r="556">
          <cell r="A556" t="str">
            <v>SP-45</v>
          </cell>
          <cell r="F556" t="str">
            <v>SP- 02</v>
          </cell>
          <cell r="H556" t="str">
            <v>SP-45</v>
          </cell>
          <cell r="I556"/>
          <cell r="T556">
            <v>222052</v>
          </cell>
          <cell r="Z556" t="str">
            <v>Señal Picada</v>
          </cell>
        </row>
        <row r="557">
          <cell r="A557" t="str">
            <v>SP-450a</v>
          </cell>
          <cell r="F557" t="str">
            <v>SP-10</v>
          </cell>
          <cell r="H557" t="str">
            <v>SP-450a</v>
          </cell>
          <cell r="I557"/>
          <cell r="T557">
            <v>222052</v>
          </cell>
          <cell r="Z557" t="str">
            <v>Señal Picada</v>
          </cell>
        </row>
        <row r="558">
          <cell r="A558" t="str">
            <v>SP-451a</v>
          </cell>
          <cell r="F558" t="str">
            <v>SP-10</v>
          </cell>
          <cell r="H558" t="str">
            <v>SP-451a</v>
          </cell>
          <cell r="I558"/>
          <cell r="T558">
            <v>222052</v>
          </cell>
          <cell r="Z558" t="str">
            <v>Señal Picada</v>
          </cell>
        </row>
        <row r="559">
          <cell r="A559" t="str">
            <v>SP-452a</v>
          </cell>
          <cell r="F559" t="str">
            <v>SP-10</v>
          </cell>
          <cell r="H559" t="str">
            <v>SP-452a</v>
          </cell>
          <cell r="I559"/>
          <cell r="T559">
            <v>222052</v>
          </cell>
          <cell r="Z559" t="str">
            <v>Señal Picada</v>
          </cell>
        </row>
        <row r="560">
          <cell r="A560" t="str">
            <v>SP-453a</v>
          </cell>
          <cell r="F560" t="str">
            <v>SP-10</v>
          </cell>
          <cell r="H560" t="str">
            <v>SP-453a</v>
          </cell>
          <cell r="I560"/>
          <cell r="T560">
            <v>222052</v>
          </cell>
          <cell r="Z560" t="str">
            <v>Señal Picada</v>
          </cell>
        </row>
        <row r="561">
          <cell r="A561" t="str">
            <v>SP-455a</v>
          </cell>
          <cell r="F561" t="str">
            <v>SP-10</v>
          </cell>
          <cell r="H561" t="str">
            <v>SP-455a</v>
          </cell>
          <cell r="I561"/>
          <cell r="T561">
            <v>222052</v>
          </cell>
          <cell r="Z561" t="str">
            <v>Señal Picada</v>
          </cell>
        </row>
        <row r="562">
          <cell r="A562" t="str">
            <v>SP-458a</v>
          </cell>
          <cell r="F562" t="str">
            <v>SP- 02</v>
          </cell>
          <cell r="H562" t="str">
            <v>SP-458a</v>
          </cell>
          <cell r="I562"/>
          <cell r="T562">
            <v>222052</v>
          </cell>
          <cell r="Z562" t="str">
            <v>Señal Picada</v>
          </cell>
        </row>
        <row r="563">
          <cell r="A563" t="str">
            <v>SP-46</v>
          </cell>
          <cell r="F563" t="str">
            <v>SP- 02</v>
          </cell>
          <cell r="H563" t="str">
            <v>SP-46</v>
          </cell>
          <cell r="I563"/>
          <cell r="T563">
            <v>222052</v>
          </cell>
          <cell r="Z563" t="str">
            <v>Señal Picada</v>
          </cell>
        </row>
        <row r="564">
          <cell r="A564" t="str">
            <v>SP-461a</v>
          </cell>
          <cell r="F564" t="str">
            <v>SP- 01</v>
          </cell>
          <cell r="H564" t="str">
            <v>SP-461a</v>
          </cell>
          <cell r="I564"/>
          <cell r="T564">
            <v>222052</v>
          </cell>
          <cell r="Z564" t="str">
            <v>Señal Picada</v>
          </cell>
        </row>
        <row r="565">
          <cell r="A565" t="str">
            <v>SP-462a</v>
          </cell>
          <cell r="F565" t="str">
            <v>SP- 01</v>
          </cell>
          <cell r="H565" t="str">
            <v>SP-462a</v>
          </cell>
          <cell r="I565"/>
          <cell r="T565">
            <v>222052</v>
          </cell>
          <cell r="Z565" t="str">
            <v>Señal Picada</v>
          </cell>
        </row>
        <row r="566">
          <cell r="A566" t="str">
            <v>SP-463a</v>
          </cell>
          <cell r="F566" t="str">
            <v>SP- 01</v>
          </cell>
          <cell r="H566" t="str">
            <v>SP-463a</v>
          </cell>
          <cell r="I566"/>
          <cell r="T566">
            <v>222052</v>
          </cell>
          <cell r="Z566" t="str">
            <v>Señal Picada</v>
          </cell>
        </row>
        <row r="567">
          <cell r="A567" t="str">
            <v>SP-465a</v>
          </cell>
          <cell r="F567" t="str">
            <v>SP- 01</v>
          </cell>
          <cell r="H567" t="str">
            <v>SP-465a</v>
          </cell>
          <cell r="I567"/>
          <cell r="T567">
            <v>222052</v>
          </cell>
          <cell r="Z567" t="str">
            <v>Señal Picada</v>
          </cell>
        </row>
        <row r="568">
          <cell r="A568" t="str">
            <v>SP-466a</v>
          </cell>
          <cell r="F568" t="str">
            <v>SP- 02</v>
          </cell>
          <cell r="H568" t="str">
            <v>SP-466a</v>
          </cell>
          <cell r="I568"/>
          <cell r="T568">
            <v>222052</v>
          </cell>
          <cell r="Z568" t="str">
            <v>Señal Picada</v>
          </cell>
        </row>
        <row r="569">
          <cell r="A569" t="str">
            <v>SP-467a</v>
          </cell>
          <cell r="F569" t="str">
            <v>SP- 02</v>
          </cell>
          <cell r="H569" t="str">
            <v>SP-467a</v>
          </cell>
          <cell r="I569"/>
          <cell r="T569">
            <v>222052</v>
          </cell>
          <cell r="Z569" t="str">
            <v>Señal Picada</v>
          </cell>
        </row>
        <row r="570">
          <cell r="A570" t="str">
            <v>SP-468a</v>
          </cell>
          <cell r="F570" t="str">
            <v>SP- 02</v>
          </cell>
          <cell r="H570" t="str">
            <v>SP-468a</v>
          </cell>
          <cell r="I570"/>
          <cell r="T570">
            <v>222052</v>
          </cell>
          <cell r="Z570" t="str">
            <v>Señal Picada</v>
          </cell>
        </row>
        <row r="571">
          <cell r="A571" t="str">
            <v>SP-473a</v>
          </cell>
          <cell r="F571" t="str">
            <v>SP- 02</v>
          </cell>
          <cell r="H571" t="str">
            <v>SP-473a</v>
          </cell>
          <cell r="I571"/>
          <cell r="T571">
            <v>222052</v>
          </cell>
          <cell r="Z571" t="str">
            <v>Señal Picada</v>
          </cell>
        </row>
        <row r="572">
          <cell r="A572" t="str">
            <v>SP-474a</v>
          </cell>
          <cell r="F572" t="str">
            <v>SP- 02</v>
          </cell>
          <cell r="H572" t="str">
            <v>SP-474a</v>
          </cell>
          <cell r="I572"/>
          <cell r="T572">
            <v>222052</v>
          </cell>
          <cell r="Z572" t="str">
            <v>Señal Picada</v>
          </cell>
        </row>
        <row r="573">
          <cell r="A573" t="str">
            <v>SP-476a</v>
          </cell>
          <cell r="F573" t="str">
            <v>SP- 07</v>
          </cell>
          <cell r="H573" t="str">
            <v>SP-476a</v>
          </cell>
          <cell r="I573"/>
          <cell r="T573">
            <v>222052</v>
          </cell>
          <cell r="Z573" t="str">
            <v>Señal Picada</v>
          </cell>
        </row>
        <row r="574">
          <cell r="A574" t="str">
            <v>SP-47a(I)</v>
          </cell>
          <cell r="F574" t="str">
            <v>SP- 02</v>
          </cell>
          <cell r="H574" t="str">
            <v>SP-47a(I)</v>
          </cell>
          <cell r="I574"/>
          <cell r="T574">
            <v>222052</v>
          </cell>
          <cell r="Z574" t="str">
            <v>Señal Picada</v>
          </cell>
        </row>
        <row r="575">
          <cell r="A575" t="str">
            <v>SP-483a</v>
          </cell>
          <cell r="F575" t="str">
            <v>SP-10</v>
          </cell>
          <cell r="H575" t="str">
            <v>SP-483a</v>
          </cell>
          <cell r="I575"/>
          <cell r="T575">
            <v>222052</v>
          </cell>
          <cell r="Z575" t="str">
            <v>Señal Picada</v>
          </cell>
        </row>
        <row r="576">
          <cell r="A576" t="str">
            <v>SP-484a</v>
          </cell>
          <cell r="F576" t="str">
            <v>SP-10</v>
          </cell>
          <cell r="H576" t="str">
            <v>SP-484a</v>
          </cell>
          <cell r="I576"/>
          <cell r="T576">
            <v>222052</v>
          </cell>
          <cell r="Z576" t="str">
            <v>Señal Picada</v>
          </cell>
        </row>
        <row r="577">
          <cell r="A577" t="str">
            <v>SP-485a</v>
          </cell>
          <cell r="F577" t="str">
            <v>SP-10</v>
          </cell>
          <cell r="H577" t="str">
            <v>SP-485a</v>
          </cell>
          <cell r="I577"/>
          <cell r="T577">
            <v>222052</v>
          </cell>
          <cell r="Z577" t="str">
            <v>Señal Picada</v>
          </cell>
        </row>
        <row r="578">
          <cell r="A578" t="str">
            <v>SP-486a</v>
          </cell>
          <cell r="F578" t="str">
            <v>SP-10</v>
          </cell>
          <cell r="H578" t="str">
            <v>SP-486a</v>
          </cell>
          <cell r="I578"/>
          <cell r="T578">
            <v>222052</v>
          </cell>
          <cell r="Z578" t="str">
            <v>Señal Picada</v>
          </cell>
        </row>
        <row r="579">
          <cell r="A579" t="str">
            <v>SP-487a</v>
          </cell>
          <cell r="F579" t="str">
            <v>SP-10</v>
          </cell>
          <cell r="H579" t="str">
            <v>SP-487a</v>
          </cell>
          <cell r="I579"/>
          <cell r="T579">
            <v>222052</v>
          </cell>
          <cell r="Z579" t="str">
            <v>Señal Picada</v>
          </cell>
        </row>
        <row r="580">
          <cell r="A580" t="str">
            <v>SP-488a</v>
          </cell>
          <cell r="F580" t="str">
            <v>SP-10</v>
          </cell>
          <cell r="H580" t="str">
            <v>SP-488a</v>
          </cell>
          <cell r="I580"/>
          <cell r="T580">
            <v>222052</v>
          </cell>
          <cell r="Z580" t="str">
            <v>Señal Picada</v>
          </cell>
        </row>
        <row r="581">
          <cell r="A581" t="str">
            <v>SP-489a</v>
          </cell>
          <cell r="F581" t="str">
            <v>SP-10</v>
          </cell>
          <cell r="H581" t="str">
            <v>SP-489a</v>
          </cell>
          <cell r="I581"/>
          <cell r="T581">
            <v>222052</v>
          </cell>
          <cell r="Z581" t="str">
            <v>Señal Picada</v>
          </cell>
        </row>
        <row r="582">
          <cell r="A582" t="str">
            <v>SP-49</v>
          </cell>
          <cell r="F582" t="str">
            <v>SP- 02</v>
          </cell>
          <cell r="H582" t="str">
            <v>SP-49</v>
          </cell>
          <cell r="I582"/>
          <cell r="T582">
            <v>222052</v>
          </cell>
          <cell r="Z582" t="str">
            <v>Señal Picada</v>
          </cell>
        </row>
        <row r="583">
          <cell r="A583" t="str">
            <v>SP-490a</v>
          </cell>
          <cell r="F583" t="str">
            <v>SP-10</v>
          </cell>
          <cell r="H583" t="str">
            <v>SP-490a</v>
          </cell>
          <cell r="I583"/>
          <cell r="T583">
            <v>222052</v>
          </cell>
          <cell r="Z583" t="str">
            <v>Señal Picada</v>
          </cell>
        </row>
        <row r="584">
          <cell r="A584" t="str">
            <v>SP-495a</v>
          </cell>
          <cell r="F584" t="str">
            <v>SP-10</v>
          </cell>
          <cell r="H584" t="str">
            <v>SP-495a</v>
          </cell>
          <cell r="I584"/>
          <cell r="T584">
            <v>222052</v>
          </cell>
          <cell r="Z584" t="str">
            <v>Señal Picada</v>
          </cell>
        </row>
        <row r="585">
          <cell r="A585" t="str">
            <v>SP-496a</v>
          </cell>
          <cell r="F585" t="str">
            <v>SP-10</v>
          </cell>
          <cell r="H585" t="str">
            <v>SP-496a</v>
          </cell>
          <cell r="I585"/>
          <cell r="T585">
            <v>222052</v>
          </cell>
          <cell r="Z585" t="str">
            <v>Señal Picada</v>
          </cell>
        </row>
        <row r="586">
          <cell r="A586" t="str">
            <v>SP-497a</v>
          </cell>
          <cell r="F586" t="str">
            <v>SP-10</v>
          </cell>
          <cell r="H586" t="str">
            <v>SP-497a</v>
          </cell>
          <cell r="I586"/>
          <cell r="T586">
            <v>222052</v>
          </cell>
          <cell r="Z586" t="str">
            <v>Señal Picada</v>
          </cell>
        </row>
        <row r="587">
          <cell r="A587" t="str">
            <v>SP-498a</v>
          </cell>
          <cell r="F587" t="str">
            <v>SP-10</v>
          </cell>
          <cell r="H587" t="str">
            <v>SP-498a</v>
          </cell>
          <cell r="I587"/>
          <cell r="T587">
            <v>222052</v>
          </cell>
          <cell r="Z587" t="str">
            <v>Señal Picada</v>
          </cell>
        </row>
        <row r="588">
          <cell r="A588" t="str">
            <v>SP-499a</v>
          </cell>
          <cell r="F588" t="str">
            <v>SP-10</v>
          </cell>
          <cell r="H588" t="str">
            <v>SP-499a</v>
          </cell>
          <cell r="I588"/>
          <cell r="T588">
            <v>222052</v>
          </cell>
          <cell r="Z588" t="str">
            <v>Señal Picada</v>
          </cell>
        </row>
        <row r="589">
          <cell r="A589" t="str">
            <v>SP-4a(I)</v>
          </cell>
          <cell r="F589" t="str">
            <v>SP- 01</v>
          </cell>
          <cell r="H589" t="str">
            <v>SP-4a(I)</v>
          </cell>
          <cell r="I589"/>
          <cell r="T589">
            <v>222052</v>
          </cell>
          <cell r="Z589" t="str">
            <v>Señal Picada</v>
          </cell>
        </row>
        <row r="590">
          <cell r="A590" t="str">
            <v>SP-50</v>
          </cell>
          <cell r="F590" t="str">
            <v>SP- 02</v>
          </cell>
          <cell r="H590" t="str">
            <v>SP-50</v>
          </cell>
          <cell r="I590"/>
          <cell r="T590">
            <v>222052</v>
          </cell>
          <cell r="Z590" t="str">
            <v>Señal Picada</v>
          </cell>
        </row>
        <row r="591">
          <cell r="A591" t="str">
            <v>SP-500[00]a</v>
          </cell>
          <cell r="F591" t="str">
            <v>SP-10</v>
          </cell>
          <cell r="H591" t="str">
            <v>SP-500[00]a</v>
          </cell>
          <cell r="I591"/>
          <cell r="T591">
            <v>222052</v>
          </cell>
          <cell r="Z591" t="str">
            <v>Señal Picada</v>
          </cell>
        </row>
        <row r="592">
          <cell r="A592" t="str">
            <v>SP-501[00]a</v>
          </cell>
          <cell r="F592" t="str">
            <v>SP-10</v>
          </cell>
          <cell r="H592" t="str">
            <v>SP-501[00]a</v>
          </cell>
          <cell r="I592"/>
          <cell r="T592">
            <v>222052</v>
          </cell>
          <cell r="Z592" t="str">
            <v>Señal Picada</v>
          </cell>
        </row>
        <row r="593">
          <cell r="A593" t="str">
            <v>SP-502[00]a</v>
          </cell>
          <cell r="F593" t="str">
            <v>SP- 09</v>
          </cell>
          <cell r="H593" t="str">
            <v>SP-502[00]a</v>
          </cell>
          <cell r="I593"/>
          <cell r="T593">
            <v>222052</v>
          </cell>
          <cell r="Z593" t="str">
            <v>Señal Picada</v>
          </cell>
        </row>
        <row r="594">
          <cell r="A594" t="str">
            <v>SP-503a</v>
          </cell>
          <cell r="F594" t="str">
            <v>SP- 09</v>
          </cell>
          <cell r="H594" t="str">
            <v>SP-503a</v>
          </cell>
          <cell r="I594"/>
          <cell r="T594">
            <v>222052</v>
          </cell>
          <cell r="Z594" t="str">
            <v>Señal Picada</v>
          </cell>
        </row>
        <row r="595">
          <cell r="A595" t="str">
            <v>SP-504a</v>
          </cell>
          <cell r="F595" t="str">
            <v>SP-10</v>
          </cell>
          <cell r="H595" t="str">
            <v>SP-504a</v>
          </cell>
          <cell r="I595"/>
          <cell r="T595">
            <v>222052</v>
          </cell>
          <cell r="Z595" t="str">
            <v>Señal Picada</v>
          </cell>
        </row>
        <row r="596">
          <cell r="A596" t="str">
            <v>SP-505a</v>
          </cell>
          <cell r="F596" t="str">
            <v>SP-10</v>
          </cell>
          <cell r="H596" t="str">
            <v>SP-505a</v>
          </cell>
          <cell r="I596"/>
          <cell r="T596">
            <v>222052</v>
          </cell>
          <cell r="Z596" t="str">
            <v>Señal Picada</v>
          </cell>
        </row>
        <row r="597">
          <cell r="A597" t="str">
            <v>SP-506a</v>
          </cell>
          <cell r="F597" t="str">
            <v>SP-10</v>
          </cell>
          <cell r="H597" t="str">
            <v>SP-506a</v>
          </cell>
          <cell r="I597"/>
          <cell r="T597">
            <v>222052</v>
          </cell>
          <cell r="Z597" t="str">
            <v>Señal Picada</v>
          </cell>
        </row>
        <row r="598">
          <cell r="A598" t="str">
            <v>SP-508[00]a</v>
          </cell>
          <cell r="F598" t="str">
            <v>SP-10</v>
          </cell>
          <cell r="H598" t="str">
            <v>SP-508[00]a</v>
          </cell>
          <cell r="I598"/>
          <cell r="T598">
            <v>222052</v>
          </cell>
          <cell r="Z598" t="str">
            <v>Señal Picada</v>
          </cell>
        </row>
        <row r="599">
          <cell r="A599" t="str">
            <v>SP-51</v>
          </cell>
          <cell r="F599" t="str">
            <v>SP- 02</v>
          </cell>
          <cell r="H599" t="str">
            <v>SP-51</v>
          </cell>
          <cell r="I599"/>
          <cell r="T599">
            <v>222052</v>
          </cell>
          <cell r="Z599" t="str">
            <v>Señal Picada</v>
          </cell>
        </row>
        <row r="600">
          <cell r="A600" t="str">
            <v>SP-511a</v>
          </cell>
          <cell r="F600" t="str">
            <v>SP- 06</v>
          </cell>
          <cell r="H600" t="str">
            <v>SP-511a</v>
          </cell>
          <cell r="I600"/>
          <cell r="T600">
            <v>222052</v>
          </cell>
          <cell r="Z600" t="str">
            <v>Señal Picada</v>
          </cell>
        </row>
        <row r="601">
          <cell r="A601" t="str">
            <v>SP-516[00]a</v>
          </cell>
          <cell r="F601" t="str">
            <v>SP-10</v>
          </cell>
          <cell r="H601" t="str">
            <v>SP-516[00]a</v>
          </cell>
          <cell r="I601"/>
          <cell r="T601">
            <v>222052</v>
          </cell>
          <cell r="Z601" t="str">
            <v>Señal Picada</v>
          </cell>
        </row>
        <row r="602">
          <cell r="A602" t="str">
            <v>SP-517[00]a</v>
          </cell>
          <cell r="F602" t="str">
            <v>SP-10</v>
          </cell>
          <cell r="H602" t="str">
            <v>SP-517[00]a</v>
          </cell>
          <cell r="I602"/>
          <cell r="T602">
            <v>222052</v>
          </cell>
          <cell r="Z602" t="str">
            <v>Señal Picada</v>
          </cell>
        </row>
        <row r="603">
          <cell r="A603" t="str">
            <v>SP-518[00]a</v>
          </cell>
          <cell r="F603" t="str">
            <v>SP- 09</v>
          </cell>
          <cell r="H603" t="str">
            <v>SP-518[00]a</v>
          </cell>
          <cell r="I603"/>
          <cell r="T603">
            <v>222052</v>
          </cell>
          <cell r="Z603" t="str">
            <v>Señal Picada</v>
          </cell>
        </row>
        <row r="604">
          <cell r="A604" t="str">
            <v>SP-53</v>
          </cell>
          <cell r="F604" t="str">
            <v>SP- 03</v>
          </cell>
          <cell r="H604" t="str">
            <v>SP-53</v>
          </cell>
          <cell r="I604"/>
          <cell r="T604">
            <v>222052</v>
          </cell>
          <cell r="Z604" t="str">
            <v>Señal Picada</v>
          </cell>
        </row>
        <row r="605">
          <cell r="A605" t="str">
            <v>SP-55a(I)</v>
          </cell>
          <cell r="F605" t="str">
            <v>SP- 02</v>
          </cell>
          <cell r="H605" t="str">
            <v>SP-55a(I)</v>
          </cell>
          <cell r="I605"/>
          <cell r="T605">
            <v>222052</v>
          </cell>
          <cell r="Z605" t="str">
            <v>Señal Picada</v>
          </cell>
        </row>
        <row r="606">
          <cell r="A606" t="str">
            <v>SP-60a(I)</v>
          </cell>
          <cell r="F606" t="str">
            <v>SP- 06</v>
          </cell>
          <cell r="H606" t="str">
            <v>SP-60a(I)</v>
          </cell>
          <cell r="I606"/>
          <cell r="T606">
            <v>222052</v>
          </cell>
          <cell r="Z606" t="str">
            <v>Señal Picada</v>
          </cell>
        </row>
        <row r="607">
          <cell r="A607" t="str">
            <v>SP-62(II)[00]a</v>
          </cell>
          <cell r="F607" t="str">
            <v>SP- 03</v>
          </cell>
          <cell r="H607" t="str">
            <v>SP-62(II)[00]a</v>
          </cell>
          <cell r="I607"/>
          <cell r="T607">
            <v>222052</v>
          </cell>
          <cell r="Z607" t="str">
            <v>Señal Picada</v>
          </cell>
        </row>
        <row r="608">
          <cell r="A608" t="str">
            <v>SP-63(I)</v>
          </cell>
          <cell r="F608" t="str">
            <v>SP- 03</v>
          </cell>
          <cell r="H608" t="str">
            <v>SP-63(I)</v>
          </cell>
          <cell r="I608"/>
          <cell r="T608">
            <v>222052</v>
          </cell>
          <cell r="Z608" t="str">
            <v>Señal Picada</v>
          </cell>
        </row>
        <row r="609">
          <cell r="A609" t="str">
            <v>SP-64</v>
          </cell>
          <cell r="F609" t="str">
            <v>SP- 03</v>
          </cell>
          <cell r="H609" t="str">
            <v>SP-64</v>
          </cell>
          <cell r="I609"/>
          <cell r="T609">
            <v>222052</v>
          </cell>
          <cell r="Z609" t="str">
            <v>Señal Picada</v>
          </cell>
        </row>
        <row r="610">
          <cell r="A610" t="str">
            <v>SP-65(I)[00]a</v>
          </cell>
          <cell r="F610" t="str">
            <v>SP- 03</v>
          </cell>
          <cell r="H610" t="str">
            <v>SP-65(I)[00]a</v>
          </cell>
          <cell r="I610"/>
          <cell r="T610">
            <v>222052</v>
          </cell>
          <cell r="Z610" t="str">
            <v>Señal Picada</v>
          </cell>
        </row>
        <row r="611">
          <cell r="A611" t="str">
            <v>SP-66a(I)</v>
          </cell>
          <cell r="F611" t="str">
            <v>SP- 03</v>
          </cell>
          <cell r="H611" t="str">
            <v>SP-66a(I)</v>
          </cell>
          <cell r="I611"/>
          <cell r="T611">
            <v>222052</v>
          </cell>
          <cell r="Z611" t="str">
            <v>Señal Picada</v>
          </cell>
        </row>
        <row r="612">
          <cell r="A612" t="str">
            <v>SP-67</v>
          </cell>
          <cell r="F612" t="str">
            <v>SP- 03</v>
          </cell>
          <cell r="H612" t="str">
            <v>SP-67</v>
          </cell>
          <cell r="I612"/>
          <cell r="T612">
            <v>222052</v>
          </cell>
          <cell r="Z612" t="str">
            <v>Señal Picada</v>
          </cell>
        </row>
        <row r="613">
          <cell r="A613" t="str">
            <v>SP-69</v>
          </cell>
          <cell r="F613" t="str">
            <v>SP- 03</v>
          </cell>
          <cell r="H613" t="str">
            <v>SP-69</v>
          </cell>
          <cell r="I613"/>
          <cell r="T613">
            <v>222052</v>
          </cell>
          <cell r="Z613" t="str">
            <v>Señal Picada</v>
          </cell>
        </row>
        <row r="614">
          <cell r="A614" t="str">
            <v>SP-70</v>
          </cell>
          <cell r="F614" t="str">
            <v>SP- 03</v>
          </cell>
          <cell r="H614" t="str">
            <v>SP-70</v>
          </cell>
          <cell r="I614"/>
          <cell r="T614">
            <v>222052</v>
          </cell>
          <cell r="Z614" t="str">
            <v>Señal Picada</v>
          </cell>
        </row>
        <row r="615">
          <cell r="A615" t="str">
            <v>SP-77</v>
          </cell>
          <cell r="F615" t="str">
            <v>SP- 03</v>
          </cell>
          <cell r="H615" t="str">
            <v>SP-77</v>
          </cell>
          <cell r="I615"/>
          <cell r="T615">
            <v>222052</v>
          </cell>
          <cell r="Z615" t="str">
            <v>Señal Picada</v>
          </cell>
        </row>
        <row r="616">
          <cell r="A616" t="str">
            <v>SP-78</v>
          </cell>
          <cell r="F616" t="str">
            <v>SP- 03</v>
          </cell>
          <cell r="H616" t="str">
            <v>SP-78</v>
          </cell>
          <cell r="I616"/>
          <cell r="T616">
            <v>222052</v>
          </cell>
          <cell r="Z616" t="str">
            <v>Señal Picada</v>
          </cell>
        </row>
        <row r="617">
          <cell r="A617" t="str">
            <v>SP-79(I)</v>
          </cell>
          <cell r="F617" t="str">
            <v>SP- 07</v>
          </cell>
          <cell r="H617" t="str">
            <v>SP-79(I)</v>
          </cell>
          <cell r="I617"/>
          <cell r="T617">
            <v>222052</v>
          </cell>
          <cell r="Z617" t="str">
            <v>Señal Picada</v>
          </cell>
        </row>
        <row r="618">
          <cell r="A618" t="str">
            <v>SP-83</v>
          </cell>
          <cell r="F618" t="str">
            <v>SP- 04</v>
          </cell>
          <cell r="H618" t="str">
            <v>SP-83</v>
          </cell>
          <cell r="I618"/>
          <cell r="T618">
            <v>222052</v>
          </cell>
          <cell r="Z618" t="str">
            <v>Señal Picada</v>
          </cell>
        </row>
        <row r="619">
          <cell r="A619" t="str">
            <v>SP-84</v>
          </cell>
          <cell r="F619" t="str">
            <v>SP- 04</v>
          </cell>
          <cell r="H619" t="str">
            <v>SP-84</v>
          </cell>
          <cell r="I619"/>
          <cell r="T619">
            <v>222052</v>
          </cell>
          <cell r="Z619" t="str">
            <v>Señal Picada</v>
          </cell>
        </row>
        <row r="620">
          <cell r="A620" t="str">
            <v>SP-86a(I)</v>
          </cell>
          <cell r="F620" t="str">
            <v>SP- 09</v>
          </cell>
          <cell r="H620" t="str">
            <v>SP-86a(I)</v>
          </cell>
          <cell r="I620"/>
          <cell r="T620">
            <v>222052</v>
          </cell>
          <cell r="Z620" t="str">
            <v>Señal Picada</v>
          </cell>
        </row>
        <row r="621">
          <cell r="A621" t="str">
            <v>SP-88(I)[00]a</v>
          </cell>
          <cell r="F621" t="str">
            <v>SP- 07</v>
          </cell>
          <cell r="H621" t="str">
            <v>SP-88(I)[00]a</v>
          </cell>
          <cell r="I621"/>
          <cell r="T621">
            <v>222052</v>
          </cell>
          <cell r="Z621" t="str">
            <v>Señal Picada</v>
          </cell>
        </row>
        <row r="622">
          <cell r="A622" t="str">
            <v>SP-8a(I)</v>
          </cell>
          <cell r="F622" t="str">
            <v>SP- 01</v>
          </cell>
          <cell r="H622" t="str">
            <v>SP-8a(I)</v>
          </cell>
          <cell r="I622"/>
          <cell r="T622">
            <v>222052</v>
          </cell>
          <cell r="Z622" t="str">
            <v>Señal Picada</v>
          </cell>
        </row>
        <row r="623">
          <cell r="A623" t="str">
            <v>SP-90(I)[00]a</v>
          </cell>
          <cell r="F623" t="str">
            <v>SP- 09</v>
          </cell>
          <cell r="H623" t="str">
            <v>SP-90(I)[00]a</v>
          </cell>
          <cell r="I623"/>
          <cell r="T623">
            <v>222052</v>
          </cell>
          <cell r="Z623" t="str">
            <v>Señal Picada</v>
          </cell>
        </row>
        <row r="624">
          <cell r="A624" t="str">
            <v>SP-92a(I)</v>
          </cell>
          <cell r="F624" t="str">
            <v>SP- 03</v>
          </cell>
          <cell r="H624" t="str">
            <v>SP-92a(I)</v>
          </cell>
          <cell r="I624"/>
          <cell r="T624">
            <v>222052</v>
          </cell>
          <cell r="Z624" t="str">
            <v>Señal Picada</v>
          </cell>
        </row>
        <row r="625">
          <cell r="A625" t="str">
            <v>SP-94</v>
          </cell>
          <cell r="F625" t="str">
            <v>SP- 04</v>
          </cell>
          <cell r="H625" t="str">
            <v>SP-94</v>
          </cell>
          <cell r="I625"/>
          <cell r="T625">
            <v>222052</v>
          </cell>
          <cell r="Z625" t="str">
            <v>Señal Picada</v>
          </cell>
        </row>
        <row r="626">
          <cell r="A626" t="str">
            <v>SP-99a(I)</v>
          </cell>
          <cell r="F626" t="str">
            <v>SP- 09</v>
          </cell>
          <cell r="H626" t="str">
            <v>SP-99a(I)</v>
          </cell>
          <cell r="I626"/>
          <cell r="T626">
            <v>222052</v>
          </cell>
          <cell r="Z626" t="str">
            <v>Señal Picada</v>
          </cell>
        </row>
        <row r="627">
          <cell r="A627" t="str">
            <v>VAM.a-87(d)[00]a</v>
          </cell>
          <cell r="F627" t="str">
            <v>VAM</v>
          </cell>
          <cell r="H627" t="str">
            <v>VAM.a-87(d)[00]a</v>
          </cell>
          <cell r="I627"/>
          <cell r="T627">
            <v>221169</v>
          </cell>
          <cell r="Z627" t="str">
            <v>Volcán Auca Mahuida</v>
          </cell>
        </row>
        <row r="628">
          <cell r="A628" t="str">
            <v>VAM.a-98(d)[00]a</v>
          </cell>
          <cell r="F628" t="str">
            <v>VAM</v>
          </cell>
          <cell r="H628" t="str">
            <v>VAM.a-98(d)[00]a</v>
          </cell>
          <cell r="I628"/>
          <cell r="T628">
            <v>221169</v>
          </cell>
          <cell r="Z628" t="str">
            <v>Volcán Auca Mahuida</v>
          </cell>
        </row>
        <row r="629">
          <cell r="A629" t="str">
            <v>VAM-0006[01]a</v>
          </cell>
          <cell r="F629" t="str">
            <v>VAM</v>
          </cell>
          <cell r="H629" t="str">
            <v>VAM-0006[01]a</v>
          </cell>
          <cell r="I629"/>
          <cell r="T629">
            <v>221169</v>
          </cell>
          <cell r="Z629" t="str">
            <v>Volcán Auca Mahuida</v>
          </cell>
        </row>
        <row r="630">
          <cell r="A630" t="str">
            <v>VAM-0007[00]a</v>
          </cell>
          <cell r="F630" t="str">
            <v>VAM</v>
          </cell>
          <cell r="H630" t="str">
            <v>VAM-0007[00]a</v>
          </cell>
          <cell r="I630"/>
          <cell r="T630">
            <v>221169</v>
          </cell>
          <cell r="Z630" t="str">
            <v>Volcán Auca Mahuida</v>
          </cell>
        </row>
        <row r="631">
          <cell r="A631" t="str">
            <v>VAM-0008[00]a</v>
          </cell>
          <cell r="F631" t="str">
            <v>VAM</v>
          </cell>
          <cell r="H631" t="str">
            <v>VAM-0008[00]a</v>
          </cell>
          <cell r="I631"/>
          <cell r="T631">
            <v>221169</v>
          </cell>
          <cell r="Z631" t="str">
            <v>Volcán Auca Mahuida</v>
          </cell>
        </row>
        <row r="632">
          <cell r="A632" t="str">
            <v>VAM-0011[00]a(I)</v>
          </cell>
          <cell r="F632" t="str">
            <v>VAM</v>
          </cell>
          <cell r="H632" t="str">
            <v>VAM-0011[00]a(I)</v>
          </cell>
          <cell r="I632"/>
          <cell r="T632">
            <v>221169</v>
          </cell>
          <cell r="Z632" t="str">
            <v>Volcán Auca Mahuida</v>
          </cell>
        </row>
        <row r="633">
          <cell r="A633" t="str">
            <v>VAM-0013[00]a</v>
          </cell>
          <cell r="F633" t="str">
            <v>VAM</v>
          </cell>
          <cell r="H633" t="str">
            <v>VAM-0013[00]a</v>
          </cell>
          <cell r="I633"/>
          <cell r="T633">
            <v>221169</v>
          </cell>
          <cell r="Z633" t="str">
            <v>Volcán Auca Mahuida</v>
          </cell>
        </row>
        <row r="634">
          <cell r="A634" t="str">
            <v>VAM-0017[00]a</v>
          </cell>
          <cell r="F634" t="str">
            <v>VAM</v>
          </cell>
          <cell r="H634" t="str">
            <v>VAM-0017[00]a</v>
          </cell>
          <cell r="I634"/>
          <cell r="T634">
            <v>221169</v>
          </cell>
          <cell r="Z634" t="str">
            <v>Volcán Auca Mahuida</v>
          </cell>
        </row>
        <row r="635">
          <cell r="A635" t="str">
            <v>VAM-100(d)[00]a</v>
          </cell>
          <cell r="F635" t="str">
            <v>VAM</v>
          </cell>
          <cell r="H635" t="str">
            <v>VAM-100(d)[00]a</v>
          </cell>
          <cell r="I635"/>
          <cell r="T635">
            <v>221169</v>
          </cell>
          <cell r="Z635" t="str">
            <v>Volcán Auca Mahuida</v>
          </cell>
        </row>
        <row r="636">
          <cell r="A636" t="str">
            <v>VAM-14a</v>
          </cell>
          <cell r="F636" t="str">
            <v>VAM</v>
          </cell>
          <cell r="H636" t="str">
            <v>VAM-14a</v>
          </cell>
          <cell r="I636"/>
          <cell r="T636">
            <v>221169</v>
          </cell>
          <cell r="Z636" t="str">
            <v>Volcán Auca Mahuida</v>
          </cell>
        </row>
        <row r="637">
          <cell r="A637" t="str">
            <v>VAM-15a</v>
          </cell>
          <cell r="F637" t="str">
            <v>VAM</v>
          </cell>
          <cell r="H637" t="str">
            <v>VAM-15a</v>
          </cell>
          <cell r="I637"/>
          <cell r="T637">
            <v>221169</v>
          </cell>
          <cell r="Z637" t="str">
            <v>Volcán Auca Mahuida</v>
          </cell>
        </row>
        <row r="638">
          <cell r="A638" t="str">
            <v>VAM-18a</v>
          </cell>
          <cell r="F638" t="str">
            <v>VAM</v>
          </cell>
          <cell r="H638" t="str">
            <v>VAM-18a</v>
          </cell>
          <cell r="I638"/>
          <cell r="T638">
            <v>221169</v>
          </cell>
          <cell r="Z638" t="str">
            <v>Volcán Auca Mahuida</v>
          </cell>
        </row>
        <row r="639">
          <cell r="A639" t="str">
            <v>VAM-19a</v>
          </cell>
          <cell r="F639" t="str">
            <v>VAM</v>
          </cell>
          <cell r="H639" t="str">
            <v>VAM-19a</v>
          </cell>
          <cell r="I639"/>
          <cell r="T639">
            <v>221169</v>
          </cell>
          <cell r="Z639" t="str">
            <v>Volcán Auca Mahuida</v>
          </cell>
        </row>
        <row r="640">
          <cell r="A640" t="str">
            <v>VAM-21a(I)</v>
          </cell>
          <cell r="F640" t="str">
            <v>VAM</v>
          </cell>
          <cell r="H640" t="str">
            <v>VAM-21a(I)</v>
          </cell>
          <cell r="I640"/>
          <cell r="T640">
            <v>221169</v>
          </cell>
          <cell r="Z640" t="str">
            <v>Volcán Auca Mahuida</v>
          </cell>
        </row>
        <row r="641">
          <cell r="A641" t="str">
            <v>VAM-22a</v>
          </cell>
          <cell r="F641" t="str">
            <v>VAM</v>
          </cell>
          <cell r="H641" t="str">
            <v>VAM-22a</v>
          </cell>
          <cell r="I641"/>
          <cell r="T641">
            <v>221169</v>
          </cell>
          <cell r="Z641" t="str">
            <v>Volcán Auca Mahuida</v>
          </cell>
        </row>
        <row r="642">
          <cell r="A642" t="str">
            <v>VAM-25a</v>
          </cell>
          <cell r="F642" t="str">
            <v>VAM</v>
          </cell>
          <cell r="H642" t="str">
            <v>VAM-25a</v>
          </cell>
          <cell r="I642"/>
          <cell r="T642">
            <v>221169</v>
          </cell>
          <cell r="Z642" t="str">
            <v>Volcán Auca Mahuida</v>
          </cell>
        </row>
        <row r="643">
          <cell r="A643" t="str">
            <v>VAM-26a</v>
          </cell>
          <cell r="F643" t="str">
            <v>VAM</v>
          </cell>
          <cell r="H643" t="str">
            <v>VAM-26a</v>
          </cell>
          <cell r="I643"/>
          <cell r="T643">
            <v>221169</v>
          </cell>
          <cell r="Z643" t="str">
            <v>Volcán Auca Mahuida</v>
          </cell>
        </row>
        <row r="644">
          <cell r="A644" t="str">
            <v>VAM-27a</v>
          </cell>
          <cell r="F644" t="str">
            <v>VAM</v>
          </cell>
          <cell r="H644" t="str">
            <v>VAM-27a</v>
          </cell>
          <cell r="I644"/>
          <cell r="T644">
            <v>221169</v>
          </cell>
          <cell r="Z644" t="str">
            <v>Volcán Auca Mahuida</v>
          </cell>
        </row>
        <row r="645">
          <cell r="A645" t="str">
            <v>VAM-29a</v>
          </cell>
          <cell r="F645" t="str">
            <v>VAM</v>
          </cell>
          <cell r="H645" t="str">
            <v>VAM-29a</v>
          </cell>
          <cell r="I645"/>
          <cell r="T645">
            <v>221169</v>
          </cell>
          <cell r="Z645" t="str">
            <v>Volcán Auca Mahuida</v>
          </cell>
        </row>
        <row r="646">
          <cell r="A646" t="str">
            <v>VAM-31a</v>
          </cell>
          <cell r="F646" t="str">
            <v>VAM</v>
          </cell>
          <cell r="H646" t="str">
            <v>VAM-31a</v>
          </cell>
          <cell r="I646"/>
          <cell r="T646">
            <v>221169</v>
          </cell>
          <cell r="Z646" t="str">
            <v>Volcán Auca Mahuida</v>
          </cell>
        </row>
        <row r="647">
          <cell r="A647" t="str">
            <v>VAM-34a</v>
          </cell>
          <cell r="F647" t="str">
            <v>VAM</v>
          </cell>
          <cell r="H647" t="str">
            <v>VAM-34a</v>
          </cell>
          <cell r="I647"/>
          <cell r="T647">
            <v>221169</v>
          </cell>
          <cell r="Z647" t="str">
            <v>Volcán Auca Mahuida</v>
          </cell>
        </row>
        <row r="648">
          <cell r="A648" t="str">
            <v>VAM-40a</v>
          </cell>
          <cell r="F648" t="str">
            <v>VAM</v>
          </cell>
          <cell r="H648" t="str">
            <v>VAM-40a</v>
          </cell>
          <cell r="I648"/>
          <cell r="T648">
            <v>221169</v>
          </cell>
          <cell r="Z648" t="str">
            <v>Volcán Auca Mahuida</v>
          </cell>
        </row>
        <row r="649">
          <cell r="A649" t="str">
            <v>VAM-45a</v>
          </cell>
          <cell r="F649" t="str">
            <v>VAM</v>
          </cell>
          <cell r="H649" t="str">
            <v>VAM-45a</v>
          </cell>
          <cell r="I649"/>
          <cell r="T649">
            <v>221169</v>
          </cell>
          <cell r="Z649" t="str">
            <v>Volcán Auca Mahuida</v>
          </cell>
        </row>
        <row r="650">
          <cell r="A650" t="str">
            <v>VAM-46a</v>
          </cell>
          <cell r="F650" t="str">
            <v>VAM</v>
          </cell>
          <cell r="H650" t="str">
            <v>VAM-46a</v>
          </cell>
          <cell r="I650"/>
          <cell r="T650">
            <v>221169</v>
          </cell>
          <cell r="Z650" t="str">
            <v>Volcán Auca Mahuida</v>
          </cell>
        </row>
        <row r="651">
          <cell r="A651" t="str">
            <v>VAM-47a</v>
          </cell>
          <cell r="F651" t="str">
            <v>VAM</v>
          </cell>
          <cell r="H651" t="str">
            <v>VAM-47a</v>
          </cell>
          <cell r="I651"/>
          <cell r="T651">
            <v>221169</v>
          </cell>
          <cell r="Z651" t="str">
            <v>Volcán Auca Mahuida</v>
          </cell>
        </row>
        <row r="652">
          <cell r="A652" t="str">
            <v>VAM-50a</v>
          </cell>
          <cell r="F652" t="str">
            <v>VAM</v>
          </cell>
          <cell r="H652" t="str">
            <v>VAM-50a</v>
          </cell>
          <cell r="I652"/>
          <cell r="T652">
            <v>221169</v>
          </cell>
          <cell r="Z652" t="str">
            <v>Volcán Auca Mahuida</v>
          </cell>
        </row>
        <row r="653">
          <cell r="A653" t="str">
            <v>VAM-52a</v>
          </cell>
          <cell r="F653" t="str">
            <v>VAM</v>
          </cell>
          <cell r="H653" t="str">
            <v>VAM-52a</v>
          </cell>
          <cell r="I653"/>
          <cell r="T653">
            <v>221169</v>
          </cell>
          <cell r="Z653" t="str">
            <v>Volcán Auca Mahuida</v>
          </cell>
        </row>
        <row r="654">
          <cell r="A654" t="str">
            <v>VAM-53(d)[00]a</v>
          </cell>
          <cell r="F654" t="str">
            <v>VAM</v>
          </cell>
          <cell r="H654" t="str">
            <v>VAM-53(d)[00]a</v>
          </cell>
          <cell r="I654"/>
          <cell r="T654">
            <v>221169</v>
          </cell>
          <cell r="Z654" t="str">
            <v>Volcán Auca Mahuida</v>
          </cell>
        </row>
        <row r="655">
          <cell r="A655" t="str">
            <v>VAM-54(d)[00]a</v>
          </cell>
          <cell r="F655" t="str">
            <v>VAM</v>
          </cell>
          <cell r="H655" t="str">
            <v>VAM-54(d)[00]a</v>
          </cell>
          <cell r="I655"/>
          <cell r="T655">
            <v>221169</v>
          </cell>
          <cell r="Z655" t="str">
            <v>Volcán Auca Mahuida</v>
          </cell>
        </row>
        <row r="656">
          <cell r="A656" t="str">
            <v>VAM-55(d)[00]a</v>
          </cell>
          <cell r="F656" t="str">
            <v>VAM</v>
          </cell>
          <cell r="H656" t="str">
            <v>VAM-55(d)[00]a</v>
          </cell>
          <cell r="I656"/>
          <cell r="T656">
            <v>221169</v>
          </cell>
          <cell r="Z656" t="str">
            <v>Volcán Auca Mahuida</v>
          </cell>
        </row>
        <row r="657">
          <cell r="A657" t="str">
            <v>VAM-57a</v>
          </cell>
          <cell r="F657" t="str">
            <v>VAM</v>
          </cell>
          <cell r="H657" t="str">
            <v>VAM-57a</v>
          </cell>
          <cell r="I657"/>
          <cell r="T657">
            <v>221169</v>
          </cell>
          <cell r="Z657" t="str">
            <v>Volcán Auca Mahuida</v>
          </cell>
        </row>
        <row r="658">
          <cell r="A658" t="str">
            <v>VAM-58(d)[00]a</v>
          </cell>
          <cell r="F658" t="str">
            <v>VAM</v>
          </cell>
          <cell r="H658" t="str">
            <v>VAM-58(d)[00]a</v>
          </cell>
          <cell r="I658"/>
          <cell r="T658">
            <v>221169</v>
          </cell>
          <cell r="Z658" t="str">
            <v>Volcán Auca Mahuida</v>
          </cell>
        </row>
        <row r="659">
          <cell r="A659" t="str">
            <v>VAM-59(d)[00]a</v>
          </cell>
          <cell r="F659" t="str">
            <v>VAM</v>
          </cell>
          <cell r="H659" t="str">
            <v>VAM-59(d)[00]a</v>
          </cell>
          <cell r="I659"/>
          <cell r="T659">
            <v>221169</v>
          </cell>
          <cell r="Z659" t="str">
            <v>Volcán Auca Mahuida</v>
          </cell>
        </row>
        <row r="660">
          <cell r="A660" t="str">
            <v>VAM-62(d)(I)[00]</v>
          </cell>
          <cell r="F660" t="str">
            <v>VAM</v>
          </cell>
          <cell r="H660" t="str">
            <v>VAM-62(d)(I)[00]</v>
          </cell>
          <cell r="I660"/>
          <cell r="T660">
            <v>221169</v>
          </cell>
          <cell r="Z660" t="str">
            <v>Volcán Auca Mahuida</v>
          </cell>
        </row>
        <row r="661">
          <cell r="A661" t="str">
            <v>VAM-65a(d)</v>
          </cell>
          <cell r="F661" t="str">
            <v>VAM</v>
          </cell>
          <cell r="H661" t="str">
            <v>VAM-65a(d)</v>
          </cell>
          <cell r="I661"/>
          <cell r="T661">
            <v>221169</v>
          </cell>
          <cell r="Z661" t="str">
            <v>Volcán Auca Mahuida</v>
          </cell>
        </row>
        <row r="662">
          <cell r="A662" t="str">
            <v>VAM-66a</v>
          </cell>
          <cell r="F662" t="str">
            <v>VAM</v>
          </cell>
          <cell r="H662" t="str">
            <v>VAM-66a</v>
          </cell>
          <cell r="I662"/>
          <cell r="T662">
            <v>221169</v>
          </cell>
          <cell r="Z662" t="str">
            <v>Volcán Auca Mahuida</v>
          </cell>
        </row>
        <row r="663">
          <cell r="A663" t="str">
            <v>VAM-67a(d)</v>
          </cell>
          <cell r="F663" t="str">
            <v>VAM</v>
          </cell>
          <cell r="H663" t="str">
            <v>VAM-67a(d)</v>
          </cell>
          <cell r="I663"/>
          <cell r="T663">
            <v>221169</v>
          </cell>
          <cell r="Z663" t="str">
            <v>Volcán Auca Mahuida</v>
          </cell>
        </row>
        <row r="664">
          <cell r="A664" t="str">
            <v>VAM-69(d)[00]a</v>
          </cell>
          <cell r="F664" t="str">
            <v>VAM</v>
          </cell>
          <cell r="H664" t="str">
            <v>VAM-69(d)[00]a</v>
          </cell>
          <cell r="I664"/>
          <cell r="T664">
            <v>221169</v>
          </cell>
          <cell r="Z664" t="str">
            <v>Volcán Auca Mahuida</v>
          </cell>
        </row>
        <row r="665">
          <cell r="A665" t="str">
            <v>VAM-70[00]a</v>
          </cell>
          <cell r="F665" t="str">
            <v>VAM</v>
          </cell>
          <cell r="H665" t="str">
            <v>VAM-70[00]a</v>
          </cell>
          <cell r="I665"/>
          <cell r="T665">
            <v>221169</v>
          </cell>
          <cell r="Z665" t="str">
            <v>Volcán Auca Mahuida</v>
          </cell>
        </row>
        <row r="666">
          <cell r="A666" t="str">
            <v>VAM-73(d)[00]a</v>
          </cell>
          <cell r="F666" t="str">
            <v>VAM</v>
          </cell>
          <cell r="H666" t="str">
            <v>VAM-73(d)[00]a</v>
          </cell>
          <cell r="I666"/>
          <cell r="T666">
            <v>221169</v>
          </cell>
          <cell r="Z666" t="str">
            <v>Volcán Auca Mahuida</v>
          </cell>
        </row>
        <row r="667">
          <cell r="A667" t="str">
            <v>VAM-80a</v>
          </cell>
          <cell r="F667" t="str">
            <v>VAM</v>
          </cell>
          <cell r="H667" t="str">
            <v>VAM-80a</v>
          </cell>
          <cell r="I667"/>
          <cell r="T667">
            <v>221169</v>
          </cell>
          <cell r="Z667" t="str">
            <v>Volcán Auca Mahuida</v>
          </cell>
        </row>
        <row r="668">
          <cell r="A668" t="str">
            <v>VAM-89(d)[00]a</v>
          </cell>
          <cell r="F668" t="str">
            <v>VAM</v>
          </cell>
          <cell r="H668" t="str">
            <v>VAM-89(d)[00]a</v>
          </cell>
          <cell r="I668"/>
          <cell r="T668">
            <v>221169</v>
          </cell>
          <cell r="Z668" t="str">
            <v>Volcán Auca Mahuida</v>
          </cell>
        </row>
        <row r="669">
          <cell r="A669" t="str">
            <v>VAM-99(d)[00]a</v>
          </cell>
          <cell r="F669" t="str">
            <v>VAM</v>
          </cell>
          <cell r="H669" t="str">
            <v>VAM-99(d)[00]a</v>
          </cell>
          <cell r="I669"/>
          <cell r="T669">
            <v>221169</v>
          </cell>
          <cell r="Z669" t="str">
            <v>Volcán Auca Mahuida</v>
          </cell>
        </row>
        <row r="670">
          <cell r="A670" t="str">
            <v>VV.a-7</v>
          </cell>
          <cell r="F670" t="str">
            <v>PTA BARDA VV7</v>
          </cell>
          <cell r="H670" t="str">
            <v>VV.a-7</v>
          </cell>
          <cell r="I670"/>
          <cell r="T670">
            <v>222053</v>
          </cell>
          <cell r="Z670" t="str">
            <v>Punta Barda</v>
          </cell>
        </row>
        <row r="671">
          <cell r="A671" t="str">
            <v>Observaciones</v>
          </cell>
          <cell r="F671" t="str">
            <v>Observaciones</v>
          </cell>
          <cell r="H671" t="str">
            <v>Observaciones</v>
          </cell>
          <cell r="I671"/>
        </row>
        <row r="672">
          <cell r="A672" t="str">
            <v>PTG</v>
          </cell>
          <cell r="I672"/>
          <cell r="T672">
            <v>222052</v>
          </cell>
          <cell r="Z672" t="str">
            <v>Señal Picada</v>
          </cell>
        </row>
        <row r="673">
          <cell r="A673" t="str">
            <v>SEPARADOR DE GAS EDA PTC</v>
          </cell>
          <cell r="I673"/>
          <cell r="T673">
            <v>222057</v>
          </cell>
          <cell r="Z673" t="str">
            <v>Señal Cerro Bayo</v>
          </cell>
        </row>
        <row r="674">
          <cell r="A674" t="str">
            <v>Sda Bateria SCB</v>
          </cell>
          <cell r="I674"/>
          <cell r="T674">
            <v>222057</v>
          </cell>
          <cell r="Z674" t="str">
            <v>Señal Cerro Bayo</v>
          </cell>
        </row>
        <row r="675">
          <cell r="A675" t="str">
            <v>SP.a-11</v>
          </cell>
          <cell r="I675"/>
          <cell r="T675">
            <v>222052</v>
          </cell>
          <cell r="Z675" t="str">
            <v>Señal Picada</v>
          </cell>
        </row>
        <row r="676">
          <cell r="A676" t="str">
            <v>SP-271</v>
          </cell>
          <cell r="I676"/>
          <cell r="T676">
            <v>222052</v>
          </cell>
          <cell r="Z676" t="str">
            <v>Señal Picada</v>
          </cell>
        </row>
        <row r="677">
          <cell r="A677" t="str">
            <v>SP-271</v>
          </cell>
          <cell r="I677"/>
          <cell r="T677">
            <v>222052</v>
          </cell>
          <cell r="Z677" t="str">
            <v>Señal Picada</v>
          </cell>
        </row>
        <row r="678">
          <cell r="A678" t="str">
            <v>SP-357a</v>
          </cell>
          <cell r="I678"/>
          <cell r="T678">
            <v>222052</v>
          </cell>
          <cell r="Z678" t="str">
            <v>Señal Picada</v>
          </cell>
        </row>
        <row r="679">
          <cell r="A679" t="str">
            <v>RiAl-3a</v>
          </cell>
          <cell r="I679"/>
          <cell r="T679">
            <v>221169</v>
          </cell>
          <cell r="Z679" t="str">
            <v>Volcán Auca Mahuida</v>
          </cell>
        </row>
        <row r="680">
          <cell r="A680" t="str">
            <v>Compresora VAM</v>
          </cell>
          <cell r="I680"/>
          <cell r="T680">
            <v>221169</v>
          </cell>
          <cell r="Z680" t="str">
            <v>Volcán Auca Mahuida</v>
          </cell>
        </row>
        <row r="681">
          <cell r="A681" t="str">
            <v>Compresora VAM Sda</v>
          </cell>
          <cell r="I681"/>
          <cell r="T681">
            <v>221169</v>
          </cell>
          <cell r="Z681" t="str">
            <v>Volcán Auca Mahuida</v>
          </cell>
        </row>
        <row r="682">
          <cell r="A682" t="str">
            <v>Colector 4 VAM</v>
          </cell>
          <cell r="I682"/>
          <cell r="T682">
            <v>221169</v>
          </cell>
          <cell r="Z682" t="str">
            <v>Volcán Auca Mahuida</v>
          </cell>
        </row>
        <row r="683">
          <cell r="A683" t="str">
            <v>Colector VAM 80</v>
          </cell>
          <cell r="I683"/>
          <cell r="T683">
            <v>221169</v>
          </cell>
          <cell r="Z683" t="str">
            <v>Volcán Auca Mahuida</v>
          </cell>
        </row>
        <row r="684">
          <cell r="A684" t="str">
            <v>Motocompresora SCB</v>
          </cell>
          <cell r="I684"/>
          <cell r="T684">
            <v>222057</v>
          </cell>
          <cell r="Z684" t="str">
            <v>Señal Cerro Bayo</v>
          </cell>
        </row>
        <row r="685">
          <cell r="A685" t="str">
            <v>Separador VAM-32</v>
          </cell>
          <cell r="I685"/>
          <cell r="T685">
            <v>221169</v>
          </cell>
          <cell r="Z685" t="str">
            <v>Volcán Auca Mahuida</v>
          </cell>
        </row>
        <row r="686">
          <cell r="A686" t="str">
            <v>Compresora VAM EDA</v>
          </cell>
          <cell r="I686"/>
          <cell r="T686">
            <v>221169</v>
          </cell>
          <cell r="Z686" t="str">
            <v>Volcán Auca Mahuida</v>
          </cell>
        </row>
        <row r="687">
          <cell r="A687" t="str">
            <v>SP-209(I</v>
          </cell>
          <cell r="I687"/>
          <cell r="Z687" t="str">
            <v>Señal Picada</v>
          </cell>
        </row>
        <row r="688">
          <cell r="A688" t="str">
            <v>LaO.e-3[00]a</v>
          </cell>
          <cell r="I688"/>
          <cell r="Z688" t="str">
            <v>Volcán Auca Mahuida</v>
          </cell>
        </row>
        <row r="689">
          <cell r="A689" t="str">
            <v>LaMa-3(d)[00]a</v>
          </cell>
          <cell r="I689"/>
          <cell r="Z689" t="str">
            <v>Volcán Auca Mahuida</v>
          </cell>
        </row>
        <row r="690">
          <cell r="A690" t="str">
            <v>PuB-206[00]a</v>
          </cell>
          <cell r="B690" t="str">
            <v>Punta Barda</v>
          </cell>
          <cell r="I690"/>
          <cell r="Z690" t="str">
            <v>Punta Barda</v>
          </cell>
        </row>
        <row r="691">
          <cell r="A691" t="str">
            <v>SP-440a</v>
          </cell>
          <cell r="B691" t="str">
            <v>Señal Picada</v>
          </cell>
          <cell r="I691"/>
          <cell r="T691">
            <v>222052</v>
          </cell>
          <cell r="Z691" t="str">
            <v>Señal Picada</v>
          </cell>
        </row>
        <row r="692">
          <cell r="A692" t="str">
            <v>LaMa.x-8(h)[00]a</v>
          </cell>
          <cell r="B692" t="str">
            <v>La Manada</v>
          </cell>
          <cell r="I692"/>
          <cell r="Z692" t="str">
            <v>La Manada</v>
          </cell>
        </row>
        <row r="693">
          <cell r="A693" t="str">
            <v>LaMa.x-9(h)[00]a</v>
          </cell>
          <cell r="B693" t="str">
            <v>La Manada</v>
          </cell>
          <cell r="I693"/>
          <cell r="Z693" t="str">
            <v>La Manada</v>
          </cell>
        </row>
        <row r="694">
          <cell r="A694" t="str">
            <v>SP-440a</v>
          </cell>
          <cell r="B694" t="str">
            <v>Señal Picada</v>
          </cell>
          <cell r="I694"/>
          <cell r="T694">
            <v>222052</v>
          </cell>
          <cell r="Z694" t="str">
            <v>Señal Picada</v>
          </cell>
        </row>
        <row r="695">
          <cell r="A695" t="str">
            <v>LaMa.x-8(h)[00]a</v>
          </cell>
          <cell r="I695"/>
        </row>
        <row r="696">
          <cell r="A696" t="str">
            <v>LaMa.x-9(h)[00]a</v>
          </cell>
          <cell r="I696"/>
        </row>
        <row r="697">
          <cell r="A697" t="str">
            <v>PN-24[00]a</v>
          </cell>
          <cell r="B697" t="str">
            <v>Señal Picada</v>
          </cell>
          <cell r="I697"/>
          <cell r="Z697" t="str">
            <v>Señal Picada</v>
          </cell>
        </row>
        <row r="698">
          <cell r="A698" t="str">
            <v>Calderín PTC CO</v>
          </cell>
          <cell r="B698" t="str">
            <v>Señal Picada</v>
          </cell>
          <cell r="I698"/>
          <cell r="T698">
            <v>222052</v>
          </cell>
        </row>
        <row r="699">
          <cell r="I699"/>
        </row>
        <row r="700">
          <cell r="I700"/>
        </row>
        <row r="701">
          <cell r="I701"/>
        </row>
        <row r="702">
          <cell r="I702"/>
        </row>
        <row r="703">
          <cell r="I703"/>
        </row>
        <row r="704">
          <cell r="I704"/>
        </row>
        <row r="705">
          <cell r="I705"/>
        </row>
        <row r="706">
          <cell r="I706"/>
        </row>
        <row r="707">
          <cell r="I707"/>
        </row>
        <row r="708">
          <cell r="I708"/>
        </row>
        <row r="709">
          <cell r="I709"/>
        </row>
        <row r="710">
          <cell r="I710"/>
        </row>
        <row r="711">
          <cell r="I711"/>
        </row>
        <row r="712">
          <cell r="I712"/>
        </row>
        <row r="713">
          <cell r="I713"/>
        </row>
        <row r="714">
          <cell r="I714"/>
        </row>
        <row r="715">
          <cell r="I715"/>
        </row>
        <row r="716">
          <cell r="I716"/>
        </row>
        <row r="717">
          <cell r="I717"/>
        </row>
        <row r="718">
          <cell r="I718"/>
        </row>
        <row r="719">
          <cell r="I719"/>
        </row>
        <row r="720">
          <cell r="I720"/>
        </row>
        <row r="721">
          <cell r="I721"/>
        </row>
        <row r="722">
          <cell r="I722"/>
        </row>
        <row r="723">
          <cell r="I723"/>
        </row>
        <row r="724">
          <cell r="I724"/>
        </row>
        <row r="725">
          <cell r="I725"/>
        </row>
        <row r="726">
          <cell r="I726"/>
        </row>
        <row r="727">
          <cell r="I727"/>
        </row>
        <row r="728">
          <cell r="I728"/>
        </row>
        <row r="729">
          <cell r="I729"/>
        </row>
        <row r="730">
          <cell r="I730"/>
        </row>
        <row r="731">
          <cell r="I731"/>
        </row>
        <row r="732">
          <cell r="I732"/>
        </row>
        <row r="733">
          <cell r="I733"/>
        </row>
        <row r="734">
          <cell r="I734"/>
        </row>
        <row r="735">
          <cell r="I735"/>
        </row>
        <row r="736">
          <cell r="I736"/>
        </row>
        <row r="737">
          <cell r="I737"/>
        </row>
        <row r="738">
          <cell r="I738"/>
        </row>
        <row r="739">
          <cell r="I739"/>
        </row>
        <row r="740">
          <cell r="I740"/>
        </row>
        <row r="741">
          <cell r="I741"/>
        </row>
        <row r="742">
          <cell r="I742"/>
        </row>
        <row r="743">
          <cell r="I743"/>
        </row>
        <row r="744">
          <cell r="I744"/>
        </row>
        <row r="745">
          <cell r="I745"/>
        </row>
        <row r="746">
          <cell r="I746"/>
        </row>
        <row r="747">
          <cell r="I747"/>
        </row>
        <row r="748">
          <cell r="I748"/>
        </row>
        <row r="749">
          <cell r="I749"/>
        </row>
        <row r="750">
          <cell r="I750"/>
        </row>
        <row r="751">
          <cell r="I751"/>
        </row>
        <row r="752">
          <cell r="I752"/>
        </row>
        <row r="753">
          <cell r="I753"/>
        </row>
        <row r="754">
          <cell r="I754"/>
        </row>
        <row r="755">
          <cell r="I755"/>
        </row>
        <row r="756">
          <cell r="I756"/>
        </row>
        <row r="757">
          <cell r="I757"/>
        </row>
        <row r="758">
          <cell r="I758"/>
        </row>
        <row r="759">
          <cell r="I759"/>
        </row>
        <row r="760">
          <cell r="I760"/>
        </row>
        <row r="761">
          <cell r="I761"/>
        </row>
        <row r="762">
          <cell r="I762"/>
        </row>
        <row r="763">
          <cell r="I763"/>
        </row>
        <row r="764">
          <cell r="I764"/>
        </row>
        <row r="765">
          <cell r="I765"/>
        </row>
        <row r="766">
          <cell r="I766"/>
        </row>
        <row r="767">
          <cell r="I767"/>
        </row>
        <row r="768">
          <cell r="I768"/>
        </row>
        <row r="769">
          <cell r="I769"/>
        </row>
        <row r="770">
          <cell r="I770"/>
        </row>
        <row r="771">
          <cell r="I771"/>
        </row>
        <row r="772">
          <cell r="I772"/>
        </row>
        <row r="773">
          <cell r="I773"/>
        </row>
        <row r="774">
          <cell r="I774"/>
        </row>
        <row r="775">
          <cell r="I775"/>
        </row>
        <row r="776">
          <cell r="I776"/>
        </row>
        <row r="777">
          <cell r="I777"/>
        </row>
        <row r="778">
          <cell r="I778"/>
        </row>
        <row r="779">
          <cell r="I779"/>
        </row>
        <row r="780">
          <cell r="I780"/>
        </row>
        <row r="781">
          <cell r="I781"/>
        </row>
        <row r="782">
          <cell r="I782"/>
        </row>
        <row r="783">
          <cell r="I783"/>
        </row>
        <row r="784">
          <cell r="I784"/>
        </row>
        <row r="785">
          <cell r="I785"/>
        </row>
        <row r="786">
          <cell r="I786"/>
        </row>
        <row r="787">
          <cell r="I787"/>
        </row>
        <row r="788">
          <cell r="I788"/>
        </row>
        <row r="789">
          <cell r="I789"/>
        </row>
        <row r="790">
          <cell r="I790"/>
        </row>
        <row r="791">
          <cell r="I791"/>
        </row>
        <row r="792">
          <cell r="I792"/>
        </row>
        <row r="793">
          <cell r="I793"/>
        </row>
        <row r="794">
          <cell r="I794"/>
        </row>
        <row r="795">
          <cell r="I795"/>
        </row>
        <row r="796">
          <cell r="I796"/>
        </row>
        <row r="797">
          <cell r="I797"/>
        </row>
        <row r="798">
          <cell r="I798"/>
        </row>
        <row r="799">
          <cell r="I799"/>
        </row>
        <row r="800">
          <cell r="I800"/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llenado PDD"/>
      <sheetName val="Rellenado PDD (MNV)"/>
      <sheetName val="Mantenimiento PDD"/>
      <sheetName val="KPI_EF_DOS_P"/>
      <sheetName val="KPI_EF_DOS_S"/>
      <sheetName val="KPI_PDD_Trat."/>
      <sheetName val="KPI_Aplicaciones"/>
      <sheetName val="Hoja1"/>
      <sheetName val="KPI_Aplicaciones_Det"/>
      <sheetName val="KPI_CANT_PROD_E"/>
      <sheetName val="KPI_CANT_PROD_I"/>
      <sheetName val="KPI_Stock"/>
      <sheetName val="KPI_Distancia"/>
      <sheetName val="Certificacion CRV PT C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2">
          <cell r="F12" t="str">
            <v>RIAL-3AICS400</v>
          </cell>
          <cell r="G12">
            <v>100</v>
          </cell>
          <cell r="H12">
            <v>26</v>
          </cell>
          <cell r="I12">
            <v>104</v>
          </cell>
          <cell r="J12">
            <v>100</v>
          </cell>
          <cell r="K12">
            <v>0.96153846153846156</v>
          </cell>
        </row>
        <row r="13">
          <cell r="F13" t="str">
            <v>RIAL-4AIPB658</v>
          </cell>
          <cell r="G13">
            <v>600</v>
          </cell>
          <cell r="H13">
            <v>26</v>
          </cell>
          <cell r="I13">
            <v>442</v>
          </cell>
          <cell r="J13">
            <v>380</v>
          </cell>
          <cell r="K13">
            <v>0.85972850678733037</v>
          </cell>
        </row>
        <row r="14">
          <cell r="F14" t="str">
            <v>RIAL-4ACY51W</v>
          </cell>
          <cell r="G14">
            <v>170</v>
          </cell>
          <cell r="H14">
            <v>26</v>
          </cell>
          <cell r="I14">
            <v>156</v>
          </cell>
          <cell r="J14">
            <v>150</v>
          </cell>
          <cell r="K14">
            <v>0.96153846153846156</v>
          </cell>
        </row>
        <row r="15">
          <cell r="F15" t="str">
            <v>RIAL-4AIC5091</v>
          </cell>
          <cell r="G15">
            <v>34</v>
          </cell>
          <cell r="H15">
            <v>26</v>
          </cell>
          <cell r="I15">
            <v>20.8</v>
          </cell>
          <cell r="J15">
            <v>18</v>
          </cell>
          <cell r="K15">
            <v>0.86538461538461531</v>
          </cell>
        </row>
        <row r="16">
          <cell r="F16" t="str">
            <v>RIAL-7ACY51W</v>
          </cell>
          <cell r="G16">
            <v>80</v>
          </cell>
          <cell r="H16">
            <v>26</v>
          </cell>
          <cell r="I16">
            <v>104</v>
          </cell>
          <cell r="J16">
            <v>110</v>
          </cell>
          <cell r="K16">
            <v>1.0576923076923077</v>
          </cell>
        </row>
        <row r="17">
          <cell r="F17" t="str">
            <v>RIAL-7AIPB658</v>
          </cell>
          <cell r="G17">
            <v>400</v>
          </cell>
          <cell r="H17">
            <v>26</v>
          </cell>
          <cell r="I17">
            <v>234</v>
          </cell>
          <cell r="J17">
            <v>250</v>
          </cell>
          <cell r="K17">
            <v>1.0683760683760684</v>
          </cell>
        </row>
        <row r="18">
          <cell r="F18" t="str">
            <v>COLECTOR 4 VAMSB14</v>
          </cell>
          <cell r="G18">
            <v>0</v>
          </cell>
          <cell r="H18">
            <v>30</v>
          </cell>
          <cell r="I18">
            <v>300</v>
          </cell>
          <cell r="J18">
            <v>0</v>
          </cell>
          <cell r="K18">
            <v>0</v>
          </cell>
        </row>
        <row r="19">
          <cell r="F19" t="str">
            <v>COLECTOR VAM 80IPB650</v>
          </cell>
          <cell r="G19">
            <v>850</v>
          </cell>
          <cell r="H19">
            <v>27</v>
          </cell>
          <cell r="I19">
            <v>675</v>
          </cell>
          <cell r="J19">
            <v>710</v>
          </cell>
          <cell r="K19">
            <v>1.0518518518518518</v>
          </cell>
        </row>
        <row r="20">
          <cell r="F20" t="str">
            <v>COMPRESORA VAMSB14</v>
          </cell>
          <cell r="G20">
            <v>460</v>
          </cell>
          <cell r="H20">
            <v>30</v>
          </cell>
          <cell r="I20">
            <v>660</v>
          </cell>
          <cell r="J20">
            <v>653.36</v>
          </cell>
          <cell r="K20">
            <v>0.98993939393939401</v>
          </cell>
        </row>
        <row r="21">
          <cell r="F21" t="str">
            <v>COMPRESORA VAM SDABSH8050</v>
          </cell>
          <cell r="G21">
            <v>630</v>
          </cell>
          <cell r="H21">
            <v>30</v>
          </cell>
          <cell r="I21">
            <v>900</v>
          </cell>
          <cell r="J21">
            <v>800</v>
          </cell>
          <cell r="K21">
            <v>0.88888888888888884</v>
          </cell>
        </row>
        <row r="22">
          <cell r="F22" t="str">
            <v>MOTOCOMPRESORA SCBSB14</v>
          </cell>
          <cell r="G22">
            <v>535</v>
          </cell>
          <cell r="H22">
            <v>30</v>
          </cell>
          <cell r="I22">
            <v>660</v>
          </cell>
          <cell r="J22">
            <v>653.16</v>
          </cell>
          <cell r="K22">
            <v>0.98963636363636354</v>
          </cell>
        </row>
        <row r="23">
          <cell r="F23" t="str">
            <v>RIALN-2[01]BIPB279</v>
          </cell>
          <cell r="G23">
            <v>0</v>
          </cell>
          <cell r="H23">
            <v>27</v>
          </cell>
          <cell r="I23">
            <v>324</v>
          </cell>
          <cell r="J23">
            <v>330</v>
          </cell>
          <cell r="K23">
            <v>1.0185185185185186</v>
          </cell>
        </row>
        <row r="24">
          <cell r="F24" t="str">
            <v>SEPARADOR VAM-32SB14</v>
          </cell>
          <cell r="G24">
            <v>0</v>
          </cell>
          <cell r="H24">
            <v>30</v>
          </cell>
          <cell r="I24">
            <v>300</v>
          </cell>
          <cell r="J24">
            <v>0</v>
          </cell>
          <cell r="K24">
            <v>0</v>
          </cell>
        </row>
        <row r="25">
          <cell r="F25" t="str">
            <v>VAM-0007[00]ACY51W</v>
          </cell>
          <cell r="G25">
            <v>130</v>
          </cell>
          <cell r="H25">
            <v>30</v>
          </cell>
          <cell r="I25">
            <v>120</v>
          </cell>
          <cell r="J25">
            <v>121.12</v>
          </cell>
          <cell r="K25">
            <v>1.0093333333333334</v>
          </cell>
        </row>
        <row r="26">
          <cell r="F26" t="str">
            <v>VAM-0008[00]ACY51W</v>
          </cell>
          <cell r="G26">
            <v>130</v>
          </cell>
          <cell r="H26">
            <v>30</v>
          </cell>
          <cell r="I26">
            <v>120</v>
          </cell>
          <cell r="J26">
            <v>121.12</v>
          </cell>
          <cell r="K26">
            <v>1.0093333333333334</v>
          </cell>
        </row>
        <row r="27">
          <cell r="F27" t="str">
            <v>VAM-0011[00]A(I)ICS400</v>
          </cell>
          <cell r="G27">
            <v>200</v>
          </cell>
          <cell r="H27">
            <v>30</v>
          </cell>
          <cell r="I27">
            <v>240</v>
          </cell>
          <cell r="J27">
            <v>282.24</v>
          </cell>
          <cell r="K27">
            <v>1.1759999999999999</v>
          </cell>
        </row>
        <row r="28">
          <cell r="F28" t="str">
            <v>VAM-0013[00]ASB14</v>
          </cell>
          <cell r="G28">
            <v>800</v>
          </cell>
          <cell r="H28">
            <v>30</v>
          </cell>
          <cell r="I28">
            <v>750</v>
          </cell>
          <cell r="J28">
            <v>750</v>
          </cell>
          <cell r="K28">
            <v>1</v>
          </cell>
        </row>
        <row r="29">
          <cell r="F29" t="str">
            <v>VAM-0017[00]AICS400</v>
          </cell>
          <cell r="G29">
            <v>0</v>
          </cell>
          <cell r="H29">
            <v>27</v>
          </cell>
          <cell r="I29">
            <v>162</v>
          </cell>
          <cell r="J29">
            <v>30</v>
          </cell>
          <cell r="K29">
            <v>0.18518518518518517</v>
          </cell>
        </row>
        <row r="30">
          <cell r="F30" t="str">
            <v>VAM-100(D)[00]AICS400</v>
          </cell>
          <cell r="G30">
            <v>0</v>
          </cell>
          <cell r="H30">
            <v>27</v>
          </cell>
          <cell r="I30">
            <v>162</v>
          </cell>
          <cell r="J30">
            <v>0</v>
          </cell>
          <cell r="K30">
            <v>0</v>
          </cell>
        </row>
        <row r="31">
          <cell r="F31" t="str">
            <v>VAM-14ACY51W</v>
          </cell>
          <cell r="G31">
            <v>160</v>
          </cell>
          <cell r="H31">
            <v>30</v>
          </cell>
          <cell r="I31">
            <v>150</v>
          </cell>
          <cell r="J31">
            <v>150</v>
          </cell>
          <cell r="K31">
            <v>1</v>
          </cell>
        </row>
        <row r="32">
          <cell r="F32" t="str">
            <v>VAM-15AICS400</v>
          </cell>
          <cell r="G32">
            <v>150</v>
          </cell>
          <cell r="H32">
            <v>30</v>
          </cell>
          <cell r="I32">
            <v>180</v>
          </cell>
          <cell r="J32">
            <v>178.88</v>
          </cell>
          <cell r="K32">
            <v>0.99377777777777776</v>
          </cell>
        </row>
        <row r="33">
          <cell r="F33" t="str">
            <v>VAM-18AIC5087A</v>
          </cell>
          <cell r="G33">
            <v>46</v>
          </cell>
          <cell r="H33">
            <v>30</v>
          </cell>
          <cell r="I33">
            <v>72</v>
          </cell>
          <cell r="J33">
            <v>40</v>
          </cell>
          <cell r="K33">
            <v>0.55555555555555558</v>
          </cell>
        </row>
        <row r="34">
          <cell r="F34" t="str">
            <v>VAM-19ACY51W</v>
          </cell>
          <cell r="G34">
            <v>0</v>
          </cell>
          <cell r="H34">
            <v>30</v>
          </cell>
          <cell r="I34">
            <v>120</v>
          </cell>
          <cell r="J34">
            <v>0</v>
          </cell>
          <cell r="K34">
            <v>0</v>
          </cell>
        </row>
        <row r="35">
          <cell r="F35" t="str">
            <v>VAM-22AIC5087A</v>
          </cell>
          <cell r="G35">
            <v>185</v>
          </cell>
          <cell r="H35">
            <v>30</v>
          </cell>
          <cell r="I35">
            <v>180</v>
          </cell>
          <cell r="J35">
            <v>178.88</v>
          </cell>
          <cell r="K35">
            <v>0.99377777777777776</v>
          </cell>
        </row>
        <row r="36">
          <cell r="F36" t="str">
            <v>VAM-25AIC5087A</v>
          </cell>
          <cell r="G36">
            <v>68</v>
          </cell>
          <cell r="H36">
            <v>30</v>
          </cell>
          <cell r="I36">
            <v>42</v>
          </cell>
          <cell r="J36">
            <v>42.64</v>
          </cell>
          <cell r="K36">
            <v>1.0152380952380953</v>
          </cell>
        </row>
        <row r="37">
          <cell r="F37" t="str">
            <v>VAM-26AICS400</v>
          </cell>
          <cell r="G37">
            <v>130</v>
          </cell>
          <cell r="H37">
            <v>30</v>
          </cell>
          <cell r="I37">
            <v>120</v>
          </cell>
          <cell r="J37">
            <v>121.12</v>
          </cell>
          <cell r="K37">
            <v>1.0093333333333334</v>
          </cell>
        </row>
        <row r="38">
          <cell r="F38" t="str">
            <v>VAM-27ACY51W</v>
          </cell>
          <cell r="G38">
            <v>0</v>
          </cell>
          <cell r="H38">
            <v>30</v>
          </cell>
          <cell r="I38">
            <v>120</v>
          </cell>
          <cell r="J38">
            <v>25</v>
          </cell>
          <cell r="K38">
            <v>0.20833333333333334</v>
          </cell>
        </row>
        <row r="39">
          <cell r="F39" t="str">
            <v>VAM-34ACY51W</v>
          </cell>
          <cell r="G39">
            <v>0</v>
          </cell>
          <cell r="H39">
            <v>30</v>
          </cell>
          <cell r="I39">
            <v>180</v>
          </cell>
          <cell r="J39">
            <v>0</v>
          </cell>
          <cell r="K39">
            <v>0</v>
          </cell>
        </row>
        <row r="40">
          <cell r="F40" t="str">
            <v>VAM-45ACY51W</v>
          </cell>
          <cell r="G40">
            <v>100</v>
          </cell>
          <cell r="H40">
            <v>30</v>
          </cell>
          <cell r="I40">
            <v>120</v>
          </cell>
          <cell r="J40">
            <v>121.12</v>
          </cell>
          <cell r="K40">
            <v>1.0093333333333334</v>
          </cell>
        </row>
        <row r="41">
          <cell r="F41" t="str">
            <v>VAM-46AIPB658</v>
          </cell>
          <cell r="G41">
            <v>150</v>
          </cell>
          <cell r="H41">
            <v>30</v>
          </cell>
          <cell r="I41">
            <v>120</v>
          </cell>
          <cell r="J41">
            <v>121.12</v>
          </cell>
          <cell r="K41">
            <v>1.0093333333333334</v>
          </cell>
        </row>
        <row r="42">
          <cell r="F42" t="str">
            <v>VAM-47AIC5087A</v>
          </cell>
          <cell r="G42">
            <v>50</v>
          </cell>
          <cell r="H42">
            <v>29</v>
          </cell>
          <cell r="I42">
            <v>40.599999999999994</v>
          </cell>
          <cell r="J42">
            <v>40.32</v>
          </cell>
          <cell r="K42">
            <v>0.99310344827586217</v>
          </cell>
        </row>
        <row r="43">
          <cell r="F43" t="str">
            <v>VAM-47AIPB650</v>
          </cell>
          <cell r="G43">
            <v>330</v>
          </cell>
          <cell r="H43">
            <v>31</v>
          </cell>
          <cell r="I43">
            <v>341</v>
          </cell>
          <cell r="J43">
            <v>330.08000000000004</v>
          </cell>
          <cell r="K43">
            <v>0.96797653958944296</v>
          </cell>
        </row>
        <row r="44">
          <cell r="F44" t="str">
            <v>VAM-50ACY51W</v>
          </cell>
          <cell r="G44">
            <v>130</v>
          </cell>
          <cell r="H44">
            <v>31</v>
          </cell>
          <cell r="I44">
            <v>124</v>
          </cell>
          <cell r="J44">
            <v>125.01999999999998</v>
          </cell>
          <cell r="K44">
            <v>1.0082258064516127</v>
          </cell>
        </row>
        <row r="45">
          <cell r="F45" t="str">
            <v>VAM-52ACY51W</v>
          </cell>
          <cell r="G45">
            <v>130</v>
          </cell>
          <cell r="H45">
            <v>31</v>
          </cell>
          <cell r="I45">
            <v>124</v>
          </cell>
          <cell r="J45">
            <v>125.01999999999998</v>
          </cell>
          <cell r="K45">
            <v>1.0082258064516127</v>
          </cell>
        </row>
        <row r="46">
          <cell r="F46" t="str">
            <v>VAM-53(D)[00]AICS400</v>
          </cell>
          <cell r="G46">
            <v>0</v>
          </cell>
          <cell r="H46">
            <v>29</v>
          </cell>
          <cell r="I46">
            <v>145</v>
          </cell>
          <cell r="J46">
            <v>0</v>
          </cell>
          <cell r="K46">
            <v>0</v>
          </cell>
        </row>
        <row r="47">
          <cell r="F47" t="str">
            <v>VAM-58(D)[00]ACY51W</v>
          </cell>
          <cell r="G47">
            <v>190</v>
          </cell>
          <cell r="H47">
            <v>31</v>
          </cell>
          <cell r="I47">
            <v>186</v>
          </cell>
          <cell r="J47">
            <v>184.98000000000002</v>
          </cell>
          <cell r="K47">
            <v>0.99451612903225817</v>
          </cell>
        </row>
        <row r="48">
          <cell r="F48" t="str">
            <v>VAM-59(D)[00]AICS400</v>
          </cell>
          <cell r="G48">
            <v>0</v>
          </cell>
          <cell r="H48">
            <v>29</v>
          </cell>
          <cell r="I48">
            <v>174</v>
          </cell>
          <cell r="J48">
            <v>0</v>
          </cell>
          <cell r="K48">
            <v>0</v>
          </cell>
        </row>
        <row r="49">
          <cell r="F49" t="str">
            <v>VAM-65A(D)IPB658</v>
          </cell>
          <cell r="G49">
            <v>330</v>
          </cell>
          <cell r="H49">
            <v>29</v>
          </cell>
          <cell r="I49">
            <v>464</v>
          </cell>
          <cell r="J49">
            <v>470</v>
          </cell>
          <cell r="K49">
            <v>1.0129310344827587</v>
          </cell>
        </row>
        <row r="50">
          <cell r="F50" t="str">
            <v>VAM-66AIPB650</v>
          </cell>
          <cell r="G50">
            <v>560</v>
          </cell>
          <cell r="H50">
            <v>29</v>
          </cell>
          <cell r="I50">
            <v>435</v>
          </cell>
          <cell r="J50">
            <v>440</v>
          </cell>
          <cell r="K50">
            <v>1.0114942528735633</v>
          </cell>
        </row>
        <row r="51">
          <cell r="F51" t="str">
            <v>VAM-66ACY51W</v>
          </cell>
          <cell r="G51">
            <v>0</v>
          </cell>
          <cell r="H51">
            <v>29</v>
          </cell>
          <cell r="I51">
            <v>116</v>
          </cell>
          <cell r="J51">
            <v>0</v>
          </cell>
          <cell r="K51">
            <v>0</v>
          </cell>
        </row>
        <row r="52">
          <cell r="F52" t="str">
            <v>VAM-70[00]AICS400</v>
          </cell>
          <cell r="G52">
            <v>0</v>
          </cell>
          <cell r="H52">
            <v>29</v>
          </cell>
          <cell r="I52">
            <v>58</v>
          </cell>
          <cell r="J52">
            <v>0</v>
          </cell>
          <cell r="K52">
            <v>0</v>
          </cell>
        </row>
        <row r="53">
          <cell r="F53" t="str">
            <v>VAM-73(D)[00]AICS400</v>
          </cell>
          <cell r="G53">
            <v>170</v>
          </cell>
          <cell r="H53">
            <v>29</v>
          </cell>
          <cell r="I53">
            <v>232</v>
          </cell>
          <cell r="J53">
            <v>130.08000000000001</v>
          </cell>
          <cell r="K53">
            <v>0.56068965517241387</v>
          </cell>
        </row>
        <row r="54">
          <cell r="F54" t="str">
            <v>VAM-89(D)[00]AICS400</v>
          </cell>
          <cell r="G54">
            <v>90</v>
          </cell>
          <cell r="H54">
            <v>29</v>
          </cell>
          <cell r="I54">
            <v>232</v>
          </cell>
          <cell r="J54">
            <v>90.08</v>
          </cell>
          <cell r="K54">
            <v>0.38827586206896553</v>
          </cell>
        </row>
        <row r="55">
          <cell r="F55" t="str">
            <v>VAM-89(D)[00]AIPB279</v>
          </cell>
          <cell r="G55">
            <v>200</v>
          </cell>
          <cell r="H55">
            <v>31</v>
          </cell>
          <cell r="I55">
            <v>372</v>
          </cell>
          <cell r="J55">
            <v>200</v>
          </cell>
          <cell r="K55">
            <v>0.5376344086021505</v>
          </cell>
        </row>
        <row r="56">
          <cell r="F56" t="str">
            <v>VAM.A-87(D)[00]AIPB658</v>
          </cell>
          <cell r="G56">
            <v>300</v>
          </cell>
          <cell r="H56">
            <v>29</v>
          </cell>
          <cell r="I56">
            <v>174</v>
          </cell>
          <cell r="J56">
            <v>180</v>
          </cell>
          <cell r="K56">
            <v>1.0344827586206897</v>
          </cell>
        </row>
        <row r="57">
          <cell r="F57" t="str">
            <v>PTGSB14</v>
          </cell>
          <cell r="G57">
            <v>950</v>
          </cell>
          <cell r="H57">
            <v>25</v>
          </cell>
          <cell r="I57">
            <v>1000</v>
          </cell>
          <cell r="J57">
            <v>850</v>
          </cell>
          <cell r="K57">
            <v>0.85</v>
          </cell>
        </row>
        <row r="58">
          <cell r="F58" t="str">
            <v>SP-0287[00]AIC5087A</v>
          </cell>
          <cell r="G58">
            <v>42</v>
          </cell>
          <cell r="H58">
            <v>19</v>
          </cell>
          <cell r="I58">
            <v>38</v>
          </cell>
          <cell r="J58">
            <v>36.72</v>
          </cell>
          <cell r="K58">
            <v>0.96631578947368413</v>
          </cell>
        </row>
        <row r="59">
          <cell r="F59" t="str">
            <v>SP-18A(I)CY51W</v>
          </cell>
          <cell r="G59">
            <v>0</v>
          </cell>
          <cell r="H59">
            <v>19</v>
          </cell>
          <cell r="I59">
            <v>76</v>
          </cell>
          <cell r="J59">
            <v>75.099999999999994</v>
          </cell>
          <cell r="K59">
            <v>0.98815789473684201</v>
          </cell>
        </row>
        <row r="60">
          <cell r="F60" t="str">
            <v>SP-251IC5091</v>
          </cell>
          <cell r="G60">
            <v>0</v>
          </cell>
          <cell r="H60">
            <v>19</v>
          </cell>
          <cell r="I60">
            <v>72.199999999999989</v>
          </cell>
          <cell r="J60">
            <v>0</v>
          </cell>
          <cell r="K60">
            <v>0</v>
          </cell>
        </row>
        <row r="61">
          <cell r="F61" t="str">
            <v>SP-252IC5091</v>
          </cell>
          <cell r="G61">
            <v>40</v>
          </cell>
          <cell r="H61">
            <v>19</v>
          </cell>
          <cell r="I61">
            <v>34.200000000000003</v>
          </cell>
          <cell r="J61">
            <v>33.479999999999997</v>
          </cell>
          <cell r="K61">
            <v>0.97894736842105246</v>
          </cell>
        </row>
        <row r="62">
          <cell r="F62" t="str">
            <v>SP-273IC5087A</v>
          </cell>
          <cell r="G62">
            <v>20</v>
          </cell>
          <cell r="H62">
            <v>9</v>
          </cell>
          <cell r="I62">
            <v>10.8</v>
          </cell>
          <cell r="J62">
            <v>10.8</v>
          </cell>
          <cell r="K62">
            <v>1</v>
          </cell>
        </row>
        <row r="63">
          <cell r="F63" t="str">
            <v>SP-275IC5087A</v>
          </cell>
          <cell r="G63">
            <v>30</v>
          </cell>
          <cell r="H63">
            <v>9</v>
          </cell>
          <cell r="I63">
            <v>14.399999999999999</v>
          </cell>
          <cell r="J63">
            <v>13.86</v>
          </cell>
          <cell r="K63">
            <v>0.96250000000000002</v>
          </cell>
        </row>
        <row r="64">
          <cell r="F64" t="str">
            <v>SP-368AIC5087A</v>
          </cell>
          <cell r="G64">
            <v>42</v>
          </cell>
          <cell r="H64">
            <v>19</v>
          </cell>
          <cell r="I64">
            <v>38</v>
          </cell>
          <cell r="J64">
            <v>37.019999999999996</v>
          </cell>
          <cell r="K64">
            <v>0.97421052631578942</v>
          </cell>
        </row>
        <row r="65">
          <cell r="F65" t="str">
            <v>SP-504ACY51W</v>
          </cell>
          <cell r="G65">
            <v>0</v>
          </cell>
          <cell r="H65">
            <v>25</v>
          </cell>
          <cell r="I65">
            <v>125</v>
          </cell>
          <cell r="J65">
            <v>0</v>
          </cell>
          <cell r="K65">
            <v>0</v>
          </cell>
        </row>
        <row r="66">
          <cell r="F66" t="str">
            <v>SP-116(I)[00]AIC5087A</v>
          </cell>
          <cell r="G66">
            <v>40</v>
          </cell>
          <cell r="H66">
            <v>10</v>
          </cell>
          <cell r="I66">
            <v>20</v>
          </cell>
          <cell r="J66">
            <v>19.96</v>
          </cell>
          <cell r="K66">
            <v>0.998</v>
          </cell>
        </row>
        <row r="67">
          <cell r="F67" t="str">
            <v>SP-211IC5087A</v>
          </cell>
          <cell r="G67">
            <v>0</v>
          </cell>
          <cell r="H67">
            <v>19</v>
          </cell>
          <cell r="I67">
            <v>30.400000000000002</v>
          </cell>
          <cell r="J67">
            <v>0</v>
          </cell>
          <cell r="K67">
            <v>0</v>
          </cell>
        </row>
        <row r="68">
          <cell r="F68" t="str">
            <v>SP-243IC5087A</v>
          </cell>
          <cell r="G68">
            <v>0</v>
          </cell>
          <cell r="H68">
            <v>19</v>
          </cell>
          <cell r="I68">
            <v>53.199999999999996</v>
          </cell>
          <cell r="J68">
            <v>0</v>
          </cell>
          <cell r="K68">
            <v>0</v>
          </cell>
        </row>
        <row r="69">
          <cell r="F69" t="str">
            <v>SP-244BSH8050</v>
          </cell>
          <cell r="G69">
            <v>0</v>
          </cell>
          <cell r="H69">
            <v>19</v>
          </cell>
          <cell r="I69">
            <v>190</v>
          </cell>
          <cell r="J69">
            <v>58.62</v>
          </cell>
          <cell r="K69">
            <v>0.30852631578947365</v>
          </cell>
        </row>
        <row r="70">
          <cell r="F70" t="str">
            <v>SP-276IC5087A</v>
          </cell>
          <cell r="G70">
            <v>0</v>
          </cell>
          <cell r="H70">
            <v>6</v>
          </cell>
          <cell r="I70">
            <v>9.6000000000000014</v>
          </cell>
          <cell r="J70">
            <v>0</v>
          </cell>
          <cell r="K70">
            <v>0</v>
          </cell>
        </row>
        <row r="71">
          <cell r="F71" t="str">
            <v>SP-278IC5087A</v>
          </cell>
          <cell r="G71">
            <v>0</v>
          </cell>
          <cell r="H71">
            <v>19</v>
          </cell>
          <cell r="I71">
            <v>76</v>
          </cell>
          <cell r="J71">
            <v>0</v>
          </cell>
          <cell r="K71">
            <v>0</v>
          </cell>
        </row>
        <row r="72">
          <cell r="F72" t="str">
            <v>SP-278BX960</v>
          </cell>
          <cell r="G72">
            <v>0</v>
          </cell>
          <cell r="I72">
            <v>82</v>
          </cell>
          <cell r="J72">
            <v>0</v>
          </cell>
          <cell r="K72">
            <v>0</v>
          </cell>
        </row>
        <row r="73">
          <cell r="F73" t="str">
            <v>SP-322AIC5091</v>
          </cell>
          <cell r="G73">
            <v>0</v>
          </cell>
          <cell r="H73">
            <v>19</v>
          </cell>
          <cell r="I73">
            <v>19</v>
          </cell>
          <cell r="J73">
            <v>0</v>
          </cell>
          <cell r="K73">
            <v>0</v>
          </cell>
        </row>
        <row r="74">
          <cell r="F74" t="str">
            <v>SP-337AIC5087A</v>
          </cell>
          <cell r="G74">
            <v>0</v>
          </cell>
          <cell r="H74">
            <v>19</v>
          </cell>
          <cell r="I74">
            <v>22.799999999999997</v>
          </cell>
          <cell r="J74">
            <v>0</v>
          </cell>
          <cell r="K74">
            <v>0</v>
          </cell>
        </row>
        <row r="75">
          <cell r="F75" t="str">
            <v>SP-35IC5087A</v>
          </cell>
          <cell r="G75">
            <v>34</v>
          </cell>
          <cell r="H75">
            <v>19</v>
          </cell>
          <cell r="I75">
            <v>22.799999999999997</v>
          </cell>
          <cell r="J75">
            <v>22.46</v>
          </cell>
          <cell r="K75">
            <v>0.98508771929824579</v>
          </cell>
        </row>
        <row r="76">
          <cell r="F76" t="str">
            <v>SP-370[00]AIPB6256</v>
          </cell>
          <cell r="G76">
            <v>0</v>
          </cell>
          <cell r="H76">
            <v>26</v>
          </cell>
          <cell r="I76">
            <v>130</v>
          </cell>
          <cell r="J76">
            <v>0</v>
          </cell>
          <cell r="K76">
            <v>0</v>
          </cell>
        </row>
        <row r="77">
          <cell r="F77" t="str">
            <v>SP-41IC5087A</v>
          </cell>
          <cell r="G77">
            <v>0</v>
          </cell>
          <cell r="H77">
            <v>19</v>
          </cell>
          <cell r="I77">
            <v>57</v>
          </cell>
          <cell r="J77">
            <v>0</v>
          </cell>
          <cell r="K77">
            <v>0</v>
          </cell>
        </row>
        <row r="78">
          <cell r="F78" t="str">
            <v>SP-43(I)[00]AIC5087A</v>
          </cell>
          <cell r="G78">
            <v>42</v>
          </cell>
          <cell r="H78">
            <v>19</v>
          </cell>
          <cell r="I78">
            <v>30.400000000000002</v>
          </cell>
          <cell r="J78">
            <v>25.6</v>
          </cell>
          <cell r="K78">
            <v>0.84210526315789469</v>
          </cell>
        </row>
        <row r="79">
          <cell r="F79" t="str">
            <v>SP-439AIC5087A</v>
          </cell>
          <cell r="G79">
            <v>20</v>
          </cell>
          <cell r="H79">
            <v>19</v>
          </cell>
          <cell r="I79">
            <v>19</v>
          </cell>
          <cell r="J79">
            <v>19.2</v>
          </cell>
          <cell r="K79">
            <v>1.0105263157894737</v>
          </cell>
        </row>
        <row r="80">
          <cell r="F80" t="str">
            <v>SP-46IC5087A</v>
          </cell>
          <cell r="G80">
            <v>0</v>
          </cell>
          <cell r="H80">
            <v>19</v>
          </cell>
          <cell r="I80">
            <v>53.199999999999996</v>
          </cell>
          <cell r="J80">
            <v>10.02</v>
          </cell>
          <cell r="K80">
            <v>0.18834586466165415</v>
          </cell>
        </row>
        <row r="81">
          <cell r="F81" t="str">
            <v>SP-50ICS400</v>
          </cell>
          <cell r="G81">
            <v>0</v>
          </cell>
          <cell r="H81">
            <v>19</v>
          </cell>
          <cell r="I81">
            <v>133</v>
          </cell>
          <cell r="J81">
            <v>0</v>
          </cell>
          <cell r="K81">
            <v>0</v>
          </cell>
        </row>
        <row r="82">
          <cell r="F82" t="str">
            <v>SP-51IC5087A</v>
          </cell>
          <cell r="G82">
            <v>0</v>
          </cell>
          <cell r="H82">
            <v>19</v>
          </cell>
          <cell r="I82">
            <v>104.5</v>
          </cell>
          <cell r="J82">
            <v>0</v>
          </cell>
          <cell r="K82">
            <v>0</v>
          </cell>
        </row>
        <row r="83">
          <cell r="F83" t="str">
            <v>SP-222IC5087A</v>
          </cell>
          <cell r="G83">
            <v>100</v>
          </cell>
          <cell r="H83">
            <v>10</v>
          </cell>
          <cell r="I83">
            <v>35</v>
          </cell>
          <cell r="J83">
            <v>27.5</v>
          </cell>
          <cell r="K83">
            <v>0.7857142857142857</v>
          </cell>
        </row>
        <row r="84">
          <cell r="F84" t="str">
            <v>SP-440ARFB790</v>
          </cell>
          <cell r="G84">
            <v>200</v>
          </cell>
          <cell r="H84">
            <v>10</v>
          </cell>
          <cell r="I84">
            <v>60</v>
          </cell>
          <cell r="J84">
            <v>54.8</v>
          </cell>
          <cell r="K84">
            <v>0.91333333333333333</v>
          </cell>
        </row>
        <row r="85">
          <cell r="F85" t="str">
            <v>SP-53IC5087A</v>
          </cell>
          <cell r="G85">
            <v>0</v>
          </cell>
          <cell r="H85">
            <v>19</v>
          </cell>
          <cell r="I85">
            <v>57</v>
          </cell>
          <cell r="J85">
            <v>0</v>
          </cell>
          <cell r="K85">
            <v>0</v>
          </cell>
        </row>
        <row r="86">
          <cell r="F86" t="str">
            <v>SP-62(II)[00]AIC5087A</v>
          </cell>
          <cell r="G86">
            <v>0</v>
          </cell>
          <cell r="H86">
            <v>19</v>
          </cell>
          <cell r="I86">
            <v>64.599999999999994</v>
          </cell>
          <cell r="J86">
            <v>0</v>
          </cell>
          <cell r="K86">
            <v>0</v>
          </cell>
        </row>
        <row r="87">
          <cell r="F87" t="str">
            <v>SP-63(I)IC5087A</v>
          </cell>
          <cell r="G87">
            <v>40</v>
          </cell>
          <cell r="H87">
            <v>10</v>
          </cell>
          <cell r="I87">
            <v>20</v>
          </cell>
          <cell r="J87">
            <v>40</v>
          </cell>
          <cell r="K87">
            <v>2</v>
          </cell>
        </row>
        <row r="88">
          <cell r="F88" t="str">
            <v>SP-63(I)BX960</v>
          </cell>
          <cell r="G88">
            <v>0</v>
          </cell>
          <cell r="I88">
            <v>132</v>
          </cell>
          <cell r="J88">
            <v>0</v>
          </cell>
          <cell r="K88">
            <v>0</v>
          </cell>
        </row>
        <row r="89">
          <cell r="F89" t="str">
            <v>SP-65(I)[00]AIC5087A</v>
          </cell>
          <cell r="G89">
            <v>0</v>
          </cell>
          <cell r="H89">
            <v>19</v>
          </cell>
          <cell r="I89">
            <v>22.799999999999997</v>
          </cell>
          <cell r="J89">
            <v>0</v>
          </cell>
          <cell r="K89">
            <v>0</v>
          </cell>
        </row>
        <row r="90">
          <cell r="F90" t="str">
            <v>SP-78IC5087A</v>
          </cell>
          <cell r="G90">
            <v>0</v>
          </cell>
          <cell r="H90">
            <v>24</v>
          </cell>
          <cell r="I90">
            <v>57.6</v>
          </cell>
          <cell r="J90">
            <v>0</v>
          </cell>
          <cell r="K90">
            <v>0</v>
          </cell>
        </row>
        <row r="91">
          <cell r="F91" t="str">
            <v>SP-196IC5087A</v>
          </cell>
          <cell r="G91">
            <v>95</v>
          </cell>
          <cell r="H91">
            <v>25</v>
          </cell>
          <cell r="I91">
            <v>75</v>
          </cell>
          <cell r="J91">
            <v>74.400000000000006</v>
          </cell>
          <cell r="K91">
            <v>0.9920000000000001</v>
          </cell>
        </row>
        <row r="92">
          <cell r="F92" t="str">
            <v>SP-197IC5087A</v>
          </cell>
          <cell r="G92">
            <v>50</v>
          </cell>
          <cell r="H92">
            <v>25</v>
          </cell>
          <cell r="I92">
            <v>40</v>
          </cell>
          <cell r="J92">
            <v>39.300000000000004</v>
          </cell>
          <cell r="K92">
            <v>0.98250000000000015</v>
          </cell>
        </row>
        <row r="93">
          <cell r="F93" t="str">
            <v>SP-270IC5087A</v>
          </cell>
          <cell r="G93">
            <v>70</v>
          </cell>
          <cell r="H93">
            <v>24</v>
          </cell>
          <cell r="I93">
            <v>96</v>
          </cell>
          <cell r="J93">
            <v>94.300000000000011</v>
          </cell>
          <cell r="K93">
            <v>0.98229166666666679</v>
          </cell>
        </row>
        <row r="94">
          <cell r="F94" t="str">
            <v>SP-420AIC5087A</v>
          </cell>
          <cell r="G94">
            <v>32</v>
          </cell>
          <cell r="H94">
            <v>25</v>
          </cell>
          <cell r="I94">
            <v>25</v>
          </cell>
          <cell r="J94">
            <v>24.299999999999997</v>
          </cell>
          <cell r="K94">
            <v>0.97199999999999986</v>
          </cell>
        </row>
        <row r="95">
          <cell r="F95" t="str">
            <v>SP-84IC5087A</v>
          </cell>
          <cell r="G95">
            <v>34</v>
          </cell>
          <cell r="H95">
            <v>24</v>
          </cell>
          <cell r="I95">
            <v>24</v>
          </cell>
          <cell r="J95">
            <v>23.2</v>
          </cell>
          <cell r="K95">
            <v>0.96666666666666667</v>
          </cell>
        </row>
        <row r="96">
          <cell r="F96" t="str">
            <v>SP-109A(I)IC5087A</v>
          </cell>
          <cell r="G96">
            <v>70</v>
          </cell>
          <cell r="H96">
            <v>9</v>
          </cell>
          <cell r="I96">
            <v>31.5</v>
          </cell>
          <cell r="J96">
            <v>32</v>
          </cell>
          <cell r="K96">
            <v>1.0158730158730158</v>
          </cell>
        </row>
        <row r="97">
          <cell r="F97" t="str">
            <v>SP-203IC5087A</v>
          </cell>
          <cell r="G97">
            <v>64</v>
          </cell>
          <cell r="H97">
            <v>9</v>
          </cell>
          <cell r="I97">
            <v>28.799999999999997</v>
          </cell>
          <cell r="J97">
            <v>26.48</v>
          </cell>
          <cell r="K97">
            <v>0.91944444444444451</v>
          </cell>
        </row>
        <row r="98">
          <cell r="F98" t="str">
            <v>SP-274IC5091</v>
          </cell>
          <cell r="G98">
            <v>60</v>
          </cell>
          <cell r="H98">
            <v>19</v>
          </cell>
          <cell r="I98">
            <v>30.400000000000002</v>
          </cell>
          <cell r="J98">
            <v>31.32</v>
          </cell>
          <cell r="K98">
            <v>1.0302631578947368</v>
          </cell>
        </row>
        <row r="99">
          <cell r="F99" t="str">
            <v>SP-311AICS400</v>
          </cell>
          <cell r="G99">
            <v>120</v>
          </cell>
          <cell r="H99">
            <v>10</v>
          </cell>
          <cell r="I99">
            <v>50</v>
          </cell>
          <cell r="J99">
            <v>36.4</v>
          </cell>
          <cell r="K99">
            <v>0.72799999999999998</v>
          </cell>
        </row>
        <row r="100">
          <cell r="F100" t="str">
            <v>SP-319AIC5091</v>
          </cell>
          <cell r="G100">
            <v>32</v>
          </cell>
          <cell r="H100">
            <v>10</v>
          </cell>
          <cell r="I100">
            <v>12</v>
          </cell>
          <cell r="J100">
            <v>11.4</v>
          </cell>
          <cell r="K100">
            <v>0.95000000000000007</v>
          </cell>
        </row>
        <row r="101">
          <cell r="F101" t="str">
            <v>SP-328AIPB71</v>
          </cell>
          <cell r="G101">
            <v>200</v>
          </cell>
          <cell r="H101">
            <v>26</v>
          </cell>
          <cell r="I101">
            <v>156</v>
          </cell>
          <cell r="J101">
            <v>156.78</v>
          </cell>
          <cell r="K101">
            <v>1.0050000000000001</v>
          </cell>
        </row>
        <row r="102">
          <cell r="F102" t="str">
            <v>SP-33IC5087A</v>
          </cell>
          <cell r="G102">
            <v>62</v>
          </cell>
          <cell r="H102">
            <v>19</v>
          </cell>
          <cell r="I102">
            <v>41.800000000000004</v>
          </cell>
          <cell r="J102">
            <v>35.78</v>
          </cell>
          <cell r="K102">
            <v>0.85598086124401906</v>
          </cell>
        </row>
        <row r="103">
          <cell r="F103" t="str">
            <v>SP-339AIC5087A</v>
          </cell>
          <cell r="G103">
            <v>0</v>
          </cell>
          <cell r="H103">
            <v>10</v>
          </cell>
          <cell r="I103">
            <v>16</v>
          </cell>
          <cell r="J103">
            <v>0</v>
          </cell>
          <cell r="K103">
            <v>0</v>
          </cell>
        </row>
        <row r="104">
          <cell r="F104" t="str">
            <v>SP-355AIC5091</v>
          </cell>
          <cell r="G104">
            <v>0</v>
          </cell>
          <cell r="H104">
            <v>6</v>
          </cell>
          <cell r="I104">
            <v>6</v>
          </cell>
          <cell r="J104">
            <v>0</v>
          </cell>
          <cell r="K104">
            <v>0</v>
          </cell>
        </row>
        <row r="105">
          <cell r="F105" t="str">
            <v>SP-361ARFB790</v>
          </cell>
          <cell r="G105">
            <v>200</v>
          </cell>
          <cell r="H105">
            <v>26</v>
          </cell>
          <cell r="I105">
            <v>156</v>
          </cell>
          <cell r="J105">
            <v>146.12</v>
          </cell>
          <cell r="K105">
            <v>0.93666666666666665</v>
          </cell>
        </row>
        <row r="106">
          <cell r="F106" t="str">
            <v>SP-362ARFB790</v>
          </cell>
          <cell r="G106">
            <v>200</v>
          </cell>
          <cell r="H106">
            <v>26</v>
          </cell>
          <cell r="I106">
            <v>182</v>
          </cell>
          <cell r="J106">
            <v>142.48000000000002</v>
          </cell>
          <cell r="K106">
            <v>0.78285714285714292</v>
          </cell>
        </row>
        <row r="107">
          <cell r="F107" t="str">
            <v>SP-389AICS400</v>
          </cell>
          <cell r="G107">
            <v>100</v>
          </cell>
          <cell r="H107">
            <v>9</v>
          </cell>
          <cell r="I107">
            <v>81</v>
          </cell>
          <cell r="J107">
            <v>70</v>
          </cell>
          <cell r="K107">
            <v>0.86419753086419748</v>
          </cell>
        </row>
        <row r="108">
          <cell r="F108" t="str">
            <v>SP-392AIPB658</v>
          </cell>
          <cell r="G108">
            <v>0</v>
          </cell>
          <cell r="H108">
            <v>26</v>
          </cell>
          <cell r="I108">
            <v>208</v>
          </cell>
          <cell r="J108">
            <v>22.36</v>
          </cell>
          <cell r="K108">
            <v>0.1075</v>
          </cell>
        </row>
        <row r="109">
          <cell r="F109" t="str">
            <v>SP-392ACY51W</v>
          </cell>
          <cell r="G109">
            <v>0</v>
          </cell>
          <cell r="H109">
            <v>19</v>
          </cell>
          <cell r="I109">
            <v>152</v>
          </cell>
          <cell r="J109">
            <v>52.099999999999994</v>
          </cell>
          <cell r="K109">
            <v>0.34276315789473683</v>
          </cell>
        </row>
        <row r="110">
          <cell r="F110" t="str">
            <v>SP-397ARFB790</v>
          </cell>
          <cell r="G110">
            <v>90</v>
          </cell>
          <cell r="H110">
            <v>26</v>
          </cell>
          <cell r="I110">
            <v>104</v>
          </cell>
          <cell r="J110">
            <v>89.7</v>
          </cell>
          <cell r="K110">
            <v>0.86250000000000004</v>
          </cell>
        </row>
        <row r="111">
          <cell r="F111" t="str">
            <v>SP-404ARFB790</v>
          </cell>
          <cell r="G111">
            <v>100</v>
          </cell>
          <cell r="H111">
            <v>26</v>
          </cell>
          <cell r="I111">
            <v>104</v>
          </cell>
          <cell r="J111">
            <v>103.22</v>
          </cell>
          <cell r="K111">
            <v>0.99249999999999994</v>
          </cell>
        </row>
        <row r="112">
          <cell r="F112" t="str">
            <v>SP-445AIC5087A</v>
          </cell>
          <cell r="G112">
            <v>24</v>
          </cell>
          <cell r="H112">
            <v>9</v>
          </cell>
          <cell r="I112">
            <v>10.8</v>
          </cell>
          <cell r="J112">
            <v>10.34</v>
          </cell>
          <cell r="K112">
            <v>0.95740740740740737</v>
          </cell>
        </row>
        <row r="113">
          <cell r="F113" t="str">
            <v>SP-114IC5087A</v>
          </cell>
          <cell r="G113">
            <v>55</v>
          </cell>
          <cell r="H113">
            <v>25</v>
          </cell>
          <cell r="I113">
            <v>87.5</v>
          </cell>
          <cell r="J113">
            <v>81.7</v>
          </cell>
          <cell r="K113">
            <v>0.93371428571428572</v>
          </cell>
        </row>
        <row r="114">
          <cell r="F114" t="str">
            <v>SP-148(I)[00]AIC5087A</v>
          </cell>
          <cell r="G114">
            <v>0</v>
          </cell>
          <cell r="H114">
            <v>25</v>
          </cell>
          <cell r="I114">
            <v>87.5</v>
          </cell>
          <cell r="J114">
            <v>0</v>
          </cell>
          <cell r="K114">
            <v>0</v>
          </cell>
        </row>
        <row r="115">
          <cell r="F115" t="str">
            <v>SP-229IC5087A</v>
          </cell>
          <cell r="G115">
            <v>60</v>
          </cell>
          <cell r="H115">
            <v>25</v>
          </cell>
          <cell r="I115">
            <v>50</v>
          </cell>
          <cell r="J115">
            <v>46</v>
          </cell>
          <cell r="K115">
            <v>0.92</v>
          </cell>
        </row>
        <row r="116">
          <cell r="F116" t="str">
            <v>SP-229IPB71</v>
          </cell>
          <cell r="G116">
            <v>0</v>
          </cell>
          <cell r="H116">
            <v>25</v>
          </cell>
          <cell r="I116">
            <v>100</v>
          </cell>
          <cell r="J116">
            <v>96.8</v>
          </cell>
          <cell r="K116">
            <v>0.96799999999999997</v>
          </cell>
        </row>
        <row r="117">
          <cell r="F117" t="str">
            <v>SP-476AIC5087A</v>
          </cell>
          <cell r="G117">
            <v>150</v>
          </cell>
          <cell r="H117">
            <v>24</v>
          </cell>
          <cell r="I117">
            <v>120</v>
          </cell>
          <cell r="J117">
            <v>69</v>
          </cell>
          <cell r="K117">
            <v>0.57499999999999996</v>
          </cell>
        </row>
        <row r="118">
          <cell r="F118" t="str">
            <v>SP-0294[00]AIC5087A</v>
          </cell>
          <cell r="G118">
            <v>60</v>
          </cell>
          <cell r="H118">
            <v>25</v>
          </cell>
          <cell r="I118">
            <v>50</v>
          </cell>
          <cell r="J118">
            <v>48.39</v>
          </cell>
          <cell r="K118">
            <v>0.96779999999999999</v>
          </cell>
        </row>
        <row r="119">
          <cell r="F119" t="str">
            <v>SP-152A(I)IC5087A</v>
          </cell>
          <cell r="G119">
            <v>32</v>
          </cell>
          <cell r="H119">
            <v>25</v>
          </cell>
          <cell r="I119">
            <v>40</v>
          </cell>
          <cell r="J119">
            <v>38.17</v>
          </cell>
          <cell r="K119">
            <v>0.95425000000000004</v>
          </cell>
        </row>
        <row r="120">
          <cell r="F120" t="str">
            <v>SP-257IC5087A</v>
          </cell>
          <cell r="G120">
            <v>100</v>
          </cell>
          <cell r="H120">
            <v>25</v>
          </cell>
          <cell r="I120">
            <v>75</v>
          </cell>
          <cell r="J120">
            <v>64.099999999999994</v>
          </cell>
          <cell r="K120">
            <v>0.85466666666666657</v>
          </cell>
        </row>
        <row r="121">
          <cell r="F121" t="str">
            <v>SP-272IC5087A</v>
          </cell>
          <cell r="G121">
            <v>40</v>
          </cell>
          <cell r="H121">
            <v>25</v>
          </cell>
          <cell r="I121">
            <v>30</v>
          </cell>
          <cell r="J121">
            <v>30.259999999999998</v>
          </cell>
          <cell r="K121">
            <v>1.0086666666666666</v>
          </cell>
        </row>
        <row r="122">
          <cell r="F122" t="str">
            <v>SP-333[00]AIC5087A</v>
          </cell>
          <cell r="G122">
            <v>32</v>
          </cell>
          <cell r="H122">
            <v>25</v>
          </cell>
          <cell r="I122">
            <v>25</v>
          </cell>
          <cell r="J122">
            <v>24.159999999999997</v>
          </cell>
          <cell r="K122">
            <v>0.96639999999999981</v>
          </cell>
        </row>
        <row r="123">
          <cell r="F123" t="str">
            <v>SP-503ACY51W</v>
          </cell>
          <cell r="G123">
            <v>100</v>
          </cell>
          <cell r="H123">
            <v>25</v>
          </cell>
          <cell r="I123">
            <v>125</v>
          </cell>
          <cell r="J123">
            <v>125.46000000000001</v>
          </cell>
          <cell r="K123">
            <v>1.0036800000000001</v>
          </cell>
        </row>
        <row r="124">
          <cell r="F124" t="str">
            <v>SP.A-111IC5087A</v>
          </cell>
          <cell r="G124">
            <v>0</v>
          </cell>
          <cell r="H124">
            <v>11</v>
          </cell>
          <cell r="I124">
            <v>8.8000000000000007</v>
          </cell>
          <cell r="J124">
            <v>0</v>
          </cell>
          <cell r="K124">
            <v>0</v>
          </cell>
        </row>
        <row r="125">
          <cell r="F125" t="str">
            <v>SP.A-89IC5087A</v>
          </cell>
          <cell r="G125">
            <v>50</v>
          </cell>
          <cell r="H125">
            <v>25</v>
          </cell>
          <cell r="I125">
            <v>25</v>
          </cell>
          <cell r="J125">
            <v>24.159999999999997</v>
          </cell>
          <cell r="K125">
            <v>0.96639999999999981</v>
          </cell>
        </row>
        <row r="126">
          <cell r="F126" t="str">
            <v>SP-466AIC5087A</v>
          </cell>
          <cell r="G126">
            <v>105</v>
          </cell>
          <cell r="H126">
            <v>19</v>
          </cell>
          <cell r="I126">
            <v>76</v>
          </cell>
          <cell r="J126">
            <v>74.740000000000009</v>
          </cell>
          <cell r="K126">
            <v>0.98342105263157908</v>
          </cell>
        </row>
        <row r="127">
          <cell r="F127" t="str">
            <v>SP-13A(I)IC5087A</v>
          </cell>
          <cell r="G127">
            <v>0</v>
          </cell>
          <cell r="H127">
            <v>25</v>
          </cell>
          <cell r="I127">
            <v>125</v>
          </cell>
          <cell r="J127">
            <v>0</v>
          </cell>
          <cell r="K127">
            <v>0</v>
          </cell>
        </row>
        <row r="128">
          <cell r="F128" t="str">
            <v>PUB-197[00]AIPB650</v>
          </cell>
          <cell r="G128">
            <v>180</v>
          </cell>
          <cell r="H128">
            <v>26</v>
          </cell>
          <cell r="I128">
            <v>156</v>
          </cell>
          <cell r="J128">
            <v>131.28</v>
          </cell>
          <cell r="K128">
            <v>0.84153846153846157</v>
          </cell>
        </row>
        <row r="129">
          <cell r="F129" t="str">
            <v>PUB-181AIPB530</v>
          </cell>
          <cell r="G129">
            <v>280</v>
          </cell>
          <cell r="H129">
            <v>26</v>
          </cell>
          <cell r="I129">
            <v>130</v>
          </cell>
          <cell r="J129">
            <v>70</v>
          </cell>
          <cell r="K129">
            <v>0.53846153846153844</v>
          </cell>
        </row>
        <row r="130">
          <cell r="F130" t="str">
            <v>PUB-126ACY51W</v>
          </cell>
          <cell r="G130">
            <v>200</v>
          </cell>
          <cell r="H130">
            <v>19</v>
          </cell>
          <cell r="I130">
            <v>114</v>
          </cell>
          <cell r="J130">
            <v>88</v>
          </cell>
          <cell r="K130">
            <v>0.77192982456140347</v>
          </cell>
        </row>
        <row r="131">
          <cell r="F131" t="str">
            <v>PUB.A-171[00]ARFB790</v>
          </cell>
          <cell r="G131">
            <v>140</v>
          </cell>
          <cell r="H131">
            <v>26</v>
          </cell>
          <cell r="I131">
            <v>130</v>
          </cell>
          <cell r="J131">
            <v>130.44</v>
          </cell>
          <cell r="K131">
            <v>1.0033846153846153</v>
          </cell>
        </row>
        <row r="132">
          <cell r="F132" t="str">
            <v>PUB-105AIPB650</v>
          </cell>
          <cell r="G132">
            <v>100</v>
          </cell>
          <cell r="H132">
            <v>26</v>
          </cell>
          <cell r="I132">
            <v>104</v>
          </cell>
          <cell r="J132">
            <v>107.4</v>
          </cell>
          <cell r="K132">
            <v>1.0326923076923078</v>
          </cell>
        </row>
        <row r="133">
          <cell r="F133" t="str">
            <v>PUB-157[00]ACY51W</v>
          </cell>
          <cell r="G133">
            <v>0</v>
          </cell>
          <cell r="H133">
            <v>20</v>
          </cell>
          <cell r="I133">
            <v>80</v>
          </cell>
          <cell r="J133">
            <v>0</v>
          </cell>
          <cell r="K133">
            <v>0</v>
          </cell>
        </row>
        <row r="134">
          <cell r="F134" t="str">
            <v>PUB-141[00]AIC5087A</v>
          </cell>
          <cell r="G134">
            <v>20</v>
          </cell>
          <cell r="H134">
            <v>20</v>
          </cell>
          <cell r="I134">
            <v>16</v>
          </cell>
          <cell r="J134">
            <v>15.8</v>
          </cell>
          <cell r="K134">
            <v>0.98750000000000004</v>
          </cell>
        </row>
        <row r="135">
          <cell r="F135" t="str">
            <v>PUB-145ARFB790</v>
          </cell>
          <cell r="G135">
            <v>100</v>
          </cell>
          <cell r="H135">
            <v>26</v>
          </cell>
          <cell r="I135">
            <v>130</v>
          </cell>
          <cell r="J135">
            <v>0</v>
          </cell>
          <cell r="K135">
            <v>0</v>
          </cell>
        </row>
        <row r="136">
          <cell r="F136" t="str">
            <v>PUB.A-166[00]AIC5087A</v>
          </cell>
          <cell r="G136">
            <v>20</v>
          </cell>
          <cell r="H136">
            <v>20</v>
          </cell>
          <cell r="I136">
            <v>16</v>
          </cell>
          <cell r="J136">
            <v>15.600000000000001</v>
          </cell>
          <cell r="K136">
            <v>0.97500000000000009</v>
          </cell>
        </row>
        <row r="137">
          <cell r="F137" t="str">
            <v>SP-138(I)[00]ACY51W</v>
          </cell>
          <cell r="G137">
            <v>120</v>
          </cell>
          <cell r="H137">
            <v>9</v>
          </cell>
          <cell r="I137">
            <v>54</v>
          </cell>
          <cell r="J137">
            <v>52</v>
          </cell>
          <cell r="K137">
            <v>0.96296296296296291</v>
          </cell>
        </row>
        <row r="138">
          <cell r="F138" t="str">
            <v>SCB-0061[00]ACY51W</v>
          </cell>
          <cell r="G138">
            <v>0</v>
          </cell>
          <cell r="H138">
            <v>30</v>
          </cell>
          <cell r="I138">
            <v>120</v>
          </cell>
          <cell r="J138">
            <v>216.12</v>
          </cell>
          <cell r="K138">
            <v>1.8009999999999999</v>
          </cell>
        </row>
        <row r="139">
          <cell r="F139" t="str">
            <v>SCB-0061[00]ABSH8050</v>
          </cell>
          <cell r="G139">
            <v>460</v>
          </cell>
          <cell r="H139">
            <v>30</v>
          </cell>
          <cell r="I139">
            <v>540</v>
          </cell>
          <cell r="J139">
            <v>1142.24</v>
          </cell>
          <cell r="K139">
            <v>2.1152592592592594</v>
          </cell>
        </row>
        <row r="140">
          <cell r="F140" t="str">
            <v>SCB-0062[00]AIC5087A</v>
          </cell>
          <cell r="G140">
            <v>83</v>
          </cell>
          <cell r="H140">
            <v>30</v>
          </cell>
          <cell r="I140">
            <v>83.999999999999986</v>
          </cell>
          <cell r="J140">
            <v>71.25</v>
          </cell>
          <cell r="K140">
            <v>0.84821428571428581</v>
          </cell>
        </row>
        <row r="141">
          <cell r="F141" t="str">
            <v>SCB-0063[00]AIC5087A</v>
          </cell>
          <cell r="G141">
            <v>70</v>
          </cell>
          <cell r="H141">
            <v>30</v>
          </cell>
          <cell r="I141">
            <v>60</v>
          </cell>
          <cell r="J141">
            <v>62</v>
          </cell>
          <cell r="K141">
            <v>1.0333333333333334</v>
          </cell>
        </row>
        <row r="142">
          <cell r="F142" t="str">
            <v>SCB-0065[00]AICS400</v>
          </cell>
          <cell r="G142">
            <v>330</v>
          </cell>
          <cell r="H142">
            <v>30</v>
          </cell>
          <cell r="I142">
            <v>180</v>
          </cell>
          <cell r="J142">
            <v>183.88</v>
          </cell>
          <cell r="K142">
            <v>1.0215555555555556</v>
          </cell>
        </row>
        <row r="143">
          <cell r="F143" t="str">
            <v>SCB-0065[00]ABSH8050</v>
          </cell>
          <cell r="G143">
            <v>800</v>
          </cell>
          <cell r="H143">
            <v>30</v>
          </cell>
          <cell r="I143">
            <v>420</v>
          </cell>
          <cell r="J143">
            <v>421.12</v>
          </cell>
          <cell r="K143">
            <v>1.0026666666666666</v>
          </cell>
        </row>
        <row r="144">
          <cell r="F144" t="str">
            <v>SCB-0067[00]AIC5087A</v>
          </cell>
          <cell r="G144">
            <v>200</v>
          </cell>
          <cell r="H144">
            <v>30</v>
          </cell>
          <cell r="I144">
            <v>114</v>
          </cell>
          <cell r="J144">
            <v>0</v>
          </cell>
          <cell r="K144">
            <v>0</v>
          </cell>
        </row>
        <row r="145">
          <cell r="F145" t="str">
            <v>SCB-0071[00]AIC5087A</v>
          </cell>
          <cell r="G145">
            <v>32</v>
          </cell>
          <cell r="H145">
            <v>28</v>
          </cell>
          <cell r="I145">
            <v>28</v>
          </cell>
          <cell r="J145">
            <v>28</v>
          </cell>
          <cell r="K145">
            <v>1</v>
          </cell>
        </row>
        <row r="146">
          <cell r="F146" t="str">
            <v>SCB-0076[00]AIC5087A</v>
          </cell>
          <cell r="G146">
            <v>64</v>
          </cell>
          <cell r="H146">
            <v>28</v>
          </cell>
          <cell r="I146">
            <v>33.6</v>
          </cell>
          <cell r="J146">
            <v>33.85</v>
          </cell>
          <cell r="K146">
            <v>1.0074404761904763</v>
          </cell>
        </row>
        <row r="147">
          <cell r="F147" t="str">
            <v>SCB-107AIC5091</v>
          </cell>
          <cell r="G147">
            <v>135</v>
          </cell>
          <cell r="H147">
            <v>28</v>
          </cell>
          <cell r="I147">
            <v>168</v>
          </cell>
          <cell r="J147">
            <v>167.1</v>
          </cell>
          <cell r="K147">
            <v>0.99464285714285716</v>
          </cell>
        </row>
        <row r="148">
          <cell r="F148" t="str">
            <v>SCB-11SB14</v>
          </cell>
          <cell r="G148">
            <v>1250</v>
          </cell>
          <cell r="H148">
            <v>30</v>
          </cell>
          <cell r="I148">
            <v>750</v>
          </cell>
          <cell r="J148">
            <v>772.24</v>
          </cell>
          <cell r="K148">
            <v>1.0296533333333333</v>
          </cell>
        </row>
        <row r="149">
          <cell r="F149" t="str">
            <v>SCB-133AICS400</v>
          </cell>
          <cell r="G149">
            <v>395</v>
          </cell>
          <cell r="H149">
            <v>30</v>
          </cell>
          <cell r="I149">
            <v>240</v>
          </cell>
          <cell r="J149">
            <v>223.88</v>
          </cell>
          <cell r="K149">
            <v>0.93283333333333329</v>
          </cell>
        </row>
        <row r="150">
          <cell r="F150" t="str">
            <v>SCB-137AIC5087A</v>
          </cell>
          <cell r="G150">
            <v>172</v>
          </cell>
          <cell r="H150">
            <v>30</v>
          </cell>
          <cell r="I150">
            <v>120</v>
          </cell>
          <cell r="J150">
            <v>153.19999999999999</v>
          </cell>
          <cell r="K150">
            <v>1.2766666666666666</v>
          </cell>
        </row>
        <row r="151">
          <cell r="F151" t="str">
            <v>SCB-138ABSH8050</v>
          </cell>
          <cell r="G151">
            <v>135</v>
          </cell>
          <cell r="H151">
            <v>30</v>
          </cell>
          <cell r="I151">
            <v>120</v>
          </cell>
          <cell r="J151">
            <v>116.12</v>
          </cell>
          <cell r="K151">
            <v>0.96766666666666667</v>
          </cell>
        </row>
        <row r="152">
          <cell r="F152" t="str">
            <v>SCB-139AICS400</v>
          </cell>
          <cell r="G152">
            <v>220</v>
          </cell>
          <cell r="H152">
            <v>30</v>
          </cell>
          <cell r="I152">
            <v>150</v>
          </cell>
          <cell r="J152">
            <v>15</v>
          </cell>
          <cell r="K152">
            <v>0.1</v>
          </cell>
        </row>
        <row r="153">
          <cell r="F153" t="str">
            <v>SCB-140AIC5087A</v>
          </cell>
          <cell r="G153">
            <v>74</v>
          </cell>
          <cell r="H153">
            <v>30</v>
          </cell>
          <cell r="I153">
            <v>66.000000000000014</v>
          </cell>
          <cell r="J153">
            <v>65.75</v>
          </cell>
          <cell r="K153">
            <v>0.99621212121212099</v>
          </cell>
        </row>
        <row r="154">
          <cell r="F154" t="str">
            <v>SCB-142AICS400</v>
          </cell>
          <cell r="G154">
            <v>260</v>
          </cell>
          <cell r="H154">
            <v>28</v>
          </cell>
          <cell r="I154">
            <v>140</v>
          </cell>
          <cell r="J154">
            <v>140</v>
          </cell>
          <cell r="K154">
            <v>1</v>
          </cell>
        </row>
        <row r="155">
          <cell r="F155" t="str">
            <v>SCB-144AIC7001</v>
          </cell>
          <cell r="G155">
            <v>185</v>
          </cell>
          <cell r="H155">
            <v>30</v>
          </cell>
          <cell r="I155">
            <v>180</v>
          </cell>
          <cell r="J155">
            <v>183.88</v>
          </cell>
          <cell r="K155">
            <v>1.0215555555555556</v>
          </cell>
        </row>
        <row r="156">
          <cell r="F156" t="str">
            <v>SCB-145AIC5087A</v>
          </cell>
          <cell r="G156">
            <v>75</v>
          </cell>
          <cell r="H156">
            <v>28</v>
          </cell>
          <cell r="I156">
            <v>44.8</v>
          </cell>
          <cell r="J156">
            <v>44.9</v>
          </cell>
          <cell r="K156">
            <v>1.0022321428571428</v>
          </cell>
        </row>
        <row r="157">
          <cell r="F157" t="str">
            <v>SCB-145AIC5087A</v>
          </cell>
          <cell r="G157">
            <v>75</v>
          </cell>
          <cell r="H157">
            <v>28</v>
          </cell>
          <cell r="I157">
            <v>44.8</v>
          </cell>
          <cell r="J157">
            <v>44.9</v>
          </cell>
          <cell r="K157">
            <v>1.0022321428571428</v>
          </cell>
        </row>
        <row r="158">
          <cell r="F158" t="str">
            <v>SCB-146AIC5087A</v>
          </cell>
          <cell r="G158">
            <v>88</v>
          </cell>
          <cell r="H158">
            <v>28</v>
          </cell>
          <cell r="I158">
            <v>61.6</v>
          </cell>
          <cell r="J158">
            <v>50.65</v>
          </cell>
          <cell r="K158">
            <v>0.82224025974025972</v>
          </cell>
        </row>
        <row r="159">
          <cell r="F159" t="str">
            <v>SCB-20IC5087A</v>
          </cell>
          <cell r="G159">
            <v>44</v>
          </cell>
          <cell r="H159">
            <v>13</v>
          </cell>
          <cell r="I159">
            <v>26</v>
          </cell>
          <cell r="J159">
            <v>52.35</v>
          </cell>
          <cell r="K159">
            <v>2.0134615384615384</v>
          </cell>
        </row>
        <row r="160">
          <cell r="F160" t="str">
            <v>SCB-23IC5087A</v>
          </cell>
          <cell r="G160">
            <v>78</v>
          </cell>
          <cell r="H160">
            <v>30</v>
          </cell>
          <cell r="I160">
            <v>78</v>
          </cell>
          <cell r="J160">
            <v>68.41</v>
          </cell>
          <cell r="K160">
            <v>0.87705128205128202</v>
          </cell>
        </row>
        <row r="161">
          <cell r="F161" t="str">
            <v>SCB-28IC5087A</v>
          </cell>
          <cell r="G161">
            <v>125</v>
          </cell>
          <cell r="H161">
            <v>30</v>
          </cell>
          <cell r="I161">
            <v>102.00000000000001</v>
          </cell>
          <cell r="J161">
            <v>111.66</v>
          </cell>
          <cell r="K161">
            <v>1.094705882352941</v>
          </cell>
        </row>
        <row r="162">
          <cell r="F162" t="str">
            <v>SCB-37IC5087A</v>
          </cell>
          <cell r="G162">
            <v>200</v>
          </cell>
          <cell r="H162">
            <v>28</v>
          </cell>
          <cell r="I162">
            <v>100.8</v>
          </cell>
          <cell r="J162">
            <v>54</v>
          </cell>
          <cell r="K162">
            <v>0.5357142857142857</v>
          </cell>
        </row>
        <row r="163">
          <cell r="F163" t="str">
            <v>SCB-45IC5087A</v>
          </cell>
          <cell r="G163">
            <v>85</v>
          </cell>
          <cell r="H163">
            <v>28</v>
          </cell>
          <cell r="I163">
            <v>50.4</v>
          </cell>
          <cell r="J163">
            <v>50.15</v>
          </cell>
          <cell r="K163">
            <v>0.99503968253968256</v>
          </cell>
        </row>
        <row r="164">
          <cell r="F164" t="str">
            <v>SCB-48IC5087A</v>
          </cell>
          <cell r="G164">
            <v>86</v>
          </cell>
          <cell r="H164">
            <v>30</v>
          </cell>
          <cell r="I164">
            <v>90</v>
          </cell>
          <cell r="J164">
            <v>74</v>
          </cell>
          <cell r="K164">
            <v>0.82222222222222219</v>
          </cell>
        </row>
        <row r="165">
          <cell r="F165" t="str">
            <v>SCB-78ABSH8050</v>
          </cell>
          <cell r="G165">
            <v>605</v>
          </cell>
          <cell r="H165">
            <v>28</v>
          </cell>
          <cell r="I165">
            <v>420</v>
          </cell>
          <cell r="J165">
            <v>420</v>
          </cell>
          <cell r="K165">
            <v>1</v>
          </cell>
        </row>
        <row r="166">
          <cell r="F166" t="str">
            <v>SCB-80AIC5087A</v>
          </cell>
          <cell r="G166">
            <v>0</v>
          </cell>
          <cell r="H166">
            <v>28</v>
          </cell>
          <cell r="I166">
            <v>33.6</v>
          </cell>
          <cell r="J166">
            <v>0</v>
          </cell>
          <cell r="K166">
            <v>0</v>
          </cell>
        </row>
        <row r="167">
          <cell r="F167" t="str">
            <v>SCB-86AIC5087A</v>
          </cell>
          <cell r="G167">
            <v>64.400000000000006</v>
          </cell>
          <cell r="H167">
            <v>28</v>
          </cell>
          <cell r="I167">
            <v>33.6</v>
          </cell>
          <cell r="J167">
            <v>34</v>
          </cell>
          <cell r="K167">
            <v>1.0119047619047619</v>
          </cell>
        </row>
        <row r="168">
          <cell r="F168" t="str">
            <v>SCB-86AIC5087A</v>
          </cell>
          <cell r="G168">
            <v>65</v>
          </cell>
          <cell r="H168">
            <v>28</v>
          </cell>
          <cell r="I168">
            <v>33.6</v>
          </cell>
          <cell r="J168">
            <v>34.25</v>
          </cell>
          <cell r="K168">
            <v>1.0193452380952381</v>
          </cell>
        </row>
        <row r="169">
          <cell r="F169" t="str">
            <v>SCB-89AIC5087A</v>
          </cell>
          <cell r="G169">
            <v>75</v>
          </cell>
          <cell r="H169">
            <v>28</v>
          </cell>
          <cell r="I169">
            <v>44.8</v>
          </cell>
          <cell r="J169">
            <v>44.9</v>
          </cell>
          <cell r="K169">
            <v>1.0022321428571428</v>
          </cell>
        </row>
        <row r="170">
          <cell r="F170" t="str">
            <v>SCB-92AIC5087A</v>
          </cell>
          <cell r="G170">
            <v>0</v>
          </cell>
          <cell r="H170">
            <v>28</v>
          </cell>
          <cell r="I170">
            <v>72.8</v>
          </cell>
          <cell r="J170">
            <v>0</v>
          </cell>
          <cell r="K170">
            <v>0</v>
          </cell>
        </row>
        <row r="171">
          <cell r="F171" t="str">
            <v>SCB-93AIC5087A</v>
          </cell>
          <cell r="G171">
            <v>88</v>
          </cell>
          <cell r="H171">
            <v>28</v>
          </cell>
          <cell r="I171">
            <v>61.6</v>
          </cell>
          <cell r="J171">
            <v>51.5</v>
          </cell>
          <cell r="K171">
            <v>0.83603896103896103</v>
          </cell>
        </row>
        <row r="172">
          <cell r="F172" t="str">
            <v>SCB-95AIC5087A</v>
          </cell>
          <cell r="G172">
            <v>88</v>
          </cell>
          <cell r="H172">
            <v>28</v>
          </cell>
          <cell r="I172">
            <v>72.8</v>
          </cell>
          <cell r="J172">
            <v>48.15</v>
          </cell>
          <cell r="K172">
            <v>0.66140109890109888</v>
          </cell>
        </row>
        <row r="173">
          <cell r="F173" t="str">
            <v>SCB-98AIC5087A</v>
          </cell>
          <cell r="G173">
            <v>75</v>
          </cell>
          <cell r="H173">
            <v>28</v>
          </cell>
          <cell r="I173">
            <v>44.8</v>
          </cell>
          <cell r="J173">
            <v>44.9</v>
          </cell>
          <cell r="K173">
            <v>1.0022321428571428</v>
          </cell>
        </row>
        <row r="174">
          <cell r="F174" t="str">
            <v>SCB.XP-55IC5087A</v>
          </cell>
          <cell r="G174">
            <v>110</v>
          </cell>
          <cell r="H174">
            <v>30</v>
          </cell>
          <cell r="I174">
            <v>96.000000000000014</v>
          </cell>
          <cell r="J174">
            <v>96.75</v>
          </cell>
          <cell r="K174">
            <v>1.0078124999999998</v>
          </cell>
        </row>
        <row r="175">
          <cell r="F175" t="str">
            <v>SDA BATERIA SCBSB14</v>
          </cell>
          <cell r="G175">
            <v>920</v>
          </cell>
          <cell r="H175">
            <v>30</v>
          </cell>
          <cell r="I175">
            <v>900</v>
          </cell>
          <cell r="J175">
            <v>900</v>
          </cell>
          <cell r="K175">
            <v>1</v>
          </cell>
        </row>
        <row r="176">
          <cell r="F176" t="str">
            <v>SEPARADOR DE GAS EDA PTCSB14</v>
          </cell>
          <cell r="G176">
            <v>385</v>
          </cell>
          <cell r="H176">
            <v>30</v>
          </cell>
          <cell r="I176">
            <v>450</v>
          </cell>
          <cell r="J176">
            <v>370</v>
          </cell>
          <cell r="K176">
            <v>0.82222222222222219</v>
          </cell>
        </row>
      </sheetData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Producción"/>
      <sheetName val="Historial de producción"/>
      <sheetName val="Intermedia"/>
      <sheetName val="PLANILLA GENERAL"/>
      <sheetName val="Observaciones"/>
      <sheetName val="RECIRCULADOS"/>
      <sheetName val="Semana 1-1"/>
      <sheetName val="Semana 1-2"/>
      <sheetName val="Semana 1-3"/>
      <sheetName val="Semana 1-4"/>
      <sheetName val="Semana 1-5"/>
      <sheetName val="Compilado Semana 1"/>
      <sheetName val="Semana 2-1"/>
      <sheetName val="Semana 2-2"/>
      <sheetName val="Semana 2-3"/>
      <sheetName val="Semana 2-4"/>
      <sheetName val="Semana 2-5"/>
      <sheetName val="Compilado Semana 2"/>
      <sheetName val="Semana 3-1"/>
      <sheetName val="Semana 3-2"/>
      <sheetName val="Semana 3-3"/>
      <sheetName val="Semana 3-4"/>
      <sheetName val="Semana 3-5"/>
      <sheetName val="Compilado Semana 3"/>
      <sheetName val="Semana 4-1"/>
      <sheetName val="Semana 4-2"/>
      <sheetName val="Semana 4-3"/>
      <sheetName val="Semana 4-4"/>
      <sheetName val="Semana 4-5"/>
      <sheetName val="Compilado Semana 4"/>
      <sheetName val="CHO-SCB-VAM 1"/>
      <sheetName val="CHO-SCB-VAM 2"/>
      <sheetName val="IDEF"/>
      <sheetName val="Referencias"/>
    </sheetNames>
    <sheetDataSet>
      <sheetData sheetId="0">
        <row r="13">
          <cell r="B13" t="str">
            <v>POZO</v>
          </cell>
          <cell r="C13" t="str">
            <v>ULT. CTRL</v>
          </cell>
          <cell r="D13" t="str">
            <v>Dias sin control</v>
          </cell>
          <cell r="E13" t="str">
            <v>BRUTA M3/D</v>
          </cell>
          <cell r="F13" t="str">
            <v>SECO M3/D</v>
          </cell>
          <cell r="G13" t="str">
            <v>AGUA %</v>
          </cell>
          <cell r="H13" t="str">
            <v>AGUA m3/d</v>
          </cell>
          <cell r="I13" t="str">
            <v>GAS M3/D</v>
          </cell>
          <cell r="J13" t="str">
            <v>BATERIA</v>
          </cell>
          <cell r="K13" t="str">
            <v>M Extracción</v>
          </cell>
          <cell r="L13" t="str">
            <v>CLASIFICACIÓN</v>
          </cell>
        </row>
        <row r="14">
          <cell r="B14" t="str">
            <v>PN-24[00]a</v>
          </cell>
          <cell r="C14" t="str">
            <v>17/01/2023</v>
          </cell>
          <cell r="D14">
            <v>340</v>
          </cell>
          <cell r="E14">
            <v>0</v>
          </cell>
          <cell r="F14">
            <v>0</v>
          </cell>
          <cell r="G14" t="str">
            <v/>
          </cell>
          <cell r="H14">
            <v>0</v>
          </cell>
          <cell r="I14">
            <v>42180</v>
          </cell>
          <cell r="J14" t="str">
            <v>Sin datos</v>
          </cell>
          <cell r="K14" t="str">
            <v>Surgente</v>
          </cell>
          <cell r="L14" t="str">
            <v>C</v>
          </cell>
        </row>
        <row r="15">
          <cell r="B15" t="str">
            <v>PuB-123</v>
          </cell>
          <cell r="C15" t="str">
            <v>09/03/2023</v>
          </cell>
          <cell r="D15">
            <v>289</v>
          </cell>
          <cell r="E15">
            <v>16.3</v>
          </cell>
          <cell r="F15">
            <v>1.956</v>
          </cell>
          <cell r="G15">
            <v>87.999999999999986</v>
          </cell>
          <cell r="H15">
            <v>14.343999999999999</v>
          </cell>
          <cell r="I15">
            <v>0</v>
          </cell>
          <cell r="J15" t="str">
            <v>PB- 01</v>
          </cell>
          <cell r="K15" t="str">
            <v>Cavidad Progresiva</v>
          </cell>
          <cell r="L15" t="str">
            <v>B</v>
          </cell>
        </row>
        <row r="16">
          <cell r="B16" t="str">
            <v>PuB-125a</v>
          </cell>
          <cell r="C16" t="str">
            <v>22/10/2021</v>
          </cell>
          <cell r="D16">
            <v>792</v>
          </cell>
          <cell r="E16">
            <v>88.3</v>
          </cell>
          <cell r="F16">
            <v>1.766</v>
          </cell>
          <cell r="G16">
            <v>98.000000000000014</v>
          </cell>
          <cell r="H16">
            <v>86.534000000000006</v>
          </cell>
          <cell r="I16">
            <v>2</v>
          </cell>
          <cell r="J16" t="str">
            <v>PB- 01</v>
          </cell>
          <cell r="K16" t="str">
            <v>Cavidad Progresiva</v>
          </cell>
          <cell r="L16" t="str">
            <v>B</v>
          </cell>
        </row>
        <row r="17">
          <cell r="B17" t="str">
            <v>PuB-128a</v>
          </cell>
          <cell r="C17" t="str">
            <v>09/03/2023</v>
          </cell>
          <cell r="D17">
            <v>289</v>
          </cell>
          <cell r="E17">
            <v>56.6</v>
          </cell>
          <cell r="F17">
            <v>3.6219999999999999</v>
          </cell>
          <cell r="G17">
            <v>93.600706713780923</v>
          </cell>
          <cell r="H17">
            <v>52.978000000000002</v>
          </cell>
          <cell r="I17">
            <v>2</v>
          </cell>
          <cell r="J17" t="str">
            <v>PB- 01</v>
          </cell>
          <cell r="K17" t="str">
            <v>Cavidad Progresiva</v>
          </cell>
          <cell r="L17" t="str">
            <v>B</v>
          </cell>
        </row>
        <row r="18">
          <cell r="B18" t="str">
            <v>PuB-136[00]a</v>
          </cell>
          <cell r="C18" t="str">
            <v>15/03/2023</v>
          </cell>
          <cell r="D18">
            <v>283</v>
          </cell>
          <cell r="E18">
            <v>123.9</v>
          </cell>
          <cell r="F18">
            <v>3.3450000000000002</v>
          </cell>
          <cell r="G18">
            <v>97.300242130750604</v>
          </cell>
          <cell r="H18">
            <v>120.55500000000001</v>
          </cell>
          <cell r="I18">
            <v>2</v>
          </cell>
          <cell r="J18" t="str">
            <v>PB- 01</v>
          </cell>
          <cell r="K18" t="str">
            <v>Cavidad Progresiva</v>
          </cell>
          <cell r="L18" t="str">
            <v>A</v>
          </cell>
        </row>
        <row r="19">
          <cell r="B19" t="str">
            <v>PuB-197[00]a</v>
          </cell>
          <cell r="C19" t="str">
            <v>15/03/2023</v>
          </cell>
          <cell r="D19">
            <v>283</v>
          </cell>
          <cell r="E19">
            <v>4.5999999999999996</v>
          </cell>
          <cell r="F19">
            <v>0.34499999999999997</v>
          </cell>
          <cell r="G19">
            <v>92.5</v>
          </cell>
          <cell r="H19">
            <v>4.2549999999999999</v>
          </cell>
          <cell r="I19">
            <v>2</v>
          </cell>
          <cell r="J19" t="str">
            <v>PB- 01</v>
          </cell>
          <cell r="K19" t="str">
            <v>Cavidad Progresiva</v>
          </cell>
          <cell r="L19" t="str">
            <v>C</v>
          </cell>
        </row>
        <row r="20">
          <cell r="B20" t="str">
            <v>PuB-202[00]a</v>
          </cell>
          <cell r="C20" t="str">
            <v>15/03/2023</v>
          </cell>
          <cell r="D20">
            <v>283</v>
          </cell>
          <cell r="E20">
            <v>56.6</v>
          </cell>
          <cell r="F20">
            <v>5.2069999999999999</v>
          </cell>
          <cell r="G20">
            <v>90.800353356890469</v>
          </cell>
          <cell r="H20">
            <v>51.393000000000001</v>
          </cell>
          <cell r="I20">
            <v>2</v>
          </cell>
          <cell r="J20" t="str">
            <v>PB- 01</v>
          </cell>
          <cell r="K20" t="str">
            <v>Cavidad Progresiva</v>
          </cell>
          <cell r="L20" t="str">
            <v>A</v>
          </cell>
        </row>
        <row r="21">
          <cell r="B21" t="str">
            <v>PuB-203[00]a</v>
          </cell>
          <cell r="C21" t="str">
            <v>09/03/2023</v>
          </cell>
          <cell r="D21">
            <v>289</v>
          </cell>
          <cell r="E21">
            <v>74.8</v>
          </cell>
          <cell r="F21">
            <v>6.3579999999999997</v>
          </cell>
          <cell r="G21">
            <v>91.499999999999986</v>
          </cell>
          <cell r="H21">
            <v>68.441999999999993</v>
          </cell>
          <cell r="I21">
            <v>2</v>
          </cell>
          <cell r="J21" t="str">
            <v>PB- 01</v>
          </cell>
          <cell r="K21" t="str">
            <v>Cavidad Progresiva</v>
          </cell>
          <cell r="L21" t="str">
            <v>A</v>
          </cell>
        </row>
        <row r="22">
          <cell r="B22" t="str">
            <v>PuB-206[00]a</v>
          </cell>
          <cell r="C22" t="str">
            <v>15/03/2023</v>
          </cell>
          <cell r="D22">
            <v>283</v>
          </cell>
          <cell r="E22">
            <v>3.5</v>
          </cell>
          <cell r="F22">
            <v>0.23400000000000001</v>
          </cell>
          <cell r="G22">
            <v>93.314285714285717</v>
          </cell>
          <cell r="H22">
            <v>3.266</v>
          </cell>
          <cell r="I22">
            <v>0</v>
          </cell>
          <cell r="J22" t="str">
            <v>Sin datos</v>
          </cell>
          <cell r="K22" t="str">
            <v>Cavidad Progresiva</v>
          </cell>
          <cell r="L22" t="str">
            <v>C</v>
          </cell>
        </row>
        <row r="23">
          <cell r="B23" t="str">
            <v>PuB-57</v>
          </cell>
          <cell r="C23" t="str">
            <v>09/03/2023</v>
          </cell>
          <cell r="D23">
            <v>289</v>
          </cell>
          <cell r="E23">
            <v>108.5</v>
          </cell>
          <cell r="F23">
            <v>4.2309999999999999</v>
          </cell>
          <cell r="G23">
            <v>96.100460829493102</v>
          </cell>
          <cell r="H23">
            <v>104.26900000000001</v>
          </cell>
          <cell r="I23">
            <v>2</v>
          </cell>
          <cell r="J23" t="str">
            <v>PB- 01</v>
          </cell>
          <cell r="K23" t="str">
            <v>Cavidad Progresiva</v>
          </cell>
          <cell r="L23" t="str">
            <v>A</v>
          </cell>
        </row>
        <row r="24">
          <cell r="B24" t="str">
            <v>PuB.a-165[00]a</v>
          </cell>
          <cell r="C24" t="str">
            <v>15/03/2023</v>
          </cell>
          <cell r="D24">
            <v>283</v>
          </cell>
          <cell r="E24">
            <v>2.4</v>
          </cell>
          <cell r="F24">
            <v>1.306</v>
          </cell>
          <cell r="G24">
            <v>45.583333333333336</v>
          </cell>
          <cell r="H24">
            <v>1.0940000000000001</v>
          </cell>
          <cell r="I24">
            <v>2</v>
          </cell>
          <cell r="J24" t="str">
            <v>PB- 01</v>
          </cell>
          <cell r="K24" t="str">
            <v>Cavidad Progresiva</v>
          </cell>
          <cell r="L24" t="str">
            <v>C</v>
          </cell>
        </row>
        <row r="25">
          <cell r="B25" t="str">
            <v>PuB.a-171[00]a</v>
          </cell>
          <cell r="C25" t="str">
            <v>15/03/2023</v>
          </cell>
          <cell r="D25">
            <v>283</v>
          </cell>
          <cell r="E25">
            <v>27.2</v>
          </cell>
          <cell r="F25">
            <v>2.9380000000000002</v>
          </cell>
          <cell r="G25">
            <v>89.19852941176471</v>
          </cell>
          <cell r="H25">
            <v>24.262</v>
          </cell>
          <cell r="I25">
            <v>2</v>
          </cell>
          <cell r="J25" t="str">
            <v>PB- 01</v>
          </cell>
          <cell r="K25" t="str">
            <v>Cavidad Progresiva</v>
          </cell>
          <cell r="L25" t="str">
            <v>A</v>
          </cell>
        </row>
        <row r="26">
          <cell r="B26" t="str">
            <v>PuB-118</v>
          </cell>
          <cell r="C26" t="str">
            <v>09/03/2023</v>
          </cell>
          <cell r="D26">
            <v>289</v>
          </cell>
          <cell r="E26">
            <v>40.299999999999997</v>
          </cell>
          <cell r="F26">
            <v>1.9339999999999999</v>
          </cell>
          <cell r="G26">
            <v>95.200992555831277</v>
          </cell>
          <cell r="H26">
            <v>38.366</v>
          </cell>
          <cell r="I26">
            <v>2</v>
          </cell>
          <cell r="J26" t="str">
            <v>PB- 02</v>
          </cell>
          <cell r="K26" t="str">
            <v>Bombeo Mecánico</v>
          </cell>
          <cell r="L26" t="str">
            <v>B</v>
          </cell>
        </row>
        <row r="27">
          <cell r="B27" t="str">
            <v>PuB-126a</v>
          </cell>
          <cell r="C27" t="str">
            <v>15/03/2023</v>
          </cell>
          <cell r="D27">
            <v>283</v>
          </cell>
          <cell r="E27">
            <v>130</v>
          </cell>
          <cell r="F27">
            <v>3.25</v>
          </cell>
          <cell r="G27">
            <v>97.5</v>
          </cell>
          <cell r="H27">
            <v>126.75</v>
          </cell>
          <cell r="I27">
            <v>2</v>
          </cell>
          <cell r="J27" t="str">
            <v>PB- 02</v>
          </cell>
          <cell r="K27" t="str">
            <v>Cavidad Progresiva</v>
          </cell>
          <cell r="L27" t="str">
            <v>A</v>
          </cell>
        </row>
        <row r="28">
          <cell r="B28" t="str">
            <v>PuB-147a</v>
          </cell>
          <cell r="C28" t="str">
            <v>06/01/2022</v>
          </cell>
          <cell r="D28">
            <v>716</v>
          </cell>
          <cell r="E28">
            <v>127.4</v>
          </cell>
          <cell r="F28">
            <v>0.127</v>
          </cell>
          <cell r="G28">
            <v>99.900313971742534</v>
          </cell>
          <cell r="H28">
            <v>127.273</v>
          </cell>
          <cell r="I28">
            <v>10</v>
          </cell>
          <cell r="J28" t="str">
            <v>PB- 02</v>
          </cell>
          <cell r="K28" t="str">
            <v>Cavidad Progresiva</v>
          </cell>
          <cell r="L28" t="str">
            <v>B</v>
          </cell>
        </row>
        <row r="29">
          <cell r="B29" t="str">
            <v>PuB-15</v>
          </cell>
          <cell r="C29" t="str">
            <v>15/03/2023</v>
          </cell>
          <cell r="D29">
            <v>283</v>
          </cell>
          <cell r="E29">
            <v>67.8</v>
          </cell>
          <cell r="F29">
            <v>5.9660000000000002</v>
          </cell>
          <cell r="G29">
            <v>91.200589970501483</v>
          </cell>
          <cell r="H29">
            <v>61.834000000000003</v>
          </cell>
          <cell r="I29">
            <v>2</v>
          </cell>
          <cell r="J29" t="str">
            <v>PB- 02</v>
          </cell>
          <cell r="K29" t="str">
            <v>Cavidad Progresiva</v>
          </cell>
          <cell r="L29" t="str">
            <v>A</v>
          </cell>
        </row>
        <row r="30">
          <cell r="B30" t="str">
            <v>PuB-177a</v>
          </cell>
          <cell r="C30" t="str">
            <v>27/05/2022</v>
          </cell>
          <cell r="D30">
            <v>575</v>
          </cell>
          <cell r="E30">
            <v>0</v>
          </cell>
          <cell r="F30">
            <v>0</v>
          </cell>
          <cell r="G30" t="str">
            <v/>
          </cell>
          <cell r="H30">
            <v>0</v>
          </cell>
          <cell r="I30">
            <v>2</v>
          </cell>
          <cell r="J30" t="str">
            <v>PB- 02</v>
          </cell>
          <cell r="K30" t="str">
            <v>Surgente</v>
          </cell>
          <cell r="L30" t="str">
            <v>B</v>
          </cell>
        </row>
        <row r="31">
          <cell r="B31" t="str">
            <v>PuB-191[00]a</v>
          </cell>
          <cell r="C31" t="str">
            <v>16/02/2022</v>
          </cell>
          <cell r="D31">
            <v>675</v>
          </cell>
          <cell r="E31">
            <v>2.6</v>
          </cell>
          <cell r="F31">
            <v>0.88400000000000001</v>
          </cell>
          <cell r="G31">
            <v>65.999999999999986</v>
          </cell>
          <cell r="H31">
            <v>1.716</v>
          </cell>
          <cell r="I31">
            <v>10</v>
          </cell>
          <cell r="J31" t="str">
            <v>PB- 02</v>
          </cell>
          <cell r="K31" t="str">
            <v>Cavidad Progresiva</v>
          </cell>
          <cell r="L31" t="str">
            <v>B</v>
          </cell>
        </row>
        <row r="32">
          <cell r="B32" t="str">
            <v>PuB-211[00]a</v>
          </cell>
          <cell r="C32" t="str">
            <v>08/09/2020</v>
          </cell>
          <cell r="D32">
            <v>1201</v>
          </cell>
          <cell r="E32">
            <v>2.2999999999999998</v>
          </cell>
          <cell r="F32">
            <v>0.72199999999999998</v>
          </cell>
          <cell r="G32">
            <v>68.608695652173921</v>
          </cell>
          <cell r="H32">
            <v>1.5780000000000001</v>
          </cell>
          <cell r="I32">
            <v>10</v>
          </cell>
          <cell r="J32" t="str">
            <v>PB- 02</v>
          </cell>
          <cell r="K32" t="str">
            <v>Cavidad Progresiva</v>
          </cell>
          <cell r="L32" t="str">
            <v>C</v>
          </cell>
        </row>
        <row r="33">
          <cell r="B33" t="str">
            <v>PuB-31</v>
          </cell>
          <cell r="C33" t="str">
            <v>15/03/2023</v>
          </cell>
          <cell r="D33">
            <v>283</v>
          </cell>
          <cell r="E33">
            <v>217.5</v>
          </cell>
          <cell r="F33">
            <v>7.3949999999999996</v>
          </cell>
          <cell r="G33">
            <v>96.6</v>
          </cell>
          <cell r="H33">
            <v>210.10499999999999</v>
          </cell>
          <cell r="I33">
            <v>2</v>
          </cell>
          <cell r="J33" t="str">
            <v>PB- 02</v>
          </cell>
          <cell r="K33" t="str">
            <v>Cavidad Progresiva</v>
          </cell>
          <cell r="L33" t="str">
            <v>A</v>
          </cell>
        </row>
        <row r="34">
          <cell r="B34" t="str">
            <v>PuB-43</v>
          </cell>
          <cell r="C34" t="str">
            <v>09/03/2023</v>
          </cell>
          <cell r="D34">
            <v>289</v>
          </cell>
          <cell r="E34">
            <v>42</v>
          </cell>
          <cell r="F34">
            <v>0.75600000000000001</v>
          </cell>
          <cell r="G34">
            <v>98.2</v>
          </cell>
          <cell r="H34">
            <v>41.244</v>
          </cell>
          <cell r="I34">
            <v>0</v>
          </cell>
          <cell r="J34" t="str">
            <v>PB- 02</v>
          </cell>
          <cell r="K34" t="str">
            <v>Bombeo Mecánico</v>
          </cell>
          <cell r="L34" t="str">
            <v>B</v>
          </cell>
        </row>
        <row r="35">
          <cell r="B35" t="str">
            <v>PuB.a-4</v>
          </cell>
          <cell r="C35" t="str">
            <v>15/03/2023</v>
          </cell>
          <cell r="D35">
            <v>283</v>
          </cell>
          <cell r="E35">
            <v>21.1</v>
          </cell>
          <cell r="F35">
            <v>1.92</v>
          </cell>
          <cell r="G35">
            <v>90.90047393364928</v>
          </cell>
          <cell r="H35">
            <v>19.18</v>
          </cell>
          <cell r="I35">
            <v>2</v>
          </cell>
          <cell r="J35" t="str">
            <v>PB- 02</v>
          </cell>
          <cell r="K35" t="str">
            <v>Bombeo Mecánico</v>
          </cell>
          <cell r="L35" t="str">
            <v>A</v>
          </cell>
        </row>
        <row r="36">
          <cell r="B36" t="str">
            <v>PuB-105a</v>
          </cell>
          <cell r="C36" t="str">
            <v>09/03/2023</v>
          </cell>
          <cell r="D36">
            <v>289</v>
          </cell>
          <cell r="E36">
            <v>30.5</v>
          </cell>
          <cell r="F36">
            <v>7.5330000000000004</v>
          </cell>
          <cell r="G36">
            <v>75.301639344262298</v>
          </cell>
          <cell r="H36">
            <v>22.966999999999999</v>
          </cell>
          <cell r="I36">
            <v>10</v>
          </cell>
          <cell r="J36" t="str">
            <v>PB- 03</v>
          </cell>
          <cell r="K36" t="str">
            <v>Cavidad Progresiva</v>
          </cell>
          <cell r="L36" t="str">
            <v>B</v>
          </cell>
        </row>
        <row r="37">
          <cell r="B37" t="str">
            <v>PuB-106a</v>
          </cell>
          <cell r="C37" t="str">
            <v>15/03/2023</v>
          </cell>
          <cell r="D37">
            <v>283</v>
          </cell>
          <cell r="E37">
            <v>25.4</v>
          </cell>
          <cell r="F37">
            <v>3.81</v>
          </cell>
          <cell r="G37">
            <v>85.000000000000014</v>
          </cell>
          <cell r="H37">
            <v>21.59</v>
          </cell>
          <cell r="I37">
            <v>10</v>
          </cell>
          <cell r="J37" t="str">
            <v>PB- 03</v>
          </cell>
          <cell r="K37" t="str">
            <v>Cavidad Progresiva</v>
          </cell>
          <cell r="L37" t="str">
            <v>A</v>
          </cell>
        </row>
        <row r="38">
          <cell r="B38" t="str">
            <v>PuB-108a</v>
          </cell>
          <cell r="C38" t="str">
            <v>15/03/2023</v>
          </cell>
          <cell r="D38">
            <v>283</v>
          </cell>
          <cell r="E38">
            <v>51.8</v>
          </cell>
          <cell r="F38">
            <v>2.2789999999999999</v>
          </cell>
          <cell r="G38">
            <v>95.600386100386103</v>
          </cell>
          <cell r="H38">
            <v>49.521000000000001</v>
          </cell>
          <cell r="I38">
            <v>10</v>
          </cell>
          <cell r="J38" t="str">
            <v>PB- 03</v>
          </cell>
          <cell r="K38" t="str">
            <v>Cavidad Progresiva</v>
          </cell>
          <cell r="L38" t="str">
            <v>C</v>
          </cell>
        </row>
        <row r="39">
          <cell r="B39" t="str">
            <v>PuB-109a</v>
          </cell>
          <cell r="C39" t="str">
            <v>15/03/2023</v>
          </cell>
          <cell r="D39">
            <v>283</v>
          </cell>
          <cell r="E39">
            <v>48.3</v>
          </cell>
          <cell r="F39">
            <v>2.56</v>
          </cell>
          <cell r="G39">
            <v>94.699792960662535</v>
          </cell>
          <cell r="H39">
            <v>45.74</v>
          </cell>
          <cell r="I39">
            <v>10</v>
          </cell>
          <cell r="J39" t="str">
            <v>PB- 03</v>
          </cell>
          <cell r="K39" t="str">
            <v>Bombeo Mecánico</v>
          </cell>
          <cell r="L39" t="str">
            <v>B</v>
          </cell>
        </row>
        <row r="40">
          <cell r="B40" t="str">
            <v>PuB-153a</v>
          </cell>
          <cell r="C40" t="str">
            <v>15/03/2023</v>
          </cell>
          <cell r="D40">
            <v>283</v>
          </cell>
          <cell r="E40">
            <v>114.4</v>
          </cell>
          <cell r="F40">
            <v>3.306</v>
          </cell>
          <cell r="G40">
            <v>97.110139860139853</v>
          </cell>
          <cell r="H40">
            <v>111.09399999999999</v>
          </cell>
          <cell r="I40">
            <v>10</v>
          </cell>
          <cell r="J40" t="str">
            <v>PB- 03</v>
          </cell>
          <cell r="K40" t="str">
            <v>Cavidad Progresiva</v>
          </cell>
          <cell r="L40" t="str">
            <v>A</v>
          </cell>
        </row>
        <row r="41">
          <cell r="B41" t="str">
            <v>PuB-180a</v>
          </cell>
          <cell r="C41" t="str">
            <v>08/07/2020</v>
          </cell>
          <cell r="D41">
            <v>1263</v>
          </cell>
          <cell r="E41">
            <v>6.1</v>
          </cell>
          <cell r="F41">
            <v>0.79300000000000004</v>
          </cell>
          <cell r="G41">
            <v>87.000000000000014</v>
          </cell>
          <cell r="H41">
            <v>5.3070000000000004</v>
          </cell>
          <cell r="I41">
            <v>10</v>
          </cell>
          <cell r="J41" t="str">
            <v>PB- 03</v>
          </cell>
          <cell r="K41" t="str">
            <v>Bombeo Mecánico</v>
          </cell>
          <cell r="L41" t="str">
            <v>C</v>
          </cell>
        </row>
        <row r="42">
          <cell r="B42" t="str">
            <v>PuB-210[00]a</v>
          </cell>
          <cell r="C42" t="str">
            <v>15/03/2023</v>
          </cell>
          <cell r="D42">
            <v>283</v>
          </cell>
          <cell r="E42">
            <v>11.6</v>
          </cell>
          <cell r="F42">
            <v>6.2640000000000002</v>
          </cell>
          <cell r="G42">
            <v>46</v>
          </cell>
          <cell r="H42">
            <v>5.3360000000000003</v>
          </cell>
          <cell r="I42">
            <v>10</v>
          </cell>
          <cell r="J42" t="str">
            <v>PB- 03</v>
          </cell>
          <cell r="K42" t="str">
            <v>Cavidad Progresiva</v>
          </cell>
          <cell r="L42" t="str">
            <v>A</v>
          </cell>
        </row>
        <row r="43">
          <cell r="B43" t="str">
            <v>PuB-27</v>
          </cell>
          <cell r="C43" t="str">
            <v>15/03/2023</v>
          </cell>
          <cell r="D43">
            <v>283</v>
          </cell>
          <cell r="E43">
            <v>124.9</v>
          </cell>
          <cell r="F43">
            <v>3.8719999999999999</v>
          </cell>
          <cell r="G43">
            <v>96.899919935948759</v>
          </cell>
          <cell r="H43">
            <v>121.02800000000001</v>
          </cell>
          <cell r="I43">
            <v>10</v>
          </cell>
          <cell r="J43" t="str">
            <v>PB- 03</v>
          </cell>
          <cell r="K43" t="str">
            <v>Bombeo Mecánico</v>
          </cell>
          <cell r="L43" t="str">
            <v>B</v>
          </cell>
        </row>
        <row r="44">
          <cell r="B44" t="str">
            <v>PuB-42</v>
          </cell>
          <cell r="C44" t="str">
            <v>15/03/2023</v>
          </cell>
          <cell r="D44">
            <v>283</v>
          </cell>
          <cell r="E44">
            <v>136.1</v>
          </cell>
          <cell r="F44">
            <v>3.4710000000000001</v>
          </cell>
          <cell r="G44">
            <v>97.449669360764148</v>
          </cell>
          <cell r="H44">
            <v>132.62899999999999</v>
          </cell>
          <cell r="I44">
            <v>10</v>
          </cell>
          <cell r="J44" t="str">
            <v>PB- 03</v>
          </cell>
          <cell r="K44" t="str">
            <v>Cavidad Progresiva</v>
          </cell>
          <cell r="L44" t="str">
            <v>B</v>
          </cell>
        </row>
        <row r="45">
          <cell r="B45" t="str">
            <v>PuB-46</v>
          </cell>
          <cell r="C45" t="str">
            <v>15/03/2023</v>
          </cell>
          <cell r="D45">
            <v>283</v>
          </cell>
          <cell r="E45">
            <v>14</v>
          </cell>
          <cell r="F45">
            <v>1.036</v>
          </cell>
          <cell r="G45">
            <v>92.600000000000009</v>
          </cell>
          <cell r="H45">
            <v>12.964</v>
          </cell>
          <cell r="I45">
            <v>10</v>
          </cell>
          <cell r="J45" t="str">
            <v>PB- 03</v>
          </cell>
          <cell r="K45" t="str">
            <v>Bombeo Mecánico</v>
          </cell>
          <cell r="L45" t="str">
            <v>C</v>
          </cell>
        </row>
        <row r="46">
          <cell r="B46" t="str">
            <v>PuB-52</v>
          </cell>
          <cell r="C46" t="str">
            <v>15/03/2023</v>
          </cell>
          <cell r="D46">
            <v>283</v>
          </cell>
          <cell r="E46">
            <v>147</v>
          </cell>
          <cell r="F46">
            <v>7.35</v>
          </cell>
          <cell r="G46">
            <v>95</v>
          </cell>
          <cell r="H46">
            <v>139.65</v>
          </cell>
          <cell r="I46">
            <v>10</v>
          </cell>
          <cell r="J46" t="str">
            <v>PB- 03</v>
          </cell>
          <cell r="K46" t="str">
            <v>Cavidad Progresiva</v>
          </cell>
          <cell r="L46" t="str">
            <v>A</v>
          </cell>
        </row>
        <row r="47">
          <cell r="B47" t="str">
            <v>PuB-68</v>
          </cell>
          <cell r="C47" t="str">
            <v>15/03/2023</v>
          </cell>
          <cell r="D47">
            <v>283</v>
          </cell>
          <cell r="E47">
            <v>55</v>
          </cell>
          <cell r="F47">
            <v>7.7</v>
          </cell>
          <cell r="G47">
            <v>86</v>
          </cell>
          <cell r="H47">
            <v>47.3</v>
          </cell>
          <cell r="I47">
            <v>10</v>
          </cell>
          <cell r="J47" t="str">
            <v>PB- 03</v>
          </cell>
          <cell r="K47" t="str">
            <v>Cavidad Progresiva</v>
          </cell>
          <cell r="L47" t="str">
            <v>A</v>
          </cell>
        </row>
        <row r="48">
          <cell r="B48" t="str">
            <v>PuB-71</v>
          </cell>
          <cell r="C48" t="str">
            <v>09/03/2023</v>
          </cell>
          <cell r="D48">
            <v>289</v>
          </cell>
          <cell r="E48">
            <v>96.3</v>
          </cell>
          <cell r="F48">
            <v>2.8889999999999998</v>
          </cell>
          <cell r="G48">
            <v>97.000000000000014</v>
          </cell>
          <cell r="H48">
            <v>93.411000000000001</v>
          </cell>
          <cell r="I48">
            <v>0</v>
          </cell>
          <cell r="J48" t="str">
            <v>PB- 03</v>
          </cell>
          <cell r="K48" t="str">
            <v>Cavidad Progresiva</v>
          </cell>
          <cell r="L48" t="str">
            <v>A</v>
          </cell>
        </row>
        <row r="49">
          <cell r="B49" t="str">
            <v>PuB-89</v>
          </cell>
          <cell r="C49" t="str">
            <v>15/03/2023</v>
          </cell>
          <cell r="D49">
            <v>283</v>
          </cell>
          <cell r="E49">
            <v>10.8</v>
          </cell>
          <cell r="F49">
            <v>1.9119999999999999</v>
          </cell>
          <cell r="G49">
            <v>82.296296296296291</v>
          </cell>
          <cell r="H49">
            <v>8.8879999999999999</v>
          </cell>
          <cell r="I49">
            <v>10</v>
          </cell>
          <cell r="J49" t="str">
            <v>PB- 03</v>
          </cell>
          <cell r="K49" t="str">
            <v>Bombeo Mecánico</v>
          </cell>
          <cell r="L49" t="str">
            <v>C</v>
          </cell>
        </row>
        <row r="50">
          <cell r="B50" t="str">
            <v>PuB-90</v>
          </cell>
          <cell r="C50" t="str">
            <v>15/03/2023</v>
          </cell>
          <cell r="D50">
            <v>283</v>
          </cell>
          <cell r="E50">
            <v>17</v>
          </cell>
          <cell r="F50">
            <v>1.7</v>
          </cell>
          <cell r="G50">
            <v>90</v>
          </cell>
          <cell r="H50">
            <v>15.3</v>
          </cell>
          <cell r="I50">
            <v>10</v>
          </cell>
          <cell r="J50" t="str">
            <v>PB- 03</v>
          </cell>
          <cell r="K50" t="str">
            <v>Bombeo Mecánico</v>
          </cell>
          <cell r="L50" t="str">
            <v>B</v>
          </cell>
        </row>
        <row r="51">
          <cell r="B51" t="str">
            <v>PuB-98[00]a</v>
          </cell>
          <cell r="C51" t="str">
            <v>09/03/2023</v>
          </cell>
          <cell r="D51">
            <v>289</v>
          </cell>
          <cell r="E51">
            <v>23.8</v>
          </cell>
          <cell r="F51">
            <v>7.3780000000000001</v>
          </cell>
          <cell r="G51">
            <v>69</v>
          </cell>
          <cell r="H51">
            <v>16.422000000000001</v>
          </cell>
          <cell r="I51">
            <v>10</v>
          </cell>
          <cell r="J51" t="str">
            <v>PB- 03</v>
          </cell>
          <cell r="K51" t="str">
            <v>Cavidad Progresiva</v>
          </cell>
          <cell r="L51" t="str">
            <v>A</v>
          </cell>
        </row>
        <row r="52">
          <cell r="B52" t="str">
            <v>PuB-100</v>
          </cell>
          <cell r="C52" t="str">
            <v>15/03/2023</v>
          </cell>
          <cell r="D52">
            <v>283</v>
          </cell>
          <cell r="E52">
            <v>41.4</v>
          </cell>
          <cell r="F52">
            <v>2.6080000000000001</v>
          </cell>
          <cell r="G52">
            <v>93.700483091787447</v>
          </cell>
          <cell r="H52">
            <v>38.792000000000002</v>
          </cell>
          <cell r="I52">
            <v>2</v>
          </cell>
          <cell r="J52" t="str">
            <v>PB- 04</v>
          </cell>
          <cell r="K52" t="str">
            <v>Bombeo Mecánico</v>
          </cell>
          <cell r="L52" t="str">
            <v>A</v>
          </cell>
        </row>
        <row r="53">
          <cell r="B53" t="str">
            <v>PuB-101</v>
          </cell>
          <cell r="C53" t="str">
            <v>15/03/2023</v>
          </cell>
          <cell r="D53">
            <v>283</v>
          </cell>
          <cell r="E53">
            <v>7.7</v>
          </cell>
          <cell r="F53">
            <v>1.9630000000000001</v>
          </cell>
          <cell r="G53">
            <v>74.506493506493513</v>
          </cell>
          <cell r="H53">
            <v>5.7370000000000001</v>
          </cell>
          <cell r="I53">
            <v>2</v>
          </cell>
          <cell r="J53" t="str">
            <v>PB- 04</v>
          </cell>
          <cell r="K53" t="str">
            <v>Bombeo Mecánico</v>
          </cell>
          <cell r="L53" t="str">
            <v>B</v>
          </cell>
        </row>
        <row r="54">
          <cell r="B54" t="str">
            <v>PuB-102</v>
          </cell>
          <cell r="C54" t="str">
            <v>15/03/2023</v>
          </cell>
          <cell r="D54">
            <v>283</v>
          </cell>
          <cell r="E54">
            <v>9.4</v>
          </cell>
          <cell r="F54">
            <v>4.6059999999999999</v>
          </cell>
          <cell r="G54">
            <v>50.999999999999993</v>
          </cell>
          <cell r="H54">
            <v>4.7939999999999996</v>
          </cell>
          <cell r="I54">
            <v>2</v>
          </cell>
          <cell r="J54" t="str">
            <v>PB- 04</v>
          </cell>
          <cell r="K54" t="str">
            <v>Cavidad Progresiva</v>
          </cell>
          <cell r="L54" t="str">
            <v>B</v>
          </cell>
        </row>
        <row r="55">
          <cell r="B55" t="str">
            <v>PuB-104[00]a</v>
          </cell>
          <cell r="C55" t="str">
            <v>15/03/2023</v>
          </cell>
          <cell r="D55">
            <v>283</v>
          </cell>
          <cell r="E55">
            <v>4.5999999999999996</v>
          </cell>
          <cell r="F55">
            <v>3.22</v>
          </cell>
          <cell r="G55">
            <v>30</v>
          </cell>
          <cell r="H55">
            <v>1.38</v>
          </cell>
          <cell r="I55">
            <v>2</v>
          </cell>
          <cell r="J55" t="str">
            <v>PB- 04</v>
          </cell>
          <cell r="K55" t="str">
            <v>Cavidad Progresiva</v>
          </cell>
          <cell r="L55" t="str">
            <v>A</v>
          </cell>
        </row>
        <row r="56">
          <cell r="B56" t="str">
            <v>PuB-107</v>
          </cell>
          <cell r="C56" t="str">
            <v>10/01/2023</v>
          </cell>
          <cell r="D56">
            <v>347</v>
          </cell>
          <cell r="E56">
            <v>4.7</v>
          </cell>
          <cell r="F56">
            <v>2.6080000000000001</v>
          </cell>
          <cell r="G56">
            <v>44.51063829787234</v>
          </cell>
          <cell r="H56">
            <v>2.0920000000000001</v>
          </cell>
          <cell r="I56">
            <v>2</v>
          </cell>
          <cell r="J56" t="str">
            <v>PB- 04</v>
          </cell>
          <cell r="K56" t="str">
            <v>Cavidad Progresiva</v>
          </cell>
          <cell r="L56" t="str">
            <v>A</v>
          </cell>
        </row>
        <row r="57">
          <cell r="B57" t="str">
            <v>PuB-131a</v>
          </cell>
          <cell r="C57" t="str">
            <v>28/06/2022</v>
          </cell>
          <cell r="D57">
            <v>543</v>
          </cell>
          <cell r="E57">
            <v>14.4</v>
          </cell>
          <cell r="F57">
            <v>1.8720000000000001</v>
          </cell>
          <cell r="G57">
            <v>87</v>
          </cell>
          <cell r="H57">
            <v>12.528</v>
          </cell>
          <cell r="I57">
            <v>2</v>
          </cell>
          <cell r="J57" t="str">
            <v>PB- 04</v>
          </cell>
          <cell r="K57" t="str">
            <v>Bombeo Mecánico</v>
          </cell>
          <cell r="L57" t="str">
            <v>B</v>
          </cell>
        </row>
        <row r="58">
          <cell r="B58" t="str">
            <v>PuB-141[00]a</v>
          </cell>
          <cell r="C58" t="str">
            <v>09/03/2023</v>
          </cell>
          <cell r="D58">
            <v>289</v>
          </cell>
          <cell r="E58">
            <v>9.6</v>
          </cell>
          <cell r="F58">
            <v>0.86399999999999999</v>
          </cell>
          <cell r="G58">
            <v>91.000000000000014</v>
          </cell>
          <cell r="H58">
            <v>8.7360000000000007</v>
          </cell>
          <cell r="I58">
            <v>2</v>
          </cell>
          <cell r="J58" t="str">
            <v>PB- 04</v>
          </cell>
          <cell r="K58" t="str">
            <v>Cavidad Progresiva</v>
          </cell>
          <cell r="L58" t="str">
            <v>C</v>
          </cell>
        </row>
        <row r="59">
          <cell r="B59" t="str">
            <v>PuB-145a</v>
          </cell>
          <cell r="C59" t="str">
            <v>15/03/2023</v>
          </cell>
          <cell r="D59">
            <v>283</v>
          </cell>
          <cell r="E59">
            <v>26</v>
          </cell>
          <cell r="F59">
            <v>2.34</v>
          </cell>
          <cell r="G59">
            <v>91</v>
          </cell>
          <cell r="H59">
            <v>23.66</v>
          </cell>
          <cell r="I59">
            <v>2</v>
          </cell>
          <cell r="J59" t="str">
            <v>PB- 04</v>
          </cell>
          <cell r="K59" t="str">
            <v>Cavidad Progresiva</v>
          </cell>
          <cell r="L59" t="str">
            <v>A</v>
          </cell>
        </row>
        <row r="60">
          <cell r="B60" t="str">
            <v>PuB-155a</v>
          </cell>
          <cell r="C60" t="str">
            <v>10/01/2023</v>
          </cell>
          <cell r="D60">
            <v>347</v>
          </cell>
          <cell r="E60">
            <v>9.3000000000000007</v>
          </cell>
          <cell r="F60">
            <v>1.042</v>
          </cell>
          <cell r="G60">
            <v>88.79569892473117</v>
          </cell>
          <cell r="H60">
            <v>8.2579999999999991</v>
          </cell>
          <cell r="I60">
            <v>2</v>
          </cell>
          <cell r="J60" t="str">
            <v>PB- 04</v>
          </cell>
          <cell r="K60" t="str">
            <v>Cavidad Progresiva</v>
          </cell>
          <cell r="L60" t="str">
            <v>C</v>
          </cell>
        </row>
        <row r="61">
          <cell r="B61" t="str">
            <v>PuB-156[00]a</v>
          </cell>
          <cell r="C61" t="str">
            <v>15/03/2023</v>
          </cell>
          <cell r="D61">
            <v>283</v>
          </cell>
          <cell r="E61">
            <v>50.2</v>
          </cell>
          <cell r="F61">
            <v>2.46</v>
          </cell>
          <cell r="G61">
            <v>95.099601593625493</v>
          </cell>
          <cell r="H61">
            <v>47.74</v>
          </cell>
          <cell r="I61">
            <v>2</v>
          </cell>
          <cell r="J61" t="str">
            <v>PB- 04</v>
          </cell>
          <cell r="K61" t="str">
            <v>Cavidad Progresiva</v>
          </cell>
          <cell r="L61" t="str">
            <v>A</v>
          </cell>
        </row>
        <row r="62">
          <cell r="B62" t="str">
            <v>PuB-157[00]a</v>
          </cell>
          <cell r="C62" t="str">
            <v>09/03/2023</v>
          </cell>
          <cell r="D62">
            <v>289</v>
          </cell>
          <cell r="E62">
            <v>5.5</v>
          </cell>
          <cell r="F62">
            <v>0.99</v>
          </cell>
          <cell r="G62">
            <v>82</v>
          </cell>
          <cell r="H62">
            <v>4.51</v>
          </cell>
          <cell r="I62">
            <v>2</v>
          </cell>
          <cell r="J62" t="str">
            <v>PB- 04</v>
          </cell>
          <cell r="K62" t="str">
            <v>Bombeo Mecánico</v>
          </cell>
          <cell r="L62" t="str">
            <v>B</v>
          </cell>
        </row>
        <row r="63">
          <cell r="B63" t="str">
            <v>PuB-161[00]a</v>
          </cell>
          <cell r="C63" t="str">
            <v>09/03/2023</v>
          </cell>
          <cell r="D63">
            <v>289</v>
          </cell>
          <cell r="E63">
            <v>34.5</v>
          </cell>
          <cell r="F63">
            <v>1.2070000000000001</v>
          </cell>
          <cell r="G63">
            <v>96.501449275362319</v>
          </cell>
          <cell r="H63">
            <v>33.292999999999999</v>
          </cell>
          <cell r="I63">
            <v>2</v>
          </cell>
          <cell r="J63" t="str">
            <v>PB- 04</v>
          </cell>
          <cell r="K63" t="str">
            <v>Cavidad Progresiva</v>
          </cell>
          <cell r="L63" t="str">
            <v>B</v>
          </cell>
        </row>
        <row r="64">
          <cell r="B64" t="str">
            <v>PuB-162[00]a</v>
          </cell>
          <cell r="C64" t="str">
            <v>15/03/2023</v>
          </cell>
          <cell r="D64">
            <v>283</v>
          </cell>
          <cell r="E64">
            <v>53.7</v>
          </cell>
          <cell r="F64">
            <v>4.1349999999999998</v>
          </cell>
          <cell r="G64">
            <v>92.299813780260692</v>
          </cell>
          <cell r="H64">
            <v>49.564999999999998</v>
          </cell>
          <cell r="I64">
            <v>2</v>
          </cell>
          <cell r="J64" t="str">
            <v>PB- 04</v>
          </cell>
          <cell r="K64" t="str">
            <v>Cavidad Progresiva</v>
          </cell>
          <cell r="L64" t="str">
            <v>A</v>
          </cell>
        </row>
        <row r="65">
          <cell r="B65" t="str">
            <v>PuB-163[00]a</v>
          </cell>
          <cell r="C65" t="str">
            <v>09/03/2023</v>
          </cell>
          <cell r="D65">
            <v>289</v>
          </cell>
          <cell r="E65">
            <v>98</v>
          </cell>
          <cell r="F65">
            <v>1.96</v>
          </cell>
          <cell r="G65">
            <v>98.000000000000014</v>
          </cell>
          <cell r="H65">
            <v>96.04</v>
          </cell>
          <cell r="I65">
            <v>2</v>
          </cell>
          <cell r="J65" t="str">
            <v>PB- 04</v>
          </cell>
          <cell r="K65" t="str">
            <v>Cavidad Progresiva</v>
          </cell>
          <cell r="L65" t="str">
            <v>B</v>
          </cell>
        </row>
        <row r="66">
          <cell r="B66" t="str">
            <v>PuB-174[00]a</v>
          </cell>
          <cell r="C66" t="str">
            <v>15/03/2023</v>
          </cell>
          <cell r="D66">
            <v>283</v>
          </cell>
          <cell r="E66">
            <v>12.4</v>
          </cell>
          <cell r="F66">
            <v>1.86</v>
          </cell>
          <cell r="G66">
            <v>84.999999999999986</v>
          </cell>
          <cell r="H66">
            <v>10.54</v>
          </cell>
          <cell r="I66">
            <v>2</v>
          </cell>
          <cell r="J66" t="str">
            <v>PB- 04</v>
          </cell>
          <cell r="K66" t="str">
            <v>Cavidad Progresiva</v>
          </cell>
          <cell r="L66" t="str">
            <v>A</v>
          </cell>
        </row>
        <row r="67">
          <cell r="B67" t="str">
            <v>PuB-187[00]a</v>
          </cell>
          <cell r="C67" t="str">
            <v>15/03/2023</v>
          </cell>
          <cell r="D67">
            <v>283</v>
          </cell>
          <cell r="E67">
            <v>39.299999999999997</v>
          </cell>
          <cell r="F67">
            <v>4.4210000000000003</v>
          </cell>
          <cell r="G67">
            <v>88.75063613231552</v>
          </cell>
          <cell r="H67">
            <v>34.878999999999998</v>
          </cell>
          <cell r="I67">
            <v>2</v>
          </cell>
          <cell r="J67" t="str">
            <v>PB- 04</v>
          </cell>
          <cell r="K67" t="str">
            <v>Cavidad Progresiva</v>
          </cell>
          <cell r="L67" t="str">
            <v>A</v>
          </cell>
        </row>
        <row r="68">
          <cell r="B68" t="str">
            <v>PuB-192[00]a</v>
          </cell>
          <cell r="C68" t="str">
            <v>15/03/2023</v>
          </cell>
          <cell r="D68">
            <v>283</v>
          </cell>
          <cell r="E68">
            <v>29.8</v>
          </cell>
          <cell r="F68">
            <v>2.3839999999999999</v>
          </cell>
          <cell r="G68">
            <v>92</v>
          </cell>
          <cell r="H68">
            <v>27.416</v>
          </cell>
          <cell r="I68">
            <v>2</v>
          </cell>
          <cell r="J68" t="str">
            <v>PB- 04</v>
          </cell>
          <cell r="K68" t="str">
            <v>Cavidad Progresiva</v>
          </cell>
          <cell r="L68" t="str">
            <v>A</v>
          </cell>
        </row>
        <row r="69">
          <cell r="B69" t="str">
            <v>PuB-193[00]a</v>
          </cell>
          <cell r="C69" t="str">
            <v>15/03/2023</v>
          </cell>
          <cell r="D69">
            <v>283</v>
          </cell>
          <cell r="E69">
            <v>42.8</v>
          </cell>
          <cell r="F69">
            <v>0.85599999999999998</v>
          </cell>
          <cell r="G69">
            <v>98.000000000000014</v>
          </cell>
          <cell r="H69">
            <v>41.944000000000003</v>
          </cell>
          <cell r="I69">
            <v>2</v>
          </cell>
          <cell r="J69" t="str">
            <v>PB- 04</v>
          </cell>
          <cell r="K69" t="str">
            <v>Cavidad Progresiva</v>
          </cell>
          <cell r="L69" t="str">
            <v>C</v>
          </cell>
        </row>
        <row r="70">
          <cell r="B70" t="str">
            <v>PuB-194[00]a</v>
          </cell>
          <cell r="C70" t="str">
            <v>15/03/2023</v>
          </cell>
          <cell r="D70">
            <v>283</v>
          </cell>
          <cell r="E70">
            <v>12.9</v>
          </cell>
          <cell r="F70">
            <v>5.6760000000000002</v>
          </cell>
          <cell r="G70">
            <v>56.000000000000007</v>
          </cell>
          <cell r="H70">
            <v>7.2240000000000002</v>
          </cell>
          <cell r="I70">
            <v>2</v>
          </cell>
          <cell r="J70" t="str">
            <v>PB- 04</v>
          </cell>
          <cell r="K70" t="str">
            <v>Bombeo Mecánico</v>
          </cell>
          <cell r="L70" t="str">
            <v>A</v>
          </cell>
        </row>
        <row r="71">
          <cell r="B71" t="str">
            <v>PuB-195[00]a</v>
          </cell>
          <cell r="C71" t="str">
            <v>09/03/2023</v>
          </cell>
          <cell r="D71">
            <v>289</v>
          </cell>
          <cell r="E71">
            <v>11.9</v>
          </cell>
          <cell r="F71">
            <v>1.1299999999999999</v>
          </cell>
          <cell r="G71">
            <v>90.504201680672253</v>
          </cell>
          <cell r="H71">
            <v>10.77</v>
          </cell>
          <cell r="I71">
            <v>2</v>
          </cell>
          <cell r="J71" t="str">
            <v>PB- 04</v>
          </cell>
          <cell r="K71" t="str">
            <v>Cavidad Progresiva</v>
          </cell>
          <cell r="L71" t="str">
            <v>C</v>
          </cell>
        </row>
        <row r="72">
          <cell r="B72" t="str">
            <v>PuB-196[00]a</v>
          </cell>
          <cell r="C72" t="str">
            <v>09/03/2023</v>
          </cell>
          <cell r="D72">
            <v>289</v>
          </cell>
          <cell r="E72">
            <v>20</v>
          </cell>
          <cell r="F72">
            <v>1.2</v>
          </cell>
          <cell r="G72">
            <v>94</v>
          </cell>
          <cell r="H72">
            <v>18.8</v>
          </cell>
          <cell r="I72">
            <v>2</v>
          </cell>
          <cell r="J72" t="str">
            <v>PB- 04</v>
          </cell>
          <cell r="K72" t="str">
            <v>Cavidad Progresiva</v>
          </cell>
          <cell r="L72" t="str">
            <v>B</v>
          </cell>
        </row>
        <row r="73">
          <cell r="B73" t="str">
            <v>PuB-63</v>
          </cell>
          <cell r="C73" t="str">
            <v>15/03/2023</v>
          </cell>
          <cell r="D73">
            <v>283</v>
          </cell>
          <cell r="E73">
            <v>6.4</v>
          </cell>
          <cell r="F73">
            <v>0.73</v>
          </cell>
          <cell r="G73">
            <v>88.59375</v>
          </cell>
          <cell r="H73">
            <v>5.67</v>
          </cell>
          <cell r="I73">
            <v>2</v>
          </cell>
          <cell r="J73" t="str">
            <v>PB- 04</v>
          </cell>
          <cell r="K73" t="str">
            <v>Surgente</v>
          </cell>
          <cell r="L73" t="str">
            <v>C</v>
          </cell>
        </row>
        <row r="74">
          <cell r="B74" t="str">
            <v>PuB-66</v>
          </cell>
          <cell r="C74" t="str">
            <v>09/03/2023</v>
          </cell>
          <cell r="D74">
            <v>289</v>
          </cell>
          <cell r="E74">
            <v>9.3000000000000007</v>
          </cell>
          <cell r="F74">
            <v>1.321</v>
          </cell>
          <cell r="G74">
            <v>85.795698924731184</v>
          </cell>
          <cell r="H74">
            <v>7.9790000000000001</v>
          </cell>
          <cell r="I74">
            <v>2</v>
          </cell>
          <cell r="J74" t="str">
            <v>PB- 04</v>
          </cell>
          <cell r="K74" t="str">
            <v>Cavidad Progresiva</v>
          </cell>
          <cell r="L74" t="str">
            <v>B</v>
          </cell>
        </row>
        <row r="75">
          <cell r="B75" t="str">
            <v>PuB-70</v>
          </cell>
          <cell r="C75" t="str">
            <v>28/06/2021</v>
          </cell>
          <cell r="D75">
            <v>908</v>
          </cell>
          <cell r="E75">
            <v>73.3</v>
          </cell>
          <cell r="F75">
            <v>0.29299999999999998</v>
          </cell>
          <cell r="G75">
            <v>99.600272851296054</v>
          </cell>
          <cell r="H75">
            <v>73.007000000000005</v>
          </cell>
          <cell r="I75">
            <v>10</v>
          </cell>
          <cell r="J75" t="str">
            <v>PB- 04</v>
          </cell>
          <cell r="K75" t="str">
            <v>Cavidad Progresiva</v>
          </cell>
          <cell r="L75" t="str">
            <v>C</v>
          </cell>
        </row>
        <row r="76">
          <cell r="B76" t="str">
            <v>PuB.a-116</v>
          </cell>
          <cell r="C76" t="str">
            <v>15/03/2023</v>
          </cell>
          <cell r="D76">
            <v>283</v>
          </cell>
          <cell r="E76">
            <v>5.0999999999999996</v>
          </cell>
          <cell r="F76">
            <v>3.427</v>
          </cell>
          <cell r="G76">
            <v>32.803921568627452</v>
          </cell>
          <cell r="H76">
            <v>1.673</v>
          </cell>
          <cell r="I76">
            <v>2</v>
          </cell>
          <cell r="J76" t="str">
            <v>PB- 04</v>
          </cell>
          <cell r="K76" t="str">
            <v>Bombeo Mecánico</v>
          </cell>
          <cell r="L76" t="str">
            <v>A</v>
          </cell>
        </row>
        <row r="77">
          <cell r="B77" t="str">
            <v>PuB.a-166[00]a</v>
          </cell>
          <cell r="C77" t="str">
            <v>09/03/2023</v>
          </cell>
          <cell r="D77">
            <v>289</v>
          </cell>
          <cell r="E77">
            <v>15.3</v>
          </cell>
          <cell r="F77">
            <v>0.76500000000000001</v>
          </cell>
          <cell r="G77">
            <v>95</v>
          </cell>
          <cell r="H77">
            <v>14.535</v>
          </cell>
          <cell r="I77">
            <v>2</v>
          </cell>
          <cell r="J77" t="str">
            <v>PB- 04</v>
          </cell>
          <cell r="K77" t="str">
            <v>Cavidad Progresiva</v>
          </cell>
          <cell r="L77" t="str">
            <v>A</v>
          </cell>
        </row>
        <row r="78">
          <cell r="B78" t="str">
            <v>PuB.a-167[00]a</v>
          </cell>
          <cell r="C78" t="str">
            <v>09/03/2023</v>
          </cell>
          <cell r="D78">
            <v>289</v>
          </cell>
          <cell r="E78">
            <v>7.6</v>
          </cell>
          <cell r="F78">
            <v>5.2439999999999998</v>
          </cell>
          <cell r="G78">
            <v>31</v>
          </cell>
          <cell r="H78">
            <v>2.3559999999999999</v>
          </cell>
          <cell r="I78">
            <v>2</v>
          </cell>
          <cell r="J78" t="str">
            <v>PB- 04</v>
          </cell>
          <cell r="K78" t="str">
            <v>Bombeo Mecánico</v>
          </cell>
          <cell r="L78" t="str">
            <v>A</v>
          </cell>
        </row>
        <row r="79">
          <cell r="B79" t="str">
            <v>PuB.a-45</v>
          </cell>
          <cell r="C79" t="str">
            <v>15/03/2023</v>
          </cell>
          <cell r="D79">
            <v>283</v>
          </cell>
          <cell r="E79">
            <v>3.8</v>
          </cell>
          <cell r="F79">
            <v>0.6</v>
          </cell>
          <cell r="G79">
            <v>84.21052631578948</v>
          </cell>
          <cell r="H79">
            <v>3.2</v>
          </cell>
          <cell r="I79">
            <v>2</v>
          </cell>
          <cell r="J79" t="str">
            <v>PB- 04</v>
          </cell>
          <cell r="K79" t="str">
            <v>Bombeo Mecánico</v>
          </cell>
          <cell r="L79" t="str">
            <v>C</v>
          </cell>
        </row>
        <row r="80">
          <cell r="B80" t="str">
            <v>PuB.a-80</v>
          </cell>
          <cell r="C80" t="str">
            <v>15/03/2023</v>
          </cell>
          <cell r="D80">
            <v>283</v>
          </cell>
          <cell r="E80">
            <v>11</v>
          </cell>
          <cell r="F80">
            <v>4.07</v>
          </cell>
          <cell r="G80">
            <v>63</v>
          </cell>
          <cell r="H80">
            <v>6.93</v>
          </cell>
          <cell r="I80">
            <v>2</v>
          </cell>
          <cell r="J80" t="str">
            <v>PB- 04</v>
          </cell>
          <cell r="K80" t="str">
            <v>Cavidad Progresiva</v>
          </cell>
          <cell r="L80" t="str">
            <v>A</v>
          </cell>
        </row>
        <row r="81">
          <cell r="B81" t="str">
            <v>PN.a-19[00]a</v>
          </cell>
          <cell r="C81" t="str">
            <v>17/01/2023</v>
          </cell>
          <cell r="D81">
            <v>340</v>
          </cell>
          <cell r="E81">
            <v>0</v>
          </cell>
          <cell r="F81">
            <v>0</v>
          </cell>
          <cell r="G81" t="str">
            <v/>
          </cell>
          <cell r="H81">
            <v>0</v>
          </cell>
          <cell r="I81">
            <v>12815</v>
          </cell>
          <cell r="J81" t="str">
            <v>PIEDRAS NEGRAS</v>
          </cell>
          <cell r="K81" t="str">
            <v>Surgente</v>
          </cell>
          <cell r="L81" t="str">
            <v>A</v>
          </cell>
        </row>
        <row r="82">
          <cell r="B82" t="str">
            <v>PuB-181a</v>
          </cell>
          <cell r="C82" t="str">
            <v>15/03/2023</v>
          </cell>
          <cell r="D82">
            <v>283</v>
          </cell>
          <cell r="E82">
            <v>9</v>
          </cell>
          <cell r="F82">
            <v>2.61</v>
          </cell>
          <cell r="G82">
            <v>71</v>
          </cell>
          <cell r="H82">
            <v>6.39</v>
          </cell>
          <cell r="I82">
            <v>2</v>
          </cell>
          <cell r="J82" t="str">
            <v>PTA BARDA 114</v>
          </cell>
          <cell r="K82" t="str">
            <v>Cavidad Progresiva</v>
          </cell>
          <cell r="L82" t="str">
            <v>B</v>
          </cell>
        </row>
        <row r="83">
          <cell r="B83" t="str">
            <v>PuB.a-114</v>
          </cell>
          <cell r="C83" t="str">
            <v>15/03/2023</v>
          </cell>
          <cell r="D83">
            <v>283</v>
          </cell>
          <cell r="E83">
            <v>4.5</v>
          </cell>
          <cell r="F83">
            <v>3.2850000000000001</v>
          </cell>
          <cell r="G83">
            <v>27</v>
          </cell>
          <cell r="H83">
            <v>1.2150000000000001</v>
          </cell>
          <cell r="I83">
            <v>2</v>
          </cell>
          <cell r="J83" t="str">
            <v>PTA BARDA 114</v>
          </cell>
          <cell r="K83" t="str">
            <v>Bombeo Mecánico</v>
          </cell>
          <cell r="L83" t="str">
            <v>A</v>
          </cell>
        </row>
        <row r="84">
          <cell r="B84" t="str">
            <v>VV.a-7</v>
          </cell>
          <cell r="C84" t="str">
            <v>01/11/2020</v>
          </cell>
          <cell r="D84">
            <v>1147</v>
          </cell>
          <cell r="E84">
            <v>6</v>
          </cell>
          <cell r="F84">
            <v>1.8</v>
          </cell>
          <cell r="G84">
            <v>70</v>
          </cell>
          <cell r="H84">
            <v>4.2</v>
          </cell>
          <cell r="I84">
            <v>10</v>
          </cell>
          <cell r="J84" t="str">
            <v>PTA BARDA VV7</v>
          </cell>
          <cell r="K84" t="str">
            <v>Bombeo Mecánico</v>
          </cell>
          <cell r="L84" t="str">
            <v>A</v>
          </cell>
        </row>
        <row r="85">
          <cell r="B85" t="str">
            <v>SP-0287[00]a</v>
          </cell>
          <cell r="C85" t="str">
            <v>14/03/2023</v>
          </cell>
          <cell r="D85">
            <v>284</v>
          </cell>
          <cell r="E85">
            <v>169.8</v>
          </cell>
          <cell r="F85">
            <v>1.8680000000000001</v>
          </cell>
          <cell r="G85">
            <v>98.899882214369839</v>
          </cell>
          <cell r="H85">
            <v>167.93199999999999</v>
          </cell>
          <cell r="I85">
            <v>100</v>
          </cell>
          <cell r="J85" t="str">
            <v>SP- 01</v>
          </cell>
          <cell r="K85" t="str">
            <v>Electro Sumergible</v>
          </cell>
          <cell r="L85" t="str">
            <v>C</v>
          </cell>
        </row>
        <row r="86">
          <cell r="B86" t="str">
            <v>SP-0289[00]a</v>
          </cell>
          <cell r="C86" t="str">
            <v>27/04/2020</v>
          </cell>
          <cell r="D86">
            <v>1335</v>
          </cell>
          <cell r="E86">
            <v>117</v>
          </cell>
          <cell r="F86">
            <v>1.895</v>
          </cell>
          <cell r="G86">
            <v>98.380341880341888</v>
          </cell>
          <cell r="H86">
            <v>115.105</v>
          </cell>
          <cell r="I86">
            <v>150</v>
          </cell>
          <cell r="J86" t="str">
            <v>SP- 01</v>
          </cell>
          <cell r="K86" t="str">
            <v>Cavidad Progresiva</v>
          </cell>
          <cell r="L86" t="str">
            <v>B</v>
          </cell>
        </row>
        <row r="87">
          <cell r="B87" t="str">
            <v>SP-130</v>
          </cell>
          <cell r="C87" t="str">
            <v>14/03/2023</v>
          </cell>
          <cell r="D87">
            <v>284</v>
          </cell>
          <cell r="E87">
            <v>87.9</v>
          </cell>
          <cell r="F87">
            <v>3.0760000000000001</v>
          </cell>
          <cell r="G87">
            <v>96.500568828213872</v>
          </cell>
          <cell r="H87">
            <v>84.823999999999998</v>
          </cell>
          <cell r="I87">
            <v>150</v>
          </cell>
          <cell r="J87" t="str">
            <v>SP- 01</v>
          </cell>
          <cell r="K87" t="str">
            <v>Cavidad Progresiva</v>
          </cell>
          <cell r="L87" t="str">
            <v>A</v>
          </cell>
        </row>
        <row r="88">
          <cell r="B88" t="str">
            <v>SP-18a(I)</v>
          </cell>
          <cell r="C88" t="str">
            <v>14/03/2023</v>
          </cell>
          <cell r="D88">
            <v>284</v>
          </cell>
          <cell r="E88">
            <v>38.700000000000003</v>
          </cell>
          <cell r="F88">
            <v>4.9539999999999997</v>
          </cell>
          <cell r="G88">
            <v>87.198966408268731</v>
          </cell>
          <cell r="H88">
            <v>33.746000000000002</v>
          </cell>
          <cell r="I88">
            <v>200</v>
          </cell>
          <cell r="J88" t="str">
            <v>SP- 01</v>
          </cell>
          <cell r="K88" t="str">
            <v>Cavidad Progresiva</v>
          </cell>
          <cell r="L88" t="str">
            <v>A</v>
          </cell>
        </row>
        <row r="89">
          <cell r="B89" t="str">
            <v>SP-21</v>
          </cell>
          <cell r="C89" t="str">
            <v>14/03/2023</v>
          </cell>
          <cell r="D89">
            <v>284</v>
          </cell>
          <cell r="E89">
            <v>113</v>
          </cell>
          <cell r="F89">
            <v>3.9550000000000001</v>
          </cell>
          <cell r="G89">
            <v>96.5</v>
          </cell>
          <cell r="H89">
            <v>109.045</v>
          </cell>
          <cell r="I89">
            <v>150</v>
          </cell>
          <cell r="J89" t="str">
            <v>SP- 01</v>
          </cell>
          <cell r="K89" t="str">
            <v>Cavidad Progresiva</v>
          </cell>
          <cell r="L89" t="str">
            <v>A</v>
          </cell>
        </row>
        <row r="90">
          <cell r="B90" t="str">
            <v>SP-22</v>
          </cell>
          <cell r="C90" t="str">
            <v>14/03/2023</v>
          </cell>
          <cell r="D90">
            <v>284</v>
          </cell>
          <cell r="E90">
            <v>88.6</v>
          </cell>
          <cell r="F90">
            <v>2.2149999999999999</v>
          </cell>
          <cell r="G90">
            <v>97.500000000000014</v>
          </cell>
          <cell r="H90">
            <v>86.385000000000005</v>
          </cell>
          <cell r="I90">
            <v>100</v>
          </cell>
          <cell r="J90" t="str">
            <v>SP- 01</v>
          </cell>
          <cell r="K90" t="str">
            <v>Cavidad Progresiva</v>
          </cell>
          <cell r="L90" t="str">
            <v>B</v>
          </cell>
        </row>
        <row r="91">
          <cell r="B91" t="str">
            <v>SP-23</v>
          </cell>
          <cell r="C91" t="str">
            <v>14/08/2022</v>
          </cell>
          <cell r="D91">
            <v>496</v>
          </cell>
          <cell r="E91">
            <v>120</v>
          </cell>
          <cell r="F91">
            <v>2.76</v>
          </cell>
          <cell r="G91">
            <v>97.7</v>
          </cell>
          <cell r="H91">
            <v>117.24</v>
          </cell>
          <cell r="I91">
            <v>50</v>
          </cell>
          <cell r="J91" t="str">
            <v>SP- 01</v>
          </cell>
          <cell r="K91" t="str">
            <v>Electro Sumergible</v>
          </cell>
          <cell r="L91" t="str">
            <v>A</v>
          </cell>
        </row>
        <row r="92">
          <cell r="B92" t="str">
            <v>SP-251</v>
          </cell>
          <cell r="C92" t="str">
            <v>14/03/2023</v>
          </cell>
          <cell r="D92">
            <v>284</v>
          </cell>
          <cell r="E92">
            <v>206</v>
          </cell>
          <cell r="F92">
            <v>2.06</v>
          </cell>
          <cell r="G92">
            <v>99</v>
          </cell>
          <cell r="H92">
            <v>203.94</v>
          </cell>
          <cell r="I92">
            <v>100</v>
          </cell>
          <cell r="J92" t="str">
            <v>SP- 01</v>
          </cell>
          <cell r="K92" t="str">
            <v>Electro Sumergible</v>
          </cell>
          <cell r="L92" t="str">
            <v>B</v>
          </cell>
        </row>
        <row r="93">
          <cell r="B93" t="str">
            <v>SP-252</v>
          </cell>
          <cell r="C93" t="str">
            <v>12/12/2022</v>
          </cell>
          <cell r="D93">
            <v>376</v>
          </cell>
          <cell r="E93">
            <v>179</v>
          </cell>
          <cell r="F93">
            <v>1.79</v>
          </cell>
          <cell r="G93">
            <v>99</v>
          </cell>
          <cell r="H93">
            <v>177.21</v>
          </cell>
          <cell r="I93">
            <v>100</v>
          </cell>
          <cell r="J93" t="str">
            <v>SP- 01</v>
          </cell>
          <cell r="K93" t="str">
            <v>Electro Sumergible</v>
          </cell>
          <cell r="L93" t="str">
            <v>B</v>
          </cell>
        </row>
        <row r="94">
          <cell r="B94" t="str">
            <v>SP-26</v>
          </cell>
          <cell r="C94" t="str">
            <v>14/03/2023</v>
          </cell>
          <cell r="D94">
            <v>284</v>
          </cell>
          <cell r="E94">
            <v>131</v>
          </cell>
          <cell r="F94">
            <v>1.9650000000000001</v>
          </cell>
          <cell r="G94">
            <v>98.5</v>
          </cell>
          <cell r="H94">
            <v>129.035</v>
          </cell>
          <cell r="I94">
            <v>50</v>
          </cell>
          <cell r="J94" t="str">
            <v>SP- 01</v>
          </cell>
          <cell r="K94" t="str">
            <v>Electro Sumergible</v>
          </cell>
          <cell r="L94" t="str">
            <v>B</v>
          </cell>
        </row>
        <row r="95">
          <cell r="B95" t="str">
            <v>SP-262</v>
          </cell>
          <cell r="C95" t="str">
            <v>14/03/2023</v>
          </cell>
          <cell r="D95">
            <v>284</v>
          </cell>
          <cell r="E95">
            <v>64</v>
          </cell>
          <cell r="F95">
            <v>5.12</v>
          </cell>
          <cell r="G95">
            <v>92</v>
          </cell>
          <cell r="H95">
            <v>58.88</v>
          </cell>
          <cell r="I95">
            <v>0</v>
          </cell>
          <cell r="J95" t="str">
            <v>SP- 01</v>
          </cell>
          <cell r="K95" t="str">
            <v>Cavidad Progresiva</v>
          </cell>
          <cell r="L95" t="str">
            <v>A</v>
          </cell>
        </row>
        <row r="96">
          <cell r="B96" t="str">
            <v>SP-273</v>
          </cell>
          <cell r="C96" t="str">
            <v>14/03/2023</v>
          </cell>
          <cell r="D96">
            <v>284</v>
          </cell>
          <cell r="E96">
            <v>54.3</v>
          </cell>
          <cell r="F96">
            <v>3.367</v>
          </cell>
          <cell r="G96">
            <v>93.799263351749545</v>
          </cell>
          <cell r="H96">
            <v>50.933</v>
          </cell>
          <cell r="I96">
            <v>150</v>
          </cell>
          <cell r="J96" t="str">
            <v>SP- 01</v>
          </cell>
          <cell r="K96" t="str">
            <v>Cavidad Progresiva</v>
          </cell>
          <cell r="L96" t="str">
            <v>A</v>
          </cell>
        </row>
        <row r="97">
          <cell r="B97" t="str">
            <v>SP-275</v>
          </cell>
          <cell r="C97" t="str">
            <v>14/03/2023</v>
          </cell>
          <cell r="D97">
            <v>284</v>
          </cell>
          <cell r="E97">
            <v>286</v>
          </cell>
          <cell r="F97">
            <v>2.86</v>
          </cell>
          <cell r="G97">
            <v>99</v>
          </cell>
          <cell r="H97">
            <v>283.14</v>
          </cell>
          <cell r="I97">
            <v>100</v>
          </cell>
          <cell r="J97" t="str">
            <v>SP- 01</v>
          </cell>
          <cell r="K97" t="str">
            <v>Electro Sumergible</v>
          </cell>
          <cell r="L97" t="str">
            <v>A</v>
          </cell>
        </row>
        <row r="98">
          <cell r="B98" t="str">
            <v>SP-27a(I)</v>
          </cell>
          <cell r="C98" t="str">
            <v>14/03/2023</v>
          </cell>
          <cell r="D98">
            <v>284</v>
          </cell>
          <cell r="E98">
            <v>127.2</v>
          </cell>
          <cell r="F98">
            <v>1.9079999999999999</v>
          </cell>
          <cell r="G98">
            <v>98.5</v>
          </cell>
          <cell r="H98">
            <v>125.292</v>
          </cell>
          <cell r="I98">
            <v>100</v>
          </cell>
          <cell r="J98" t="str">
            <v>SP- 01</v>
          </cell>
          <cell r="K98" t="str">
            <v>Cavidad Progresiva</v>
          </cell>
          <cell r="L98" t="str">
            <v>A</v>
          </cell>
        </row>
        <row r="99">
          <cell r="B99" t="str">
            <v>SP-31(I)[00]a</v>
          </cell>
          <cell r="C99" t="str">
            <v>14/03/2023</v>
          </cell>
          <cell r="D99">
            <v>284</v>
          </cell>
          <cell r="E99">
            <v>137</v>
          </cell>
          <cell r="F99">
            <v>4.3840000000000003</v>
          </cell>
          <cell r="G99">
            <v>96.800000000000011</v>
          </cell>
          <cell r="H99">
            <v>132.61600000000001</v>
          </cell>
          <cell r="I99">
            <v>150</v>
          </cell>
          <cell r="J99" t="str">
            <v>SP- 01</v>
          </cell>
          <cell r="K99" t="str">
            <v>Cavidad Progresiva</v>
          </cell>
          <cell r="L99" t="str">
            <v>A</v>
          </cell>
        </row>
        <row r="100">
          <cell r="B100" t="str">
            <v>SP-325[]a</v>
          </cell>
          <cell r="C100" t="str">
            <v>14/03/2023</v>
          </cell>
          <cell r="D100">
            <v>284</v>
          </cell>
          <cell r="E100">
            <v>89</v>
          </cell>
          <cell r="F100">
            <v>2.492</v>
          </cell>
          <cell r="G100">
            <v>97.2</v>
          </cell>
          <cell r="H100">
            <v>86.507999999999996</v>
          </cell>
          <cell r="I100">
            <v>150</v>
          </cell>
          <cell r="J100" t="str">
            <v>SP- 01</v>
          </cell>
          <cell r="K100" t="str">
            <v>Cavidad Progresiva</v>
          </cell>
          <cell r="L100" t="str">
            <v>A</v>
          </cell>
        </row>
        <row r="101">
          <cell r="B101" t="str">
            <v>SP-368a</v>
          </cell>
          <cell r="C101" t="str">
            <v>21/01/2023</v>
          </cell>
          <cell r="D101">
            <v>336</v>
          </cell>
          <cell r="E101">
            <v>135.80000000000001</v>
          </cell>
          <cell r="F101">
            <v>1.3580000000000001</v>
          </cell>
          <cell r="G101">
            <v>99</v>
          </cell>
          <cell r="H101">
            <v>134.44200000000001</v>
          </cell>
          <cell r="I101">
            <v>100</v>
          </cell>
          <cell r="J101" t="str">
            <v>SP- 01</v>
          </cell>
          <cell r="K101" t="str">
            <v>Electro Sumergible</v>
          </cell>
          <cell r="L101" t="str">
            <v>B</v>
          </cell>
        </row>
        <row r="102">
          <cell r="B102" t="str">
            <v>SP-372a</v>
          </cell>
          <cell r="C102" t="str">
            <v>21/01/2023</v>
          </cell>
          <cell r="D102">
            <v>336</v>
          </cell>
          <cell r="E102">
            <v>109</v>
          </cell>
          <cell r="F102">
            <v>2.1800000000000002</v>
          </cell>
          <cell r="G102">
            <v>98</v>
          </cell>
          <cell r="H102">
            <v>106.82</v>
          </cell>
          <cell r="I102">
            <v>100</v>
          </cell>
          <cell r="J102" t="str">
            <v>SP- 01</v>
          </cell>
          <cell r="K102" t="str">
            <v>Electro Sumergible</v>
          </cell>
          <cell r="L102" t="str">
            <v>B</v>
          </cell>
        </row>
        <row r="103">
          <cell r="B103" t="str">
            <v>SP-388a</v>
          </cell>
          <cell r="C103" t="str">
            <v>14/03/2023</v>
          </cell>
          <cell r="D103">
            <v>284</v>
          </cell>
          <cell r="E103">
            <v>48.9</v>
          </cell>
          <cell r="F103">
            <v>2.4940000000000002</v>
          </cell>
          <cell r="G103">
            <v>94.899795501022496</v>
          </cell>
          <cell r="H103">
            <v>46.405999999999999</v>
          </cell>
          <cell r="I103">
            <v>200</v>
          </cell>
          <cell r="J103" t="str">
            <v>SP- 01</v>
          </cell>
          <cell r="K103" t="str">
            <v>Bombeo Mecánico</v>
          </cell>
          <cell r="L103" t="str">
            <v>A</v>
          </cell>
        </row>
        <row r="104">
          <cell r="B104" t="str">
            <v>SP-462a</v>
          </cell>
          <cell r="C104" t="str">
            <v>14/03/2023</v>
          </cell>
          <cell r="D104">
            <v>284</v>
          </cell>
          <cell r="E104">
            <v>12.1</v>
          </cell>
          <cell r="F104">
            <v>1.573</v>
          </cell>
          <cell r="G104">
            <v>87</v>
          </cell>
          <cell r="H104">
            <v>10.526999999999999</v>
          </cell>
          <cell r="I104">
            <v>150</v>
          </cell>
          <cell r="J104" t="str">
            <v>SP- 01</v>
          </cell>
          <cell r="K104" t="str">
            <v>Cavidad Progresiva</v>
          </cell>
          <cell r="L104" t="str">
            <v>B</v>
          </cell>
        </row>
        <row r="105">
          <cell r="B105" t="str">
            <v>SP-465a</v>
          </cell>
          <cell r="C105" t="str">
            <v>27/01/2020</v>
          </cell>
          <cell r="D105">
            <v>1426</v>
          </cell>
          <cell r="E105">
            <v>15</v>
          </cell>
          <cell r="F105">
            <v>1.1100000000000001</v>
          </cell>
          <cell r="G105">
            <v>92.600000000000009</v>
          </cell>
          <cell r="H105">
            <v>13.89</v>
          </cell>
          <cell r="I105">
            <v>10</v>
          </cell>
          <cell r="J105" t="str">
            <v>SP- 01</v>
          </cell>
          <cell r="K105" t="str">
            <v>Bombeo Mecánico</v>
          </cell>
          <cell r="L105" t="str">
            <v>C</v>
          </cell>
        </row>
        <row r="106">
          <cell r="B106" t="str">
            <v>SP-8a(I)</v>
          </cell>
          <cell r="C106" t="str">
            <v>14/03/2023</v>
          </cell>
          <cell r="D106">
            <v>284</v>
          </cell>
          <cell r="E106">
            <v>175</v>
          </cell>
          <cell r="F106">
            <v>4.9000000000000004</v>
          </cell>
          <cell r="G106">
            <v>97.2</v>
          </cell>
          <cell r="H106">
            <v>170.1</v>
          </cell>
          <cell r="I106">
            <v>150</v>
          </cell>
          <cell r="J106" t="str">
            <v>SP- 01</v>
          </cell>
          <cell r="K106" t="str">
            <v>Cavidad Progresiva</v>
          </cell>
          <cell r="L106" t="str">
            <v>A</v>
          </cell>
        </row>
        <row r="107">
          <cell r="B107" t="str">
            <v>SP.IA-150(I)[00]</v>
          </cell>
          <cell r="C107" t="str">
            <v>14/03/2023</v>
          </cell>
          <cell r="D107">
            <v>284</v>
          </cell>
          <cell r="E107">
            <v>6.8</v>
          </cell>
          <cell r="F107">
            <v>6.2560000000000002</v>
          </cell>
          <cell r="G107">
            <v>8</v>
          </cell>
          <cell r="H107">
            <v>0.54400000000000004</v>
          </cell>
          <cell r="I107">
            <v>200</v>
          </cell>
          <cell r="J107" t="str">
            <v>SP- 01</v>
          </cell>
          <cell r="K107" t="str">
            <v>Bombeo Mecánico</v>
          </cell>
          <cell r="L107" t="str">
            <v>A</v>
          </cell>
        </row>
        <row r="108">
          <cell r="B108" t="str">
            <v>SP-0044[00]a(I)</v>
          </cell>
          <cell r="C108" t="str">
            <v>14/03/2023</v>
          </cell>
          <cell r="D108">
            <v>284</v>
          </cell>
          <cell r="E108">
            <v>43</v>
          </cell>
          <cell r="F108">
            <v>2.0640000000000001</v>
          </cell>
          <cell r="G108">
            <v>95.199999999999989</v>
          </cell>
          <cell r="H108">
            <v>40.936</v>
          </cell>
          <cell r="I108">
            <v>100</v>
          </cell>
          <cell r="J108" t="str">
            <v>SP- 02</v>
          </cell>
          <cell r="K108" t="str">
            <v>Cavidad Progresiva</v>
          </cell>
          <cell r="L108" t="str">
            <v>A</v>
          </cell>
        </row>
        <row r="109">
          <cell r="B109" t="str">
            <v>SP-116(I)[00]a</v>
          </cell>
          <cell r="C109" t="str">
            <v>14/03/2023</v>
          </cell>
          <cell r="D109">
            <v>284</v>
          </cell>
          <cell r="E109">
            <v>113.4</v>
          </cell>
          <cell r="F109">
            <v>3.629</v>
          </cell>
          <cell r="G109">
            <v>96.799823633156961</v>
          </cell>
          <cell r="H109">
            <v>109.771</v>
          </cell>
          <cell r="I109">
            <v>100</v>
          </cell>
          <cell r="J109" t="str">
            <v>SP- 02</v>
          </cell>
          <cell r="K109" t="str">
            <v>Cavidad Progresiva</v>
          </cell>
          <cell r="L109" t="str">
            <v>A</v>
          </cell>
        </row>
        <row r="110">
          <cell r="B110" t="str">
            <v>SP-211</v>
          </cell>
          <cell r="C110" t="str">
            <v>14/03/2023</v>
          </cell>
          <cell r="D110">
            <v>284</v>
          </cell>
          <cell r="E110">
            <v>74</v>
          </cell>
          <cell r="F110">
            <v>2.1459999999999999</v>
          </cell>
          <cell r="G110">
            <v>97.1</v>
          </cell>
          <cell r="H110">
            <v>71.853999999999999</v>
          </cell>
          <cell r="I110">
            <v>150</v>
          </cell>
          <cell r="J110" t="str">
            <v>SP- 02</v>
          </cell>
          <cell r="K110" t="str">
            <v>Cavidad Progresiva</v>
          </cell>
          <cell r="L110" t="str">
            <v>B</v>
          </cell>
        </row>
        <row r="111">
          <cell r="B111" t="str">
            <v>SP-242</v>
          </cell>
          <cell r="C111" t="str">
            <v>14/03/2023</v>
          </cell>
          <cell r="D111">
            <v>284</v>
          </cell>
          <cell r="E111">
            <v>48.9</v>
          </cell>
          <cell r="F111">
            <v>2.1520000000000001</v>
          </cell>
          <cell r="G111">
            <v>95.599182004089982</v>
          </cell>
          <cell r="H111">
            <v>46.747999999999998</v>
          </cell>
          <cell r="I111">
            <v>100</v>
          </cell>
          <cell r="J111" t="str">
            <v>SP- 02</v>
          </cell>
          <cell r="K111" t="str">
            <v>Bombeo Mecánico</v>
          </cell>
          <cell r="L111" t="str">
            <v>B</v>
          </cell>
        </row>
        <row r="112">
          <cell r="B112" t="str">
            <v>SP-243</v>
          </cell>
          <cell r="C112" t="str">
            <v>14/03/2023</v>
          </cell>
          <cell r="D112">
            <v>284</v>
          </cell>
          <cell r="E112">
            <v>134.4</v>
          </cell>
          <cell r="F112">
            <v>5.6449999999999996</v>
          </cell>
          <cell r="G112">
            <v>95.799851190476176</v>
          </cell>
          <cell r="H112">
            <v>128.755</v>
          </cell>
          <cell r="I112">
            <v>150</v>
          </cell>
          <cell r="J112" t="str">
            <v>SP- 02</v>
          </cell>
          <cell r="K112" t="str">
            <v>Cavidad Progresiva</v>
          </cell>
          <cell r="L112" t="str">
            <v>A</v>
          </cell>
        </row>
        <row r="113">
          <cell r="B113" t="str">
            <v>SP-244</v>
          </cell>
          <cell r="C113" t="str">
            <v>14/03/2023</v>
          </cell>
          <cell r="D113">
            <v>284</v>
          </cell>
          <cell r="E113">
            <v>142</v>
          </cell>
          <cell r="F113">
            <v>2.84</v>
          </cell>
          <cell r="G113">
            <v>98</v>
          </cell>
          <cell r="H113">
            <v>139.16</v>
          </cell>
          <cell r="I113">
            <v>100</v>
          </cell>
          <cell r="J113" t="str">
            <v>SP- 02</v>
          </cell>
          <cell r="K113" t="str">
            <v>Cavidad Progresiva</v>
          </cell>
          <cell r="L113" t="str">
            <v>A</v>
          </cell>
        </row>
        <row r="114">
          <cell r="B114" t="str">
            <v>SP-263</v>
          </cell>
          <cell r="C114" t="str">
            <v>14/03/2023</v>
          </cell>
          <cell r="D114">
            <v>284</v>
          </cell>
          <cell r="E114">
            <v>80.2</v>
          </cell>
          <cell r="F114">
            <v>3.2080000000000002</v>
          </cell>
          <cell r="G114">
            <v>96.000000000000014</v>
          </cell>
          <cell r="H114">
            <v>76.992000000000004</v>
          </cell>
          <cell r="I114">
            <v>100</v>
          </cell>
          <cell r="J114" t="str">
            <v>SP- 02</v>
          </cell>
          <cell r="K114" t="str">
            <v>Cavidad Progresiva</v>
          </cell>
          <cell r="L114" t="str">
            <v>A</v>
          </cell>
        </row>
        <row r="115">
          <cell r="B115" t="str">
            <v>SP-276</v>
          </cell>
          <cell r="C115" t="str">
            <v>14/03/2023</v>
          </cell>
          <cell r="D115">
            <v>284</v>
          </cell>
          <cell r="E115">
            <v>76</v>
          </cell>
          <cell r="F115">
            <v>3.6500000000000057</v>
          </cell>
          <cell r="G115">
            <v>95.197368421052616</v>
          </cell>
          <cell r="H115">
            <v>72.349999999999994</v>
          </cell>
          <cell r="I115">
            <v>10</v>
          </cell>
          <cell r="J115" t="str">
            <v>SP- 02</v>
          </cell>
          <cell r="K115" t="str">
            <v>Cavidad Progresiva</v>
          </cell>
          <cell r="L115" t="str">
            <v>B</v>
          </cell>
        </row>
        <row r="116">
          <cell r="B116" t="str">
            <v>SP-278</v>
          </cell>
          <cell r="C116" t="str">
            <v>14/03/2023</v>
          </cell>
          <cell r="D116">
            <v>284</v>
          </cell>
          <cell r="E116">
            <v>212</v>
          </cell>
          <cell r="F116">
            <v>1.696</v>
          </cell>
          <cell r="G116">
            <v>99.2</v>
          </cell>
          <cell r="H116">
            <v>210.304</v>
          </cell>
          <cell r="I116">
            <v>100</v>
          </cell>
          <cell r="J116" t="str">
            <v>SP- 02</v>
          </cell>
          <cell r="K116" t="str">
            <v>Electro Sumergible</v>
          </cell>
          <cell r="L116" t="str">
            <v>A</v>
          </cell>
        </row>
        <row r="117">
          <cell r="B117" t="str">
            <v>SP-322a</v>
          </cell>
          <cell r="C117" t="str">
            <v>21/01/2023</v>
          </cell>
          <cell r="D117">
            <v>336</v>
          </cell>
          <cell r="E117">
            <v>102</v>
          </cell>
          <cell r="F117">
            <v>2.5499999999999998</v>
          </cell>
          <cell r="G117">
            <v>97.5</v>
          </cell>
          <cell r="H117">
            <v>99.45</v>
          </cell>
          <cell r="I117">
            <v>50</v>
          </cell>
          <cell r="J117" t="str">
            <v>SP- 02</v>
          </cell>
          <cell r="K117" t="str">
            <v>Electro Sumergible</v>
          </cell>
          <cell r="L117" t="str">
            <v>B</v>
          </cell>
        </row>
        <row r="118">
          <cell r="B118" t="str">
            <v>SP-323a</v>
          </cell>
          <cell r="C118" t="str">
            <v>21/01/2023</v>
          </cell>
          <cell r="D118">
            <v>336</v>
          </cell>
          <cell r="E118">
            <v>260</v>
          </cell>
          <cell r="F118">
            <v>2.6</v>
          </cell>
          <cell r="G118">
            <v>98.999999999999986</v>
          </cell>
          <cell r="H118">
            <v>257.39999999999998</v>
          </cell>
          <cell r="I118">
            <v>50</v>
          </cell>
          <cell r="J118" t="str">
            <v>SP- 02</v>
          </cell>
          <cell r="K118" t="str">
            <v>Electro Sumergible</v>
          </cell>
          <cell r="L118" t="str">
            <v>A</v>
          </cell>
        </row>
        <row r="119">
          <cell r="B119" t="str">
            <v>SP-336a</v>
          </cell>
          <cell r="C119" t="str">
            <v>14/03/2023</v>
          </cell>
          <cell r="D119">
            <v>284</v>
          </cell>
          <cell r="E119">
            <v>93</v>
          </cell>
          <cell r="F119">
            <v>2.0459999999999998</v>
          </cell>
          <cell r="G119">
            <v>97.8</v>
          </cell>
          <cell r="H119">
            <v>90.953999999999994</v>
          </cell>
          <cell r="I119">
            <v>100</v>
          </cell>
          <cell r="J119" t="str">
            <v>SP- 02</v>
          </cell>
          <cell r="K119" t="str">
            <v>Bombeo Mecánico</v>
          </cell>
          <cell r="L119" t="str">
            <v>B</v>
          </cell>
        </row>
        <row r="120">
          <cell r="B120" t="str">
            <v>SP-337a</v>
          </cell>
          <cell r="C120" t="str">
            <v>14/03/2023</v>
          </cell>
          <cell r="D120">
            <v>284</v>
          </cell>
          <cell r="E120">
            <v>113</v>
          </cell>
          <cell r="F120">
            <v>3.9550000000000001</v>
          </cell>
          <cell r="G120">
            <v>96.5</v>
          </cell>
          <cell r="H120">
            <v>109.045</v>
          </cell>
          <cell r="I120">
            <v>150</v>
          </cell>
          <cell r="J120" t="str">
            <v>SP- 02</v>
          </cell>
          <cell r="K120" t="str">
            <v>Cavidad Progresiva</v>
          </cell>
          <cell r="L120" t="str">
            <v>A</v>
          </cell>
        </row>
        <row r="121">
          <cell r="B121" t="str">
            <v>SP-35</v>
          </cell>
          <cell r="C121" t="str">
            <v>14/03/2023</v>
          </cell>
          <cell r="D121">
            <v>284</v>
          </cell>
          <cell r="E121">
            <v>118</v>
          </cell>
          <cell r="F121">
            <v>5.31</v>
          </cell>
          <cell r="G121">
            <v>95.5</v>
          </cell>
          <cell r="H121">
            <v>112.69</v>
          </cell>
          <cell r="I121">
            <v>100</v>
          </cell>
          <cell r="J121" t="str">
            <v>SP- 02</v>
          </cell>
          <cell r="K121" t="str">
            <v>Electro Sumergible</v>
          </cell>
          <cell r="L121" t="str">
            <v>A</v>
          </cell>
        </row>
        <row r="122">
          <cell r="B122" t="str">
            <v>SP-370[00]a</v>
          </cell>
          <cell r="C122" t="str">
            <v>09/10/2022</v>
          </cell>
          <cell r="D122">
            <v>440</v>
          </cell>
          <cell r="E122">
            <v>2.5</v>
          </cell>
          <cell r="F122">
            <v>2.125</v>
          </cell>
          <cell r="G122">
            <v>15</v>
          </cell>
          <cell r="H122">
            <v>0.375</v>
          </cell>
          <cell r="I122">
            <v>100</v>
          </cell>
          <cell r="J122" t="str">
            <v>SP- 02</v>
          </cell>
          <cell r="K122" t="str">
            <v>Cavidad Progresiva</v>
          </cell>
          <cell r="L122" t="str">
            <v>B</v>
          </cell>
        </row>
        <row r="123">
          <cell r="B123" t="str">
            <v>SP-38</v>
          </cell>
          <cell r="C123" t="str">
            <v>14/03/2023</v>
          </cell>
          <cell r="D123">
            <v>284</v>
          </cell>
          <cell r="E123">
            <v>115.8</v>
          </cell>
          <cell r="F123">
            <v>3.706</v>
          </cell>
          <cell r="G123">
            <v>96.799654576856639</v>
          </cell>
          <cell r="H123">
            <v>112.09399999999999</v>
          </cell>
          <cell r="I123">
            <v>100</v>
          </cell>
          <cell r="J123" t="str">
            <v>SP- 02</v>
          </cell>
          <cell r="K123" t="str">
            <v>Cavidad Progresiva</v>
          </cell>
          <cell r="L123" t="str">
            <v>A</v>
          </cell>
        </row>
        <row r="124">
          <cell r="B124" t="str">
            <v>SP-382[00]a</v>
          </cell>
          <cell r="C124" t="str">
            <v>14/03/2023</v>
          </cell>
          <cell r="D124">
            <v>284</v>
          </cell>
          <cell r="E124">
            <v>237</v>
          </cell>
          <cell r="F124">
            <v>2.37</v>
          </cell>
          <cell r="G124">
            <v>99</v>
          </cell>
          <cell r="H124">
            <v>234.63</v>
          </cell>
          <cell r="I124">
            <v>50</v>
          </cell>
          <cell r="J124" t="str">
            <v>SP- 02</v>
          </cell>
          <cell r="K124" t="str">
            <v>Electro Sumergible</v>
          </cell>
          <cell r="L124" t="str">
            <v>A</v>
          </cell>
        </row>
        <row r="125">
          <cell r="B125" t="str">
            <v>SP-39</v>
          </cell>
          <cell r="C125" t="str">
            <v>21/01/2023</v>
          </cell>
          <cell r="D125">
            <v>336</v>
          </cell>
          <cell r="E125">
            <v>142</v>
          </cell>
          <cell r="F125">
            <v>3.976</v>
          </cell>
          <cell r="G125">
            <v>97.2</v>
          </cell>
          <cell r="H125">
            <v>138.024</v>
          </cell>
          <cell r="I125">
            <v>50</v>
          </cell>
          <cell r="J125" t="str">
            <v>SP- 02</v>
          </cell>
          <cell r="K125" t="str">
            <v>Electro Sumergible</v>
          </cell>
          <cell r="L125" t="str">
            <v>A</v>
          </cell>
        </row>
        <row r="126">
          <cell r="B126" t="str">
            <v>SP-41</v>
          </cell>
          <cell r="C126" t="str">
            <v>14/03/2023</v>
          </cell>
          <cell r="D126">
            <v>284</v>
          </cell>
          <cell r="E126">
            <v>199</v>
          </cell>
          <cell r="F126">
            <v>1.99</v>
          </cell>
          <cell r="G126">
            <v>99</v>
          </cell>
          <cell r="H126">
            <v>197.01</v>
          </cell>
          <cell r="I126">
            <v>50</v>
          </cell>
          <cell r="J126" t="str">
            <v>SP- 02</v>
          </cell>
          <cell r="K126" t="str">
            <v>Electro Sumergible</v>
          </cell>
          <cell r="L126" t="str">
            <v>C</v>
          </cell>
        </row>
        <row r="127">
          <cell r="B127" t="str">
            <v>SP-43(I)[00]a</v>
          </cell>
          <cell r="C127" t="str">
            <v>14/03/2023</v>
          </cell>
          <cell r="D127">
            <v>284</v>
          </cell>
          <cell r="E127">
            <v>171.6</v>
          </cell>
          <cell r="F127">
            <v>6.5209999999999999</v>
          </cell>
          <cell r="G127">
            <v>96.199883449883458</v>
          </cell>
          <cell r="H127">
            <v>165.07900000000001</v>
          </cell>
          <cell r="I127">
            <v>100</v>
          </cell>
          <cell r="J127" t="str">
            <v>SP- 02</v>
          </cell>
          <cell r="K127" t="str">
            <v>Cavidad Progresiva</v>
          </cell>
          <cell r="L127" t="str">
            <v>A</v>
          </cell>
        </row>
        <row r="128">
          <cell r="B128" t="str">
            <v>SP-439a</v>
          </cell>
          <cell r="C128" t="str">
            <v>14/03/2023</v>
          </cell>
          <cell r="D128">
            <v>284</v>
          </cell>
          <cell r="E128">
            <v>26</v>
          </cell>
          <cell r="F128">
            <v>0.39</v>
          </cell>
          <cell r="G128">
            <v>98.5</v>
          </cell>
          <cell r="H128">
            <v>25.61</v>
          </cell>
          <cell r="I128">
            <v>50</v>
          </cell>
          <cell r="J128" t="str">
            <v>SP- 02</v>
          </cell>
          <cell r="K128" t="str">
            <v>Cavidad Progresiva</v>
          </cell>
          <cell r="L128" t="str">
            <v>C</v>
          </cell>
        </row>
        <row r="129">
          <cell r="B129" t="str">
            <v>SP-45</v>
          </cell>
          <cell r="C129" t="str">
            <v>21/01/2023</v>
          </cell>
          <cell r="D129">
            <v>336</v>
          </cell>
          <cell r="E129">
            <v>121</v>
          </cell>
          <cell r="F129">
            <v>3.2669999999999999</v>
          </cell>
          <cell r="G129">
            <v>97.300000000000011</v>
          </cell>
          <cell r="H129">
            <v>117.733</v>
          </cell>
          <cell r="I129">
            <v>100</v>
          </cell>
          <cell r="J129" t="str">
            <v>SP- 02</v>
          </cell>
          <cell r="K129" t="str">
            <v>Bombeo Mecánico</v>
          </cell>
          <cell r="L129" t="str">
            <v>A</v>
          </cell>
        </row>
        <row r="130">
          <cell r="B130" t="str">
            <v>SP-46</v>
          </cell>
          <cell r="C130" t="str">
            <v>21/01/2023</v>
          </cell>
          <cell r="D130">
            <v>336</v>
          </cell>
          <cell r="E130">
            <v>280</v>
          </cell>
          <cell r="F130">
            <v>1.4</v>
          </cell>
          <cell r="G130">
            <v>99.500000000000014</v>
          </cell>
          <cell r="H130">
            <v>278.60000000000002</v>
          </cell>
          <cell r="I130">
            <v>50</v>
          </cell>
          <cell r="J130" t="str">
            <v>SP- 02</v>
          </cell>
          <cell r="K130" t="str">
            <v>Electro Sumergible</v>
          </cell>
          <cell r="L130" t="str">
            <v>C</v>
          </cell>
        </row>
        <row r="131">
          <cell r="B131" t="str">
            <v>SP-466a</v>
          </cell>
          <cell r="C131" t="str">
            <v>14/03/2023</v>
          </cell>
          <cell r="D131">
            <v>284</v>
          </cell>
          <cell r="E131">
            <v>206.4</v>
          </cell>
          <cell r="F131">
            <v>1.8580000000000001</v>
          </cell>
          <cell r="G131">
            <v>99.099806201550393</v>
          </cell>
          <cell r="H131">
            <v>204.542</v>
          </cell>
          <cell r="I131">
            <v>50</v>
          </cell>
          <cell r="J131" t="str">
            <v>SP- 02</v>
          </cell>
          <cell r="K131" t="str">
            <v>Electro Sumergible</v>
          </cell>
          <cell r="L131" t="str">
            <v>B</v>
          </cell>
        </row>
        <row r="132">
          <cell r="B132" t="str">
            <v>SP-473a</v>
          </cell>
          <cell r="C132" t="str">
            <v>14/03/2023</v>
          </cell>
          <cell r="D132">
            <v>284</v>
          </cell>
          <cell r="E132">
            <v>138</v>
          </cell>
          <cell r="F132">
            <v>2.0699999999999998</v>
          </cell>
          <cell r="G132">
            <v>98.500000000000014</v>
          </cell>
          <cell r="H132">
            <v>135.93</v>
          </cell>
          <cell r="I132">
            <v>50</v>
          </cell>
          <cell r="J132" t="str">
            <v>SP- 02</v>
          </cell>
          <cell r="K132" t="str">
            <v>Cavidad Progresiva</v>
          </cell>
          <cell r="L132" t="str">
            <v>B</v>
          </cell>
        </row>
        <row r="133">
          <cell r="B133" t="str">
            <v>SP-474a</v>
          </cell>
          <cell r="C133" t="str">
            <v>14/03/2023</v>
          </cell>
          <cell r="D133">
            <v>284</v>
          </cell>
          <cell r="E133">
            <v>22</v>
          </cell>
          <cell r="F133">
            <v>1.32</v>
          </cell>
          <cell r="G133">
            <v>94</v>
          </cell>
          <cell r="H133">
            <v>20.68</v>
          </cell>
          <cell r="I133">
            <v>150</v>
          </cell>
          <cell r="J133" t="str">
            <v>SP- 02</v>
          </cell>
          <cell r="K133" t="str">
            <v>Cavidad Progresiva</v>
          </cell>
          <cell r="L133" t="str">
            <v>C</v>
          </cell>
        </row>
        <row r="134">
          <cell r="B134" t="str">
            <v>SP-49</v>
          </cell>
          <cell r="C134" t="str">
            <v>21/01/2023</v>
          </cell>
          <cell r="D134">
            <v>336</v>
          </cell>
          <cell r="E134">
            <v>191</v>
          </cell>
          <cell r="F134">
            <v>2.6739999999999999</v>
          </cell>
          <cell r="G134">
            <v>98.6</v>
          </cell>
          <cell r="H134">
            <v>188.32599999999999</v>
          </cell>
          <cell r="I134">
            <v>50</v>
          </cell>
          <cell r="J134" t="str">
            <v>SP- 02</v>
          </cell>
          <cell r="K134" t="str">
            <v>Electro Sumergible</v>
          </cell>
          <cell r="L134" t="str">
            <v>A</v>
          </cell>
        </row>
        <row r="135">
          <cell r="B135" t="str">
            <v>SP-50</v>
          </cell>
          <cell r="C135" t="str">
            <v>14/03/2023</v>
          </cell>
          <cell r="D135">
            <v>284</v>
          </cell>
          <cell r="E135">
            <v>189</v>
          </cell>
          <cell r="F135">
            <v>1.512</v>
          </cell>
          <cell r="G135">
            <v>99.2</v>
          </cell>
          <cell r="H135">
            <v>187.488</v>
          </cell>
          <cell r="I135">
            <v>100</v>
          </cell>
          <cell r="J135" t="str">
            <v>SP- 02</v>
          </cell>
          <cell r="K135" t="str">
            <v>Electro Sumergible</v>
          </cell>
          <cell r="L135" t="str">
            <v>B</v>
          </cell>
        </row>
        <row r="136">
          <cell r="B136" t="str">
            <v>SP-51</v>
          </cell>
          <cell r="C136" t="str">
            <v>14/03/2023</v>
          </cell>
          <cell r="D136">
            <v>284</v>
          </cell>
          <cell r="E136">
            <v>386</v>
          </cell>
          <cell r="F136">
            <v>2.702</v>
          </cell>
          <cell r="G136">
            <v>99.3</v>
          </cell>
          <cell r="H136">
            <v>383.298</v>
          </cell>
          <cell r="I136">
            <v>100</v>
          </cell>
          <cell r="J136" t="str">
            <v>SP- 02</v>
          </cell>
          <cell r="K136" t="str">
            <v>Electro Sumergible</v>
          </cell>
          <cell r="L136" t="str">
            <v>A</v>
          </cell>
        </row>
        <row r="137">
          <cell r="B137" t="str">
            <v>SP-0151[00]a(I)</v>
          </cell>
          <cell r="C137" t="str">
            <v>21/10/2022</v>
          </cell>
          <cell r="D137">
            <v>428</v>
          </cell>
          <cell r="E137">
            <v>228.1</v>
          </cell>
          <cell r="F137">
            <v>2.5089999999999999</v>
          </cell>
          <cell r="G137">
            <v>98.900043840420864</v>
          </cell>
          <cell r="H137">
            <v>225.59100000000001</v>
          </cell>
          <cell r="I137">
            <v>50</v>
          </cell>
          <cell r="J137" t="str">
            <v>SP- 03</v>
          </cell>
          <cell r="K137" t="str">
            <v>Electro Sumergible</v>
          </cell>
          <cell r="L137" t="str">
            <v>B</v>
          </cell>
        </row>
        <row r="138">
          <cell r="B138" t="str">
            <v>SP-101(I)[00]a</v>
          </cell>
          <cell r="C138" t="str">
            <v>19/10/2022</v>
          </cell>
          <cell r="D138">
            <v>430</v>
          </cell>
          <cell r="E138">
            <v>12</v>
          </cell>
          <cell r="F138">
            <v>10.92</v>
          </cell>
          <cell r="G138">
            <v>9.0000000000000018</v>
          </cell>
          <cell r="H138">
            <v>1.08</v>
          </cell>
          <cell r="I138">
            <v>150</v>
          </cell>
          <cell r="J138" t="str">
            <v>SP- 03</v>
          </cell>
          <cell r="K138" t="str">
            <v>Cavidad Progresiva</v>
          </cell>
          <cell r="L138" t="str">
            <v>A</v>
          </cell>
        </row>
        <row r="139">
          <cell r="B139" t="str">
            <v>SP-134(I)</v>
          </cell>
          <cell r="C139" t="str">
            <v>08/09/2021</v>
          </cell>
          <cell r="D139">
            <v>836</v>
          </cell>
          <cell r="E139">
            <v>158</v>
          </cell>
          <cell r="F139">
            <v>1.4219999999999999</v>
          </cell>
          <cell r="G139">
            <v>99.1</v>
          </cell>
          <cell r="H139">
            <v>156.578</v>
          </cell>
          <cell r="I139">
            <v>50</v>
          </cell>
          <cell r="J139" t="str">
            <v>SP- 03</v>
          </cell>
          <cell r="K139" t="str">
            <v>Electro Sumergible</v>
          </cell>
          <cell r="L139" t="str">
            <v>C</v>
          </cell>
        </row>
        <row r="140">
          <cell r="B140" t="str">
            <v>SP-13a(I)</v>
          </cell>
          <cell r="C140" t="str">
            <v>18/09/2022</v>
          </cell>
          <cell r="D140">
            <v>461</v>
          </cell>
          <cell r="E140">
            <v>201</v>
          </cell>
          <cell r="F140">
            <v>1.6080000000000001</v>
          </cell>
          <cell r="G140">
            <v>99.2</v>
          </cell>
          <cell r="H140">
            <v>199.392</v>
          </cell>
          <cell r="I140">
            <v>100</v>
          </cell>
          <cell r="J140" t="str">
            <v>SP- 03</v>
          </cell>
          <cell r="K140" t="str">
            <v>Electro Sumergible</v>
          </cell>
          <cell r="L140" t="str">
            <v>B</v>
          </cell>
        </row>
        <row r="141">
          <cell r="B141" t="str">
            <v>SP-218</v>
          </cell>
          <cell r="C141" t="str">
            <v>21/10/2022</v>
          </cell>
          <cell r="D141">
            <v>428</v>
          </cell>
          <cell r="E141">
            <v>92</v>
          </cell>
          <cell r="F141">
            <v>2.024</v>
          </cell>
          <cell r="G141">
            <v>97.8</v>
          </cell>
          <cell r="H141">
            <v>89.975999999999999</v>
          </cell>
          <cell r="I141">
            <v>100</v>
          </cell>
          <cell r="J141" t="str">
            <v>SP- 03</v>
          </cell>
          <cell r="K141" t="str">
            <v>Bombeo Mecánico</v>
          </cell>
          <cell r="L141" t="str">
            <v>A</v>
          </cell>
        </row>
        <row r="142">
          <cell r="B142" t="str">
            <v>SP-219</v>
          </cell>
          <cell r="C142" t="str">
            <v>18/09/2022</v>
          </cell>
          <cell r="D142">
            <v>461</v>
          </cell>
          <cell r="E142">
            <v>206.7</v>
          </cell>
          <cell r="F142">
            <v>2.0670000000000002</v>
          </cell>
          <cell r="G142">
            <v>99.000000000000014</v>
          </cell>
          <cell r="H142">
            <v>204.63300000000001</v>
          </cell>
          <cell r="I142">
            <v>50</v>
          </cell>
          <cell r="J142" t="str">
            <v>SP- 03</v>
          </cell>
          <cell r="K142" t="str">
            <v>Electro Sumergible</v>
          </cell>
          <cell r="L142" t="str">
            <v>A</v>
          </cell>
        </row>
        <row r="143">
          <cell r="B143" t="str">
            <v>SP-222</v>
          </cell>
          <cell r="C143" t="str">
            <v>21/10/2022</v>
          </cell>
          <cell r="D143">
            <v>428</v>
          </cell>
          <cell r="E143">
            <v>169.3</v>
          </cell>
          <cell r="F143">
            <v>2.8780000000000001</v>
          </cell>
          <cell r="G143">
            <v>98.300059066745419</v>
          </cell>
          <cell r="H143">
            <v>166.422</v>
          </cell>
          <cell r="I143">
            <v>100</v>
          </cell>
          <cell r="J143" t="str">
            <v>SP- 03</v>
          </cell>
          <cell r="K143" t="str">
            <v>Electro Sumergible</v>
          </cell>
          <cell r="L143" t="str">
            <v>A</v>
          </cell>
        </row>
        <row r="144">
          <cell r="B144" t="str">
            <v>SP-279</v>
          </cell>
          <cell r="C144" t="str">
            <v>19/10/2022</v>
          </cell>
          <cell r="D144">
            <v>430</v>
          </cell>
          <cell r="E144">
            <v>149</v>
          </cell>
          <cell r="F144">
            <v>1.49</v>
          </cell>
          <cell r="G144">
            <v>99</v>
          </cell>
          <cell r="H144">
            <v>147.51</v>
          </cell>
          <cell r="I144">
            <v>50</v>
          </cell>
          <cell r="J144" t="str">
            <v>SP- 03</v>
          </cell>
          <cell r="K144" t="str">
            <v>Electro Sumergible</v>
          </cell>
          <cell r="L144" t="str">
            <v>A</v>
          </cell>
        </row>
        <row r="145">
          <cell r="B145" t="str">
            <v>SP-440a</v>
          </cell>
          <cell r="C145" t="str">
            <v>21/10/2022</v>
          </cell>
          <cell r="D145">
            <v>428</v>
          </cell>
          <cell r="E145">
            <v>48.5</v>
          </cell>
          <cell r="F145">
            <v>1.6970000000000001</v>
          </cell>
          <cell r="G145">
            <v>96.501030927835046</v>
          </cell>
          <cell r="H145">
            <v>46.802999999999997</v>
          </cell>
          <cell r="I145">
            <v>0</v>
          </cell>
          <cell r="J145" t="str">
            <v>Sin datos</v>
          </cell>
          <cell r="K145" t="str">
            <v>Cavidad Progresiva</v>
          </cell>
          <cell r="L145" t="str">
            <v>B</v>
          </cell>
        </row>
        <row r="146">
          <cell r="B146" t="str">
            <v>SP-447a</v>
          </cell>
          <cell r="C146" t="str">
            <v>05/08/2022</v>
          </cell>
          <cell r="D146">
            <v>505</v>
          </cell>
          <cell r="E146">
            <v>6</v>
          </cell>
          <cell r="F146">
            <v>0.39</v>
          </cell>
          <cell r="G146">
            <v>93.5</v>
          </cell>
          <cell r="H146">
            <v>5.61</v>
          </cell>
          <cell r="I146">
            <v>100</v>
          </cell>
          <cell r="J146" t="str">
            <v>SP- 03</v>
          </cell>
          <cell r="K146" t="str">
            <v>Bombeo Mecánico</v>
          </cell>
          <cell r="L146" t="str">
            <v>C</v>
          </cell>
        </row>
        <row r="147">
          <cell r="B147" t="str">
            <v>SP-53</v>
          </cell>
          <cell r="C147" t="str">
            <v>27/03/2022</v>
          </cell>
          <cell r="D147">
            <v>636</v>
          </cell>
          <cell r="E147">
            <v>343</v>
          </cell>
          <cell r="F147">
            <v>2.0579999999999998</v>
          </cell>
          <cell r="G147">
            <v>99.4</v>
          </cell>
          <cell r="H147">
            <v>340.94200000000001</v>
          </cell>
          <cell r="I147">
            <v>50</v>
          </cell>
          <cell r="J147" t="str">
            <v>SP- 03</v>
          </cell>
          <cell r="K147" t="str">
            <v>Electro Sumergible</v>
          </cell>
          <cell r="L147" t="str">
            <v>B</v>
          </cell>
        </row>
        <row r="148">
          <cell r="B148" t="str">
            <v>SP-62(II)[00]a</v>
          </cell>
          <cell r="C148" t="str">
            <v>21/10/2022</v>
          </cell>
          <cell r="D148">
            <v>428</v>
          </cell>
          <cell r="E148">
            <v>178</v>
          </cell>
          <cell r="F148">
            <v>4.2720000000000002</v>
          </cell>
          <cell r="G148">
            <v>97.600000000000009</v>
          </cell>
          <cell r="H148">
            <v>173.72800000000001</v>
          </cell>
          <cell r="I148">
            <v>50</v>
          </cell>
          <cell r="J148" t="str">
            <v>SP- 03</v>
          </cell>
          <cell r="K148" t="str">
            <v>Electro Sumergible</v>
          </cell>
          <cell r="L148" t="str">
            <v>A</v>
          </cell>
        </row>
        <row r="149">
          <cell r="B149" t="str">
            <v>SP-63(I)</v>
          </cell>
          <cell r="C149" t="str">
            <v>28/06/2022</v>
          </cell>
          <cell r="D149">
            <v>543</v>
          </cell>
          <cell r="E149">
            <v>207</v>
          </cell>
          <cell r="F149">
            <v>2.2770000000000001</v>
          </cell>
          <cell r="G149">
            <v>98.9</v>
          </cell>
          <cell r="H149">
            <v>204.72300000000001</v>
          </cell>
          <cell r="I149">
            <v>100</v>
          </cell>
          <cell r="J149" t="str">
            <v>SP- 03</v>
          </cell>
          <cell r="K149" t="str">
            <v>Electro Sumergible</v>
          </cell>
          <cell r="L149" t="str">
            <v>A</v>
          </cell>
        </row>
        <row r="150">
          <cell r="B150" t="str">
            <v>SP-64</v>
          </cell>
          <cell r="C150" t="str">
            <v>21/10/2022</v>
          </cell>
          <cell r="D150">
            <v>428</v>
          </cell>
          <cell r="E150">
            <v>135</v>
          </cell>
          <cell r="F150">
            <v>2.7</v>
          </cell>
          <cell r="G150">
            <v>98.000000000000014</v>
          </cell>
          <cell r="H150">
            <v>132.30000000000001</v>
          </cell>
          <cell r="I150">
            <v>50</v>
          </cell>
          <cell r="J150" t="str">
            <v>SP- 03</v>
          </cell>
          <cell r="K150" t="str">
            <v>Electro Sumergible</v>
          </cell>
          <cell r="L150" t="str">
            <v>A</v>
          </cell>
        </row>
        <row r="151">
          <cell r="B151" t="str">
            <v>SP-65(I)[00]a</v>
          </cell>
          <cell r="C151" t="str">
            <v>21/10/2022</v>
          </cell>
          <cell r="D151">
            <v>428</v>
          </cell>
          <cell r="E151">
            <v>63</v>
          </cell>
          <cell r="F151">
            <v>0.63</v>
          </cell>
          <cell r="G151">
            <v>99</v>
          </cell>
          <cell r="H151">
            <v>62.37</v>
          </cell>
          <cell r="I151">
            <v>100</v>
          </cell>
          <cell r="J151" t="str">
            <v>SP- 03</v>
          </cell>
          <cell r="K151" t="str">
            <v>Electro Sumergible</v>
          </cell>
          <cell r="L151" t="str">
            <v>C</v>
          </cell>
        </row>
        <row r="152">
          <cell r="B152" t="str">
            <v>SP-67</v>
          </cell>
          <cell r="C152" t="str">
            <v>21/10/2022</v>
          </cell>
          <cell r="D152">
            <v>428</v>
          </cell>
          <cell r="E152">
            <v>176.7</v>
          </cell>
          <cell r="F152">
            <v>1.944</v>
          </cell>
          <cell r="G152">
            <v>98.899830220713085</v>
          </cell>
          <cell r="H152">
            <v>174.756</v>
          </cell>
          <cell r="I152">
            <v>50</v>
          </cell>
          <cell r="J152" t="str">
            <v>SP- 03</v>
          </cell>
          <cell r="K152" t="str">
            <v>Electro Sumergible</v>
          </cell>
          <cell r="L152" t="str">
            <v>B</v>
          </cell>
        </row>
        <row r="153">
          <cell r="B153" t="str">
            <v>SP-69</v>
          </cell>
          <cell r="C153" t="str">
            <v>19/10/2022</v>
          </cell>
          <cell r="D153">
            <v>430</v>
          </cell>
          <cell r="E153">
            <v>78</v>
          </cell>
          <cell r="F153">
            <v>1.95</v>
          </cell>
          <cell r="G153">
            <v>97.5</v>
          </cell>
          <cell r="H153">
            <v>76.05</v>
          </cell>
          <cell r="I153">
            <v>100</v>
          </cell>
          <cell r="J153" t="str">
            <v>SP- 03</v>
          </cell>
          <cell r="K153" t="str">
            <v>Bombeo Mecánico</v>
          </cell>
          <cell r="L153" t="str">
            <v>B</v>
          </cell>
        </row>
        <row r="154">
          <cell r="B154" t="str">
            <v>SP-70</v>
          </cell>
          <cell r="C154" t="str">
            <v>19/10/2022</v>
          </cell>
          <cell r="D154">
            <v>430</v>
          </cell>
          <cell r="E154">
            <v>83.8</v>
          </cell>
          <cell r="F154">
            <v>4.1900000000000004</v>
          </cell>
          <cell r="G154">
            <v>95</v>
          </cell>
          <cell r="H154">
            <v>79.61</v>
          </cell>
          <cell r="I154">
            <v>100</v>
          </cell>
          <cell r="J154" t="str">
            <v>SP- 03</v>
          </cell>
          <cell r="K154" t="str">
            <v>Cavidad Progresiva</v>
          </cell>
          <cell r="L154" t="str">
            <v>A</v>
          </cell>
        </row>
        <row r="155">
          <cell r="B155" t="str">
            <v>SP-78</v>
          </cell>
          <cell r="C155" t="str">
            <v>21/10/2022</v>
          </cell>
          <cell r="D155">
            <v>428</v>
          </cell>
          <cell r="E155">
            <v>235</v>
          </cell>
          <cell r="F155">
            <v>2.35</v>
          </cell>
          <cell r="G155">
            <v>99</v>
          </cell>
          <cell r="H155">
            <v>232.65</v>
          </cell>
          <cell r="I155">
            <v>100</v>
          </cell>
          <cell r="J155" t="str">
            <v>SP- 03</v>
          </cell>
          <cell r="K155" t="str">
            <v>Electro Sumergible</v>
          </cell>
          <cell r="L155" t="str">
            <v>A</v>
          </cell>
        </row>
        <row r="156">
          <cell r="B156" t="str">
            <v>SP-112(I)[00]a</v>
          </cell>
          <cell r="C156" t="str">
            <v>10/01/2023</v>
          </cell>
          <cell r="D156">
            <v>347</v>
          </cell>
          <cell r="E156">
            <v>343</v>
          </cell>
          <cell r="F156">
            <v>2.2290000000000001</v>
          </cell>
          <cell r="G156">
            <v>99.350145772594757</v>
          </cell>
          <cell r="H156">
            <v>340.77100000000002</v>
          </cell>
          <cell r="I156">
            <v>10</v>
          </cell>
          <cell r="J156" t="str">
            <v>SP- 04</v>
          </cell>
          <cell r="K156" t="str">
            <v>Electro Sumergible</v>
          </cell>
          <cell r="L156" t="str">
            <v>B</v>
          </cell>
        </row>
        <row r="157">
          <cell r="B157" t="str">
            <v>SP-131</v>
          </cell>
          <cell r="C157" t="str">
            <v>05/03/2023</v>
          </cell>
          <cell r="D157">
            <v>293</v>
          </cell>
          <cell r="E157">
            <v>131</v>
          </cell>
          <cell r="F157">
            <v>4.7160000000000002</v>
          </cell>
          <cell r="G157">
            <v>96.4</v>
          </cell>
          <cell r="H157">
            <v>126.28400000000001</v>
          </cell>
          <cell r="I157">
            <v>10</v>
          </cell>
          <cell r="J157" t="str">
            <v>SP- 04</v>
          </cell>
          <cell r="K157" t="str">
            <v>Bombeo Mecánico</v>
          </cell>
          <cell r="L157" t="str">
            <v>A</v>
          </cell>
        </row>
        <row r="158">
          <cell r="B158" t="str">
            <v>SP-140a(I)</v>
          </cell>
          <cell r="C158" t="str">
            <v>10/01/2023</v>
          </cell>
          <cell r="D158">
            <v>347</v>
          </cell>
          <cell r="E158">
            <v>17</v>
          </cell>
          <cell r="F158">
            <v>2.5499999999999998</v>
          </cell>
          <cell r="G158">
            <v>85</v>
          </cell>
          <cell r="H158">
            <v>14.45</v>
          </cell>
          <cell r="I158">
            <v>10</v>
          </cell>
          <cell r="J158" t="str">
            <v>SP- 04</v>
          </cell>
          <cell r="K158" t="str">
            <v>Bombeo Mecánico</v>
          </cell>
          <cell r="L158" t="str">
            <v>B</v>
          </cell>
        </row>
        <row r="159">
          <cell r="B159" t="str">
            <v>SP-161(I)[00]a</v>
          </cell>
          <cell r="C159" t="str">
            <v>05/03/2023</v>
          </cell>
          <cell r="D159">
            <v>293</v>
          </cell>
          <cell r="E159">
            <v>114</v>
          </cell>
          <cell r="F159">
            <v>8.5500000000000007</v>
          </cell>
          <cell r="G159">
            <v>92.5</v>
          </cell>
          <cell r="H159">
            <v>105.45</v>
          </cell>
          <cell r="I159">
            <v>10</v>
          </cell>
          <cell r="J159" t="str">
            <v>SP- 04</v>
          </cell>
          <cell r="K159" t="str">
            <v>Bombeo Mecánico</v>
          </cell>
          <cell r="L159" t="str">
            <v>A</v>
          </cell>
        </row>
        <row r="160">
          <cell r="B160" t="str">
            <v>SP-169</v>
          </cell>
          <cell r="C160" t="str">
            <v>04/01/2023</v>
          </cell>
          <cell r="D160">
            <v>353</v>
          </cell>
          <cell r="E160">
            <v>41</v>
          </cell>
          <cell r="F160">
            <v>2.0499999999999998</v>
          </cell>
          <cell r="G160">
            <v>95</v>
          </cell>
          <cell r="H160">
            <v>38.950000000000003</v>
          </cell>
          <cell r="I160">
            <v>10</v>
          </cell>
          <cell r="J160" t="str">
            <v>SP- 04</v>
          </cell>
          <cell r="K160" t="str">
            <v>Bombeo Mecánico</v>
          </cell>
          <cell r="L160" t="str">
            <v>B</v>
          </cell>
        </row>
        <row r="161">
          <cell r="B161" t="str">
            <v>SP-183(I</v>
          </cell>
          <cell r="C161" t="str">
            <v>05/03/2023</v>
          </cell>
          <cell r="D161">
            <v>293</v>
          </cell>
          <cell r="E161">
            <v>161.9</v>
          </cell>
          <cell r="F161">
            <v>4.5330000000000004</v>
          </cell>
          <cell r="G161">
            <v>97.200123533045087</v>
          </cell>
          <cell r="H161">
            <v>157.36699999999999</v>
          </cell>
          <cell r="I161">
            <v>10</v>
          </cell>
          <cell r="J161" t="str">
            <v>SP- 04</v>
          </cell>
          <cell r="K161" t="str">
            <v>Cavidad Progresiva</v>
          </cell>
          <cell r="L161" t="str">
            <v>A</v>
          </cell>
        </row>
        <row r="162">
          <cell r="B162" t="str">
            <v>SP-185</v>
          </cell>
          <cell r="C162" t="str">
            <v>05/03/2023</v>
          </cell>
          <cell r="D162">
            <v>293</v>
          </cell>
          <cell r="E162">
            <v>178</v>
          </cell>
          <cell r="F162">
            <v>1.958</v>
          </cell>
          <cell r="G162">
            <v>98.9</v>
          </cell>
          <cell r="H162">
            <v>176.042</v>
          </cell>
          <cell r="I162">
            <v>10</v>
          </cell>
          <cell r="J162" t="str">
            <v>SP- 04</v>
          </cell>
          <cell r="K162" t="str">
            <v>Electro Sumergible</v>
          </cell>
          <cell r="L162" t="str">
            <v>C</v>
          </cell>
        </row>
        <row r="163">
          <cell r="B163" t="str">
            <v>SP-196</v>
          </cell>
          <cell r="C163" t="str">
            <v>05/03/2023</v>
          </cell>
          <cell r="D163">
            <v>293</v>
          </cell>
          <cell r="E163">
            <v>318</v>
          </cell>
          <cell r="F163">
            <v>3.18</v>
          </cell>
          <cell r="G163">
            <v>99</v>
          </cell>
          <cell r="H163">
            <v>314.82</v>
          </cell>
          <cell r="I163">
            <v>10</v>
          </cell>
          <cell r="J163" t="str">
            <v>SP- 04</v>
          </cell>
          <cell r="K163" t="str">
            <v>Electro Sumergible</v>
          </cell>
          <cell r="L163" t="str">
            <v>A</v>
          </cell>
        </row>
        <row r="164">
          <cell r="B164" t="str">
            <v>SP-197</v>
          </cell>
          <cell r="C164" t="str">
            <v>10/01/2023</v>
          </cell>
          <cell r="D164">
            <v>347</v>
          </cell>
          <cell r="E164">
            <v>169</v>
          </cell>
          <cell r="F164">
            <v>1.234</v>
          </cell>
          <cell r="G164">
            <v>99.269822485207087</v>
          </cell>
          <cell r="H164">
            <v>167.76599999999999</v>
          </cell>
          <cell r="I164">
            <v>10</v>
          </cell>
          <cell r="J164" t="str">
            <v>SP- 04</v>
          </cell>
          <cell r="K164" t="str">
            <v>Electro Sumergible</v>
          </cell>
          <cell r="L164" t="str">
            <v>C</v>
          </cell>
        </row>
        <row r="165">
          <cell r="B165" t="str">
            <v>SP-241</v>
          </cell>
          <cell r="C165" t="str">
            <v>04/01/2023</v>
          </cell>
          <cell r="D165">
            <v>353</v>
          </cell>
          <cell r="E165">
            <v>234</v>
          </cell>
          <cell r="F165">
            <v>2.5739999999999998</v>
          </cell>
          <cell r="G165">
            <v>98.9</v>
          </cell>
          <cell r="H165">
            <v>231.42599999999999</v>
          </cell>
          <cell r="I165">
            <v>10</v>
          </cell>
          <cell r="J165" t="str">
            <v>SP- 04</v>
          </cell>
          <cell r="K165" t="str">
            <v>Electro Sumergible</v>
          </cell>
          <cell r="L165" t="str">
            <v>B</v>
          </cell>
        </row>
        <row r="166">
          <cell r="B166" t="str">
            <v>SP-270</v>
          </cell>
          <cell r="C166" t="str">
            <v>05/03/2023</v>
          </cell>
          <cell r="D166">
            <v>293</v>
          </cell>
          <cell r="E166">
            <v>196</v>
          </cell>
          <cell r="F166">
            <v>2.548</v>
          </cell>
          <cell r="G166">
            <v>98.7</v>
          </cell>
          <cell r="H166">
            <v>193.452</v>
          </cell>
          <cell r="I166">
            <v>10</v>
          </cell>
          <cell r="J166" t="str">
            <v>SP- 04</v>
          </cell>
          <cell r="K166" t="str">
            <v>Electro Sumergible</v>
          </cell>
          <cell r="L166" t="str">
            <v>B</v>
          </cell>
        </row>
        <row r="167">
          <cell r="B167" t="str">
            <v>SP-281</v>
          </cell>
          <cell r="C167" t="str">
            <v>10/01/2023</v>
          </cell>
          <cell r="D167">
            <v>347</v>
          </cell>
          <cell r="E167">
            <v>6</v>
          </cell>
          <cell r="F167">
            <v>0.42</v>
          </cell>
          <cell r="G167">
            <v>93</v>
          </cell>
          <cell r="H167">
            <v>5.58</v>
          </cell>
          <cell r="I167">
            <v>10</v>
          </cell>
          <cell r="J167" t="str">
            <v>SP- 04</v>
          </cell>
          <cell r="K167" t="str">
            <v>Bombeo Mecánico</v>
          </cell>
          <cell r="L167" t="str">
            <v>C</v>
          </cell>
        </row>
        <row r="168">
          <cell r="B168" t="str">
            <v>SP-345[00]a</v>
          </cell>
          <cell r="C168" t="str">
            <v>05/03/2023</v>
          </cell>
          <cell r="D168">
            <v>293</v>
          </cell>
          <cell r="E168">
            <v>302</v>
          </cell>
          <cell r="F168">
            <v>16.006</v>
          </cell>
          <cell r="G168">
            <v>94.7</v>
          </cell>
          <cell r="H168">
            <v>285.99400000000003</v>
          </cell>
          <cell r="I168">
            <v>10</v>
          </cell>
          <cell r="J168" t="str">
            <v>SP- 04</v>
          </cell>
          <cell r="K168" t="str">
            <v>Electro Sumergible</v>
          </cell>
          <cell r="L168" t="str">
            <v>A</v>
          </cell>
        </row>
        <row r="169">
          <cell r="B169" t="str">
            <v>SP-420a</v>
          </cell>
          <cell r="C169" t="str">
            <v>10/01/2023</v>
          </cell>
          <cell r="D169">
            <v>347</v>
          </cell>
          <cell r="E169">
            <v>24</v>
          </cell>
          <cell r="F169">
            <v>1.2</v>
          </cell>
          <cell r="G169">
            <v>95</v>
          </cell>
          <cell r="H169">
            <v>22.8</v>
          </cell>
          <cell r="I169">
            <v>0</v>
          </cell>
          <cell r="J169" t="str">
            <v>SP- 04</v>
          </cell>
          <cell r="K169" t="str">
            <v>Bombeo Mecánico</v>
          </cell>
          <cell r="L169" t="str">
            <v>C</v>
          </cell>
        </row>
        <row r="170">
          <cell r="B170" t="str">
            <v>SP-83</v>
          </cell>
          <cell r="C170" t="str">
            <v>05/03/2023</v>
          </cell>
          <cell r="D170">
            <v>293</v>
          </cell>
          <cell r="E170">
            <v>108</v>
          </cell>
          <cell r="F170">
            <v>3.78</v>
          </cell>
          <cell r="G170">
            <v>96.5</v>
          </cell>
          <cell r="H170">
            <v>104.22</v>
          </cell>
          <cell r="I170">
            <v>10</v>
          </cell>
          <cell r="J170" t="str">
            <v>SP- 04</v>
          </cell>
          <cell r="K170" t="str">
            <v>Cavidad Progresiva</v>
          </cell>
          <cell r="L170" t="str">
            <v>A</v>
          </cell>
        </row>
        <row r="171">
          <cell r="B171" t="str">
            <v>SP-84</v>
          </cell>
          <cell r="C171" t="str">
            <v>10/01/2023</v>
          </cell>
          <cell r="D171">
            <v>347</v>
          </cell>
          <cell r="E171">
            <v>109</v>
          </cell>
          <cell r="F171">
            <v>1.962</v>
          </cell>
          <cell r="G171">
            <v>98.2</v>
          </cell>
          <cell r="H171">
            <v>107.038</v>
          </cell>
          <cell r="I171">
            <v>10</v>
          </cell>
          <cell r="J171" t="str">
            <v>SP- 04</v>
          </cell>
          <cell r="K171" t="str">
            <v>Electro Sumergible</v>
          </cell>
          <cell r="L171" t="str">
            <v>A</v>
          </cell>
        </row>
        <row r="172">
          <cell r="B172" t="str">
            <v>SP-94</v>
          </cell>
          <cell r="C172" t="str">
            <v>27/02/2023</v>
          </cell>
          <cell r="D172">
            <v>299</v>
          </cell>
          <cell r="E172">
            <v>29</v>
          </cell>
          <cell r="F172">
            <v>2.0299999999999998</v>
          </cell>
          <cell r="G172">
            <v>93</v>
          </cell>
          <cell r="H172">
            <v>26.97</v>
          </cell>
          <cell r="I172">
            <v>10</v>
          </cell>
          <cell r="J172" t="str">
            <v>SP- 04</v>
          </cell>
          <cell r="K172" t="str">
            <v>Bombeo Mecánico</v>
          </cell>
          <cell r="L172" t="str">
            <v>C</v>
          </cell>
        </row>
        <row r="173">
          <cell r="B173" t="str">
            <v>SP.e-61</v>
          </cell>
          <cell r="C173" t="str">
            <v>27/02/2023</v>
          </cell>
          <cell r="D173">
            <v>299</v>
          </cell>
          <cell r="E173">
            <v>205</v>
          </cell>
          <cell r="F173">
            <v>3.0750000000000002</v>
          </cell>
          <cell r="G173">
            <v>98.500000000000014</v>
          </cell>
          <cell r="H173">
            <v>201.92500000000001</v>
          </cell>
          <cell r="I173">
            <v>10</v>
          </cell>
          <cell r="J173" t="str">
            <v>SP- 04</v>
          </cell>
          <cell r="K173" t="str">
            <v>Electro Sumergible</v>
          </cell>
          <cell r="L173" t="str">
            <v>B</v>
          </cell>
        </row>
        <row r="174">
          <cell r="B174" t="str">
            <v>SP-109a(I)</v>
          </cell>
          <cell r="C174" t="str">
            <v>21/02/2023</v>
          </cell>
          <cell r="D174">
            <v>305</v>
          </cell>
          <cell r="E174">
            <v>229.9</v>
          </cell>
          <cell r="F174">
            <v>1.609</v>
          </cell>
          <cell r="G174">
            <v>99.300130491518047</v>
          </cell>
          <cell r="H174">
            <v>228.291</v>
          </cell>
          <cell r="I174">
            <v>150</v>
          </cell>
          <cell r="J174" t="str">
            <v>SP- 06</v>
          </cell>
          <cell r="K174" t="str">
            <v>Electro Sumergible</v>
          </cell>
          <cell r="L174" t="str">
            <v>B</v>
          </cell>
        </row>
        <row r="175">
          <cell r="B175" t="str">
            <v>SP-121a(I)</v>
          </cell>
          <cell r="C175" t="str">
            <v>21/02/2023</v>
          </cell>
          <cell r="D175">
            <v>305</v>
          </cell>
          <cell r="E175">
            <v>44</v>
          </cell>
          <cell r="F175">
            <v>2.64</v>
          </cell>
          <cell r="G175">
            <v>94</v>
          </cell>
          <cell r="H175">
            <v>41.36</v>
          </cell>
          <cell r="I175">
            <v>250</v>
          </cell>
          <cell r="J175" t="str">
            <v>SP- 06</v>
          </cell>
          <cell r="K175" t="str">
            <v>Cavidad Progresiva</v>
          </cell>
          <cell r="L175" t="str">
            <v>A</v>
          </cell>
        </row>
        <row r="176">
          <cell r="B176" t="str">
            <v>SP-122(I)[00]a</v>
          </cell>
          <cell r="C176" t="str">
            <v>06/03/2023</v>
          </cell>
          <cell r="D176">
            <v>292</v>
          </cell>
          <cell r="E176">
            <v>54</v>
          </cell>
          <cell r="F176">
            <v>6.1020000000000003</v>
          </cell>
          <cell r="G176">
            <v>88.7</v>
          </cell>
          <cell r="H176">
            <v>47.898000000000003</v>
          </cell>
          <cell r="I176">
            <v>200</v>
          </cell>
          <cell r="J176" t="str">
            <v>SP- 06</v>
          </cell>
          <cell r="K176" t="str">
            <v>Cavidad Progresiva</v>
          </cell>
          <cell r="L176" t="str">
            <v>A</v>
          </cell>
        </row>
        <row r="177">
          <cell r="B177" t="str">
            <v>SP-138(I)[00]a</v>
          </cell>
          <cell r="C177" t="str">
            <v>06/03/2023</v>
          </cell>
          <cell r="D177">
            <v>292</v>
          </cell>
          <cell r="E177">
            <v>153.19999999999999</v>
          </cell>
          <cell r="F177">
            <v>6.3419999999999996</v>
          </cell>
          <cell r="G177">
            <v>95.860313315926902</v>
          </cell>
          <cell r="H177">
            <v>146.858</v>
          </cell>
          <cell r="I177">
            <v>100</v>
          </cell>
          <cell r="J177" t="str">
            <v>SP- 06</v>
          </cell>
          <cell r="K177" t="str">
            <v>Cavidad Progresiva</v>
          </cell>
          <cell r="L177" t="str">
            <v>B</v>
          </cell>
        </row>
        <row r="178">
          <cell r="B178" t="str">
            <v>SP-167</v>
          </cell>
          <cell r="C178" t="str">
            <v>10/01/2023</v>
          </cell>
          <cell r="D178">
            <v>347</v>
          </cell>
          <cell r="E178">
            <v>78.5</v>
          </cell>
          <cell r="F178">
            <v>2.512</v>
          </cell>
          <cell r="G178">
            <v>96.8</v>
          </cell>
          <cell r="H178">
            <v>75.988</v>
          </cell>
          <cell r="I178">
            <v>10</v>
          </cell>
          <cell r="J178" t="str">
            <v>SP- 06</v>
          </cell>
          <cell r="K178" t="str">
            <v>Bombeo Mecánico</v>
          </cell>
          <cell r="L178" t="str">
            <v>B</v>
          </cell>
        </row>
        <row r="179">
          <cell r="B179" t="str">
            <v>SP-203</v>
          </cell>
          <cell r="C179" t="str">
            <v>10/01/2023</v>
          </cell>
          <cell r="D179">
            <v>347</v>
          </cell>
          <cell r="E179">
            <v>132.6</v>
          </cell>
          <cell r="F179">
            <v>3.7130000000000001</v>
          </cell>
          <cell r="G179">
            <v>97.199849170437417</v>
          </cell>
          <cell r="H179">
            <v>128.887</v>
          </cell>
          <cell r="I179">
            <v>100</v>
          </cell>
          <cell r="J179" t="str">
            <v>SP- 06</v>
          </cell>
          <cell r="K179" t="str">
            <v>Electro Sumergible</v>
          </cell>
          <cell r="L179" t="str">
            <v>A</v>
          </cell>
        </row>
        <row r="180">
          <cell r="B180" t="str">
            <v>SP-267</v>
          </cell>
          <cell r="C180" t="str">
            <v>21/02/2023</v>
          </cell>
          <cell r="D180">
            <v>305</v>
          </cell>
          <cell r="E180">
            <v>90</v>
          </cell>
          <cell r="F180">
            <v>2.25</v>
          </cell>
          <cell r="G180">
            <v>97.5</v>
          </cell>
          <cell r="H180">
            <v>87.75</v>
          </cell>
          <cell r="I180">
            <v>100</v>
          </cell>
          <cell r="J180" t="str">
            <v>SP- 06</v>
          </cell>
          <cell r="K180" t="str">
            <v>Cavidad Progresiva</v>
          </cell>
          <cell r="L180" t="str">
            <v>A</v>
          </cell>
        </row>
        <row r="181">
          <cell r="B181" t="str">
            <v>SP-268</v>
          </cell>
          <cell r="C181" t="str">
            <v>06/08/2022</v>
          </cell>
          <cell r="D181">
            <v>504</v>
          </cell>
          <cell r="E181">
            <v>0</v>
          </cell>
          <cell r="F181">
            <v>0</v>
          </cell>
          <cell r="G181" t="str">
            <v/>
          </cell>
          <cell r="H181">
            <v>0</v>
          </cell>
          <cell r="I181">
            <v>1000</v>
          </cell>
          <cell r="J181" t="str">
            <v>SP- 06</v>
          </cell>
          <cell r="K181" t="str">
            <v>Surgente</v>
          </cell>
          <cell r="L181" t="str">
            <v>A</v>
          </cell>
        </row>
        <row r="182">
          <cell r="B182" t="str">
            <v>SP-274</v>
          </cell>
          <cell r="C182" t="str">
            <v>21/02/2023</v>
          </cell>
          <cell r="D182">
            <v>305</v>
          </cell>
          <cell r="E182">
            <v>132</v>
          </cell>
          <cell r="F182">
            <v>5.28</v>
          </cell>
          <cell r="G182">
            <v>96</v>
          </cell>
          <cell r="H182">
            <v>126.72</v>
          </cell>
          <cell r="I182">
            <v>200</v>
          </cell>
          <cell r="J182" t="str">
            <v>SP- 06</v>
          </cell>
          <cell r="K182" t="str">
            <v>Electro Sumergible</v>
          </cell>
          <cell r="L182" t="str">
            <v>B</v>
          </cell>
        </row>
        <row r="183">
          <cell r="B183" t="str">
            <v>SP-28(I)[00]a</v>
          </cell>
          <cell r="C183" t="str">
            <v>21/02/2023</v>
          </cell>
          <cell r="D183">
            <v>305</v>
          </cell>
          <cell r="E183">
            <v>197.5</v>
          </cell>
          <cell r="F183">
            <v>5.1349999999999998</v>
          </cell>
          <cell r="G183">
            <v>97.4</v>
          </cell>
          <cell r="H183">
            <v>192.36500000000001</v>
          </cell>
          <cell r="I183">
            <v>280</v>
          </cell>
          <cell r="J183" t="str">
            <v>SP- 06</v>
          </cell>
          <cell r="K183" t="str">
            <v>Electro Sumergible</v>
          </cell>
          <cell r="L183" t="str">
            <v>A</v>
          </cell>
        </row>
        <row r="184">
          <cell r="B184" t="str">
            <v>SP-286a</v>
          </cell>
          <cell r="C184" t="str">
            <v>21/02/2023</v>
          </cell>
          <cell r="D184">
            <v>305</v>
          </cell>
          <cell r="E184">
            <v>29</v>
          </cell>
          <cell r="F184">
            <v>4.3499999999999996</v>
          </cell>
          <cell r="G184">
            <v>85</v>
          </cell>
          <cell r="H184">
            <v>24.65</v>
          </cell>
          <cell r="I184">
            <v>200</v>
          </cell>
          <cell r="J184" t="str">
            <v>SP- 06</v>
          </cell>
          <cell r="K184" t="str">
            <v>Cavidad Progresiva</v>
          </cell>
          <cell r="L184" t="str">
            <v>A</v>
          </cell>
        </row>
        <row r="185">
          <cell r="B185" t="str">
            <v>SP-288a</v>
          </cell>
          <cell r="C185" t="str">
            <v>27/11/2022</v>
          </cell>
          <cell r="D185">
            <v>391</v>
          </cell>
          <cell r="E185">
            <v>55.3</v>
          </cell>
          <cell r="F185">
            <v>2.2120000000000002</v>
          </cell>
          <cell r="G185">
            <v>96.000000000000014</v>
          </cell>
          <cell r="H185">
            <v>53.088000000000001</v>
          </cell>
          <cell r="I185">
            <v>200</v>
          </cell>
          <cell r="J185" t="str">
            <v>SP- 06</v>
          </cell>
          <cell r="K185" t="str">
            <v>Cavidad Progresiva</v>
          </cell>
          <cell r="L185" t="str">
            <v>B</v>
          </cell>
        </row>
        <row r="186">
          <cell r="B186" t="str">
            <v>SP-29</v>
          </cell>
          <cell r="C186" t="str">
            <v>10/01/2023</v>
          </cell>
          <cell r="D186">
            <v>347</v>
          </cell>
          <cell r="E186">
            <v>74.099999999999994</v>
          </cell>
          <cell r="F186">
            <v>3.1859999999999999</v>
          </cell>
          <cell r="G186">
            <v>95.700404858299606</v>
          </cell>
          <cell r="H186">
            <v>70.914000000000001</v>
          </cell>
          <cell r="I186">
            <v>100</v>
          </cell>
          <cell r="J186" t="str">
            <v>SP- 06</v>
          </cell>
          <cell r="K186" t="str">
            <v>Bombeo Mecánico</v>
          </cell>
          <cell r="L186" t="str">
            <v>A</v>
          </cell>
        </row>
        <row r="187">
          <cell r="B187" t="str">
            <v>SP-291(I)[00]a</v>
          </cell>
          <cell r="C187" t="str">
            <v>21/02/2023</v>
          </cell>
          <cell r="D187">
            <v>305</v>
          </cell>
          <cell r="E187">
            <v>151.4</v>
          </cell>
          <cell r="F187">
            <v>1.2110000000000001</v>
          </cell>
          <cell r="G187">
            <v>99.200132100396289</v>
          </cell>
          <cell r="H187">
            <v>150.18899999999999</v>
          </cell>
          <cell r="I187">
            <v>200</v>
          </cell>
          <cell r="J187" t="str">
            <v>SP- 06</v>
          </cell>
          <cell r="K187" t="str">
            <v>Electro Sumergible</v>
          </cell>
          <cell r="L187" t="str">
            <v>B</v>
          </cell>
        </row>
        <row r="188">
          <cell r="B188" t="str">
            <v>SP-297a</v>
          </cell>
          <cell r="C188" t="str">
            <v>29/09/2022</v>
          </cell>
          <cell r="D188">
            <v>450</v>
          </cell>
          <cell r="E188">
            <v>88.4</v>
          </cell>
          <cell r="F188">
            <v>2.4750000000000001</v>
          </cell>
          <cell r="G188">
            <v>97.200226244343881</v>
          </cell>
          <cell r="H188">
            <v>85.924999999999997</v>
          </cell>
          <cell r="I188">
            <v>150</v>
          </cell>
          <cell r="J188" t="str">
            <v>SP- 06</v>
          </cell>
          <cell r="K188" t="str">
            <v>Cavidad Progresiva</v>
          </cell>
          <cell r="L188" t="str">
            <v>A</v>
          </cell>
        </row>
        <row r="189">
          <cell r="B189" t="str">
            <v>SP-303a</v>
          </cell>
          <cell r="C189" t="str">
            <v>23/10/2022</v>
          </cell>
          <cell r="D189">
            <v>426</v>
          </cell>
          <cell r="E189">
            <v>19.100000000000001</v>
          </cell>
          <cell r="F189">
            <v>0.191</v>
          </cell>
          <cell r="G189">
            <v>98.999999999999986</v>
          </cell>
          <cell r="H189">
            <v>18.908999999999999</v>
          </cell>
          <cell r="I189">
            <v>100</v>
          </cell>
          <cell r="J189" t="str">
            <v>SP- 06</v>
          </cell>
          <cell r="K189" t="str">
            <v>Cavidad Progresiva</v>
          </cell>
          <cell r="L189" t="str">
            <v>A</v>
          </cell>
        </row>
        <row r="190">
          <cell r="B190" t="str">
            <v>SP-305a</v>
          </cell>
          <cell r="C190" t="str">
            <v>18/09/2021</v>
          </cell>
          <cell r="D190">
            <v>826</v>
          </cell>
          <cell r="E190">
            <v>25.2</v>
          </cell>
          <cell r="F190">
            <v>1.462</v>
          </cell>
          <cell r="G190">
            <v>94.19841269841271</v>
          </cell>
          <cell r="H190">
            <v>23.738</v>
          </cell>
          <cell r="I190">
            <v>100</v>
          </cell>
          <cell r="J190" t="str">
            <v>SP- 06</v>
          </cell>
          <cell r="K190" t="str">
            <v>Bombeo Mecánico</v>
          </cell>
          <cell r="L190" t="str">
            <v>C</v>
          </cell>
        </row>
        <row r="191">
          <cell r="B191" t="str">
            <v>SP-307a</v>
          </cell>
          <cell r="C191" t="str">
            <v>23/10/2022</v>
          </cell>
          <cell r="D191">
            <v>426</v>
          </cell>
          <cell r="E191">
            <v>22.7</v>
          </cell>
          <cell r="F191">
            <v>1.4750000000000001</v>
          </cell>
          <cell r="G191">
            <v>93.502202643171813</v>
          </cell>
          <cell r="H191">
            <v>21.225000000000001</v>
          </cell>
          <cell r="I191">
            <v>10</v>
          </cell>
          <cell r="J191" t="str">
            <v>SP- 06</v>
          </cell>
          <cell r="K191" t="str">
            <v>Cavidad Progresiva</v>
          </cell>
          <cell r="L191" t="str">
            <v>C</v>
          </cell>
        </row>
        <row r="192">
          <cell r="B192" t="str">
            <v>SP-308a</v>
          </cell>
          <cell r="C192" t="str">
            <v>21/02/2023</v>
          </cell>
          <cell r="D192">
            <v>305</v>
          </cell>
          <cell r="E192">
            <v>92.1</v>
          </cell>
          <cell r="F192">
            <v>1.474</v>
          </cell>
          <cell r="G192">
            <v>98.399565689467977</v>
          </cell>
          <cell r="H192">
            <v>90.626000000000005</v>
          </cell>
          <cell r="I192">
            <v>100</v>
          </cell>
          <cell r="J192" t="str">
            <v>SP- 06</v>
          </cell>
          <cell r="K192" t="str">
            <v>Electro Sumergible</v>
          </cell>
          <cell r="L192" t="str">
            <v>A</v>
          </cell>
        </row>
        <row r="193">
          <cell r="B193" t="str">
            <v>SP-309a</v>
          </cell>
          <cell r="C193" t="str">
            <v>21/02/2023</v>
          </cell>
          <cell r="D193">
            <v>305</v>
          </cell>
          <cell r="E193">
            <v>94.7</v>
          </cell>
          <cell r="F193">
            <v>1.7609999999999999</v>
          </cell>
          <cell r="G193">
            <v>98.140443505807809</v>
          </cell>
          <cell r="H193">
            <v>92.938999999999993</v>
          </cell>
          <cell r="I193">
            <v>150</v>
          </cell>
          <cell r="J193" t="str">
            <v>SP- 06</v>
          </cell>
          <cell r="K193" t="str">
            <v>Cavidad Progresiva</v>
          </cell>
          <cell r="L193" t="str">
            <v>A</v>
          </cell>
        </row>
        <row r="194">
          <cell r="B194" t="str">
            <v>SP-310a</v>
          </cell>
          <cell r="C194" t="str">
            <v>21/02/2023</v>
          </cell>
          <cell r="D194">
            <v>305</v>
          </cell>
          <cell r="E194">
            <v>91.5</v>
          </cell>
          <cell r="F194">
            <v>1.464</v>
          </cell>
          <cell r="G194">
            <v>98.4</v>
          </cell>
          <cell r="H194">
            <v>90.036000000000001</v>
          </cell>
          <cell r="I194">
            <v>100</v>
          </cell>
          <cell r="J194" t="str">
            <v>SP- 06</v>
          </cell>
          <cell r="K194" t="str">
            <v>Cavidad Progresiva</v>
          </cell>
          <cell r="L194" t="str">
            <v>C</v>
          </cell>
        </row>
        <row r="195">
          <cell r="B195" t="str">
            <v>SP-311a</v>
          </cell>
          <cell r="C195" t="str">
            <v>21/02/2023</v>
          </cell>
          <cell r="D195">
            <v>305</v>
          </cell>
          <cell r="E195">
            <v>193.7</v>
          </cell>
          <cell r="F195">
            <v>1.1619999999999999</v>
          </cell>
          <cell r="G195">
            <v>99.400103252452254</v>
          </cell>
          <cell r="H195">
            <v>192.53800000000001</v>
          </cell>
          <cell r="I195">
            <v>250</v>
          </cell>
          <cell r="J195" t="str">
            <v>SP- 06</v>
          </cell>
          <cell r="K195" t="str">
            <v>Electro Sumergible</v>
          </cell>
          <cell r="L195" t="str">
            <v>C</v>
          </cell>
        </row>
        <row r="196">
          <cell r="B196" t="str">
            <v>SP-315a</v>
          </cell>
          <cell r="C196" t="str">
            <v>21/02/2023</v>
          </cell>
          <cell r="D196">
            <v>305</v>
          </cell>
          <cell r="E196">
            <v>78</v>
          </cell>
          <cell r="F196">
            <v>4.0090000000000003</v>
          </cell>
          <cell r="G196">
            <v>94.860256410256412</v>
          </cell>
          <cell r="H196">
            <v>73.991</v>
          </cell>
          <cell r="I196">
            <v>100</v>
          </cell>
          <cell r="J196" t="str">
            <v>SP- 06</v>
          </cell>
          <cell r="K196" t="str">
            <v>Cavidad Progresiva</v>
          </cell>
          <cell r="L196" t="str">
            <v>A</v>
          </cell>
        </row>
        <row r="197">
          <cell r="B197" t="str">
            <v>SP-317a</v>
          </cell>
          <cell r="C197" t="str">
            <v>23/10/2022</v>
          </cell>
          <cell r="D197">
            <v>426</v>
          </cell>
          <cell r="E197">
            <v>114.598</v>
          </cell>
          <cell r="F197">
            <v>3.4380000000000002</v>
          </cell>
          <cell r="G197">
            <v>96.999947643065326</v>
          </cell>
          <cell r="H197">
            <v>111.16</v>
          </cell>
          <cell r="I197">
            <v>100</v>
          </cell>
          <cell r="J197" t="str">
            <v>SP- 06</v>
          </cell>
          <cell r="K197" t="str">
            <v>Electro Sumergible</v>
          </cell>
          <cell r="L197" t="str">
            <v>A</v>
          </cell>
        </row>
        <row r="198">
          <cell r="B198" t="str">
            <v>SP-318a</v>
          </cell>
          <cell r="C198" t="str">
            <v>21/02/2023</v>
          </cell>
          <cell r="D198">
            <v>305</v>
          </cell>
          <cell r="E198">
            <v>178</v>
          </cell>
          <cell r="F198">
            <v>1.4239999999999999</v>
          </cell>
          <cell r="G198">
            <v>99.2</v>
          </cell>
          <cell r="H198">
            <v>176.57599999999999</v>
          </cell>
          <cell r="I198">
            <v>100</v>
          </cell>
          <cell r="J198" t="str">
            <v>SP- 06</v>
          </cell>
          <cell r="K198" t="str">
            <v>Electro Sumergible</v>
          </cell>
          <cell r="L198" t="str">
            <v>B</v>
          </cell>
        </row>
        <row r="199">
          <cell r="B199" t="str">
            <v>SP-319a</v>
          </cell>
          <cell r="C199" t="str">
            <v>10/01/2023</v>
          </cell>
          <cell r="D199">
            <v>347</v>
          </cell>
          <cell r="E199">
            <v>164.4</v>
          </cell>
          <cell r="F199">
            <v>1.9730000000000001</v>
          </cell>
          <cell r="G199">
            <v>98.799878345498769</v>
          </cell>
          <cell r="H199">
            <v>162.42699999999999</v>
          </cell>
          <cell r="I199">
            <v>100</v>
          </cell>
          <cell r="J199" t="str">
            <v>SP- 06</v>
          </cell>
          <cell r="K199" t="str">
            <v>Electro Sumergible</v>
          </cell>
          <cell r="L199" t="str">
            <v>A</v>
          </cell>
        </row>
        <row r="200">
          <cell r="B200" t="str">
            <v>SP-326a</v>
          </cell>
          <cell r="C200" t="str">
            <v>23/10/2022</v>
          </cell>
          <cell r="D200">
            <v>426</v>
          </cell>
          <cell r="E200">
            <v>8.5</v>
          </cell>
          <cell r="F200">
            <v>0.29799999999999999</v>
          </cell>
          <cell r="G200">
            <v>96.494117647058815</v>
          </cell>
          <cell r="H200">
            <v>8.202</v>
          </cell>
          <cell r="I200">
            <v>10</v>
          </cell>
          <cell r="J200" t="str">
            <v>SP- 06</v>
          </cell>
          <cell r="K200" t="str">
            <v>Bombeo Mecánico</v>
          </cell>
          <cell r="L200" t="str">
            <v>C</v>
          </cell>
        </row>
        <row r="201">
          <cell r="B201" t="str">
            <v>SP-327a</v>
          </cell>
          <cell r="C201" t="str">
            <v>21/02/2023</v>
          </cell>
          <cell r="D201">
            <v>305</v>
          </cell>
          <cell r="E201">
            <v>11.7</v>
          </cell>
          <cell r="F201">
            <v>2.1059999999999999</v>
          </cell>
          <cell r="G201">
            <v>82</v>
          </cell>
          <cell r="H201">
            <v>9.5939999999999994</v>
          </cell>
          <cell r="I201">
            <v>100</v>
          </cell>
          <cell r="J201" t="str">
            <v>SP- 06</v>
          </cell>
          <cell r="K201" t="str">
            <v>Bombeo Mecánico</v>
          </cell>
          <cell r="L201" t="str">
            <v>B</v>
          </cell>
        </row>
        <row r="202">
          <cell r="B202" t="str">
            <v>SP-328a</v>
          </cell>
          <cell r="C202" t="str">
            <v>06/03/2023</v>
          </cell>
          <cell r="D202">
            <v>292</v>
          </cell>
          <cell r="E202">
            <v>40</v>
          </cell>
          <cell r="F202">
            <v>4.8</v>
          </cell>
          <cell r="G202">
            <v>88.000000000000014</v>
          </cell>
          <cell r="H202">
            <v>35.200000000000003</v>
          </cell>
          <cell r="I202">
            <v>50</v>
          </cell>
          <cell r="J202" t="str">
            <v>SP- 06</v>
          </cell>
          <cell r="K202" t="str">
            <v>Cavidad Progresiva</v>
          </cell>
          <cell r="L202" t="str">
            <v>A</v>
          </cell>
        </row>
        <row r="203">
          <cell r="B203" t="str">
            <v>SP-329a</v>
          </cell>
          <cell r="C203" t="str">
            <v>10/01/2023</v>
          </cell>
          <cell r="D203">
            <v>347</v>
          </cell>
          <cell r="E203">
            <v>46.7</v>
          </cell>
          <cell r="F203">
            <v>4.67</v>
          </cell>
          <cell r="G203">
            <v>90</v>
          </cell>
          <cell r="H203">
            <v>42.03</v>
          </cell>
          <cell r="I203">
            <v>100</v>
          </cell>
          <cell r="J203" t="str">
            <v>SP- 06</v>
          </cell>
          <cell r="K203" t="str">
            <v>Cavidad Progresiva</v>
          </cell>
          <cell r="L203" t="str">
            <v>A</v>
          </cell>
        </row>
        <row r="204">
          <cell r="B204" t="str">
            <v>SP-33</v>
          </cell>
          <cell r="C204" t="str">
            <v>10/01/2023</v>
          </cell>
          <cell r="D204">
            <v>347</v>
          </cell>
          <cell r="E204">
            <v>228.2</v>
          </cell>
          <cell r="F204">
            <v>2.282</v>
          </cell>
          <cell r="G204">
            <v>99.000000000000014</v>
          </cell>
          <cell r="H204">
            <v>225.91800000000001</v>
          </cell>
          <cell r="I204">
            <v>220</v>
          </cell>
          <cell r="J204" t="str">
            <v>SP- 06</v>
          </cell>
          <cell r="K204" t="str">
            <v>Electro Sumergible</v>
          </cell>
          <cell r="L204" t="str">
            <v>A</v>
          </cell>
        </row>
        <row r="205">
          <cell r="B205" t="str">
            <v>SP-330a</v>
          </cell>
          <cell r="C205" t="str">
            <v>10/01/2023</v>
          </cell>
          <cell r="D205">
            <v>347</v>
          </cell>
          <cell r="E205">
            <v>41.1</v>
          </cell>
          <cell r="F205">
            <v>6.5759999999999996</v>
          </cell>
          <cell r="G205">
            <v>84</v>
          </cell>
          <cell r="H205">
            <v>34.524000000000001</v>
          </cell>
          <cell r="I205">
            <v>100</v>
          </cell>
          <cell r="J205" t="str">
            <v>SP- 06</v>
          </cell>
          <cell r="K205" t="str">
            <v>Cavidad Progresiva</v>
          </cell>
          <cell r="L205" t="str">
            <v>A</v>
          </cell>
        </row>
        <row r="206">
          <cell r="B206" t="str">
            <v>SP-339a</v>
          </cell>
          <cell r="C206" t="str">
            <v>10/01/2023</v>
          </cell>
          <cell r="D206">
            <v>347</v>
          </cell>
          <cell r="E206">
            <v>150.69999999999999</v>
          </cell>
          <cell r="F206">
            <v>1.3560000000000001</v>
          </cell>
          <cell r="G206">
            <v>99.100199071001995</v>
          </cell>
          <cell r="H206">
            <v>149.34399999999999</v>
          </cell>
          <cell r="I206">
            <v>200</v>
          </cell>
          <cell r="J206" t="str">
            <v>SP- 06</v>
          </cell>
          <cell r="K206" t="str">
            <v>Electro Sumergible</v>
          </cell>
          <cell r="L206" t="str">
            <v>C</v>
          </cell>
        </row>
        <row r="207">
          <cell r="B207" t="str">
            <v>SP-340a</v>
          </cell>
          <cell r="C207" t="str">
            <v>21/02/2023</v>
          </cell>
          <cell r="D207">
            <v>305</v>
          </cell>
          <cell r="E207">
            <v>63</v>
          </cell>
          <cell r="F207">
            <v>3.15</v>
          </cell>
          <cell r="G207">
            <v>95</v>
          </cell>
          <cell r="H207">
            <v>59.85</v>
          </cell>
          <cell r="I207">
            <v>190</v>
          </cell>
          <cell r="J207" t="str">
            <v>SP- 06</v>
          </cell>
          <cell r="K207" t="str">
            <v>Cavidad Progresiva</v>
          </cell>
          <cell r="L207" t="str">
            <v>A</v>
          </cell>
        </row>
        <row r="208">
          <cell r="B208" t="str">
            <v>SP-341a</v>
          </cell>
          <cell r="C208" t="str">
            <v>27/11/2022</v>
          </cell>
          <cell r="D208">
            <v>391</v>
          </cell>
          <cell r="E208">
            <v>66.400000000000006</v>
          </cell>
          <cell r="F208">
            <v>0.19900000000000001</v>
          </cell>
          <cell r="G208">
            <v>99.700301204819269</v>
          </cell>
          <cell r="H208">
            <v>66.200999999999993</v>
          </cell>
          <cell r="I208">
            <v>100</v>
          </cell>
          <cell r="J208" t="str">
            <v>SP- 06</v>
          </cell>
          <cell r="K208" t="str">
            <v>Bombeo Mecánico</v>
          </cell>
          <cell r="L208" t="str">
            <v>B</v>
          </cell>
        </row>
        <row r="209">
          <cell r="B209" t="str">
            <v>SP-342a</v>
          </cell>
          <cell r="C209" t="str">
            <v>24/08/2020</v>
          </cell>
          <cell r="D209">
            <v>1216</v>
          </cell>
          <cell r="E209">
            <v>43.8</v>
          </cell>
          <cell r="F209">
            <v>1.9710000000000001</v>
          </cell>
          <cell r="G209">
            <v>95.5</v>
          </cell>
          <cell r="H209">
            <v>41.829000000000001</v>
          </cell>
          <cell r="I209">
            <v>100</v>
          </cell>
          <cell r="J209" t="str">
            <v>SP- 06</v>
          </cell>
          <cell r="K209" t="str">
            <v>Bombeo Mecánico</v>
          </cell>
          <cell r="L209" t="str">
            <v>B</v>
          </cell>
        </row>
        <row r="210">
          <cell r="B210" t="str">
            <v>SP-347[00]a</v>
          </cell>
          <cell r="C210" t="str">
            <v>23/10/2022</v>
          </cell>
          <cell r="D210">
            <v>426</v>
          </cell>
          <cell r="E210">
            <v>109.4</v>
          </cell>
          <cell r="F210">
            <v>3.173</v>
          </cell>
          <cell r="G210">
            <v>97.099634369287017</v>
          </cell>
          <cell r="H210">
            <v>106.227</v>
          </cell>
          <cell r="I210">
            <v>200</v>
          </cell>
          <cell r="J210" t="str">
            <v>SP- 06</v>
          </cell>
          <cell r="K210" t="str">
            <v>Bombeo Mecánico</v>
          </cell>
          <cell r="L210" t="str">
            <v>A</v>
          </cell>
        </row>
        <row r="211">
          <cell r="B211" t="str">
            <v>SP-348[00]a</v>
          </cell>
          <cell r="C211" t="str">
            <v>21/02/2023</v>
          </cell>
          <cell r="D211">
            <v>305</v>
          </cell>
          <cell r="E211">
            <v>162.30000000000001</v>
          </cell>
          <cell r="F211">
            <v>4.0570000000000004</v>
          </cell>
          <cell r="G211">
            <v>97.500308071472574</v>
          </cell>
          <cell r="H211">
            <v>158.24299999999999</v>
          </cell>
          <cell r="I211">
            <v>200</v>
          </cell>
          <cell r="J211" t="str">
            <v>SP- 06</v>
          </cell>
          <cell r="K211" t="str">
            <v>Electro Sumergible</v>
          </cell>
          <cell r="L211" t="str">
            <v>A</v>
          </cell>
        </row>
        <row r="212">
          <cell r="B212" t="str">
            <v>SP-353a</v>
          </cell>
          <cell r="C212" t="str">
            <v>21/02/2023</v>
          </cell>
          <cell r="D212">
            <v>305</v>
          </cell>
          <cell r="E212">
            <v>36.299999999999997</v>
          </cell>
          <cell r="F212">
            <v>2.7589999999999999</v>
          </cell>
          <cell r="G212">
            <v>92.39944903581268</v>
          </cell>
          <cell r="H212">
            <v>33.540999999999997</v>
          </cell>
          <cell r="I212">
            <v>50</v>
          </cell>
          <cell r="J212" t="str">
            <v>SP- 06</v>
          </cell>
          <cell r="K212" t="str">
            <v>Bombeo Mecánico</v>
          </cell>
          <cell r="L212" t="str">
            <v>A</v>
          </cell>
        </row>
        <row r="213">
          <cell r="B213" t="str">
            <v>SP-355a</v>
          </cell>
          <cell r="C213" t="str">
            <v>14/03/2019</v>
          </cell>
          <cell r="D213">
            <v>1745</v>
          </cell>
          <cell r="E213">
            <v>31.2</v>
          </cell>
          <cell r="F213">
            <v>1.31</v>
          </cell>
          <cell r="G213">
            <v>95.801282051282058</v>
          </cell>
          <cell r="H213">
            <v>29.89</v>
          </cell>
          <cell r="I213">
            <v>50</v>
          </cell>
          <cell r="J213" t="str">
            <v>SP- 06</v>
          </cell>
          <cell r="K213" t="str">
            <v>Bombeo Mecánico</v>
          </cell>
          <cell r="L213" t="str">
            <v>B</v>
          </cell>
        </row>
        <row r="214">
          <cell r="B214" t="str">
            <v>SP-358a</v>
          </cell>
          <cell r="C214" t="str">
            <v>10/01/2023</v>
          </cell>
          <cell r="D214">
            <v>347</v>
          </cell>
          <cell r="E214">
            <v>85.2</v>
          </cell>
          <cell r="F214">
            <v>3.0249999999999999</v>
          </cell>
          <cell r="G214">
            <v>96.449530516431921</v>
          </cell>
          <cell r="H214">
            <v>82.174999999999997</v>
          </cell>
          <cell r="I214">
            <v>100</v>
          </cell>
          <cell r="J214" t="str">
            <v>SP- 06</v>
          </cell>
          <cell r="K214" t="str">
            <v>Bombeo Mecánico</v>
          </cell>
          <cell r="L214" t="str">
            <v>A</v>
          </cell>
        </row>
        <row r="215">
          <cell r="B215" t="str">
            <v>SP-361a</v>
          </cell>
          <cell r="C215" t="str">
            <v>18/10/2021</v>
          </cell>
          <cell r="D215">
            <v>796</v>
          </cell>
          <cell r="E215">
            <v>160.1</v>
          </cell>
          <cell r="F215">
            <v>0.752</v>
          </cell>
          <cell r="G215">
            <v>99.530293566520939</v>
          </cell>
          <cell r="H215">
            <v>159.34800000000001</v>
          </cell>
          <cell r="I215">
            <v>100</v>
          </cell>
          <cell r="J215" t="str">
            <v>SP- 06</v>
          </cell>
          <cell r="K215" t="str">
            <v>Cavidad Progresiva</v>
          </cell>
          <cell r="L215" t="str">
            <v>C</v>
          </cell>
        </row>
        <row r="216">
          <cell r="B216" t="str">
            <v>SP-362a</v>
          </cell>
          <cell r="C216" t="str">
            <v>21/02/2023</v>
          </cell>
          <cell r="D216">
            <v>305</v>
          </cell>
          <cell r="E216">
            <v>12</v>
          </cell>
          <cell r="F216">
            <v>1.44</v>
          </cell>
          <cell r="G216">
            <v>88</v>
          </cell>
          <cell r="H216">
            <v>10.56</v>
          </cell>
          <cell r="I216">
            <v>50</v>
          </cell>
          <cell r="J216" t="str">
            <v>SP- 06</v>
          </cell>
          <cell r="K216" t="str">
            <v>Cavidad Progresiva</v>
          </cell>
          <cell r="L216" t="str">
            <v>A</v>
          </cell>
        </row>
        <row r="217">
          <cell r="B217" t="str">
            <v>SP-364a</v>
          </cell>
          <cell r="C217" t="str">
            <v>10/01/2023</v>
          </cell>
          <cell r="D217">
            <v>347</v>
          </cell>
          <cell r="E217">
            <v>106.9</v>
          </cell>
          <cell r="F217">
            <v>2.2130000000000001</v>
          </cell>
          <cell r="G217">
            <v>97.929840972871844</v>
          </cell>
          <cell r="H217">
            <v>104.687</v>
          </cell>
          <cell r="I217">
            <v>200</v>
          </cell>
          <cell r="J217" t="str">
            <v>SP- 06</v>
          </cell>
          <cell r="K217" t="str">
            <v>Bombeo Mecánico</v>
          </cell>
          <cell r="L217" t="str">
            <v>A</v>
          </cell>
        </row>
        <row r="218">
          <cell r="B218" t="str">
            <v>SP-366a</v>
          </cell>
          <cell r="C218" t="str">
            <v>21/02/2023</v>
          </cell>
          <cell r="D218">
            <v>305</v>
          </cell>
          <cell r="E218">
            <v>148.1</v>
          </cell>
          <cell r="F218">
            <v>2.2210000000000001</v>
          </cell>
          <cell r="G218">
            <v>98.500337609723161</v>
          </cell>
          <cell r="H218">
            <v>145.87899999999999</v>
          </cell>
          <cell r="I218">
            <v>100</v>
          </cell>
          <cell r="J218" t="str">
            <v>SP- 06</v>
          </cell>
          <cell r="K218" t="str">
            <v>Electro Sumergible</v>
          </cell>
          <cell r="L218" t="str">
            <v>A</v>
          </cell>
        </row>
        <row r="219">
          <cell r="B219" t="str">
            <v>SP-367a</v>
          </cell>
          <cell r="C219" t="str">
            <v>21/02/2023</v>
          </cell>
          <cell r="D219">
            <v>305</v>
          </cell>
          <cell r="E219">
            <v>55.1</v>
          </cell>
          <cell r="F219">
            <v>1.57</v>
          </cell>
          <cell r="G219">
            <v>97.150635208711435</v>
          </cell>
          <cell r="H219">
            <v>53.53</v>
          </cell>
          <cell r="I219">
            <v>100</v>
          </cell>
          <cell r="J219" t="str">
            <v>SP- 06</v>
          </cell>
          <cell r="K219" t="str">
            <v>Cavidad Progresiva</v>
          </cell>
          <cell r="L219" t="str">
            <v>B</v>
          </cell>
        </row>
        <row r="220">
          <cell r="B220" t="str">
            <v>SP-384a</v>
          </cell>
          <cell r="C220" t="str">
            <v>05/11/2021</v>
          </cell>
          <cell r="D220">
            <v>778</v>
          </cell>
          <cell r="E220">
            <v>29</v>
          </cell>
          <cell r="F220">
            <v>1.0409999999999999</v>
          </cell>
          <cell r="G220">
            <v>96.410344827586201</v>
          </cell>
          <cell r="H220">
            <v>27.959</v>
          </cell>
          <cell r="I220">
            <v>420</v>
          </cell>
          <cell r="J220" t="str">
            <v>SP- 06</v>
          </cell>
          <cell r="K220" t="str">
            <v>Cavidad Progresiva</v>
          </cell>
          <cell r="L220" t="str">
            <v>B</v>
          </cell>
        </row>
        <row r="221">
          <cell r="B221" t="str">
            <v>SP-389a</v>
          </cell>
          <cell r="C221" t="str">
            <v>21/02/2023</v>
          </cell>
          <cell r="D221">
            <v>305</v>
          </cell>
          <cell r="E221">
            <v>223.1</v>
          </cell>
          <cell r="F221">
            <v>1.4279999999999999</v>
          </cell>
          <cell r="G221">
            <v>99.359928283281036</v>
          </cell>
          <cell r="H221">
            <v>221.672</v>
          </cell>
          <cell r="I221">
            <v>200</v>
          </cell>
          <cell r="J221" t="str">
            <v>SP- 06</v>
          </cell>
          <cell r="K221" t="str">
            <v>Electro Sumergible</v>
          </cell>
          <cell r="L221" t="str">
            <v>A</v>
          </cell>
        </row>
        <row r="222">
          <cell r="B222" t="str">
            <v>SP-390a</v>
          </cell>
          <cell r="C222" t="str">
            <v>18/10/2021</v>
          </cell>
          <cell r="D222">
            <v>796</v>
          </cell>
          <cell r="E222">
            <v>48</v>
          </cell>
          <cell r="F222">
            <v>1.6459999999999999</v>
          </cell>
          <cell r="G222">
            <v>96.570833333333326</v>
          </cell>
          <cell r="H222">
            <v>46.353999999999999</v>
          </cell>
          <cell r="I222">
            <v>100</v>
          </cell>
          <cell r="J222" t="str">
            <v>SP- 06</v>
          </cell>
          <cell r="K222" t="str">
            <v>Bombeo Mecánico</v>
          </cell>
          <cell r="L222" t="str">
            <v>B</v>
          </cell>
        </row>
        <row r="223">
          <cell r="B223" t="str">
            <v>SP-391a</v>
          </cell>
          <cell r="C223" t="str">
            <v>14/12/2021</v>
          </cell>
          <cell r="D223">
            <v>739</v>
          </cell>
          <cell r="E223">
            <v>68.8</v>
          </cell>
          <cell r="F223">
            <v>5.5039999999999996</v>
          </cell>
          <cell r="G223">
            <v>92</v>
          </cell>
          <cell r="H223">
            <v>63.295999999999999</v>
          </cell>
          <cell r="I223">
            <v>100</v>
          </cell>
          <cell r="J223" t="str">
            <v>SP- 06</v>
          </cell>
          <cell r="K223" t="str">
            <v>Bombeo Mecánico</v>
          </cell>
          <cell r="L223" t="str">
            <v>A</v>
          </cell>
        </row>
        <row r="224">
          <cell r="B224" t="str">
            <v>SP-392a</v>
          </cell>
          <cell r="C224" t="str">
            <v>21/02/2023</v>
          </cell>
          <cell r="D224">
            <v>305</v>
          </cell>
          <cell r="E224">
            <v>51</v>
          </cell>
          <cell r="F224">
            <v>4.59</v>
          </cell>
          <cell r="G224">
            <v>90.999999999999986</v>
          </cell>
          <cell r="H224">
            <v>46.41</v>
          </cell>
          <cell r="I224">
            <v>100</v>
          </cell>
          <cell r="J224" t="str">
            <v>SP- 06</v>
          </cell>
          <cell r="K224" t="str">
            <v>Bombeo Mecánico</v>
          </cell>
          <cell r="L224" t="str">
            <v>A</v>
          </cell>
        </row>
        <row r="225">
          <cell r="B225" t="str">
            <v>SP-397a</v>
          </cell>
          <cell r="C225" t="str">
            <v>26/08/2022</v>
          </cell>
          <cell r="D225">
            <v>484</v>
          </cell>
          <cell r="E225">
            <v>30</v>
          </cell>
          <cell r="F225">
            <v>1.1399999999999999</v>
          </cell>
          <cell r="G225">
            <v>96.2</v>
          </cell>
          <cell r="H225">
            <v>28.86</v>
          </cell>
          <cell r="I225">
            <v>100</v>
          </cell>
          <cell r="J225" t="str">
            <v>SP- 06</v>
          </cell>
          <cell r="K225" t="str">
            <v>Bombeo Mecánico</v>
          </cell>
          <cell r="L225" t="str">
            <v>C</v>
          </cell>
        </row>
        <row r="226">
          <cell r="B226" t="str">
            <v>SP-403a</v>
          </cell>
          <cell r="C226" t="str">
            <v>27/11/2022</v>
          </cell>
          <cell r="D226">
            <v>391</v>
          </cell>
          <cell r="E226">
            <v>4.3</v>
          </cell>
          <cell r="F226">
            <v>2.15</v>
          </cell>
          <cell r="G226">
            <v>50</v>
          </cell>
          <cell r="H226">
            <v>2.15</v>
          </cell>
          <cell r="I226">
            <v>50</v>
          </cell>
          <cell r="J226" t="str">
            <v>SP- 06</v>
          </cell>
          <cell r="K226" t="str">
            <v>Bombeo Mecánico</v>
          </cell>
          <cell r="L226" t="str">
            <v>C</v>
          </cell>
        </row>
        <row r="227">
          <cell r="B227" t="str">
            <v>SP-404a</v>
          </cell>
          <cell r="C227" t="str">
            <v>23/02/2022</v>
          </cell>
          <cell r="D227">
            <v>668</v>
          </cell>
          <cell r="E227">
            <v>26.1</v>
          </cell>
          <cell r="F227">
            <v>0.78300000000000003</v>
          </cell>
          <cell r="G227">
            <v>97</v>
          </cell>
          <cell r="H227">
            <v>25.317</v>
          </cell>
          <cell r="I227">
            <v>50</v>
          </cell>
          <cell r="J227" t="str">
            <v>SP- 06</v>
          </cell>
          <cell r="K227" t="str">
            <v>Cavidad Progresiva</v>
          </cell>
          <cell r="L227" t="str">
            <v>C</v>
          </cell>
        </row>
        <row r="228">
          <cell r="B228" t="str">
            <v>SP-405a</v>
          </cell>
          <cell r="C228" t="str">
            <v>27/01/2020</v>
          </cell>
          <cell r="D228">
            <v>1426</v>
          </cell>
          <cell r="E228">
            <v>22.2</v>
          </cell>
          <cell r="F228">
            <v>1.6870000000000001</v>
          </cell>
          <cell r="G228">
            <v>92.400900900900908</v>
          </cell>
          <cell r="H228">
            <v>20.513000000000002</v>
          </cell>
          <cell r="I228">
            <v>10</v>
          </cell>
          <cell r="J228" t="str">
            <v>SP- 06</v>
          </cell>
          <cell r="K228" t="str">
            <v>Bombeo Mecánico</v>
          </cell>
          <cell r="L228" t="str">
            <v>B</v>
          </cell>
        </row>
        <row r="229">
          <cell r="B229" t="str">
            <v>SP-438a</v>
          </cell>
          <cell r="C229" t="str">
            <v>11/10/2022</v>
          </cell>
          <cell r="D229">
            <v>438</v>
          </cell>
          <cell r="E229">
            <v>59.4</v>
          </cell>
          <cell r="F229">
            <v>0.71299999999999997</v>
          </cell>
          <cell r="G229">
            <v>98.799663299663294</v>
          </cell>
          <cell r="H229">
            <v>58.686999999999998</v>
          </cell>
          <cell r="I229">
            <v>250</v>
          </cell>
          <cell r="J229" t="str">
            <v>SP- 06</v>
          </cell>
          <cell r="K229" t="str">
            <v>Cavidad Progresiva</v>
          </cell>
          <cell r="L229" t="str">
            <v>C</v>
          </cell>
        </row>
        <row r="230">
          <cell r="B230" t="str">
            <v>SP-441a</v>
          </cell>
          <cell r="C230" t="str">
            <v>21/02/2023</v>
          </cell>
          <cell r="D230">
            <v>305</v>
          </cell>
          <cell r="E230">
            <v>38.9</v>
          </cell>
          <cell r="F230">
            <v>0.77800000000000002</v>
          </cell>
          <cell r="G230">
            <v>98</v>
          </cell>
          <cell r="H230">
            <v>38.122</v>
          </cell>
          <cell r="I230">
            <v>100</v>
          </cell>
          <cell r="J230" t="str">
            <v>SP- 06</v>
          </cell>
          <cell r="K230" t="str">
            <v>Bombeo Mecánico</v>
          </cell>
          <cell r="L230" t="str">
            <v>C</v>
          </cell>
        </row>
        <row r="231">
          <cell r="B231" t="str">
            <v>SP-442a</v>
          </cell>
          <cell r="C231" t="str">
            <v>21/02/2023</v>
          </cell>
          <cell r="D231">
            <v>305</v>
          </cell>
          <cell r="E231">
            <v>110.8</v>
          </cell>
          <cell r="F231">
            <v>1.6619999999999999</v>
          </cell>
          <cell r="G231">
            <v>98.500000000000014</v>
          </cell>
          <cell r="H231">
            <v>109.13800000000001</v>
          </cell>
          <cell r="I231">
            <v>250</v>
          </cell>
          <cell r="J231" t="str">
            <v>SP- 06</v>
          </cell>
          <cell r="K231" t="str">
            <v>Bombeo Mecánico</v>
          </cell>
          <cell r="L231" t="str">
            <v>B</v>
          </cell>
        </row>
        <row r="232">
          <cell r="B232" t="str">
            <v>SP-445a</v>
          </cell>
          <cell r="C232" t="str">
            <v>21/02/2023</v>
          </cell>
          <cell r="D232">
            <v>305</v>
          </cell>
          <cell r="E232">
            <v>28.3</v>
          </cell>
          <cell r="F232">
            <v>2.83</v>
          </cell>
          <cell r="G232">
            <v>89.999999999999986</v>
          </cell>
          <cell r="H232">
            <v>25.47</v>
          </cell>
          <cell r="I232">
            <v>200</v>
          </cell>
          <cell r="J232" t="str">
            <v>SP- 06</v>
          </cell>
          <cell r="K232" t="str">
            <v>Bombeo Mecánico</v>
          </cell>
          <cell r="L232" t="str">
            <v>B</v>
          </cell>
        </row>
        <row r="233">
          <cell r="B233" t="str">
            <v>SP-446a</v>
          </cell>
          <cell r="C233" t="str">
            <v>21/02/2023</v>
          </cell>
          <cell r="D233">
            <v>305</v>
          </cell>
          <cell r="E233">
            <v>22</v>
          </cell>
          <cell r="F233">
            <v>5.5</v>
          </cell>
          <cell r="G233">
            <v>75</v>
          </cell>
          <cell r="H233">
            <v>16.5</v>
          </cell>
          <cell r="I233">
            <v>100</v>
          </cell>
          <cell r="J233" t="str">
            <v>SP- 06</v>
          </cell>
          <cell r="K233" t="str">
            <v>Cavidad Progresiva</v>
          </cell>
          <cell r="L233" t="str">
            <v>A</v>
          </cell>
        </row>
        <row r="234">
          <cell r="B234" t="str">
            <v>SP-511a</v>
          </cell>
          <cell r="C234" t="str">
            <v>11/10/2022</v>
          </cell>
          <cell r="D234">
            <v>438</v>
          </cell>
          <cell r="E234">
            <v>30</v>
          </cell>
          <cell r="F234">
            <v>2.94</v>
          </cell>
          <cell r="G234">
            <v>90.199999999999989</v>
          </cell>
          <cell r="H234">
            <v>27.06</v>
          </cell>
          <cell r="I234">
            <v>100</v>
          </cell>
          <cell r="J234" t="str">
            <v>SP- 06</v>
          </cell>
          <cell r="K234" t="str">
            <v>Cavidad Progresiva</v>
          </cell>
          <cell r="L234" t="str">
            <v>A</v>
          </cell>
        </row>
        <row r="235">
          <cell r="B235" t="str">
            <v>SP-0284[00]a</v>
          </cell>
          <cell r="C235" t="str">
            <v>02/09/2022</v>
          </cell>
          <cell r="D235">
            <v>477</v>
          </cell>
          <cell r="E235">
            <v>1.6</v>
          </cell>
          <cell r="F235">
            <v>1.28</v>
          </cell>
          <cell r="G235">
            <v>20</v>
          </cell>
          <cell r="H235">
            <v>0.32</v>
          </cell>
          <cell r="I235">
            <v>10</v>
          </cell>
          <cell r="J235" t="str">
            <v>SP- 07</v>
          </cell>
          <cell r="K235" t="str">
            <v>Bombeo Mecánico</v>
          </cell>
          <cell r="L235" t="str">
            <v>C</v>
          </cell>
        </row>
        <row r="236">
          <cell r="B236" t="str">
            <v>SP-114</v>
          </cell>
          <cell r="C236" t="str">
            <v>17/01/2023</v>
          </cell>
          <cell r="D236">
            <v>340</v>
          </cell>
          <cell r="E236">
            <v>380</v>
          </cell>
          <cell r="F236">
            <v>2.2799999999999998</v>
          </cell>
          <cell r="G236">
            <v>99.4</v>
          </cell>
          <cell r="H236">
            <v>377.72</v>
          </cell>
          <cell r="I236">
            <v>10</v>
          </cell>
          <cell r="J236" t="str">
            <v>SP- 07</v>
          </cell>
          <cell r="K236" t="str">
            <v>Electro Sumergible</v>
          </cell>
          <cell r="L236" t="str">
            <v>A</v>
          </cell>
        </row>
        <row r="237">
          <cell r="B237" t="str">
            <v>SP-141a(I)</v>
          </cell>
          <cell r="C237" t="str">
            <v>06/03/2023</v>
          </cell>
          <cell r="D237">
            <v>292</v>
          </cell>
          <cell r="E237">
            <v>14.6</v>
          </cell>
          <cell r="F237">
            <v>3.65</v>
          </cell>
          <cell r="G237">
            <v>75</v>
          </cell>
          <cell r="H237">
            <v>10.95</v>
          </cell>
          <cell r="I237">
            <v>10</v>
          </cell>
          <cell r="J237" t="str">
            <v>SP- 07</v>
          </cell>
          <cell r="K237" t="str">
            <v>Bombeo Mecánico</v>
          </cell>
          <cell r="L237" t="str">
            <v>A</v>
          </cell>
        </row>
        <row r="238">
          <cell r="B238" t="str">
            <v>SP-146a(I)</v>
          </cell>
          <cell r="C238" t="str">
            <v>06/03/2023</v>
          </cell>
          <cell r="D238">
            <v>292</v>
          </cell>
          <cell r="E238">
            <v>49</v>
          </cell>
          <cell r="F238">
            <v>2.4500000000000002</v>
          </cell>
          <cell r="G238">
            <v>95</v>
          </cell>
          <cell r="H238">
            <v>46.55</v>
          </cell>
          <cell r="I238">
            <v>10</v>
          </cell>
          <cell r="J238" t="str">
            <v>SP- 07</v>
          </cell>
          <cell r="K238" t="str">
            <v>Bombeo Mecánico</v>
          </cell>
          <cell r="L238" t="str">
            <v>A</v>
          </cell>
        </row>
        <row r="239">
          <cell r="B239" t="str">
            <v>SP-147a(I)</v>
          </cell>
          <cell r="C239" t="str">
            <v>06/03/2023</v>
          </cell>
          <cell r="D239">
            <v>292</v>
          </cell>
          <cell r="E239">
            <v>80</v>
          </cell>
          <cell r="F239">
            <v>2.4</v>
          </cell>
          <cell r="G239">
            <v>97</v>
          </cell>
          <cell r="H239">
            <v>77.599999999999994</v>
          </cell>
          <cell r="I239">
            <v>10</v>
          </cell>
          <cell r="J239" t="str">
            <v>SP- 07</v>
          </cell>
          <cell r="K239" t="str">
            <v>Cavidad Progresiva</v>
          </cell>
          <cell r="L239" t="str">
            <v>A</v>
          </cell>
        </row>
        <row r="240">
          <cell r="B240" t="str">
            <v>SP-148(I)[00]a</v>
          </cell>
          <cell r="C240" t="str">
            <v>06/03/2023</v>
          </cell>
          <cell r="D240">
            <v>292</v>
          </cell>
          <cell r="E240">
            <v>171</v>
          </cell>
          <cell r="F240">
            <v>1.1970000000000001</v>
          </cell>
          <cell r="G240">
            <v>99.3</v>
          </cell>
          <cell r="H240">
            <v>169.803</v>
          </cell>
          <cell r="I240">
            <v>10</v>
          </cell>
          <cell r="J240" t="str">
            <v>SP- 07</v>
          </cell>
          <cell r="K240" t="str">
            <v>Electro Sumergible</v>
          </cell>
          <cell r="L240" t="str">
            <v>A</v>
          </cell>
        </row>
        <row r="241">
          <cell r="B241" t="str">
            <v>SP-162(I)[00]a</v>
          </cell>
          <cell r="C241" t="str">
            <v>07/03/2023</v>
          </cell>
          <cell r="D241">
            <v>291</v>
          </cell>
          <cell r="E241">
            <v>192</v>
          </cell>
          <cell r="F241">
            <v>6.3360000000000003</v>
          </cell>
          <cell r="G241">
            <v>96.7</v>
          </cell>
          <cell r="H241">
            <v>185.66399999999999</v>
          </cell>
          <cell r="I241">
            <v>10</v>
          </cell>
          <cell r="J241" t="str">
            <v>SP- 07</v>
          </cell>
          <cell r="K241" t="str">
            <v>Cavidad Progresiva</v>
          </cell>
          <cell r="L241" t="str">
            <v>A</v>
          </cell>
        </row>
        <row r="242">
          <cell r="B242" t="str">
            <v>SP-216</v>
          </cell>
          <cell r="C242" t="str">
            <v>07/03/2023</v>
          </cell>
          <cell r="D242">
            <v>291</v>
          </cell>
          <cell r="E242">
            <v>95</v>
          </cell>
          <cell r="F242">
            <v>2.85</v>
          </cell>
          <cell r="G242">
            <v>97.000000000000014</v>
          </cell>
          <cell r="H242">
            <v>92.15</v>
          </cell>
          <cell r="I242">
            <v>10</v>
          </cell>
          <cell r="J242" t="str">
            <v>SP- 07</v>
          </cell>
          <cell r="K242" t="str">
            <v>Electro Sumergible</v>
          </cell>
          <cell r="L242" t="str">
            <v>A</v>
          </cell>
        </row>
        <row r="243">
          <cell r="B243" t="str">
            <v>SP-225</v>
          </cell>
          <cell r="C243" t="str">
            <v>07/03/2023</v>
          </cell>
          <cell r="D243">
            <v>291</v>
          </cell>
          <cell r="E243">
            <v>46.6</v>
          </cell>
          <cell r="F243">
            <v>4.194</v>
          </cell>
          <cell r="G243">
            <v>90.999999999999986</v>
          </cell>
          <cell r="H243">
            <v>42.405999999999999</v>
          </cell>
          <cell r="I243">
            <v>10</v>
          </cell>
          <cell r="J243" t="str">
            <v>SP- 07</v>
          </cell>
          <cell r="K243" t="str">
            <v>Cavidad Progresiva</v>
          </cell>
          <cell r="L243" t="str">
            <v>A</v>
          </cell>
        </row>
        <row r="244">
          <cell r="B244" t="str">
            <v>SP-226</v>
          </cell>
          <cell r="C244" t="str">
            <v>17/01/2023</v>
          </cell>
          <cell r="D244">
            <v>340</v>
          </cell>
          <cell r="E244">
            <v>215</v>
          </cell>
          <cell r="F244">
            <v>2.15</v>
          </cell>
          <cell r="G244">
            <v>99</v>
          </cell>
          <cell r="H244">
            <v>212.85</v>
          </cell>
          <cell r="I244">
            <v>10</v>
          </cell>
          <cell r="J244" t="str">
            <v>SP- 07</v>
          </cell>
          <cell r="K244" t="str">
            <v>Electro Sumergible</v>
          </cell>
          <cell r="L244" t="str">
            <v>B</v>
          </cell>
        </row>
        <row r="245">
          <cell r="B245" t="str">
            <v>SP-229</v>
          </cell>
          <cell r="C245" t="str">
            <v>13/01/2023</v>
          </cell>
          <cell r="D245">
            <v>344</v>
          </cell>
          <cell r="E245">
            <v>44.3</v>
          </cell>
          <cell r="F245">
            <v>2.4359999999999999</v>
          </cell>
          <cell r="G245">
            <v>94.501128668171546</v>
          </cell>
          <cell r="H245">
            <v>41.863999999999997</v>
          </cell>
          <cell r="I245">
            <v>0</v>
          </cell>
          <cell r="J245" t="str">
            <v>SP- 07</v>
          </cell>
          <cell r="K245" t="str">
            <v>Bombeo Mecánico</v>
          </cell>
          <cell r="L245" t="str">
            <v>A</v>
          </cell>
        </row>
        <row r="246">
          <cell r="B246" t="str">
            <v>SP-236</v>
          </cell>
          <cell r="C246" t="str">
            <v>07/03/2023</v>
          </cell>
          <cell r="D246">
            <v>291</v>
          </cell>
          <cell r="E246">
            <v>25</v>
          </cell>
          <cell r="F246">
            <v>1.5</v>
          </cell>
          <cell r="G246">
            <v>94</v>
          </cell>
          <cell r="H246">
            <v>23.5</v>
          </cell>
          <cell r="I246">
            <v>0</v>
          </cell>
          <cell r="J246" t="str">
            <v>SP- 07</v>
          </cell>
          <cell r="K246" t="str">
            <v>Bombeo Mecánico</v>
          </cell>
          <cell r="L246" t="str">
            <v>A</v>
          </cell>
        </row>
        <row r="247">
          <cell r="B247" t="str">
            <v>SP-237(I)[00]a</v>
          </cell>
          <cell r="C247" t="str">
            <v>13/01/2023</v>
          </cell>
          <cell r="D247">
            <v>344</v>
          </cell>
          <cell r="E247">
            <v>146</v>
          </cell>
          <cell r="F247">
            <v>3.2120000000000002</v>
          </cell>
          <cell r="G247">
            <v>97.800000000000011</v>
          </cell>
          <cell r="H247">
            <v>142.78800000000001</v>
          </cell>
          <cell r="I247">
            <v>10</v>
          </cell>
          <cell r="J247" t="str">
            <v>SP- 07</v>
          </cell>
          <cell r="K247" t="str">
            <v>Cavidad Progresiva</v>
          </cell>
          <cell r="L247" t="str">
            <v>A</v>
          </cell>
        </row>
        <row r="248">
          <cell r="B248" t="str">
            <v>SP-238</v>
          </cell>
          <cell r="C248" t="str">
            <v>13/01/2023</v>
          </cell>
          <cell r="D248">
            <v>344</v>
          </cell>
          <cell r="E248">
            <v>254</v>
          </cell>
          <cell r="F248">
            <v>1.27</v>
          </cell>
          <cell r="G248">
            <v>99.5</v>
          </cell>
          <cell r="H248">
            <v>252.73</v>
          </cell>
          <cell r="I248">
            <v>10</v>
          </cell>
          <cell r="J248" t="str">
            <v>SP- 07</v>
          </cell>
          <cell r="K248" t="str">
            <v>Electro Sumergible</v>
          </cell>
          <cell r="L248" t="str">
            <v>B</v>
          </cell>
        </row>
        <row r="249">
          <cell r="B249" t="str">
            <v>SP-239</v>
          </cell>
          <cell r="C249" t="str">
            <v>17/01/2023</v>
          </cell>
          <cell r="D249">
            <v>340</v>
          </cell>
          <cell r="E249">
            <v>16</v>
          </cell>
          <cell r="F249">
            <v>1.0640000000000001</v>
          </cell>
          <cell r="G249">
            <v>93.35</v>
          </cell>
          <cell r="H249">
            <v>14.936</v>
          </cell>
          <cell r="I249">
            <v>10</v>
          </cell>
          <cell r="J249" t="str">
            <v>SP- 07</v>
          </cell>
          <cell r="K249" t="str">
            <v>Bombeo Mecánico</v>
          </cell>
          <cell r="L249" t="str">
            <v>C</v>
          </cell>
        </row>
        <row r="250">
          <cell r="B250" t="str">
            <v>SP-246</v>
          </cell>
          <cell r="C250" t="str">
            <v>30/11/2022</v>
          </cell>
          <cell r="D250">
            <v>388</v>
          </cell>
          <cell r="E250">
            <v>61</v>
          </cell>
          <cell r="F250">
            <v>2.0739999999999998</v>
          </cell>
          <cell r="G250">
            <v>96.600000000000009</v>
          </cell>
          <cell r="H250">
            <v>58.926000000000002</v>
          </cell>
          <cell r="I250">
            <v>10</v>
          </cell>
          <cell r="J250" t="str">
            <v>SP- 07</v>
          </cell>
          <cell r="K250" t="str">
            <v>Cavidad Progresiva</v>
          </cell>
          <cell r="L250" t="str">
            <v>A</v>
          </cell>
        </row>
        <row r="251">
          <cell r="B251" t="str">
            <v>SP-247</v>
          </cell>
          <cell r="C251" t="str">
            <v>30/11/2022</v>
          </cell>
          <cell r="D251">
            <v>388</v>
          </cell>
          <cell r="E251">
            <v>41</v>
          </cell>
          <cell r="F251">
            <v>1.6930000000000001</v>
          </cell>
          <cell r="G251">
            <v>95.870731707317077</v>
          </cell>
          <cell r="H251">
            <v>39.307000000000002</v>
          </cell>
          <cell r="I251">
            <v>10</v>
          </cell>
          <cell r="J251" t="str">
            <v>SP- 07</v>
          </cell>
          <cell r="K251" t="str">
            <v>Bombeo Mecánico</v>
          </cell>
          <cell r="L251" t="str">
            <v>B</v>
          </cell>
        </row>
        <row r="252">
          <cell r="B252" t="str">
            <v>SP-250</v>
          </cell>
          <cell r="C252" t="str">
            <v>16/01/2023</v>
          </cell>
          <cell r="D252">
            <v>341</v>
          </cell>
          <cell r="E252">
            <v>87.7</v>
          </cell>
          <cell r="F252">
            <v>3.069</v>
          </cell>
          <cell r="G252">
            <v>96.500570125427586</v>
          </cell>
          <cell r="H252">
            <v>84.631</v>
          </cell>
          <cell r="I252">
            <v>10</v>
          </cell>
          <cell r="J252" t="str">
            <v>SP- 07</v>
          </cell>
          <cell r="K252" t="str">
            <v>Bombeo Mecánico</v>
          </cell>
          <cell r="L252" t="str">
            <v>B</v>
          </cell>
        </row>
        <row r="253">
          <cell r="B253" t="str">
            <v>SP-255</v>
          </cell>
          <cell r="C253" t="str">
            <v>28/10/2022</v>
          </cell>
          <cell r="D253">
            <v>421</v>
          </cell>
          <cell r="E253">
            <v>45.7</v>
          </cell>
          <cell r="F253">
            <v>1.8280000000000001</v>
          </cell>
          <cell r="G253">
            <v>96</v>
          </cell>
          <cell r="H253">
            <v>43.872</v>
          </cell>
          <cell r="I253">
            <v>10</v>
          </cell>
          <cell r="J253" t="str">
            <v>SP- 07</v>
          </cell>
          <cell r="K253" t="str">
            <v>Bombeo Mecánico</v>
          </cell>
          <cell r="L253" t="str">
            <v>B</v>
          </cell>
        </row>
        <row r="254">
          <cell r="B254" t="str">
            <v>SP-293a</v>
          </cell>
          <cell r="C254" t="str">
            <v>19/01/2023</v>
          </cell>
          <cell r="D254">
            <v>338</v>
          </cell>
          <cell r="E254">
            <v>89.2</v>
          </cell>
          <cell r="F254">
            <v>1.3380000000000001</v>
          </cell>
          <cell r="G254">
            <v>98.499999999999986</v>
          </cell>
          <cell r="H254">
            <v>87.861999999999995</v>
          </cell>
          <cell r="I254">
            <v>10</v>
          </cell>
          <cell r="J254" t="str">
            <v>SP- 07</v>
          </cell>
          <cell r="K254" t="str">
            <v>Cavidad Progresiva</v>
          </cell>
          <cell r="L254" t="str">
            <v>B</v>
          </cell>
        </row>
        <row r="255">
          <cell r="B255" t="str">
            <v>SP-296a</v>
          </cell>
          <cell r="C255" t="str">
            <v>28/10/2022</v>
          </cell>
          <cell r="D255">
            <v>421</v>
          </cell>
          <cell r="E255">
            <v>103</v>
          </cell>
          <cell r="F255">
            <v>2.657</v>
          </cell>
          <cell r="G255">
            <v>97.420388349514567</v>
          </cell>
          <cell r="H255">
            <v>100.343</v>
          </cell>
          <cell r="I255">
            <v>10</v>
          </cell>
          <cell r="J255" t="str">
            <v>SP- 07</v>
          </cell>
          <cell r="K255" t="str">
            <v>Cavidad Progresiva</v>
          </cell>
          <cell r="L255" t="str">
            <v>A</v>
          </cell>
        </row>
        <row r="256">
          <cell r="B256" t="str">
            <v>SP-343[00]a</v>
          </cell>
          <cell r="C256" t="str">
            <v>30/11/2022</v>
          </cell>
          <cell r="D256">
            <v>388</v>
          </cell>
          <cell r="E256">
            <v>104.3</v>
          </cell>
          <cell r="F256">
            <v>1.877</v>
          </cell>
          <cell r="G256">
            <v>98.200383509108349</v>
          </cell>
          <cell r="H256">
            <v>102.423</v>
          </cell>
          <cell r="I256">
            <v>10</v>
          </cell>
          <cell r="J256" t="str">
            <v>SP- 07</v>
          </cell>
          <cell r="K256" t="str">
            <v>Electro Sumergible</v>
          </cell>
          <cell r="L256" t="str">
            <v>A</v>
          </cell>
        </row>
        <row r="257">
          <cell r="B257" t="str">
            <v>SP-344[00]a</v>
          </cell>
          <cell r="C257" t="str">
            <v>19/01/2023</v>
          </cell>
          <cell r="D257">
            <v>338</v>
          </cell>
          <cell r="E257">
            <v>63</v>
          </cell>
          <cell r="F257">
            <v>1.1339999999999999</v>
          </cell>
          <cell r="G257">
            <v>98.2</v>
          </cell>
          <cell r="H257">
            <v>61.866</v>
          </cell>
          <cell r="I257">
            <v>10</v>
          </cell>
          <cell r="J257" t="str">
            <v>SP- 07</v>
          </cell>
          <cell r="K257" t="str">
            <v>Bombeo Mecánico</v>
          </cell>
          <cell r="L257" t="str">
            <v>B</v>
          </cell>
        </row>
        <row r="258">
          <cell r="B258" t="str">
            <v>SP-350[00]a</v>
          </cell>
          <cell r="C258" t="str">
            <v>17/01/2023</v>
          </cell>
          <cell r="D258">
            <v>340</v>
          </cell>
          <cell r="E258">
            <v>25.9</v>
          </cell>
          <cell r="F258">
            <v>1.6830000000000001</v>
          </cell>
          <cell r="G258">
            <v>93.501930501930502</v>
          </cell>
          <cell r="H258">
            <v>24.216999999999999</v>
          </cell>
          <cell r="I258">
            <v>10</v>
          </cell>
          <cell r="J258" t="str">
            <v>SP- 07</v>
          </cell>
          <cell r="K258" t="str">
            <v>Bombeo Mecánico</v>
          </cell>
          <cell r="L258" t="str">
            <v>B</v>
          </cell>
        </row>
        <row r="259">
          <cell r="B259" t="str">
            <v>SP-369[00]a</v>
          </cell>
          <cell r="C259" t="str">
            <v>18/08/2022</v>
          </cell>
          <cell r="D259">
            <v>492</v>
          </cell>
          <cell r="E259">
            <v>41.9</v>
          </cell>
          <cell r="F259">
            <v>2.7229999999999999</v>
          </cell>
          <cell r="G259">
            <v>93.501193317422434</v>
          </cell>
          <cell r="H259">
            <v>39.177</v>
          </cell>
          <cell r="I259">
            <v>10</v>
          </cell>
          <cell r="J259" t="str">
            <v>SP- 07</v>
          </cell>
          <cell r="K259" t="str">
            <v>Bombeo Mecánico</v>
          </cell>
          <cell r="L259" t="str">
            <v>A</v>
          </cell>
        </row>
        <row r="260">
          <cell r="B260" t="str">
            <v>SP-476a</v>
          </cell>
          <cell r="C260" t="str">
            <v>16/01/2023</v>
          </cell>
          <cell r="D260">
            <v>341</v>
          </cell>
          <cell r="E260">
            <v>198</v>
          </cell>
          <cell r="F260">
            <v>1.98</v>
          </cell>
          <cell r="G260">
            <v>99.000000000000014</v>
          </cell>
          <cell r="H260">
            <v>196.02</v>
          </cell>
          <cell r="I260">
            <v>10</v>
          </cell>
          <cell r="J260" t="str">
            <v>SP- 07</v>
          </cell>
          <cell r="K260" t="str">
            <v>Electro Sumergible</v>
          </cell>
          <cell r="L260" t="str">
            <v>A</v>
          </cell>
        </row>
        <row r="261">
          <cell r="B261" t="str">
            <v>SP-79(I)</v>
          </cell>
          <cell r="C261" t="str">
            <v>30/11/2022</v>
          </cell>
          <cell r="D261">
            <v>388</v>
          </cell>
          <cell r="E261">
            <v>145</v>
          </cell>
          <cell r="F261">
            <v>4.0599999999999996</v>
          </cell>
          <cell r="G261">
            <v>97.2</v>
          </cell>
          <cell r="H261">
            <v>140.94</v>
          </cell>
          <cell r="I261">
            <v>10</v>
          </cell>
          <cell r="J261" t="str">
            <v>SP- 07</v>
          </cell>
          <cell r="K261" t="str">
            <v>Cavidad Progresiva</v>
          </cell>
          <cell r="L261" t="str">
            <v>A</v>
          </cell>
        </row>
        <row r="262">
          <cell r="B262" t="str">
            <v>SP-0294[00]a</v>
          </cell>
          <cell r="C262" t="str">
            <v>18/03/2023</v>
          </cell>
          <cell r="D262">
            <v>280</v>
          </cell>
          <cell r="E262">
            <v>183.1</v>
          </cell>
          <cell r="F262">
            <v>2.38</v>
          </cell>
          <cell r="G262">
            <v>98.70016384489351</v>
          </cell>
          <cell r="H262">
            <v>180.72</v>
          </cell>
          <cell r="I262">
            <v>50</v>
          </cell>
          <cell r="J262" t="str">
            <v>SP- 09</v>
          </cell>
          <cell r="K262" t="str">
            <v>Electro Sumergible</v>
          </cell>
          <cell r="L262" t="str">
            <v>B</v>
          </cell>
        </row>
        <row r="263">
          <cell r="B263" t="str">
            <v>SP-0295[00]a</v>
          </cell>
          <cell r="C263" t="str">
            <v>16/11/2022</v>
          </cell>
          <cell r="D263">
            <v>402</v>
          </cell>
          <cell r="E263">
            <v>209.8</v>
          </cell>
          <cell r="F263">
            <v>1.909</v>
          </cell>
          <cell r="G263">
            <v>99.090085795996174</v>
          </cell>
          <cell r="H263">
            <v>207.89099999999999</v>
          </cell>
          <cell r="I263">
            <v>50</v>
          </cell>
          <cell r="J263" t="str">
            <v>SP- 09</v>
          </cell>
          <cell r="K263" t="str">
            <v>Electro Sumergible</v>
          </cell>
          <cell r="L263" t="str">
            <v>B</v>
          </cell>
        </row>
        <row r="264">
          <cell r="B264" t="str">
            <v>SP-152a(I)</v>
          </cell>
          <cell r="C264" t="str">
            <v>07/03/2023</v>
          </cell>
          <cell r="D264">
            <v>291</v>
          </cell>
          <cell r="E264">
            <v>115.5</v>
          </cell>
          <cell r="F264">
            <v>1.3169999999999999</v>
          </cell>
          <cell r="G264">
            <v>98.859740259740263</v>
          </cell>
          <cell r="H264">
            <v>114.18300000000001</v>
          </cell>
          <cell r="I264">
            <v>100</v>
          </cell>
          <cell r="J264" t="str">
            <v>SP- 09</v>
          </cell>
          <cell r="K264" t="str">
            <v>Electro Sumergible</v>
          </cell>
          <cell r="L264" t="str">
            <v>C</v>
          </cell>
        </row>
        <row r="265">
          <cell r="B265" t="str">
            <v>SP-228</v>
          </cell>
          <cell r="C265" t="str">
            <v>28/02/2023</v>
          </cell>
          <cell r="D265">
            <v>298</v>
          </cell>
          <cell r="E265">
            <v>43.4</v>
          </cell>
          <cell r="F265">
            <v>4.0279999999999996</v>
          </cell>
          <cell r="G265">
            <v>90.718894009216584</v>
          </cell>
          <cell r="H265">
            <v>39.372</v>
          </cell>
          <cell r="I265">
            <v>10</v>
          </cell>
          <cell r="J265" t="str">
            <v>SP- 09</v>
          </cell>
          <cell r="K265" t="str">
            <v>Cavidad Progresiva</v>
          </cell>
          <cell r="L265" t="str">
            <v>A</v>
          </cell>
        </row>
        <row r="266">
          <cell r="B266" t="str">
            <v>SP-257</v>
          </cell>
          <cell r="C266" t="str">
            <v>06/03/2023</v>
          </cell>
          <cell r="D266">
            <v>292</v>
          </cell>
          <cell r="E266">
            <v>132.19999999999999</v>
          </cell>
          <cell r="F266">
            <v>2.38</v>
          </cell>
          <cell r="G266">
            <v>98.199697428139189</v>
          </cell>
          <cell r="H266">
            <v>129.82</v>
          </cell>
          <cell r="I266">
            <v>100</v>
          </cell>
          <cell r="J266" t="str">
            <v>SP- 09</v>
          </cell>
          <cell r="K266" t="str">
            <v>Electro Sumergible</v>
          </cell>
          <cell r="L266" t="str">
            <v>A</v>
          </cell>
        </row>
        <row r="267">
          <cell r="B267" t="str">
            <v>SP-259</v>
          </cell>
          <cell r="C267" t="str">
            <v>27/02/2023</v>
          </cell>
          <cell r="D267">
            <v>299</v>
          </cell>
          <cell r="E267">
            <v>80.47</v>
          </cell>
          <cell r="F267">
            <v>5.48</v>
          </cell>
          <cell r="G267">
            <v>93.19000869889399</v>
          </cell>
          <cell r="H267">
            <v>74.989999999999995</v>
          </cell>
          <cell r="I267">
            <v>200</v>
          </cell>
          <cell r="J267" t="str">
            <v>SP- 09</v>
          </cell>
          <cell r="K267" t="str">
            <v>Bombeo Mecánico</v>
          </cell>
          <cell r="L267" t="str">
            <v>A</v>
          </cell>
        </row>
        <row r="268">
          <cell r="B268" t="str">
            <v>SP-260</v>
          </cell>
          <cell r="C268" t="str">
            <v>16/11/2022</v>
          </cell>
          <cell r="D268">
            <v>402</v>
          </cell>
          <cell r="E268">
            <v>39.200000000000003</v>
          </cell>
          <cell r="F268">
            <v>1.764</v>
          </cell>
          <cell r="G268">
            <v>95.5</v>
          </cell>
          <cell r="H268">
            <v>37.436</v>
          </cell>
          <cell r="I268">
            <v>100</v>
          </cell>
          <cell r="J268" t="str">
            <v>SP- 09</v>
          </cell>
          <cell r="K268" t="str">
            <v>Cavidad Progresiva</v>
          </cell>
          <cell r="L268" t="str">
            <v>A</v>
          </cell>
        </row>
        <row r="269">
          <cell r="B269" t="str">
            <v>SP-261</v>
          </cell>
          <cell r="C269" t="str">
            <v>18/03/2023</v>
          </cell>
          <cell r="D269">
            <v>280</v>
          </cell>
          <cell r="E269">
            <v>123.6</v>
          </cell>
          <cell r="F269">
            <v>1.669</v>
          </cell>
          <cell r="G269">
            <v>98.649676375404539</v>
          </cell>
          <cell r="H269">
            <v>121.931</v>
          </cell>
          <cell r="I269">
            <v>50</v>
          </cell>
          <cell r="J269" t="str">
            <v>SP- 09</v>
          </cell>
          <cell r="K269" t="str">
            <v>Electro Sumergible</v>
          </cell>
          <cell r="L269" t="str">
            <v>C</v>
          </cell>
        </row>
        <row r="270">
          <cell r="B270" t="str">
            <v>SP-272</v>
          </cell>
          <cell r="C270" t="str">
            <v>08/06/2022</v>
          </cell>
          <cell r="D270">
            <v>563</v>
          </cell>
          <cell r="E270">
            <v>155.6</v>
          </cell>
          <cell r="F270">
            <v>1.2909999999999999</v>
          </cell>
          <cell r="G270">
            <v>99.170308483290498</v>
          </cell>
          <cell r="H270">
            <v>154.309</v>
          </cell>
          <cell r="I270">
            <v>50</v>
          </cell>
          <cell r="J270" t="str">
            <v>SP- 09</v>
          </cell>
          <cell r="K270" t="str">
            <v>Electro Sumergible</v>
          </cell>
          <cell r="L270" t="str">
            <v>C</v>
          </cell>
        </row>
        <row r="271">
          <cell r="B271" t="str">
            <v>SP-283</v>
          </cell>
          <cell r="C271" t="str">
            <v>19/01/2023</v>
          </cell>
          <cell r="D271">
            <v>338</v>
          </cell>
          <cell r="E271">
            <v>52.8</v>
          </cell>
          <cell r="F271">
            <v>7.4290000000000003</v>
          </cell>
          <cell r="G271">
            <v>85.929924242424249</v>
          </cell>
          <cell r="H271">
            <v>45.371000000000002</v>
          </cell>
          <cell r="I271">
            <v>100</v>
          </cell>
          <cell r="J271" t="str">
            <v>SP- 09</v>
          </cell>
          <cell r="K271" t="str">
            <v>Bombeo Mecánico</v>
          </cell>
          <cell r="L271" t="str">
            <v>A</v>
          </cell>
        </row>
        <row r="272">
          <cell r="B272" t="str">
            <v>SP-333[00]a</v>
          </cell>
          <cell r="C272" t="str">
            <v>06/03/2023</v>
          </cell>
          <cell r="D272">
            <v>292</v>
          </cell>
          <cell r="E272">
            <v>54.6</v>
          </cell>
          <cell r="F272">
            <v>0.81399999999999995</v>
          </cell>
          <cell r="G272">
            <v>98.509157509157504</v>
          </cell>
          <cell r="H272">
            <v>53.786000000000001</v>
          </cell>
          <cell r="I272">
            <v>100</v>
          </cell>
          <cell r="J272" t="str">
            <v>SP- 09</v>
          </cell>
          <cell r="K272" t="str">
            <v>Cavidad Progresiva</v>
          </cell>
          <cell r="L272" t="str">
            <v>A</v>
          </cell>
        </row>
        <row r="273">
          <cell r="B273" t="str">
            <v>SP-334[00]a</v>
          </cell>
          <cell r="C273" t="str">
            <v>18/03/2023</v>
          </cell>
          <cell r="D273">
            <v>280</v>
          </cell>
          <cell r="E273">
            <v>44.8</v>
          </cell>
          <cell r="F273">
            <v>0.67200000000000004</v>
          </cell>
          <cell r="G273">
            <v>98.500000000000014</v>
          </cell>
          <cell r="H273">
            <v>44.128</v>
          </cell>
          <cell r="I273">
            <v>50</v>
          </cell>
          <cell r="J273" t="str">
            <v>SP- 09</v>
          </cell>
          <cell r="K273" t="str">
            <v>Bombeo Mecánico</v>
          </cell>
          <cell r="L273" t="str">
            <v>C</v>
          </cell>
        </row>
        <row r="274">
          <cell r="B274" t="str">
            <v>SP-426a</v>
          </cell>
          <cell r="C274" t="str">
            <v>06/03/2023</v>
          </cell>
          <cell r="D274">
            <v>292</v>
          </cell>
          <cell r="E274">
            <v>34.299999999999997</v>
          </cell>
          <cell r="F274">
            <v>6.86</v>
          </cell>
          <cell r="G274">
            <v>80.000000000000014</v>
          </cell>
          <cell r="H274">
            <v>27.44</v>
          </cell>
          <cell r="I274">
            <v>100</v>
          </cell>
          <cell r="J274" t="str">
            <v>SP- 09</v>
          </cell>
          <cell r="K274" t="str">
            <v>Bombeo Mecánico</v>
          </cell>
          <cell r="L274" t="str">
            <v>A</v>
          </cell>
        </row>
        <row r="275">
          <cell r="B275" t="str">
            <v>SP-428a</v>
          </cell>
          <cell r="C275" t="str">
            <v>27/02/2023</v>
          </cell>
          <cell r="D275">
            <v>299</v>
          </cell>
          <cell r="E275">
            <v>19.93</v>
          </cell>
          <cell r="F275">
            <v>2.8980000000000001</v>
          </cell>
          <cell r="G275">
            <v>85.459106874059216</v>
          </cell>
          <cell r="H275">
            <v>17.032</v>
          </cell>
          <cell r="I275">
            <v>150</v>
          </cell>
          <cell r="J275" t="str">
            <v>SP- 09</v>
          </cell>
          <cell r="K275" t="str">
            <v>Cavidad Progresiva</v>
          </cell>
          <cell r="L275" t="str">
            <v>A</v>
          </cell>
        </row>
        <row r="276">
          <cell r="B276" t="str">
            <v>SP-429a</v>
          </cell>
          <cell r="C276" t="str">
            <v>07/03/2023</v>
          </cell>
          <cell r="D276">
            <v>291</v>
          </cell>
          <cell r="E276">
            <v>59.3</v>
          </cell>
          <cell r="F276">
            <v>2.4140000000000001</v>
          </cell>
          <cell r="G276">
            <v>95.929173693086014</v>
          </cell>
          <cell r="H276">
            <v>56.886000000000003</v>
          </cell>
          <cell r="I276">
            <v>10</v>
          </cell>
          <cell r="J276" t="str">
            <v>SP- 09</v>
          </cell>
          <cell r="K276" t="str">
            <v>Cavidad Progresiva</v>
          </cell>
          <cell r="L276" t="str">
            <v>B</v>
          </cell>
        </row>
        <row r="277">
          <cell r="B277" t="str">
            <v>SP-449[00]a</v>
          </cell>
          <cell r="C277" t="str">
            <v>06/03/2023</v>
          </cell>
          <cell r="D277">
            <v>292</v>
          </cell>
          <cell r="E277">
            <v>64.099999999999994</v>
          </cell>
          <cell r="F277">
            <v>1.9610000000000001</v>
          </cell>
          <cell r="G277">
            <v>96.940717628705158</v>
          </cell>
          <cell r="H277">
            <v>62.139000000000003</v>
          </cell>
          <cell r="I277">
            <v>100</v>
          </cell>
          <cell r="J277" t="str">
            <v>SP- 09</v>
          </cell>
          <cell r="K277" t="str">
            <v>Cavidad Progresiva</v>
          </cell>
          <cell r="L277" t="str">
            <v>A</v>
          </cell>
        </row>
        <row r="278">
          <cell r="B278" t="str">
            <v>SP-502[00]a</v>
          </cell>
          <cell r="C278" t="str">
            <v>03/03/2023</v>
          </cell>
          <cell r="D278">
            <v>295</v>
          </cell>
          <cell r="E278">
            <v>16.600000000000001</v>
          </cell>
          <cell r="F278">
            <v>7.968</v>
          </cell>
          <cell r="G278">
            <v>51.999999999999993</v>
          </cell>
          <cell r="H278">
            <v>8.6319999999999997</v>
          </cell>
          <cell r="I278">
            <v>100</v>
          </cell>
          <cell r="J278" t="str">
            <v>SP- 09</v>
          </cell>
          <cell r="K278" t="str">
            <v>Cavidad Progresiva</v>
          </cell>
          <cell r="L278" t="str">
            <v>A</v>
          </cell>
        </row>
        <row r="279">
          <cell r="B279" t="str">
            <v>SP-503a</v>
          </cell>
          <cell r="C279" t="str">
            <v>07/03/2023</v>
          </cell>
          <cell r="D279">
            <v>291</v>
          </cell>
          <cell r="E279">
            <v>29</v>
          </cell>
          <cell r="F279">
            <v>5.6</v>
          </cell>
          <cell r="G279">
            <v>80.689655172413794</v>
          </cell>
          <cell r="H279">
            <v>23.4</v>
          </cell>
          <cell r="I279">
            <v>200</v>
          </cell>
          <cell r="J279" t="str">
            <v>SP- 09</v>
          </cell>
          <cell r="K279" t="str">
            <v>Cavidad Progresiva</v>
          </cell>
          <cell r="L279" t="str">
            <v>A</v>
          </cell>
        </row>
        <row r="280">
          <cell r="B280" t="str">
            <v>SP-518[00]a</v>
          </cell>
          <cell r="C280" t="str">
            <v>18/03/2023</v>
          </cell>
          <cell r="D280">
            <v>280</v>
          </cell>
          <cell r="E280">
            <v>51.5</v>
          </cell>
          <cell r="F280">
            <v>1.895</v>
          </cell>
          <cell r="G280">
            <v>96.320388349514559</v>
          </cell>
          <cell r="H280">
            <v>49.604999999999997</v>
          </cell>
          <cell r="I280">
            <v>200</v>
          </cell>
          <cell r="J280" t="str">
            <v>SP- 09</v>
          </cell>
          <cell r="K280" t="str">
            <v>Bombeo Mecánico</v>
          </cell>
          <cell r="L280" t="str">
            <v>B</v>
          </cell>
        </row>
        <row r="281">
          <cell r="B281" t="str">
            <v>SP-86a(I)</v>
          </cell>
          <cell r="C281" t="str">
            <v>18/03/2023</v>
          </cell>
          <cell r="D281">
            <v>280</v>
          </cell>
          <cell r="E281">
            <v>54.1</v>
          </cell>
          <cell r="F281">
            <v>2.1640000000000001</v>
          </cell>
          <cell r="G281">
            <v>96</v>
          </cell>
          <cell r="H281">
            <v>51.936</v>
          </cell>
          <cell r="I281">
            <v>100</v>
          </cell>
          <cell r="J281" t="str">
            <v>SP- 09</v>
          </cell>
          <cell r="K281" t="str">
            <v>Bombeo Mecánico</v>
          </cell>
          <cell r="L281" t="str">
            <v>B</v>
          </cell>
        </row>
        <row r="282">
          <cell r="B282" t="str">
            <v>SP-90(I)[00]a</v>
          </cell>
          <cell r="C282" t="str">
            <v>19/01/2023</v>
          </cell>
          <cell r="D282">
            <v>338</v>
          </cell>
          <cell r="E282">
            <v>36</v>
          </cell>
          <cell r="F282">
            <v>5.76</v>
          </cell>
          <cell r="G282">
            <v>84</v>
          </cell>
          <cell r="H282">
            <v>30.24</v>
          </cell>
          <cell r="I282">
            <v>100</v>
          </cell>
          <cell r="J282" t="str">
            <v>SP- 09</v>
          </cell>
          <cell r="K282" t="str">
            <v>Bombeo Mecánico</v>
          </cell>
          <cell r="L282" t="str">
            <v>A</v>
          </cell>
        </row>
        <row r="283">
          <cell r="B283" t="str">
            <v>SP.a-89</v>
          </cell>
          <cell r="C283" t="str">
            <v>06/03/2023</v>
          </cell>
          <cell r="D283">
            <v>292</v>
          </cell>
          <cell r="E283">
            <v>50.1</v>
          </cell>
          <cell r="F283">
            <v>2.0840000000000001</v>
          </cell>
          <cell r="G283">
            <v>95.840319361277437</v>
          </cell>
          <cell r="H283">
            <v>48.015999999999998</v>
          </cell>
          <cell r="I283">
            <v>100</v>
          </cell>
          <cell r="J283" t="str">
            <v>SP- 09</v>
          </cell>
          <cell r="K283" t="str">
            <v>Electro Sumergible</v>
          </cell>
          <cell r="L283" t="str">
            <v>B</v>
          </cell>
        </row>
        <row r="284">
          <cell r="B284" t="str">
            <v>EBS.x-1</v>
          </cell>
          <cell r="C284" t="str">
            <v>19/01/2023</v>
          </cell>
          <cell r="D284">
            <v>338</v>
          </cell>
          <cell r="E284">
            <v>25.7</v>
          </cell>
          <cell r="F284">
            <v>1.3979999999999999</v>
          </cell>
          <cell r="G284">
            <v>94.560311284046691</v>
          </cell>
          <cell r="H284">
            <v>24.302</v>
          </cell>
          <cell r="I284">
            <v>10</v>
          </cell>
          <cell r="J284" t="str">
            <v>SP-10</v>
          </cell>
          <cell r="K284" t="str">
            <v>Bombeo Mecánico</v>
          </cell>
          <cell r="L284" t="str">
            <v>B</v>
          </cell>
        </row>
        <row r="285">
          <cell r="B285" t="str">
            <v>SP-407a</v>
          </cell>
          <cell r="C285" t="str">
            <v>09/01/2023</v>
          </cell>
          <cell r="D285">
            <v>348</v>
          </cell>
          <cell r="E285">
            <v>62</v>
          </cell>
          <cell r="F285">
            <v>3.819</v>
          </cell>
          <cell r="G285">
            <v>93.84032258064515</v>
          </cell>
          <cell r="H285">
            <v>58.180999999999997</v>
          </cell>
          <cell r="I285">
            <v>100</v>
          </cell>
          <cell r="J285" t="str">
            <v>SP-10</v>
          </cell>
          <cell r="K285" t="str">
            <v>Cavidad Progresiva</v>
          </cell>
          <cell r="L285" t="str">
            <v>A</v>
          </cell>
        </row>
        <row r="286">
          <cell r="B286" t="str">
            <v>SP-411a</v>
          </cell>
          <cell r="C286" t="str">
            <v>09/01/2023</v>
          </cell>
          <cell r="D286">
            <v>348</v>
          </cell>
          <cell r="E286">
            <v>54.6</v>
          </cell>
          <cell r="F286">
            <v>4.1500000000000004</v>
          </cell>
          <cell r="G286">
            <v>92.399267399267401</v>
          </cell>
          <cell r="H286">
            <v>50.45</v>
          </cell>
          <cell r="I286">
            <v>300</v>
          </cell>
          <cell r="J286" t="str">
            <v>SP-10</v>
          </cell>
          <cell r="K286" t="str">
            <v>Cavidad Progresiva</v>
          </cell>
          <cell r="L286" t="str">
            <v>A</v>
          </cell>
        </row>
        <row r="287">
          <cell r="B287" t="str">
            <v>SP-413a</v>
          </cell>
          <cell r="C287" t="str">
            <v>16/01/2023</v>
          </cell>
          <cell r="D287">
            <v>341</v>
          </cell>
          <cell r="E287">
            <v>99.2</v>
          </cell>
          <cell r="F287">
            <v>2.351</v>
          </cell>
          <cell r="G287">
            <v>97.630040322580641</v>
          </cell>
          <cell r="H287">
            <v>96.849000000000004</v>
          </cell>
          <cell r="I287">
            <v>100</v>
          </cell>
          <cell r="J287" t="str">
            <v>SP-10</v>
          </cell>
          <cell r="K287" t="str">
            <v>Cavidad Progresiva</v>
          </cell>
          <cell r="L287" t="str">
            <v>A</v>
          </cell>
        </row>
        <row r="288">
          <cell r="B288" t="str">
            <v>SP-423a</v>
          </cell>
          <cell r="C288" t="str">
            <v>10/01/2023</v>
          </cell>
          <cell r="D288">
            <v>347</v>
          </cell>
          <cell r="E288">
            <v>41.9</v>
          </cell>
          <cell r="F288">
            <v>1.274</v>
          </cell>
          <cell r="G288">
            <v>96.959427207637233</v>
          </cell>
          <cell r="H288">
            <v>40.625999999999998</v>
          </cell>
          <cell r="I288">
            <v>100</v>
          </cell>
          <cell r="J288" t="str">
            <v>SP-10</v>
          </cell>
          <cell r="K288" t="str">
            <v>Bombeo Mecánico</v>
          </cell>
          <cell r="L288" t="str">
            <v>B</v>
          </cell>
        </row>
        <row r="289">
          <cell r="B289" t="str">
            <v>SP-425a</v>
          </cell>
          <cell r="C289" t="str">
            <v>17/11/2022</v>
          </cell>
          <cell r="D289">
            <v>401</v>
          </cell>
          <cell r="E289">
            <v>76.3</v>
          </cell>
          <cell r="F289">
            <v>1.1439999999999999</v>
          </cell>
          <cell r="G289">
            <v>98.500655307994762</v>
          </cell>
          <cell r="H289">
            <v>75.156000000000006</v>
          </cell>
          <cell r="I289">
            <v>100</v>
          </cell>
          <cell r="J289" t="str">
            <v>SP-10</v>
          </cell>
          <cell r="K289" t="str">
            <v>Cavidad Progresiva</v>
          </cell>
          <cell r="L289" t="str">
            <v>C</v>
          </cell>
        </row>
        <row r="290">
          <cell r="B290" t="str">
            <v>SP-450a</v>
          </cell>
          <cell r="C290" t="str">
            <v>10/01/2023</v>
          </cell>
          <cell r="D290">
            <v>347</v>
          </cell>
          <cell r="E290">
            <v>84.9</v>
          </cell>
          <cell r="F290">
            <v>3.6930000000000001</v>
          </cell>
          <cell r="G290">
            <v>95.65017667844522</v>
          </cell>
          <cell r="H290">
            <v>81.206999999999994</v>
          </cell>
          <cell r="I290">
            <v>100</v>
          </cell>
          <cell r="J290" t="str">
            <v>SP-10</v>
          </cell>
          <cell r="K290" t="str">
            <v>Cavidad Progresiva</v>
          </cell>
          <cell r="L290" t="str">
            <v>A</v>
          </cell>
        </row>
        <row r="291">
          <cell r="B291" t="str">
            <v>SP-451a</v>
          </cell>
          <cell r="C291" t="str">
            <v>10/11/2022</v>
          </cell>
          <cell r="D291">
            <v>408</v>
          </cell>
          <cell r="E291">
            <v>12.4</v>
          </cell>
          <cell r="F291">
            <v>1.8959999999999999</v>
          </cell>
          <cell r="G291">
            <v>84.709677419354833</v>
          </cell>
          <cell r="H291">
            <v>10.504</v>
          </cell>
          <cell r="I291">
            <v>100</v>
          </cell>
          <cell r="J291" t="str">
            <v>SP-10</v>
          </cell>
          <cell r="K291" t="str">
            <v>Surgente por Casing</v>
          </cell>
          <cell r="L291" t="str">
            <v>B</v>
          </cell>
        </row>
        <row r="292">
          <cell r="B292" t="str">
            <v>SP-452a</v>
          </cell>
          <cell r="C292" t="str">
            <v>09/01/2023</v>
          </cell>
          <cell r="D292">
            <v>348</v>
          </cell>
          <cell r="E292">
            <v>67.099999999999994</v>
          </cell>
          <cell r="F292">
            <v>5.3209999999999997</v>
          </cell>
          <cell r="G292">
            <v>92.070044709388981</v>
          </cell>
          <cell r="H292">
            <v>61.779000000000003</v>
          </cell>
          <cell r="I292">
            <v>100</v>
          </cell>
          <cell r="J292" t="str">
            <v>SP-10</v>
          </cell>
          <cell r="K292" t="str">
            <v>Cavidad Progresiva</v>
          </cell>
          <cell r="L292" t="str">
            <v>A</v>
          </cell>
        </row>
        <row r="293">
          <cell r="B293" t="str">
            <v>SP-453a</v>
          </cell>
          <cell r="C293" t="str">
            <v>10/01/2023</v>
          </cell>
          <cell r="D293">
            <v>347</v>
          </cell>
          <cell r="E293">
            <v>64.599999999999994</v>
          </cell>
          <cell r="F293">
            <v>2.649</v>
          </cell>
          <cell r="G293">
            <v>95.899380804953566</v>
          </cell>
          <cell r="H293">
            <v>61.951000000000001</v>
          </cell>
          <cell r="I293">
            <v>100</v>
          </cell>
          <cell r="J293" t="str">
            <v>SP-10</v>
          </cell>
          <cell r="K293" t="str">
            <v>Cavidad Progresiva</v>
          </cell>
          <cell r="L293" t="str">
            <v>A</v>
          </cell>
        </row>
        <row r="294">
          <cell r="B294" t="str">
            <v>SP-455a</v>
          </cell>
          <cell r="C294" t="str">
            <v>10/01/2023</v>
          </cell>
          <cell r="D294">
            <v>347</v>
          </cell>
          <cell r="E294">
            <v>41.6</v>
          </cell>
          <cell r="F294">
            <v>2.5790000000000002</v>
          </cell>
          <cell r="G294">
            <v>93.800480769230759</v>
          </cell>
          <cell r="H294">
            <v>39.021000000000001</v>
          </cell>
          <cell r="I294">
            <v>200</v>
          </cell>
          <cell r="J294" t="str">
            <v>SP-10</v>
          </cell>
          <cell r="K294" t="str">
            <v>Cavidad Progresiva</v>
          </cell>
          <cell r="L294" t="str">
            <v>A</v>
          </cell>
        </row>
        <row r="295">
          <cell r="B295" t="str">
            <v>SP-495a</v>
          </cell>
          <cell r="C295" t="str">
            <v>19/01/2023</v>
          </cell>
          <cell r="D295">
            <v>338</v>
          </cell>
          <cell r="E295">
            <v>18.5</v>
          </cell>
          <cell r="F295">
            <v>0.88800000000000001</v>
          </cell>
          <cell r="G295">
            <v>95.199999999999989</v>
          </cell>
          <cell r="H295">
            <v>17.611999999999998</v>
          </cell>
          <cell r="I295">
            <v>100</v>
          </cell>
          <cell r="J295" t="str">
            <v>SP-10</v>
          </cell>
          <cell r="K295" t="str">
            <v>Cavidad Progresiva</v>
          </cell>
          <cell r="L295" t="str">
            <v>C</v>
          </cell>
        </row>
        <row r="296">
          <cell r="B296" t="str">
            <v>SP-496a</v>
          </cell>
          <cell r="C296" t="str">
            <v>10/01/2023</v>
          </cell>
          <cell r="D296">
            <v>347</v>
          </cell>
          <cell r="E296">
            <v>48.1</v>
          </cell>
          <cell r="F296">
            <v>3.7090000000000001</v>
          </cell>
          <cell r="G296">
            <v>92.28898128898129</v>
          </cell>
          <cell r="H296">
            <v>44.390999999999998</v>
          </cell>
          <cell r="I296">
            <v>100</v>
          </cell>
          <cell r="J296" t="str">
            <v>SP-10</v>
          </cell>
          <cell r="K296" t="str">
            <v>Cavidad Progresiva</v>
          </cell>
          <cell r="L296" t="str">
            <v>A</v>
          </cell>
        </row>
        <row r="297">
          <cell r="B297" t="str">
            <v>SP-497a</v>
          </cell>
          <cell r="C297" t="str">
            <v>16/01/2023</v>
          </cell>
          <cell r="D297">
            <v>341</v>
          </cell>
          <cell r="E297">
            <v>22.3</v>
          </cell>
          <cell r="F297">
            <v>0.28999999999999998</v>
          </cell>
          <cell r="G297">
            <v>98.699551569506724</v>
          </cell>
          <cell r="H297">
            <v>22.01</v>
          </cell>
          <cell r="I297">
            <v>100</v>
          </cell>
          <cell r="J297" t="str">
            <v>SP-10</v>
          </cell>
          <cell r="K297" t="str">
            <v>Bombeo Mecánico</v>
          </cell>
          <cell r="L297" t="str">
            <v>C</v>
          </cell>
        </row>
        <row r="298">
          <cell r="B298" t="str">
            <v>SP-498a</v>
          </cell>
          <cell r="C298" t="str">
            <v>11/11/2022</v>
          </cell>
          <cell r="D298">
            <v>407</v>
          </cell>
          <cell r="E298">
            <v>20.2</v>
          </cell>
          <cell r="F298">
            <v>2.5510000000000002</v>
          </cell>
          <cell r="G298">
            <v>87.371287128712879</v>
          </cell>
          <cell r="H298">
            <v>17.649000000000001</v>
          </cell>
          <cell r="I298">
            <v>100</v>
          </cell>
          <cell r="J298" t="str">
            <v>SP-10</v>
          </cell>
          <cell r="K298" t="str">
            <v>Cavidad Progresiva</v>
          </cell>
          <cell r="L298" t="str">
            <v>A</v>
          </cell>
        </row>
        <row r="299">
          <cell r="B299" t="str">
            <v>SP-499a</v>
          </cell>
          <cell r="C299" t="str">
            <v>17/11/2022</v>
          </cell>
          <cell r="D299">
            <v>401</v>
          </cell>
          <cell r="E299">
            <v>12.4</v>
          </cell>
          <cell r="F299">
            <v>1.831</v>
          </cell>
          <cell r="G299">
            <v>85.233870967741936</v>
          </cell>
          <cell r="H299">
            <v>10.569000000000001</v>
          </cell>
          <cell r="I299">
            <v>100</v>
          </cell>
          <cell r="J299" t="str">
            <v>SP-10</v>
          </cell>
          <cell r="K299" t="str">
            <v>Cavidad Progresiva</v>
          </cell>
          <cell r="L299" t="str">
            <v>B</v>
          </cell>
        </row>
        <row r="300">
          <cell r="B300" t="str">
            <v>SP-501[00]a</v>
          </cell>
          <cell r="C300" t="str">
            <v>31/10/2022</v>
          </cell>
          <cell r="D300">
            <v>418</v>
          </cell>
          <cell r="E300">
            <v>58.7</v>
          </cell>
          <cell r="F300">
            <v>1.802</v>
          </cell>
          <cell r="G300">
            <v>96.93015332197615</v>
          </cell>
          <cell r="H300">
            <v>56.898000000000003</v>
          </cell>
          <cell r="I300">
            <v>180</v>
          </cell>
          <cell r="J300" t="str">
            <v>SP-10</v>
          </cell>
          <cell r="K300" t="str">
            <v>Cavidad Progresiva</v>
          </cell>
          <cell r="L300" t="str">
            <v>B</v>
          </cell>
        </row>
        <row r="301">
          <cell r="B301" t="str">
            <v>SP-504a</v>
          </cell>
          <cell r="C301" t="str">
            <v>09/01/2023</v>
          </cell>
          <cell r="D301">
            <v>348</v>
          </cell>
          <cell r="E301">
            <v>38.6</v>
          </cell>
          <cell r="F301">
            <v>2.1230000000000002</v>
          </cell>
          <cell r="G301">
            <v>94.499999999999986</v>
          </cell>
          <cell r="H301">
            <v>36.476999999999997</v>
          </cell>
          <cell r="I301">
            <v>100</v>
          </cell>
          <cell r="J301" t="str">
            <v>SP-10</v>
          </cell>
          <cell r="K301" t="str">
            <v>Cavidad Progresiva</v>
          </cell>
          <cell r="L301" t="str">
            <v>A</v>
          </cell>
        </row>
        <row r="302">
          <cell r="B302" t="str">
            <v>SP-508[00]a</v>
          </cell>
          <cell r="C302" t="str">
            <v>09/01/2023</v>
          </cell>
          <cell r="D302">
            <v>348</v>
          </cell>
          <cell r="E302">
            <v>6.1</v>
          </cell>
          <cell r="F302">
            <v>3.5990000000000002</v>
          </cell>
          <cell r="G302">
            <v>41</v>
          </cell>
          <cell r="H302">
            <v>2.5009999999999999</v>
          </cell>
          <cell r="I302">
            <v>100</v>
          </cell>
          <cell r="J302" t="str">
            <v>SP-10</v>
          </cell>
          <cell r="K302" t="str">
            <v>Bombeo Mecánico</v>
          </cell>
          <cell r="L302" t="str">
            <v>A</v>
          </cell>
        </row>
        <row r="303">
          <cell r="B303" t="str">
            <v>SP-516[00]a</v>
          </cell>
          <cell r="C303" t="str">
            <v>08/08/2022</v>
          </cell>
          <cell r="D303">
            <v>502</v>
          </cell>
          <cell r="E303">
            <v>10.4</v>
          </cell>
          <cell r="F303">
            <v>1.0029999999999999</v>
          </cell>
          <cell r="G303">
            <v>90.355769230769241</v>
          </cell>
          <cell r="H303">
            <v>9.3970000000000002</v>
          </cell>
          <cell r="I303">
            <v>200</v>
          </cell>
          <cell r="J303" t="str">
            <v>SP-10</v>
          </cell>
          <cell r="K303" t="str">
            <v>Bombeo Mecánico</v>
          </cell>
          <cell r="L303" t="str">
            <v>C</v>
          </cell>
        </row>
        <row r="304">
          <cell r="B304" t="str">
            <v>SP-517[00]a</v>
          </cell>
          <cell r="C304" t="str">
            <v>11/11/2022</v>
          </cell>
          <cell r="D304">
            <v>407</v>
          </cell>
          <cell r="E304">
            <v>10.6</v>
          </cell>
          <cell r="F304">
            <v>1.6659999999999999</v>
          </cell>
          <cell r="G304">
            <v>84.283018867924525</v>
          </cell>
          <cell r="H304">
            <v>8.9339999999999993</v>
          </cell>
          <cell r="I304">
            <v>200</v>
          </cell>
          <cell r="J304" t="str">
            <v>SP-10</v>
          </cell>
          <cell r="K304" t="str">
            <v>Bombeo Mecánico</v>
          </cell>
          <cell r="L304" t="str">
            <v>B</v>
          </cell>
        </row>
        <row r="305">
          <cell r="B305" t="str">
            <v>CHO-14</v>
          </cell>
          <cell r="C305" t="str">
            <v>20/10/2022</v>
          </cell>
          <cell r="D305">
            <v>429</v>
          </cell>
          <cell r="E305">
            <v>145</v>
          </cell>
          <cell r="F305">
            <v>4.3499999999999996</v>
          </cell>
          <cell r="G305">
            <v>97.000000000000014</v>
          </cell>
          <cell r="H305">
            <v>140.65</v>
          </cell>
          <cell r="I305">
            <v>471</v>
          </cell>
          <cell r="J305" t="str">
            <v>CH</v>
          </cell>
          <cell r="K305" t="str">
            <v>Bombeo Mecánico</v>
          </cell>
          <cell r="L305" t="str">
            <v>A</v>
          </cell>
        </row>
        <row r="306">
          <cell r="B306" t="str">
            <v>CHO-19</v>
          </cell>
          <cell r="C306" t="str">
            <v>29/01/2023</v>
          </cell>
          <cell r="D306">
            <v>328</v>
          </cell>
          <cell r="E306">
            <v>176</v>
          </cell>
          <cell r="F306">
            <v>1.9359999999999999</v>
          </cell>
          <cell r="G306">
            <v>98.9</v>
          </cell>
          <cell r="H306">
            <v>174.06399999999999</v>
          </cell>
          <cell r="I306">
            <v>857</v>
          </cell>
          <cell r="J306" t="str">
            <v>CH</v>
          </cell>
          <cell r="K306" t="str">
            <v>Electro Sumergible</v>
          </cell>
          <cell r="L306" t="str">
            <v>B</v>
          </cell>
        </row>
        <row r="307">
          <cell r="B307" t="str">
            <v>CHO-22a</v>
          </cell>
          <cell r="C307" t="str">
            <v>29/01/2023</v>
          </cell>
          <cell r="D307">
            <v>328</v>
          </cell>
          <cell r="E307">
            <v>15.3</v>
          </cell>
          <cell r="F307">
            <v>5.9669999999999996</v>
          </cell>
          <cell r="G307">
            <v>61</v>
          </cell>
          <cell r="H307">
            <v>9.3330000000000002</v>
          </cell>
          <cell r="I307">
            <v>485</v>
          </cell>
          <cell r="J307" t="str">
            <v>CH</v>
          </cell>
          <cell r="K307" t="str">
            <v>Cavidad Progresiva</v>
          </cell>
          <cell r="L307" t="str">
            <v>A</v>
          </cell>
        </row>
        <row r="308">
          <cell r="B308" t="str">
            <v>CHO-23a</v>
          </cell>
          <cell r="C308" t="str">
            <v>16/03/2023</v>
          </cell>
          <cell r="D308">
            <v>282</v>
          </cell>
          <cell r="E308">
            <v>53.76</v>
          </cell>
          <cell r="F308">
            <v>5.3760000000000003</v>
          </cell>
          <cell r="G308">
            <v>90</v>
          </cell>
          <cell r="H308">
            <v>48.384</v>
          </cell>
          <cell r="I308">
            <v>371</v>
          </cell>
          <cell r="J308" t="str">
            <v>CH</v>
          </cell>
          <cell r="K308" t="str">
            <v>Cavidad Progresiva</v>
          </cell>
          <cell r="L308" t="str">
            <v>A</v>
          </cell>
        </row>
        <row r="309">
          <cell r="B309" t="str">
            <v>CHO-26a</v>
          </cell>
          <cell r="C309" t="str">
            <v>29/01/2023</v>
          </cell>
          <cell r="D309">
            <v>328</v>
          </cell>
          <cell r="E309">
            <v>268</v>
          </cell>
          <cell r="F309">
            <v>4.8239999999999998</v>
          </cell>
          <cell r="G309">
            <v>98.2</v>
          </cell>
          <cell r="H309">
            <v>263.17599999999999</v>
          </cell>
          <cell r="I309">
            <v>114</v>
          </cell>
          <cell r="J309" t="str">
            <v>CH</v>
          </cell>
          <cell r="K309" t="str">
            <v>Cavidad Progresiva</v>
          </cell>
          <cell r="L309" t="str">
            <v>A</v>
          </cell>
        </row>
        <row r="310">
          <cell r="B310" t="str">
            <v>CHO-27a</v>
          </cell>
          <cell r="C310" t="str">
            <v>29/01/2023</v>
          </cell>
          <cell r="D310">
            <v>328</v>
          </cell>
          <cell r="E310">
            <v>47.6</v>
          </cell>
          <cell r="F310">
            <v>2.3319999999999999</v>
          </cell>
          <cell r="G310">
            <v>95.100840336134453</v>
          </cell>
          <cell r="H310">
            <v>45.268000000000001</v>
          </cell>
          <cell r="I310">
            <v>343</v>
          </cell>
          <cell r="J310" t="str">
            <v>CH</v>
          </cell>
          <cell r="K310" t="str">
            <v>Cavidad Progresiva</v>
          </cell>
          <cell r="L310" t="str">
            <v>B</v>
          </cell>
        </row>
        <row r="311">
          <cell r="B311" t="str">
            <v>CHO-29a</v>
          </cell>
          <cell r="C311" t="str">
            <v>11/10/2022</v>
          </cell>
          <cell r="D311">
            <v>438</v>
          </cell>
          <cell r="E311">
            <v>41</v>
          </cell>
          <cell r="F311">
            <v>2.46</v>
          </cell>
          <cell r="G311">
            <v>94</v>
          </cell>
          <cell r="H311">
            <v>38.54</v>
          </cell>
          <cell r="I311">
            <v>86</v>
          </cell>
          <cell r="J311" t="str">
            <v>CH</v>
          </cell>
          <cell r="K311" t="str">
            <v>Cavidad Progresiva</v>
          </cell>
          <cell r="L311" t="str">
            <v>B</v>
          </cell>
        </row>
        <row r="312">
          <cell r="B312" t="str">
            <v>CHO-31a</v>
          </cell>
          <cell r="C312" t="str">
            <v>20/10/2022</v>
          </cell>
          <cell r="D312">
            <v>429</v>
          </cell>
          <cell r="E312">
            <v>41</v>
          </cell>
          <cell r="F312">
            <v>2.46</v>
          </cell>
          <cell r="G312">
            <v>94</v>
          </cell>
          <cell r="H312">
            <v>38.54</v>
          </cell>
          <cell r="I312">
            <v>314</v>
          </cell>
          <cell r="J312" t="str">
            <v>CH</v>
          </cell>
          <cell r="K312" t="str">
            <v>Cavidad Progresiva</v>
          </cell>
          <cell r="L312" t="str">
            <v>B</v>
          </cell>
        </row>
        <row r="313">
          <cell r="B313" t="str">
            <v>CHO-7</v>
          </cell>
          <cell r="C313" t="str">
            <v>05/02/2023</v>
          </cell>
          <cell r="D313">
            <v>321</v>
          </cell>
          <cell r="E313">
            <v>56.32</v>
          </cell>
          <cell r="F313">
            <v>4.2240000000000002</v>
          </cell>
          <cell r="G313">
            <v>92.5</v>
          </cell>
          <cell r="H313">
            <v>52.095999999999997</v>
          </cell>
          <cell r="I313">
            <v>228</v>
          </cell>
          <cell r="J313" t="str">
            <v>CH</v>
          </cell>
          <cell r="K313" t="str">
            <v>Cavidad Progresiva</v>
          </cell>
          <cell r="L313" t="str">
            <v>A</v>
          </cell>
        </row>
        <row r="314">
          <cell r="B314" t="str">
            <v>CHO-9</v>
          </cell>
          <cell r="C314" t="str">
            <v>29/01/2023</v>
          </cell>
          <cell r="D314">
            <v>328</v>
          </cell>
          <cell r="E314">
            <v>173</v>
          </cell>
          <cell r="F314">
            <v>3.2869999999999999</v>
          </cell>
          <cell r="G314">
            <v>98.1</v>
          </cell>
          <cell r="H314">
            <v>169.71299999999999</v>
          </cell>
          <cell r="I314">
            <v>129</v>
          </cell>
          <cell r="J314" t="str">
            <v>CH</v>
          </cell>
          <cell r="K314" t="str">
            <v>Bombeo Mecánico</v>
          </cell>
          <cell r="L314" t="str">
            <v>A</v>
          </cell>
        </row>
        <row r="315">
          <cell r="B315" t="str">
            <v>CHO.a-5</v>
          </cell>
          <cell r="C315" t="str">
            <v>31/01/2023</v>
          </cell>
          <cell r="D315">
            <v>326</v>
          </cell>
          <cell r="E315">
            <v>21.5</v>
          </cell>
          <cell r="F315">
            <v>9.6750000000000007</v>
          </cell>
          <cell r="G315">
            <v>54.999999999999993</v>
          </cell>
          <cell r="H315">
            <v>11.824999999999999</v>
          </cell>
          <cell r="I315">
            <v>857</v>
          </cell>
          <cell r="J315" t="str">
            <v>CH</v>
          </cell>
          <cell r="K315" t="str">
            <v>Cavidad Progresiva</v>
          </cell>
          <cell r="L315" t="str">
            <v>A</v>
          </cell>
        </row>
        <row r="316">
          <cell r="B316" t="str">
            <v>CHO.e-3</v>
          </cell>
          <cell r="C316" t="str">
            <v>13/03/2023</v>
          </cell>
          <cell r="D316">
            <v>285</v>
          </cell>
          <cell r="E316">
            <v>142</v>
          </cell>
          <cell r="F316">
            <v>2.4140000000000001</v>
          </cell>
          <cell r="G316">
            <v>98.300000000000011</v>
          </cell>
          <cell r="H316">
            <v>139.58600000000001</v>
          </cell>
          <cell r="I316">
            <v>343</v>
          </cell>
          <cell r="J316" t="str">
            <v>CH</v>
          </cell>
          <cell r="K316" t="str">
            <v>Bombeo Mecánico</v>
          </cell>
          <cell r="L316" t="str">
            <v>B</v>
          </cell>
        </row>
        <row r="317">
          <cell r="B317" t="str">
            <v>CHO-71(d)[00]a</v>
          </cell>
          <cell r="C317" t="str">
            <v>16/03/2023</v>
          </cell>
          <cell r="D317">
            <v>282</v>
          </cell>
          <cell r="E317">
            <v>8.84</v>
          </cell>
          <cell r="F317">
            <v>8.4420000000000002</v>
          </cell>
          <cell r="G317">
            <v>4.502262443438914</v>
          </cell>
          <cell r="H317">
            <v>0.39800000000000002</v>
          </cell>
          <cell r="I317">
            <v>0</v>
          </cell>
          <cell r="J317" t="str">
            <v>CHON</v>
          </cell>
          <cell r="K317" t="str">
            <v>Cavidad Progresiva</v>
          </cell>
          <cell r="L317" t="str">
            <v>A</v>
          </cell>
        </row>
        <row r="318">
          <cell r="B318" t="str">
            <v>LaO.e-3[00]a</v>
          </cell>
          <cell r="C318" t="str">
            <v>16/03/2023</v>
          </cell>
          <cell r="D318">
            <v>282</v>
          </cell>
          <cell r="E318">
            <v>1.68</v>
          </cell>
          <cell r="F318">
            <v>1.512</v>
          </cell>
          <cell r="G318">
            <v>10</v>
          </cell>
          <cell r="H318">
            <v>0.16800000000000001</v>
          </cell>
          <cell r="I318">
            <v>0</v>
          </cell>
          <cell r="J318" t="str">
            <v>Sin datos</v>
          </cell>
          <cell r="K318" t="str">
            <v>Cavidad Progresiva</v>
          </cell>
          <cell r="L318" t="str">
            <v>A</v>
          </cell>
        </row>
        <row r="319">
          <cell r="B319" t="str">
            <v>LaMa-3(d)[00]a</v>
          </cell>
          <cell r="C319" t="str">
            <v>17/01/2023</v>
          </cell>
          <cell r="D319">
            <v>340</v>
          </cell>
          <cell r="E319">
            <v>19</v>
          </cell>
          <cell r="F319">
            <v>18.885999999999999</v>
          </cell>
          <cell r="G319">
            <v>0.6</v>
          </cell>
          <cell r="H319">
            <v>0.114</v>
          </cell>
          <cell r="I319">
            <v>0</v>
          </cell>
          <cell r="J319" t="str">
            <v>Sin datos</v>
          </cell>
          <cell r="K319" t="str">
            <v>Bombeo Mecánico</v>
          </cell>
          <cell r="L319" t="str">
            <v>A</v>
          </cell>
        </row>
        <row r="320">
          <cell r="B320" t="str">
            <v>RiAl-1a</v>
          </cell>
          <cell r="C320" t="str">
            <v>07/11/2022</v>
          </cell>
          <cell r="D320">
            <v>411</v>
          </cell>
          <cell r="E320">
            <v>6</v>
          </cell>
          <cell r="F320">
            <v>5.9489999999999998</v>
          </cell>
          <cell r="G320">
            <v>0.84999999999999987</v>
          </cell>
          <cell r="H320">
            <v>5.0999999999999997E-2</v>
          </cell>
          <cell r="I320">
            <v>0</v>
          </cell>
          <cell r="J320" t="str">
            <v>LaMa- 02</v>
          </cell>
          <cell r="K320" t="str">
            <v>Bombeo Mecánico</v>
          </cell>
          <cell r="L320" t="str">
            <v>A</v>
          </cell>
        </row>
        <row r="321">
          <cell r="B321" t="str">
            <v>RiAl-4a</v>
          </cell>
          <cell r="C321" t="str">
            <v>07/11/2022</v>
          </cell>
          <cell r="D321">
            <v>411</v>
          </cell>
          <cell r="E321">
            <v>15</v>
          </cell>
          <cell r="F321">
            <v>6.9</v>
          </cell>
          <cell r="G321">
            <v>53.999999999999993</v>
          </cell>
          <cell r="H321">
            <v>8.1</v>
          </cell>
          <cell r="I321">
            <v>0</v>
          </cell>
          <cell r="J321" t="str">
            <v>LaMa- 02</v>
          </cell>
          <cell r="K321" t="str">
            <v>Bombeo Mecánico</v>
          </cell>
          <cell r="L321" t="str">
            <v>B</v>
          </cell>
        </row>
        <row r="322">
          <cell r="B322" t="str">
            <v>RiAl-7a</v>
          </cell>
          <cell r="C322" t="str">
            <v>19/10/2022</v>
          </cell>
          <cell r="D322">
            <v>430</v>
          </cell>
          <cell r="E322">
            <v>8</v>
          </cell>
          <cell r="F322">
            <v>4</v>
          </cell>
          <cell r="G322">
            <v>50</v>
          </cell>
          <cell r="H322">
            <v>4</v>
          </cell>
          <cell r="I322">
            <v>0</v>
          </cell>
          <cell r="J322" t="str">
            <v>LaMa- 02</v>
          </cell>
          <cell r="K322" t="str">
            <v>Bombeo Mecánico</v>
          </cell>
          <cell r="L322" t="str">
            <v>B</v>
          </cell>
        </row>
        <row r="323">
          <cell r="B323" t="str">
            <v>SCB-0061[00]a</v>
          </cell>
          <cell r="C323" t="str">
            <v>05/12/2022</v>
          </cell>
          <cell r="D323">
            <v>383</v>
          </cell>
          <cell r="E323">
            <v>70</v>
          </cell>
          <cell r="F323">
            <v>0.7</v>
          </cell>
          <cell r="G323">
            <v>99</v>
          </cell>
          <cell r="H323">
            <v>69.3</v>
          </cell>
          <cell r="I323">
            <v>23</v>
          </cell>
          <cell r="J323" t="str">
            <v>SCB- 01</v>
          </cell>
          <cell r="K323" t="str">
            <v>Bombeo Mecánico</v>
          </cell>
          <cell r="L323" t="str">
            <v>C</v>
          </cell>
        </row>
        <row r="324">
          <cell r="B324" t="str">
            <v>SCB-0062[00]a</v>
          </cell>
          <cell r="C324" t="str">
            <v>29/01/2023</v>
          </cell>
          <cell r="D324">
            <v>328</v>
          </cell>
          <cell r="E324">
            <v>393</v>
          </cell>
          <cell r="F324">
            <v>3.93</v>
          </cell>
          <cell r="G324">
            <v>99</v>
          </cell>
          <cell r="H324">
            <v>389.07</v>
          </cell>
          <cell r="I324">
            <v>204</v>
          </cell>
          <cell r="J324" t="str">
            <v>SCB- 01</v>
          </cell>
          <cell r="K324" t="str">
            <v>Electro Sumergible</v>
          </cell>
          <cell r="L324" t="str">
            <v>B</v>
          </cell>
        </row>
        <row r="325">
          <cell r="B325" t="str">
            <v>SCB-0063[00]a</v>
          </cell>
          <cell r="C325" t="str">
            <v>29/01/2023</v>
          </cell>
          <cell r="D325">
            <v>328</v>
          </cell>
          <cell r="E325">
            <v>211</v>
          </cell>
          <cell r="F325">
            <v>4.6420000000000003</v>
          </cell>
          <cell r="G325">
            <v>97.8</v>
          </cell>
          <cell r="H325">
            <v>206.358</v>
          </cell>
          <cell r="I325">
            <v>135</v>
          </cell>
          <cell r="J325" t="str">
            <v>SCB- 01</v>
          </cell>
          <cell r="K325" t="str">
            <v>Electro Sumergible</v>
          </cell>
          <cell r="L325" t="str">
            <v>A</v>
          </cell>
        </row>
        <row r="326">
          <cell r="B326" t="str">
            <v>SCB-0064[02]a</v>
          </cell>
          <cell r="C326" t="str">
            <v>29/01/2023</v>
          </cell>
          <cell r="D326">
            <v>328</v>
          </cell>
          <cell r="E326">
            <v>40</v>
          </cell>
          <cell r="F326">
            <v>1.6</v>
          </cell>
          <cell r="G326">
            <v>96</v>
          </cell>
          <cell r="H326">
            <v>38.4</v>
          </cell>
          <cell r="I326">
            <v>548</v>
          </cell>
          <cell r="J326" t="str">
            <v>SCB- 01</v>
          </cell>
          <cell r="K326" t="str">
            <v>Bombeo Mecánico</v>
          </cell>
          <cell r="L326" t="str">
            <v>C</v>
          </cell>
        </row>
        <row r="327">
          <cell r="B327" t="str">
            <v>SCB-0065[00]a</v>
          </cell>
          <cell r="C327" t="str">
            <v>22/02/2022</v>
          </cell>
          <cell r="D327">
            <v>669</v>
          </cell>
          <cell r="E327">
            <v>60</v>
          </cell>
          <cell r="F327">
            <v>15</v>
          </cell>
          <cell r="G327">
            <v>75</v>
          </cell>
          <cell r="H327">
            <v>45</v>
          </cell>
          <cell r="I327">
            <v>787</v>
          </cell>
          <cell r="J327" t="str">
            <v>SCB- 01</v>
          </cell>
          <cell r="K327" t="str">
            <v>Bombeo Mecánico</v>
          </cell>
          <cell r="L327" t="str">
            <v>A</v>
          </cell>
        </row>
        <row r="328">
          <cell r="B328" t="str">
            <v>SCB-0067[00]a</v>
          </cell>
          <cell r="C328" t="str">
            <v>14/06/2022</v>
          </cell>
          <cell r="D328">
            <v>557</v>
          </cell>
          <cell r="E328">
            <v>255</v>
          </cell>
          <cell r="F328">
            <v>2.04</v>
          </cell>
          <cell r="G328">
            <v>99.2</v>
          </cell>
          <cell r="H328">
            <v>252.96</v>
          </cell>
          <cell r="I328">
            <v>1000</v>
          </cell>
          <cell r="J328" t="str">
            <v>SCB- 01</v>
          </cell>
          <cell r="K328" t="str">
            <v>Electro Sumergible</v>
          </cell>
          <cell r="L328" t="str">
            <v>B</v>
          </cell>
        </row>
        <row r="329">
          <cell r="B329" t="str">
            <v>SCB-0071[00]a</v>
          </cell>
          <cell r="C329" t="str">
            <v>23/05/2022</v>
          </cell>
          <cell r="D329">
            <v>579</v>
          </cell>
          <cell r="E329">
            <v>23</v>
          </cell>
          <cell r="F329">
            <v>4.37</v>
          </cell>
          <cell r="G329">
            <v>81</v>
          </cell>
          <cell r="H329">
            <v>18.63</v>
          </cell>
          <cell r="I329">
            <v>511</v>
          </cell>
          <cell r="J329" t="str">
            <v>SCB- 01</v>
          </cell>
          <cell r="K329" t="str">
            <v>Bombeo Mecánico</v>
          </cell>
          <cell r="L329" t="str">
            <v>A</v>
          </cell>
        </row>
        <row r="330">
          <cell r="B330" t="str">
            <v>SCB-0074[00]a</v>
          </cell>
          <cell r="C330" t="str">
            <v>29/01/2023</v>
          </cell>
          <cell r="D330">
            <v>328</v>
          </cell>
          <cell r="E330">
            <v>76</v>
          </cell>
          <cell r="F330">
            <v>2.8879999999999999</v>
          </cell>
          <cell r="G330">
            <v>96.2</v>
          </cell>
          <cell r="H330">
            <v>73.111999999999995</v>
          </cell>
          <cell r="I330">
            <v>100</v>
          </cell>
          <cell r="J330" t="str">
            <v>SCB- 01</v>
          </cell>
          <cell r="K330" t="str">
            <v>Electro Sumergible</v>
          </cell>
          <cell r="L330" t="str">
            <v>B</v>
          </cell>
        </row>
        <row r="331">
          <cell r="B331" t="str">
            <v>SCB-0076[00]a</v>
          </cell>
          <cell r="C331" t="str">
            <v>18/01/2023</v>
          </cell>
          <cell r="D331">
            <v>339</v>
          </cell>
          <cell r="E331">
            <v>215</v>
          </cell>
          <cell r="F331">
            <v>5.16</v>
          </cell>
          <cell r="G331">
            <v>97.6</v>
          </cell>
          <cell r="H331">
            <v>209.84</v>
          </cell>
          <cell r="I331">
            <v>116</v>
          </cell>
          <cell r="J331" t="str">
            <v>SCB- 01</v>
          </cell>
          <cell r="K331" t="str">
            <v>Electro Sumergible</v>
          </cell>
          <cell r="L331" t="str">
            <v>A</v>
          </cell>
        </row>
        <row r="332">
          <cell r="B332" t="str">
            <v>SCB-107a</v>
          </cell>
          <cell r="C332" t="str">
            <v>29/01/2023</v>
          </cell>
          <cell r="D332">
            <v>328</v>
          </cell>
          <cell r="E332">
            <v>48</v>
          </cell>
          <cell r="F332">
            <v>2.4</v>
          </cell>
          <cell r="G332">
            <v>95</v>
          </cell>
          <cell r="H332">
            <v>45.6</v>
          </cell>
          <cell r="I332">
            <v>1076</v>
          </cell>
          <cell r="J332" t="str">
            <v>SCB- 01</v>
          </cell>
          <cell r="K332" t="str">
            <v>Bombeo Mecánico</v>
          </cell>
          <cell r="L332" t="str">
            <v>B</v>
          </cell>
        </row>
        <row r="333">
          <cell r="B333" t="str">
            <v>SCB-11</v>
          </cell>
          <cell r="C333" t="str">
            <v>29/05/2019</v>
          </cell>
          <cell r="D333">
            <v>1669</v>
          </cell>
          <cell r="E333">
            <v>0</v>
          </cell>
          <cell r="F333">
            <v>0</v>
          </cell>
          <cell r="G333" t="str">
            <v/>
          </cell>
          <cell r="H333">
            <v>0</v>
          </cell>
          <cell r="I333">
            <v>61500</v>
          </cell>
          <cell r="J333" t="str">
            <v>SCB- 01</v>
          </cell>
          <cell r="K333" t="str">
            <v>Surgente</v>
          </cell>
          <cell r="L333" t="str">
            <v>A</v>
          </cell>
        </row>
        <row r="334">
          <cell r="B334" t="str">
            <v>SCB-110a</v>
          </cell>
          <cell r="C334" t="str">
            <v>10/01/2012</v>
          </cell>
          <cell r="D334">
            <v>4365</v>
          </cell>
          <cell r="E334">
            <v>13</v>
          </cell>
          <cell r="F334">
            <v>0.32500000000000001</v>
          </cell>
          <cell r="G334">
            <v>97.500000000000014</v>
          </cell>
          <cell r="H334">
            <v>12.675000000000001</v>
          </cell>
          <cell r="I334">
            <v>500</v>
          </cell>
          <cell r="J334" t="str">
            <v>SCB- 01</v>
          </cell>
          <cell r="K334" t="str">
            <v>Surgente</v>
          </cell>
          <cell r="L334" t="str">
            <v>C</v>
          </cell>
        </row>
        <row r="335">
          <cell r="B335" t="str">
            <v>SCB-133a</v>
          </cell>
          <cell r="C335" t="str">
            <v>28/11/2021</v>
          </cell>
          <cell r="D335">
            <v>755</v>
          </cell>
          <cell r="E335">
            <v>49</v>
          </cell>
          <cell r="F335">
            <v>0.49</v>
          </cell>
          <cell r="G335">
            <v>99</v>
          </cell>
          <cell r="H335">
            <v>48.51</v>
          </cell>
          <cell r="I335">
            <v>500</v>
          </cell>
          <cell r="J335" t="str">
            <v>SCB- 01</v>
          </cell>
          <cell r="K335" t="str">
            <v>Bombeo Mecánico</v>
          </cell>
          <cell r="L335" t="str">
            <v>C</v>
          </cell>
        </row>
        <row r="336">
          <cell r="B336" t="str">
            <v>SCB-137a</v>
          </cell>
          <cell r="C336" t="str">
            <v>22/11/2022</v>
          </cell>
          <cell r="D336">
            <v>396</v>
          </cell>
          <cell r="E336">
            <v>271</v>
          </cell>
          <cell r="F336">
            <v>1.897</v>
          </cell>
          <cell r="G336">
            <v>99.3</v>
          </cell>
          <cell r="H336">
            <v>269.10300000000001</v>
          </cell>
          <cell r="I336">
            <v>99</v>
          </cell>
          <cell r="J336" t="str">
            <v>SCB- 01</v>
          </cell>
          <cell r="K336" t="str">
            <v>Electro Sumergible</v>
          </cell>
          <cell r="L336" t="str">
            <v>C</v>
          </cell>
        </row>
        <row r="337">
          <cell r="B337" t="str">
            <v>SCB-138a</v>
          </cell>
          <cell r="C337" t="str">
            <v>18/01/2023</v>
          </cell>
          <cell r="D337">
            <v>339</v>
          </cell>
          <cell r="E337">
            <v>49</v>
          </cell>
          <cell r="F337">
            <v>4.41</v>
          </cell>
          <cell r="G337">
            <v>91</v>
          </cell>
          <cell r="H337">
            <v>44.59</v>
          </cell>
          <cell r="I337">
            <v>111</v>
          </cell>
          <cell r="J337" t="str">
            <v>SCB- 01</v>
          </cell>
          <cell r="K337" t="str">
            <v>Bombeo Mecánico</v>
          </cell>
          <cell r="L337" t="str">
            <v>B</v>
          </cell>
        </row>
        <row r="338">
          <cell r="B338" t="str">
            <v>SCB-139a</v>
          </cell>
          <cell r="C338" t="str">
            <v>25/10/2022</v>
          </cell>
          <cell r="D338">
            <v>424</v>
          </cell>
          <cell r="E338">
            <v>57</v>
          </cell>
          <cell r="F338">
            <v>7.98</v>
          </cell>
          <cell r="G338">
            <v>86.000000000000014</v>
          </cell>
          <cell r="H338">
            <v>49.02</v>
          </cell>
          <cell r="I338">
            <v>123</v>
          </cell>
          <cell r="J338" t="str">
            <v>SCB- 01</v>
          </cell>
          <cell r="K338" t="str">
            <v>Bombeo Mecánico</v>
          </cell>
          <cell r="L338" t="str">
            <v>A</v>
          </cell>
        </row>
        <row r="339">
          <cell r="B339" t="str">
            <v>SCB-141a</v>
          </cell>
          <cell r="C339" t="str">
            <v>20/10/2021</v>
          </cell>
          <cell r="D339">
            <v>794</v>
          </cell>
          <cell r="E339">
            <v>66.5</v>
          </cell>
          <cell r="F339">
            <v>2.0609999999999999</v>
          </cell>
          <cell r="G339">
            <v>96.900751879699243</v>
          </cell>
          <cell r="H339">
            <v>64.438999999999993</v>
          </cell>
          <cell r="I339">
            <v>100</v>
          </cell>
          <cell r="J339" t="str">
            <v>SCB- 01</v>
          </cell>
          <cell r="K339" t="str">
            <v>Electro Sumergible</v>
          </cell>
          <cell r="L339" t="str">
            <v>C</v>
          </cell>
        </row>
        <row r="340">
          <cell r="B340" t="str">
            <v>SCB-142a</v>
          </cell>
          <cell r="C340" t="str">
            <v>02/03/2022</v>
          </cell>
          <cell r="D340">
            <v>661</v>
          </cell>
          <cell r="E340">
            <v>18</v>
          </cell>
          <cell r="F340">
            <v>2.7</v>
          </cell>
          <cell r="G340">
            <v>85.000000000000014</v>
          </cell>
          <cell r="H340">
            <v>15.3</v>
          </cell>
          <cell r="I340">
            <v>796</v>
          </cell>
          <cell r="J340" t="str">
            <v>SCB- 01</v>
          </cell>
          <cell r="K340" t="str">
            <v>Bombeo Mecánico</v>
          </cell>
          <cell r="L340" t="str">
            <v>B</v>
          </cell>
        </row>
        <row r="341">
          <cell r="B341" t="str">
            <v>SCB-144a</v>
          </cell>
          <cell r="C341" t="str">
            <v>29/01/2023</v>
          </cell>
          <cell r="D341">
            <v>328</v>
          </cell>
          <cell r="E341">
            <v>81</v>
          </cell>
          <cell r="F341">
            <v>3.24</v>
          </cell>
          <cell r="G341">
            <v>96.000000000000014</v>
          </cell>
          <cell r="H341">
            <v>77.760000000000005</v>
          </cell>
          <cell r="I341">
            <v>155</v>
          </cell>
          <cell r="J341" t="str">
            <v>SCB- 01</v>
          </cell>
          <cell r="K341" t="str">
            <v>Electro Sumergible</v>
          </cell>
          <cell r="L341" t="str">
            <v>B</v>
          </cell>
        </row>
        <row r="342">
          <cell r="B342" t="str">
            <v>SCB-145a</v>
          </cell>
          <cell r="C342" t="str">
            <v>26/07/2022</v>
          </cell>
          <cell r="D342">
            <v>515</v>
          </cell>
          <cell r="E342">
            <v>66</v>
          </cell>
          <cell r="F342">
            <v>2.64</v>
          </cell>
          <cell r="G342">
            <v>96</v>
          </cell>
          <cell r="H342">
            <v>63.36</v>
          </cell>
          <cell r="I342">
            <v>23</v>
          </cell>
          <cell r="J342" t="str">
            <v>SCB- 01</v>
          </cell>
          <cell r="K342" t="str">
            <v>Electro Sumergible</v>
          </cell>
          <cell r="L342" t="str">
            <v>C</v>
          </cell>
        </row>
        <row r="343">
          <cell r="B343" t="str">
            <v>SCB-146a</v>
          </cell>
          <cell r="C343" t="str">
            <v>29/01/2023</v>
          </cell>
          <cell r="D343">
            <v>328</v>
          </cell>
          <cell r="E343">
            <v>60</v>
          </cell>
          <cell r="F343">
            <v>4.62</v>
          </cell>
          <cell r="G343">
            <v>92.300000000000011</v>
          </cell>
          <cell r="H343">
            <v>55.38</v>
          </cell>
          <cell r="I343">
            <v>197</v>
          </cell>
          <cell r="J343" t="str">
            <v>SCB- 01</v>
          </cell>
          <cell r="K343" t="str">
            <v>Bombeo Mecánico</v>
          </cell>
          <cell r="L343" t="str">
            <v>A</v>
          </cell>
        </row>
        <row r="344">
          <cell r="B344" t="str">
            <v>SCB-20</v>
          </cell>
          <cell r="C344" t="str">
            <v>13/03/2023</v>
          </cell>
          <cell r="D344">
            <v>285</v>
          </cell>
          <cell r="E344">
            <v>214</v>
          </cell>
          <cell r="F344">
            <v>1.9259999999999999</v>
          </cell>
          <cell r="G344">
            <v>99.100000000000009</v>
          </cell>
          <cell r="H344">
            <v>212.07400000000001</v>
          </cell>
          <cell r="I344">
            <v>1100</v>
          </cell>
          <cell r="J344" t="str">
            <v>SCB- 01</v>
          </cell>
          <cell r="K344" t="str">
            <v>Electro Sumergible</v>
          </cell>
          <cell r="L344" t="str">
            <v>B</v>
          </cell>
        </row>
        <row r="345">
          <cell r="B345" t="str">
            <v>SCB-23</v>
          </cell>
          <cell r="C345" t="str">
            <v>12/10/2022</v>
          </cell>
          <cell r="D345">
            <v>437</v>
          </cell>
          <cell r="E345">
            <v>192</v>
          </cell>
          <cell r="F345">
            <v>4.2240000000000002</v>
          </cell>
          <cell r="G345">
            <v>97.800000000000011</v>
          </cell>
          <cell r="H345">
            <v>187.77600000000001</v>
          </cell>
          <cell r="I345">
            <v>150</v>
          </cell>
          <cell r="J345" t="str">
            <v>SCB- 01</v>
          </cell>
          <cell r="K345" t="str">
            <v>Electro Sumergible</v>
          </cell>
          <cell r="L345" t="str">
            <v>B</v>
          </cell>
        </row>
        <row r="346">
          <cell r="B346" t="str">
            <v>SCB-28</v>
          </cell>
          <cell r="C346" t="str">
            <v>13/03/2023</v>
          </cell>
          <cell r="D346">
            <v>285</v>
          </cell>
          <cell r="E346">
            <v>177</v>
          </cell>
          <cell r="F346">
            <v>4.2480000000000002</v>
          </cell>
          <cell r="G346">
            <v>97.600000000000009</v>
          </cell>
          <cell r="H346">
            <v>172.75200000000001</v>
          </cell>
          <cell r="I346">
            <v>500</v>
          </cell>
          <cell r="J346" t="str">
            <v>SCB- 01</v>
          </cell>
          <cell r="K346" t="str">
            <v>Electro Sumergible</v>
          </cell>
          <cell r="L346" t="str">
            <v>A</v>
          </cell>
        </row>
        <row r="347">
          <cell r="B347" t="str">
            <v>SCB-37</v>
          </cell>
          <cell r="C347" t="str">
            <v>29/01/2023</v>
          </cell>
          <cell r="D347">
            <v>328</v>
          </cell>
          <cell r="E347">
            <v>515</v>
          </cell>
          <cell r="F347">
            <v>4.6349999999999998</v>
          </cell>
          <cell r="G347">
            <v>99.1</v>
          </cell>
          <cell r="H347">
            <v>510.36500000000001</v>
          </cell>
          <cell r="I347">
            <v>5953</v>
          </cell>
          <cell r="J347" t="str">
            <v>SCB- 01</v>
          </cell>
          <cell r="K347" t="str">
            <v>Electro Sumergible</v>
          </cell>
          <cell r="L347" t="str">
            <v>A</v>
          </cell>
        </row>
        <row r="348">
          <cell r="B348" t="str">
            <v>SCB-45</v>
          </cell>
          <cell r="C348" t="str">
            <v>31/01/2023</v>
          </cell>
          <cell r="D348">
            <v>326</v>
          </cell>
          <cell r="E348">
            <v>235</v>
          </cell>
          <cell r="F348">
            <v>1.88</v>
          </cell>
          <cell r="G348">
            <v>99.2</v>
          </cell>
          <cell r="H348">
            <v>233.12</v>
          </cell>
          <cell r="I348">
            <v>1160</v>
          </cell>
          <cell r="J348" t="str">
            <v>SCB- 01</v>
          </cell>
          <cell r="K348" t="str">
            <v>Electro Sumergible</v>
          </cell>
          <cell r="L348" t="str">
            <v>B</v>
          </cell>
        </row>
        <row r="349">
          <cell r="B349" t="str">
            <v>SCB-46</v>
          </cell>
          <cell r="C349" t="str">
            <v>31/01/2023</v>
          </cell>
          <cell r="D349">
            <v>326</v>
          </cell>
          <cell r="E349">
            <v>104</v>
          </cell>
          <cell r="F349">
            <v>6.24</v>
          </cell>
          <cell r="G349">
            <v>94</v>
          </cell>
          <cell r="H349">
            <v>97.76</v>
          </cell>
          <cell r="I349">
            <v>420</v>
          </cell>
          <cell r="J349" t="str">
            <v>SCB- 01</v>
          </cell>
          <cell r="K349" t="str">
            <v>Bombeo Mecánico</v>
          </cell>
          <cell r="L349" t="str">
            <v>A</v>
          </cell>
        </row>
        <row r="350">
          <cell r="B350" t="str">
            <v>SCB-48</v>
          </cell>
          <cell r="C350" t="str">
            <v>22/02/2022</v>
          </cell>
          <cell r="D350">
            <v>669</v>
          </cell>
          <cell r="E350">
            <v>260</v>
          </cell>
          <cell r="F350">
            <v>2.6</v>
          </cell>
          <cell r="G350">
            <v>98.999999999999986</v>
          </cell>
          <cell r="H350">
            <v>257.39999999999998</v>
          </cell>
          <cell r="I350">
            <v>100</v>
          </cell>
          <cell r="J350" t="str">
            <v>SCB- 01</v>
          </cell>
          <cell r="K350" t="str">
            <v>Electro Sumergible</v>
          </cell>
          <cell r="L350" t="str">
            <v>C</v>
          </cell>
        </row>
        <row r="351">
          <cell r="B351" t="str">
            <v>SCB-77a</v>
          </cell>
          <cell r="C351" t="str">
            <v>29/01/2023</v>
          </cell>
          <cell r="D351">
            <v>328</v>
          </cell>
          <cell r="E351">
            <v>389</v>
          </cell>
          <cell r="F351">
            <v>2.3340000000000001</v>
          </cell>
          <cell r="G351">
            <v>99.4</v>
          </cell>
          <cell r="H351">
            <v>386.666</v>
          </cell>
          <cell r="I351">
            <v>102</v>
          </cell>
          <cell r="J351" t="str">
            <v>SCB- 01</v>
          </cell>
          <cell r="K351" t="str">
            <v>Electro Sumergible</v>
          </cell>
          <cell r="L351" t="str">
            <v>B</v>
          </cell>
        </row>
        <row r="352">
          <cell r="B352" t="str">
            <v>SCB-78a</v>
          </cell>
          <cell r="C352" t="str">
            <v>29/01/2023</v>
          </cell>
          <cell r="D352">
            <v>328</v>
          </cell>
          <cell r="E352">
            <v>55</v>
          </cell>
          <cell r="F352">
            <v>6.05</v>
          </cell>
          <cell r="G352">
            <v>89</v>
          </cell>
          <cell r="H352">
            <v>48.95</v>
          </cell>
          <cell r="I352">
            <v>498</v>
          </cell>
          <cell r="J352" t="str">
            <v>SCB- 01</v>
          </cell>
          <cell r="K352" t="str">
            <v>Bombeo Mecánico</v>
          </cell>
          <cell r="L352" t="str">
            <v>A</v>
          </cell>
        </row>
        <row r="353">
          <cell r="B353" t="str">
            <v>SCB-79a</v>
          </cell>
          <cell r="C353" t="str">
            <v>11/10/2021</v>
          </cell>
          <cell r="D353">
            <v>803</v>
          </cell>
          <cell r="E353">
            <v>127</v>
          </cell>
          <cell r="F353">
            <v>3.81</v>
          </cell>
          <cell r="G353">
            <v>97</v>
          </cell>
          <cell r="H353">
            <v>123.19</v>
          </cell>
          <cell r="I353">
            <v>548</v>
          </cell>
          <cell r="J353" t="str">
            <v>SCB- 01</v>
          </cell>
          <cell r="K353" t="str">
            <v>Electro Sumergible</v>
          </cell>
          <cell r="L353" t="str">
            <v>B</v>
          </cell>
        </row>
        <row r="354">
          <cell r="B354" t="str">
            <v>SCB-80a</v>
          </cell>
          <cell r="C354" t="str">
            <v>02/03/2022</v>
          </cell>
          <cell r="D354">
            <v>661</v>
          </cell>
          <cell r="E354">
            <v>207</v>
          </cell>
          <cell r="F354">
            <v>1.0349999999999999</v>
          </cell>
          <cell r="G354">
            <v>99.5</v>
          </cell>
          <cell r="H354">
            <v>205.965</v>
          </cell>
          <cell r="I354">
            <v>1200</v>
          </cell>
          <cell r="J354" t="str">
            <v>SCB- 01</v>
          </cell>
          <cell r="K354" t="str">
            <v>Electro Sumergible</v>
          </cell>
          <cell r="L354" t="str">
            <v>A</v>
          </cell>
        </row>
        <row r="355">
          <cell r="B355" t="str">
            <v>SCB-81a</v>
          </cell>
          <cell r="C355" t="str">
            <v>14/03/2023</v>
          </cell>
          <cell r="D355">
            <v>284</v>
          </cell>
          <cell r="E355">
            <v>70</v>
          </cell>
          <cell r="F355">
            <v>4.9000000000000004</v>
          </cell>
          <cell r="G355">
            <v>93</v>
          </cell>
          <cell r="H355">
            <v>65.099999999999994</v>
          </cell>
          <cell r="I355">
            <v>250</v>
          </cell>
          <cell r="J355" t="str">
            <v>SCB- 01</v>
          </cell>
          <cell r="K355" t="str">
            <v>Bombeo Mecánico</v>
          </cell>
          <cell r="L355" t="str">
            <v>B</v>
          </cell>
        </row>
        <row r="356">
          <cell r="B356" t="str">
            <v>SCB-84a</v>
          </cell>
          <cell r="C356" t="str">
            <v>23/05/2022</v>
          </cell>
          <cell r="D356">
            <v>579</v>
          </cell>
          <cell r="E356">
            <v>43</v>
          </cell>
          <cell r="F356">
            <v>1.8919999999999999</v>
          </cell>
          <cell r="G356">
            <v>95.6</v>
          </cell>
          <cell r="H356">
            <v>41.107999999999997</v>
          </cell>
          <cell r="I356">
            <v>467</v>
          </cell>
          <cell r="J356" t="str">
            <v>SCB- 01</v>
          </cell>
          <cell r="K356" t="str">
            <v>Bombeo Mecánico</v>
          </cell>
          <cell r="L356" t="str">
            <v>C</v>
          </cell>
        </row>
        <row r="357">
          <cell r="B357" t="str">
            <v>SCB-86a</v>
          </cell>
          <cell r="C357" t="str">
            <v>29/01/2023</v>
          </cell>
          <cell r="D357">
            <v>328</v>
          </cell>
          <cell r="E357">
            <v>45</v>
          </cell>
          <cell r="F357">
            <v>5.4</v>
          </cell>
          <cell r="G357">
            <v>88</v>
          </cell>
          <cell r="H357">
            <v>39.6</v>
          </cell>
          <cell r="I357">
            <v>538</v>
          </cell>
          <cell r="J357" t="str">
            <v>SCB- 01</v>
          </cell>
          <cell r="K357" t="str">
            <v>Electro Sumergible</v>
          </cell>
          <cell r="L357" t="str">
            <v>A</v>
          </cell>
        </row>
        <row r="358">
          <cell r="B358" t="str">
            <v>SCB-88a</v>
          </cell>
          <cell r="C358" t="str">
            <v>05/12/2022</v>
          </cell>
          <cell r="D358">
            <v>383</v>
          </cell>
          <cell r="E358">
            <v>60</v>
          </cell>
          <cell r="F358">
            <v>4.2</v>
          </cell>
          <cell r="G358">
            <v>93</v>
          </cell>
          <cell r="H358">
            <v>55.8</v>
          </cell>
          <cell r="I358">
            <v>568</v>
          </cell>
          <cell r="J358" t="str">
            <v>SCB- 01</v>
          </cell>
          <cell r="K358" t="str">
            <v>Electro Sumergible</v>
          </cell>
          <cell r="L358" t="str">
            <v>A</v>
          </cell>
        </row>
        <row r="359">
          <cell r="B359" t="str">
            <v>SCB-89a</v>
          </cell>
          <cell r="C359" t="str">
            <v>19/01/2023</v>
          </cell>
          <cell r="D359">
            <v>338</v>
          </cell>
          <cell r="E359">
            <v>185</v>
          </cell>
          <cell r="F359">
            <v>2.6640000000000001</v>
          </cell>
          <cell r="G359">
            <v>98.56</v>
          </cell>
          <cell r="H359">
            <v>182.33600000000001</v>
          </cell>
          <cell r="I359">
            <v>1590</v>
          </cell>
          <cell r="J359" t="str">
            <v>SCB- 01</v>
          </cell>
          <cell r="K359" t="str">
            <v>Electro Sumergible</v>
          </cell>
          <cell r="L359" t="str">
            <v>B</v>
          </cell>
        </row>
        <row r="360">
          <cell r="B360" t="str">
            <v>SCB-92a</v>
          </cell>
          <cell r="C360" t="str">
            <v>27/07/2022</v>
          </cell>
          <cell r="D360">
            <v>514</v>
          </cell>
          <cell r="E360">
            <v>134</v>
          </cell>
          <cell r="F360">
            <v>2.0099999999999998</v>
          </cell>
          <cell r="G360">
            <v>98.500000000000014</v>
          </cell>
          <cell r="H360">
            <v>131.99</v>
          </cell>
          <cell r="I360">
            <v>385</v>
          </cell>
          <cell r="J360" t="str">
            <v>SCB- 01</v>
          </cell>
          <cell r="K360" t="str">
            <v>Electro Sumergible</v>
          </cell>
          <cell r="L360" t="str">
            <v>C</v>
          </cell>
        </row>
        <row r="361">
          <cell r="B361" t="str">
            <v>SCB-93a</v>
          </cell>
          <cell r="C361" t="str">
            <v>29/01/2023</v>
          </cell>
          <cell r="D361">
            <v>328</v>
          </cell>
          <cell r="E361">
            <v>120</v>
          </cell>
          <cell r="F361">
            <v>4.5599999999999996</v>
          </cell>
          <cell r="G361">
            <v>96.2</v>
          </cell>
          <cell r="H361">
            <v>115.44</v>
          </cell>
          <cell r="I361">
            <v>303</v>
          </cell>
          <cell r="J361" t="str">
            <v>SCB- 01</v>
          </cell>
          <cell r="K361" t="str">
            <v>Electro Sumergible</v>
          </cell>
          <cell r="L361" t="str">
            <v>A</v>
          </cell>
        </row>
        <row r="362">
          <cell r="B362" t="str">
            <v>SCB-95a</v>
          </cell>
          <cell r="C362" t="str">
            <v>18/01/2023</v>
          </cell>
          <cell r="D362">
            <v>339</v>
          </cell>
          <cell r="E362">
            <v>125</v>
          </cell>
          <cell r="F362">
            <v>3.875</v>
          </cell>
          <cell r="G362">
            <v>96.899999999999991</v>
          </cell>
          <cell r="H362">
            <v>121.125</v>
          </cell>
          <cell r="I362">
            <v>423</v>
          </cell>
          <cell r="J362" t="str">
            <v>SCB- 01</v>
          </cell>
          <cell r="K362" t="str">
            <v>Electro Sumergible</v>
          </cell>
          <cell r="L362" t="str">
            <v>B</v>
          </cell>
        </row>
        <row r="363">
          <cell r="B363" t="str">
            <v>SCB-98a</v>
          </cell>
          <cell r="C363" t="str">
            <v>18/01/2023</v>
          </cell>
          <cell r="D363">
            <v>339</v>
          </cell>
          <cell r="E363">
            <v>244</v>
          </cell>
          <cell r="F363">
            <v>5.1239999999999997</v>
          </cell>
          <cell r="G363">
            <v>97.899999999999991</v>
          </cell>
          <cell r="H363">
            <v>238.876</v>
          </cell>
          <cell r="I363">
            <v>46</v>
          </cell>
          <cell r="J363" t="str">
            <v>SCB- 01</v>
          </cell>
          <cell r="K363" t="str">
            <v>Electro Sumergible</v>
          </cell>
          <cell r="L363" t="str">
            <v>A</v>
          </cell>
        </row>
        <row r="364">
          <cell r="B364" t="str">
            <v>SCB.xp-55</v>
          </cell>
          <cell r="C364" t="str">
            <v>14/06/2022</v>
          </cell>
          <cell r="D364">
            <v>557</v>
          </cell>
          <cell r="E364">
            <v>400</v>
          </cell>
          <cell r="F364">
            <v>8.8000000000000007</v>
          </cell>
          <cell r="G364">
            <v>97.8</v>
          </cell>
          <cell r="H364">
            <v>391.2</v>
          </cell>
          <cell r="I364">
            <v>900</v>
          </cell>
          <cell r="J364" t="str">
            <v>SCB- 01</v>
          </cell>
          <cell r="K364" t="str">
            <v>Electro Sumergible</v>
          </cell>
          <cell r="L364" t="str">
            <v>A</v>
          </cell>
        </row>
        <row r="365">
          <cell r="B365" t="str">
            <v>RiAlN-15(d)[00]a</v>
          </cell>
          <cell r="C365" t="str">
            <v>28/09/2021</v>
          </cell>
          <cell r="D365">
            <v>816</v>
          </cell>
          <cell r="E365">
            <v>2.35</v>
          </cell>
          <cell r="F365">
            <v>1.3160000000000001</v>
          </cell>
          <cell r="G365">
            <v>44</v>
          </cell>
          <cell r="H365">
            <v>1.034</v>
          </cell>
          <cell r="I365">
            <v>160</v>
          </cell>
          <cell r="J365" t="str">
            <v>VAM</v>
          </cell>
          <cell r="K365" t="str">
            <v>Bombeo Mecánico</v>
          </cell>
          <cell r="L365" t="str">
            <v>C</v>
          </cell>
        </row>
        <row r="366">
          <cell r="B366" t="str">
            <v>RiAlN-2[01]b</v>
          </cell>
          <cell r="C366" t="str">
            <v>17/02/2023</v>
          </cell>
          <cell r="D366">
            <v>309</v>
          </cell>
          <cell r="E366">
            <v>20.399999999999999</v>
          </cell>
          <cell r="F366">
            <v>20.196000000000002</v>
          </cell>
          <cell r="G366">
            <v>1</v>
          </cell>
          <cell r="H366">
            <v>0.20399999999999999</v>
          </cell>
          <cell r="I366">
            <v>623</v>
          </cell>
          <cell r="J366" t="str">
            <v>VAM</v>
          </cell>
          <cell r="K366" t="str">
            <v>Bombeo Mecánico</v>
          </cell>
          <cell r="L366" t="str">
            <v>A</v>
          </cell>
        </row>
        <row r="367">
          <cell r="B367" t="str">
            <v>VAM-0006[01]a</v>
          </cell>
          <cell r="C367" t="str">
            <v>10/10/2020</v>
          </cell>
          <cell r="D367">
            <v>1169</v>
          </cell>
          <cell r="E367">
            <v>0</v>
          </cell>
          <cell r="F367">
            <v>0</v>
          </cell>
          <cell r="G367" t="str">
            <v/>
          </cell>
          <cell r="H367">
            <v>0</v>
          </cell>
          <cell r="I367">
            <v>6500</v>
          </cell>
          <cell r="J367" t="str">
            <v>VAM</v>
          </cell>
          <cell r="K367" t="str">
            <v>Surgente</v>
          </cell>
          <cell r="L367" t="str">
            <v>C</v>
          </cell>
        </row>
        <row r="368">
          <cell r="B368" t="str">
            <v>VAM-0007[00]a</v>
          </cell>
          <cell r="C368" t="str">
            <v>13/07/2021</v>
          </cell>
          <cell r="D368">
            <v>893</v>
          </cell>
          <cell r="E368">
            <v>3.9</v>
          </cell>
          <cell r="F368">
            <v>1.2869999999999999</v>
          </cell>
          <cell r="G368">
            <v>67</v>
          </cell>
          <cell r="H368">
            <v>2.613</v>
          </cell>
          <cell r="I368">
            <v>1000</v>
          </cell>
          <cell r="J368" t="str">
            <v>VAM</v>
          </cell>
          <cell r="K368" t="str">
            <v>Bombeo Mecánico</v>
          </cell>
          <cell r="L368" t="str">
            <v>C</v>
          </cell>
        </row>
        <row r="369">
          <cell r="B369" t="str">
            <v>VAM-0008[00]a</v>
          </cell>
          <cell r="C369" t="str">
            <v>07/03/2023</v>
          </cell>
          <cell r="D369">
            <v>291</v>
          </cell>
          <cell r="E369">
            <v>25.35</v>
          </cell>
          <cell r="F369">
            <v>9.1259999999999994</v>
          </cell>
          <cell r="G369">
            <v>64</v>
          </cell>
          <cell r="H369">
            <v>16.224</v>
          </cell>
          <cell r="I369">
            <v>460</v>
          </cell>
          <cell r="J369" t="str">
            <v>VAM</v>
          </cell>
          <cell r="K369" t="str">
            <v>Bombeo Mecánico</v>
          </cell>
          <cell r="L369" t="str">
            <v>B</v>
          </cell>
        </row>
        <row r="370">
          <cell r="B370" t="str">
            <v>VAM-0011[00]a(I)</v>
          </cell>
          <cell r="C370" t="str">
            <v>15/09/2022</v>
          </cell>
          <cell r="D370">
            <v>464</v>
          </cell>
          <cell r="E370">
            <v>35</v>
          </cell>
          <cell r="F370">
            <v>6.65</v>
          </cell>
          <cell r="G370">
            <v>81</v>
          </cell>
          <cell r="H370">
            <v>28.35</v>
          </cell>
          <cell r="I370">
            <v>393</v>
          </cell>
          <cell r="J370" t="str">
            <v>VAM</v>
          </cell>
          <cell r="K370" t="str">
            <v>Bombeo Mecánico</v>
          </cell>
          <cell r="L370" t="str">
            <v>A</v>
          </cell>
        </row>
        <row r="371">
          <cell r="B371" t="str">
            <v>VAM-0013[00]a</v>
          </cell>
          <cell r="C371" t="str">
            <v>23/05/2022</v>
          </cell>
          <cell r="D371">
            <v>579</v>
          </cell>
          <cell r="E371">
            <v>0</v>
          </cell>
          <cell r="F371">
            <v>0</v>
          </cell>
          <cell r="G371" t="str">
            <v/>
          </cell>
          <cell r="H371">
            <v>0</v>
          </cell>
          <cell r="I371">
            <v>16908</v>
          </cell>
          <cell r="J371" t="str">
            <v>VAM</v>
          </cell>
          <cell r="K371" t="str">
            <v>Surgente</v>
          </cell>
          <cell r="L371" t="str">
            <v>A</v>
          </cell>
        </row>
        <row r="372">
          <cell r="B372" t="str">
            <v>VAM-0017[00]a</v>
          </cell>
          <cell r="C372" t="str">
            <v>19/04/2022</v>
          </cell>
          <cell r="D372">
            <v>613</v>
          </cell>
          <cell r="E372">
            <v>3</v>
          </cell>
          <cell r="F372">
            <v>0.45</v>
          </cell>
          <cell r="G372">
            <v>85</v>
          </cell>
          <cell r="H372">
            <v>2.5499999999999998</v>
          </cell>
          <cell r="I372">
            <v>1572</v>
          </cell>
          <cell r="J372" t="str">
            <v>VAM</v>
          </cell>
          <cell r="K372" t="str">
            <v>Bombeo Hidráulico</v>
          </cell>
          <cell r="L372" t="str">
            <v>C</v>
          </cell>
        </row>
        <row r="373">
          <cell r="B373" t="str">
            <v>VAM-100(d)[00]a</v>
          </cell>
          <cell r="C373" t="str">
            <v>25/08/2022</v>
          </cell>
          <cell r="D373">
            <v>485</v>
          </cell>
          <cell r="E373">
            <v>4</v>
          </cell>
          <cell r="F373">
            <v>0.44</v>
          </cell>
          <cell r="G373">
            <v>89</v>
          </cell>
          <cell r="H373">
            <v>3.56</v>
          </cell>
          <cell r="I373">
            <v>100</v>
          </cell>
          <cell r="J373" t="str">
            <v>VAM</v>
          </cell>
          <cell r="K373" t="str">
            <v>Bombeo Hidráulico</v>
          </cell>
          <cell r="L373" t="str">
            <v>C</v>
          </cell>
        </row>
        <row r="374">
          <cell r="B374" t="str">
            <v>VAM-14a</v>
          </cell>
          <cell r="C374" t="str">
            <v>13/03/2023</v>
          </cell>
          <cell r="D374">
            <v>285</v>
          </cell>
          <cell r="E374">
            <v>31.2</v>
          </cell>
          <cell r="F374">
            <v>5.6159999999999997</v>
          </cell>
          <cell r="G374">
            <v>82</v>
          </cell>
          <cell r="H374">
            <v>25.584</v>
          </cell>
          <cell r="I374">
            <v>2200</v>
          </cell>
          <cell r="J374" t="str">
            <v>VAM</v>
          </cell>
          <cell r="K374" t="str">
            <v>Bombeo Mecánico</v>
          </cell>
          <cell r="L374" t="str">
            <v>B</v>
          </cell>
        </row>
        <row r="375">
          <cell r="B375" t="str">
            <v>VAM-15a</v>
          </cell>
          <cell r="C375" t="str">
            <v>07/03/2023</v>
          </cell>
          <cell r="D375">
            <v>291</v>
          </cell>
          <cell r="E375">
            <v>11.04</v>
          </cell>
          <cell r="F375">
            <v>4.968</v>
          </cell>
          <cell r="G375">
            <v>55.000000000000007</v>
          </cell>
          <cell r="H375">
            <v>6.0720000000000001</v>
          </cell>
          <cell r="I375">
            <v>1100</v>
          </cell>
          <cell r="J375" t="str">
            <v>VAM</v>
          </cell>
          <cell r="K375" t="str">
            <v>Bombeo Mecánico</v>
          </cell>
          <cell r="L375" t="str">
            <v>B</v>
          </cell>
        </row>
        <row r="376">
          <cell r="B376" t="str">
            <v>VAM-18a</v>
          </cell>
          <cell r="C376" t="str">
            <v>27/07/2022</v>
          </cell>
          <cell r="D376">
            <v>514</v>
          </cell>
          <cell r="E376">
            <v>52</v>
          </cell>
          <cell r="F376">
            <v>2.6</v>
          </cell>
          <cell r="G376">
            <v>95</v>
          </cell>
          <cell r="H376">
            <v>49.4</v>
          </cell>
          <cell r="I376">
            <v>850</v>
          </cell>
          <cell r="J376" t="str">
            <v>VAM</v>
          </cell>
          <cell r="K376" t="str">
            <v>Electro Sumergible</v>
          </cell>
          <cell r="L376" t="str">
            <v>C</v>
          </cell>
        </row>
        <row r="377">
          <cell r="B377" t="str">
            <v>VAM-19a</v>
          </cell>
          <cell r="C377" t="str">
            <v>10/02/2023</v>
          </cell>
          <cell r="D377">
            <v>316</v>
          </cell>
          <cell r="E377">
            <v>8.6999999999999993</v>
          </cell>
          <cell r="F377">
            <v>7.9</v>
          </cell>
          <cell r="G377">
            <v>9.1954022988505759</v>
          </cell>
          <cell r="H377">
            <v>0.8</v>
          </cell>
          <cell r="I377">
            <v>1000</v>
          </cell>
          <cell r="J377" t="str">
            <v>VAM</v>
          </cell>
          <cell r="K377" t="str">
            <v>Bombeo Mecánico</v>
          </cell>
          <cell r="L377" t="str">
            <v>A</v>
          </cell>
        </row>
        <row r="378">
          <cell r="B378" t="str">
            <v>VAM-21a(I)</v>
          </cell>
          <cell r="C378" t="str">
            <v>01/04/2022</v>
          </cell>
          <cell r="D378">
            <v>631</v>
          </cell>
          <cell r="E378">
            <v>19.600000000000001</v>
          </cell>
          <cell r="F378">
            <v>3.1360000000000001</v>
          </cell>
          <cell r="G378">
            <v>83.999999999999986</v>
          </cell>
          <cell r="H378">
            <v>16.463999999999999</v>
          </cell>
          <cell r="I378">
            <v>867</v>
          </cell>
          <cell r="J378" t="str">
            <v>VAM</v>
          </cell>
          <cell r="K378" t="str">
            <v>Bombeo Mecánico</v>
          </cell>
          <cell r="L378" t="str">
            <v>C</v>
          </cell>
        </row>
        <row r="379">
          <cell r="B379" t="str">
            <v>VAM-22a</v>
          </cell>
          <cell r="C379" t="str">
            <v>19/09/2022</v>
          </cell>
          <cell r="D379">
            <v>460</v>
          </cell>
          <cell r="E379">
            <v>308</v>
          </cell>
          <cell r="F379">
            <v>8.3160000000000007</v>
          </cell>
          <cell r="G379">
            <v>97.300000000000011</v>
          </cell>
          <cell r="H379">
            <v>299.68400000000003</v>
          </cell>
          <cell r="I379">
            <v>800</v>
          </cell>
          <cell r="J379" t="str">
            <v>VAM</v>
          </cell>
          <cell r="K379" t="str">
            <v>Electro Sumergible</v>
          </cell>
          <cell r="L379" t="str">
            <v>A</v>
          </cell>
        </row>
        <row r="380">
          <cell r="B380" t="str">
            <v>VAM-25a</v>
          </cell>
          <cell r="C380" t="str">
            <v>19/09/2022</v>
          </cell>
          <cell r="D380">
            <v>460</v>
          </cell>
          <cell r="E380">
            <v>68</v>
          </cell>
          <cell r="F380">
            <v>8.2959999999999994</v>
          </cell>
          <cell r="G380">
            <v>87.8</v>
          </cell>
          <cell r="H380">
            <v>59.704000000000001</v>
          </cell>
          <cell r="I380">
            <v>2700</v>
          </cell>
          <cell r="J380" t="str">
            <v>VAM</v>
          </cell>
          <cell r="K380" t="str">
            <v>Electro Sumergible</v>
          </cell>
          <cell r="L380" t="str">
            <v>A</v>
          </cell>
        </row>
        <row r="381">
          <cell r="B381" t="str">
            <v>VAM-26a</v>
          </cell>
          <cell r="C381" t="str">
            <v>15/09/2022</v>
          </cell>
          <cell r="D381">
            <v>464</v>
          </cell>
          <cell r="E381">
            <v>10.5</v>
          </cell>
          <cell r="F381">
            <v>2.625</v>
          </cell>
          <cell r="G381">
            <v>75</v>
          </cell>
          <cell r="H381">
            <v>7.875</v>
          </cell>
          <cell r="I381">
            <v>1500</v>
          </cell>
          <cell r="J381" t="str">
            <v>VAM</v>
          </cell>
          <cell r="K381" t="str">
            <v>Bombeo Hidráulico</v>
          </cell>
          <cell r="L381" t="str">
            <v>B</v>
          </cell>
        </row>
        <row r="382">
          <cell r="B382" t="str">
            <v>VAM-27a</v>
          </cell>
          <cell r="C382" t="str">
            <v>13/03/2023</v>
          </cell>
          <cell r="D382">
            <v>285</v>
          </cell>
          <cell r="E382">
            <v>18</v>
          </cell>
          <cell r="F382">
            <v>8.1</v>
          </cell>
          <cell r="G382">
            <v>55.000000000000007</v>
          </cell>
          <cell r="H382">
            <v>9.9</v>
          </cell>
          <cell r="I382">
            <v>2000</v>
          </cell>
          <cell r="J382" t="str">
            <v>VAM</v>
          </cell>
          <cell r="K382" t="str">
            <v>Bombeo Mecánico</v>
          </cell>
          <cell r="L382" t="str">
            <v>A</v>
          </cell>
        </row>
        <row r="383">
          <cell r="B383" t="str">
            <v>VAM-29a</v>
          </cell>
          <cell r="C383" t="str">
            <v>23/05/2022</v>
          </cell>
          <cell r="D383">
            <v>579</v>
          </cell>
          <cell r="E383">
            <v>0</v>
          </cell>
          <cell r="F383">
            <v>0</v>
          </cell>
          <cell r="G383" t="str">
            <v/>
          </cell>
          <cell r="H383">
            <v>0</v>
          </cell>
          <cell r="I383">
            <v>19861</v>
          </cell>
          <cell r="J383" t="str">
            <v>VAM</v>
          </cell>
          <cell r="K383" t="str">
            <v>Surgente</v>
          </cell>
          <cell r="L383" t="str">
            <v>A</v>
          </cell>
        </row>
        <row r="384">
          <cell r="B384" t="str">
            <v>VAM-31a</v>
          </cell>
          <cell r="C384" t="str">
            <v>13/03/2023</v>
          </cell>
          <cell r="D384">
            <v>285</v>
          </cell>
          <cell r="E384">
            <v>39.520000000000003</v>
          </cell>
          <cell r="F384">
            <v>35.173000000000002</v>
          </cell>
          <cell r="G384">
            <v>10.999493927125506</v>
          </cell>
          <cell r="H384">
            <v>4.3470000000000004</v>
          </cell>
          <cell r="I384">
            <v>786</v>
          </cell>
          <cell r="J384" t="str">
            <v>VAM</v>
          </cell>
          <cell r="K384" t="str">
            <v>Electro Sumergible</v>
          </cell>
          <cell r="L384" t="str">
            <v>A</v>
          </cell>
        </row>
        <row r="385">
          <cell r="B385" t="str">
            <v>VAM-34a</v>
          </cell>
          <cell r="C385" t="str">
            <v>15/09/2022</v>
          </cell>
          <cell r="D385">
            <v>464</v>
          </cell>
          <cell r="E385">
            <v>29</v>
          </cell>
          <cell r="F385">
            <v>7.83</v>
          </cell>
          <cell r="G385">
            <v>73.000000000000014</v>
          </cell>
          <cell r="H385">
            <v>21.17</v>
          </cell>
          <cell r="I385">
            <v>1500</v>
          </cell>
          <cell r="J385" t="str">
            <v>VAM</v>
          </cell>
          <cell r="K385" t="str">
            <v>Bombeo Mecánico</v>
          </cell>
          <cell r="L385" t="str">
            <v>B</v>
          </cell>
        </row>
        <row r="386">
          <cell r="B386" t="str">
            <v>VAM-45a</v>
          </cell>
          <cell r="C386" t="str">
            <v>10/07/2022</v>
          </cell>
          <cell r="D386">
            <v>531</v>
          </cell>
          <cell r="E386">
            <v>43</v>
          </cell>
          <cell r="F386">
            <v>7.74</v>
          </cell>
          <cell r="G386">
            <v>82</v>
          </cell>
          <cell r="H386">
            <v>35.26</v>
          </cell>
          <cell r="I386">
            <v>1048</v>
          </cell>
          <cell r="J386" t="str">
            <v>VAM</v>
          </cell>
          <cell r="K386" t="str">
            <v>Bombeo Mecánico</v>
          </cell>
          <cell r="L386" t="str">
            <v>A</v>
          </cell>
        </row>
        <row r="387">
          <cell r="B387" t="str">
            <v>VAM-46a</v>
          </cell>
          <cell r="C387" t="str">
            <v>16/03/2023</v>
          </cell>
          <cell r="D387">
            <v>282</v>
          </cell>
          <cell r="E387">
            <v>29.25</v>
          </cell>
          <cell r="F387">
            <v>5.85</v>
          </cell>
          <cell r="G387">
            <v>80</v>
          </cell>
          <cell r="H387">
            <v>23.4</v>
          </cell>
          <cell r="I387">
            <v>780</v>
          </cell>
          <cell r="J387" t="str">
            <v>VAM</v>
          </cell>
          <cell r="K387" t="str">
            <v>Bombeo Mecánico</v>
          </cell>
          <cell r="L387" t="str">
            <v>B</v>
          </cell>
        </row>
        <row r="388">
          <cell r="B388" t="str">
            <v>VAM-47a</v>
          </cell>
          <cell r="C388" t="str">
            <v>19/12/2022</v>
          </cell>
          <cell r="D388">
            <v>369</v>
          </cell>
          <cell r="E388">
            <v>13</v>
          </cell>
          <cell r="F388">
            <v>9.1</v>
          </cell>
          <cell r="G388">
            <v>30</v>
          </cell>
          <cell r="H388">
            <v>3.9</v>
          </cell>
          <cell r="I388">
            <v>240</v>
          </cell>
          <cell r="J388" t="str">
            <v>VAM</v>
          </cell>
          <cell r="K388" t="str">
            <v>Bombeo Mecánico</v>
          </cell>
          <cell r="L388" t="str">
            <v>A</v>
          </cell>
        </row>
        <row r="389">
          <cell r="B389" t="str">
            <v>VAM-50a</v>
          </cell>
          <cell r="C389" t="str">
            <v>15/08/2022</v>
          </cell>
          <cell r="D389">
            <v>495</v>
          </cell>
          <cell r="E389">
            <v>39</v>
          </cell>
          <cell r="F389">
            <v>4.29</v>
          </cell>
          <cell r="G389">
            <v>89</v>
          </cell>
          <cell r="H389">
            <v>34.71</v>
          </cell>
          <cell r="I389">
            <v>929</v>
          </cell>
          <cell r="J389" t="str">
            <v>VAM</v>
          </cell>
          <cell r="K389" t="str">
            <v>Bombeo Mecánico</v>
          </cell>
          <cell r="L389" t="str">
            <v>B</v>
          </cell>
        </row>
        <row r="390">
          <cell r="B390" t="str">
            <v>VAM-52a</v>
          </cell>
          <cell r="C390" t="str">
            <v>14/03/2023</v>
          </cell>
          <cell r="D390">
            <v>284</v>
          </cell>
          <cell r="E390">
            <v>31.2</v>
          </cell>
          <cell r="F390">
            <v>5.6159999999999997</v>
          </cell>
          <cell r="G390">
            <v>82</v>
          </cell>
          <cell r="H390">
            <v>25.584</v>
          </cell>
          <cell r="I390">
            <v>520</v>
          </cell>
          <cell r="J390" t="str">
            <v>VAM</v>
          </cell>
          <cell r="K390" t="str">
            <v>Bombeo Mecánico</v>
          </cell>
          <cell r="L390" t="str">
            <v>B</v>
          </cell>
        </row>
        <row r="391">
          <cell r="B391" t="str">
            <v>VAM-53(d)[00]a</v>
          </cell>
          <cell r="C391" t="str">
            <v>15/08/2021</v>
          </cell>
          <cell r="D391">
            <v>860</v>
          </cell>
          <cell r="E391">
            <v>4.4000000000000004</v>
          </cell>
          <cell r="F391">
            <v>4.2679999999999998</v>
          </cell>
          <cell r="G391">
            <v>3</v>
          </cell>
          <cell r="H391">
            <v>0.13200000000000001</v>
          </cell>
          <cell r="I391">
            <v>404</v>
          </cell>
          <cell r="J391" t="str">
            <v>VAM</v>
          </cell>
          <cell r="K391" t="str">
            <v>Bombeo Mecánico</v>
          </cell>
          <cell r="L391" t="str">
            <v>B</v>
          </cell>
        </row>
        <row r="392">
          <cell r="B392" t="str">
            <v>VAM-54(d)[00]a</v>
          </cell>
          <cell r="C392" t="str">
            <v>22/05/2022</v>
          </cell>
          <cell r="D392">
            <v>580</v>
          </cell>
          <cell r="E392">
            <v>7.9</v>
          </cell>
          <cell r="F392">
            <v>0.39500000000000002</v>
          </cell>
          <cell r="G392">
            <v>95</v>
          </cell>
          <cell r="H392">
            <v>7.5049999999999999</v>
          </cell>
          <cell r="I392">
            <v>3057</v>
          </cell>
          <cell r="J392" t="str">
            <v>VAM</v>
          </cell>
          <cell r="K392" t="str">
            <v>Bombeo Mecánico</v>
          </cell>
          <cell r="L392" t="str">
            <v>C</v>
          </cell>
        </row>
        <row r="393">
          <cell r="B393" t="str">
            <v>VAM-55(d)[00]a</v>
          </cell>
          <cell r="C393" t="str">
            <v>14/03/2023</v>
          </cell>
          <cell r="D393">
            <v>284</v>
          </cell>
          <cell r="E393">
            <v>2.34</v>
          </cell>
          <cell r="F393">
            <v>2.2229999999999999</v>
          </cell>
          <cell r="G393">
            <v>5</v>
          </cell>
          <cell r="H393">
            <v>0.11700000000000001</v>
          </cell>
          <cell r="I393">
            <v>2400</v>
          </cell>
          <cell r="J393" t="str">
            <v>VAM</v>
          </cell>
          <cell r="K393" t="str">
            <v>Bombeo Mecánico</v>
          </cell>
          <cell r="L393" t="str">
            <v>C</v>
          </cell>
        </row>
        <row r="394">
          <cell r="B394" t="str">
            <v>VAM-57a</v>
          </cell>
          <cell r="C394" t="str">
            <v>07/03/2023</v>
          </cell>
          <cell r="D394">
            <v>291</v>
          </cell>
          <cell r="E394">
            <v>87</v>
          </cell>
          <cell r="F394">
            <v>6.96</v>
          </cell>
          <cell r="G394">
            <v>92</v>
          </cell>
          <cell r="H394">
            <v>80.040000000000006</v>
          </cell>
          <cell r="I394">
            <v>2500</v>
          </cell>
          <cell r="J394" t="str">
            <v>VAM</v>
          </cell>
          <cell r="K394" t="str">
            <v>Electro Sumergible</v>
          </cell>
          <cell r="L394" t="str">
            <v>A</v>
          </cell>
        </row>
        <row r="395">
          <cell r="B395" t="str">
            <v>VAM-58(d)[00]a</v>
          </cell>
          <cell r="C395" t="str">
            <v>19/12/2022</v>
          </cell>
          <cell r="D395">
            <v>369</v>
          </cell>
          <cell r="E395">
            <v>6</v>
          </cell>
          <cell r="F395">
            <v>2.88</v>
          </cell>
          <cell r="G395">
            <v>52</v>
          </cell>
          <cell r="H395">
            <v>3.12</v>
          </cell>
          <cell r="I395">
            <v>2900</v>
          </cell>
          <cell r="J395" t="str">
            <v>VAM</v>
          </cell>
          <cell r="K395" t="str">
            <v>Bombeo Mecánico</v>
          </cell>
          <cell r="L395" t="str">
            <v>B</v>
          </cell>
        </row>
        <row r="396">
          <cell r="B396" t="str">
            <v>VAM-59(d)[00]a</v>
          </cell>
          <cell r="C396" t="str">
            <v>16/01/2023</v>
          </cell>
          <cell r="D396">
            <v>341</v>
          </cell>
          <cell r="E396">
            <v>18</v>
          </cell>
          <cell r="F396">
            <v>5.4</v>
          </cell>
          <cell r="G396">
            <v>70</v>
          </cell>
          <cell r="H396">
            <v>12.6</v>
          </cell>
          <cell r="I396">
            <v>847</v>
          </cell>
          <cell r="J396" t="str">
            <v>VAM</v>
          </cell>
          <cell r="K396" t="str">
            <v>Bombeo Mecánico</v>
          </cell>
          <cell r="L396" t="str">
            <v>B</v>
          </cell>
        </row>
        <row r="397">
          <cell r="B397" t="str">
            <v>VAM-62(d)(I)[00]</v>
          </cell>
          <cell r="C397" t="str">
            <v>26/08/2021</v>
          </cell>
          <cell r="D397">
            <v>849</v>
          </cell>
          <cell r="E397">
            <v>1.21</v>
          </cell>
          <cell r="F397">
            <v>1.198</v>
          </cell>
          <cell r="G397">
            <v>0.99173553719008267</v>
          </cell>
          <cell r="H397">
            <v>1.2E-2</v>
          </cell>
          <cell r="I397">
            <v>670</v>
          </cell>
          <cell r="J397" t="str">
            <v>VAM</v>
          </cell>
          <cell r="K397" t="str">
            <v>Bombeo Mecánico</v>
          </cell>
          <cell r="L397" t="str">
            <v>C</v>
          </cell>
        </row>
        <row r="398">
          <cell r="B398" t="str">
            <v>VAM-65a(d)</v>
          </cell>
          <cell r="C398" t="str">
            <v>03/02/2023</v>
          </cell>
          <cell r="D398">
            <v>323</v>
          </cell>
          <cell r="E398">
            <v>14.4</v>
          </cell>
          <cell r="F398">
            <v>14.342000000000001</v>
          </cell>
          <cell r="G398">
            <v>0.40277777777777779</v>
          </cell>
          <cell r="H398">
            <v>5.8000000000000003E-2</v>
          </cell>
          <cell r="I398">
            <v>2477</v>
          </cell>
          <cell r="J398" t="str">
            <v>VAM</v>
          </cell>
          <cell r="K398" t="str">
            <v>Bombeo Mecánico</v>
          </cell>
          <cell r="L398" t="str">
            <v>A</v>
          </cell>
        </row>
        <row r="399">
          <cell r="B399" t="str">
            <v>VAM-66a</v>
          </cell>
          <cell r="C399" t="str">
            <v>07/03/2023</v>
          </cell>
          <cell r="D399">
            <v>291</v>
          </cell>
          <cell r="E399">
            <v>27.5</v>
          </cell>
          <cell r="F399">
            <v>17.600000000000001</v>
          </cell>
          <cell r="G399">
            <v>36</v>
          </cell>
          <cell r="H399">
            <v>9.9</v>
          </cell>
          <cell r="I399">
            <v>780</v>
          </cell>
          <cell r="J399" t="str">
            <v>VAM</v>
          </cell>
          <cell r="K399" t="str">
            <v>Bombeo Mecánico</v>
          </cell>
          <cell r="L399" t="str">
            <v>A</v>
          </cell>
        </row>
        <row r="400">
          <cell r="B400" t="str">
            <v>VAM-69(d)[00]a</v>
          </cell>
          <cell r="C400" t="str">
            <v>19/12/2022</v>
          </cell>
          <cell r="D400">
            <v>369</v>
          </cell>
          <cell r="E400">
            <v>18.5</v>
          </cell>
          <cell r="F400">
            <v>1.1100000000000001</v>
          </cell>
          <cell r="G400">
            <v>94</v>
          </cell>
          <cell r="H400">
            <v>17.39</v>
          </cell>
          <cell r="I400">
            <v>52</v>
          </cell>
          <cell r="J400" t="str">
            <v>VAM</v>
          </cell>
          <cell r="K400" t="str">
            <v>Bombeo Hidráulico</v>
          </cell>
          <cell r="L400" t="str">
            <v>C</v>
          </cell>
        </row>
        <row r="401">
          <cell r="B401" t="str">
            <v>VAM-73(d)[00]a</v>
          </cell>
          <cell r="C401" t="str">
            <v>11/02/2023</v>
          </cell>
          <cell r="D401">
            <v>315</v>
          </cell>
          <cell r="E401">
            <v>14.3</v>
          </cell>
          <cell r="F401">
            <v>9.4380000000000006</v>
          </cell>
          <cell r="G401">
            <v>34</v>
          </cell>
          <cell r="H401">
            <v>4.8620000000000001</v>
          </cell>
          <cell r="I401">
            <v>524</v>
          </cell>
          <cell r="J401" t="str">
            <v>VAM</v>
          </cell>
          <cell r="K401" t="str">
            <v>Bombeo Mecánico</v>
          </cell>
          <cell r="L401" t="str">
            <v>A</v>
          </cell>
        </row>
        <row r="402">
          <cell r="B402" t="str">
            <v>VAM-80a</v>
          </cell>
          <cell r="C402" t="str">
            <v>02/02/2023</v>
          </cell>
          <cell r="D402">
            <v>324</v>
          </cell>
          <cell r="E402">
            <v>15</v>
          </cell>
          <cell r="F402">
            <v>14.4</v>
          </cell>
          <cell r="G402">
            <v>4</v>
          </cell>
          <cell r="H402">
            <v>0.6</v>
          </cell>
          <cell r="I402">
            <v>1600</v>
          </cell>
          <cell r="J402" t="str">
            <v>VAM</v>
          </cell>
          <cell r="K402" t="str">
            <v>Bombeo Hidráulico</v>
          </cell>
          <cell r="L402" t="str">
            <v>A</v>
          </cell>
        </row>
        <row r="403">
          <cell r="B403" t="str">
            <v>VAM-89(d)[00]a</v>
          </cell>
          <cell r="C403" t="str">
            <v>19/10/2022</v>
          </cell>
          <cell r="D403">
            <v>430</v>
          </cell>
          <cell r="E403">
            <v>15.6</v>
          </cell>
          <cell r="F403">
            <v>14.507999999999999</v>
          </cell>
          <cell r="G403">
            <v>7.0000000000000009</v>
          </cell>
          <cell r="H403">
            <v>1.0920000000000001</v>
          </cell>
          <cell r="I403">
            <v>546</v>
          </cell>
          <cell r="J403" t="str">
            <v>VAM</v>
          </cell>
          <cell r="K403" t="str">
            <v>Bombeo Mecánico</v>
          </cell>
          <cell r="L403" t="str">
            <v>A</v>
          </cell>
        </row>
        <row r="404">
          <cell r="B404" t="str">
            <v>VAM-99(d)[00]a</v>
          </cell>
          <cell r="C404" t="str">
            <v>01/02/2023</v>
          </cell>
          <cell r="D404">
            <v>325</v>
          </cell>
          <cell r="E404">
            <v>1.56</v>
          </cell>
          <cell r="F404">
            <v>1.5129999999999999</v>
          </cell>
          <cell r="G404">
            <v>3.0128205128205128</v>
          </cell>
          <cell r="H404">
            <v>4.7E-2</v>
          </cell>
          <cell r="I404">
            <v>107</v>
          </cell>
          <cell r="J404" t="str">
            <v>VAM</v>
          </cell>
          <cell r="K404" t="str">
            <v>Bombeo Mecánico</v>
          </cell>
          <cell r="L404" t="str">
            <v>C</v>
          </cell>
        </row>
        <row r="405">
          <cell r="B405" t="str">
            <v>VAM.a-87(d)[00]a</v>
          </cell>
          <cell r="C405" t="str">
            <v>19/04/2022</v>
          </cell>
          <cell r="D405">
            <v>613</v>
          </cell>
          <cell r="E405">
            <v>2.23</v>
          </cell>
          <cell r="F405">
            <v>2.1030000000000002</v>
          </cell>
          <cell r="G405">
            <v>5.695067264573991</v>
          </cell>
          <cell r="H405">
            <v>0.127</v>
          </cell>
          <cell r="I405">
            <v>82</v>
          </cell>
          <cell r="J405" t="str">
            <v>VAM</v>
          </cell>
          <cell r="K405" t="str">
            <v>Bombeo Mecánico</v>
          </cell>
          <cell r="L405" t="str">
            <v>C</v>
          </cell>
        </row>
        <row r="406">
          <cell r="B406" t="str">
            <v>VAM.a-98(d)[00]a</v>
          </cell>
          <cell r="C406" t="str">
            <v>01/02/2023</v>
          </cell>
          <cell r="D406">
            <v>325</v>
          </cell>
          <cell r="E406">
            <v>20.28</v>
          </cell>
          <cell r="F406">
            <v>20.077000000000002</v>
          </cell>
          <cell r="G406">
            <v>1.0009861932938857</v>
          </cell>
          <cell r="H406">
            <v>0.20300000000000001</v>
          </cell>
          <cell r="I406">
            <v>943</v>
          </cell>
          <cell r="J406" t="str">
            <v>VAM</v>
          </cell>
          <cell r="K406" t="str">
            <v>Bombeo Mecánico</v>
          </cell>
          <cell r="L406" t="str">
            <v>A</v>
          </cell>
        </row>
        <row r="407">
          <cell r="B407" t="str">
            <v>Rial-3a</v>
          </cell>
          <cell r="E407">
            <v>15</v>
          </cell>
          <cell r="F407">
            <v>0.23</v>
          </cell>
          <cell r="G407">
            <v>98.466666666666669</v>
          </cell>
          <cell r="H407">
            <v>14.77</v>
          </cell>
          <cell r="J407" t="str">
            <v>VAM</v>
          </cell>
        </row>
        <row r="408">
          <cell r="B408" t="str">
            <v>Colector VAM 80</v>
          </cell>
          <cell r="E408">
            <v>328</v>
          </cell>
          <cell r="F408">
            <v>137</v>
          </cell>
          <cell r="G408">
            <v>58.231707317073166</v>
          </cell>
          <cell r="H408">
            <v>191</v>
          </cell>
          <cell r="J408" t="str">
            <v>VAM</v>
          </cell>
        </row>
      </sheetData>
      <sheetData sheetId="1" refreshError="1"/>
      <sheetData sheetId="2">
        <row r="485">
          <cell r="B485" t="str">
            <v>PN.a-19[00]a</v>
          </cell>
          <cell r="C485" t="str">
            <v>SB14</v>
          </cell>
          <cell r="D485" t="str">
            <v>Inhibidor de hidratos</v>
          </cell>
          <cell r="E485">
            <v>30</v>
          </cell>
        </row>
        <row r="486">
          <cell r="B486" t="str">
            <v>PTG</v>
          </cell>
          <cell r="C486" t="str">
            <v>SB14</v>
          </cell>
          <cell r="D486" t="str">
            <v>Inhibidor de hidratos</v>
          </cell>
          <cell r="E486">
            <v>40</v>
          </cell>
        </row>
        <row r="487">
          <cell r="B487" t="str">
            <v>SEPARADOR DE GAS EDA PTC</v>
          </cell>
          <cell r="C487" t="str">
            <v>SB14</v>
          </cell>
          <cell r="D487" t="str">
            <v>Inhibidor de hidratos</v>
          </cell>
          <cell r="E487">
            <v>15</v>
          </cell>
        </row>
        <row r="488">
          <cell r="B488" t="str">
            <v>SCB-0061[00]a</v>
          </cell>
          <cell r="C488" t="str">
            <v>BSH8050</v>
          </cell>
          <cell r="D488" t="str">
            <v>Secuestrante de sulfhídrico</v>
          </cell>
          <cell r="E488">
            <v>18</v>
          </cell>
        </row>
        <row r="489">
          <cell r="B489" t="str">
            <v>SCB-0065[00]a</v>
          </cell>
          <cell r="C489" t="str">
            <v>BSH8050</v>
          </cell>
          <cell r="D489" t="str">
            <v>Secuestrante de sulfhídrico</v>
          </cell>
          <cell r="E489">
            <v>13.5</v>
          </cell>
        </row>
        <row r="490">
          <cell r="B490" t="str">
            <v>SCB-11</v>
          </cell>
          <cell r="C490" t="str">
            <v>SB14</v>
          </cell>
          <cell r="D490" t="str">
            <v>Inhibidor de hidratos</v>
          </cell>
          <cell r="E490">
            <v>25</v>
          </cell>
        </row>
        <row r="491">
          <cell r="B491" t="str">
            <v>SCB-138a</v>
          </cell>
          <cell r="C491" t="str">
            <v>BSH8050</v>
          </cell>
          <cell r="D491" t="str">
            <v>Secuestrante de sulfhídrico</v>
          </cell>
          <cell r="E491">
            <v>4</v>
          </cell>
        </row>
        <row r="492">
          <cell r="B492" t="str">
            <v>SCB-78a</v>
          </cell>
          <cell r="C492" t="str">
            <v>BSH8050</v>
          </cell>
          <cell r="D492" t="str">
            <v>Secuestrante de sulfhídrico</v>
          </cell>
          <cell r="E492">
            <v>15</v>
          </cell>
        </row>
        <row r="493">
          <cell r="B493" t="str">
            <v>SP-244</v>
          </cell>
          <cell r="C493" t="str">
            <v>BSH8050</v>
          </cell>
          <cell r="D493" t="str">
            <v>Secuestrante de sulfhídrico</v>
          </cell>
          <cell r="E493">
            <v>10</v>
          </cell>
        </row>
        <row r="494">
          <cell r="B494" t="str">
            <v>SP-310a</v>
          </cell>
          <cell r="C494" t="str">
            <v>BSH8050</v>
          </cell>
          <cell r="D494" t="str">
            <v>Secuestrante de sulfhídrico</v>
          </cell>
          <cell r="E494">
            <v>10</v>
          </cell>
        </row>
        <row r="495">
          <cell r="B495" t="str">
            <v>Compresora VAM</v>
          </cell>
          <cell r="C495" t="str">
            <v>SB14</v>
          </cell>
          <cell r="D495" t="str">
            <v>Inhibidor de hidratos</v>
          </cell>
          <cell r="E495">
            <v>22</v>
          </cell>
        </row>
        <row r="496">
          <cell r="B496" t="str">
            <v>Compresora VAM Sda</v>
          </cell>
          <cell r="C496" t="str">
            <v>BSH8050</v>
          </cell>
          <cell r="D496" t="str">
            <v>Secuestrante de sulfhídrico</v>
          </cell>
          <cell r="E496">
            <v>30</v>
          </cell>
        </row>
        <row r="497">
          <cell r="B497" t="str">
            <v>Colector 4 VAM</v>
          </cell>
          <cell r="C497" t="str">
            <v>SB14</v>
          </cell>
          <cell r="D497" t="str">
            <v>Inhibidor de hidratos</v>
          </cell>
          <cell r="E497">
            <v>10</v>
          </cell>
        </row>
        <row r="498">
          <cell r="B498" t="str">
            <v>Motocompresora SCB</v>
          </cell>
          <cell r="C498" t="str">
            <v>SB14</v>
          </cell>
          <cell r="D498" t="str">
            <v>Inhibidor de hidratos</v>
          </cell>
          <cell r="E498">
            <v>22</v>
          </cell>
        </row>
        <row r="499">
          <cell r="B499" t="str">
            <v>Separador VAM-32</v>
          </cell>
          <cell r="C499" t="str">
            <v>SB14</v>
          </cell>
          <cell r="D499" t="str">
            <v>Inhibidor de hidratos</v>
          </cell>
          <cell r="E499">
            <v>10</v>
          </cell>
        </row>
        <row r="500">
          <cell r="B500" t="str">
            <v>VAM-0013[00]a</v>
          </cell>
          <cell r="C500" t="str">
            <v>SB14</v>
          </cell>
          <cell r="D500" t="str">
            <v>Inhibidor de hidratos</v>
          </cell>
          <cell r="E500">
            <v>25</v>
          </cell>
        </row>
        <row r="501">
          <cell r="B501" t="str">
            <v>CHNo-1a(d)</v>
          </cell>
          <cell r="C501" t="str">
            <v>SB14</v>
          </cell>
          <cell r="D501" t="str">
            <v>Inhibidor de hidratos</v>
          </cell>
          <cell r="E501">
            <v>10</v>
          </cell>
        </row>
        <row r="502">
          <cell r="B502" t="str">
            <v>SDA BATERIA SCB</v>
          </cell>
          <cell r="C502" t="str">
            <v>SB14</v>
          </cell>
          <cell r="D502" t="str">
            <v>Inhibidor de hidratos</v>
          </cell>
          <cell r="E502">
            <v>30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6">
          <cell r="A6" t="str">
            <v>Nombre Corto Completación</v>
          </cell>
          <cell r="B6" t="str">
            <v>Nombre Oficial Pozo</v>
          </cell>
          <cell r="C6" t="str">
            <v>Nombre Corto Pozo</v>
          </cell>
          <cell r="D6" t="str">
            <v>Nombre Oficial Completación</v>
          </cell>
          <cell r="E6" t="str">
            <v>Nivel 3</v>
          </cell>
          <cell r="F6" t="str">
            <v>Nivel 4</v>
          </cell>
          <cell r="G6" t="str">
            <v>Nivel 5</v>
          </cell>
          <cell r="H6" t="str">
            <v>Fecha Inicio</v>
          </cell>
        </row>
        <row r="7">
          <cell r="A7" t="str">
            <v>SP.a-9</v>
          </cell>
          <cell r="B7" t="str">
            <v>YPF.RN.SP.a-9</v>
          </cell>
          <cell r="C7" t="str">
            <v>SP-9</v>
          </cell>
          <cell r="D7" t="str">
            <v>YPF.RN.SP.a-9</v>
          </cell>
          <cell r="E7" t="str">
            <v>Catriel</v>
          </cell>
          <cell r="F7" t="str">
            <v>CAT Zona I</v>
          </cell>
          <cell r="G7" t="str">
            <v>SP- 06</v>
          </cell>
          <cell r="H7">
            <v>43822</v>
          </cell>
        </row>
        <row r="8">
          <cell r="A8" t="str">
            <v>VAM-25a</v>
          </cell>
          <cell r="B8" t="str">
            <v>YPF.Nq.VAM-25</v>
          </cell>
          <cell r="C8" t="str">
            <v>VAM-25</v>
          </cell>
          <cell r="D8" t="str">
            <v>YPF.Nq.VAM-0025a</v>
          </cell>
          <cell r="E8" t="str">
            <v>Catriel</v>
          </cell>
          <cell r="F8" t="str">
            <v>VAM Zona I</v>
          </cell>
          <cell r="G8" t="str">
            <v>VAM</v>
          </cell>
          <cell r="H8">
            <v>43814</v>
          </cell>
        </row>
        <row r="9">
          <cell r="A9" t="str">
            <v>SP-250</v>
          </cell>
          <cell r="B9" t="str">
            <v>YPF.RN.SP-250</v>
          </cell>
          <cell r="C9" t="str">
            <v>SP-0250</v>
          </cell>
          <cell r="D9" t="str">
            <v>YPF.RN.SP-250</v>
          </cell>
          <cell r="E9" t="str">
            <v>Catriel</v>
          </cell>
          <cell r="F9" t="str">
            <v>CAT Zona I</v>
          </cell>
          <cell r="G9" t="str">
            <v>SP- 07</v>
          </cell>
          <cell r="H9">
            <v>43802</v>
          </cell>
        </row>
        <row r="10">
          <cell r="A10" t="str">
            <v>PuB-68</v>
          </cell>
          <cell r="B10" t="str">
            <v>YPF.RN.PuB-68</v>
          </cell>
          <cell r="C10" t="str">
            <v>PuB-0068</v>
          </cell>
          <cell r="D10" t="str">
            <v>YPF.RN.PuB-68</v>
          </cell>
          <cell r="E10" t="str">
            <v>Catriel</v>
          </cell>
          <cell r="F10" t="str">
            <v>CAT Zona I</v>
          </cell>
          <cell r="G10" t="str">
            <v>PB- 03</v>
          </cell>
          <cell r="H10">
            <v>43799</v>
          </cell>
        </row>
        <row r="11">
          <cell r="A11" t="str">
            <v>PuB-141[00]a</v>
          </cell>
          <cell r="B11" t="str">
            <v>YPF.RN.PuB-141</v>
          </cell>
          <cell r="C11" t="str">
            <v>PuB-141</v>
          </cell>
          <cell r="D11" t="str">
            <v>YPF.RN.PuB-0141[00]a</v>
          </cell>
          <cell r="E11" t="str">
            <v>Catriel</v>
          </cell>
          <cell r="F11" t="str">
            <v>CAT Zona I</v>
          </cell>
          <cell r="G11" t="str">
            <v>PB- 04</v>
          </cell>
          <cell r="H11">
            <v>43796</v>
          </cell>
        </row>
        <row r="12">
          <cell r="A12" t="str">
            <v>PuB-189[00]a</v>
          </cell>
          <cell r="B12" t="str">
            <v>YPF.RN.PuB-189</v>
          </cell>
          <cell r="C12" t="str">
            <v>PuB-189</v>
          </cell>
          <cell r="D12" t="str">
            <v>YPF.RN.PuB-0189[00]a</v>
          </cell>
          <cell r="E12" t="str">
            <v>Catriel</v>
          </cell>
          <cell r="F12" t="str">
            <v>CAT Zona I</v>
          </cell>
          <cell r="G12" t="str">
            <v>PB- 04</v>
          </cell>
          <cell r="H12">
            <v>43794</v>
          </cell>
        </row>
        <row r="13">
          <cell r="A13" t="str">
            <v>PuB.a-166[00]a</v>
          </cell>
          <cell r="B13" t="str">
            <v>YPF.RN.PuB.a-166</v>
          </cell>
          <cell r="C13" t="str">
            <v>PuB.a-166</v>
          </cell>
          <cell r="D13" t="str">
            <v>YPF.RN.PuB.a-0166[00]a</v>
          </cell>
          <cell r="E13" t="str">
            <v>Catriel</v>
          </cell>
          <cell r="F13" t="str">
            <v>CAT Zona I</v>
          </cell>
          <cell r="G13" t="str">
            <v>PB- 04</v>
          </cell>
          <cell r="H13">
            <v>43792</v>
          </cell>
        </row>
        <row r="14">
          <cell r="A14" t="str">
            <v>SP-372a</v>
          </cell>
          <cell r="B14" t="str">
            <v>YPF.RN.SP-372</v>
          </cell>
          <cell r="C14" t="str">
            <v>SP-372</v>
          </cell>
          <cell r="D14" t="str">
            <v>YPF.RN.SP-0372a</v>
          </cell>
          <cell r="E14" t="str">
            <v>Catriel</v>
          </cell>
          <cell r="F14" t="str">
            <v>CAT Zona I</v>
          </cell>
          <cell r="G14" t="str">
            <v>SP- 01</v>
          </cell>
          <cell r="H14">
            <v>43789</v>
          </cell>
        </row>
        <row r="15">
          <cell r="A15" t="str">
            <v>PN-7(I)[00]a</v>
          </cell>
          <cell r="B15" t="str">
            <v>YPF.Nq.PN-7(I)</v>
          </cell>
          <cell r="C15" t="str">
            <v>PN-7(I)</v>
          </cell>
          <cell r="D15" t="str">
            <v>YPF.Nq.PN-0007(I)[00]a</v>
          </cell>
          <cell r="E15" t="str">
            <v>Catriel</v>
          </cell>
          <cell r="F15" t="str">
            <v>CAT Zona I</v>
          </cell>
          <cell r="G15" t="str">
            <v>PIEDRAS NEGRAS</v>
          </cell>
          <cell r="H15">
            <v>43789</v>
          </cell>
        </row>
        <row r="16">
          <cell r="A16" t="str">
            <v>SP-130</v>
          </cell>
          <cell r="B16" t="str">
            <v>YPF.RN.SP-130</v>
          </cell>
          <cell r="C16" t="str">
            <v>SP-0130</v>
          </cell>
          <cell r="D16" t="str">
            <v>YPF.RN.SP-130</v>
          </cell>
          <cell r="E16" t="str">
            <v>Catriel</v>
          </cell>
          <cell r="F16" t="str">
            <v>CAT Zona I</v>
          </cell>
          <cell r="G16" t="str">
            <v>SP- 01</v>
          </cell>
          <cell r="H16">
            <v>43785</v>
          </cell>
        </row>
        <row r="17">
          <cell r="A17" t="str">
            <v>SP-455a</v>
          </cell>
          <cell r="B17" t="str">
            <v>YPF.RN.SP-455</v>
          </cell>
          <cell r="C17" t="str">
            <v>SP-455</v>
          </cell>
          <cell r="D17" t="str">
            <v>YPF.RN.SP-0455a</v>
          </cell>
          <cell r="E17" t="str">
            <v>Catriel</v>
          </cell>
          <cell r="F17" t="str">
            <v>CAT Zona I</v>
          </cell>
          <cell r="G17" t="str">
            <v>SP-10</v>
          </cell>
          <cell r="H17">
            <v>43782</v>
          </cell>
        </row>
        <row r="18">
          <cell r="A18" t="str">
            <v>PuB-159[00]a</v>
          </cell>
          <cell r="B18" t="str">
            <v>YPF.RN.PuB-159</v>
          </cell>
          <cell r="C18" t="str">
            <v>PuB-159</v>
          </cell>
          <cell r="D18" t="str">
            <v>YPF.RN.PuB-0159[00]a</v>
          </cell>
          <cell r="E18" t="str">
            <v>Catriel</v>
          </cell>
          <cell r="F18" t="str">
            <v>CAT Zona I</v>
          </cell>
          <cell r="G18" t="str">
            <v>PB- 04</v>
          </cell>
          <cell r="H18">
            <v>43779</v>
          </cell>
        </row>
        <row r="19">
          <cell r="A19" t="str">
            <v>SP-31(I)[00]a</v>
          </cell>
          <cell r="B19" t="str">
            <v>YPF.RN.SP-31(I)</v>
          </cell>
          <cell r="C19" t="str">
            <v>SP-31(I)</v>
          </cell>
          <cell r="D19" t="str">
            <v>YPF.RN.SP-0031(I)[00]a</v>
          </cell>
          <cell r="E19" t="str">
            <v>Catriel</v>
          </cell>
          <cell r="F19" t="str">
            <v>CAT Zona I</v>
          </cell>
          <cell r="G19" t="str">
            <v>SP- 01</v>
          </cell>
          <cell r="H19">
            <v>43777</v>
          </cell>
        </row>
        <row r="20">
          <cell r="A20" t="str">
            <v>SP-476a</v>
          </cell>
          <cell r="B20" t="str">
            <v>YPF.RN.SP.a-476</v>
          </cell>
          <cell r="C20" t="str">
            <v>SP.a-476</v>
          </cell>
          <cell r="D20" t="str">
            <v>YPF.RN.SP.a-0476a</v>
          </cell>
          <cell r="E20" t="str">
            <v>Catriel</v>
          </cell>
          <cell r="F20" t="str">
            <v>CAT Zona I</v>
          </cell>
          <cell r="G20" t="str">
            <v>SP- 07</v>
          </cell>
          <cell r="H20">
            <v>43772</v>
          </cell>
        </row>
        <row r="21">
          <cell r="A21" t="str">
            <v>SP-251</v>
          </cell>
          <cell r="B21" t="str">
            <v>YPF.RN.SP-251</v>
          </cell>
          <cell r="C21" t="str">
            <v>SP-0251</v>
          </cell>
          <cell r="D21" t="str">
            <v>YPF.RN.SP-251</v>
          </cell>
          <cell r="E21" t="str">
            <v>Catriel</v>
          </cell>
          <cell r="F21" t="str">
            <v>CAT Zona I</v>
          </cell>
          <cell r="G21" t="str">
            <v>SP- 01</v>
          </cell>
          <cell r="H21">
            <v>43771</v>
          </cell>
        </row>
        <row r="22">
          <cell r="A22" t="str">
            <v>PuB-5</v>
          </cell>
          <cell r="B22" t="str">
            <v>YPF.RN.PuB-5</v>
          </cell>
          <cell r="C22" t="str">
            <v>PuB-0005</v>
          </cell>
          <cell r="D22" t="str">
            <v>YPF.RN.PuB-5</v>
          </cell>
          <cell r="E22" t="str">
            <v>Catriel</v>
          </cell>
          <cell r="F22" t="str">
            <v>CAT Zona I</v>
          </cell>
          <cell r="G22" t="str">
            <v>PB- 01</v>
          </cell>
          <cell r="H22">
            <v>43770</v>
          </cell>
        </row>
        <row r="23">
          <cell r="A23" t="str">
            <v>VAM-0008[00]a</v>
          </cell>
          <cell r="B23" t="str">
            <v>YPF.Nq.VAM-8</v>
          </cell>
          <cell r="C23" t="str">
            <v>VAM-8</v>
          </cell>
          <cell r="D23" t="str">
            <v>YPF.Nq.VAM-0008[00]a</v>
          </cell>
          <cell r="E23" t="str">
            <v>Catriel</v>
          </cell>
          <cell r="F23" t="str">
            <v>VAM Zona I</v>
          </cell>
          <cell r="G23" t="str">
            <v>VAM</v>
          </cell>
          <cell r="H23">
            <v>43768</v>
          </cell>
        </row>
        <row r="24">
          <cell r="A24" t="str">
            <v>PuB-184[00]a</v>
          </cell>
          <cell r="B24" t="str">
            <v>YPF.RN.PuB-184</v>
          </cell>
          <cell r="C24" t="str">
            <v>PuB-184</v>
          </cell>
          <cell r="D24" t="str">
            <v>YPF.RN.PuB-0184[00]a</v>
          </cell>
          <cell r="E24" t="str">
            <v>Catriel</v>
          </cell>
          <cell r="F24" t="str">
            <v>CAT Zona I</v>
          </cell>
          <cell r="G24" t="str">
            <v>PB- 01</v>
          </cell>
          <cell r="H24">
            <v>43768</v>
          </cell>
        </row>
        <row r="25">
          <cell r="A25" t="str">
            <v>PuB-161[00]a</v>
          </cell>
          <cell r="B25" t="str">
            <v>YPF.RN.PuB-161</v>
          </cell>
          <cell r="C25" t="str">
            <v>PuB-161</v>
          </cell>
          <cell r="D25" t="str">
            <v>YPF.RN.PuB-0161[00]a</v>
          </cell>
          <cell r="E25" t="str">
            <v>Catriel</v>
          </cell>
          <cell r="F25" t="str">
            <v>CAT Zona I</v>
          </cell>
          <cell r="G25" t="str">
            <v>PB- 04</v>
          </cell>
          <cell r="H25">
            <v>43766</v>
          </cell>
        </row>
        <row r="26">
          <cell r="A26" t="str">
            <v>SP-362a</v>
          </cell>
          <cell r="B26" t="str">
            <v>YPF.RN.SP-362</v>
          </cell>
          <cell r="C26" t="str">
            <v>SP-362</v>
          </cell>
          <cell r="D26" t="str">
            <v>YPF.RN.SP-0362a</v>
          </cell>
          <cell r="E26" t="str">
            <v>Catriel</v>
          </cell>
          <cell r="F26" t="str">
            <v>CAT Zona I</v>
          </cell>
          <cell r="G26" t="str">
            <v>SP- 06</v>
          </cell>
          <cell r="H26">
            <v>43762</v>
          </cell>
        </row>
        <row r="27">
          <cell r="A27" t="str">
            <v>PuB-181a</v>
          </cell>
          <cell r="B27" t="str">
            <v>YPF.RN.PuB.a-181</v>
          </cell>
          <cell r="C27" t="str">
            <v>PuB.a-181</v>
          </cell>
          <cell r="D27" t="str">
            <v>YPF.RN.PuB.a-0181a</v>
          </cell>
          <cell r="E27" t="str">
            <v>Catriel</v>
          </cell>
          <cell r="F27" t="str">
            <v>CAT Zona I</v>
          </cell>
          <cell r="G27" t="str">
            <v>PTA BARDA 114</v>
          </cell>
          <cell r="H27">
            <v>43762</v>
          </cell>
        </row>
        <row r="28">
          <cell r="A28" t="str">
            <v>SP-243</v>
          </cell>
          <cell r="B28" t="str">
            <v>YPF.RN.SP-243</v>
          </cell>
          <cell r="C28" t="str">
            <v>SP-0243</v>
          </cell>
          <cell r="D28" t="str">
            <v>YPF.RN.SP-243</v>
          </cell>
          <cell r="E28" t="str">
            <v>Catriel</v>
          </cell>
          <cell r="F28" t="str">
            <v>CAT Zona I</v>
          </cell>
          <cell r="G28" t="str">
            <v>SP- 02</v>
          </cell>
          <cell r="H28">
            <v>43759</v>
          </cell>
        </row>
        <row r="29">
          <cell r="A29" t="str">
            <v>SP-323a</v>
          </cell>
          <cell r="B29" t="str">
            <v>YPF.RN.SP-323</v>
          </cell>
          <cell r="C29" t="str">
            <v>SP-323</v>
          </cell>
          <cell r="D29" t="str">
            <v>YPF.RN.SP-0323a</v>
          </cell>
          <cell r="E29" t="str">
            <v>Catriel</v>
          </cell>
          <cell r="F29" t="str">
            <v>CAT Zona I</v>
          </cell>
          <cell r="G29" t="str">
            <v>SP- 02</v>
          </cell>
          <cell r="H29">
            <v>43755</v>
          </cell>
        </row>
        <row r="30">
          <cell r="A30" t="str">
            <v>SP-79(I)</v>
          </cell>
          <cell r="B30" t="str">
            <v>YPF.RN.SP-79(I)</v>
          </cell>
          <cell r="C30" t="str">
            <v>SP-0079(I)</v>
          </cell>
          <cell r="D30" t="str">
            <v>YPF.RN.SP-79(I)</v>
          </cell>
          <cell r="E30" t="str">
            <v>Catriel</v>
          </cell>
          <cell r="F30" t="str">
            <v>CAT Zona I</v>
          </cell>
          <cell r="G30" t="str">
            <v>SP- 07</v>
          </cell>
          <cell r="H30">
            <v>43755</v>
          </cell>
        </row>
        <row r="31">
          <cell r="A31" t="str">
            <v>SP-276</v>
          </cell>
          <cell r="B31" t="str">
            <v>YPF.RN.SP-276</v>
          </cell>
          <cell r="C31" t="str">
            <v>SP-0276</v>
          </cell>
          <cell r="D31" t="str">
            <v>YPF.RN.SP-276</v>
          </cell>
          <cell r="E31" t="str">
            <v>Catriel</v>
          </cell>
          <cell r="F31" t="str">
            <v>CAT Zona I</v>
          </cell>
          <cell r="G31" t="str">
            <v>SP- 02</v>
          </cell>
          <cell r="H31">
            <v>43751</v>
          </cell>
        </row>
        <row r="32">
          <cell r="A32" t="str">
            <v>SP-219</v>
          </cell>
          <cell r="B32" t="str">
            <v>YPF.RN.SP-219</v>
          </cell>
          <cell r="C32" t="str">
            <v>SP-0219</v>
          </cell>
          <cell r="D32" t="str">
            <v>YPF.RN.SP-219</v>
          </cell>
          <cell r="E32" t="str">
            <v>Catriel</v>
          </cell>
          <cell r="F32" t="str">
            <v>CAT Zona I</v>
          </cell>
          <cell r="G32" t="str">
            <v>SP- 03</v>
          </cell>
          <cell r="H32">
            <v>43747</v>
          </cell>
        </row>
        <row r="33">
          <cell r="A33" t="str">
            <v>VAM-73(d)[00]a</v>
          </cell>
          <cell r="B33" t="str">
            <v>YPF.Nq.VAM-73(d)</v>
          </cell>
          <cell r="C33" t="str">
            <v>VAM-73(d)</v>
          </cell>
          <cell r="D33" t="str">
            <v>YPF.Nq.VAM-0073(d)[00]a</v>
          </cell>
          <cell r="E33" t="str">
            <v>Catriel</v>
          </cell>
          <cell r="F33" t="str">
            <v>VAM Zona I</v>
          </cell>
          <cell r="G33" t="str">
            <v>VAM</v>
          </cell>
          <cell r="H33">
            <v>43743</v>
          </cell>
        </row>
        <row r="34">
          <cell r="A34" t="str">
            <v>SP-99a(I)</v>
          </cell>
          <cell r="B34" t="str">
            <v>YPF.RN.SP-99(I)</v>
          </cell>
          <cell r="C34" t="str">
            <v>SP-99(I)</v>
          </cell>
          <cell r="D34" t="str">
            <v>YPF.RN.SP-0099a(I)</v>
          </cell>
          <cell r="E34" t="str">
            <v>Catriel</v>
          </cell>
          <cell r="F34" t="str">
            <v>CAT Zona I</v>
          </cell>
          <cell r="G34" t="str">
            <v>SP- 09</v>
          </cell>
          <cell r="H34">
            <v>43742</v>
          </cell>
        </row>
        <row r="35">
          <cell r="A35" t="str">
            <v>SP-246</v>
          </cell>
          <cell r="B35" t="str">
            <v>YPF.RN.SP-246</v>
          </cell>
          <cell r="C35" t="str">
            <v>SP-0246</v>
          </cell>
          <cell r="D35" t="str">
            <v>YPF.RN.SP-246</v>
          </cell>
          <cell r="E35" t="str">
            <v>Catriel</v>
          </cell>
          <cell r="F35" t="str">
            <v>CAT Zona I</v>
          </cell>
          <cell r="G35" t="str">
            <v>SP- 07</v>
          </cell>
          <cell r="H35">
            <v>43740</v>
          </cell>
        </row>
        <row r="36">
          <cell r="A36" t="str">
            <v>SCB-131a</v>
          </cell>
          <cell r="B36" t="str">
            <v>YPF.Nq.SCB-131</v>
          </cell>
          <cell r="C36" t="str">
            <v>SCB-131</v>
          </cell>
          <cell r="D36" t="str">
            <v>YPF.Nq.SCB-0131a</v>
          </cell>
          <cell r="E36" t="str">
            <v>Catriel</v>
          </cell>
          <cell r="F36" t="str">
            <v>VAM Zona I</v>
          </cell>
          <cell r="G36" t="str">
            <v>SCB- 01</v>
          </cell>
          <cell r="H36">
            <v>43740</v>
          </cell>
        </row>
        <row r="37">
          <cell r="A37" t="str">
            <v>SP-21</v>
          </cell>
          <cell r="B37" t="str">
            <v>YPF.RN.SP-21</v>
          </cell>
          <cell r="C37" t="str">
            <v>SP-0021</v>
          </cell>
          <cell r="D37" t="str">
            <v>YPF.RN.SP-21</v>
          </cell>
          <cell r="E37" t="str">
            <v>Catriel</v>
          </cell>
          <cell r="F37" t="str">
            <v>CAT Zona I</v>
          </cell>
          <cell r="G37" t="str">
            <v>SP- 01</v>
          </cell>
          <cell r="H37">
            <v>43738</v>
          </cell>
        </row>
        <row r="38">
          <cell r="A38" t="str">
            <v>CAv.x-3</v>
          </cell>
          <cell r="B38" t="str">
            <v>YPF.Nq.CAv.x-3</v>
          </cell>
          <cell r="C38" t="str">
            <v>CAv-3</v>
          </cell>
          <cell r="D38" t="str">
            <v>YPF.Nq.CAv.x-3</v>
          </cell>
          <cell r="E38" t="str">
            <v>Catriel</v>
          </cell>
          <cell r="F38" t="str">
            <v>VAM Zona I</v>
          </cell>
          <cell r="G38" t="str">
            <v>SCB- 01</v>
          </cell>
          <cell r="H38">
            <v>43738</v>
          </cell>
        </row>
        <row r="39">
          <cell r="A39" t="str">
            <v>SP-445a</v>
          </cell>
          <cell r="B39" t="str">
            <v>YPF.RN.SP-445</v>
          </cell>
          <cell r="C39" t="str">
            <v>SP-445</v>
          </cell>
          <cell r="D39" t="str">
            <v>YPF.RN.SP-0445a</v>
          </cell>
          <cell r="E39" t="str">
            <v>Catriel</v>
          </cell>
          <cell r="F39" t="str">
            <v>CAT Zona I</v>
          </cell>
          <cell r="G39" t="str">
            <v>SP- 06</v>
          </cell>
          <cell r="H39">
            <v>43733</v>
          </cell>
        </row>
        <row r="40">
          <cell r="A40" t="str">
            <v>SCB-0061[00]a</v>
          </cell>
          <cell r="B40" t="str">
            <v>YPF.Nq.SCB-61</v>
          </cell>
          <cell r="C40" t="str">
            <v>SCB-61</v>
          </cell>
          <cell r="D40" t="str">
            <v>YPF.Nq.SCB-0061[00]a</v>
          </cell>
          <cell r="E40" t="str">
            <v>Catriel</v>
          </cell>
          <cell r="F40" t="str">
            <v>VAM Zona I</v>
          </cell>
          <cell r="G40" t="str">
            <v>SCB- 01</v>
          </cell>
          <cell r="H40">
            <v>43732</v>
          </cell>
        </row>
        <row r="41">
          <cell r="A41" t="str">
            <v>PuB-202[00]a</v>
          </cell>
          <cell r="B41" t="str">
            <v>YPF.RN.PuB-202</v>
          </cell>
          <cell r="C41" t="str">
            <v>PuB-202</v>
          </cell>
          <cell r="D41" t="str">
            <v>YPF.RN.PuB-0202[00]a</v>
          </cell>
          <cell r="E41" t="str">
            <v>Catriel</v>
          </cell>
          <cell r="F41" t="str">
            <v>CAT Zona I</v>
          </cell>
          <cell r="G41" t="str">
            <v>PB- 01</v>
          </cell>
          <cell r="H41">
            <v>43730</v>
          </cell>
        </row>
        <row r="42">
          <cell r="A42" t="str">
            <v>CHO-45(d)[00]a</v>
          </cell>
          <cell r="B42" t="str">
            <v>YPF.Nq.CHO-45(d)</v>
          </cell>
          <cell r="C42" t="str">
            <v>CHO-45(d)</v>
          </cell>
          <cell r="D42" t="str">
            <v>YPF.Nq.CHO-0045(d)[00]a</v>
          </cell>
          <cell r="E42" t="str">
            <v>Catriel</v>
          </cell>
          <cell r="F42" t="str">
            <v>VAM Zona I</v>
          </cell>
          <cell r="G42" t="str">
            <v>CHON</v>
          </cell>
          <cell r="H42">
            <v>43729</v>
          </cell>
        </row>
        <row r="43">
          <cell r="A43" t="str">
            <v>CHO-7</v>
          </cell>
          <cell r="B43" t="str">
            <v>YPF.Nq.CHO-7</v>
          </cell>
          <cell r="C43" t="str">
            <v>CHO-7</v>
          </cell>
          <cell r="D43" t="str">
            <v>YPF.Nq.CHO-7</v>
          </cell>
          <cell r="E43" t="str">
            <v>Catriel</v>
          </cell>
          <cell r="F43" t="str">
            <v>VAM Zona I</v>
          </cell>
          <cell r="G43" t="str">
            <v>CH</v>
          </cell>
          <cell r="H43">
            <v>43728</v>
          </cell>
        </row>
        <row r="44">
          <cell r="A44" t="str">
            <v>SP-121a(I)</v>
          </cell>
          <cell r="B44" t="str">
            <v>YPF.RN.SP-121(I)</v>
          </cell>
          <cell r="C44" t="str">
            <v>SP-121(I)</v>
          </cell>
          <cell r="D44" t="str">
            <v>YPF.RN.SP-0121a(I)</v>
          </cell>
          <cell r="E44" t="str">
            <v>Catriel</v>
          </cell>
          <cell r="F44" t="str">
            <v>CAT Zona I</v>
          </cell>
          <cell r="G44" t="str">
            <v>SP- 06</v>
          </cell>
          <cell r="H44">
            <v>43727</v>
          </cell>
        </row>
        <row r="45">
          <cell r="A45" t="str">
            <v>SP-496a</v>
          </cell>
          <cell r="B45" t="str">
            <v>YPF.RN.SP-496</v>
          </cell>
          <cell r="C45" t="str">
            <v>SP-496</v>
          </cell>
          <cell r="D45" t="str">
            <v>YPF.RN.SP-0496a</v>
          </cell>
          <cell r="E45" t="str">
            <v>Catriel</v>
          </cell>
          <cell r="F45" t="str">
            <v>CAT Zona I</v>
          </cell>
          <cell r="G45" t="str">
            <v>SP-10</v>
          </cell>
          <cell r="H45">
            <v>43724</v>
          </cell>
        </row>
        <row r="46">
          <cell r="A46" t="str">
            <v>CHO-28a</v>
          </cell>
          <cell r="B46" t="str">
            <v>YPF.Nq.CHO-28</v>
          </cell>
          <cell r="C46" t="str">
            <v>CHO-28</v>
          </cell>
          <cell r="D46" t="str">
            <v>YPF.Nq.CHO-0028a</v>
          </cell>
          <cell r="E46" t="str">
            <v>Catriel</v>
          </cell>
          <cell r="F46" t="str">
            <v>VAM Zona I</v>
          </cell>
          <cell r="G46" t="str">
            <v>CH</v>
          </cell>
          <cell r="H46">
            <v>43724</v>
          </cell>
        </row>
        <row r="47">
          <cell r="A47" t="str">
            <v>SCB-46</v>
          </cell>
          <cell r="B47" t="str">
            <v>YPF.Nq.SCB-46</v>
          </cell>
          <cell r="C47" t="str">
            <v>SCB-0046</v>
          </cell>
          <cell r="D47" t="str">
            <v>YPF.Nq.SCB-46</v>
          </cell>
          <cell r="E47" t="str">
            <v>Catriel</v>
          </cell>
          <cell r="F47" t="str">
            <v>VAM Zona I</v>
          </cell>
          <cell r="G47" t="str">
            <v>SCB- 01</v>
          </cell>
          <cell r="H47">
            <v>43723</v>
          </cell>
        </row>
        <row r="48">
          <cell r="A48" t="str">
            <v>CHO-7</v>
          </cell>
          <cell r="B48" t="str">
            <v>YPF.Nq.CHO-7</v>
          </cell>
          <cell r="C48" t="str">
            <v>CHO-7</v>
          </cell>
          <cell r="D48" t="str">
            <v>YPF.Nq.CHO-7</v>
          </cell>
          <cell r="E48" t="str">
            <v>Catriel</v>
          </cell>
          <cell r="F48" t="str">
            <v>VAM Zona I</v>
          </cell>
          <cell r="G48" t="str">
            <v>CH</v>
          </cell>
          <cell r="H48">
            <v>43721</v>
          </cell>
        </row>
        <row r="49">
          <cell r="A49" t="str">
            <v>SP-336a</v>
          </cell>
          <cell r="B49" t="str">
            <v>YPF.RN.SP-336</v>
          </cell>
          <cell r="C49" t="str">
            <v>SP-336</v>
          </cell>
          <cell r="D49" t="str">
            <v>YPF.RN.SP-0336a</v>
          </cell>
          <cell r="E49" t="str">
            <v>Catriel</v>
          </cell>
          <cell r="F49" t="str">
            <v>CAT Zona I</v>
          </cell>
          <cell r="G49" t="str">
            <v>SP- 02</v>
          </cell>
          <cell r="H49">
            <v>43721</v>
          </cell>
        </row>
        <row r="50">
          <cell r="A50" t="str">
            <v>CHO-52(d)[00]a</v>
          </cell>
          <cell r="B50" t="str">
            <v>YPF.Nq.CHO-52(d)</v>
          </cell>
          <cell r="C50" t="str">
            <v>CHO-52(d)</v>
          </cell>
          <cell r="D50" t="str">
            <v>YPF.Nq.CHO-0052(d)[00]a</v>
          </cell>
          <cell r="E50" t="str">
            <v>Catriel</v>
          </cell>
          <cell r="F50" t="str">
            <v>VAM Zona I</v>
          </cell>
          <cell r="G50" t="str">
            <v>CHON</v>
          </cell>
          <cell r="H50">
            <v>43719</v>
          </cell>
        </row>
        <row r="51">
          <cell r="A51" t="str">
            <v>PuB-105a</v>
          </cell>
          <cell r="B51" t="str">
            <v>YPF.RN.PuB-105</v>
          </cell>
          <cell r="C51" t="str">
            <v>PuB-105</v>
          </cell>
          <cell r="D51" t="str">
            <v>YPF.RN.PuB-0105a</v>
          </cell>
          <cell r="E51" t="str">
            <v>Catriel</v>
          </cell>
          <cell r="F51" t="str">
            <v>CAT Zona I</v>
          </cell>
          <cell r="G51" t="str">
            <v>PB- 03</v>
          </cell>
          <cell r="H51">
            <v>43717</v>
          </cell>
        </row>
        <row r="52">
          <cell r="A52" t="str">
            <v>SP-267</v>
          </cell>
          <cell r="B52" t="str">
            <v>YPF.RN.SP-267</v>
          </cell>
          <cell r="C52" t="str">
            <v>SP-0267</v>
          </cell>
          <cell r="D52" t="str">
            <v>YPF.RN.SP-267</v>
          </cell>
          <cell r="E52" t="str">
            <v>Catriel</v>
          </cell>
          <cell r="F52" t="str">
            <v>CAT Zona I</v>
          </cell>
          <cell r="G52" t="str">
            <v>SP- 06</v>
          </cell>
          <cell r="H52">
            <v>43714</v>
          </cell>
        </row>
        <row r="53">
          <cell r="A53" t="str">
            <v>SP.a-89</v>
          </cell>
          <cell r="B53" t="str">
            <v>YPF.RN.SP.a-89</v>
          </cell>
          <cell r="C53" t="str">
            <v>SP-0089</v>
          </cell>
          <cell r="D53" t="str">
            <v>YPF.RN.SP.a-89</v>
          </cell>
          <cell r="E53" t="str">
            <v>Catriel</v>
          </cell>
          <cell r="F53" t="str">
            <v>CAT Zona I</v>
          </cell>
          <cell r="G53" t="str">
            <v>SP- 09</v>
          </cell>
          <cell r="H53">
            <v>43710</v>
          </cell>
        </row>
        <row r="54">
          <cell r="A54" t="str">
            <v>SCB-0074[00]a</v>
          </cell>
          <cell r="B54" t="str">
            <v>YPF.Nq.SCB-74</v>
          </cell>
          <cell r="C54" t="str">
            <v>SCB-74</v>
          </cell>
          <cell r="D54" t="str">
            <v>YPF.Nq.SCB-0074[00]a</v>
          </cell>
          <cell r="E54" t="str">
            <v>Catriel</v>
          </cell>
          <cell r="F54" t="str">
            <v>VAM Zona I</v>
          </cell>
          <cell r="G54" t="str">
            <v>SCB- 01</v>
          </cell>
          <cell r="H54">
            <v>43706</v>
          </cell>
        </row>
        <row r="55">
          <cell r="A55" t="str">
            <v>SP-134(I)</v>
          </cell>
          <cell r="B55" t="str">
            <v>YPF.RN.SP-134(I)</v>
          </cell>
          <cell r="C55" t="str">
            <v>SP-134(I)</v>
          </cell>
          <cell r="D55" t="str">
            <v>YPF.RN.SP-134(I)</v>
          </cell>
          <cell r="E55" t="str">
            <v>Catriel</v>
          </cell>
          <cell r="F55" t="str">
            <v>CAT Zona I</v>
          </cell>
          <cell r="G55" t="str">
            <v>SP- 03</v>
          </cell>
          <cell r="H55">
            <v>43706</v>
          </cell>
        </row>
        <row r="56">
          <cell r="A56" t="str">
            <v>PuB-15</v>
          </cell>
          <cell r="B56" t="str">
            <v>YPF.RN.PuB-15</v>
          </cell>
          <cell r="C56" t="str">
            <v>PuB-0015</v>
          </cell>
          <cell r="D56" t="str">
            <v>YPF.RN.PuB-15</v>
          </cell>
          <cell r="E56" t="str">
            <v>Catriel</v>
          </cell>
          <cell r="F56" t="str">
            <v>CAT Zona I</v>
          </cell>
          <cell r="G56" t="str">
            <v>PB- 02</v>
          </cell>
          <cell r="H56">
            <v>43703</v>
          </cell>
        </row>
        <row r="57">
          <cell r="A57" t="str">
            <v>PuB-47</v>
          </cell>
          <cell r="B57" t="str">
            <v>YPF.RN.PuB-47</v>
          </cell>
          <cell r="C57" t="str">
            <v>PuB-0047</v>
          </cell>
          <cell r="D57" t="str">
            <v>YPF.RN.PuB-47</v>
          </cell>
          <cell r="E57" t="str">
            <v>Catriel</v>
          </cell>
          <cell r="F57" t="str">
            <v>CAT Zona I</v>
          </cell>
          <cell r="G57" t="str">
            <v>PB- 03</v>
          </cell>
          <cell r="H57">
            <v>43701</v>
          </cell>
        </row>
        <row r="58">
          <cell r="A58" t="str">
            <v>SCB-46</v>
          </cell>
          <cell r="B58" t="str">
            <v>YPF.Nq.SCB-46</v>
          </cell>
          <cell r="C58" t="str">
            <v>SCB-0046</v>
          </cell>
          <cell r="D58" t="str">
            <v>YPF.Nq.SCB-46</v>
          </cell>
          <cell r="E58" t="str">
            <v>Catriel</v>
          </cell>
          <cell r="F58" t="str">
            <v>VAM Zona I</v>
          </cell>
          <cell r="G58" t="str">
            <v>SCB- 01</v>
          </cell>
          <cell r="H58">
            <v>43700</v>
          </cell>
        </row>
        <row r="59">
          <cell r="A59" t="str">
            <v>SP-147a(I)</v>
          </cell>
          <cell r="B59" t="str">
            <v>YPF.RN.SP-147(I)</v>
          </cell>
          <cell r="C59" t="str">
            <v>SP-147(I)</v>
          </cell>
          <cell r="D59" t="str">
            <v>YPF.RN.SP-0147a(I)</v>
          </cell>
          <cell r="E59" t="str">
            <v>Catriel</v>
          </cell>
          <cell r="F59" t="str">
            <v>CAT Zona I</v>
          </cell>
          <cell r="G59" t="str">
            <v>SP- 07</v>
          </cell>
          <cell r="H59">
            <v>43699</v>
          </cell>
        </row>
        <row r="60">
          <cell r="A60" t="str">
            <v>SP-26</v>
          </cell>
          <cell r="B60" t="str">
            <v>YPF.RN.SP-26</v>
          </cell>
          <cell r="C60" t="str">
            <v>SP-0026</v>
          </cell>
          <cell r="D60" t="str">
            <v>YPF.RN.SP-26</v>
          </cell>
          <cell r="E60" t="str">
            <v>Catriel</v>
          </cell>
          <cell r="F60" t="str">
            <v>CAT Zona I</v>
          </cell>
          <cell r="G60" t="str">
            <v>SP- 01</v>
          </cell>
          <cell r="H60">
            <v>43696</v>
          </cell>
        </row>
        <row r="61">
          <cell r="A61" t="str">
            <v>VAM-21a(I)</v>
          </cell>
          <cell r="B61" t="str">
            <v>YPF.Nq.VAM-21(I)</v>
          </cell>
          <cell r="C61" t="str">
            <v>VAM-21(I)</v>
          </cell>
          <cell r="D61" t="str">
            <v>YPF.Nq.VAM-0021a(I)</v>
          </cell>
          <cell r="E61" t="str">
            <v>Catriel</v>
          </cell>
          <cell r="F61" t="str">
            <v>VAM Zona I</v>
          </cell>
          <cell r="G61" t="str">
            <v>VAM</v>
          </cell>
          <cell r="H61">
            <v>43693</v>
          </cell>
        </row>
        <row r="62">
          <cell r="A62" t="str">
            <v>SCB-81a</v>
          </cell>
          <cell r="B62" t="str">
            <v>YPF.Nq.SCB-81</v>
          </cell>
          <cell r="C62" t="str">
            <v>SCB-81</v>
          </cell>
          <cell r="D62" t="str">
            <v>YPF.Nq.SCB-0081a</v>
          </cell>
          <cell r="E62" t="str">
            <v>Catriel</v>
          </cell>
          <cell r="F62" t="str">
            <v>VAM Zona I</v>
          </cell>
          <cell r="G62" t="str">
            <v>SCB- 01</v>
          </cell>
          <cell r="H62">
            <v>43689</v>
          </cell>
        </row>
        <row r="63">
          <cell r="A63" t="str">
            <v>SP-203</v>
          </cell>
          <cell r="B63" t="str">
            <v>YPF.RN.SP-203</v>
          </cell>
          <cell r="C63" t="str">
            <v>SP-0203</v>
          </cell>
          <cell r="D63" t="str">
            <v>YPF.RN.SP-203</v>
          </cell>
          <cell r="E63" t="str">
            <v>Catriel</v>
          </cell>
          <cell r="F63" t="str">
            <v>CAT Zona I</v>
          </cell>
          <cell r="G63" t="str">
            <v>SP- 06</v>
          </cell>
          <cell r="H63">
            <v>43689</v>
          </cell>
        </row>
        <row r="64">
          <cell r="A64" t="str">
            <v>PuB-119</v>
          </cell>
          <cell r="B64" t="str">
            <v>YPF.RN.PuB-119</v>
          </cell>
          <cell r="C64" t="str">
            <v>PuB-119</v>
          </cell>
          <cell r="D64" t="str">
            <v>YPF.RN.PuB-119</v>
          </cell>
          <cell r="E64" t="str">
            <v>Catriel</v>
          </cell>
          <cell r="F64" t="str">
            <v>CAT Zona I</v>
          </cell>
          <cell r="G64" t="str">
            <v>PB- 02</v>
          </cell>
          <cell r="H64">
            <v>43685</v>
          </cell>
        </row>
        <row r="65">
          <cell r="A65" t="str">
            <v>SP-22</v>
          </cell>
          <cell r="B65" t="str">
            <v>YPF.RN.SP-22</v>
          </cell>
          <cell r="C65" t="str">
            <v>SP-0022</v>
          </cell>
          <cell r="D65" t="str">
            <v>YPF.RN.SP-22</v>
          </cell>
          <cell r="E65" t="str">
            <v>Catriel</v>
          </cell>
          <cell r="F65" t="str">
            <v>CAT Zona I</v>
          </cell>
          <cell r="G65" t="str">
            <v>SP- 01</v>
          </cell>
          <cell r="H65">
            <v>43684</v>
          </cell>
        </row>
        <row r="66">
          <cell r="A66" t="str">
            <v>VAM-25a</v>
          </cell>
          <cell r="B66" t="str">
            <v>YPF.Nq.VAM-25</v>
          </cell>
          <cell r="C66" t="str">
            <v>VAM-25</v>
          </cell>
          <cell r="D66" t="str">
            <v>YPF.Nq.VAM-0025a</v>
          </cell>
          <cell r="E66" t="str">
            <v>Catriel</v>
          </cell>
          <cell r="F66" t="str">
            <v>VAM Zona I</v>
          </cell>
          <cell r="G66" t="str">
            <v>VAM</v>
          </cell>
          <cell r="H66">
            <v>43682</v>
          </cell>
        </row>
        <row r="67">
          <cell r="A67" t="str">
            <v>SP-39</v>
          </cell>
          <cell r="B67" t="str">
            <v>YPF.RN.SP-39</v>
          </cell>
          <cell r="C67" t="str">
            <v>SP-0039</v>
          </cell>
          <cell r="D67" t="str">
            <v>YPF.RN.SP-39</v>
          </cell>
          <cell r="E67" t="str">
            <v>Catriel</v>
          </cell>
          <cell r="F67" t="str">
            <v>CAT Zona I</v>
          </cell>
          <cell r="G67" t="str">
            <v>SP- 02</v>
          </cell>
          <cell r="H67">
            <v>43680</v>
          </cell>
        </row>
        <row r="68">
          <cell r="A68" t="str">
            <v>SCB-107a</v>
          </cell>
          <cell r="B68" t="str">
            <v>YPF.Nq.SCB-107</v>
          </cell>
          <cell r="C68" t="str">
            <v>SCB-107</v>
          </cell>
          <cell r="D68" t="str">
            <v>YPF.Nq.SCB-0107a</v>
          </cell>
          <cell r="E68" t="str">
            <v>Catriel</v>
          </cell>
          <cell r="F68" t="str">
            <v>VAM Zona I</v>
          </cell>
          <cell r="G68" t="str">
            <v>SCB- 01</v>
          </cell>
          <cell r="H68">
            <v>43675</v>
          </cell>
        </row>
        <row r="69">
          <cell r="A69" t="str">
            <v>SP-364a</v>
          </cell>
          <cell r="B69" t="str">
            <v>YPF.RN.SP-364</v>
          </cell>
          <cell r="C69" t="str">
            <v>SP-364</v>
          </cell>
          <cell r="D69" t="str">
            <v>YPF.RN.SP-0364a</v>
          </cell>
          <cell r="E69" t="str">
            <v>Catriel</v>
          </cell>
          <cell r="F69" t="str">
            <v>CAT Zona I</v>
          </cell>
          <cell r="G69" t="str">
            <v>SP- 06</v>
          </cell>
          <cell r="H69">
            <v>43674</v>
          </cell>
        </row>
        <row r="70">
          <cell r="A70" t="str">
            <v>SP-28(I)[00]a</v>
          </cell>
          <cell r="B70" t="str">
            <v>YPF.RN.SP-28(I)</v>
          </cell>
          <cell r="C70" t="str">
            <v>SP-28(I)</v>
          </cell>
          <cell r="D70" t="str">
            <v>YPF.RN.SP-0028(I)[00]a</v>
          </cell>
          <cell r="E70" t="str">
            <v>Catriel</v>
          </cell>
          <cell r="F70" t="str">
            <v>CAT Zona I</v>
          </cell>
          <cell r="G70" t="str">
            <v>SP- 06</v>
          </cell>
          <cell r="H70">
            <v>43672</v>
          </cell>
        </row>
        <row r="71">
          <cell r="A71" t="str">
            <v>SP-307a</v>
          </cell>
          <cell r="B71" t="str">
            <v>YPF.RN.SP.IA-307</v>
          </cell>
          <cell r="C71" t="str">
            <v>SP-307</v>
          </cell>
          <cell r="D71" t="str">
            <v>YPF.RN.SP.IA-0307a</v>
          </cell>
          <cell r="E71" t="str">
            <v>Catriel</v>
          </cell>
          <cell r="F71" t="str">
            <v>CAT Zona I</v>
          </cell>
          <cell r="G71" t="str">
            <v>SP- 06</v>
          </cell>
          <cell r="H71">
            <v>43671</v>
          </cell>
        </row>
        <row r="72">
          <cell r="A72" t="str">
            <v>PuB-191[00]a</v>
          </cell>
          <cell r="B72" t="str">
            <v>YPF.RN.PuB-191</v>
          </cell>
          <cell r="C72" t="str">
            <v>PuB-191</v>
          </cell>
          <cell r="D72" t="str">
            <v>YPF.RN.PuB-0191[00]a</v>
          </cell>
          <cell r="E72" t="str">
            <v>Catriel</v>
          </cell>
          <cell r="F72" t="str">
            <v>CAT Zona I</v>
          </cell>
          <cell r="G72" t="str">
            <v>PB- 02</v>
          </cell>
          <cell r="H72">
            <v>43670</v>
          </cell>
        </row>
        <row r="73">
          <cell r="A73" t="str">
            <v>SP.a-9</v>
          </cell>
          <cell r="B73" t="str">
            <v>YPF.RN.SP.a-9</v>
          </cell>
          <cell r="C73" t="str">
            <v>SP-9</v>
          </cell>
          <cell r="D73" t="str">
            <v>YPF.RN.SP.a-9</v>
          </cell>
          <cell r="E73" t="str">
            <v>Catriel</v>
          </cell>
          <cell r="F73" t="str">
            <v>CAT Zona I</v>
          </cell>
          <cell r="G73" t="str">
            <v>SP- 06</v>
          </cell>
          <cell r="H73">
            <v>43670</v>
          </cell>
        </row>
        <row r="74">
          <cell r="A74" t="str">
            <v>PuB-211[00]a</v>
          </cell>
          <cell r="B74" t="str">
            <v>YPF.RN.PuB-211</v>
          </cell>
          <cell r="C74" t="str">
            <v>PuB-211</v>
          </cell>
          <cell r="D74" t="str">
            <v>YPF.RN.PuB-0211[00]a</v>
          </cell>
          <cell r="E74" t="str">
            <v>Catriel</v>
          </cell>
          <cell r="F74" t="str">
            <v>CAT Zona I</v>
          </cell>
          <cell r="G74" t="str">
            <v>PB- 02</v>
          </cell>
          <cell r="H74">
            <v>43668</v>
          </cell>
        </row>
        <row r="75">
          <cell r="A75" t="str">
            <v>SCB-68a</v>
          </cell>
          <cell r="B75" t="str">
            <v>YPF.Nq.SCB-68</v>
          </cell>
          <cell r="C75" t="str">
            <v>SCB-68</v>
          </cell>
          <cell r="D75" t="str">
            <v>YPF.Nq.SCB-0068a</v>
          </cell>
          <cell r="E75" t="str">
            <v>Catriel</v>
          </cell>
          <cell r="F75" t="str">
            <v>VAM Zona I</v>
          </cell>
          <cell r="G75" t="str">
            <v>SCB- 01</v>
          </cell>
          <cell r="H75">
            <v>43666</v>
          </cell>
        </row>
        <row r="76">
          <cell r="A76" t="str">
            <v>VAM-65a(d)</v>
          </cell>
          <cell r="B76" t="str">
            <v>YPF.Nq.VAM-65(d)</v>
          </cell>
          <cell r="C76" t="str">
            <v>VAM-65(d)</v>
          </cell>
          <cell r="D76" t="str">
            <v>YPF.Nq.VAM-0065a(d)</v>
          </cell>
          <cell r="E76" t="str">
            <v>Catriel</v>
          </cell>
          <cell r="F76" t="str">
            <v>VAM Zona I</v>
          </cell>
          <cell r="G76" t="str">
            <v>VAM</v>
          </cell>
          <cell r="H76">
            <v>43660</v>
          </cell>
        </row>
        <row r="77">
          <cell r="A77" t="str">
            <v>PuB.a-165[00]a</v>
          </cell>
          <cell r="B77" t="str">
            <v>YPF.RN.PuB.a-165</v>
          </cell>
          <cell r="C77" t="str">
            <v>PuB.a-165</v>
          </cell>
          <cell r="D77" t="str">
            <v>YPF.RN.PuB.a-0165[00]a</v>
          </cell>
          <cell r="E77" t="str">
            <v>Catriel</v>
          </cell>
          <cell r="F77" t="str">
            <v>CAT Zona I</v>
          </cell>
          <cell r="G77" t="str">
            <v>PB- 01</v>
          </cell>
          <cell r="H77">
            <v>43658</v>
          </cell>
        </row>
        <row r="78">
          <cell r="A78" t="str">
            <v>PuB-196[00]a</v>
          </cell>
          <cell r="B78" t="str">
            <v>YPF.RN.PuB-196</v>
          </cell>
          <cell r="C78" t="str">
            <v>PuB-196</v>
          </cell>
          <cell r="D78" t="str">
            <v>YPF.RN.PuB-0196[00]a</v>
          </cell>
          <cell r="E78" t="str">
            <v>Catriel</v>
          </cell>
          <cell r="F78" t="str">
            <v>CAT Zona I</v>
          </cell>
          <cell r="G78" t="str">
            <v>PB- 04</v>
          </cell>
          <cell r="H78">
            <v>43656</v>
          </cell>
        </row>
        <row r="79">
          <cell r="A79" t="str">
            <v>RiAlN-2a</v>
          </cell>
          <cell r="B79" t="str">
            <v>YPF.Nq.RiAlN.x-2</v>
          </cell>
          <cell r="C79" t="str">
            <v>RiAlN-2</v>
          </cell>
          <cell r="D79" t="str">
            <v>YPF.Nq.RiAlN.x-0002a</v>
          </cell>
          <cell r="E79" t="str">
            <v>Catriel</v>
          </cell>
          <cell r="F79" t="str">
            <v>VAM Zona I</v>
          </cell>
          <cell r="G79" t="str">
            <v>VAM</v>
          </cell>
          <cell r="H79">
            <v>43656</v>
          </cell>
        </row>
        <row r="80">
          <cell r="A80" t="str">
            <v>RiAlN-2[01]b</v>
          </cell>
          <cell r="B80" t="str">
            <v>YPF.Nq.RiAlN.x-2</v>
          </cell>
          <cell r="C80" t="str">
            <v>RiAlN-2</v>
          </cell>
          <cell r="D80" t="str">
            <v>YPF.Nq.RiAlN.x-0002[01]b</v>
          </cell>
          <cell r="E80" t="str">
            <v>Catriel</v>
          </cell>
          <cell r="F80" t="str">
            <v>VAM Zona I</v>
          </cell>
          <cell r="G80" t="str">
            <v>VAM</v>
          </cell>
          <cell r="H80">
            <v>43656</v>
          </cell>
        </row>
        <row r="81">
          <cell r="A81" t="str">
            <v>PuB-123</v>
          </cell>
          <cell r="B81" t="str">
            <v>YPF.RN.PuB-123</v>
          </cell>
          <cell r="C81" t="str">
            <v>PuB-123</v>
          </cell>
          <cell r="D81" t="str">
            <v>YPF.RN.PuB-123</v>
          </cell>
          <cell r="E81" t="str">
            <v>Catriel</v>
          </cell>
          <cell r="F81" t="str">
            <v>CAT Zona I</v>
          </cell>
          <cell r="G81" t="str">
            <v>PB- 01</v>
          </cell>
          <cell r="H81">
            <v>43655</v>
          </cell>
        </row>
        <row r="82">
          <cell r="A82" t="str">
            <v>PuB-192[00]a</v>
          </cell>
          <cell r="B82" t="str">
            <v>YPF.RN.PuB-192</v>
          </cell>
          <cell r="C82" t="str">
            <v>PuB-192</v>
          </cell>
          <cell r="D82" t="str">
            <v>YPF.RN.PuB-0192[00]a</v>
          </cell>
          <cell r="E82" t="str">
            <v>Catriel</v>
          </cell>
          <cell r="F82" t="str">
            <v>CAT Zona I</v>
          </cell>
          <cell r="G82" t="str">
            <v>PB- 04</v>
          </cell>
          <cell r="H82">
            <v>43654</v>
          </cell>
        </row>
        <row r="83">
          <cell r="A83" t="str">
            <v>PuB-71</v>
          </cell>
          <cell r="B83" t="str">
            <v>YPF.RN.PuB-71</v>
          </cell>
          <cell r="C83" t="str">
            <v>PuB-0071</v>
          </cell>
          <cell r="D83" t="str">
            <v>YPF.RN.PuB-71</v>
          </cell>
          <cell r="E83" t="str">
            <v>Catriel</v>
          </cell>
          <cell r="F83" t="str">
            <v>CAT Zona I</v>
          </cell>
          <cell r="G83" t="str">
            <v>PB- 03</v>
          </cell>
          <cell r="H83">
            <v>43653</v>
          </cell>
        </row>
        <row r="84">
          <cell r="A84" t="str">
            <v>SCB-23</v>
          </cell>
          <cell r="B84" t="str">
            <v>YPF.Nq.SCB-23</v>
          </cell>
          <cell r="C84" t="str">
            <v>SCB-0023</v>
          </cell>
          <cell r="D84" t="str">
            <v>YPF.Nq.SCB-23</v>
          </cell>
          <cell r="E84" t="str">
            <v>Catriel</v>
          </cell>
          <cell r="F84" t="str">
            <v>VAM Zona I</v>
          </cell>
          <cell r="G84" t="str">
            <v>SCB- 01</v>
          </cell>
          <cell r="H84">
            <v>43652</v>
          </cell>
        </row>
        <row r="85">
          <cell r="A85" t="str">
            <v>PuB-203[00]a</v>
          </cell>
          <cell r="B85" t="str">
            <v>YPF.RN.PuB-203</v>
          </cell>
          <cell r="C85" t="str">
            <v>PuB-203</v>
          </cell>
          <cell r="D85" t="str">
            <v>YPF.RN.PuB-0203[00]a</v>
          </cell>
          <cell r="E85" t="str">
            <v>Catriel</v>
          </cell>
          <cell r="F85" t="str">
            <v>CAT Zona I</v>
          </cell>
          <cell r="G85" t="str">
            <v>PB- 01</v>
          </cell>
          <cell r="H85">
            <v>43652</v>
          </cell>
        </row>
        <row r="86">
          <cell r="A86" t="str">
            <v>VAM-70[00]a</v>
          </cell>
          <cell r="B86" t="str">
            <v>YPF.Nq.VAM-70</v>
          </cell>
          <cell r="C86" t="str">
            <v>VAM-70</v>
          </cell>
          <cell r="D86" t="str">
            <v>YPF.Nq.VAM-0070[00]a</v>
          </cell>
          <cell r="E86" t="str">
            <v>Catriel</v>
          </cell>
          <cell r="F86" t="str">
            <v>VAM Zona I</v>
          </cell>
          <cell r="G86" t="str">
            <v>VAM</v>
          </cell>
          <cell r="H86">
            <v>43650</v>
          </cell>
        </row>
        <row r="87">
          <cell r="A87" t="str">
            <v>SP-384a</v>
          </cell>
          <cell r="B87" t="str">
            <v>YPF.RN.SP-384</v>
          </cell>
          <cell r="C87" t="str">
            <v>SP-384</v>
          </cell>
          <cell r="D87" t="str">
            <v>YPF.RN.SP-0384a</v>
          </cell>
          <cell r="E87" t="str">
            <v>Catriel</v>
          </cell>
          <cell r="F87" t="str">
            <v>CAT Zona I</v>
          </cell>
          <cell r="G87" t="str">
            <v>SP- 06</v>
          </cell>
          <cell r="H87">
            <v>43646</v>
          </cell>
        </row>
        <row r="88">
          <cell r="A88" t="str">
            <v>SP-22</v>
          </cell>
          <cell r="B88" t="str">
            <v>YPF.RN.SP-22</v>
          </cell>
          <cell r="C88" t="str">
            <v>SP-0022</v>
          </cell>
          <cell r="D88" t="str">
            <v>YPF.RN.SP-22</v>
          </cell>
          <cell r="E88" t="str">
            <v>Catriel</v>
          </cell>
          <cell r="F88" t="str">
            <v>CAT Zona I</v>
          </cell>
          <cell r="G88" t="str">
            <v>SP- 01</v>
          </cell>
          <cell r="H88">
            <v>43644</v>
          </cell>
        </row>
        <row r="89">
          <cell r="A89" t="str">
            <v>PN-7(I)[00]a</v>
          </cell>
          <cell r="B89" t="str">
            <v>YPF.Nq.PN-7(I)</v>
          </cell>
          <cell r="C89" t="str">
            <v>PN-7(I)</v>
          </cell>
          <cell r="D89" t="str">
            <v>YPF.Nq.PN-0007(I)[00]a</v>
          </cell>
          <cell r="E89" t="str">
            <v>Catriel</v>
          </cell>
          <cell r="F89" t="str">
            <v>CAT Zona I</v>
          </cell>
          <cell r="G89" t="str">
            <v>PIEDRAS NEGRAS</v>
          </cell>
          <cell r="H89">
            <v>43642</v>
          </cell>
        </row>
        <row r="90">
          <cell r="A90" t="str">
            <v>SCB-90a</v>
          </cell>
          <cell r="B90" t="str">
            <v>YPF.Nq.SCB-90</v>
          </cell>
          <cell r="C90" t="str">
            <v>SCB-90</v>
          </cell>
          <cell r="D90" t="str">
            <v>YPF.Nq.SCB-0090a</v>
          </cell>
          <cell r="E90" t="str">
            <v>Catriel</v>
          </cell>
          <cell r="F90" t="str">
            <v>VAM Zona I</v>
          </cell>
          <cell r="G90" t="str">
            <v>SCB- 01</v>
          </cell>
          <cell r="H90">
            <v>43639</v>
          </cell>
        </row>
        <row r="91">
          <cell r="A91" t="str">
            <v>SP-257</v>
          </cell>
          <cell r="B91" t="str">
            <v>YPF.RN.SP-257</v>
          </cell>
          <cell r="C91" t="str">
            <v>SP-0257</v>
          </cell>
          <cell r="D91" t="str">
            <v>YPF.RN.SP-257</v>
          </cell>
          <cell r="E91" t="str">
            <v>Catriel</v>
          </cell>
          <cell r="F91" t="str">
            <v>CAT Zona I</v>
          </cell>
          <cell r="G91" t="str">
            <v>SP- 09</v>
          </cell>
          <cell r="H91">
            <v>43639</v>
          </cell>
        </row>
        <row r="92">
          <cell r="A92" t="str">
            <v>PuB-127a</v>
          </cell>
          <cell r="B92" t="str">
            <v>YPF.RN.PuB-127</v>
          </cell>
          <cell r="C92" t="str">
            <v>PuB-127</v>
          </cell>
          <cell r="D92" t="str">
            <v>YPF.RN.PuB-0127a</v>
          </cell>
          <cell r="E92" t="str">
            <v>Catriel</v>
          </cell>
          <cell r="F92" t="str">
            <v>CAT Zona I</v>
          </cell>
          <cell r="G92" t="str">
            <v>PB- 01</v>
          </cell>
          <cell r="H92">
            <v>43636</v>
          </cell>
        </row>
        <row r="93">
          <cell r="A93" t="str">
            <v>CHO-53(d)[00]a</v>
          </cell>
          <cell r="B93" t="str">
            <v>YPF.Nq.CHO-53(d)</v>
          </cell>
          <cell r="C93" t="str">
            <v>CHO-53(d)</v>
          </cell>
          <cell r="D93" t="str">
            <v>YPF.Nq.CHO-0053(d)[00]a</v>
          </cell>
          <cell r="E93" t="str">
            <v>Catriel</v>
          </cell>
          <cell r="F93" t="str">
            <v>VAM Zona I</v>
          </cell>
          <cell r="G93" t="str">
            <v>CHON</v>
          </cell>
          <cell r="H93">
            <v>43635</v>
          </cell>
        </row>
        <row r="94">
          <cell r="A94" t="str">
            <v>SCB-0061[00]a</v>
          </cell>
          <cell r="B94" t="str">
            <v>YPF.Nq.SCB-61</v>
          </cell>
          <cell r="C94" t="str">
            <v>SCB-61</v>
          </cell>
          <cell r="D94" t="str">
            <v>YPF.Nq.SCB-0061[00]a</v>
          </cell>
          <cell r="E94" t="str">
            <v>Catriel</v>
          </cell>
          <cell r="F94" t="str">
            <v>VAM Zona I</v>
          </cell>
          <cell r="G94" t="str">
            <v>SCB- 01</v>
          </cell>
          <cell r="H94">
            <v>43630</v>
          </cell>
        </row>
        <row r="95">
          <cell r="A95" t="str">
            <v>CHO.x-1</v>
          </cell>
          <cell r="B95" t="str">
            <v>YPF.Nq.CHO.x-1</v>
          </cell>
          <cell r="C95" t="str">
            <v>CHO-0001</v>
          </cell>
          <cell r="D95" t="str">
            <v>YPF.Nq.CHO.x-1</v>
          </cell>
          <cell r="E95" t="str">
            <v>Catriel</v>
          </cell>
          <cell r="F95" t="str">
            <v>VAM Zona I</v>
          </cell>
          <cell r="G95" t="str">
            <v>CH</v>
          </cell>
          <cell r="H95">
            <v>43629</v>
          </cell>
        </row>
        <row r="96">
          <cell r="A96" t="str">
            <v>SP-452a</v>
          </cell>
          <cell r="B96" t="str">
            <v>YPF.RN.SP-452</v>
          </cell>
          <cell r="C96" t="str">
            <v>SP-452</v>
          </cell>
          <cell r="D96" t="str">
            <v>YPF.RN.SP-0452a</v>
          </cell>
          <cell r="E96" t="str">
            <v>Catriel</v>
          </cell>
          <cell r="F96" t="str">
            <v>CAT Zona I</v>
          </cell>
          <cell r="G96" t="str">
            <v>SP-10</v>
          </cell>
          <cell r="H96">
            <v>43627</v>
          </cell>
        </row>
        <row r="97">
          <cell r="A97" t="str">
            <v>CHO-31a</v>
          </cell>
          <cell r="B97" t="str">
            <v>YPF.Nq.CHO.a-31</v>
          </cell>
          <cell r="C97" t="str">
            <v>CHO.a-31</v>
          </cell>
          <cell r="D97" t="str">
            <v>YPF.Nq.CHO.a-0031a</v>
          </cell>
          <cell r="E97" t="str">
            <v>Catriel</v>
          </cell>
          <cell r="F97" t="str">
            <v>VAM Zona I</v>
          </cell>
          <cell r="G97" t="str">
            <v>CH</v>
          </cell>
          <cell r="H97">
            <v>43626</v>
          </cell>
        </row>
        <row r="98">
          <cell r="A98" t="str">
            <v>VAM-66a</v>
          </cell>
          <cell r="B98" t="str">
            <v>YPF.Nq.VAM-66</v>
          </cell>
          <cell r="C98" t="str">
            <v>VAM-66</v>
          </cell>
          <cell r="D98" t="str">
            <v>YPF.Nq.VAM-0066a</v>
          </cell>
          <cell r="E98" t="str">
            <v>Catriel</v>
          </cell>
          <cell r="F98" t="str">
            <v>VAM Zona I</v>
          </cell>
          <cell r="G98" t="str">
            <v>VAM</v>
          </cell>
          <cell r="H98">
            <v>43624</v>
          </cell>
        </row>
        <row r="99">
          <cell r="A99" t="str">
            <v>SP-31(I)[00]a</v>
          </cell>
          <cell r="B99" t="str">
            <v>YPF.RN.SP-31(I)</v>
          </cell>
          <cell r="C99" t="str">
            <v>SP-31(I)</v>
          </cell>
          <cell r="D99" t="str">
            <v>YPF.RN.SP-0031(I)[00]a</v>
          </cell>
          <cell r="E99" t="str">
            <v>Catriel</v>
          </cell>
          <cell r="F99" t="str">
            <v>CAT Zona I</v>
          </cell>
          <cell r="G99" t="str">
            <v>SP- 01</v>
          </cell>
          <cell r="H99">
            <v>43624</v>
          </cell>
        </row>
        <row r="100">
          <cell r="A100" t="str">
            <v>CHO-63(d)[00]a</v>
          </cell>
          <cell r="B100" t="str">
            <v>YPF.Nq.CHO-63(d)</v>
          </cell>
          <cell r="C100" t="str">
            <v>CHO-63(d)</v>
          </cell>
          <cell r="D100" t="str">
            <v>YPF.Nq.CHO-0063(d)[00]a</v>
          </cell>
          <cell r="E100" t="str">
            <v>Catriel</v>
          </cell>
          <cell r="F100" t="str">
            <v>VAM Zona I</v>
          </cell>
          <cell r="G100" t="str">
            <v>CHON</v>
          </cell>
          <cell r="H100">
            <v>43621</v>
          </cell>
        </row>
        <row r="101">
          <cell r="A101" t="str">
            <v>SP.a-56</v>
          </cell>
          <cell r="B101" t="str">
            <v>YPF.RN.SP.a-56</v>
          </cell>
          <cell r="C101" t="str">
            <v>SP-0056</v>
          </cell>
          <cell r="D101" t="str">
            <v>YPF.RN.SP.a-56</v>
          </cell>
          <cell r="E101" t="str">
            <v>Catriel</v>
          </cell>
          <cell r="F101" t="str">
            <v>CAT Zona I</v>
          </cell>
          <cell r="G101" t="str">
            <v>SP- 01</v>
          </cell>
          <cell r="H101">
            <v>43619</v>
          </cell>
        </row>
        <row r="102">
          <cell r="A102" t="str">
            <v>VAM-25a</v>
          </cell>
          <cell r="B102" t="str">
            <v>YPF.Nq.VAM-25</v>
          </cell>
          <cell r="C102" t="str">
            <v>VAM-25</v>
          </cell>
          <cell r="D102" t="str">
            <v>YPF.Nq.VAM-0025a</v>
          </cell>
          <cell r="E102" t="str">
            <v>Catriel</v>
          </cell>
          <cell r="F102" t="str">
            <v>VAM Zona I</v>
          </cell>
          <cell r="G102" t="str">
            <v>VAM</v>
          </cell>
          <cell r="H102">
            <v>43617</v>
          </cell>
        </row>
        <row r="103">
          <cell r="A103" t="str">
            <v>SP-498a</v>
          </cell>
          <cell r="B103" t="str">
            <v>YPF.RN.SP-498</v>
          </cell>
          <cell r="C103" t="str">
            <v>SP-498</v>
          </cell>
          <cell r="D103" t="str">
            <v>YPF.RN.SP-0498a</v>
          </cell>
          <cell r="E103" t="str">
            <v>Catriel</v>
          </cell>
          <cell r="F103" t="str">
            <v>CAT Zona I</v>
          </cell>
          <cell r="G103" t="str">
            <v>SP-10</v>
          </cell>
          <cell r="H103">
            <v>43616</v>
          </cell>
        </row>
        <row r="104">
          <cell r="A104" t="str">
            <v>SP-138(I)[00]a</v>
          </cell>
          <cell r="B104" t="str">
            <v>YPF.RN.SP-138(I)</v>
          </cell>
          <cell r="C104" t="str">
            <v>SP-138(I)</v>
          </cell>
          <cell r="D104" t="str">
            <v>YPF.RN.SP-0138(I)[00]a</v>
          </cell>
          <cell r="E104" t="str">
            <v>Catriel</v>
          </cell>
          <cell r="F104" t="str">
            <v>CAT Zona I</v>
          </cell>
          <cell r="G104" t="str">
            <v>SP- 06</v>
          </cell>
          <cell r="H104">
            <v>43609</v>
          </cell>
        </row>
        <row r="105">
          <cell r="A105" t="str">
            <v>VAM-54(d)[00]a</v>
          </cell>
          <cell r="B105" t="str">
            <v>YPF.Nq.VAM-54(d)</v>
          </cell>
          <cell r="C105" t="str">
            <v>VAM-54(d)</v>
          </cell>
          <cell r="D105" t="str">
            <v>YPF.Nq.VAM-0054(d)[00]a</v>
          </cell>
          <cell r="E105" t="str">
            <v>Catriel</v>
          </cell>
          <cell r="F105" t="str">
            <v>VAM Zona I</v>
          </cell>
          <cell r="G105" t="str">
            <v>VAM</v>
          </cell>
          <cell r="H105">
            <v>43607</v>
          </cell>
        </row>
        <row r="106">
          <cell r="A106" t="str">
            <v>SP-237(I)[00]a</v>
          </cell>
          <cell r="B106" t="str">
            <v>YPF.RN.SP-237(I)</v>
          </cell>
          <cell r="C106" t="str">
            <v>SP-237(I)</v>
          </cell>
          <cell r="D106" t="str">
            <v>YPF.RN.SP-0237(I)[00]a</v>
          </cell>
          <cell r="E106" t="str">
            <v>Catriel</v>
          </cell>
          <cell r="F106" t="str">
            <v>CAT Zona I</v>
          </cell>
          <cell r="G106" t="str">
            <v>SP- 07</v>
          </cell>
          <cell r="H106">
            <v>43607</v>
          </cell>
        </row>
        <row r="107">
          <cell r="A107" t="str">
            <v>CHO-61(d)[00]a</v>
          </cell>
          <cell r="B107" t="str">
            <v>YPF.Nq.CHO-61(d)</v>
          </cell>
          <cell r="C107" t="str">
            <v>CHO-61(d)</v>
          </cell>
          <cell r="D107" t="str">
            <v>YPF.Nq.CHO-0061(d)[00]a</v>
          </cell>
          <cell r="E107" t="str">
            <v>Catriel</v>
          </cell>
          <cell r="F107" t="str">
            <v>VAM Zona I</v>
          </cell>
          <cell r="G107" t="str">
            <v>CHON</v>
          </cell>
          <cell r="H107">
            <v>43604</v>
          </cell>
        </row>
        <row r="108">
          <cell r="A108" t="str">
            <v>PuB-108a</v>
          </cell>
          <cell r="B108" t="str">
            <v>YPF.RN.PuB-108</v>
          </cell>
          <cell r="C108" t="str">
            <v>PuB-108</v>
          </cell>
          <cell r="D108" t="str">
            <v>YPF.RN.PuB-0108a</v>
          </cell>
          <cell r="E108" t="str">
            <v>Catriel</v>
          </cell>
          <cell r="F108" t="str">
            <v>CAT Zona I</v>
          </cell>
          <cell r="G108" t="str">
            <v>PB- 03</v>
          </cell>
          <cell r="H108">
            <v>43602</v>
          </cell>
        </row>
        <row r="109">
          <cell r="A109" t="str">
            <v>SP-22</v>
          </cell>
          <cell r="B109" t="str">
            <v>YPF.RN.SP-22</v>
          </cell>
          <cell r="C109" t="str">
            <v>SP-0022</v>
          </cell>
          <cell r="D109" t="str">
            <v>YPF.RN.SP-22</v>
          </cell>
          <cell r="E109" t="str">
            <v>Catriel</v>
          </cell>
          <cell r="F109" t="str">
            <v>CAT Zona I</v>
          </cell>
          <cell r="G109" t="str">
            <v>SP- 01</v>
          </cell>
          <cell r="H109">
            <v>43600</v>
          </cell>
        </row>
        <row r="110">
          <cell r="A110" t="str">
            <v>VAM-59(d)[00]a</v>
          </cell>
          <cell r="B110" t="str">
            <v>YPF.Nq.VAM-59(d)</v>
          </cell>
          <cell r="C110" t="str">
            <v>VAM-59(d)</v>
          </cell>
          <cell r="D110" t="str">
            <v>YPF.Nq.VAM-0059(d)[00]a</v>
          </cell>
          <cell r="E110" t="str">
            <v>Catriel</v>
          </cell>
          <cell r="F110" t="str">
            <v>VAM Zona I</v>
          </cell>
          <cell r="G110" t="str">
            <v>VAM</v>
          </cell>
          <cell r="H110">
            <v>43592</v>
          </cell>
        </row>
        <row r="111">
          <cell r="A111" t="str">
            <v>SP-90(I)[00]a</v>
          </cell>
          <cell r="B111" t="str">
            <v>YPF.RN.SP-90(I)</v>
          </cell>
          <cell r="C111" t="str">
            <v>SP-90(I)</v>
          </cell>
          <cell r="D111" t="str">
            <v>YPF.RN.SP-0090(I)[00]a</v>
          </cell>
          <cell r="E111" t="str">
            <v>Catriel</v>
          </cell>
          <cell r="F111" t="str">
            <v>CAT Zona I</v>
          </cell>
          <cell r="G111" t="str">
            <v>SP- 09</v>
          </cell>
          <cell r="H111">
            <v>43587</v>
          </cell>
        </row>
        <row r="112">
          <cell r="A112" t="str">
            <v>CHO-9</v>
          </cell>
          <cell r="B112" t="str">
            <v>YPF.Nq.CHO-9</v>
          </cell>
          <cell r="C112" t="str">
            <v>CHO-9</v>
          </cell>
          <cell r="D112" t="str">
            <v>YPF.Nq.CHO-9</v>
          </cell>
          <cell r="E112" t="str">
            <v>Catriel</v>
          </cell>
          <cell r="F112" t="str">
            <v>VAM Zona I</v>
          </cell>
          <cell r="G112" t="str">
            <v>CH</v>
          </cell>
          <cell r="H112">
            <v>43582</v>
          </cell>
        </row>
        <row r="113">
          <cell r="A113" t="str">
            <v>SP-372a</v>
          </cell>
          <cell r="B113" t="str">
            <v>YPF.RN.SP-372</v>
          </cell>
          <cell r="C113" t="str">
            <v>SP-372</v>
          </cell>
          <cell r="D113" t="str">
            <v>YPF.RN.SP-0372a</v>
          </cell>
          <cell r="E113" t="str">
            <v>Catriel</v>
          </cell>
          <cell r="F113" t="str">
            <v>CAT Zona I</v>
          </cell>
          <cell r="G113" t="str">
            <v>SP- 01</v>
          </cell>
          <cell r="H113">
            <v>43580</v>
          </cell>
        </row>
        <row r="114">
          <cell r="A114" t="str">
            <v>SP-367a</v>
          </cell>
          <cell r="B114" t="str">
            <v>YPF.RN.SP-367</v>
          </cell>
          <cell r="C114" t="str">
            <v>SP-367</v>
          </cell>
          <cell r="D114" t="str">
            <v>YPF.RN.SP-0367a</v>
          </cell>
          <cell r="E114" t="str">
            <v>Catriel</v>
          </cell>
          <cell r="F114" t="str">
            <v>CAT Zona I</v>
          </cell>
          <cell r="G114" t="str">
            <v>SP- 06</v>
          </cell>
          <cell r="H114">
            <v>43578</v>
          </cell>
        </row>
        <row r="115">
          <cell r="A115" t="str">
            <v>SCB.xp-55</v>
          </cell>
          <cell r="B115" t="str">
            <v>YPF.Nq.SCB.xp-55</v>
          </cell>
          <cell r="C115" t="str">
            <v>SCB-0055</v>
          </cell>
          <cell r="D115" t="str">
            <v>YPF.Nq.SCB.xp-55</v>
          </cell>
          <cell r="E115" t="str">
            <v>Catriel</v>
          </cell>
          <cell r="F115" t="str">
            <v>VAM Zona I</v>
          </cell>
          <cell r="G115" t="str">
            <v>SCB- 01</v>
          </cell>
          <cell r="H115">
            <v>43578</v>
          </cell>
        </row>
        <row r="116">
          <cell r="A116" t="str">
            <v>VAM-67a(d)</v>
          </cell>
          <cell r="B116" t="str">
            <v>YPF.Nq.VAM-67(d)</v>
          </cell>
          <cell r="C116" t="str">
            <v>VAM-67(d)</v>
          </cell>
          <cell r="D116" t="str">
            <v>YPF.Nq.VAM-0067a(d)</v>
          </cell>
          <cell r="E116" t="str">
            <v>Catriel</v>
          </cell>
          <cell r="F116" t="str">
            <v>VAM Zona I</v>
          </cell>
          <cell r="G116" t="str">
            <v>VAM</v>
          </cell>
          <cell r="H116">
            <v>43572</v>
          </cell>
        </row>
        <row r="117">
          <cell r="A117" t="str">
            <v>SP-336a</v>
          </cell>
          <cell r="B117" t="str">
            <v>YPF.RN.SP-336</v>
          </cell>
          <cell r="C117" t="str">
            <v>SP-336</v>
          </cell>
          <cell r="D117" t="str">
            <v>YPF.RN.SP-0336a</v>
          </cell>
          <cell r="E117" t="str">
            <v>Catriel</v>
          </cell>
          <cell r="F117" t="str">
            <v>CAT Zona I</v>
          </cell>
          <cell r="G117" t="str">
            <v>SP- 02</v>
          </cell>
          <cell r="H117">
            <v>43571</v>
          </cell>
        </row>
        <row r="118">
          <cell r="A118" t="str">
            <v>LaMa-5(d)[00]a</v>
          </cell>
          <cell r="B118" t="str">
            <v>YPF.Nq.LaMa-5(d)</v>
          </cell>
          <cell r="C118" t="str">
            <v>LaMa-5(d)</v>
          </cell>
          <cell r="D118" t="str">
            <v>YPF.Nq.LaMa-0005(d)[00]a</v>
          </cell>
          <cell r="E118" t="str">
            <v>Catriel</v>
          </cell>
          <cell r="F118" t="str">
            <v>VAM Zona I</v>
          </cell>
          <cell r="G118" t="str">
            <v>LaMa- 02</v>
          </cell>
          <cell r="H118">
            <v>43570</v>
          </cell>
        </row>
        <row r="119">
          <cell r="A119" t="str">
            <v>SP-113(I)[00]a</v>
          </cell>
          <cell r="B119" t="str">
            <v>YPF.RN.SP-113(I)</v>
          </cell>
          <cell r="C119" t="str">
            <v>SP-113(I)</v>
          </cell>
          <cell r="D119" t="str">
            <v>YPF.RN.SP-0113(I)[00]a</v>
          </cell>
          <cell r="E119" t="str">
            <v>Catriel</v>
          </cell>
          <cell r="F119" t="str">
            <v>CAT Zona I</v>
          </cell>
          <cell r="G119" t="str">
            <v>SP- 04</v>
          </cell>
          <cell r="H119">
            <v>43567</v>
          </cell>
        </row>
        <row r="120">
          <cell r="A120" t="str">
            <v>SP-138(I)[00]a</v>
          </cell>
          <cell r="B120" t="str">
            <v>YPF.RN.SP-138(I)</v>
          </cell>
          <cell r="C120" t="str">
            <v>SP-138(I)</v>
          </cell>
          <cell r="D120" t="str">
            <v>YPF.RN.SP-0138(I)[00]a</v>
          </cell>
          <cell r="E120" t="str">
            <v>Catriel</v>
          </cell>
          <cell r="F120" t="str">
            <v>CAT Zona I</v>
          </cell>
          <cell r="G120" t="str">
            <v>SP- 06</v>
          </cell>
          <cell r="H120">
            <v>43567</v>
          </cell>
        </row>
        <row r="121">
          <cell r="A121" t="str">
            <v>PuB-158a</v>
          </cell>
          <cell r="B121" t="str">
            <v>YPF.RN.PuB-158</v>
          </cell>
          <cell r="C121" t="str">
            <v>PuB-158</v>
          </cell>
          <cell r="D121" t="str">
            <v>YPF.RN.PuB-0158a</v>
          </cell>
          <cell r="E121" t="str">
            <v>Catriel</v>
          </cell>
          <cell r="F121" t="str">
            <v>CAT Zona I</v>
          </cell>
          <cell r="G121" t="str">
            <v>PB- 04</v>
          </cell>
          <cell r="H121">
            <v>43567</v>
          </cell>
        </row>
        <row r="122">
          <cell r="A122" t="str">
            <v>PuB-145a</v>
          </cell>
          <cell r="B122" t="str">
            <v>YPF.RN.PuB-145</v>
          </cell>
          <cell r="C122" t="str">
            <v>PuB-145</v>
          </cell>
          <cell r="D122" t="str">
            <v>YPF.RN.PuB-0145a</v>
          </cell>
          <cell r="E122" t="str">
            <v>Catriel</v>
          </cell>
          <cell r="F122" t="str">
            <v>CAT Zona I</v>
          </cell>
          <cell r="G122" t="str">
            <v>PB- 04</v>
          </cell>
          <cell r="H122">
            <v>43564</v>
          </cell>
        </row>
        <row r="123">
          <cell r="A123" t="str">
            <v>VAM-26a</v>
          </cell>
          <cell r="B123" t="str">
            <v>YPF.Nq.VAM-26</v>
          </cell>
          <cell r="C123" t="str">
            <v>VAM-26</v>
          </cell>
          <cell r="D123" t="str">
            <v>YPF.Nq.VAM-0026a</v>
          </cell>
          <cell r="E123" t="str">
            <v>Catriel</v>
          </cell>
          <cell r="F123" t="str">
            <v>VAM Zona I</v>
          </cell>
          <cell r="G123" t="str">
            <v>VAM</v>
          </cell>
          <cell r="H123">
            <v>43563</v>
          </cell>
        </row>
        <row r="124">
          <cell r="A124" t="str">
            <v>PuB-135a</v>
          </cell>
          <cell r="B124" t="str">
            <v>YPF.RN.PuB-135</v>
          </cell>
          <cell r="C124" t="str">
            <v>PuB-135</v>
          </cell>
          <cell r="D124" t="str">
            <v>YPF.RN.PuB-0135a</v>
          </cell>
          <cell r="E124" t="str">
            <v>Catriel</v>
          </cell>
          <cell r="F124" t="str">
            <v>CAT Zona I</v>
          </cell>
          <cell r="G124" t="str">
            <v>PB- 04</v>
          </cell>
          <cell r="H124">
            <v>43562</v>
          </cell>
        </row>
        <row r="125">
          <cell r="A125" t="str">
            <v>SP-413a</v>
          </cell>
          <cell r="B125" t="str">
            <v>YPF.RN.SP.a-413</v>
          </cell>
          <cell r="C125" t="str">
            <v>SP.a-413</v>
          </cell>
          <cell r="D125" t="str">
            <v>YPF.RN.SP.a-0413a</v>
          </cell>
          <cell r="E125" t="str">
            <v>Catriel</v>
          </cell>
          <cell r="F125" t="str">
            <v>CAT Zona I</v>
          </cell>
          <cell r="G125" t="str">
            <v>SP-10</v>
          </cell>
          <cell r="H125">
            <v>43561</v>
          </cell>
        </row>
        <row r="126">
          <cell r="A126" t="str">
            <v>PuB-47</v>
          </cell>
          <cell r="B126" t="str">
            <v>YPF.RN.PuB-47</v>
          </cell>
          <cell r="C126" t="str">
            <v>PuB-0047</v>
          </cell>
          <cell r="D126" t="str">
            <v>YPF.RN.PuB-47</v>
          </cell>
          <cell r="E126" t="str">
            <v>Catriel</v>
          </cell>
          <cell r="F126" t="str">
            <v>CAT Zona I</v>
          </cell>
          <cell r="G126" t="str">
            <v>PB- 03</v>
          </cell>
          <cell r="H126">
            <v>43557</v>
          </cell>
        </row>
        <row r="127">
          <cell r="A127" t="str">
            <v>SP-202</v>
          </cell>
          <cell r="B127" t="str">
            <v>YPF.RN.SP-202</v>
          </cell>
          <cell r="C127" t="str">
            <v>SP-0202</v>
          </cell>
          <cell r="D127" t="str">
            <v>YPF.RN.SP-202</v>
          </cell>
          <cell r="E127" t="str">
            <v>Catriel</v>
          </cell>
          <cell r="F127" t="str">
            <v>CAT Zona I</v>
          </cell>
          <cell r="G127" t="str">
            <v>SP- 06</v>
          </cell>
          <cell r="H127">
            <v>43553</v>
          </cell>
        </row>
        <row r="128">
          <cell r="A128" t="str">
            <v>VAM-47a</v>
          </cell>
          <cell r="B128" t="str">
            <v>YPF.Nq.VAM.a-47(d)</v>
          </cell>
          <cell r="C128" t="str">
            <v>VAM.a-47(d)</v>
          </cell>
          <cell r="D128" t="str">
            <v>YPF.Nq.VAM.a-0047a</v>
          </cell>
          <cell r="E128" t="str">
            <v>Catriel</v>
          </cell>
          <cell r="F128" t="str">
            <v>VAM Zona I</v>
          </cell>
          <cell r="G128" t="str">
            <v>VAM</v>
          </cell>
          <cell r="H128">
            <v>43551</v>
          </cell>
        </row>
        <row r="129">
          <cell r="A129" t="str">
            <v>SP-462a</v>
          </cell>
          <cell r="B129" t="str">
            <v>YPF.RN.SP-462</v>
          </cell>
          <cell r="C129" t="str">
            <v>SP-462</v>
          </cell>
          <cell r="D129" t="str">
            <v>YPF.RN.SP-0462a</v>
          </cell>
          <cell r="E129" t="str">
            <v>Catriel</v>
          </cell>
          <cell r="F129" t="str">
            <v>CAT Zona I</v>
          </cell>
          <cell r="G129" t="str">
            <v>SP- 01</v>
          </cell>
          <cell r="H129">
            <v>43547</v>
          </cell>
        </row>
        <row r="130">
          <cell r="A130" t="str">
            <v>VAM-58(d)[00]a</v>
          </cell>
          <cell r="B130" t="str">
            <v>YPF.Nq.VAM-58(d)</v>
          </cell>
          <cell r="C130" t="str">
            <v>VAM-58(d)</v>
          </cell>
          <cell r="D130" t="str">
            <v>YPF.Nq.VAM-0058(d)[00]a</v>
          </cell>
          <cell r="E130" t="str">
            <v>Catriel</v>
          </cell>
          <cell r="F130" t="str">
            <v>VAM Zona I</v>
          </cell>
          <cell r="G130" t="str">
            <v>VAM</v>
          </cell>
          <cell r="H130">
            <v>43546</v>
          </cell>
        </row>
        <row r="131">
          <cell r="A131" t="str">
            <v>SP-65(I)[00]a</v>
          </cell>
          <cell r="B131" t="str">
            <v>YPF.RN.SP-65(I)</v>
          </cell>
          <cell r="C131" t="str">
            <v>SP-65(I)</v>
          </cell>
          <cell r="D131" t="str">
            <v>YPF.RN.SP-0065(I)[00]a</v>
          </cell>
          <cell r="E131" t="str">
            <v>Catriel</v>
          </cell>
          <cell r="F131" t="str">
            <v>CAT Zona I</v>
          </cell>
          <cell r="G131" t="str">
            <v>SP- 03</v>
          </cell>
          <cell r="H131">
            <v>43545</v>
          </cell>
        </row>
        <row r="132">
          <cell r="A132" t="str">
            <v>PuB-160[00]a</v>
          </cell>
          <cell r="B132" t="str">
            <v>YPF.RN.PuB-160</v>
          </cell>
          <cell r="C132" t="str">
            <v>PuB-160</v>
          </cell>
          <cell r="D132" t="str">
            <v>YPF.RN.PuB-0160[00]a</v>
          </cell>
          <cell r="E132" t="str">
            <v>Catriel</v>
          </cell>
          <cell r="F132" t="str">
            <v>CAT Zona I</v>
          </cell>
          <cell r="G132" t="str">
            <v>PB- 04</v>
          </cell>
          <cell r="H132">
            <v>43540</v>
          </cell>
        </row>
        <row r="133">
          <cell r="A133" t="str">
            <v>RiAl-4a</v>
          </cell>
          <cell r="B133" t="str">
            <v>YPF.Nq.RiAl.a-4</v>
          </cell>
          <cell r="C133" t="str">
            <v>RiAl-4</v>
          </cell>
          <cell r="D133" t="str">
            <v>YPF.Nq.RiAl.a-0004a</v>
          </cell>
          <cell r="E133" t="str">
            <v>Catriel</v>
          </cell>
          <cell r="F133" t="str">
            <v>VAM Zona I</v>
          </cell>
          <cell r="G133" t="str">
            <v>LaMa- 02</v>
          </cell>
          <cell r="H133">
            <v>43537</v>
          </cell>
        </row>
        <row r="134">
          <cell r="A134" t="str">
            <v>PuB.a-45</v>
          </cell>
          <cell r="B134" t="str">
            <v>YPF.RN.PuB.a-45</v>
          </cell>
          <cell r="C134" t="str">
            <v>PuB-0045</v>
          </cell>
          <cell r="D134" t="str">
            <v>YPF.RN.PuB.a-45</v>
          </cell>
          <cell r="E134" t="str">
            <v>Catriel</v>
          </cell>
          <cell r="F134" t="str">
            <v>CAT Zona I</v>
          </cell>
          <cell r="G134" t="str">
            <v>PB- 04</v>
          </cell>
          <cell r="H134">
            <v>43536</v>
          </cell>
        </row>
        <row r="135">
          <cell r="A135" t="str">
            <v>CHO-86(d)[00]a</v>
          </cell>
          <cell r="B135" t="str">
            <v>YPF.Nq.CHO-86(d)</v>
          </cell>
          <cell r="C135" t="str">
            <v>CHO-86(d)</v>
          </cell>
          <cell r="D135" t="str">
            <v>YPF.Nq.CHO-0086(d)[00]a</v>
          </cell>
          <cell r="E135" t="str">
            <v>Catriel</v>
          </cell>
          <cell r="F135" t="str">
            <v>VAM Zona I</v>
          </cell>
          <cell r="G135" t="str">
            <v>CHON</v>
          </cell>
          <cell r="H135">
            <v>43534</v>
          </cell>
        </row>
        <row r="136">
          <cell r="A136" t="str">
            <v>PuB-68</v>
          </cell>
          <cell r="B136" t="str">
            <v>YPF.RN.PuB-68</v>
          </cell>
          <cell r="C136" t="str">
            <v>PuB-0068</v>
          </cell>
          <cell r="D136" t="str">
            <v>YPF.RN.PuB-68</v>
          </cell>
          <cell r="E136" t="str">
            <v>Catriel</v>
          </cell>
          <cell r="F136" t="str">
            <v>CAT Zona I</v>
          </cell>
          <cell r="G136" t="str">
            <v>PB- 03</v>
          </cell>
          <cell r="H136">
            <v>43533</v>
          </cell>
        </row>
        <row r="137">
          <cell r="A137" t="str">
            <v>SCB-0061[00]a</v>
          </cell>
          <cell r="B137" t="str">
            <v>YPF.Nq.SCB-61</v>
          </cell>
          <cell r="C137" t="str">
            <v>SCB-61</v>
          </cell>
          <cell r="D137" t="str">
            <v>YPF.Nq.SCB-0061[00]a</v>
          </cell>
          <cell r="E137" t="str">
            <v>Catriel</v>
          </cell>
          <cell r="F137" t="str">
            <v>VAM Zona I</v>
          </cell>
          <cell r="G137" t="str">
            <v>SCB- 01</v>
          </cell>
          <cell r="H137">
            <v>43529</v>
          </cell>
        </row>
        <row r="138">
          <cell r="A138" t="str">
            <v>PuB-158a</v>
          </cell>
          <cell r="B138" t="str">
            <v>YPF.RN.PuB-158</v>
          </cell>
          <cell r="C138" t="str">
            <v>PuB-158</v>
          </cell>
          <cell r="D138" t="str">
            <v>YPF.RN.PuB-0158a</v>
          </cell>
          <cell r="E138" t="str">
            <v>Catriel</v>
          </cell>
          <cell r="F138" t="str">
            <v>CAT Zona I</v>
          </cell>
          <cell r="G138" t="str">
            <v>PB- 04</v>
          </cell>
          <cell r="H138">
            <v>43529</v>
          </cell>
        </row>
        <row r="139">
          <cell r="A139" t="str">
            <v>SP-38</v>
          </cell>
          <cell r="B139" t="str">
            <v>YPF.RN.SP-38</v>
          </cell>
          <cell r="C139" t="str">
            <v>SP-0038</v>
          </cell>
          <cell r="D139" t="str">
            <v>YPF.RN.SP-38</v>
          </cell>
          <cell r="E139" t="str">
            <v>Catriel</v>
          </cell>
          <cell r="F139" t="str">
            <v>CAT Zona I</v>
          </cell>
          <cell r="G139" t="str">
            <v>SP- 02</v>
          </cell>
          <cell r="H139">
            <v>43523</v>
          </cell>
        </row>
        <row r="140">
          <cell r="A140" t="str">
            <v>VAM-100(d)[00]a</v>
          </cell>
          <cell r="B140" t="str">
            <v>YPF.Nq.VAM-100(d)</v>
          </cell>
          <cell r="C140" t="str">
            <v>VAM-100(d)</v>
          </cell>
          <cell r="D140" t="str">
            <v>YPF.Nq.VAM-0100(d)[00]a</v>
          </cell>
          <cell r="E140" t="str">
            <v>Catriel</v>
          </cell>
          <cell r="F140" t="str">
            <v>VAM Zona I</v>
          </cell>
          <cell r="G140" t="str">
            <v>VAM</v>
          </cell>
          <cell r="H140">
            <v>43520</v>
          </cell>
        </row>
        <row r="141">
          <cell r="A141" t="str">
            <v>PuB-52</v>
          </cell>
          <cell r="B141" t="str">
            <v>YPF.RN.PuB-52</v>
          </cell>
          <cell r="C141" t="str">
            <v>PuB-0052</v>
          </cell>
          <cell r="D141" t="str">
            <v>YPF.RN.PuB-52</v>
          </cell>
          <cell r="E141" t="str">
            <v>Catriel</v>
          </cell>
          <cell r="F141" t="str">
            <v>CAT Zona I</v>
          </cell>
          <cell r="G141" t="str">
            <v>PB- 03</v>
          </cell>
          <cell r="H141">
            <v>43518</v>
          </cell>
        </row>
        <row r="142">
          <cell r="A142" t="str">
            <v>PuB-202[00]a</v>
          </cell>
          <cell r="B142" t="str">
            <v>YPF.RN.PuB-202</v>
          </cell>
          <cell r="C142" t="str">
            <v>PuB-202</v>
          </cell>
          <cell r="D142" t="str">
            <v>YPF.RN.PuB-0202[00]a</v>
          </cell>
          <cell r="E142" t="str">
            <v>Catriel</v>
          </cell>
          <cell r="F142" t="str">
            <v>CAT Zona I</v>
          </cell>
          <cell r="G142" t="str">
            <v>PB- 01</v>
          </cell>
          <cell r="H142">
            <v>43517</v>
          </cell>
        </row>
        <row r="143">
          <cell r="A143" t="str">
            <v>SP-233</v>
          </cell>
          <cell r="B143" t="str">
            <v>YPF.RN.SP-233</v>
          </cell>
          <cell r="C143" t="str">
            <v>SP-0233</v>
          </cell>
          <cell r="D143" t="str">
            <v>YPF.RN.SP-233</v>
          </cell>
          <cell r="E143" t="str">
            <v>Catriel</v>
          </cell>
          <cell r="F143" t="str">
            <v>CAT Zona I</v>
          </cell>
          <cell r="G143" t="str">
            <v>SP- 07</v>
          </cell>
          <cell r="H143">
            <v>43512</v>
          </cell>
        </row>
        <row r="144">
          <cell r="A144" t="str">
            <v>RiAl-4a</v>
          </cell>
          <cell r="B144" t="str">
            <v>YPF.Nq.RiAl.a-4</v>
          </cell>
          <cell r="C144" t="str">
            <v>RiAl-4</v>
          </cell>
          <cell r="D144" t="str">
            <v>YPF.Nq.RiAl.a-0004a</v>
          </cell>
          <cell r="E144" t="str">
            <v>Catriel</v>
          </cell>
          <cell r="F144" t="str">
            <v>VAM Zona I</v>
          </cell>
          <cell r="G144" t="str">
            <v>LaMa- 02</v>
          </cell>
          <cell r="H144">
            <v>43512</v>
          </cell>
        </row>
        <row r="145">
          <cell r="A145" t="str">
            <v>SP-283</v>
          </cell>
          <cell r="B145" t="str">
            <v>YPF.RN.SP-283</v>
          </cell>
          <cell r="C145" t="str">
            <v>SP-283</v>
          </cell>
          <cell r="D145" t="str">
            <v>YPF.RN.SP-283</v>
          </cell>
          <cell r="E145" t="str">
            <v>Catriel</v>
          </cell>
          <cell r="F145" t="str">
            <v>CAT Zona I</v>
          </cell>
          <cell r="G145" t="str">
            <v>SP- 09</v>
          </cell>
          <cell r="H145">
            <v>43510</v>
          </cell>
        </row>
        <row r="146">
          <cell r="A146" t="str">
            <v>VAM-53(d)[00]a</v>
          </cell>
          <cell r="B146" t="str">
            <v>YPF.Nq.VAM-53(d)</v>
          </cell>
          <cell r="C146" t="str">
            <v>VAM-53(d)</v>
          </cell>
          <cell r="D146" t="str">
            <v>YPF.Nq.VAM-0053(d)[00]a</v>
          </cell>
          <cell r="E146" t="str">
            <v>Catriel</v>
          </cell>
          <cell r="F146" t="str">
            <v>VAM Zona I</v>
          </cell>
          <cell r="G146" t="str">
            <v>VAM</v>
          </cell>
          <cell r="H146">
            <v>43505</v>
          </cell>
        </row>
        <row r="147">
          <cell r="A147" t="str">
            <v>SP-167</v>
          </cell>
          <cell r="B147" t="str">
            <v>YPF.RN.SP-167</v>
          </cell>
          <cell r="C147" t="str">
            <v>SP-0167</v>
          </cell>
          <cell r="D147" t="str">
            <v>YPF.RN.SP-167</v>
          </cell>
          <cell r="E147" t="str">
            <v>Catriel</v>
          </cell>
          <cell r="F147" t="str">
            <v>CAT Zona I</v>
          </cell>
          <cell r="G147" t="str">
            <v>SP- 06</v>
          </cell>
          <cell r="H147">
            <v>43505</v>
          </cell>
        </row>
        <row r="148">
          <cell r="A148" t="str">
            <v>PuB.a-166[00]a</v>
          </cell>
          <cell r="B148" t="str">
            <v>YPF.RN.PuB.a-166</v>
          </cell>
          <cell r="C148" t="str">
            <v>PuB.a-166</v>
          </cell>
          <cell r="D148" t="str">
            <v>YPF.RN.PuB.a-0166[00]a</v>
          </cell>
          <cell r="E148" t="str">
            <v>Catriel</v>
          </cell>
          <cell r="F148" t="str">
            <v>CAT Zona I</v>
          </cell>
          <cell r="G148" t="str">
            <v>PB- 04</v>
          </cell>
          <cell r="H148">
            <v>43503</v>
          </cell>
        </row>
        <row r="149">
          <cell r="A149" t="str">
            <v>SCB-68a</v>
          </cell>
          <cell r="B149" t="str">
            <v>YPF.Nq.SCB-68</v>
          </cell>
          <cell r="C149" t="str">
            <v>SCB-68</v>
          </cell>
          <cell r="D149" t="str">
            <v>YPF.Nq.SCB-0068a</v>
          </cell>
          <cell r="E149" t="str">
            <v>Catriel</v>
          </cell>
          <cell r="F149" t="str">
            <v>VAM Zona I</v>
          </cell>
          <cell r="G149" t="str">
            <v>SCB- 01</v>
          </cell>
          <cell r="H149">
            <v>43503</v>
          </cell>
        </row>
        <row r="150">
          <cell r="A150" t="str">
            <v>PuB-155a</v>
          </cell>
          <cell r="B150" t="str">
            <v>YPF.RN.PuB-155</v>
          </cell>
          <cell r="C150" t="str">
            <v>PuB-155</v>
          </cell>
          <cell r="D150" t="str">
            <v>YPF.RN.PuB-0155a</v>
          </cell>
          <cell r="E150" t="str">
            <v>Catriel</v>
          </cell>
          <cell r="F150" t="str">
            <v>CAT Zona I</v>
          </cell>
          <cell r="G150" t="str">
            <v>PB- 04</v>
          </cell>
          <cell r="H150">
            <v>43502</v>
          </cell>
        </row>
        <row r="151">
          <cell r="A151" t="str">
            <v>SP-28(I)[00]a</v>
          </cell>
          <cell r="B151" t="str">
            <v>YPF.RN.SP-28(I)</v>
          </cell>
          <cell r="C151" t="str">
            <v>SP-28(I)</v>
          </cell>
          <cell r="D151" t="str">
            <v>YPF.RN.SP-0028(I)[00]a</v>
          </cell>
          <cell r="E151" t="str">
            <v>Catriel</v>
          </cell>
          <cell r="F151" t="str">
            <v>CAT Zona I</v>
          </cell>
          <cell r="G151" t="str">
            <v>SP- 06</v>
          </cell>
          <cell r="H151">
            <v>43501</v>
          </cell>
        </row>
        <row r="152">
          <cell r="A152" t="str">
            <v>CHO-23a</v>
          </cell>
          <cell r="B152" t="str">
            <v>YPF.Nq.CHO-23</v>
          </cell>
          <cell r="C152" t="str">
            <v>CHO-23</v>
          </cell>
          <cell r="D152" t="str">
            <v>YPF.Nq.CHO-0023a</v>
          </cell>
          <cell r="E152" t="str">
            <v>Catriel</v>
          </cell>
          <cell r="F152" t="str">
            <v>VAM Zona I</v>
          </cell>
          <cell r="G152" t="str">
            <v>CH</v>
          </cell>
          <cell r="H152">
            <v>43500</v>
          </cell>
        </row>
        <row r="153">
          <cell r="A153" t="str">
            <v>VAM-25a</v>
          </cell>
          <cell r="B153" t="str">
            <v>YPF.Nq.VAM-25</v>
          </cell>
          <cell r="C153" t="str">
            <v>VAM-25</v>
          </cell>
          <cell r="D153" t="str">
            <v>YPF.Nq.VAM-0025a</v>
          </cell>
          <cell r="E153" t="str">
            <v>Catriel</v>
          </cell>
          <cell r="F153" t="str">
            <v>VAM Zona I</v>
          </cell>
          <cell r="G153" t="str">
            <v>VAM</v>
          </cell>
          <cell r="H153">
            <v>43494</v>
          </cell>
        </row>
        <row r="154">
          <cell r="A154" t="str">
            <v>SP-317a</v>
          </cell>
          <cell r="B154" t="str">
            <v>YPF.RN.SP-317</v>
          </cell>
          <cell r="C154" t="str">
            <v>SP-317</v>
          </cell>
          <cell r="D154" t="str">
            <v>YPF.RN.SP-0317a</v>
          </cell>
          <cell r="E154" t="str">
            <v>Catriel</v>
          </cell>
          <cell r="F154" t="str">
            <v>CAT Zona I</v>
          </cell>
          <cell r="G154" t="str">
            <v>SP- 06</v>
          </cell>
          <cell r="H154">
            <v>43493</v>
          </cell>
        </row>
        <row r="155">
          <cell r="A155" t="str">
            <v>SP-291(I)[00]a</v>
          </cell>
          <cell r="B155" t="str">
            <v>YPF.RN.SP-291(I)</v>
          </cell>
          <cell r="C155" t="str">
            <v>SP-291(I)</v>
          </cell>
          <cell r="D155" t="str">
            <v>YPF.RN.SP-0291(I)[00]a</v>
          </cell>
          <cell r="E155" t="str">
            <v>Catriel</v>
          </cell>
          <cell r="F155" t="str">
            <v>CAT Zona I</v>
          </cell>
          <cell r="G155" t="str">
            <v>SP- 06</v>
          </cell>
          <cell r="H155">
            <v>43491</v>
          </cell>
        </row>
        <row r="156">
          <cell r="A156" t="str">
            <v>SP-29</v>
          </cell>
          <cell r="B156" t="str">
            <v>YPF.RN.SP-29</v>
          </cell>
          <cell r="C156" t="str">
            <v>SP-0029</v>
          </cell>
          <cell r="D156" t="str">
            <v>YPF.RN.SP-29</v>
          </cell>
          <cell r="E156" t="str">
            <v>Catriel</v>
          </cell>
          <cell r="F156" t="str">
            <v>CAT Zona I</v>
          </cell>
          <cell r="G156" t="str">
            <v>SP- 06</v>
          </cell>
          <cell r="H156">
            <v>43491</v>
          </cell>
        </row>
        <row r="157">
          <cell r="A157" t="str">
            <v>CHO-44(d)[00]a</v>
          </cell>
          <cell r="B157" t="str">
            <v>YPF.Nq.CHO-44(d)</v>
          </cell>
          <cell r="C157" t="str">
            <v>CHO-44(d)</v>
          </cell>
          <cell r="D157" t="str">
            <v>YPF.Nq.CHO-0044(d)[00]a</v>
          </cell>
          <cell r="E157" t="str">
            <v>Catriel</v>
          </cell>
          <cell r="F157" t="str">
            <v>VAM Zona I</v>
          </cell>
          <cell r="G157" t="str">
            <v>CHON</v>
          </cell>
          <cell r="H157">
            <v>43491</v>
          </cell>
        </row>
        <row r="158">
          <cell r="A158" t="str">
            <v>CHO-53(d)[00]a</v>
          </cell>
          <cell r="B158" t="str">
            <v>YPF.Nq.CHO-53(d)</v>
          </cell>
          <cell r="C158" t="str">
            <v>CHO-53(d)</v>
          </cell>
          <cell r="D158" t="str">
            <v>YPF.Nq.CHO-0053(d)[00]a</v>
          </cell>
          <cell r="E158" t="str">
            <v>Catriel</v>
          </cell>
          <cell r="F158" t="str">
            <v>VAM Zona I</v>
          </cell>
          <cell r="G158" t="str">
            <v>CHON</v>
          </cell>
          <cell r="H158">
            <v>43489</v>
          </cell>
        </row>
        <row r="159">
          <cell r="A159" t="str">
            <v>VAM-65a(d)</v>
          </cell>
          <cell r="B159" t="str">
            <v>YPF.Nq.VAM-65(d)</v>
          </cell>
          <cell r="C159" t="str">
            <v>VAM-65(d)</v>
          </cell>
          <cell r="D159" t="str">
            <v>YPF.Nq.VAM-0065a(d)</v>
          </cell>
          <cell r="E159" t="str">
            <v>Catriel</v>
          </cell>
          <cell r="F159" t="str">
            <v>VAM Zona I</v>
          </cell>
          <cell r="G159" t="str">
            <v>VAM</v>
          </cell>
          <cell r="H159">
            <v>43487</v>
          </cell>
        </row>
        <row r="160">
          <cell r="A160" t="str">
            <v>SP-328a</v>
          </cell>
          <cell r="B160" t="str">
            <v>YPF.RN.SP-328</v>
          </cell>
          <cell r="C160" t="str">
            <v>SP-328</v>
          </cell>
          <cell r="D160" t="str">
            <v>YPF.RN.SP-0328a</v>
          </cell>
          <cell r="E160" t="str">
            <v>Catriel</v>
          </cell>
          <cell r="F160" t="str">
            <v>CAT Zona I</v>
          </cell>
          <cell r="G160" t="str">
            <v>SP- 06</v>
          </cell>
          <cell r="H160">
            <v>43487</v>
          </cell>
        </row>
        <row r="161">
          <cell r="A161" t="str">
            <v>SP-388a</v>
          </cell>
          <cell r="B161" t="str">
            <v>YPF.RN.SP-388</v>
          </cell>
          <cell r="C161" t="str">
            <v>SP-388</v>
          </cell>
          <cell r="D161" t="str">
            <v>YPF.RN.SP-0388a</v>
          </cell>
          <cell r="E161" t="str">
            <v>Catriel</v>
          </cell>
          <cell r="F161" t="str">
            <v>CAT Zona I</v>
          </cell>
          <cell r="G161" t="str">
            <v>SP- 01</v>
          </cell>
          <cell r="H161">
            <v>43486</v>
          </cell>
        </row>
        <row r="162">
          <cell r="A162" t="str">
            <v>SP-146a(I)</v>
          </cell>
          <cell r="B162" t="str">
            <v>YPF.RN.SP-146(I)</v>
          </cell>
          <cell r="C162" t="str">
            <v>SP-146(I)</v>
          </cell>
          <cell r="D162" t="str">
            <v>YPF.RN.SP-0146a(I)</v>
          </cell>
          <cell r="E162" t="str">
            <v>Catriel</v>
          </cell>
          <cell r="F162" t="str">
            <v>CAT Zona I</v>
          </cell>
          <cell r="G162" t="str">
            <v>SP- 07</v>
          </cell>
          <cell r="H162">
            <v>43485</v>
          </cell>
        </row>
        <row r="163">
          <cell r="A163" t="str">
            <v>SCB-88a</v>
          </cell>
          <cell r="B163" t="str">
            <v>YPF.Nq.SCB-88</v>
          </cell>
          <cell r="C163" t="str">
            <v>SCB-88</v>
          </cell>
          <cell r="D163" t="str">
            <v>YPF.Nq.SCB-0088a</v>
          </cell>
          <cell r="E163" t="str">
            <v>Catriel</v>
          </cell>
          <cell r="F163" t="str">
            <v>VAM Zona I</v>
          </cell>
          <cell r="G163" t="str">
            <v>SCB- 01</v>
          </cell>
          <cell r="H163">
            <v>43485</v>
          </cell>
        </row>
        <row r="164">
          <cell r="A164" t="str">
            <v>CAv.x-3</v>
          </cell>
          <cell r="B164" t="str">
            <v>YPF.Nq.CAv.x-3</v>
          </cell>
          <cell r="C164" t="str">
            <v>CAv-3</v>
          </cell>
          <cell r="D164" t="str">
            <v>YPF.Nq.CAv.x-3</v>
          </cell>
          <cell r="E164" t="str">
            <v>Catriel</v>
          </cell>
          <cell r="F164" t="str">
            <v>VAM Zona I</v>
          </cell>
          <cell r="G164" t="str">
            <v>SCB- 01</v>
          </cell>
          <cell r="H164">
            <v>43481</v>
          </cell>
        </row>
        <row r="165">
          <cell r="A165" t="str">
            <v>SP-274</v>
          </cell>
          <cell r="B165" t="str">
            <v>YPF.RN.SP-274</v>
          </cell>
          <cell r="C165" t="str">
            <v>SP-0274</v>
          </cell>
          <cell r="D165" t="str">
            <v>YPF.RN.SP-274</v>
          </cell>
          <cell r="E165" t="str">
            <v>Catriel</v>
          </cell>
          <cell r="F165" t="str">
            <v>CAT Zona I</v>
          </cell>
          <cell r="G165" t="str">
            <v>SP- 06</v>
          </cell>
          <cell r="H165">
            <v>43478</v>
          </cell>
        </row>
        <row r="166">
          <cell r="A166" t="str">
            <v>SCB-144a</v>
          </cell>
          <cell r="B166" t="str">
            <v>YPF.Nq.SCB-144(d)</v>
          </cell>
          <cell r="C166" t="str">
            <v>SCB-144(d)</v>
          </cell>
          <cell r="D166" t="str">
            <v>YPF.Nq.SCB-0144a</v>
          </cell>
          <cell r="E166" t="str">
            <v>Catriel</v>
          </cell>
          <cell r="F166" t="str">
            <v>VAM Zona I</v>
          </cell>
          <cell r="G166" t="str">
            <v>SCB- 01</v>
          </cell>
          <cell r="H166">
            <v>43477</v>
          </cell>
        </row>
        <row r="167">
          <cell r="A167" t="str">
            <v>SP-499a</v>
          </cell>
          <cell r="B167" t="str">
            <v>YPF.RN.SP-499</v>
          </cell>
          <cell r="C167" t="str">
            <v>SP-499</v>
          </cell>
          <cell r="D167" t="str">
            <v>YPF.RN.SP-0499a</v>
          </cell>
          <cell r="E167" t="str">
            <v>Catriel</v>
          </cell>
          <cell r="F167" t="str">
            <v>CAT Zona I</v>
          </cell>
          <cell r="G167" t="str">
            <v>SP-10</v>
          </cell>
          <cell r="H167">
            <v>43475</v>
          </cell>
        </row>
        <row r="168">
          <cell r="A168" t="str">
            <v>VAM-14a</v>
          </cell>
          <cell r="B168" t="str">
            <v>YPF.Nq.VAM-14</v>
          </cell>
          <cell r="C168" t="str">
            <v>VAM-14</v>
          </cell>
          <cell r="D168" t="str">
            <v>YPF.Nq.VAM-0014a</v>
          </cell>
          <cell r="E168" t="str">
            <v>Catriel</v>
          </cell>
          <cell r="F168" t="str">
            <v>VAM Zona I</v>
          </cell>
          <cell r="G168" t="str">
            <v>VAM</v>
          </cell>
          <cell r="H168">
            <v>43471</v>
          </cell>
        </row>
        <row r="169">
          <cell r="A169" t="str">
            <v>SP-252</v>
          </cell>
          <cell r="B169" t="str">
            <v>YPF.RN.SP-252</v>
          </cell>
          <cell r="C169" t="str">
            <v>SP-0252</v>
          </cell>
          <cell r="D169" t="str">
            <v>YPF.RN.SP-252</v>
          </cell>
          <cell r="E169" t="str">
            <v>Catriel</v>
          </cell>
          <cell r="F169" t="str">
            <v>CAT Zona I</v>
          </cell>
          <cell r="G169" t="str">
            <v>SP- 01</v>
          </cell>
          <cell r="H169">
            <v>43471</v>
          </cell>
        </row>
        <row r="170">
          <cell r="A170" t="str">
            <v>SP-324a</v>
          </cell>
          <cell r="B170" t="str">
            <v>YPF.RN.SP.a-324</v>
          </cell>
          <cell r="C170" t="str">
            <v>SP-324</v>
          </cell>
          <cell r="D170" t="str">
            <v>YPF.RN.SP.a-0324a</v>
          </cell>
          <cell r="E170" t="str">
            <v>Catriel</v>
          </cell>
          <cell r="F170" t="str">
            <v>CAT Zona I</v>
          </cell>
          <cell r="G170" t="str">
            <v>SP- 01</v>
          </cell>
          <cell r="H170">
            <v>43469</v>
          </cell>
        </row>
        <row r="171">
          <cell r="A171" t="str">
            <v>SCB-145a</v>
          </cell>
          <cell r="B171" t="str">
            <v>YPF.Nq.SCB-145(d)</v>
          </cell>
          <cell r="C171" t="str">
            <v>SCB-145(d)</v>
          </cell>
          <cell r="D171" t="str">
            <v>YPF.Nq.SCB-0145a</v>
          </cell>
          <cell r="E171" t="str">
            <v>Catriel</v>
          </cell>
          <cell r="F171" t="str">
            <v>VAM Zona I</v>
          </cell>
          <cell r="G171" t="str">
            <v>SCB- 01</v>
          </cell>
          <cell r="H171">
            <v>43467</v>
          </cell>
        </row>
        <row r="172">
          <cell r="A172" t="str">
            <v>VAM.a-98(d)[00]a</v>
          </cell>
          <cell r="B172" t="str">
            <v>YPF.Nq.VAM.a-98(d)</v>
          </cell>
          <cell r="C172" t="str">
            <v>VAM.a-98(d)</v>
          </cell>
          <cell r="D172" t="str">
            <v>YPF.Nq.VAM.a-0098(d)[00]a</v>
          </cell>
          <cell r="E172" t="str">
            <v>Catriel</v>
          </cell>
          <cell r="F172" t="str">
            <v>VAM Zona I</v>
          </cell>
          <cell r="G172" t="str">
            <v>VAM</v>
          </cell>
          <cell r="H172">
            <v>43462</v>
          </cell>
        </row>
        <row r="173">
          <cell r="A173" t="str">
            <v>PuB-90</v>
          </cell>
          <cell r="B173" t="str">
            <v>YPF.RN.PuB-90</v>
          </cell>
          <cell r="C173" t="str">
            <v>PuB-0090</v>
          </cell>
          <cell r="D173" t="str">
            <v>YPF.RN.PuB-90</v>
          </cell>
          <cell r="E173" t="str">
            <v>Catriel</v>
          </cell>
          <cell r="F173" t="str">
            <v>CAT Zona I</v>
          </cell>
          <cell r="G173" t="str">
            <v>PB- 03</v>
          </cell>
          <cell r="H173">
            <v>43461</v>
          </cell>
        </row>
        <row r="174">
          <cell r="A174" t="str">
            <v>SP-499a</v>
          </cell>
          <cell r="B174" t="str">
            <v>YPF.RN.SP-499</v>
          </cell>
          <cell r="C174" t="str">
            <v>SP-499</v>
          </cell>
          <cell r="D174" t="str">
            <v>YPF.RN.SP-0499a</v>
          </cell>
          <cell r="E174" t="str">
            <v>Catriel</v>
          </cell>
          <cell r="F174" t="str">
            <v>CAT Zona I</v>
          </cell>
          <cell r="G174" t="str">
            <v>SP-10</v>
          </cell>
          <cell r="H174">
            <v>43460</v>
          </cell>
        </row>
        <row r="175">
          <cell r="A175" t="str">
            <v>VAM-18a</v>
          </cell>
          <cell r="B175" t="str">
            <v>YPF.Nq.VAM-18</v>
          </cell>
          <cell r="C175" t="str">
            <v>VAM-18</v>
          </cell>
          <cell r="D175" t="str">
            <v>YPF.Nq.VAM-0018a</v>
          </cell>
          <cell r="E175" t="str">
            <v>Catriel</v>
          </cell>
          <cell r="F175" t="str">
            <v>VAM Zona I</v>
          </cell>
          <cell r="G175" t="str">
            <v>VAM</v>
          </cell>
          <cell r="H175">
            <v>43457</v>
          </cell>
        </row>
        <row r="176">
          <cell r="A176" t="str">
            <v>SP-438a</v>
          </cell>
          <cell r="B176" t="str">
            <v>YPF.RN.SP.a-438</v>
          </cell>
          <cell r="C176" t="str">
            <v>SP.a-438</v>
          </cell>
          <cell r="D176" t="str">
            <v>YPF.RN.SP.a-0438a</v>
          </cell>
          <cell r="E176" t="str">
            <v>Catriel</v>
          </cell>
          <cell r="F176" t="str">
            <v>CAT Zona I</v>
          </cell>
          <cell r="G176" t="str">
            <v>SP- 06</v>
          </cell>
          <cell r="H176">
            <v>43456</v>
          </cell>
        </row>
        <row r="177">
          <cell r="A177" t="str">
            <v>SP-39</v>
          </cell>
          <cell r="B177" t="str">
            <v>YPF.RN.SP-39</v>
          </cell>
          <cell r="C177" t="str">
            <v>SP-0039</v>
          </cell>
          <cell r="D177" t="str">
            <v>YPF.RN.SP-39</v>
          </cell>
          <cell r="E177" t="str">
            <v>Catriel</v>
          </cell>
          <cell r="F177" t="str">
            <v>CAT Zona I</v>
          </cell>
          <cell r="G177" t="str">
            <v>SP- 02</v>
          </cell>
          <cell r="H177">
            <v>43454</v>
          </cell>
        </row>
        <row r="178">
          <cell r="A178" t="str">
            <v>CHO-71(d)[00]a</v>
          </cell>
          <cell r="B178" t="str">
            <v>YPF.Nq.CHO-71(d)</v>
          </cell>
          <cell r="C178" t="str">
            <v>CHO-71(d)</v>
          </cell>
          <cell r="D178" t="str">
            <v>YPF.Nq.CHO-0071(d)[00]a</v>
          </cell>
          <cell r="E178" t="str">
            <v>Catriel</v>
          </cell>
          <cell r="F178" t="str">
            <v>VAM Zona I</v>
          </cell>
          <cell r="G178" t="str">
            <v>CHON</v>
          </cell>
          <cell r="H178">
            <v>43454</v>
          </cell>
        </row>
        <row r="179">
          <cell r="A179" t="str">
            <v>VAM-50a</v>
          </cell>
          <cell r="B179" t="str">
            <v>YPF.Nq.VAM-50</v>
          </cell>
          <cell r="C179" t="str">
            <v>VAM-50</v>
          </cell>
          <cell r="D179" t="str">
            <v>YPF.Nq.VAM-0050a</v>
          </cell>
          <cell r="E179" t="str">
            <v>Catriel</v>
          </cell>
          <cell r="F179" t="str">
            <v>VAM Zona I</v>
          </cell>
          <cell r="G179" t="str">
            <v>VAM</v>
          </cell>
          <cell r="H179">
            <v>43453</v>
          </cell>
        </row>
        <row r="180">
          <cell r="A180" t="str">
            <v>SCB-78a</v>
          </cell>
          <cell r="B180" t="str">
            <v>YPF.Nq.SCB-78</v>
          </cell>
          <cell r="C180" t="str">
            <v>SCB-78</v>
          </cell>
          <cell r="D180" t="str">
            <v>YPF.Nq.SCB-0078a</v>
          </cell>
          <cell r="E180" t="str">
            <v>Catriel</v>
          </cell>
          <cell r="F180" t="str">
            <v>VAM Zona I</v>
          </cell>
          <cell r="G180" t="str">
            <v>SCB- 01</v>
          </cell>
          <cell r="H180">
            <v>43452</v>
          </cell>
        </row>
        <row r="181">
          <cell r="A181" t="str">
            <v>SP-99a(I)</v>
          </cell>
          <cell r="B181" t="str">
            <v>YPF.RN.SP-99(I)</v>
          </cell>
          <cell r="C181" t="str">
            <v>SP-99(I)</v>
          </cell>
          <cell r="D181" t="str">
            <v>YPF.RN.SP-0099a(I)</v>
          </cell>
          <cell r="E181" t="str">
            <v>Catriel</v>
          </cell>
          <cell r="F181" t="str">
            <v>CAT Zona I</v>
          </cell>
          <cell r="G181" t="str">
            <v>SP- 09</v>
          </cell>
          <cell r="H181">
            <v>43451</v>
          </cell>
        </row>
        <row r="182">
          <cell r="A182" t="str">
            <v>SP-466a</v>
          </cell>
          <cell r="B182" t="str">
            <v>YPF.RN.SP.a-466</v>
          </cell>
          <cell r="C182" t="str">
            <v>SP.a-466</v>
          </cell>
          <cell r="D182" t="str">
            <v>YPF.RN.SP.a-0466a</v>
          </cell>
          <cell r="E182" t="str">
            <v>Catriel</v>
          </cell>
          <cell r="F182" t="str">
            <v>CAT Zona I</v>
          </cell>
          <cell r="G182" t="str">
            <v>SP- 02</v>
          </cell>
          <cell r="H182">
            <v>43449</v>
          </cell>
        </row>
        <row r="183">
          <cell r="A183" t="str">
            <v>SP-342a</v>
          </cell>
          <cell r="B183" t="str">
            <v>YPF.RN.SP-342</v>
          </cell>
          <cell r="C183" t="str">
            <v>SP-342</v>
          </cell>
          <cell r="D183" t="str">
            <v>YPF.RN.SP-0342a</v>
          </cell>
          <cell r="E183" t="str">
            <v>Catriel</v>
          </cell>
          <cell r="F183" t="str">
            <v>CAT Zona I</v>
          </cell>
          <cell r="G183" t="str">
            <v>SP- 06</v>
          </cell>
          <cell r="H183">
            <v>43449</v>
          </cell>
        </row>
        <row r="184">
          <cell r="A184" t="str">
            <v>SP-29</v>
          </cell>
          <cell r="B184" t="str">
            <v>YPF.RN.SP-29</v>
          </cell>
          <cell r="C184" t="str">
            <v>SP-0029</v>
          </cell>
          <cell r="D184" t="str">
            <v>YPF.RN.SP-29</v>
          </cell>
          <cell r="E184" t="str">
            <v>Catriel</v>
          </cell>
          <cell r="F184" t="str">
            <v>CAT Zona I</v>
          </cell>
          <cell r="G184" t="str">
            <v>SP- 06</v>
          </cell>
          <cell r="H184">
            <v>43446</v>
          </cell>
        </row>
        <row r="185">
          <cell r="A185" t="str">
            <v>VAM-89(d)[00]a</v>
          </cell>
          <cell r="B185" t="str">
            <v>YPF.Nq.VAM-89(d)</v>
          </cell>
          <cell r="C185" t="str">
            <v>VAM-89(d)</v>
          </cell>
          <cell r="D185" t="str">
            <v>YPF.Nq.VAM-0089(d)[00]a</v>
          </cell>
          <cell r="E185" t="str">
            <v>Catriel</v>
          </cell>
          <cell r="F185" t="str">
            <v>VAM Zona I</v>
          </cell>
          <cell r="G185" t="str">
            <v>VAM</v>
          </cell>
          <cell r="H185">
            <v>43445</v>
          </cell>
        </row>
        <row r="186">
          <cell r="A186" t="str">
            <v>CHO.a-38[00]a</v>
          </cell>
          <cell r="B186" t="str">
            <v>YPF.Nq.CHO.a-38</v>
          </cell>
          <cell r="C186" t="str">
            <v>CHO.a-38</v>
          </cell>
          <cell r="D186" t="str">
            <v>YPF.Nq.CHO.a-0038[00]a</v>
          </cell>
          <cell r="E186" t="str">
            <v>Catriel</v>
          </cell>
          <cell r="F186" t="str">
            <v>VAM Zona I</v>
          </cell>
          <cell r="G186" t="str">
            <v>CHON</v>
          </cell>
          <cell r="H186">
            <v>43443</v>
          </cell>
        </row>
        <row r="187">
          <cell r="A187" t="str">
            <v>RiAl-7a</v>
          </cell>
          <cell r="B187" t="str">
            <v>YPF.Nq.RiAl-7</v>
          </cell>
          <cell r="C187" t="str">
            <v>RiAl-7</v>
          </cell>
          <cell r="D187" t="str">
            <v>YPF.Nq.RiAl-0007a</v>
          </cell>
          <cell r="E187" t="str">
            <v>Catriel</v>
          </cell>
          <cell r="F187" t="str">
            <v>VAM Zona I</v>
          </cell>
          <cell r="G187" t="str">
            <v>LaMa- 02</v>
          </cell>
          <cell r="H187">
            <v>43440</v>
          </cell>
        </row>
        <row r="188">
          <cell r="A188" t="str">
            <v>VAM-27a</v>
          </cell>
          <cell r="B188" t="str">
            <v>YPF.Nq.VAM-27</v>
          </cell>
          <cell r="C188" t="str">
            <v>VAM-27</v>
          </cell>
          <cell r="D188" t="str">
            <v>YPF.Nq.VAM-0027a</v>
          </cell>
          <cell r="E188" t="str">
            <v>Catriel</v>
          </cell>
          <cell r="F188" t="str">
            <v>VAM Zona I</v>
          </cell>
          <cell r="G188" t="str">
            <v>VAM</v>
          </cell>
          <cell r="H188">
            <v>43439</v>
          </cell>
        </row>
        <row r="189">
          <cell r="A189" t="str">
            <v>SP-392a</v>
          </cell>
          <cell r="B189" t="str">
            <v>YPF.RN.SP-392</v>
          </cell>
          <cell r="C189" t="str">
            <v>SP-392</v>
          </cell>
          <cell r="D189" t="str">
            <v>YPF.RN.SP-0392a</v>
          </cell>
          <cell r="E189" t="str">
            <v>Catriel</v>
          </cell>
          <cell r="F189" t="str">
            <v>CAT Zona I</v>
          </cell>
          <cell r="G189" t="str">
            <v>SP- 06</v>
          </cell>
          <cell r="H189">
            <v>43434</v>
          </cell>
        </row>
        <row r="190">
          <cell r="A190" t="str">
            <v>VAM.a-87(d)[00]a</v>
          </cell>
          <cell r="B190" t="str">
            <v>YPF.Nq.VAM.a-87(d)</v>
          </cell>
          <cell r="C190" t="str">
            <v>VAM.a-87(d)</v>
          </cell>
          <cell r="D190" t="str">
            <v>YPF.Nq.VAM.a-0087(d)[00]a</v>
          </cell>
          <cell r="E190" t="str">
            <v>Catriel</v>
          </cell>
          <cell r="F190" t="str">
            <v>VAM Zona I</v>
          </cell>
          <cell r="G190" t="str">
            <v>VAM</v>
          </cell>
          <cell r="H190">
            <v>43433</v>
          </cell>
        </row>
        <row r="191">
          <cell r="A191" t="str">
            <v>SP-237(I)[00]a</v>
          </cell>
          <cell r="B191" t="str">
            <v>YPF.RN.SP-237(I)</v>
          </cell>
          <cell r="C191" t="str">
            <v>SP-237(I)</v>
          </cell>
          <cell r="D191" t="str">
            <v>YPF.RN.SP-0237(I)[00]a</v>
          </cell>
          <cell r="E191" t="str">
            <v>Catriel</v>
          </cell>
          <cell r="F191" t="str">
            <v>CAT Zona I</v>
          </cell>
          <cell r="G191" t="str">
            <v>SP- 07</v>
          </cell>
          <cell r="H191">
            <v>43431</v>
          </cell>
        </row>
        <row r="192">
          <cell r="A192" t="str">
            <v>SP.a-111</v>
          </cell>
          <cell r="B192" t="str">
            <v>YPF.RN.SP.a-111</v>
          </cell>
          <cell r="C192" t="str">
            <v>SP-0111</v>
          </cell>
          <cell r="D192" t="str">
            <v>YPF.RN.SP.a-111</v>
          </cell>
          <cell r="E192" t="str">
            <v>Catriel</v>
          </cell>
          <cell r="F192" t="str">
            <v>CAT Zona I</v>
          </cell>
          <cell r="G192" t="str">
            <v>SP- 09</v>
          </cell>
          <cell r="H192">
            <v>43430</v>
          </cell>
        </row>
        <row r="193">
          <cell r="A193" t="str">
            <v>CHO-19</v>
          </cell>
          <cell r="B193" t="str">
            <v>YPF.Nq.CHO-19</v>
          </cell>
          <cell r="C193" t="str">
            <v>CHO-19</v>
          </cell>
          <cell r="D193" t="str">
            <v>YPF.Nq.CHO-19</v>
          </cell>
          <cell r="E193" t="str">
            <v>Catriel</v>
          </cell>
          <cell r="F193" t="str">
            <v>VAM Zona I</v>
          </cell>
          <cell r="G193" t="str">
            <v>CH</v>
          </cell>
          <cell r="H193">
            <v>43430</v>
          </cell>
        </row>
        <row r="194">
          <cell r="A194" t="str">
            <v>PuB-162[00]a</v>
          </cell>
          <cell r="B194" t="str">
            <v>YPF.RN.PuB-162</v>
          </cell>
          <cell r="C194" t="str">
            <v>PuB-162</v>
          </cell>
          <cell r="D194" t="str">
            <v>YPF.RN.PuB-0162[00]a</v>
          </cell>
          <cell r="E194" t="str">
            <v>Catriel</v>
          </cell>
          <cell r="F194" t="str">
            <v>CAT Zona I</v>
          </cell>
          <cell r="G194" t="str">
            <v>PB- 04</v>
          </cell>
          <cell r="H194">
            <v>43427</v>
          </cell>
        </row>
        <row r="195">
          <cell r="A195" t="str">
            <v>SCB-0071[00]a</v>
          </cell>
          <cell r="B195" t="str">
            <v>YPF.Nq.SCB.a-71</v>
          </cell>
          <cell r="C195" t="str">
            <v>SCB-71</v>
          </cell>
          <cell r="D195" t="str">
            <v>YPF.Nq.SCB.a-0071[00]a</v>
          </cell>
          <cell r="E195" t="str">
            <v>Catriel</v>
          </cell>
          <cell r="F195" t="str">
            <v>VAM Zona I</v>
          </cell>
          <cell r="G195" t="str">
            <v>SCB- 01</v>
          </cell>
          <cell r="H195">
            <v>43427</v>
          </cell>
        </row>
        <row r="196">
          <cell r="A196" t="str">
            <v>SCB-142a</v>
          </cell>
          <cell r="B196" t="str">
            <v>YPF.Nq.SCB-142</v>
          </cell>
          <cell r="C196" t="str">
            <v>SCB-142</v>
          </cell>
          <cell r="D196" t="str">
            <v>YPF.Nq.SCB-0142a</v>
          </cell>
          <cell r="E196" t="str">
            <v>Catriel</v>
          </cell>
          <cell r="F196" t="str">
            <v>VAM Zona I</v>
          </cell>
          <cell r="G196" t="str">
            <v>SCB- 01</v>
          </cell>
          <cell r="H196">
            <v>43425</v>
          </cell>
        </row>
        <row r="197">
          <cell r="A197" t="str">
            <v>SP-130</v>
          </cell>
          <cell r="B197" t="str">
            <v>YPF.RN.SP-130</v>
          </cell>
          <cell r="C197" t="str">
            <v>SP-0130</v>
          </cell>
          <cell r="D197" t="str">
            <v>YPF.RN.SP-130</v>
          </cell>
          <cell r="E197" t="str">
            <v>Catriel</v>
          </cell>
          <cell r="F197" t="str">
            <v>CAT Zona I</v>
          </cell>
          <cell r="G197" t="str">
            <v>SP- 01</v>
          </cell>
          <cell r="H197">
            <v>43423</v>
          </cell>
        </row>
        <row r="198">
          <cell r="A198" t="str">
            <v>CHO-9</v>
          </cell>
          <cell r="B198" t="str">
            <v>YPF.Nq.CHO-9</v>
          </cell>
          <cell r="C198" t="str">
            <v>CHO-9</v>
          </cell>
          <cell r="D198" t="str">
            <v>YPF.Nq.CHO-9</v>
          </cell>
          <cell r="E198" t="str">
            <v>Catriel</v>
          </cell>
          <cell r="F198" t="str">
            <v>VAM Zona I</v>
          </cell>
          <cell r="G198" t="str">
            <v>CH</v>
          </cell>
          <cell r="H198">
            <v>43422</v>
          </cell>
        </row>
        <row r="199">
          <cell r="A199" t="str">
            <v>SP-49</v>
          </cell>
          <cell r="B199" t="str">
            <v>YPF.RN.SP-49</v>
          </cell>
          <cell r="C199" t="str">
            <v>SP-0049</v>
          </cell>
          <cell r="D199" t="str">
            <v>YPF.RN.SP-49</v>
          </cell>
          <cell r="E199" t="str">
            <v>Catriel</v>
          </cell>
          <cell r="F199" t="str">
            <v>CAT Zona I</v>
          </cell>
          <cell r="G199" t="str">
            <v>SP- 02</v>
          </cell>
          <cell r="H199">
            <v>43421</v>
          </cell>
        </row>
        <row r="200">
          <cell r="A200" t="str">
            <v>SP-202</v>
          </cell>
          <cell r="B200" t="str">
            <v>YPF.RN.SP-202</v>
          </cell>
          <cell r="C200" t="str">
            <v>SP-0202</v>
          </cell>
          <cell r="D200" t="str">
            <v>YPF.RN.SP-202</v>
          </cell>
          <cell r="E200" t="str">
            <v>Catriel</v>
          </cell>
          <cell r="F200" t="str">
            <v>CAT Zona I</v>
          </cell>
          <cell r="G200" t="str">
            <v>SP- 06</v>
          </cell>
          <cell r="H200">
            <v>43420</v>
          </cell>
        </row>
        <row r="201">
          <cell r="A201" t="str">
            <v>SP-86a(I)</v>
          </cell>
          <cell r="B201" t="str">
            <v>YPF.RN.SP-86(I)</v>
          </cell>
          <cell r="C201" t="str">
            <v>SP-86(I)</v>
          </cell>
          <cell r="D201" t="str">
            <v>YPF.RN.SP-0086a(I)</v>
          </cell>
          <cell r="E201" t="str">
            <v>Catriel</v>
          </cell>
          <cell r="F201" t="str">
            <v>CAT Zona I</v>
          </cell>
          <cell r="G201" t="str">
            <v>SP- 09</v>
          </cell>
          <cell r="H201">
            <v>43418</v>
          </cell>
        </row>
        <row r="202">
          <cell r="A202" t="str">
            <v>SP-503a</v>
          </cell>
          <cell r="B202" t="str">
            <v>YPF.RN.SP-503</v>
          </cell>
          <cell r="C202" t="str">
            <v>SP-503</v>
          </cell>
          <cell r="D202" t="str">
            <v>YPF.RN.SP-0503a</v>
          </cell>
          <cell r="E202" t="str">
            <v>Catriel</v>
          </cell>
          <cell r="F202" t="str">
            <v>CAT Zona I</v>
          </cell>
          <cell r="G202" t="str">
            <v>SP- 09</v>
          </cell>
          <cell r="H202">
            <v>43416</v>
          </cell>
        </row>
        <row r="203">
          <cell r="A203" t="str">
            <v>VAM-25a</v>
          </cell>
          <cell r="B203" t="str">
            <v>YPF.Nq.VAM-25</v>
          </cell>
          <cell r="C203" t="str">
            <v>VAM-25</v>
          </cell>
          <cell r="D203" t="str">
            <v>YPF.Nq.VAM-0025a</v>
          </cell>
          <cell r="E203" t="str">
            <v>Catriel</v>
          </cell>
          <cell r="F203" t="str">
            <v>VAM Zona I</v>
          </cell>
          <cell r="G203" t="str">
            <v>VAM</v>
          </cell>
          <cell r="H203">
            <v>43414</v>
          </cell>
        </row>
        <row r="204">
          <cell r="A204" t="str">
            <v>SP-322a</v>
          </cell>
          <cell r="B204" t="str">
            <v>YPF.RN.SP-322</v>
          </cell>
          <cell r="C204" t="str">
            <v>SP-322</v>
          </cell>
          <cell r="D204" t="str">
            <v>YPF.RN.SP-0322a</v>
          </cell>
          <cell r="E204" t="str">
            <v>Catriel</v>
          </cell>
          <cell r="F204" t="str">
            <v>CAT Zona I</v>
          </cell>
          <cell r="G204" t="str">
            <v>SP- 02</v>
          </cell>
          <cell r="H204">
            <v>43414</v>
          </cell>
        </row>
        <row r="205">
          <cell r="A205" t="str">
            <v>SP-229</v>
          </cell>
          <cell r="B205" t="str">
            <v>YPF.RN.SP-229</v>
          </cell>
          <cell r="C205" t="str">
            <v>SP-0229</v>
          </cell>
          <cell r="D205" t="str">
            <v>YPF.RN.SP-229</v>
          </cell>
          <cell r="E205" t="str">
            <v>Catriel</v>
          </cell>
          <cell r="F205" t="str">
            <v>CAT Zona I</v>
          </cell>
          <cell r="G205" t="str">
            <v>SP- 07</v>
          </cell>
          <cell r="H205">
            <v>43414</v>
          </cell>
        </row>
        <row r="206">
          <cell r="A206" t="str">
            <v>SP-473a</v>
          </cell>
          <cell r="B206" t="str">
            <v>YPF.RN.SP.a-473</v>
          </cell>
          <cell r="C206" t="str">
            <v>SP.a-473</v>
          </cell>
          <cell r="D206" t="str">
            <v>YPF.RN.SP.a-0473a</v>
          </cell>
          <cell r="E206" t="str">
            <v>Catriel</v>
          </cell>
          <cell r="F206" t="str">
            <v>CAT Zona I</v>
          </cell>
          <cell r="G206" t="str">
            <v>SP- 02</v>
          </cell>
          <cell r="H206">
            <v>43410</v>
          </cell>
        </row>
        <row r="207">
          <cell r="A207" t="str">
            <v>SCB-68a</v>
          </cell>
          <cell r="B207" t="str">
            <v>YPF.Nq.SCB-68</v>
          </cell>
          <cell r="C207" t="str">
            <v>SCB-68</v>
          </cell>
          <cell r="D207" t="str">
            <v>YPF.Nq.SCB-0068a</v>
          </cell>
          <cell r="E207" t="str">
            <v>Catriel</v>
          </cell>
          <cell r="F207" t="str">
            <v>VAM Zona I</v>
          </cell>
          <cell r="G207" t="str">
            <v>SCB- 01</v>
          </cell>
          <cell r="H207">
            <v>43408</v>
          </cell>
        </row>
        <row r="208">
          <cell r="A208" t="str">
            <v>SP-33</v>
          </cell>
          <cell r="B208" t="str">
            <v>YPF.RN.SP-33</v>
          </cell>
          <cell r="C208" t="str">
            <v>SP-0033</v>
          </cell>
          <cell r="D208" t="str">
            <v>YPF.RN.SP-33</v>
          </cell>
          <cell r="E208" t="str">
            <v>Catriel</v>
          </cell>
          <cell r="F208" t="str">
            <v>CAT Zona I</v>
          </cell>
          <cell r="G208" t="str">
            <v>SP- 06</v>
          </cell>
          <cell r="H208">
            <v>43407</v>
          </cell>
        </row>
        <row r="209">
          <cell r="A209" t="str">
            <v>SP-117a(I)</v>
          </cell>
          <cell r="B209" t="str">
            <v>YPF.RN.SP-117(I)</v>
          </cell>
          <cell r="C209" t="str">
            <v>SP-117(I)</v>
          </cell>
          <cell r="D209" t="str">
            <v>YPF.RN.SP-0117a(I)</v>
          </cell>
          <cell r="E209" t="str">
            <v>Catriel</v>
          </cell>
          <cell r="F209" t="str">
            <v>CAT Zona I</v>
          </cell>
          <cell r="G209" t="str">
            <v>SP- 09</v>
          </cell>
          <cell r="H209">
            <v>43404</v>
          </cell>
        </row>
        <row r="210">
          <cell r="A210" t="str">
            <v>PuB-70</v>
          </cell>
          <cell r="B210" t="str">
            <v>YPF.RN.PuB-70</v>
          </cell>
          <cell r="C210" t="str">
            <v>PuB-0070</v>
          </cell>
          <cell r="D210" t="str">
            <v>YPF.RN.PuB-70</v>
          </cell>
          <cell r="E210" t="str">
            <v>Catriel</v>
          </cell>
          <cell r="F210" t="str">
            <v>CAT Zona I</v>
          </cell>
          <cell r="G210" t="str">
            <v>PB- 04</v>
          </cell>
          <cell r="H210">
            <v>43404</v>
          </cell>
        </row>
        <row r="211">
          <cell r="A211" t="str">
            <v>VAM-69(d)[00]a</v>
          </cell>
          <cell r="B211" t="str">
            <v>YPF.Nq.VAM-69(d)</v>
          </cell>
          <cell r="C211" t="str">
            <v>VAM-69(d)</v>
          </cell>
          <cell r="D211" t="str">
            <v>YPF.Nq.VAM-0069(d)[00]a</v>
          </cell>
          <cell r="E211" t="str">
            <v>Catriel</v>
          </cell>
          <cell r="F211" t="str">
            <v>VAM Zona I</v>
          </cell>
          <cell r="G211" t="str">
            <v>VAM</v>
          </cell>
          <cell r="H211">
            <v>43400</v>
          </cell>
        </row>
        <row r="212">
          <cell r="A212" t="str">
            <v>PuB-16</v>
          </cell>
          <cell r="B212" t="str">
            <v>YPF.RN.PuB-16</v>
          </cell>
          <cell r="C212" t="str">
            <v>PuB-0016</v>
          </cell>
          <cell r="D212" t="str">
            <v>YPF.RN.PuB-16</v>
          </cell>
          <cell r="E212" t="str">
            <v>Catriel</v>
          </cell>
          <cell r="F212" t="str">
            <v>CAT Zona I</v>
          </cell>
          <cell r="G212" t="str">
            <v>PB- 02</v>
          </cell>
          <cell r="H212">
            <v>43399</v>
          </cell>
        </row>
        <row r="213">
          <cell r="A213" t="str">
            <v>SP.a-11</v>
          </cell>
          <cell r="B213" t="str">
            <v>YPF.RN.SP.a-11</v>
          </cell>
          <cell r="C213" t="str">
            <v>SP-11</v>
          </cell>
          <cell r="D213" t="str">
            <v>YPF.RN.SP.a-11</v>
          </cell>
          <cell r="E213" t="str">
            <v>Catriel</v>
          </cell>
          <cell r="F213" t="str">
            <v>CAT Zona I</v>
          </cell>
          <cell r="G213" t="str">
            <v>SP- 02</v>
          </cell>
          <cell r="H213">
            <v>43398</v>
          </cell>
        </row>
        <row r="214">
          <cell r="A214" t="str">
            <v>SP-334[00]a</v>
          </cell>
          <cell r="B214" t="str">
            <v>YPF.RN.SP-334</v>
          </cell>
          <cell r="C214" t="str">
            <v>SP-334</v>
          </cell>
          <cell r="D214" t="str">
            <v>YPF.RN.SP-0334[00]a</v>
          </cell>
          <cell r="E214" t="str">
            <v>Catriel</v>
          </cell>
          <cell r="F214" t="str">
            <v>CAT Zona I</v>
          </cell>
          <cell r="G214" t="str">
            <v>SP- 09</v>
          </cell>
          <cell r="H214">
            <v>43395</v>
          </cell>
        </row>
        <row r="215">
          <cell r="A215" t="str">
            <v>SP-505a</v>
          </cell>
          <cell r="B215" t="str">
            <v>YPF.RN.SP-505</v>
          </cell>
          <cell r="C215" t="str">
            <v>SP-505</v>
          </cell>
          <cell r="D215" t="str">
            <v>YPF.RN.SP-0505a</v>
          </cell>
          <cell r="E215" t="str">
            <v>Catriel</v>
          </cell>
          <cell r="F215" t="str">
            <v>CAT Zona I</v>
          </cell>
          <cell r="G215" t="str">
            <v>SP-10</v>
          </cell>
          <cell r="H215">
            <v>43392</v>
          </cell>
        </row>
        <row r="216">
          <cell r="A216" t="str">
            <v>VAM-40a</v>
          </cell>
          <cell r="B216" t="str">
            <v>YPF.Nq.VAM-40</v>
          </cell>
          <cell r="C216" t="str">
            <v>VAM-40</v>
          </cell>
          <cell r="D216" t="str">
            <v>YPF.Nq.VAM-0040a</v>
          </cell>
          <cell r="E216" t="str">
            <v>Catriel</v>
          </cell>
          <cell r="F216" t="str">
            <v>VAM Zona I</v>
          </cell>
          <cell r="G216" t="str">
            <v>VAM</v>
          </cell>
          <cell r="H216">
            <v>43391</v>
          </cell>
        </row>
        <row r="217">
          <cell r="A217" t="str">
            <v>SP-8a(I)</v>
          </cell>
          <cell r="B217" t="str">
            <v>YPF.RN.SP-8(I)</v>
          </cell>
          <cell r="C217" t="str">
            <v>SP-8(I)</v>
          </cell>
          <cell r="D217" t="str">
            <v>YPF.RN.SP-0008a(I)</v>
          </cell>
          <cell r="E217" t="str">
            <v>Catriel</v>
          </cell>
          <cell r="F217" t="str">
            <v>CAT Zona I</v>
          </cell>
          <cell r="G217" t="str">
            <v>SP- 01</v>
          </cell>
          <cell r="H217">
            <v>43389</v>
          </cell>
        </row>
        <row r="218">
          <cell r="A218" t="str">
            <v>SP-267</v>
          </cell>
          <cell r="B218" t="str">
            <v>YPF.RN.SP-267</v>
          </cell>
          <cell r="C218" t="str">
            <v>SP-0267</v>
          </cell>
          <cell r="D218" t="str">
            <v>YPF.RN.SP-267</v>
          </cell>
          <cell r="E218" t="str">
            <v>Catriel</v>
          </cell>
          <cell r="F218" t="str">
            <v>CAT Zona I</v>
          </cell>
          <cell r="G218" t="str">
            <v>SP- 06</v>
          </cell>
          <cell r="H218">
            <v>43387</v>
          </cell>
        </row>
        <row r="219">
          <cell r="A219" t="str">
            <v>SCB-141a</v>
          </cell>
          <cell r="B219" t="str">
            <v>YPF.Nq.SCB-141</v>
          </cell>
          <cell r="C219" t="str">
            <v>SCB-141</v>
          </cell>
          <cell r="D219" t="str">
            <v>YPF.Nq.SCB-0141a</v>
          </cell>
          <cell r="E219" t="str">
            <v>Catriel</v>
          </cell>
          <cell r="F219" t="str">
            <v>VAM Zona I</v>
          </cell>
          <cell r="G219" t="str">
            <v>SCB- 01</v>
          </cell>
          <cell r="H219">
            <v>43386</v>
          </cell>
        </row>
        <row r="220">
          <cell r="A220" t="str">
            <v>VAM-0007[00]a</v>
          </cell>
          <cell r="B220" t="str">
            <v>YPF.Nq.VAM-7</v>
          </cell>
          <cell r="C220" t="str">
            <v>VAM-7</v>
          </cell>
          <cell r="D220" t="str">
            <v>YPF.Nq.VAM-0007[00]a</v>
          </cell>
          <cell r="E220" t="str">
            <v>Catriel</v>
          </cell>
          <cell r="F220" t="str">
            <v>VAM Zona I</v>
          </cell>
          <cell r="G220" t="str">
            <v>VAM</v>
          </cell>
          <cell r="H220">
            <v>43384</v>
          </cell>
        </row>
        <row r="221">
          <cell r="A221" t="str">
            <v>SP-106a(I)</v>
          </cell>
          <cell r="B221" t="str">
            <v>YPF.RN.SP-106(I)</v>
          </cell>
          <cell r="C221" t="str">
            <v>SP-106(I)</v>
          </cell>
          <cell r="D221" t="str">
            <v>YPF.RN.SP-0106a(I)</v>
          </cell>
          <cell r="E221" t="str">
            <v>Catriel</v>
          </cell>
          <cell r="F221" t="str">
            <v>CAT Zona I</v>
          </cell>
          <cell r="G221" t="str">
            <v>SP- 02</v>
          </cell>
          <cell r="H221">
            <v>43383</v>
          </cell>
        </row>
        <row r="222">
          <cell r="A222" t="str">
            <v>CHO-14</v>
          </cell>
          <cell r="B222" t="str">
            <v>YPF.Nq.CHO-14</v>
          </cell>
          <cell r="C222" t="str">
            <v>CHO-14</v>
          </cell>
          <cell r="D222" t="str">
            <v>YPF.Nq.CHO-14</v>
          </cell>
          <cell r="E222" t="str">
            <v>Catriel</v>
          </cell>
          <cell r="F222" t="str">
            <v>VAM Zona I</v>
          </cell>
          <cell r="G222" t="str">
            <v>CH</v>
          </cell>
          <cell r="H222">
            <v>43382</v>
          </cell>
        </row>
        <row r="223">
          <cell r="A223" t="str">
            <v>PuB-107</v>
          </cell>
          <cell r="B223" t="str">
            <v>YPF.RN.PuB-107</v>
          </cell>
          <cell r="C223" t="str">
            <v>PuB-0107</v>
          </cell>
          <cell r="D223" t="str">
            <v>YPF.RN.PuB-107</v>
          </cell>
          <cell r="E223" t="str">
            <v>Catriel</v>
          </cell>
          <cell r="F223" t="str">
            <v>CAT Zona I</v>
          </cell>
          <cell r="G223" t="str">
            <v>PB- 04</v>
          </cell>
          <cell r="H223">
            <v>43380</v>
          </cell>
        </row>
        <row r="224">
          <cell r="A224" t="str">
            <v>SP-50</v>
          </cell>
          <cell r="B224" t="str">
            <v>YPF.RN.SP-50</v>
          </cell>
          <cell r="C224" t="str">
            <v>SP-0050</v>
          </cell>
          <cell r="D224" t="str">
            <v>YPF.RN.SP-50</v>
          </cell>
          <cell r="E224" t="str">
            <v>Catriel</v>
          </cell>
          <cell r="F224" t="str">
            <v>CAT Zona I</v>
          </cell>
          <cell r="G224" t="str">
            <v>SP- 02</v>
          </cell>
          <cell r="H224">
            <v>43379</v>
          </cell>
        </row>
        <row r="225">
          <cell r="A225" t="str">
            <v>CHO.a-6</v>
          </cell>
          <cell r="B225" t="str">
            <v>YPF.Nq.CHO.a-6</v>
          </cell>
          <cell r="C225" t="str">
            <v>CHO-6</v>
          </cell>
          <cell r="D225" t="str">
            <v>YPF.Nq.CHO.a-6</v>
          </cell>
          <cell r="E225" t="str">
            <v>Catriel</v>
          </cell>
          <cell r="F225" t="str">
            <v>VAM Zona I</v>
          </cell>
          <cell r="G225" t="str">
            <v>CH</v>
          </cell>
          <cell r="H225">
            <v>43379</v>
          </cell>
        </row>
        <row r="226">
          <cell r="A226" t="str">
            <v>SP-237(I)[00]a</v>
          </cell>
          <cell r="B226" t="str">
            <v>YPF.RN.SP-237(I)</v>
          </cell>
          <cell r="C226" t="str">
            <v>SP-237(I)</v>
          </cell>
          <cell r="D226" t="str">
            <v>YPF.RN.SP-0237(I)[00]a</v>
          </cell>
          <cell r="E226" t="str">
            <v>Catriel</v>
          </cell>
          <cell r="F226" t="str">
            <v>CAT Zona I</v>
          </cell>
          <cell r="G226" t="str">
            <v>SP- 07</v>
          </cell>
          <cell r="H226">
            <v>43377</v>
          </cell>
        </row>
        <row r="227">
          <cell r="A227" t="str">
            <v>RiAl-7a</v>
          </cell>
          <cell r="B227" t="str">
            <v>YPF.Nq.RiAl-7</v>
          </cell>
          <cell r="C227" t="str">
            <v>RiAl-7</v>
          </cell>
          <cell r="D227" t="str">
            <v>YPF.Nq.RiAl-0007a</v>
          </cell>
          <cell r="E227" t="str">
            <v>Catriel</v>
          </cell>
          <cell r="F227" t="str">
            <v>VAM Zona I</v>
          </cell>
          <cell r="G227" t="str">
            <v>LaMa- 02</v>
          </cell>
          <cell r="H227">
            <v>43377</v>
          </cell>
        </row>
        <row r="228">
          <cell r="A228" t="str">
            <v>SP-147a(I)</v>
          </cell>
          <cell r="B228" t="str">
            <v>YPF.RN.SP-147(I)</v>
          </cell>
          <cell r="C228" t="str">
            <v>SP-147(I)</v>
          </cell>
          <cell r="D228" t="str">
            <v>YPF.RN.SP-0147a(I)</v>
          </cell>
          <cell r="E228" t="str">
            <v>Catriel</v>
          </cell>
          <cell r="F228" t="str">
            <v>CAT Zona I</v>
          </cell>
          <cell r="G228" t="str">
            <v>SP- 07</v>
          </cell>
          <cell r="H228">
            <v>43376</v>
          </cell>
        </row>
        <row r="229">
          <cell r="A229" t="str">
            <v>SP-351a</v>
          </cell>
          <cell r="B229" t="str">
            <v>YPF.RN.SP-351</v>
          </cell>
          <cell r="C229" t="str">
            <v>SP-351</v>
          </cell>
          <cell r="D229" t="str">
            <v>YPF.RN.SP-0351a</v>
          </cell>
          <cell r="E229" t="str">
            <v>Catriel</v>
          </cell>
          <cell r="F229" t="str">
            <v>CAT Zona I</v>
          </cell>
          <cell r="G229" t="str">
            <v>SP- 06</v>
          </cell>
          <cell r="H229">
            <v>43374</v>
          </cell>
        </row>
        <row r="230">
          <cell r="A230" t="str">
            <v>SP-449[00]a</v>
          </cell>
          <cell r="B230" t="str">
            <v>YPF.RN.SP-449</v>
          </cell>
          <cell r="C230" t="str">
            <v>SP-449</v>
          </cell>
          <cell r="D230" t="str">
            <v>YPF.RN.SP-0449[00]a</v>
          </cell>
          <cell r="E230" t="str">
            <v>Catriel</v>
          </cell>
          <cell r="F230" t="str">
            <v>CAT Zona I</v>
          </cell>
          <cell r="G230" t="str">
            <v>SP- 09</v>
          </cell>
          <cell r="H230">
            <v>43370</v>
          </cell>
        </row>
        <row r="231">
          <cell r="A231" t="str">
            <v>VAM-31a</v>
          </cell>
          <cell r="B231" t="str">
            <v>YPF.Nq.VAM-31</v>
          </cell>
          <cell r="C231" t="str">
            <v>VAM-31</v>
          </cell>
          <cell r="D231" t="str">
            <v>YPF.Nq.VAM-0031a</v>
          </cell>
          <cell r="E231" t="str">
            <v>Catriel</v>
          </cell>
          <cell r="F231" t="str">
            <v>VAM Zona I</v>
          </cell>
          <cell r="G231" t="str">
            <v>VAM</v>
          </cell>
          <cell r="H231">
            <v>43368</v>
          </cell>
        </row>
        <row r="232">
          <cell r="A232" t="str">
            <v>PuB-108a</v>
          </cell>
          <cell r="B232" t="str">
            <v>YPF.RN.PuB-108</v>
          </cell>
          <cell r="C232" t="str">
            <v>PuB-108</v>
          </cell>
          <cell r="D232" t="str">
            <v>YPF.RN.PuB-0108a</v>
          </cell>
          <cell r="E232" t="str">
            <v>Catriel</v>
          </cell>
          <cell r="F232" t="str">
            <v>CAT Zona I</v>
          </cell>
          <cell r="G232" t="str">
            <v>PB- 03</v>
          </cell>
          <cell r="H232">
            <v>43367</v>
          </cell>
        </row>
        <row r="233">
          <cell r="A233" t="str">
            <v>PuB-109a</v>
          </cell>
          <cell r="B233" t="str">
            <v>YPF.RN.PuB-109</v>
          </cell>
          <cell r="C233" t="str">
            <v>PuB-109</v>
          </cell>
          <cell r="D233" t="str">
            <v>YPF.RN.PuB-0109a</v>
          </cell>
          <cell r="E233" t="str">
            <v>Catriel</v>
          </cell>
          <cell r="F233" t="str">
            <v>CAT Zona I</v>
          </cell>
          <cell r="G233" t="str">
            <v>PB- 03</v>
          </cell>
          <cell r="H233">
            <v>43365</v>
          </cell>
        </row>
        <row r="234">
          <cell r="A234" t="str">
            <v>PuB-16</v>
          </cell>
          <cell r="B234" t="str">
            <v>YPF.RN.PuB-16</v>
          </cell>
          <cell r="C234" t="str">
            <v>PuB-0016</v>
          </cell>
          <cell r="D234" t="str">
            <v>YPF.RN.PuB-16</v>
          </cell>
          <cell r="E234" t="str">
            <v>Catriel</v>
          </cell>
          <cell r="F234" t="str">
            <v>CAT Zona I</v>
          </cell>
          <cell r="G234" t="str">
            <v>PB- 02</v>
          </cell>
          <cell r="H234">
            <v>43362</v>
          </cell>
        </row>
        <row r="235">
          <cell r="A235" t="str">
            <v>SP-0284[00]a</v>
          </cell>
          <cell r="B235" t="str">
            <v>YPF.RN.SP-284</v>
          </cell>
          <cell r="C235" t="str">
            <v>SP-284</v>
          </cell>
          <cell r="D235" t="str">
            <v>YPF.RN.SP-0284[00]a</v>
          </cell>
          <cell r="E235" t="str">
            <v>Catriel</v>
          </cell>
          <cell r="F235" t="str">
            <v>CAT Zona I</v>
          </cell>
          <cell r="G235" t="str">
            <v>SP- 07</v>
          </cell>
          <cell r="H235">
            <v>43359</v>
          </cell>
        </row>
        <row r="236">
          <cell r="A236" t="str">
            <v>SP-273</v>
          </cell>
          <cell r="B236" t="str">
            <v>YPF.RN.SP-273</v>
          </cell>
          <cell r="C236" t="str">
            <v>SP-0273</v>
          </cell>
          <cell r="D236" t="str">
            <v>YPF.RN.SP-273</v>
          </cell>
          <cell r="E236" t="str">
            <v>Catriel</v>
          </cell>
          <cell r="F236" t="str">
            <v>CAT Zona I</v>
          </cell>
          <cell r="G236" t="str">
            <v>SP- 01</v>
          </cell>
          <cell r="H236">
            <v>43359</v>
          </cell>
        </row>
        <row r="237">
          <cell r="A237" t="str">
            <v>VAM-21a(I)</v>
          </cell>
          <cell r="B237" t="str">
            <v>YPF.Nq.VAM-21(I)</v>
          </cell>
          <cell r="C237" t="str">
            <v>VAM-21(I)</v>
          </cell>
          <cell r="D237" t="str">
            <v>YPF.Nq.VAM-0021a(I)</v>
          </cell>
          <cell r="E237" t="str">
            <v>Catriel</v>
          </cell>
          <cell r="F237" t="str">
            <v>VAM Zona I</v>
          </cell>
          <cell r="G237" t="str">
            <v>VAM</v>
          </cell>
          <cell r="H237">
            <v>43358</v>
          </cell>
        </row>
        <row r="238">
          <cell r="A238" t="str">
            <v>PuB-161[00]a</v>
          </cell>
          <cell r="B238" t="str">
            <v>YPF.RN.PuB-161</v>
          </cell>
          <cell r="C238" t="str">
            <v>PuB-161</v>
          </cell>
          <cell r="D238" t="str">
            <v>YPF.RN.PuB-0161[00]a</v>
          </cell>
          <cell r="E238" t="str">
            <v>Catriel</v>
          </cell>
          <cell r="F238" t="str">
            <v>CAT Zona I</v>
          </cell>
          <cell r="G238" t="str">
            <v>PB- 04</v>
          </cell>
          <cell r="H238">
            <v>43358</v>
          </cell>
        </row>
        <row r="239">
          <cell r="A239" t="str">
            <v>SP-360a</v>
          </cell>
          <cell r="B239" t="str">
            <v>YPF.RN.SP-360</v>
          </cell>
          <cell r="C239" t="str">
            <v>SP-360</v>
          </cell>
          <cell r="D239" t="str">
            <v>YPF.RN.SP-0360a</v>
          </cell>
          <cell r="E239" t="str">
            <v>Catriel</v>
          </cell>
          <cell r="F239" t="str">
            <v>CAT Zona I</v>
          </cell>
          <cell r="G239" t="str">
            <v>SP- 06</v>
          </cell>
          <cell r="H239">
            <v>43356</v>
          </cell>
        </row>
        <row r="240">
          <cell r="A240" t="str">
            <v>SP-439a</v>
          </cell>
          <cell r="B240" t="str">
            <v>YPF.RN.SP.a-439</v>
          </cell>
          <cell r="C240" t="str">
            <v>SP.a-439</v>
          </cell>
          <cell r="D240" t="str">
            <v>YPF.RN.SP.a-0439a</v>
          </cell>
          <cell r="E240" t="str">
            <v>Catriel</v>
          </cell>
          <cell r="F240" t="str">
            <v>CAT Zona I</v>
          </cell>
          <cell r="G240" t="str">
            <v>SP- 02</v>
          </cell>
          <cell r="H240">
            <v>43356</v>
          </cell>
        </row>
        <row r="241">
          <cell r="A241" t="str">
            <v>PuB-15</v>
          </cell>
          <cell r="B241" t="str">
            <v>YPF.RN.PuB-15</v>
          </cell>
          <cell r="C241" t="str">
            <v>PuB-0015</v>
          </cell>
          <cell r="D241" t="str">
            <v>YPF.RN.PuB-15</v>
          </cell>
          <cell r="E241" t="str">
            <v>Catriel</v>
          </cell>
          <cell r="F241" t="str">
            <v>CAT Zona I</v>
          </cell>
          <cell r="G241" t="str">
            <v>PB- 02</v>
          </cell>
          <cell r="H241">
            <v>43355</v>
          </cell>
        </row>
        <row r="242">
          <cell r="A242" t="str">
            <v>SP-345[00]a</v>
          </cell>
          <cell r="B242" t="str">
            <v>YPF.RN.SP-345</v>
          </cell>
          <cell r="C242" t="str">
            <v>SP-345</v>
          </cell>
          <cell r="D242" t="str">
            <v>YPF.RN.SP-0345[00]a</v>
          </cell>
          <cell r="E242" t="str">
            <v>Catriel</v>
          </cell>
          <cell r="F242" t="str">
            <v>CAT Zona I</v>
          </cell>
          <cell r="G242" t="str">
            <v>SP- 04</v>
          </cell>
          <cell r="H242">
            <v>43354</v>
          </cell>
        </row>
        <row r="243">
          <cell r="A243" t="str">
            <v>VAM-70[00]a</v>
          </cell>
          <cell r="B243" t="str">
            <v>YPF.Nq.VAM-70</v>
          </cell>
          <cell r="C243" t="str">
            <v>VAM-70</v>
          </cell>
          <cell r="D243" t="str">
            <v>YPF.Nq.VAM-0070[00]a</v>
          </cell>
          <cell r="E243" t="str">
            <v>Catriel</v>
          </cell>
          <cell r="F243" t="str">
            <v>VAM Zona I</v>
          </cell>
          <cell r="G243" t="str">
            <v>VAM</v>
          </cell>
          <cell r="H243">
            <v>43354</v>
          </cell>
        </row>
        <row r="244">
          <cell r="A244" t="str">
            <v>SP-185</v>
          </cell>
          <cell r="B244" t="str">
            <v>YPF.RN.SP-185</v>
          </cell>
          <cell r="C244" t="str">
            <v>SP-0185</v>
          </cell>
          <cell r="D244" t="str">
            <v>YPF.RN.SP-185</v>
          </cell>
          <cell r="E244" t="str">
            <v>Catriel</v>
          </cell>
          <cell r="F244" t="str">
            <v>CAT Zona I</v>
          </cell>
          <cell r="G244" t="str">
            <v>SP- 04</v>
          </cell>
          <cell r="H244">
            <v>43353</v>
          </cell>
        </row>
        <row r="245">
          <cell r="A245" t="str">
            <v>SP-411a</v>
          </cell>
          <cell r="B245" t="str">
            <v>YPF.RN.SP.a-411</v>
          </cell>
          <cell r="C245" t="str">
            <v>SP.a-411</v>
          </cell>
          <cell r="D245" t="str">
            <v>YPF.RN.SP.a-0411a</v>
          </cell>
          <cell r="E245" t="str">
            <v>Catriel</v>
          </cell>
          <cell r="F245" t="str">
            <v>CAT Zona I</v>
          </cell>
          <cell r="G245" t="str">
            <v>SP-10</v>
          </cell>
          <cell r="H245">
            <v>43352</v>
          </cell>
        </row>
        <row r="246">
          <cell r="A246" t="str">
            <v>VAM-59(d)[00]a</v>
          </cell>
          <cell r="B246" t="str">
            <v>YPF.Nq.VAM-59(d)</v>
          </cell>
          <cell r="C246" t="str">
            <v>VAM-59(d)</v>
          </cell>
          <cell r="D246" t="str">
            <v>YPF.Nq.VAM-0059(d)[00]a</v>
          </cell>
          <cell r="E246" t="str">
            <v>Catriel</v>
          </cell>
          <cell r="F246" t="str">
            <v>VAM Zona I</v>
          </cell>
          <cell r="G246" t="str">
            <v>VAM</v>
          </cell>
          <cell r="H246">
            <v>43347</v>
          </cell>
        </row>
        <row r="247">
          <cell r="A247" t="str">
            <v>SCB-142a</v>
          </cell>
          <cell r="B247" t="str">
            <v>YPF.Nq.SCB-142</v>
          </cell>
          <cell r="C247" t="str">
            <v>SCB-142</v>
          </cell>
          <cell r="D247" t="str">
            <v>YPF.Nq.SCB-0142a</v>
          </cell>
          <cell r="E247" t="str">
            <v>Catriel</v>
          </cell>
          <cell r="F247" t="str">
            <v>VAM Zona I</v>
          </cell>
          <cell r="G247" t="str">
            <v>SCB- 01</v>
          </cell>
          <cell r="H247">
            <v>43347</v>
          </cell>
        </row>
        <row r="248">
          <cell r="A248" t="str">
            <v>SP-0295[00]a</v>
          </cell>
          <cell r="B248" t="str">
            <v>YPF.RN.SP-295</v>
          </cell>
          <cell r="C248" t="str">
            <v>SP-295</v>
          </cell>
          <cell r="D248" t="str">
            <v>YPF.RN.SP-0295[00]a</v>
          </cell>
          <cell r="E248" t="str">
            <v>Catriel</v>
          </cell>
          <cell r="F248" t="str">
            <v>CAT Zona I</v>
          </cell>
          <cell r="G248" t="str">
            <v>SP- 09</v>
          </cell>
          <cell r="H248">
            <v>43346</v>
          </cell>
        </row>
        <row r="249">
          <cell r="A249" t="str">
            <v>SP-407a</v>
          </cell>
          <cell r="B249" t="str">
            <v>YPF.RN.SP.a-407</v>
          </cell>
          <cell r="C249" t="str">
            <v>SP.a-407</v>
          </cell>
          <cell r="D249" t="str">
            <v>YPF.RN.SP.a-0407a</v>
          </cell>
          <cell r="E249" t="str">
            <v>Catriel</v>
          </cell>
          <cell r="F249" t="str">
            <v>CAT Zona I</v>
          </cell>
          <cell r="G249" t="str">
            <v>SP-10</v>
          </cell>
          <cell r="H249">
            <v>43343</v>
          </cell>
        </row>
        <row r="250">
          <cell r="A250" t="str">
            <v>SCB-131a</v>
          </cell>
          <cell r="B250" t="str">
            <v>YPF.Nq.SCB-131</v>
          </cell>
          <cell r="C250" t="str">
            <v>SCB-131</v>
          </cell>
          <cell r="D250" t="str">
            <v>YPF.Nq.SCB-0131a</v>
          </cell>
          <cell r="E250" t="str">
            <v>Catriel</v>
          </cell>
          <cell r="F250" t="str">
            <v>VAM Zona I</v>
          </cell>
          <cell r="G250" t="str">
            <v>SCB- 01</v>
          </cell>
          <cell r="H250">
            <v>43342</v>
          </cell>
        </row>
        <row r="251">
          <cell r="A251" t="str">
            <v>SP-69</v>
          </cell>
          <cell r="B251" t="str">
            <v>YPF.RN.SP-69</v>
          </cell>
          <cell r="C251" t="str">
            <v>SP-0069</v>
          </cell>
          <cell r="D251" t="str">
            <v>YPF.RN.SP-69</v>
          </cell>
          <cell r="E251" t="str">
            <v>Catriel</v>
          </cell>
          <cell r="F251" t="str">
            <v>CAT Zona I</v>
          </cell>
          <cell r="G251" t="str">
            <v>SP- 03</v>
          </cell>
          <cell r="H251">
            <v>43341</v>
          </cell>
        </row>
        <row r="252">
          <cell r="A252" t="str">
            <v>SP-329a</v>
          </cell>
          <cell r="B252" t="str">
            <v>YPF.RN.SP-329</v>
          </cell>
          <cell r="C252" t="str">
            <v>SP-329</v>
          </cell>
          <cell r="D252" t="str">
            <v>YPF.RN.SP-0329a</v>
          </cell>
          <cell r="E252" t="str">
            <v>Catriel</v>
          </cell>
          <cell r="F252" t="str">
            <v>CAT Zona I</v>
          </cell>
          <cell r="G252" t="str">
            <v>SP- 06</v>
          </cell>
          <cell r="H252">
            <v>43338</v>
          </cell>
        </row>
        <row r="253">
          <cell r="A253" t="str">
            <v>SCB-88a</v>
          </cell>
          <cell r="B253" t="str">
            <v>YPF.Nq.SCB-88</v>
          </cell>
          <cell r="C253" t="str">
            <v>SCB-88</v>
          </cell>
          <cell r="D253" t="str">
            <v>YPF.Nq.SCB-0088a</v>
          </cell>
          <cell r="E253" t="str">
            <v>Catriel</v>
          </cell>
          <cell r="F253" t="str">
            <v>VAM Zona I</v>
          </cell>
          <cell r="G253" t="str">
            <v>SCB- 01</v>
          </cell>
          <cell r="H253">
            <v>43338</v>
          </cell>
        </row>
        <row r="254">
          <cell r="A254" t="str">
            <v>CHO-40a(d)</v>
          </cell>
          <cell r="B254" t="str">
            <v>YPF.Nq.CHO-40(d)</v>
          </cell>
          <cell r="C254" t="str">
            <v>CHO-40(d)</v>
          </cell>
          <cell r="D254" t="str">
            <v>YPF.Nq.CHO-0040a(d)</v>
          </cell>
          <cell r="E254" t="str">
            <v>Catriel</v>
          </cell>
          <cell r="F254" t="str">
            <v>VAM Zona I</v>
          </cell>
          <cell r="G254" t="str">
            <v>CHON</v>
          </cell>
          <cell r="H254">
            <v>43335</v>
          </cell>
        </row>
        <row r="255">
          <cell r="A255" t="str">
            <v>SP-369[00]a</v>
          </cell>
          <cell r="B255" t="str">
            <v>YPF.RN.SP-369</v>
          </cell>
          <cell r="C255" t="str">
            <v>SP-369</v>
          </cell>
          <cell r="D255" t="str">
            <v>YPF.RN.SP-0369[00]a</v>
          </cell>
          <cell r="E255" t="str">
            <v>Catriel</v>
          </cell>
          <cell r="F255" t="str">
            <v>CAT Zona I</v>
          </cell>
          <cell r="G255" t="str">
            <v>SP- 07</v>
          </cell>
          <cell r="H255">
            <v>43335</v>
          </cell>
        </row>
        <row r="256">
          <cell r="A256" t="str">
            <v>SCB-93a</v>
          </cell>
          <cell r="B256" t="str">
            <v>YPF.Nq.SCB-93</v>
          </cell>
          <cell r="C256" t="str">
            <v>SCB-93</v>
          </cell>
          <cell r="D256" t="str">
            <v>YPF.Nq.SCB-0093a</v>
          </cell>
          <cell r="E256" t="str">
            <v>Catriel</v>
          </cell>
          <cell r="F256" t="str">
            <v>VAM Zona I</v>
          </cell>
          <cell r="G256" t="str">
            <v>SCB- 01</v>
          </cell>
          <cell r="H256">
            <v>43333</v>
          </cell>
        </row>
        <row r="257">
          <cell r="A257" t="str">
            <v>SP-246</v>
          </cell>
          <cell r="B257" t="str">
            <v>YPF.RN.SP-246</v>
          </cell>
          <cell r="C257" t="str">
            <v>SP-0246</v>
          </cell>
          <cell r="D257" t="str">
            <v>YPF.RN.SP-246</v>
          </cell>
          <cell r="E257" t="str">
            <v>Catriel</v>
          </cell>
          <cell r="F257" t="str">
            <v>CAT Zona I</v>
          </cell>
          <cell r="G257" t="str">
            <v>SP- 07</v>
          </cell>
          <cell r="H257">
            <v>43333</v>
          </cell>
        </row>
        <row r="258">
          <cell r="A258" t="str">
            <v>SP-458a</v>
          </cell>
          <cell r="B258" t="str">
            <v>YPF.RN.SP-458</v>
          </cell>
          <cell r="C258" t="str">
            <v>SP-458</v>
          </cell>
          <cell r="D258" t="str">
            <v>YPF.RN.SP-0458a</v>
          </cell>
          <cell r="E258" t="str">
            <v>Catriel</v>
          </cell>
          <cell r="F258" t="str">
            <v>CAT Zona I</v>
          </cell>
          <cell r="G258" t="str">
            <v>SP- 02</v>
          </cell>
          <cell r="H258">
            <v>43329</v>
          </cell>
        </row>
        <row r="259">
          <cell r="A259" t="str">
            <v>PuB-161[00]a</v>
          </cell>
          <cell r="B259" t="str">
            <v>YPF.RN.PuB-161</v>
          </cell>
          <cell r="C259" t="str">
            <v>PuB-161</v>
          </cell>
          <cell r="D259" t="str">
            <v>YPF.RN.PuB-0161[00]a</v>
          </cell>
          <cell r="E259" t="str">
            <v>Catriel</v>
          </cell>
          <cell r="F259" t="str">
            <v>CAT Zona I</v>
          </cell>
          <cell r="G259" t="str">
            <v>PB- 04</v>
          </cell>
          <cell r="H259">
            <v>43327</v>
          </cell>
        </row>
        <row r="260">
          <cell r="A260" t="str">
            <v>VAM-65a(d)</v>
          </cell>
          <cell r="B260" t="str">
            <v>YPF.Nq.VAM-65(d)</v>
          </cell>
          <cell r="C260" t="str">
            <v>VAM-65(d)</v>
          </cell>
          <cell r="D260" t="str">
            <v>YPF.Nq.VAM-0065a(d)</v>
          </cell>
          <cell r="E260" t="str">
            <v>Catriel</v>
          </cell>
          <cell r="F260" t="str">
            <v>VAM Zona I</v>
          </cell>
          <cell r="G260" t="str">
            <v>VAM</v>
          </cell>
          <cell r="H260">
            <v>43324</v>
          </cell>
        </row>
        <row r="261">
          <cell r="A261" t="str">
            <v>CHO.a-5</v>
          </cell>
          <cell r="B261" t="str">
            <v>YPF.Nq.CHO.a-5</v>
          </cell>
          <cell r="C261" t="str">
            <v>CHO-5</v>
          </cell>
          <cell r="D261" t="str">
            <v>YPF.Nq.CHO.a-5</v>
          </cell>
          <cell r="E261" t="str">
            <v>Catriel</v>
          </cell>
          <cell r="F261" t="str">
            <v>VAM Zona I</v>
          </cell>
          <cell r="G261" t="str">
            <v>CH</v>
          </cell>
          <cell r="H261">
            <v>43323</v>
          </cell>
        </row>
        <row r="262">
          <cell r="A262" t="str">
            <v>PuB-145a</v>
          </cell>
          <cell r="B262" t="str">
            <v>YPF.RN.PuB-145</v>
          </cell>
          <cell r="C262" t="str">
            <v>PuB-145</v>
          </cell>
          <cell r="D262" t="str">
            <v>YPF.RN.PuB-0145a</v>
          </cell>
          <cell r="E262" t="str">
            <v>Catriel</v>
          </cell>
          <cell r="F262" t="str">
            <v>CAT Zona I</v>
          </cell>
          <cell r="G262" t="str">
            <v>PB- 04</v>
          </cell>
          <cell r="H262">
            <v>43322</v>
          </cell>
        </row>
        <row r="263">
          <cell r="A263" t="str">
            <v>CHO.a-57(d)[00]a</v>
          </cell>
          <cell r="B263" t="str">
            <v>YPF.Nq.CHO.a-57(d)</v>
          </cell>
          <cell r="C263" t="str">
            <v>CHO.a-57(d)</v>
          </cell>
          <cell r="D263" t="str">
            <v>YPF.Nq.CHO.a-0057(d)[00]a</v>
          </cell>
          <cell r="E263" t="str">
            <v>Catriel</v>
          </cell>
          <cell r="F263" t="str">
            <v>VAM Zona I</v>
          </cell>
          <cell r="G263" t="str">
            <v>CHON</v>
          </cell>
          <cell r="H263">
            <v>43320</v>
          </cell>
        </row>
        <row r="264">
          <cell r="A264" t="str">
            <v>RiAl-4a</v>
          </cell>
          <cell r="B264" t="str">
            <v>YPF.Nq.RiAl.a-4</v>
          </cell>
          <cell r="C264" t="str">
            <v>RiAl-4</v>
          </cell>
          <cell r="D264" t="str">
            <v>YPF.Nq.RiAl.a-0004a</v>
          </cell>
          <cell r="E264" t="str">
            <v>Catriel</v>
          </cell>
          <cell r="F264" t="str">
            <v>VAM Zona I</v>
          </cell>
          <cell r="G264" t="str">
            <v>LaMa- 02</v>
          </cell>
          <cell r="H264">
            <v>43319</v>
          </cell>
        </row>
        <row r="265">
          <cell r="A265" t="str">
            <v>LaMa-5(d)[00]a</v>
          </cell>
          <cell r="B265" t="str">
            <v>YPF.Nq.LaMa-5(d)</v>
          </cell>
          <cell r="C265" t="str">
            <v>LaMa-5(d)</v>
          </cell>
          <cell r="D265" t="str">
            <v>YPF.Nq.LaMa-0005(d)[00]a</v>
          </cell>
          <cell r="E265" t="str">
            <v>Catriel</v>
          </cell>
          <cell r="F265" t="str">
            <v>VAM Zona I</v>
          </cell>
          <cell r="G265" t="str">
            <v>LaMa- 02</v>
          </cell>
          <cell r="H265">
            <v>43318</v>
          </cell>
        </row>
        <row r="266">
          <cell r="A266" t="str">
            <v>EM-764a</v>
          </cell>
          <cell r="B266" t="str">
            <v>YPF.RN.EM-764</v>
          </cell>
          <cell r="C266" t="str">
            <v>EM-764</v>
          </cell>
          <cell r="D266" t="str">
            <v>YPF.RN.EM-0764a</v>
          </cell>
          <cell r="E266" t="str">
            <v>Catriel</v>
          </cell>
          <cell r="F266" t="str">
            <v>Cedido/Vendido CATRIEL</v>
          </cell>
          <cell r="G266" t="str">
            <v>Cedido /Vendido EL MEDANITO</v>
          </cell>
          <cell r="H266">
            <v>43317</v>
          </cell>
        </row>
        <row r="267">
          <cell r="A267" t="str">
            <v>CHO-66(d)[00]a</v>
          </cell>
          <cell r="B267" t="str">
            <v>YPF.Nq.CHO-66(d)</v>
          </cell>
          <cell r="C267" t="str">
            <v>CHO-66(d)</v>
          </cell>
          <cell r="D267" t="str">
            <v>YPF.Nq.CHO-0066(d)[00]a</v>
          </cell>
          <cell r="E267" t="str">
            <v>Catriel</v>
          </cell>
          <cell r="F267" t="str">
            <v>VAM Zona I</v>
          </cell>
          <cell r="G267" t="str">
            <v>CHON</v>
          </cell>
          <cell r="H267">
            <v>43313</v>
          </cell>
        </row>
        <row r="268">
          <cell r="A268" t="str">
            <v>SP-466a</v>
          </cell>
          <cell r="B268" t="str">
            <v>YPF.RN.SP.a-466</v>
          </cell>
          <cell r="C268" t="str">
            <v>SP.a-466</v>
          </cell>
          <cell r="D268" t="str">
            <v>YPF.RN.SP.a-0466a</v>
          </cell>
          <cell r="E268" t="str">
            <v>Catriel</v>
          </cell>
          <cell r="F268" t="str">
            <v>CAT Zona I</v>
          </cell>
          <cell r="G268" t="str">
            <v>SP- 02</v>
          </cell>
          <cell r="H268">
            <v>43313</v>
          </cell>
        </row>
        <row r="269">
          <cell r="A269" t="str">
            <v>SP-413a</v>
          </cell>
          <cell r="B269" t="str">
            <v>YPF.RN.SP.a-413</v>
          </cell>
          <cell r="C269" t="str">
            <v>SP.a-413</v>
          </cell>
          <cell r="D269" t="str">
            <v>YPF.RN.SP.a-0413a</v>
          </cell>
          <cell r="E269" t="str">
            <v>Catriel</v>
          </cell>
          <cell r="F269" t="str">
            <v>CAT Zona I</v>
          </cell>
          <cell r="G269" t="str">
            <v>SP-10</v>
          </cell>
          <cell r="H269">
            <v>43311</v>
          </cell>
        </row>
        <row r="270">
          <cell r="A270" t="str">
            <v>SCB-79a</v>
          </cell>
          <cell r="B270" t="str">
            <v>YPF.Nq.SCB-79</v>
          </cell>
          <cell r="C270" t="str">
            <v>SCB-79</v>
          </cell>
          <cell r="D270" t="str">
            <v>YPF.Nq.SCB-0079a</v>
          </cell>
          <cell r="E270" t="str">
            <v>Catriel</v>
          </cell>
          <cell r="F270" t="str">
            <v>VAM Zona I</v>
          </cell>
          <cell r="G270" t="str">
            <v>SCB- 01</v>
          </cell>
          <cell r="H270">
            <v>43310</v>
          </cell>
        </row>
        <row r="271">
          <cell r="A271" t="str">
            <v>CHO-7</v>
          </cell>
          <cell r="B271" t="str">
            <v>YPF.Nq.CHO-7</v>
          </cell>
          <cell r="C271" t="str">
            <v>CHO-7</v>
          </cell>
          <cell r="D271" t="str">
            <v>YPF.Nq.CHO-7</v>
          </cell>
          <cell r="E271" t="str">
            <v>Catriel</v>
          </cell>
          <cell r="F271" t="str">
            <v>VAM Zona I</v>
          </cell>
          <cell r="G271" t="str">
            <v>CH</v>
          </cell>
          <cell r="H271">
            <v>43307</v>
          </cell>
        </row>
        <row r="272">
          <cell r="A272" t="str">
            <v>SP-439a</v>
          </cell>
          <cell r="B272" t="str">
            <v>YPF.RN.SP.a-439</v>
          </cell>
          <cell r="C272" t="str">
            <v>SP.a-439</v>
          </cell>
          <cell r="D272" t="str">
            <v>YPF.RN.SP.a-0439a</v>
          </cell>
          <cell r="E272" t="str">
            <v>Catriel</v>
          </cell>
          <cell r="F272" t="str">
            <v>CAT Zona I</v>
          </cell>
          <cell r="G272" t="str">
            <v>SP- 02</v>
          </cell>
          <cell r="H272">
            <v>43305</v>
          </cell>
        </row>
        <row r="273">
          <cell r="A273" t="str">
            <v>SP-228</v>
          </cell>
          <cell r="B273" t="str">
            <v>YPF.RN.SP-228</v>
          </cell>
          <cell r="C273" t="str">
            <v>SP-0228</v>
          </cell>
          <cell r="D273" t="str">
            <v>YPF.RN.SP-228</v>
          </cell>
          <cell r="E273" t="str">
            <v>Catriel</v>
          </cell>
          <cell r="F273" t="str">
            <v>CAT Zona I</v>
          </cell>
          <cell r="G273" t="str">
            <v>SP- 09</v>
          </cell>
          <cell r="H273">
            <v>43303</v>
          </cell>
        </row>
        <row r="274">
          <cell r="A274" t="str">
            <v>SP-324a</v>
          </cell>
          <cell r="B274" t="str">
            <v>YPF.RN.SP.a-324</v>
          </cell>
          <cell r="C274" t="str">
            <v>SP-324</v>
          </cell>
          <cell r="D274" t="str">
            <v>YPF.RN.SP.a-0324a</v>
          </cell>
          <cell r="E274" t="str">
            <v>Catriel</v>
          </cell>
          <cell r="F274" t="str">
            <v>CAT Zona I</v>
          </cell>
          <cell r="G274" t="str">
            <v>SP- 01</v>
          </cell>
          <cell r="H274">
            <v>43302</v>
          </cell>
        </row>
        <row r="275">
          <cell r="A275" t="str">
            <v>VAM-0007[00]a</v>
          </cell>
          <cell r="B275" t="str">
            <v>YPF.Nq.VAM-7</v>
          </cell>
          <cell r="C275" t="str">
            <v>VAM-7</v>
          </cell>
          <cell r="D275" t="str">
            <v>YPF.Nq.VAM-0007[00]a</v>
          </cell>
          <cell r="E275" t="str">
            <v>Catriel</v>
          </cell>
          <cell r="F275" t="str">
            <v>VAM Zona I</v>
          </cell>
          <cell r="G275" t="str">
            <v>VAM</v>
          </cell>
          <cell r="H275">
            <v>43299</v>
          </cell>
        </row>
        <row r="276">
          <cell r="A276" t="str">
            <v>SP-162(I)[00]a</v>
          </cell>
          <cell r="B276" t="str">
            <v>YPF.RN.SP-162(I)</v>
          </cell>
          <cell r="C276" t="str">
            <v>SP-162(I)</v>
          </cell>
          <cell r="D276" t="str">
            <v>YPF.RN.SP-0162(I)[00]a</v>
          </cell>
          <cell r="E276" t="str">
            <v>Catriel</v>
          </cell>
          <cell r="F276" t="str">
            <v>CAT Zona I</v>
          </cell>
          <cell r="G276" t="str">
            <v>SP- 07</v>
          </cell>
          <cell r="H276">
            <v>43299</v>
          </cell>
        </row>
        <row r="277">
          <cell r="A277" t="str">
            <v>SP.a-98</v>
          </cell>
          <cell r="B277" t="str">
            <v>YPF.RN.SP.a-98</v>
          </cell>
          <cell r="C277" t="str">
            <v>SP-0098</v>
          </cell>
          <cell r="D277" t="str">
            <v>YPF.RN.SP.a-98</v>
          </cell>
          <cell r="E277" t="str">
            <v>Catriel</v>
          </cell>
          <cell r="F277" t="str">
            <v>CAT Zona I</v>
          </cell>
          <cell r="G277" t="str">
            <v>SP- 07</v>
          </cell>
          <cell r="H277">
            <v>43297</v>
          </cell>
        </row>
        <row r="278">
          <cell r="A278" t="str">
            <v>SP-291(I)[00]a</v>
          </cell>
          <cell r="B278" t="str">
            <v>YPF.RN.SP-291(I)</v>
          </cell>
          <cell r="C278" t="str">
            <v>SP-291(I)</v>
          </cell>
          <cell r="D278" t="str">
            <v>YPF.RN.SP-0291(I)[00]a</v>
          </cell>
          <cell r="E278" t="str">
            <v>Catriel</v>
          </cell>
          <cell r="F278" t="str">
            <v>CAT Zona I</v>
          </cell>
          <cell r="G278" t="str">
            <v>SP- 06</v>
          </cell>
          <cell r="H278">
            <v>43296</v>
          </cell>
        </row>
        <row r="279">
          <cell r="A279" t="str">
            <v>VAM-27a</v>
          </cell>
          <cell r="B279" t="str">
            <v>YPF.Nq.VAM-27</v>
          </cell>
          <cell r="C279" t="str">
            <v>VAM-27</v>
          </cell>
          <cell r="D279" t="str">
            <v>YPF.Nq.VAM-0027a</v>
          </cell>
          <cell r="E279" t="str">
            <v>Catriel</v>
          </cell>
          <cell r="F279" t="str">
            <v>VAM Zona I</v>
          </cell>
          <cell r="G279" t="str">
            <v>VAM</v>
          </cell>
          <cell r="H279">
            <v>43296</v>
          </cell>
        </row>
        <row r="280">
          <cell r="A280" t="str">
            <v>CHO-86(d)[00]a</v>
          </cell>
          <cell r="B280" t="str">
            <v>YPF.Nq.CHO-86(d)</v>
          </cell>
          <cell r="C280" t="str">
            <v>CHO-86(d)</v>
          </cell>
          <cell r="D280" t="str">
            <v>YPF.Nq.CHO-0086(d)[00]a</v>
          </cell>
          <cell r="E280" t="str">
            <v>Catriel</v>
          </cell>
          <cell r="F280" t="str">
            <v>VAM Zona I</v>
          </cell>
          <cell r="G280" t="str">
            <v>CHON</v>
          </cell>
          <cell r="H280">
            <v>43296</v>
          </cell>
        </row>
        <row r="281">
          <cell r="A281" t="str">
            <v>EM-688</v>
          </cell>
          <cell r="B281" t="str">
            <v>YPF.RN.EM-688</v>
          </cell>
          <cell r="C281" t="str">
            <v>EM-0688</v>
          </cell>
          <cell r="D281" t="str">
            <v>YPF.RN.EM-688</v>
          </cell>
          <cell r="E281" t="str">
            <v>Catriel</v>
          </cell>
          <cell r="F281" t="str">
            <v>Cedido/Vendido CATRIEL</v>
          </cell>
          <cell r="G281" t="str">
            <v>Cedido /Vendido EL MEDANITO</v>
          </cell>
          <cell r="H281">
            <v>43293</v>
          </cell>
        </row>
        <row r="282">
          <cell r="A282" t="str">
            <v>SP-429a</v>
          </cell>
          <cell r="B282" t="str">
            <v>YPF.RN.SP-429</v>
          </cell>
          <cell r="C282" t="str">
            <v>SP-429</v>
          </cell>
          <cell r="D282" t="str">
            <v>YPF.RN.SP-0429a</v>
          </cell>
          <cell r="E282" t="str">
            <v>Catriel</v>
          </cell>
          <cell r="F282" t="str">
            <v>CAT Zona I</v>
          </cell>
          <cell r="G282" t="str">
            <v>SP- 09</v>
          </cell>
          <cell r="H282">
            <v>43293</v>
          </cell>
        </row>
        <row r="283">
          <cell r="A283" t="str">
            <v>PuB-89</v>
          </cell>
          <cell r="B283" t="str">
            <v>YPF.RN.PuB-89</v>
          </cell>
          <cell r="C283" t="str">
            <v>PuB-0089</v>
          </cell>
          <cell r="D283" t="str">
            <v>YPF.RN.PuB-89</v>
          </cell>
          <cell r="E283" t="str">
            <v>Catriel</v>
          </cell>
          <cell r="F283" t="str">
            <v>CAT Zona I</v>
          </cell>
          <cell r="G283" t="str">
            <v>PB- 03</v>
          </cell>
          <cell r="H283">
            <v>43292</v>
          </cell>
        </row>
        <row r="284">
          <cell r="A284" t="str">
            <v>PuB-109a</v>
          </cell>
          <cell r="B284" t="str">
            <v>YPF.RN.PuB-109</v>
          </cell>
          <cell r="C284" t="str">
            <v>PuB-109</v>
          </cell>
          <cell r="D284" t="str">
            <v>YPF.RN.PuB-0109a</v>
          </cell>
          <cell r="E284" t="str">
            <v>Catriel</v>
          </cell>
          <cell r="F284" t="str">
            <v>CAT Zona I</v>
          </cell>
          <cell r="G284" t="str">
            <v>PB- 03</v>
          </cell>
          <cell r="H284">
            <v>43290</v>
          </cell>
        </row>
        <row r="285">
          <cell r="A285" t="str">
            <v>SCB-106a</v>
          </cell>
          <cell r="B285" t="str">
            <v>YPF.Nq.SCB-106</v>
          </cell>
          <cell r="C285" t="str">
            <v>SCB-106</v>
          </cell>
          <cell r="D285" t="str">
            <v>YPF.Nq.SCB-0106a</v>
          </cell>
          <cell r="E285" t="str">
            <v>Catriel</v>
          </cell>
          <cell r="F285" t="str">
            <v>VAM Zona I</v>
          </cell>
          <cell r="G285" t="str">
            <v>SCB- 01</v>
          </cell>
          <cell r="H285">
            <v>43290</v>
          </cell>
        </row>
        <row r="286">
          <cell r="A286" t="str">
            <v>SP-55a(I)</v>
          </cell>
          <cell r="B286" t="str">
            <v>YPF.RN.SP-55(I)</v>
          </cell>
          <cell r="C286" t="str">
            <v>SP-55(I)</v>
          </cell>
          <cell r="D286" t="str">
            <v>YPF.RN.SP-0055a(I)</v>
          </cell>
          <cell r="E286" t="str">
            <v>Catriel</v>
          </cell>
          <cell r="F286" t="str">
            <v>CAT Zona I</v>
          </cell>
          <cell r="G286" t="str">
            <v>SP- 02</v>
          </cell>
          <cell r="H286">
            <v>43289</v>
          </cell>
        </row>
        <row r="287">
          <cell r="A287" t="str">
            <v>SP-8a(I)</v>
          </cell>
          <cell r="B287" t="str">
            <v>YPF.RN.SP-8(I)</v>
          </cell>
          <cell r="C287" t="str">
            <v>SP-8(I)</v>
          </cell>
          <cell r="D287" t="str">
            <v>YPF.RN.SP-0008a(I)</v>
          </cell>
          <cell r="E287" t="str">
            <v>Catriel</v>
          </cell>
          <cell r="F287" t="str">
            <v>CAT Zona I</v>
          </cell>
          <cell r="G287" t="str">
            <v>SP- 01</v>
          </cell>
          <cell r="H287">
            <v>43285</v>
          </cell>
        </row>
        <row r="288">
          <cell r="A288" t="str">
            <v>SP-109a(I)</v>
          </cell>
          <cell r="B288" t="str">
            <v>YPF.RN.SP.IA-109(I)</v>
          </cell>
          <cell r="C288" t="str">
            <v>SP-109(I)</v>
          </cell>
          <cell r="D288" t="str">
            <v>YPF.RN.SP.IA-0109a(I)</v>
          </cell>
          <cell r="E288" t="str">
            <v>Catriel</v>
          </cell>
          <cell r="F288" t="str">
            <v>CAT Zona I</v>
          </cell>
          <cell r="G288" t="str">
            <v>SP- 06</v>
          </cell>
          <cell r="H288">
            <v>43284</v>
          </cell>
        </row>
        <row r="289">
          <cell r="A289" t="str">
            <v>CHO-49(d)[00]a</v>
          </cell>
          <cell r="B289" t="str">
            <v>YPF.Nq.CHO-49(d)</v>
          </cell>
          <cell r="C289" t="str">
            <v>CHO-49(d)</v>
          </cell>
          <cell r="D289" t="str">
            <v>YPF.Nq.CHO-0049(d)[00]a</v>
          </cell>
          <cell r="E289" t="str">
            <v>Catriel</v>
          </cell>
          <cell r="F289" t="str">
            <v>VAM Zona I</v>
          </cell>
          <cell r="G289" t="str">
            <v>CHON</v>
          </cell>
          <cell r="H289">
            <v>43282</v>
          </cell>
        </row>
        <row r="290">
          <cell r="A290" t="str">
            <v>VAM-52a</v>
          </cell>
          <cell r="B290" t="str">
            <v>YPF.Nq.VAM-52(d)</v>
          </cell>
          <cell r="C290" t="str">
            <v>VAM-52(d)</v>
          </cell>
          <cell r="D290" t="str">
            <v>YPF.Nq.VAM-0052a</v>
          </cell>
          <cell r="E290" t="str">
            <v>Catriel</v>
          </cell>
          <cell r="F290" t="str">
            <v>VAM Zona I</v>
          </cell>
          <cell r="G290" t="str">
            <v>VAM</v>
          </cell>
          <cell r="H290">
            <v>43281</v>
          </cell>
        </row>
        <row r="291">
          <cell r="A291" t="str">
            <v>CHO.e-3</v>
          </cell>
          <cell r="B291" t="str">
            <v>YPF.Nq.CHO.e-3</v>
          </cell>
          <cell r="C291" t="str">
            <v>CHO-3</v>
          </cell>
          <cell r="D291" t="str">
            <v>YPF.Nq.CHO.e-3</v>
          </cell>
          <cell r="E291" t="str">
            <v>Catriel</v>
          </cell>
          <cell r="F291" t="str">
            <v>VAM Zona I</v>
          </cell>
          <cell r="G291" t="str">
            <v>CH</v>
          </cell>
          <cell r="H291">
            <v>43280</v>
          </cell>
        </row>
        <row r="292">
          <cell r="A292" t="str">
            <v>SP-340a</v>
          </cell>
          <cell r="B292" t="str">
            <v>YPF.RN.SP-340</v>
          </cell>
          <cell r="C292" t="str">
            <v>SP-340</v>
          </cell>
          <cell r="D292" t="str">
            <v>YPF.RN.SP-0340a</v>
          </cell>
          <cell r="E292" t="str">
            <v>Catriel</v>
          </cell>
          <cell r="F292" t="str">
            <v>CAT Zona I</v>
          </cell>
          <cell r="G292" t="str">
            <v>SP- 06</v>
          </cell>
          <cell r="H292">
            <v>43278</v>
          </cell>
        </row>
        <row r="293">
          <cell r="A293" t="str">
            <v>SCB-0071[00]a</v>
          </cell>
          <cell r="B293" t="str">
            <v>YPF.Nq.SCB.a-71</v>
          </cell>
          <cell r="C293" t="str">
            <v>SCB-71</v>
          </cell>
          <cell r="D293" t="str">
            <v>YPF.Nq.SCB.a-0071[00]a</v>
          </cell>
          <cell r="E293" t="str">
            <v>Catriel</v>
          </cell>
          <cell r="F293" t="str">
            <v>VAM Zona I</v>
          </cell>
          <cell r="G293" t="str">
            <v>SCB- 01</v>
          </cell>
          <cell r="H293">
            <v>43277</v>
          </cell>
        </row>
        <row r="294">
          <cell r="A294" t="str">
            <v>SP-387a</v>
          </cell>
          <cell r="B294" t="str">
            <v>YPF.RN.SP-387</v>
          </cell>
          <cell r="C294" t="str">
            <v>SP-387</v>
          </cell>
          <cell r="D294" t="str">
            <v>YPF.RN.SP-0387a</v>
          </cell>
          <cell r="E294" t="str">
            <v>Catriel</v>
          </cell>
          <cell r="F294" t="str">
            <v>CAT Zona I</v>
          </cell>
          <cell r="G294" t="str">
            <v>SP- 01</v>
          </cell>
          <cell r="H294">
            <v>43275</v>
          </cell>
        </row>
        <row r="295">
          <cell r="A295" t="str">
            <v>PuB-71</v>
          </cell>
          <cell r="B295" t="str">
            <v>YPF.RN.PuB-71</v>
          </cell>
          <cell r="C295" t="str">
            <v>PuB-0071</v>
          </cell>
          <cell r="D295" t="str">
            <v>YPF.RN.PuB-71</v>
          </cell>
          <cell r="E295" t="str">
            <v>Catriel</v>
          </cell>
          <cell r="F295" t="str">
            <v>CAT Zona I</v>
          </cell>
          <cell r="G295" t="str">
            <v>PB- 03</v>
          </cell>
          <cell r="H295">
            <v>43275</v>
          </cell>
        </row>
        <row r="296">
          <cell r="A296" t="str">
            <v>SP-21</v>
          </cell>
          <cell r="B296" t="str">
            <v>YPF.RN.SP-21</v>
          </cell>
          <cell r="C296" t="str">
            <v>SP-0021</v>
          </cell>
          <cell r="D296" t="str">
            <v>YPF.RN.SP-21</v>
          </cell>
          <cell r="E296" t="str">
            <v>Catriel</v>
          </cell>
          <cell r="F296" t="str">
            <v>CAT Zona I</v>
          </cell>
          <cell r="G296" t="str">
            <v>SP- 01</v>
          </cell>
          <cell r="H296">
            <v>43273</v>
          </cell>
        </row>
        <row r="297">
          <cell r="A297" t="str">
            <v>PuB-157[00]a</v>
          </cell>
          <cell r="B297" t="str">
            <v>YPF.RN.PuB-157</v>
          </cell>
          <cell r="C297" t="str">
            <v>PuB-157</v>
          </cell>
          <cell r="D297" t="str">
            <v>YPF.RN.PuB-0157[00]a</v>
          </cell>
          <cell r="E297" t="str">
            <v>Catriel</v>
          </cell>
          <cell r="F297" t="str">
            <v>CAT Zona I</v>
          </cell>
          <cell r="G297" t="str">
            <v>PB- 04</v>
          </cell>
          <cell r="H297">
            <v>43273</v>
          </cell>
        </row>
        <row r="298">
          <cell r="A298" t="str">
            <v>PuB-210[00]a</v>
          </cell>
          <cell r="B298" t="str">
            <v>YPF.RN.PuB-210</v>
          </cell>
          <cell r="C298" t="str">
            <v>PuB-210</v>
          </cell>
          <cell r="D298" t="str">
            <v>YPF.RN.PuB-0210[00]a</v>
          </cell>
          <cell r="E298" t="str">
            <v>Catriel</v>
          </cell>
          <cell r="F298" t="str">
            <v>CAT Zona I</v>
          </cell>
          <cell r="G298" t="str">
            <v>PB- 03</v>
          </cell>
          <cell r="H298">
            <v>43270</v>
          </cell>
        </row>
        <row r="299">
          <cell r="A299" t="str">
            <v>SCB-68a</v>
          </cell>
          <cell r="B299" t="str">
            <v>YPF.Nq.SCB-68</v>
          </cell>
          <cell r="C299" t="str">
            <v>SCB-68</v>
          </cell>
          <cell r="D299" t="str">
            <v>YPF.Nq.SCB-0068a</v>
          </cell>
          <cell r="E299" t="str">
            <v>Catriel</v>
          </cell>
          <cell r="F299" t="str">
            <v>VAM Zona I</v>
          </cell>
          <cell r="G299" t="str">
            <v>SCB- 01</v>
          </cell>
          <cell r="H299">
            <v>43269</v>
          </cell>
        </row>
        <row r="300">
          <cell r="A300" t="str">
            <v>SP-390a</v>
          </cell>
          <cell r="B300" t="str">
            <v>YPF.RN.SP-390</v>
          </cell>
          <cell r="C300" t="str">
            <v>SP-390</v>
          </cell>
          <cell r="D300" t="str">
            <v>YPF.RN.SP-0390a</v>
          </cell>
          <cell r="E300" t="str">
            <v>Catriel</v>
          </cell>
          <cell r="F300" t="str">
            <v>CAT Zona I</v>
          </cell>
          <cell r="G300" t="str">
            <v>SP- 06</v>
          </cell>
          <cell r="H300">
            <v>43268</v>
          </cell>
        </row>
        <row r="301">
          <cell r="A301" t="str">
            <v>CHO.e-3</v>
          </cell>
          <cell r="B301" t="str">
            <v>YPF.Nq.CHO.e-3</v>
          </cell>
          <cell r="C301" t="str">
            <v>CHO-3</v>
          </cell>
          <cell r="D301" t="str">
            <v>YPF.Nq.CHO.e-3</v>
          </cell>
          <cell r="E301" t="str">
            <v>Catriel</v>
          </cell>
          <cell r="F301" t="str">
            <v>VAM Zona I</v>
          </cell>
          <cell r="G301" t="str">
            <v>CH</v>
          </cell>
          <cell r="H301">
            <v>43267</v>
          </cell>
        </row>
        <row r="302">
          <cell r="A302" t="str">
            <v>SP-311a</v>
          </cell>
          <cell r="B302" t="str">
            <v>YPF.RN.SP-311</v>
          </cell>
          <cell r="C302" t="str">
            <v>SP-311</v>
          </cell>
          <cell r="D302" t="str">
            <v>YPF.RN.SP-0311a</v>
          </cell>
          <cell r="E302" t="str">
            <v>Catriel</v>
          </cell>
          <cell r="F302" t="str">
            <v>CAT Zona I</v>
          </cell>
          <cell r="G302" t="str">
            <v>SP- 06</v>
          </cell>
          <cell r="H302">
            <v>43266</v>
          </cell>
        </row>
        <row r="303">
          <cell r="A303" t="str">
            <v>SP-468a</v>
          </cell>
          <cell r="B303" t="str">
            <v>YPF.RN.SP-468</v>
          </cell>
          <cell r="C303" t="str">
            <v>SP-468</v>
          </cell>
          <cell r="D303" t="str">
            <v>YPF.RN.SP-0468a</v>
          </cell>
          <cell r="E303" t="str">
            <v>Catriel</v>
          </cell>
          <cell r="F303" t="str">
            <v>CAT Zona I</v>
          </cell>
          <cell r="G303" t="str">
            <v>SP- 02</v>
          </cell>
          <cell r="H303">
            <v>43263</v>
          </cell>
        </row>
        <row r="304">
          <cell r="A304" t="str">
            <v>SP-452a</v>
          </cell>
          <cell r="B304" t="str">
            <v>YPF.RN.SP-452</v>
          </cell>
          <cell r="C304" t="str">
            <v>SP-452</v>
          </cell>
          <cell r="D304" t="str">
            <v>YPF.RN.SP-0452a</v>
          </cell>
          <cell r="E304" t="str">
            <v>Catriel</v>
          </cell>
          <cell r="F304" t="str">
            <v>CAT Zona I</v>
          </cell>
          <cell r="G304" t="str">
            <v>SP-10</v>
          </cell>
          <cell r="H304">
            <v>43263</v>
          </cell>
        </row>
        <row r="305">
          <cell r="A305" t="str">
            <v>SCB-144a</v>
          </cell>
          <cell r="B305" t="str">
            <v>YPF.Nq.SCB-144(d)</v>
          </cell>
          <cell r="C305" t="str">
            <v>SCB-144(d)</v>
          </cell>
          <cell r="D305" t="str">
            <v>YPF.Nq.SCB-0144a</v>
          </cell>
          <cell r="E305" t="str">
            <v>Catriel</v>
          </cell>
          <cell r="F305" t="str">
            <v>VAM Zona I</v>
          </cell>
          <cell r="G305" t="str">
            <v>SCB- 01</v>
          </cell>
          <cell r="H305">
            <v>43262</v>
          </cell>
        </row>
        <row r="306">
          <cell r="A306" t="str">
            <v>SCB-139a</v>
          </cell>
          <cell r="B306" t="str">
            <v>YPF.Nq.SCB-139</v>
          </cell>
          <cell r="C306" t="str">
            <v>SCB-139</v>
          </cell>
          <cell r="D306" t="str">
            <v>YPF.Nq.SCB-0139a</v>
          </cell>
          <cell r="E306" t="str">
            <v>Catriel</v>
          </cell>
          <cell r="F306" t="str">
            <v>VAM Zona I</v>
          </cell>
          <cell r="G306" t="str">
            <v>SCB- 01</v>
          </cell>
          <cell r="H306">
            <v>43259</v>
          </cell>
        </row>
        <row r="307">
          <cell r="A307" t="str">
            <v>SP-243</v>
          </cell>
          <cell r="B307" t="str">
            <v>YPF.RN.SP-243</v>
          </cell>
          <cell r="C307" t="str">
            <v>SP-0243</v>
          </cell>
          <cell r="D307" t="str">
            <v>YPF.RN.SP-243</v>
          </cell>
          <cell r="E307" t="str">
            <v>Catriel</v>
          </cell>
          <cell r="F307" t="str">
            <v>CAT Zona I</v>
          </cell>
          <cell r="G307" t="str">
            <v>SP- 02</v>
          </cell>
          <cell r="H307">
            <v>43254</v>
          </cell>
        </row>
        <row r="308">
          <cell r="A308" t="str">
            <v>SP-53</v>
          </cell>
          <cell r="B308" t="str">
            <v>YPF.RN.SP-53</v>
          </cell>
          <cell r="C308" t="str">
            <v>SP-0053</v>
          </cell>
          <cell r="D308" t="str">
            <v>YPF.RN.SP-53</v>
          </cell>
          <cell r="E308" t="str">
            <v>Catriel</v>
          </cell>
          <cell r="F308" t="str">
            <v>CAT Zona I</v>
          </cell>
          <cell r="G308" t="str">
            <v>SP- 03</v>
          </cell>
          <cell r="H308">
            <v>43251</v>
          </cell>
        </row>
        <row r="309">
          <cell r="A309" t="str">
            <v>SP-239</v>
          </cell>
          <cell r="B309" t="str">
            <v>YPF.RN.SP-239</v>
          </cell>
          <cell r="C309" t="str">
            <v>SP-0239</v>
          </cell>
          <cell r="D309" t="str">
            <v>YPF.RN.SP-239</v>
          </cell>
          <cell r="E309" t="str">
            <v>Catriel</v>
          </cell>
          <cell r="F309" t="str">
            <v>CAT Zona I</v>
          </cell>
          <cell r="G309" t="str">
            <v>SP- 07</v>
          </cell>
          <cell r="H309">
            <v>43249</v>
          </cell>
        </row>
        <row r="310">
          <cell r="A310" t="str">
            <v>EM-764a</v>
          </cell>
          <cell r="B310" t="str">
            <v>YPF.RN.EM-764</v>
          </cell>
          <cell r="C310" t="str">
            <v>EM-764</v>
          </cell>
          <cell r="D310" t="str">
            <v>YPF.RN.EM-0764a</v>
          </cell>
          <cell r="E310" t="str">
            <v>Catriel</v>
          </cell>
          <cell r="F310" t="str">
            <v>Cedido/Vendido CATRIEL</v>
          </cell>
          <cell r="G310" t="str">
            <v>Cedido /Vendido EL MEDANITO</v>
          </cell>
          <cell r="H310">
            <v>43248</v>
          </cell>
        </row>
        <row r="311">
          <cell r="A311" t="str">
            <v>SP-49</v>
          </cell>
          <cell r="B311" t="str">
            <v>YPF.RN.SP-49</v>
          </cell>
          <cell r="C311" t="str">
            <v>SP-0049</v>
          </cell>
          <cell r="D311" t="str">
            <v>YPF.RN.SP-49</v>
          </cell>
          <cell r="E311" t="str">
            <v>Catriel</v>
          </cell>
          <cell r="F311" t="str">
            <v>CAT Zona I</v>
          </cell>
          <cell r="G311" t="str">
            <v>SP- 02</v>
          </cell>
          <cell r="H311">
            <v>43247</v>
          </cell>
        </row>
        <row r="312">
          <cell r="A312" t="str">
            <v>VAM-57a</v>
          </cell>
          <cell r="B312" t="str">
            <v>YPF.Nq.VAM-57(d)</v>
          </cell>
          <cell r="C312" t="str">
            <v>VAM-57(d)</v>
          </cell>
          <cell r="D312" t="str">
            <v>YPF.Nq.VAM-0057a</v>
          </cell>
          <cell r="E312" t="str">
            <v>Catriel</v>
          </cell>
          <cell r="F312" t="str">
            <v>VAM Zona I</v>
          </cell>
          <cell r="G312" t="str">
            <v>VAM</v>
          </cell>
          <cell r="H312">
            <v>43247</v>
          </cell>
        </row>
        <row r="313">
          <cell r="A313" t="str">
            <v>PuB-197[00]a</v>
          </cell>
          <cell r="B313" t="str">
            <v>YPF.RN.PuB-197</v>
          </cell>
          <cell r="C313" t="str">
            <v>PuB-197</v>
          </cell>
          <cell r="D313" t="str">
            <v>YPF.RN.PuB-0197[00]a</v>
          </cell>
          <cell r="E313" t="str">
            <v>Catriel</v>
          </cell>
          <cell r="F313" t="str">
            <v>CAT Zona I</v>
          </cell>
          <cell r="G313" t="str">
            <v>PB- 01</v>
          </cell>
          <cell r="H313">
            <v>43245</v>
          </cell>
        </row>
        <row r="314">
          <cell r="A314" t="str">
            <v>SCB-133a</v>
          </cell>
          <cell r="B314" t="str">
            <v>YPF.Nq.SCB-133</v>
          </cell>
          <cell r="C314" t="str">
            <v>SCB-133</v>
          </cell>
          <cell r="D314" t="str">
            <v>YPF.Nq.SCB-0133a</v>
          </cell>
          <cell r="E314" t="str">
            <v>Catriel</v>
          </cell>
          <cell r="F314" t="str">
            <v>VAM Zona I</v>
          </cell>
          <cell r="G314" t="str">
            <v>SCB- 01</v>
          </cell>
          <cell r="H314">
            <v>43243</v>
          </cell>
        </row>
        <row r="315">
          <cell r="A315" t="str">
            <v>SP-113(I)[00]a</v>
          </cell>
          <cell r="B315" t="str">
            <v>YPF.RN.SP-113(I)</v>
          </cell>
          <cell r="C315" t="str">
            <v>SP-113(I)</v>
          </cell>
          <cell r="D315" t="str">
            <v>YPF.RN.SP-0113(I)[00]a</v>
          </cell>
          <cell r="E315" t="str">
            <v>Catriel</v>
          </cell>
          <cell r="F315" t="str">
            <v>CAT Zona I</v>
          </cell>
          <cell r="G315" t="str">
            <v>SP- 04</v>
          </cell>
          <cell r="H315">
            <v>43243</v>
          </cell>
        </row>
        <row r="316">
          <cell r="A316" t="str">
            <v>EM-699a</v>
          </cell>
          <cell r="B316" t="str">
            <v>YPF.RN.EM-699</v>
          </cell>
          <cell r="C316" t="str">
            <v>EM-699</v>
          </cell>
          <cell r="D316" t="str">
            <v>YPF.RN.EM-0699a</v>
          </cell>
          <cell r="E316" t="str">
            <v>Catriel</v>
          </cell>
          <cell r="F316" t="str">
            <v>Cedido/Vendido CATRIEL</v>
          </cell>
          <cell r="G316" t="str">
            <v>Cedido /Vendido EL MEDANITO</v>
          </cell>
          <cell r="H316">
            <v>43241</v>
          </cell>
        </row>
        <row r="317">
          <cell r="A317" t="str">
            <v>EM-36</v>
          </cell>
          <cell r="B317" t="str">
            <v>YPF.RN.EM-36</v>
          </cell>
          <cell r="C317" t="str">
            <v>EM-0036</v>
          </cell>
          <cell r="D317" t="str">
            <v>YPF.RN.EM-36</v>
          </cell>
          <cell r="E317" t="str">
            <v>Catriel</v>
          </cell>
          <cell r="F317" t="str">
            <v>Cedido/Vendido CATRIEL</v>
          </cell>
          <cell r="G317" t="str">
            <v>Cedido /Vendido EL MEDANITO</v>
          </cell>
          <cell r="H317">
            <v>43238</v>
          </cell>
        </row>
        <row r="318">
          <cell r="A318" t="str">
            <v>RiAlN-2a</v>
          </cell>
          <cell r="B318" t="str">
            <v>YPF.Nq.RiAlN.x-2</v>
          </cell>
          <cell r="C318" t="str">
            <v>RiAlN-2</v>
          </cell>
          <cell r="D318" t="str">
            <v>YPF.Nq.RiAlN.x-0002a</v>
          </cell>
          <cell r="E318" t="str">
            <v>Catriel</v>
          </cell>
          <cell r="F318" t="str">
            <v>VAM Zona I</v>
          </cell>
          <cell r="G318" t="str">
            <v>VAM</v>
          </cell>
          <cell r="H318">
            <v>43230</v>
          </cell>
        </row>
        <row r="319">
          <cell r="A319" t="str">
            <v>SP-70</v>
          </cell>
          <cell r="B319" t="str">
            <v>YPF.RN.SP-70</v>
          </cell>
          <cell r="C319" t="str">
            <v>SP-0070</v>
          </cell>
          <cell r="D319" t="str">
            <v>YPF.RN.SP-70</v>
          </cell>
          <cell r="E319" t="str">
            <v>Catriel</v>
          </cell>
          <cell r="F319" t="str">
            <v>CAT Zona I</v>
          </cell>
          <cell r="G319" t="str">
            <v>SP- 03</v>
          </cell>
          <cell r="H319">
            <v>43230</v>
          </cell>
        </row>
        <row r="320">
          <cell r="A320" t="str">
            <v>RiAlN-2[01]b</v>
          </cell>
          <cell r="B320" t="str">
            <v>YPF.Nq.RiAlN.x-2</v>
          </cell>
          <cell r="C320" t="str">
            <v>RiAlN-2</v>
          </cell>
          <cell r="D320" t="str">
            <v>YPF.Nq.RiAlN.x-0002[01]b</v>
          </cell>
          <cell r="E320" t="str">
            <v>Catriel</v>
          </cell>
          <cell r="F320" t="str">
            <v>VAM Zona I</v>
          </cell>
          <cell r="G320" t="str">
            <v>VAM</v>
          </cell>
          <cell r="H320">
            <v>43230</v>
          </cell>
        </row>
        <row r="321">
          <cell r="A321" t="str">
            <v>BP-67a</v>
          </cell>
          <cell r="B321" t="str">
            <v>YPF.RN.BP.a-67</v>
          </cell>
          <cell r="C321" t="str">
            <v>BP-67</v>
          </cell>
          <cell r="D321" t="str">
            <v>YPF.RN.BP.a-0067a</v>
          </cell>
          <cell r="E321" t="str">
            <v>Catriel</v>
          </cell>
          <cell r="F321" t="str">
            <v>Cedido/Vendido CATRIEL</v>
          </cell>
          <cell r="G321" t="str">
            <v>Cedido/Vendido BAJO DEL PICHE</v>
          </cell>
          <cell r="H321">
            <v>43229</v>
          </cell>
        </row>
        <row r="322">
          <cell r="A322" t="str">
            <v>SP-39</v>
          </cell>
          <cell r="B322" t="str">
            <v>YPF.RN.SP-39</v>
          </cell>
          <cell r="C322" t="str">
            <v>SP-0039</v>
          </cell>
          <cell r="D322" t="str">
            <v>YPF.RN.SP-39</v>
          </cell>
          <cell r="E322" t="str">
            <v>Catriel</v>
          </cell>
          <cell r="F322" t="str">
            <v>CAT Zona I</v>
          </cell>
          <cell r="G322" t="str">
            <v>SP- 02</v>
          </cell>
          <cell r="H322">
            <v>43228</v>
          </cell>
        </row>
        <row r="323">
          <cell r="A323" t="str">
            <v>RiAl-1a</v>
          </cell>
          <cell r="B323" t="str">
            <v>YPF.Nq.RiAl.x-1</v>
          </cell>
          <cell r="C323" t="str">
            <v>RiAl-1</v>
          </cell>
          <cell r="D323" t="str">
            <v>YPF.Nq.RiAl.x-0001a</v>
          </cell>
          <cell r="E323" t="str">
            <v>Catriel</v>
          </cell>
          <cell r="F323" t="str">
            <v>VAM Zona I</v>
          </cell>
          <cell r="G323" t="str">
            <v>LaMa- 02</v>
          </cell>
          <cell r="H323">
            <v>43227</v>
          </cell>
        </row>
        <row r="324">
          <cell r="A324" t="str">
            <v>SP-359a</v>
          </cell>
          <cell r="B324" t="str">
            <v>YPF.RN.SP-359</v>
          </cell>
          <cell r="C324" t="str">
            <v>SP-359</v>
          </cell>
          <cell r="D324" t="str">
            <v>YPF.RN.SP-0359a</v>
          </cell>
          <cell r="E324" t="str">
            <v>Catriel</v>
          </cell>
          <cell r="F324" t="str">
            <v>CAT Zona I</v>
          </cell>
          <cell r="G324" t="str">
            <v>SP- 06</v>
          </cell>
          <cell r="H324">
            <v>43227</v>
          </cell>
        </row>
        <row r="325">
          <cell r="A325" t="str">
            <v>CHO.a-38[00]a</v>
          </cell>
          <cell r="B325" t="str">
            <v>YPF.Nq.CHO.a-38</v>
          </cell>
          <cell r="C325" t="str">
            <v>CHO.a-38</v>
          </cell>
          <cell r="D325" t="str">
            <v>YPF.Nq.CHO.a-0038[00]a</v>
          </cell>
          <cell r="E325" t="str">
            <v>Catriel</v>
          </cell>
          <cell r="F325" t="str">
            <v>VAM Zona I</v>
          </cell>
          <cell r="G325" t="str">
            <v>CHON</v>
          </cell>
          <cell r="H325">
            <v>43225</v>
          </cell>
        </row>
        <row r="326">
          <cell r="A326" t="str">
            <v>SP-214</v>
          </cell>
          <cell r="B326" t="str">
            <v>YPF.RN.SP-214</v>
          </cell>
          <cell r="C326" t="str">
            <v>SP-0214</v>
          </cell>
          <cell r="D326" t="str">
            <v>YPF.RN.SP-214</v>
          </cell>
          <cell r="E326" t="str">
            <v>Catriel</v>
          </cell>
          <cell r="F326" t="str">
            <v>CAT Zona I</v>
          </cell>
          <cell r="G326" t="str">
            <v>SP- 07</v>
          </cell>
          <cell r="H326">
            <v>43225</v>
          </cell>
        </row>
        <row r="327">
          <cell r="A327" t="str">
            <v>LaMa-5(d)[00]a</v>
          </cell>
          <cell r="B327" t="str">
            <v>YPF.Nq.LaMa-5(d)</v>
          </cell>
          <cell r="C327" t="str">
            <v>LaMa-5(d)</v>
          </cell>
          <cell r="D327" t="str">
            <v>YPF.Nq.LaMa-0005(d)[00]a</v>
          </cell>
          <cell r="E327" t="str">
            <v>Catriel</v>
          </cell>
          <cell r="F327" t="str">
            <v>VAM Zona I</v>
          </cell>
          <cell r="G327" t="str">
            <v>LaMa- 02</v>
          </cell>
          <cell r="H327">
            <v>43223</v>
          </cell>
        </row>
        <row r="328">
          <cell r="A328" t="str">
            <v>SP-367a</v>
          </cell>
          <cell r="B328" t="str">
            <v>YPF.RN.SP-367</v>
          </cell>
          <cell r="C328" t="str">
            <v>SP-367</v>
          </cell>
          <cell r="D328" t="str">
            <v>YPF.RN.SP-0367a</v>
          </cell>
          <cell r="E328" t="str">
            <v>Catriel</v>
          </cell>
          <cell r="F328" t="str">
            <v>CAT Zona I</v>
          </cell>
          <cell r="G328" t="str">
            <v>SP- 06</v>
          </cell>
          <cell r="H328">
            <v>43223</v>
          </cell>
        </row>
        <row r="329">
          <cell r="A329" t="str">
            <v>SP-403a</v>
          </cell>
          <cell r="B329" t="str">
            <v>YPF.RN.SP-403</v>
          </cell>
          <cell r="C329" t="str">
            <v>SP-403</v>
          </cell>
          <cell r="D329" t="str">
            <v>YPF.RN.SP-0403a</v>
          </cell>
          <cell r="E329" t="str">
            <v>Catriel</v>
          </cell>
          <cell r="F329" t="str">
            <v>CAT Zona I</v>
          </cell>
          <cell r="G329" t="str">
            <v>SP- 06</v>
          </cell>
          <cell r="H329">
            <v>43221</v>
          </cell>
        </row>
        <row r="330">
          <cell r="A330" t="str">
            <v>SP-465a</v>
          </cell>
          <cell r="B330" t="str">
            <v>YPF.RN.SP.a-465</v>
          </cell>
          <cell r="C330" t="str">
            <v>SP.a-465</v>
          </cell>
          <cell r="D330" t="str">
            <v>YPF.RN.SP.a-0465a</v>
          </cell>
          <cell r="E330" t="str">
            <v>Catriel</v>
          </cell>
          <cell r="F330" t="str">
            <v>CAT Zona I</v>
          </cell>
          <cell r="G330" t="str">
            <v>SP- 01</v>
          </cell>
          <cell r="H330">
            <v>43221</v>
          </cell>
        </row>
        <row r="331">
          <cell r="A331" t="str">
            <v>SP-413a</v>
          </cell>
          <cell r="B331" t="str">
            <v>YPF.RN.SP.a-413</v>
          </cell>
          <cell r="C331" t="str">
            <v>SP.a-413</v>
          </cell>
          <cell r="D331" t="str">
            <v>YPF.RN.SP.a-0413a</v>
          </cell>
          <cell r="E331" t="str">
            <v>Catriel</v>
          </cell>
          <cell r="F331" t="str">
            <v>CAT Zona I</v>
          </cell>
          <cell r="G331" t="str">
            <v>SP-10</v>
          </cell>
          <cell r="H331">
            <v>43219</v>
          </cell>
        </row>
        <row r="332">
          <cell r="A332" t="str">
            <v>PuB-145a</v>
          </cell>
          <cell r="B332" t="str">
            <v>YPF.RN.PuB-145</v>
          </cell>
          <cell r="C332" t="str">
            <v>PuB-145</v>
          </cell>
          <cell r="D332" t="str">
            <v>YPF.RN.PuB-0145a</v>
          </cell>
          <cell r="E332" t="str">
            <v>Catriel</v>
          </cell>
          <cell r="F332" t="str">
            <v>CAT Zona I</v>
          </cell>
          <cell r="G332" t="str">
            <v>PB- 04</v>
          </cell>
          <cell r="H332">
            <v>43217</v>
          </cell>
        </row>
        <row r="333">
          <cell r="A333" t="str">
            <v>VAM-46a</v>
          </cell>
          <cell r="B333" t="str">
            <v>YPF.Nq.VAM-46</v>
          </cell>
          <cell r="C333" t="str">
            <v>VAM-46</v>
          </cell>
          <cell r="D333" t="str">
            <v>YPF.Nq.VAM-0046a</v>
          </cell>
          <cell r="E333" t="str">
            <v>Catriel</v>
          </cell>
          <cell r="F333" t="str">
            <v>VAM Zona I</v>
          </cell>
          <cell r="G333" t="str">
            <v>VAM</v>
          </cell>
          <cell r="H333">
            <v>43217</v>
          </cell>
        </row>
        <row r="334">
          <cell r="A334" t="str">
            <v>SP-0294[00]a</v>
          </cell>
          <cell r="B334" t="str">
            <v>YPF.RN.SP-294</v>
          </cell>
          <cell r="C334" t="str">
            <v>SP-294</v>
          </cell>
          <cell r="D334" t="str">
            <v>YPF.RN.SP-0294[00]a</v>
          </cell>
          <cell r="E334" t="str">
            <v>Catriel</v>
          </cell>
          <cell r="F334" t="str">
            <v>CAT Zona I</v>
          </cell>
          <cell r="G334" t="str">
            <v>SP- 09</v>
          </cell>
          <cell r="H334">
            <v>43215</v>
          </cell>
        </row>
        <row r="335">
          <cell r="A335" t="str">
            <v>PuB-162[00]a</v>
          </cell>
          <cell r="B335" t="str">
            <v>YPF.RN.PuB-162</v>
          </cell>
          <cell r="C335" t="str">
            <v>PuB-162</v>
          </cell>
          <cell r="D335" t="str">
            <v>YPF.RN.PuB-0162[00]a</v>
          </cell>
          <cell r="E335" t="str">
            <v>Catriel</v>
          </cell>
          <cell r="F335" t="str">
            <v>CAT Zona I</v>
          </cell>
          <cell r="G335" t="str">
            <v>PB- 04</v>
          </cell>
          <cell r="H335">
            <v>43214</v>
          </cell>
        </row>
        <row r="336">
          <cell r="A336" t="str">
            <v>VAM.a-98(d)[00]a</v>
          </cell>
          <cell r="B336" t="str">
            <v>YPF.Nq.VAM.a-98(d)</v>
          </cell>
          <cell r="C336" t="str">
            <v>VAM.a-98(d)</v>
          </cell>
          <cell r="D336" t="str">
            <v>YPF.Nq.VAM.a-0098(d)[00]a</v>
          </cell>
          <cell r="E336" t="str">
            <v>Catriel</v>
          </cell>
          <cell r="F336" t="str">
            <v>VAM Zona I</v>
          </cell>
          <cell r="G336" t="str">
            <v>VAM</v>
          </cell>
          <cell r="H336">
            <v>43209</v>
          </cell>
        </row>
        <row r="337">
          <cell r="A337" t="str">
            <v>SP-202</v>
          </cell>
          <cell r="B337" t="str">
            <v>YPF.RN.SP-202</v>
          </cell>
          <cell r="C337" t="str">
            <v>SP-0202</v>
          </cell>
          <cell r="D337" t="str">
            <v>YPF.RN.SP-202</v>
          </cell>
          <cell r="E337" t="str">
            <v>Catriel</v>
          </cell>
          <cell r="F337" t="str">
            <v>CAT Zona I</v>
          </cell>
          <cell r="G337" t="str">
            <v>SP- 06</v>
          </cell>
          <cell r="H337">
            <v>43209</v>
          </cell>
        </row>
        <row r="338">
          <cell r="A338" t="str">
            <v>VAM-89(d)[00]a</v>
          </cell>
          <cell r="B338" t="str">
            <v>YPF.Nq.VAM-89(d)</v>
          </cell>
          <cell r="C338" t="str">
            <v>VAM-89(d)</v>
          </cell>
          <cell r="D338" t="str">
            <v>YPF.Nq.VAM-0089(d)[00]a</v>
          </cell>
          <cell r="E338" t="str">
            <v>Catriel</v>
          </cell>
          <cell r="F338" t="str">
            <v>VAM Zona I</v>
          </cell>
          <cell r="G338" t="str">
            <v>VAM</v>
          </cell>
          <cell r="H338">
            <v>43208</v>
          </cell>
        </row>
        <row r="339">
          <cell r="A339" t="str">
            <v>CHO-51[00]a</v>
          </cell>
          <cell r="B339" t="str">
            <v>YPF.Nq.CHO-51</v>
          </cell>
          <cell r="C339" t="str">
            <v>CHO-51</v>
          </cell>
          <cell r="D339" t="str">
            <v>YPF.Nq.CHO-0051[00]a</v>
          </cell>
          <cell r="E339" t="str">
            <v>Catriel</v>
          </cell>
          <cell r="F339" t="str">
            <v>VAM Zona I</v>
          </cell>
          <cell r="G339" t="str">
            <v>CH</v>
          </cell>
          <cell r="H339">
            <v>43207</v>
          </cell>
        </row>
        <row r="340">
          <cell r="A340" t="str">
            <v>SP-453a</v>
          </cell>
          <cell r="B340" t="str">
            <v>YPF.RN.SP-453</v>
          </cell>
          <cell r="C340" t="str">
            <v>SP-453</v>
          </cell>
          <cell r="D340" t="str">
            <v>YPF.RN.SP-0453a</v>
          </cell>
          <cell r="E340" t="str">
            <v>Catriel</v>
          </cell>
          <cell r="F340" t="str">
            <v>CAT Zona I</v>
          </cell>
          <cell r="G340" t="str">
            <v>SP-10</v>
          </cell>
          <cell r="H340">
            <v>43205</v>
          </cell>
        </row>
        <row r="341">
          <cell r="A341" t="str">
            <v>RiAl-4a</v>
          </cell>
          <cell r="B341" t="str">
            <v>YPF.Nq.RiAl.a-4</v>
          </cell>
          <cell r="C341" t="str">
            <v>RiAl-4</v>
          </cell>
          <cell r="D341" t="str">
            <v>YPF.Nq.RiAl.a-0004a</v>
          </cell>
          <cell r="E341" t="str">
            <v>Catriel</v>
          </cell>
          <cell r="F341" t="str">
            <v>VAM Zona I</v>
          </cell>
          <cell r="G341" t="str">
            <v>LaMa- 02</v>
          </cell>
          <cell r="H341">
            <v>43205</v>
          </cell>
        </row>
        <row r="342">
          <cell r="A342" t="str">
            <v>SP-46</v>
          </cell>
          <cell r="B342" t="str">
            <v>YPF.RN.SP-46</v>
          </cell>
          <cell r="C342" t="str">
            <v>SP-0046</v>
          </cell>
          <cell r="D342" t="str">
            <v>YPF.RN.SP-46</v>
          </cell>
          <cell r="E342" t="str">
            <v>Catriel</v>
          </cell>
          <cell r="F342" t="str">
            <v>CAT Zona I</v>
          </cell>
          <cell r="G342" t="str">
            <v>SP- 02</v>
          </cell>
          <cell r="H342">
            <v>43204</v>
          </cell>
        </row>
        <row r="343">
          <cell r="A343" t="str">
            <v>CHO-88(d)[00]a</v>
          </cell>
          <cell r="B343" t="str">
            <v>YPF.Nq.CHO-88(d)</v>
          </cell>
          <cell r="C343" t="str">
            <v>CHO-88(d)</v>
          </cell>
          <cell r="D343" t="str">
            <v>YPF.Nq.CHO-0088(d)[00]a</v>
          </cell>
          <cell r="E343" t="str">
            <v>Catriel</v>
          </cell>
          <cell r="F343" t="str">
            <v>VAM Zona I</v>
          </cell>
          <cell r="G343" t="str">
            <v>CHON</v>
          </cell>
          <cell r="H343">
            <v>43204</v>
          </cell>
        </row>
        <row r="344">
          <cell r="A344" t="str">
            <v>LaMa-3(d)[00]a</v>
          </cell>
          <cell r="B344" t="str">
            <v>YPF.Nq.LaMa-3(d)</v>
          </cell>
          <cell r="C344" t="str">
            <v>LaMa-3(d)</v>
          </cell>
          <cell r="D344" t="str">
            <v>YPF.Nq.LaMa-0003(d)[00]a</v>
          </cell>
          <cell r="E344" t="str">
            <v>Catriel</v>
          </cell>
          <cell r="F344" t="str">
            <v>VAM Zona I</v>
          </cell>
          <cell r="G344" t="str">
            <v>LaMa- 02</v>
          </cell>
          <cell r="H344">
            <v>43203</v>
          </cell>
        </row>
        <row r="345">
          <cell r="A345" t="str">
            <v>SP-326a</v>
          </cell>
          <cell r="B345" t="str">
            <v>YPF.RN.SP-326</v>
          </cell>
          <cell r="C345" t="str">
            <v>SP-326</v>
          </cell>
          <cell r="D345" t="str">
            <v>YPF.RN.SP-0326a</v>
          </cell>
          <cell r="E345" t="str">
            <v>Catriel</v>
          </cell>
          <cell r="F345" t="str">
            <v>CAT Zona I</v>
          </cell>
          <cell r="G345" t="str">
            <v>SP- 06</v>
          </cell>
          <cell r="H345">
            <v>43203</v>
          </cell>
        </row>
        <row r="346">
          <cell r="A346" t="str">
            <v>SP-443a</v>
          </cell>
          <cell r="B346" t="str">
            <v>YPF.RN.SP-443</v>
          </cell>
          <cell r="C346" t="str">
            <v>SP-443</v>
          </cell>
          <cell r="D346" t="str">
            <v>YPF.RN.SP-0443a</v>
          </cell>
          <cell r="E346" t="str">
            <v>Catriel</v>
          </cell>
          <cell r="F346" t="str">
            <v>CAT Zona I</v>
          </cell>
          <cell r="G346" t="str">
            <v>SP- 06</v>
          </cell>
          <cell r="H346">
            <v>43202</v>
          </cell>
        </row>
        <row r="347">
          <cell r="A347" t="str">
            <v>SP-233</v>
          </cell>
          <cell r="B347" t="str">
            <v>YPF.RN.SP-233</v>
          </cell>
          <cell r="C347" t="str">
            <v>SP-0233</v>
          </cell>
          <cell r="D347" t="str">
            <v>YPF.RN.SP-233</v>
          </cell>
          <cell r="E347" t="str">
            <v>Catriel</v>
          </cell>
          <cell r="F347" t="str">
            <v>CAT Zona I</v>
          </cell>
          <cell r="G347" t="str">
            <v>SP- 07</v>
          </cell>
          <cell r="H347">
            <v>43201</v>
          </cell>
        </row>
        <row r="348">
          <cell r="A348" t="str">
            <v>SP-79(I)</v>
          </cell>
          <cell r="B348" t="str">
            <v>YPF.RN.SP-79(I)</v>
          </cell>
          <cell r="C348" t="str">
            <v>SP-0079(I)</v>
          </cell>
          <cell r="D348" t="str">
            <v>YPF.RN.SP-79(I)</v>
          </cell>
          <cell r="E348" t="str">
            <v>Catriel</v>
          </cell>
          <cell r="F348" t="str">
            <v>CAT Zona I</v>
          </cell>
          <cell r="G348" t="str">
            <v>SP- 07</v>
          </cell>
          <cell r="H348">
            <v>43199</v>
          </cell>
        </row>
        <row r="349">
          <cell r="A349" t="str">
            <v>SP.a-89</v>
          </cell>
          <cell r="B349" t="str">
            <v>YPF.RN.SP.a-89</v>
          </cell>
          <cell r="C349" t="str">
            <v>SP-0089</v>
          </cell>
          <cell r="D349" t="str">
            <v>YPF.RN.SP.a-89</v>
          </cell>
          <cell r="E349" t="str">
            <v>Catriel</v>
          </cell>
          <cell r="F349" t="str">
            <v>CAT Zona I</v>
          </cell>
          <cell r="G349" t="str">
            <v>SP- 09</v>
          </cell>
          <cell r="H349">
            <v>43197</v>
          </cell>
        </row>
        <row r="350">
          <cell r="A350" t="str">
            <v>SP-325[]a</v>
          </cell>
          <cell r="B350" t="str">
            <v>YPF.RN.SP-325</v>
          </cell>
          <cell r="C350" t="str">
            <v>SP-325</v>
          </cell>
          <cell r="D350" t="str">
            <v>YPF.RN.SP-0325[00]a</v>
          </cell>
          <cell r="E350" t="str">
            <v>Catriel</v>
          </cell>
          <cell r="F350" t="str">
            <v>CAT Zona I</v>
          </cell>
          <cell r="G350" t="str">
            <v>SP- 01</v>
          </cell>
          <cell r="H350">
            <v>43196</v>
          </cell>
        </row>
        <row r="351">
          <cell r="A351" t="str">
            <v>VAM-59(d)[00]a</v>
          </cell>
          <cell r="B351" t="str">
            <v>YPF.Nq.VAM-59(d)</v>
          </cell>
          <cell r="C351" t="str">
            <v>VAM-59(d)</v>
          </cell>
          <cell r="D351" t="str">
            <v>YPF.Nq.VAM-0059(d)[00]a</v>
          </cell>
          <cell r="E351" t="str">
            <v>Catriel</v>
          </cell>
          <cell r="F351" t="str">
            <v>VAM Zona I</v>
          </cell>
          <cell r="G351" t="str">
            <v>VAM</v>
          </cell>
          <cell r="H351">
            <v>43196</v>
          </cell>
        </row>
        <row r="352">
          <cell r="A352" t="str">
            <v>CAv.x-3</v>
          </cell>
          <cell r="B352" t="str">
            <v>YPF.Nq.CAv.x-3</v>
          </cell>
          <cell r="C352" t="str">
            <v>CAv-3</v>
          </cell>
          <cell r="D352" t="str">
            <v>YPF.Nq.CAv.x-3</v>
          </cell>
          <cell r="E352" t="str">
            <v>Catriel</v>
          </cell>
          <cell r="F352" t="str">
            <v>VAM Zona I</v>
          </cell>
          <cell r="G352" t="str">
            <v>SCB- 01</v>
          </cell>
          <cell r="H352">
            <v>43193</v>
          </cell>
        </row>
        <row r="353">
          <cell r="A353" t="str">
            <v>SP-114</v>
          </cell>
          <cell r="B353" t="str">
            <v>YPF.RN.SP-114</v>
          </cell>
          <cell r="C353" t="str">
            <v>SP-0114</v>
          </cell>
          <cell r="D353" t="str">
            <v>YPF.RN.SP-114</v>
          </cell>
          <cell r="E353" t="str">
            <v>Catriel</v>
          </cell>
          <cell r="F353" t="str">
            <v>CAT Zona I</v>
          </cell>
          <cell r="G353" t="str">
            <v>SP- 07</v>
          </cell>
          <cell r="H353">
            <v>43192</v>
          </cell>
        </row>
        <row r="354">
          <cell r="A354" t="str">
            <v>EM-837a</v>
          </cell>
          <cell r="B354" t="str">
            <v>YPF.RN.EM-837</v>
          </cell>
          <cell r="C354" t="str">
            <v>EM-837</v>
          </cell>
          <cell r="D354" t="str">
            <v>YPF.RN.EM-0837a</v>
          </cell>
          <cell r="E354" t="str">
            <v>Catriel</v>
          </cell>
          <cell r="F354" t="str">
            <v>Cedido/Vendido CATRIEL</v>
          </cell>
          <cell r="G354" t="str">
            <v>Cedido /Vendido EL MEDANITO</v>
          </cell>
          <cell r="H354">
            <v>43192</v>
          </cell>
        </row>
        <row r="355">
          <cell r="A355" t="str">
            <v>EM-870a</v>
          </cell>
          <cell r="B355" t="str">
            <v>YPF.RN.EM-870</v>
          </cell>
          <cell r="C355" t="str">
            <v>EM-870</v>
          </cell>
          <cell r="D355" t="str">
            <v>YPF.RN.EM-0870a</v>
          </cell>
          <cell r="E355" t="str">
            <v>Catriel</v>
          </cell>
          <cell r="F355" t="str">
            <v>Cedido/Vendido CATRIEL</v>
          </cell>
          <cell r="G355" t="str">
            <v>Cedido /Vendido EL MEDANITO</v>
          </cell>
          <cell r="H355">
            <v>43190</v>
          </cell>
        </row>
        <row r="356">
          <cell r="A356" t="str">
            <v>EM-728a</v>
          </cell>
          <cell r="B356" t="str">
            <v>YPF.RN.EM-728</v>
          </cell>
          <cell r="C356" t="str">
            <v>EM-728</v>
          </cell>
          <cell r="D356" t="str">
            <v>YPF.RN.EM-0728a</v>
          </cell>
          <cell r="E356" t="str">
            <v>Catriel</v>
          </cell>
          <cell r="F356" t="str">
            <v>Cedido/Vendido CATRIEL</v>
          </cell>
          <cell r="G356" t="str">
            <v>Cedido /Vendido EL MEDANITO</v>
          </cell>
          <cell r="H356">
            <v>43189</v>
          </cell>
        </row>
        <row r="357">
          <cell r="A357" t="str">
            <v>CHO-61(d)[00]a</v>
          </cell>
          <cell r="B357" t="str">
            <v>YPF.Nq.CHO-61(d)</v>
          </cell>
          <cell r="C357" t="str">
            <v>CHO-61(d)</v>
          </cell>
          <cell r="D357" t="str">
            <v>YPF.Nq.CHO-0061(d)[00]a</v>
          </cell>
          <cell r="E357" t="str">
            <v>Catriel</v>
          </cell>
          <cell r="F357" t="str">
            <v>VAM Zona I</v>
          </cell>
          <cell r="G357" t="str">
            <v>CHON</v>
          </cell>
          <cell r="H357">
            <v>43188</v>
          </cell>
        </row>
        <row r="358">
          <cell r="A358" t="str">
            <v>VAM-0011[00]a(I)</v>
          </cell>
          <cell r="B358" t="str">
            <v>YPF.Nq.VAM.a-11(I)</v>
          </cell>
          <cell r="C358" t="str">
            <v>VAM-11(I)</v>
          </cell>
          <cell r="D358" t="str">
            <v>YPF.Nq.VAM.a-0011[00]a(I)</v>
          </cell>
          <cell r="E358" t="str">
            <v>Catriel</v>
          </cell>
          <cell r="F358" t="str">
            <v>VAM Zona I</v>
          </cell>
          <cell r="G358" t="str">
            <v>VAM</v>
          </cell>
          <cell r="H358">
            <v>43187</v>
          </cell>
        </row>
        <row r="359">
          <cell r="A359" t="str">
            <v>EM-678a</v>
          </cell>
          <cell r="B359" t="str">
            <v>YPF.RN.EM-678</v>
          </cell>
          <cell r="C359" t="str">
            <v>EM-678</v>
          </cell>
          <cell r="D359" t="str">
            <v>YPF.RN.EM-0678a</v>
          </cell>
          <cell r="E359" t="str">
            <v>Catriel</v>
          </cell>
          <cell r="F359" t="str">
            <v>Cedido/Vendido CATRIEL</v>
          </cell>
          <cell r="G359" t="str">
            <v>Cedido /Vendido EL MEDANITO</v>
          </cell>
          <cell r="H359">
            <v>43186</v>
          </cell>
        </row>
        <row r="360">
          <cell r="A360" t="str">
            <v>VAM-58(d)[00]a</v>
          </cell>
          <cell r="B360" t="str">
            <v>YPF.Nq.VAM-58(d)</v>
          </cell>
          <cell r="C360" t="str">
            <v>VAM-58(d)</v>
          </cell>
          <cell r="D360" t="str">
            <v>YPF.Nq.VAM-0058(d)[00]a</v>
          </cell>
          <cell r="E360" t="str">
            <v>Catriel</v>
          </cell>
          <cell r="F360" t="str">
            <v>VAM Zona I</v>
          </cell>
          <cell r="G360" t="str">
            <v>VAM</v>
          </cell>
          <cell r="H360">
            <v>43185</v>
          </cell>
        </row>
        <row r="361">
          <cell r="A361" t="str">
            <v>SP-518[00]a</v>
          </cell>
          <cell r="B361" t="str">
            <v>YPF.RN.SP-518</v>
          </cell>
          <cell r="C361" t="str">
            <v>SP-518</v>
          </cell>
          <cell r="D361" t="str">
            <v>YPF.RN.SP-0518[00]a</v>
          </cell>
          <cell r="E361" t="str">
            <v>Catriel</v>
          </cell>
          <cell r="F361" t="str">
            <v>CAT Zona I</v>
          </cell>
          <cell r="G361" t="str">
            <v>SP- 09</v>
          </cell>
          <cell r="H361">
            <v>43183</v>
          </cell>
        </row>
        <row r="362">
          <cell r="A362" t="str">
            <v>EM-830a</v>
          </cell>
          <cell r="B362" t="str">
            <v>YPF.RN.EM-830</v>
          </cell>
          <cell r="C362" t="str">
            <v>EM-830</v>
          </cell>
          <cell r="D362" t="str">
            <v>YPF.RN.EM-0830a</v>
          </cell>
          <cell r="E362" t="str">
            <v>Catriel</v>
          </cell>
          <cell r="F362" t="str">
            <v>Cedido/Vendido CATRIEL</v>
          </cell>
          <cell r="G362" t="str">
            <v>Cedido /Vendido EL MEDANITO</v>
          </cell>
          <cell r="H362">
            <v>43183</v>
          </cell>
        </row>
        <row r="363">
          <cell r="A363" t="str">
            <v>SP-264</v>
          </cell>
          <cell r="B363" t="str">
            <v>YPF.RN.SP-264</v>
          </cell>
          <cell r="C363" t="str">
            <v>SP-0264</v>
          </cell>
          <cell r="D363" t="str">
            <v>YPF.RN.SP-264</v>
          </cell>
          <cell r="E363" t="str">
            <v>Catriel</v>
          </cell>
          <cell r="F363" t="str">
            <v>CAT Zona I</v>
          </cell>
          <cell r="G363" t="str">
            <v>SP- 06</v>
          </cell>
          <cell r="H363">
            <v>43179</v>
          </cell>
        </row>
        <row r="364">
          <cell r="A364" t="str">
            <v>BP-36</v>
          </cell>
          <cell r="B364" t="str">
            <v>YPF.RN.BP-36</v>
          </cell>
          <cell r="C364" t="str">
            <v>BP-0036</v>
          </cell>
          <cell r="D364" t="str">
            <v>YPF.RN.BP-36</v>
          </cell>
          <cell r="E364" t="str">
            <v>Catriel</v>
          </cell>
          <cell r="F364" t="str">
            <v>Cedido/Vendido CATRIEL</v>
          </cell>
          <cell r="G364" t="str">
            <v>Cedido/Vendido BAJO DEL PICHE</v>
          </cell>
          <cell r="H364">
            <v>43179</v>
          </cell>
        </row>
        <row r="365">
          <cell r="A365" t="str">
            <v>SP-504a</v>
          </cell>
          <cell r="B365" t="str">
            <v>YPF.RN.SP-504</v>
          </cell>
          <cell r="C365" t="str">
            <v>SP-504</v>
          </cell>
          <cell r="D365" t="str">
            <v>YPF.RN.SP-0504a</v>
          </cell>
          <cell r="E365" t="str">
            <v>Catriel</v>
          </cell>
          <cell r="F365" t="str">
            <v>CAT Zona I</v>
          </cell>
          <cell r="G365" t="str">
            <v>SP-10</v>
          </cell>
          <cell r="H365">
            <v>43179</v>
          </cell>
        </row>
        <row r="366">
          <cell r="A366" t="str">
            <v>VAM-0017[00]a</v>
          </cell>
          <cell r="B366" t="str">
            <v>YPF.Nq.VAM.a-17</v>
          </cell>
          <cell r="C366" t="str">
            <v>VAM-17</v>
          </cell>
          <cell r="D366" t="str">
            <v>YPF.Nq.VAM.a-0017[00]a</v>
          </cell>
          <cell r="E366" t="str">
            <v>Catriel</v>
          </cell>
          <cell r="F366" t="str">
            <v>VAM Zona I</v>
          </cell>
          <cell r="G366" t="str">
            <v>VAM</v>
          </cell>
          <cell r="H366">
            <v>43176</v>
          </cell>
        </row>
        <row r="367">
          <cell r="A367" t="str">
            <v>SP.a-89</v>
          </cell>
          <cell r="B367" t="str">
            <v>YPF.RN.SP.a-89</v>
          </cell>
          <cell r="C367" t="str">
            <v>SP-0089</v>
          </cell>
          <cell r="D367" t="str">
            <v>YPF.RN.SP.a-89</v>
          </cell>
          <cell r="E367" t="str">
            <v>Catriel</v>
          </cell>
          <cell r="F367" t="str">
            <v>CAT Zona I</v>
          </cell>
          <cell r="G367" t="str">
            <v>SP- 09</v>
          </cell>
          <cell r="H367">
            <v>43175</v>
          </cell>
        </row>
        <row r="368">
          <cell r="A368" t="str">
            <v>SP-516[00]a</v>
          </cell>
          <cell r="B368" t="str">
            <v>YPF.RN.SP-516</v>
          </cell>
          <cell r="C368" t="str">
            <v>SP-516</v>
          </cell>
          <cell r="D368" t="str">
            <v>YPF.RN.SP-0516[00]a</v>
          </cell>
          <cell r="E368" t="str">
            <v>Catriel</v>
          </cell>
          <cell r="F368" t="str">
            <v>CAT Zona I</v>
          </cell>
          <cell r="G368" t="str">
            <v>SP-10</v>
          </cell>
          <cell r="H368">
            <v>43174</v>
          </cell>
        </row>
        <row r="369">
          <cell r="A369" t="str">
            <v>SP-73</v>
          </cell>
          <cell r="B369" t="str">
            <v>YPF.RN.SP-73</v>
          </cell>
          <cell r="C369" t="str">
            <v>SP-0073</v>
          </cell>
          <cell r="D369" t="str">
            <v>YPF.RN.SP-73</v>
          </cell>
          <cell r="E369" t="str">
            <v>Catriel</v>
          </cell>
          <cell r="F369" t="str">
            <v>CAT Zona I</v>
          </cell>
          <cell r="G369" t="str">
            <v>SP- 03</v>
          </cell>
          <cell r="H369">
            <v>43172</v>
          </cell>
        </row>
        <row r="370">
          <cell r="A370" t="str">
            <v>ES-0009</v>
          </cell>
          <cell r="B370" t="str">
            <v>YPF.RN.ES-9</v>
          </cell>
          <cell r="C370" t="str">
            <v>ES-9</v>
          </cell>
          <cell r="D370" t="str">
            <v>YPF.RN.ES-9</v>
          </cell>
          <cell r="E370" t="str">
            <v>Catriel</v>
          </cell>
          <cell r="F370" t="str">
            <v>Cedido/Vendido CATRIEL</v>
          </cell>
          <cell r="G370" t="str">
            <v>Cedido/Vendido EL SANTIAGUEÑO 2</v>
          </cell>
          <cell r="H370">
            <v>43171</v>
          </cell>
        </row>
        <row r="371">
          <cell r="A371" t="str">
            <v>SP-297a</v>
          </cell>
          <cell r="B371" t="str">
            <v>YPF.RN.SP-297</v>
          </cell>
          <cell r="C371" t="str">
            <v>SP-297</v>
          </cell>
          <cell r="D371" t="str">
            <v>YPF.RN.SP-0297a</v>
          </cell>
          <cell r="E371" t="str">
            <v>Catriel</v>
          </cell>
          <cell r="F371" t="str">
            <v>CAT Zona I</v>
          </cell>
          <cell r="G371" t="str">
            <v>SP- 06</v>
          </cell>
          <cell r="H371">
            <v>43171</v>
          </cell>
        </row>
        <row r="372">
          <cell r="A372" t="str">
            <v>VAM-0008[00]a</v>
          </cell>
          <cell r="B372" t="str">
            <v>YPF.Nq.VAM-8</v>
          </cell>
          <cell r="C372" t="str">
            <v>VAM-8</v>
          </cell>
          <cell r="D372" t="str">
            <v>YPF.Nq.VAM-0008[00]a</v>
          </cell>
          <cell r="E372" t="str">
            <v>Catriel</v>
          </cell>
          <cell r="F372" t="str">
            <v>VAM Zona I</v>
          </cell>
          <cell r="G372" t="str">
            <v>VAM</v>
          </cell>
          <cell r="H372">
            <v>43170</v>
          </cell>
        </row>
        <row r="373">
          <cell r="A373" t="str">
            <v>SP-411a</v>
          </cell>
          <cell r="B373" t="str">
            <v>YPF.RN.SP.a-411</v>
          </cell>
          <cell r="C373" t="str">
            <v>SP.a-411</v>
          </cell>
          <cell r="D373" t="str">
            <v>YPF.RN.SP.a-0411a</v>
          </cell>
          <cell r="E373" t="str">
            <v>Catriel</v>
          </cell>
          <cell r="F373" t="str">
            <v>CAT Zona I</v>
          </cell>
          <cell r="G373" t="str">
            <v>SP-10</v>
          </cell>
          <cell r="H373">
            <v>43169</v>
          </cell>
        </row>
        <row r="374">
          <cell r="A374" t="str">
            <v>SP-358a</v>
          </cell>
          <cell r="B374" t="str">
            <v>YPF.RN.SP-358</v>
          </cell>
          <cell r="C374" t="str">
            <v>SP-358</v>
          </cell>
          <cell r="D374" t="str">
            <v>YPF.RN.SP-0358a</v>
          </cell>
          <cell r="E374" t="str">
            <v>Catriel</v>
          </cell>
          <cell r="F374" t="str">
            <v>CAT Zona I</v>
          </cell>
          <cell r="G374" t="str">
            <v>SP- 06</v>
          </cell>
          <cell r="H374">
            <v>43167</v>
          </cell>
        </row>
        <row r="375">
          <cell r="A375" t="str">
            <v>SCB-0074[00]a</v>
          </cell>
          <cell r="B375" t="str">
            <v>YPF.Nq.SCB-74</v>
          </cell>
          <cell r="C375" t="str">
            <v>SCB-74</v>
          </cell>
          <cell r="D375" t="str">
            <v>YPF.Nq.SCB-0074[00]a</v>
          </cell>
          <cell r="E375" t="str">
            <v>Catriel</v>
          </cell>
          <cell r="F375" t="str">
            <v>VAM Zona I</v>
          </cell>
          <cell r="G375" t="str">
            <v>SCB- 01</v>
          </cell>
          <cell r="H375">
            <v>43165</v>
          </cell>
        </row>
        <row r="376">
          <cell r="A376" t="str">
            <v>SP-425a</v>
          </cell>
          <cell r="B376" t="str">
            <v>YPF.RN.SP-425</v>
          </cell>
          <cell r="C376" t="str">
            <v>SP-425</v>
          </cell>
          <cell r="D376" t="str">
            <v>YPF.RN.SP-0425a</v>
          </cell>
          <cell r="E376" t="str">
            <v>Catriel</v>
          </cell>
          <cell r="F376" t="str">
            <v>CAT Zona I</v>
          </cell>
          <cell r="G376" t="str">
            <v>SP-10</v>
          </cell>
          <cell r="H376">
            <v>43165</v>
          </cell>
        </row>
        <row r="377">
          <cell r="A377" t="str">
            <v>ES-0039</v>
          </cell>
          <cell r="B377" t="str">
            <v>YPF.RN.ES-39</v>
          </cell>
          <cell r="C377" t="str">
            <v>ES-39</v>
          </cell>
          <cell r="D377" t="str">
            <v>YPF.RN.ES-39</v>
          </cell>
          <cell r="E377" t="str">
            <v>Catriel</v>
          </cell>
          <cell r="F377" t="str">
            <v>Cedido/Vendido CATRIEL</v>
          </cell>
          <cell r="G377" t="str">
            <v>Cedido/Vendido EL SANTIAGUEÑO 2</v>
          </cell>
          <cell r="H377">
            <v>43164</v>
          </cell>
        </row>
        <row r="378">
          <cell r="A378" t="str">
            <v>SP-69</v>
          </cell>
          <cell r="B378" t="str">
            <v>YPF.RN.SP-69</v>
          </cell>
          <cell r="C378" t="str">
            <v>SP-0069</v>
          </cell>
          <cell r="D378" t="str">
            <v>YPF.RN.SP-69</v>
          </cell>
          <cell r="E378" t="str">
            <v>Catriel</v>
          </cell>
          <cell r="F378" t="str">
            <v>CAT Zona I</v>
          </cell>
          <cell r="G378" t="str">
            <v>SP- 03</v>
          </cell>
          <cell r="H378">
            <v>43163</v>
          </cell>
        </row>
        <row r="379">
          <cell r="A379" t="str">
            <v>SP-372a</v>
          </cell>
          <cell r="B379" t="str">
            <v>YPF.RN.SP-372</v>
          </cell>
          <cell r="C379" t="str">
            <v>SP-372</v>
          </cell>
          <cell r="D379" t="str">
            <v>YPF.RN.SP-0372a</v>
          </cell>
          <cell r="E379" t="str">
            <v>Catriel</v>
          </cell>
          <cell r="F379" t="str">
            <v>CAT Zona I</v>
          </cell>
          <cell r="G379" t="str">
            <v>SP- 01</v>
          </cell>
          <cell r="H379">
            <v>43161</v>
          </cell>
        </row>
        <row r="380">
          <cell r="A380" t="str">
            <v>EM-757a</v>
          </cell>
          <cell r="B380" t="str">
            <v>YPF.RN.EM-757</v>
          </cell>
          <cell r="C380" t="str">
            <v>EM-757</v>
          </cell>
          <cell r="D380" t="str">
            <v>YPF.RN.EM-0757a</v>
          </cell>
          <cell r="E380" t="str">
            <v>Catriel</v>
          </cell>
          <cell r="F380" t="str">
            <v>Cedido/Vendido CATRIEL</v>
          </cell>
          <cell r="G380" t="str">
            <v>Cedido /Vendido EL MEDANITO</v>
          </cell>
          <cell r="H380">
            <v>43161</v>
          </cell>
        </row>
        <row r="381">
          <cell r="A381" t="str">
            <v>SCB-138a</v>
          </cell>
          <cell r="B381" t="str">
            <v>YPF.Nq.SCB-138</v>
          </cell>
          <cell r="C381" t="str">
            <v>SCB-138</v>
          </cell>
          <cell r="D381" t="str">
            <v>YPF.Nq.SCB-0138a</v>
          </cell>
          <cell r="E381" t="str">
            <v>Catriel</v>
          </cell>
          <cell r="F381" t="str">
            <v>VAM Zona I</v>
          </cell>
          <cell r="G381" t="str">
            <v>SCB- 01</v>
          </cell>
          <cell r="H381">
            <v>43161</v>
          </cell>
        </row>
        <row r="382">
          <cell r="A382" t="str">
            <v>PuB-126a</v>
          </cell>
          <cell r="B382" t="str">
            <v>YPF.RN.PuB-126</v>
          </cell>
          <cell r="C382" t="str">
            <v>PuB-126</v>
          </cell>
          <cell r="D382" t="str">
            <v>YPF.RN.PuB-0126a</v>
          </cell>
          <cell r="E382" t="str">
            <v>Catriel</v>
          </cell>
          <cell r="F382" t="str">
            <v>CAT Zona I</v>
          </cell>
          <cell r="G382" t="str">
            <v>PB- 02</v>
          </cell>
          <cell r="H382">
            <v>43158</v>
          </cell>
        </row>
        <row r="383">
          <cell r="A383" t="str">
            <v>SCB-95a</v>
          </cell>
          <cell r="B383" t="str">
            <v>YPF.Nq.SCB-95</v>
          </cell>
          <cell r="C383" t="str">
            <v>SCB-95</v>
          </cell>
          <cell r="D383" t="str">
            <v>YPF.Nq.SCB-0095a</v>
          </cell>
          <cell r="E383" t="str">
            <v>Catriel</v>
          </cell>
          <cell r="F383" t="str">
            <v>VAM Zona I</v>
          </cell>
          <cell r="G383" t="str">
            <v>SCB- 01</v>
          </cell>
          <cell r="H383">
            <v>43157</v>
          </cell>
        </row>
        <row r="384">
          <cell r="A384" t="str">
            <v>PuB-123</v>
          </cell>
          <cell r="B384" t="str">
            <v>YPF.RN.PuB-123</v>
          </cell>
          <cell r="C384" t="str">
            <v>PuB-123</v>
          </cell>
          <cell r="D384" t="str">
            <v>YPF.RN.PuB-123</v>
          </cell>
          <cell r="E384" t="str">
            <v>Catriel</v>
          </cell>
          <cell r="F384" t="str">
            <v>CAT Zona I</v>
          </cell>
          <cell r="G384" t="str">
            <v>PB- 01</v>
          </cell>
          <cell r="H384">
            <v>43156</v>
          </cell>
        </row>
        <row r="385">
          <cell r="A385" t="str">
            <v>SP-461a</v>
          </cell>
          <cell r="B385" t="str">
            <v>YPF.RN.SP.a-461</v>
          </cell>
          <cell r="C385" t="str">
            <v>SP.a-461</v>
          </cell>
          <cell r="D385" t="str">
            <v>YPF.RN.SP.a-0461a</v>
          </cell>
          <cell r="E385" t="str">
            <v>Catriel</v>
          </cell>
          <cell r="F385" t="str">
            <v>CAT Zona I</v>
          </cell>
          <cell r="G385" t="str">
            <v>SP- 01</v>
          </cell>
          <cell r="H385">
            <v>43155</v>
          </cell>
        </row>
        <row r="386">
          <cell r="A386" t="str">
            <v>VAM-25a</v>
          </cell>
          <cell r="B386" t="str">
            <v>YPF.Nq.VAM-25</v>
          </cell>
          <cell r="C386" t="str">
            <v>VAM-25</v>
          </cell>
          <cell r="D386" t="str">
            <v>YPF.Nq.VAM-0025a</v>
          </cell>
          <cell r="E386" t="str">
            <v>Catriel</v>
          </cell>
          <cell r="F386" t="str">
            <v>VAM Zona I</v>
          </cell>
          <cell r="G386" t="str">
            <v>VAM</v>
          </cell>
          <cell r="H386">
            <v>43152</v>
          </cell>
        </row>
        <row r="387">
          <cell r="A387" t="str">
            <v>LR-0024</v>
          </cell>
          <cell r="B387" t="str">
            <v>YPF.RN.LR-24</v>
          </cell>
          <cell r="C387" t="str">
            <v>LR-24</v>
          </cell>
          <cell r="D387" t="str">
            <v>YPF.RN.LR-24</v>
          </cell>
          <cell r="E387" t="str">
            <v>Catriel</v>
          </cell>
          <cell r="F387" t="str">
            <v>Cedido/Vendido CATRIEL</v>
          </cell>
          <cell r="G387" t="str">
            <v>Cedido/Vendido LOS RAMBLONES</v>
          </cell>
          <cell r="H387">
            <v>43151</v>
          </cell>
        </row>
        <row r="388">
          <cell r="A388" t="str">
            <v>PuB-157[00]a</v>
          </cell>
          <cell r="B388" t="str">
            <v>YPF.RN.PuB-157</v>
          </cell>
          <cell r="C388" t="str">
            <v>PuB-157</v>
          </cell>
          <cell r="D388" t="str">
            <v>YPF.RN.PuB-0157[00]a</v>
          </cell>
          <cell r="E388" t="str">
            <v>Catriel</v>
          </cell>
          <cell r="F388" t="str">
            <v>CAT Zona I</v>
          </cell>
          <cell r="G388" t="str">
            <v>PB- 04</v>
          </cell>
          <cell r="H388">
            <v>43151</v>
          </cell>
        </row>
        <row r="389">
          <cell r="A389" t="str">
            <v>SP-473a</v>
          </cell>
          <cell r="B389" t="str">
            <v>YPF.RN.SP.a-473</v>
          </cell>
          <cell r="C389" t="str">
            <v>SP.a-473</v>
          </cell>
          <cell r="D389" t="str">
            <v>YPF.RN.SP.a-0473a</v>
          </cell>
          <cell r="E389" t="str">
            <v>Catriel</v>
          </cell>
          <cell r="F389" t="str">
            <v>CAT Zona I</v>
          </cell>
          <cell r="G389" t="str">
            <v>SP- 02</v>
          </cell>
          <cell r="H389">
            <v>43150</v>
          </cell>
        </row>
        <row r="390">
          <cell r="A390" t="str">
            <v>LR-1042</v>
          </cell>
          <cell r="B390" t="str">
            <v>APA.RN.LR-1042</v>
          </cell>
          <cell r="C390" t="str">
            <v>LR-1042</v>
          </cell>
          <cell r="D390" t="str">
            <v>APA.RN.LR-1042</v>
          </cell>
          <cell r="E390" t="str">
            <v>Catriel</v>
          </cell>
          <cell r="F390" t="str">
            <v>Cedido/Vendido CATRIEL</v>
          </cell>
          <cell r="G390" t="str">
            <v>Cedido/Vendido LOS RAMBLONES</v>
          </cell>
          <cell r="H390">
            <v>43150</v>
          </cell>
        </row>
        <row r="391">
          <cell r="A391" t="str">
            <v>VAM-0007[00]a</v>
          </cell>
          <cell r="B391" t="str">
            <v>YPF.Nq.VAM-7</v>
          </cell>
          <cell r="C391" t="str">
            <v>VAM-7</v>
          </cell>
          <cell r="D391" t="str">
            <v>YPF.Nq.VAM-0007[00]a</v>
          </cell>
          <cell r="E391" t="str">
            <v>Catriel</v>
          </cell>
          <cell r="F391" t="str">
            <v>VAM Zona I</v>
          </cell>
          <cell r="G391" t="str">
            <v>VAM</v>
          </cell>
          <cell r="H391">
            <v>43149</v>
          </cell>
        </row>
        <row r="392">
          <cell r="A392" t="str">
            <v>LR-0007</v>
          </cell>
          <cell r="B392" t="str">
            <v>YPF.RN.LR.a-7</v>
          </cell>
          <cell r="C392" t="str">
            <v>LR.a-7</v>
          </cell>
          <cell r="D392" t="str">
            <v>YPF.RN.LR.a-7</v>
          </cell>
          <cell r="E392" t="str">
            <v>Catriel</v>
          </cell>
          <cell r="F392" t="str">
            <v>Cedido/Vendido CATRIEL</v>
          </cell>
          <cell r="G392" t="str">
            <v>Cedido/Vendido LOS RAMBLONES</v>
          </cell>
          <cell r="H392">
            <v>43148</v>
          </cell>
        </row>
        <row r="393">
          <cell r="A393" t="str">
            <v>SP-138(I)[00]a</v>
          </cell>
          <cell r="B393" t="str">
            <v>YPF.RN.SP-138(I)</v>
          </cell>
          <cell r="C393" t="str">
            <v>SP-138(I)</v>
          </cell>
          <cell r="D393" t="str">
            <v>YPF.RN.SP-0138(I)[00]a</v>
          </cell>
          <cell r="E393" t="str">
            <v>Catriel</v>
          </cell>
          <cell r="F393" t="str">
            <v>CAT Zona I</v>
          </cell>
          <cell r="G393" t="str">
            <v>SP- 06</v>
          </cell>
          <cell r="H393">
            <v>43148</v>
          </cell>
        </row>
        <row r="394">
          <cell r="A394" t="str">
            <v>LR-1033d</v>
          </cell>
          <cell r="B394" t="str">
            <v>APA.RN.LR-1033(d)</v>
          </cell>
          <cell r="C394" t="str">
            <v>LR-1033(d)</v>
          </cell>
          <cell r="D394" t="str">
            <v>APA.RN.LR-1033(d)</v>
          </cell>
          <cell r="E394" t="str">
            <v>Catriel</v>
          </cell>
          <cell r="F394" t="str">
            <v>Cedido/Vendido CATRIEL</v>
          </cell>
          <cell r="G394" t="str">
            <v>Cedido/Vendido LOS RAMBLONES</v>
          </cell>
          <cell r="H394">
            <v>43145</v>
          </cell>
        </row>
        <row r="395">
          <cell r="A395" t="str">
            <v>CHO-14</v>
          </cell>
          <cell r="B395" t="str">
            <v>YPF.Nq.CHO-14</v>
          </cell>
          <cell r="C395" t="str">
            <v>CHO-14</v>
          </cell>
          <cell r="D395" t="str">
            <v>YPF.Nq.CHO-14</v>
          </cell>
          <cell r="E395" t="str">
            <v>Catriel</v>
          </cell>
          <cell r="F395" t="str">
            <v>VAM Zona I</v>
          </cell>
          <cell r="G395" t="str">
            <v>CH</v>
          </cell>
          <cell r="H395">
            <v>43144</v>
          </cell>
        </row>
        <row r="396">
          <cell r="A396" t="str">
            <v>SP-140a(I)</v>
          </cell>
          <cell r="B396" t="str">
            <v>YPF.RN.SP-140(I)</v>
          </cell>
          <cell r="C396" t="str">
            <v>SP-140(I)</v>
          </cell>
          <cell r="D396" t="str">
            <v>YPF.RN.SP-0140a(I)</v>
          </cell>
          <cell r="E396" t="str">
            <v>Catriel</v>
          </cell>
          <cell r="F396" t="str">
            <v>CAT Zona I</v>
          </cell>
          <cell r="G396" t="str">
            <v>SP- 04</v>
          </cell>
          <cell r="H396">
            <v>43143</v>
          </cell>
        </row>
        <row r="397">
          <cell r="A397" t="str">
            <v>BP.a-4</v>
          </cell>
          <cell r="B397" t="str">
            <v>YPF.RN.BP.a-4</v>
          </cell>
          <cell r="C397" t="str">
            <v>BP-0004</v>
          </cell>
          <cell r="D397" t="str">
            <v>YPF.RN.BP.a-4</v>
          </cell>
          <cell r="E397" t="str">
            <v>Catriel</v>
          </cell>
          <cell r="F397" t="str">
            <v>Cedido/Vendido CATRIEL</v>
          </cell>
          <cell r="G397" t="str">
            <v>Cedido/Vendido BAJO DEL PICHE</v>
          </cell>
          <cell r="H397">
            <v>43143</v>
          </cell>
        </row>
        <row r="398">
          <cell r="A398" t="str">
            <v>VAM-31a</v>
          </cell>
          <cell r="B398" t="str">
            <v>YPF.Nq.VAM-31</v>
          </cell>
          <cell r="C398" t="str">
            <v>VAM-31</v>
          </cell>
          <cell r="D398" t="str">
            <v>YPF.Nq.VAM-0031a</v>
          </cell>
          <cell r="E398" t="str">
            <v>Catriel</v>
          </cell>
          <cell r="F398" t="str">
            <v>VAM Zona I</v>
          </cell>
          <cell r="G398" t="str">
            <v>VAM</v>
          </cell>
          <cell r="H398">
            <v>43142</v>
          </cell>
        </row>
        <row r="399">
          <cell r="A399" t="str">
            <v>CHO.a-57(d)[00]a</v>
          </cell>
          <cell r="B399" t="str">
            <v>YPF.Nq.CHO.a-57(d)</v>
          </cell>
          <cell r="C399" t="str">
            <v>CHO.a-57(d)</v>
          </cell>
          <cell r="D399" t="str">
            <v>YPF.Nq.CHO.a-0057(d)[00]a</v>
          </cell>
          <cell r="E399" t="str">
            <v>Catriel</v>
          </cell>
          <cell r="F399" t="str">
            <v>VAM Zona I</v>
          </cell>
          <cell r="G399" t="str">
            <v>CHON</v>
          </cell>
          <cell r="H399">
            <v>43141</v>
          </cell>
        </row>
        <row r="400">
          <cell r="A400" t="str">
            <v>BP-10</v>
          </cell>
          <cell r="B400" t="str">
            <v>YPF.RN.BP-10</v>
          </cell>
          <cell r="C400" t="str">
            <v>BP-0010</v>
          </cell>
          <cell r="D400" t="str">
            <v>YPF.RN.BP-10</v>
          </cell>
          <cell r="E400" t="str">
            <v>Catriel</v>
          </cell>
          <cell r="F400" t="str">
            <v>Cedido/Vendido CATRIEL</v>
          </cell>
          <cell r="G400" t="str">
            <v>Cedido/Vendido BAJO DEL PICHE</v>
          </cell>
          <cell r="H400">
            <v>43140</v>
          </cell>
        </row>
        <row r="401">
          <cell r="A401" t="str">
            <v>EM-661a</v>
          </cell>
          <cell r="B401" t="str">
            <v>YPF.RN.EM.a-661</v>
          </cell>
          <cell r="C401" t="str">
            <v>EM-661</v>
          </cell>
          <cell r="D401" t="str">
            <v>YPF.RN.EM.a-0661a</v>
          </cell>
          <cell r="E401" t="str">
            <v>Catriel</v>
          </cell>
          <cell r="F401" t="str">
            <v>Cedido/Vendido CATRIEL</v>
          </cell>
          <cell r="G401" t="str">
            <v>Cedido /Vendido EL MEDANITO</v>
          </cell>
          <cell r="H401">
            <v>43138</v>
          </cell>
        </row>
        <row r="402">
          <cell r="A402" t="str">
            <v>EM-731a</v>
          </cell>
          <cell r="B402" t="str">
            <v>YPF.RN.EM-731</v>
          </cell>
          <cell r="C402" t="str">
            <v>EM-731</v>
          </cell>
          <cell r="D402" t="str">
            <v>YPF.RN.EM-0731a</v>
          </cell>
          <cell r="E402" t="str">
            <v>Catriel</v>
          </cell>
          <cell r="F402" t="str">
            <v>Cedido/Vendido CATRIEL</v>
          </cell>
          <cell r="G402" t="str">
            <v>Cedido /Vendido EL MEDANITO</v>
          </cell>
          <cell r="H402">
            <v>43136</v>
          </cell>
        </row>
        <row r="403">
          <cell r="A403" t="str">
            <v>VAM-52a</v>
          </cell>
          <cell r="B403" t="str">
            <v>YPF.Nq.VAM-52(d)</v>
          </cell>
          <cell r="C403" t="str">
            <v>VAM-52(d)</v>
          </cell>
          <cell r="D403" t="str">
            <v>YPF.Nq.VAM-0052a</v>
          </cell>
          <cell r="E403" t="str">
            <v>Catriel</v>
          </cell>
          <cell r="F403" t="str">
            <v>VAM Zona I</v>
          </cell>
          <cell r="G403" t="str">
            <v>VAM</v>
          </cell>
          <cell r="H403">
            <v>43135</v>
          </cell>
        </row>
        <row r="404">
          <cell r="A404" t="str">
            <v>EM-507a(I)</v>
          </cell>
          <cell r="B404" t="str">
            <v>YPF.RN.EM.IA-507(I)</v>
          </cell>
          <cell r="C404" t="str">
            <v>EM.IA-507(I)</v>
          </cell>
          <cell r="D404" t="str">
            <v>YPF.RN.EM.IA-0507a(I)</v>
          </cell>
          <cell r="E404" t="str">
            <v>Catriel</v>
          </cell>
          <cell r="F404" t="str">
            <v>Cedido/Vendido CATRIEL</v>
          </cell>
          <cell r="G404" t="str">
            <v>Cedido /Vendido EL MEDANITO</v>
          </cell>
          <cell r="H404">
            <v>43135</v>
          </cell>
        </row>
        <row r="405">
          <cell r="A405" t="str">
            <v>PuB-141[00]a</v>
          </cell>
          <cell r="B405" t="str">
            <v>YPF.RN.PuB-141</v>
          </cell>
          <cell r="C405" t="str">
            <v>PuB-141</v>
          </cell>
          <cell r="D405" t="str">
            <v>YPF.RN.PuB-0141[00]a</v>
          </cell>
          <cell r="E405" t="str">
            <v>Catriel</v>
          </cell>
          <cell r="F405" t="str">
            <v>CAT Zona I</v>
          </cell>
          <cell r="G405" t="str">
            <v>PB- 04</v>
          </cell>
          <cell r="H405">
            <v>43135</v>
          </cell>
        </row>
        <row r="406">
          <cell r="A406" t="str">
            <v>EM-724a</v>
          </cell>
          <cell r="B406" t="str">
            <v>YPF.RN.EM-724</v>
          </cell>
          <cell r="C406" t="str">
            <v>EM-724</v>
          </cell>
          <cell r="D406" t="str">
            <v>YPF.RN.EM-0724a</v>
          </cell>
          <cell r="E406" t="str">
            <v>Catriel</v>
          </cell>
          <cell r="F406" t="str">
            <v>Cedido/Vendido CATRIEL</v>
          </cell>
          <cell r="G406" t="str">
            <v>Cedido /Vendido EL MEDANITO</v>
          </cell>
          <cell r="H406">
            <v>43133</v>
          </cell>
        </row>
        <row r="407">
          <cell r="A407" t="str">
            <v>EM-798a</v>
          </cell>
          <cell r="B407" t="str">
            <v>YPF.RN.EM-798</v>
          </cell>
          <cell r="C407" t="str">
            <v>EM-798</v>
          </cell>
          <cell r="D407" t="str">
            <v>YPF.RN.EM-0798a</v>
          </cell>
          <cell r="E407" t="str">
            <v>Catriel</v>
          </cell>
          <cell r="F407" t="str">
            <v>Cedido/Vendido CATRIEL</v>
          </cell>
          <cell r="G407" t="str">
            <v>Cedido /Vendido EL MEDANITO</v>
          </cell>
          <cell r="H407">
            <v>43132</v>
          </cell>
        </row>
        <row r="408">
          <cell r="A408" t="str">
            <v>EM-116</v>
          </cell>
          <cell r="B408" t="str">
            <v>YPF.RN.EM-116</v>
          </cell>
          <cell r="C408" t="str">
            <v>EM-116</v>
          </cell>
          <cell r="D408" t="str">
            <v>YPF.RN.EM-116</v>
          </cell>
          <cell r="E408" t="str">
            <v>Catriel</v>
          </cell>
          <cell r="F408" t="str">
            <v>Cedido/Vendido CATRIEL</v>
          </cell>
          <cell r="G408" t="str">
            <v>Cedido /Vendido EL MEDANITO</v>
          </cell>
          <cell r="H408">
            <v>43131</v>
          </cell>
        </row>
        <row r="409">
          <cell r="A409" t="str">
            <v>SP-458a</v>
          </cell>
          <cell r="B409" t="str">
            <v>YPF.RN.SP-458</v>
          </cell>
          <cell r="C409" t="str">
            <v>SP-458</v>
          </cell>
          <cell r="D409" t="str">
            <v>YPF.RN.SP-0458a</v>
          </cell>
          <cell r="E409" t="str">
            <v>Catriel</v>
          </cell>
          <cell r="F409" t="str">
            <v>CAT Zona I</v>
          </cell>
          <cell r="G409" t="str">
            <v>SP- 02</v>
          </cell>
          <cell r="H409">
            <v>43129</v>
          </cell>
        </row>
        <row r="410">
          <cell r="A410" t="str">
            <v>EM-873a</v>
          </cell>
          <cell r="B410" t="str">
            <v>YPF.RN.EM-873</v>
          </cell>
          <cell r="C410" t="str">
            <v>EM-873</v>
          </cell>
          <cell r="D410" t="str">
            <v>YPF.RN.EM-0873a</v>
          </cell>
          <cell r="E410" t="str">
            <v>Catriel</v>
          </cell>
          <cell r="F410" t="str">
            <v>Cedido/Vendido CATRIEL</v>
          </cell>
          <cell r="G410" t="str">
            <v>Cedido /Vendido EL MEDANITO</v>
          </cell>
          <cell r="H410">
            <v>43129</v>
          </cell>
        </row>
        <row r="411">
          <cell r="A411" t="str">
            <v>EM-862a</v>
          </cell>
          <cell r="B411" t="str">
            <v>YPF.RN.EM-862</v>
          </cell>
          <cell r="C411" t="str">
            <v>EM-862</v>
          </cell>
          <cell r="D411" t="str">
            <v>YPF.RN.EM-0862a</v>
          </cell>
          <cell r="E411" t="str">
            <v>Catriel</v>
          </cell>
          <cell r="F411" t="str">
            <v>Cedido/Vendido CATRIEL</v>
          </cell>
          <cell r="G411" t="str">
            <v>Cedido /Vendido EL MEDANITO</v>
          </cell>
          <cell r="H411">
            <v>43127</v>
          </cell>
        </row>
        <row r="412">
          <cell r="A412" t="str">
            <v>SP-250</v>
          </cell>
          <cell r="B412" t="str">
            <v>YPF.RN.SP-250</v>
          </cell>
          <cell r="C412" t="str">
            <v>SP-0250</v>
          </cell>
          <cell r="D412" t="str">
            <v>YPF.RN.SP-250</v>
          </cell>
          <cell r="E412" t="str">
            <v>Catriel</v>
          </cell>
          <cell r="F412" t="str">
            <v>CAT Zona I</v>
          </cell>
          <cell r="G412" t="str">
            <v>SP- 07</v>
          </cell>
          <cell r="H412">
            <v>43126</v>
          </cell>
        </row>
        <row r="413">
          <cell r="A413" t="str">
            <v>PuB-174[00]a</v>
          </cell>
          <cell r="B413" t="str">
            <v>YPF.RN.PuB-174</v>
          </cell>
          <cell r="C413" t="str">
            <v>PuB-174</v>
          </cell>
          <cell r="D413" t="str">
            <v>YPF.RN.PuB-0174[00]a</v>
          </cell>
          <cell r="E413" t="str">
            <v>Catriel</v>
          </cell>
          <cell r="F413" t="str">
            <v>CAT Zona I</v>
          </cell>
          <cell r="G413" t="str">
            <v>PB- 04</v>
          </cell>
          <cell r="H413">
            <v>43124</v>
          </cell>
        </row>
        <row r="414">
          <cell r="A414" t="str">
            <v>SP-518[00]a</v>
          </cell>
          <cell r="B414" t="str">
            <v>YPF.RN.SP-518</v>
          </cell>
          <cell r="C414" t="str">
            <v>SP-518</v>
          </cell>
          <cell r="D414" t="str">
            <v>YPF.RN.SP-0518[00]a</v>
          </cell>
          <cell r="E414" t="str">
            <v>Catriel</v>
          </cell>
          <cell r="F414" t="str">
            <v>CAT Zona I</v>
          </cell>
          <cell r="G414" t="str">
            <v>SP- 09</v>
          </cell>
          <cell r="H414">
            <v>43123</v>
          </cell>
        </row>
        <row r="415">
          <cell r="A415" t="str">
            <v>VAM-18a</v>
          </cell>
          <cell r="B415" t="str">
            <v>YPF.Nq.VAM-18</v>
          </cell>
          <cell r="C415" t="str">
            <v>VAM-18</v>
          </cell>
          <cell r="D415" t="str">
            <v>YPF.Nq.VAM-0018a</v>
          </cell>
          <cell r="E415" t="str">
            <v>Catriel</v>
          </cell>
          <cell r="F415" t="str">
            <v>VAM Zona I</v>
          </cell>
          <cell r="G415" t="str">
            <v>VAM</v>
          </cell>
          <cell r="H415">
            <v>43123</v>
          </cell>
        </row>
        <row r="416">
          <cell r="A416" t="str">
            <v>SP-303a</v>
          </cell>
          <cell r="B416" t="str">
            <v>YPF.RN.SP-303</v>
          </cell>
          <cell r="C416" t="str">
            <v>SP-303</v>
          </cell>
          <cell r="D416" t="str">
            <v>YPF.RN.SP-0303a</v>
          </cell>
          <cell r="E416" t="str">
            <v>Catriel</v>
          </cell>
          <cell r="F416" t="str">
            <v>CAT Zona I</v>
          </cell>
          <cell r="G416" t="str">
            <v>SP- 06</v>
          </cell>
          <cell r="H416">
            <v>43121</v>
          </cell>
        </row>
        <row r="417">
          <cell r="A417" t="str">
            <v>VAM-0007[00]a</v>
          </cell>
          <cell r="B417" t="str">
            <v>YPF.Nq.VAM-7</v>
          </cell>
          <cell r="C417" t="str">
            <v>VAM-7</v>
          </cell>
          <cell r="D417" t="str">
            <v>YPF.Nq.VAM-0007[00]a</v>
          </cell>
          <cell r="E417" t="str">
            <v>Catriel</v>
          </cell>
          <cell r="F417" t="str">
            <v>VAM Zona I</v>
          </cell>
          <cell r="G417" t="str">
            <v>VAM</v>
          </cell>
          <cell r="H417">
            <v>43120</v>
          </cell>
        </row>
        <row r="418">
          <cell r="A418" t="str">
            <v>LaMa-3(d)[00]a</v>
          </cell>
          <cell r="B418" t="str">
            <v>YPF.Nq.LaMa-3(d)</v>
          </cell>
          <cell r="C418" t="str">
            <v>LaMa-3(d)</v>
          </cell>
          <cell r="D418" t="str">
            <v>YPF.Nq.LaMa-0003(d)[00]a</v>
          </cell>
          <cell r="E418" t="str">
            <v>Catriel</v>
          </cell>
          <cell r="F418" t="str">
            <v>VAM Zona I</v>
          </cell>
          <cell r="G418" t="str">
            <v>LaMa- 02</v>
          </cell>
          <cell r="H418">
            <v>43120</v>
          </cell>
        </row>
        <row r="419">
          <cell r="A419" t="str">
            <v>SP-131</v>
          </cell>
          <cell r="B419" t="str">
            <v>YPF.RN.SP-131</v>
          </cell>
          <cell r="C419" t="str">
            <v>SP-0131</v>
          </cell>
          <cell r="D419" t="str">
            <v>YPF.RN.SP-131</v>
          </cell>
          <cell r="E419" t="str">
            <v>Catriel</v>
          </cell>
          <cell r="F419" t="str">
            <v>CAT Zona I</v>
          </cell>
          <cell r="G419" t="str">
            <v>SP- 04</v>
          </cell>
          <cell r="H419">
            <v>43119</v>
          </cell>
        </row>
        <row r="420">
          <cell r="A420" t="str">
            <v>SP-264</v>
          </cell>
          <cell r="B420" t="str">
            <v>YPF.RN.SP-264</v>
          </cell>
          <cell r="C420" t="str">
            <v>SP-0264</v>
          </cell>
          <cell r="D420" t="str">
            <v>YPF.RN.SP-264</v>
          </cell>
          <cell r="E420" t="str">
            <v>Catriel</v>
          </cell>
          <cell r="F420" t="str">
            <v>CAT Zona I</v>
          </cell>
          <cell r="G420" t="str">
            <v>SP- 06</v>
          </cell>
          <cell r="H420">
            <v>43117</v>
          </cell>
        </row>
        <row r="421">
          <cell r="A421" t="str">
            <v>SP-211</v>
          </cell>
          <cell r="B421" t="str">
            <v>YPF.RN.SP-211</v>
          </cell>
          <cell r="C421" t="str">
            <v>SP-0211</v>
          </cell>
          <cell r="D421" t="str">
            <v>YPF.RN.SP-211</v>
          </cell>
          <cell r="E421" t="str">
            <v>Catriel</v>
          </cell>
          <cell r="F421" t="str">
            <v>CAT Zona I</v>
          </cell>
          <cell r="G421" t="str">
            <v>SP- 02</v>
          </cell>
          <cell r="H421">
            <v>43115</v>
          </cell>
        </row>
        <row r="422">
          <cell r="A422" t="str">
            <v>SP-67</v>
          </cell>
          <cell r="B422" t="str">
            <v>YPF.RN.SP-67</v>
          </cell>
          <cell r="C422" t="str">
            <v>SP-0067</v>
          </cell>
          <cell r="D422" t="str">
            <v>YPF.RN.SP-67</v>
          </cell>
          <cell r="E422" t="str">
            <v>Catriel</v>
          </cell>
          <cell r="F422" t="str">
            <v>CAT Zona I</v>
          </cell>
          <cell r="G422" t="str">
            <v>SP- 03</v>
          </cell>
          <cell r="H422">
            <v>43113</v>
          </cell>
        </row>
        <row r="423">
          <cell r="A423" t="str">
            <v>CHO-29a</v>
          </cell>
          <cell r="B423" t="str">
            <v>YPF.Nq.CHO-29</v>
          </cell>
          <cell r="C423" t="str">
            <v>CHO-29</v>
          </cell>
          <cell r="D423" t="str">
            <v>YPF.Nq.CHO-0029a</v>
          </cell>
          <cell r="E423" t="str">
            <v>Catriel</v>
          </cell>
          <cell r="F423" t="str">
            <v>VAM Zona I</v>
          </cell>
          <cell r="G423" t="str">
            <v>CH</v>
          </cell>
          <cell r="H423">
            <v>43113</v>
          </cell>
        </row>
        <row r="424">
          <cell r="A424" t="str">
            <v>SP-517[00]a</v>
          </cell>
          <cell r="B424" t="str">
            <v>YPF.RN.SP-517</v>
          </cell>
          <cell r="C424" t="str">
            <v>SP-517</v>
          </cell>
          <cell r="D424" t="str">
            <v>YPF.RN.SP-0517[00]a</v>
          </cell>
          <cell r="E424" t="str">
            <v>Catriel</v>
          </cell>
          <cell r="F424" t="str">
            <v>CAT Zona I</v>
          </cell>
          <cell r="G424" t="str">
            <v>SP-10</v>
          </cell>
          <cell r="H424">
            <v>43113</v>
          </cell>
        </row>
        <row r="425">
          <cell r="A425" t="str">
            <v>PuB-46</v>
          </cell>
          <cell r="B425" t="str">
            <v>YPF.RN.PuB-46</v>
          </cell>
          <cell r="C425" t="str">
            <v>PuB-0046</v>
          </cell>
          <cell r="D425" t="str">
            <v>YPF.RN.PuB-46</v>
          </cell>
          <cell r="E425" t="str">
            <v>Catriel</v>
          </cell>
          <cell r="F425" t="str">
            <v>CAT Zona I</v>
          </cell>
          <cell r="G425" t="str">
            <v>PB- 03</v>
          </cell>
          <cell r="H425">
            <v>43110</v>
          </cell>
        </row>
        <row r="426">
          <cell r="A426" t="str">
            <v>VAM-57a</v>
          </cell>
          <cell r="B426" t="str">
            <v>YPF.Nq.VAM-57(d)</v>
          </cell>
          <cell r="C426" t="str">
            <v>VAM-57(d)</v>
          </cell>
          <cell r="D426" t="str">
            <v>YPF.Nq.VAM-0057a</v>
          </cell>
          <cell r="E426" t="str">
            <v>Catriel</v>
          </cell>
          <cell r="F426" t="str">
            <v>VAM Zona I</v>
          </cell>
          <cell r="G426" t="str">
            <v>VAM</v>
          </cell>
          <cell r="H426">
            <v>43110</v>
          </cell>
        </row>
        <row r="427">
          <cell r="A427" t="str">
            <v>SP-305a</v>
          </cell>
          <cell r="B427" t="str">
            <v>YPF.RN.SP-305</v>
          </cell>
          <cell r="C427" t="str">
            <v>SP-305</v>
          </cell>
          <cell r="D427" t="str">
            <v>YPF.RN.SP-0305a</v>
          </cell>
          <cell r="E427" t="str">
            <v>Catriel</v>
          </cell>
          <cell r="F427" t="str">
            <v>CAT Zona I</v>
          </cell>
          <cell r="G427" t="str">
            <v>SP- 06</v>
          </cell>
          <cell r="H427">
            <v>43110</v>
          </cell>
        </row>
        <row r="428">
          <cell r="A428" t="str">
            <v>SCB-78a</v>
          </cell>
          <cell r="B428" t="str">
            <v>YPF.Nq.SCB-78</v>
          </cell>
          <cell r="C428" t="str">
            <v>SCB-78</v>
          </cell>
          <cell r="D428" t="str">
            <v>YPF.Nq.SCB-0078a</v>
          </cell>
          <cell r="E428" t="str">
            <v>Catriel</v>
          </cell>
          <cell r="F428" t="str">
            <v>VAM Zona I</v>
          </cell>
          <cell r="G428" t="str">
            <v>SCB- 01</v>
          </cell>
          <cell r="H428">
            <v>43108</v>
          </cell>
        </row>
        <row r="429">
          <cell r="A429" t="str">
            <v>SP-452a</v>
          </cell>
          <cell r="B429" t="str">
            <v>YPF.RN.SP-452</v>
          </cell>
          <cell r="C429" t="str">
            <v>SP-452</v>
          </cell>
          <cell r="D429" t="str">
            <v>YPF.RN.SP-0452a</v>
          </cell>
          <cell r="E429" t="str">
            <v>Catriel</v>
          </cell>
          <cell r="F429" t="str">
            <v>CAT Zona I</v>
          </cell>
          <cell r="G429" t="str">
            <v>SP-10</v>
          </cell>
          <cell r="H429">
            <v>43108</v>
          </cell>
        </row>
        <row r="430">
          <cell r="A430" t="str">
            <v>PuB-28</v>
          </cell>
          <cell r="B430" t="str">
            <v>YPF.RN.PuB-28</v>
          </cell>
          <cell r="C430" t="str">
            <v>PuB-0028</v>
          </cell>
          <cell r="D430" t="str">
            <v>YPF.RN.PuB-28</v>
          </cell>
          <cell r="E430" t="str">
            <v>Catriel</v>
          </cell>
          <cell r="F430" t="str">
            <v>CAT Zona I</v>
          </cell>
          <cell r="G430" t="str">
            <v>PB- 03</v>
          </cell>
          <cell r="H430">
            <v>43107</v>
          </cell>
        </row>
        <row r="431">
          <cell r="A431" t="str">
            <v>PuB-187[00]a</v>
          </cell>
          <cell r="B431" t="str">
            <v>YPF.RN.PuB-187</v>
          </cell>
          <cell r="C431" t="str">
            <v>PuB-187</v>
          </cell>
          <cell r="D431" t="str">
            <v>YPF.RN.PuB-0187[00]a</v>
          </cell>
          <cell r="E431" t="str">
            <v>Catriel</v>
          </cell>
          <cell r="F431" t="str">
            <v>CAT Zona I</v>
          </cell>
          <cell r="G431" t="str">
            <v>PB- 04</v>
          </cell>
          <cell r="H431">
            <v>43106</v>
          </cell>
        </row>
        <row r="432">
          <cell r="A432" t="str">
            <v>SCB-49</v>
          </cell>
          <cell r="B432" t="str">
            <v>YPF.Nq.SCB-49</v>
          </cell>
          <cell r="C432" t="str">
            <v>SCB-0049</v>
          </cell>
          <cell r="D432" t="str">
            <v>YPF.Nq.SCB-49</v>
          </cell>
          <cell r="E432" t="str">
            <v>Catriel</v>
          </cell>
          <cell r="F432" t="str">
            <v>VAM Zona I</v>
          </cell>
          <cell r="G432" t="str">
            <v>SCB- 01</v>
          </cell>
          <cell r="H432">
            <v>43105</v>
          </cell>
        </row>
        <row r="433">
          <cell r="A433" t="str">
            <v>SP-216</v>
          </cell>
          <cell r="B433" t="str">
            <v>YPF.RN.SP-216</v>
          </cell>
          <cell r="C433" t="str">
            <v>SP-0216</v>
          </cell>
          <cell r="D433" t="str">
            <v>YPF.RN.SP-216</v>
          </cell>
          <cell r="E433" t="str">
            <v>Catriel</v>
          </cell>
          <cell r="F433" t="str">
            <v>CAT Zona I</v>
          </cell>
          <cell r="G433" t="str">
            <v>SP- 07</v>
          </cell>
          <cell r="H433">
            <v>43105</v>
          </cell>
        </row>
        <row r="434">
          <cell r="A434" t="str">
            <v>SP-21</v>
          </cell>
          <cell r="B434" t="str">
            <v>YPF.RN.SP-21</v>
          </cell>
          <cell r="C434" t="str">
            <v>SP-0021</v>
          </cell>
          <cell r="D434" t="str">
            <v>YPF.RN.SP-21</v>
          </cell>
          <cell r="E434" t="str">
            <v>Catriel</v>
          </cell>
          <cell r="F434" t="str">
            <v>CAT Zona I</v>
          </cell>
          <cell r="G434" t="str">
            <v>SP- 01</v>
          </cell>
          <cell r="H434">
            <v>43104</v>
          </cell>
        </row>
        <row r="435">
          <cell r="A435" t="str">
            <v>SP-495a</v>
          </cell>
          <cell r="B435" t="str">
            <v>YPF.RN.SP.a-495</v>
          </cell>
          <cell r="C435" t="str">
            <v>SP.a-495</v>
          </cell>
          <cell r="D435" t="str">
            <v>YPF.RN.SP.a-0495a</v>
          </cell>
          <cell r="E435" t="str">
            <v>Catriel</v>
          </cell>
          <cell r="F435" t="str">
            <v>CAT Zona I</v>
          </cell>
          <cell r="G435" t="str">
            <v>SP-10</v>
          </cell>
          <cell r="H435">
            <v>43104</v>
          </cell>
        </row>
        <row r="436">
          <cell r="A436" t="str">
            <v>SP-38</v>
          </cell>
          <cell r="B436" t="str">
            <v>YPF.RN.SP-38</v>
          </cell>
          <cell r="C436" t="str">
            <v>SP-0038</v>
          </cell>
          <cell r="D436" t="str">
            <v>YPF.RN.SP-38</v>
          </cell>
          <cell r="E436" t="str">
            <v>Catriel</v>
          </cell>
          <cell r="F436" t="str">
            <v>CAT Zona I</v>
          </cell>
          <cell r="G436" t="str">
            <v>SP- 02</v>
          </cell>
          <cell r="H436">
            <v>43102</v>
          </cell>
        </row>
        <row r="437">
          <cell r="A437" t="str">
            <v>SCB-79a</v>
          </cell>
          <cell r="B437" t="str">
            <v>YPF.Nq.SCB-79</v>
          </cell>
          <cell r="C437" t="str">
            <v>SCB-79</v>
          </cell>
          <cell r="D437" t="str">
            <v>YPF.Nq.SCB-0079a</v>
          </cell>
          <cell r="E437" t="str">
            <v>Catriel</v>
          </cell>
          <cell r="F437" t="str">
            <v>VAM Zona I</v>
          </cell>
          <cell r="G437" t="str">
            <v>SCB- 01</v>
          </cell>
          <cell r="H437">
            <v>43099</v>
          </cell>
        </row>
        <row r="438">
          <cell r="A438" t="str">
            <v>VAM-20a</v>
          </cell>
          <cell r="B438" t="str">
            <v>YPF.Nq.VAM-20</v>
          </cell>
          <cell r="C438" t="str">
            <v>VAM-20</v>
          </cell>
          <cell r="D438" t="str">
            <v>YPF.Nq.VAM-0020a</v>
          </cell>
          <cell r="E438" t="str">
            <v>Catriel</v>
          </cell>
          <cell r="F438" t="str">
            <v>VAM Zona I</v>
          </cell>
          <cell r="G438" t="str">
            <v>VAM</v>
          </cell>
          <cell r="H438">
            <v>43099</v>
          </cell>
        </row>
        <row r="439">
          <cell r="A439" t="str">
            <v>SP-22</v>
          </cell>
          <cell r="B439" t="str">
            <v>YPF.RN.SP-22</v>
          </cell>
          <cell r="C439" t="str">
            <v>SP-0022</v>
          </cell>
          <cell r="D439" t="str">
            <v>YPF.RN.SP-22</v>
          </cell>
          <cell r="E439" t="str">
            <v>Catriel</v>
          </cell>
          <cell r="F439" t="str">
            <v>CAT Zona I</v>
          </cell>
          <cell r="G439" t="str">
            <v>SP- 01</v>
          </cell>
          <cell r="H439">
            <v>43099</v>
          </cell>
        </row>
        <row r="440">
          <cell r="A440" t="str">
            <v>CHO-14</v>
          </cell>
          <cell r="B440" t="str">
            <v>YPF.Nq.CHO-14</v>
          </cell>
          <cell r="C440" t="str">
            <v>CHO-14</v>
          </cell>
          <cell r="D440" t="str">
            <v>YPF.Nq.CHO-14</v>
          </cell>
          <cell r="E440" t="str">
            <v>Catriel</v>
          </cell>
          <cell r="F440" t="str">
            <v>VAM Zona I</v>
          </cell>
          <cell r="G440" t="str">
            <v>CH</v>
          </cell>
          <cell r="H440">
            <v>43097</v>
          </cell>
        </row>
        <row r="441">
          <cell r="A441" t="str">
            <v>PuB-194[00]a</v>
          </cell>
          <cell r="B441" t="str">
            <v>YPF.RN.PuB-194</v>
          </cell>
          <cell r="C441" t="str">
            <v>PuB-194</v>
          </cell>
          <cell r="D441" t="str">
            <v>YPF.RN.PuB-0194[00]a</v>
          </cell>
          <cell r="E441" t="str">
            <v>Catriel</v>
          </cell>
          <cell r="F441" t="str">
            <v>CAT Zona I</v>
          </cell>
          <cell r="G441" t="str">
            <v>PB- 04</v>
          </cell>
          <cell r="H441">
            <v>43096</v>
          </cell>
        </row>
        <row r="442">
          <cell r="A442" t="str">
            <v>SP-28(I)[00]a</v>
          </cell>
          <cell r="B442" t="str">
            <v>YPF.RN.SP-28(I)</v>
          </cell>
          <cell r="C442" t="str">
            <v>SP-28(I)</v>
          </cell>
          <cell r="D442" t="str">
            <v>YPF.RN.SP-0028(I)[00]a</v>
          </cell>
          <cell r="E442" t="str">
            <v>Catriel</v>
          </cell>
          <cell r="F442" t="str">
            <v>CAT Zona I</v>
          </cell>
          <cell r="G442" t="str">
            <v>SP- 06</v>
          </cell>
          <cell r="H442">
            <v>43089</v>
          </cell>
        </row>
        <row r="443">
          <cell r="A443" t="str">
            <v>RiAlN.a-5(d)[00]</v>
          </cell>
          <cell r="B443" t="str">
            <v>YPF.Nq.RiAlN.a-5(d)</v>
          </cell>
          <cell r="C443" t="str">
            <v>RiAlN.a-5(d)</v>
          </cell>
          <cell r="D443" t="str">
            <v>YPF.Nq.RiAlN.a-0005(d)[00]a</v>
          </cell>
          <cell r="E443" t="str">
            <v>Catriel</v>
          </cell>
          <cell r="F443" t="str">
            <v>VAM Zona I</v>
          </cell>
          <cell r="G443" t="str">
            <v>LaMa- 02</v>
          </cell>
          <cell r="H443">
            <v>43088</v>
          </cell>
        </row>
        <row r="444">
          <cell r="A444" t="str">
            <v>SCB-77a</v>
          </cell>
          <cell r="B444" t="str">
            <v>YPF.Nq.SCB-77</v>
          </cell>
          <cell r="C444" t="str">
            <v>SCB-77</v>
          </cell>
          <cell r="D444" t="str">
            <v>YPF.Nq.SCB-0077a</v>
          </cell>
          <cell r="E444" t="str">
            <v>Catriel</v>
          </cell>
          <cell r="F444" t="str">
            <v>VAM Zona I</v>
          </cell>
          <cell r="G444" t="str">
            <v>SCB- 01</v>
          </cell>
          <cell r="H444">
            <v>43087</v>
          </cell>
        </row>
        <row r="445">
          <cell r="A445" t="str">
            <v>SP-140a(I)</v>
          </cell>
          <cell r="B445" t="str">
            <v>YPF.RN.SP-140(I)</v>
          </cell>
          <cell r="C445" t="str">
            <v>SP-140(I)</v>
          </cell>
          <cell r="D445" t="str">
            <v>YPF.RN.SP-0140a(I)</v>
          </cell>
          <cell r="E445" t="str">
            <v>Catriel</v>
          </cell>
          <cell r="F445" t="str">
            <v>CAT Zona I</v>
          </cell>
          <cell r="G445" t="str">
            <v>SP- 04</v>
          </cell>
          <cell r="H445">
            <v>43077</v>
          </cell>
        </row>
        <row r="446">
          <cell r="A446" t="str">
            <v>PuB-193[00]a</v>
          </cell>
          <cell r="B446" t="str">
            <v>YPF.RN.PuB-193</v>
          </cell>
          <cell r="C446" t="str">
            <v>PuB-193</v>
          </cell>
          <cell r="D446" t="str">
            <v>YPF.RN.PuB-0193[00]a</v>
          </cell>
          <cell r="E446" t="str">
            <v>Catriel</v>
          </cell>
          <cell r="F446" t="str">
            <v>CAT Zona I</v>
          </cell>
          <cell r="G446" t="str">
            <v>PB- 04</v>
          </cell>
          <cell r="H446">
            <v>43075</v>
          </cell>
        </row>
        <row r="447">
          <cell r="A447" t="str">
            <v>SP-372a</v>
          </cell>
          <cell r="B447" t="str">
            <v>YPF.RN.SP-372</v>
          </cell>
          <cell r="C447" t="str">
            <v>SP-372</v>
          </cell>
          <cell r="D447" t="str">
            <v>YPF.RN.SP-0372a</v>
          </cell>
          <cell r="E447" t="str">
            <v>Catriel</v>
          </cell>
          <cell r="F447" t="str">
            <v>CAT Zona I</v>
          </cell>
          <cell r="G447" t="str">
            <v>SP- 01</v>
          </cell>
          <cell r="H447">
            <v>43073</v>
          </cell>
        </row>
        <row r="448">
          <cell r="A448" t="str">
            <v>VAM-52a</v>
          </cell>
          <cell r="B448" t="str">
            <v>YPF.Nq.VAM-52(d)</v>
          </cell>
          <cell r="C448" t="str">
            <v>VAM-52(d)</v>
          </cell>
          <cell r="D448" t="str">
            <v>YPF.Nq.VAM-0052a</v>
          </cell>
          <cell r="E448" t="str">
            <v>Catriel</v>
          </cell>
          <cell r="F448" t="str">
            <v>VAM Zona I</v>
          </cell>
          <cell r="G448" t="str">
            <v>VAM</v>
          </cell>
          <cell r="H448">
            <v>43072</v>
          </cell>
        </row>
        <row r="449">
          <cell r="A449" t="str">
            <v>SP-130</v>
          </cell>
          <cell r="B449" t="str">
            <v>YPF.RN.SP-130</v>
          </cell>
          <cell r="C449" t="str">
            <v>SP-0130</v>
          </cell>
          <cell r="D449" t="str">
            <v>YPF.RN.SP-130</v>
          </cell>
          <cell r="E449" t="str">
            <v>Catriel</v>
          </cell>
          <cell r="F449" t="str">
            <v>CAT Zona I</v>
          </cell>
          <cell r="G449" t="str">
            <v>SP- 01</v>
          </cell>
          <cell r="H449">
            <v>43071</v>
          </cell>
        </row>
        <row r="450">
          <cell r="A450" t="str">
            <v>PuB-160[00]a</v>
          </cell>
          <cell r="B450" t="str">
            <v>YPF.RN.PuB-160</v>
          </cell>
          <cell r="C450" t="str">
            <v>PuB-160</v>
          </cell>
          <cell r="D450" t="str">
            <v>YPF.RN.PuB-0160[00]a</v>
          </cell>
          <cell r="E450" t="str">
            <v>Catriel</v>
          </cell>
          <cell r="F450" t="str">
            <v>CAT Zona I</v>
          </cell>
          <cell r="G450" t="str">
            <v>PB- 04</v>
          </cell>
          <cell r="H450">
            <v>43067</v>
          </cell>
        </row>
        <row r="451">
          <cell r="A451" t="str">
            <v>SP-353a</v>
          </cell>
          <cell r="B451" t="str">
            <v>YPF.RN.SP-353</v>
          </cell>
          <cell r="C451" t="str">
            <v>SP-353</v>
          </cell>
          <cell r="D451" t="str">
            <v>YPF.RN.SP-0353a</v>
          </cell>
          <cell r="E451" t="str">
            <v>Catriel</v>
          </cell>
          <cell r="F451" t="str">
            <v>CAT Zona I</v>
          </cell>
          <cell r="G451" t="str">
            <v>SP- 06</v>
          </cell>
          <cell r="H451">
            <v>43065</v>
          </cell>
        </row>
        <row r="452">
          <cell r="A452" t="str">
            <v>SP.e-61</v>
          </cell>
          <cell r="B452" t="str">
            <v>YPF.RN.SP.e-61</v>
          </cell>
          <cell r="C452" t="str">
            <v>SP-61</v>
          </cell>
          <cell r="D452" t="str">
            <v>YPF.RN.SP.e-61</v>
          </cell>
          <cell r="E452" t="str">
            <v>Catriel</v>
          </cell>
          <cell r="F452" t="str">
            <v>CAT Zona I</v>
          </cell>
          <cell r="G452" t="str">
            <v>SP- 04</v>
          </cell>
          <cell r="H452">
            <v>43062</v>
          </cell>
        </row>
        <row r="453">
          <cell r="A453" t="str">
            <v>VAM-89(d)[00]a</v>
          </cell>
          <cell r="B453" t="str">
            <v>YPF.Nq.VAM-89(d)</v>
          </cell>
          <cell r="C453" t="str">
            <v>VAM-89(d)</v>
          </cell>
          <cell r="D453" t="str">
            <v>YPF.Nq.VAM-0089(d)[00]a</v>
          </cell>
          <cell r="E453" t="str">
            <v>Catriel</v>
          </cell>
          <cell r="F453" t="str">
            <v>VAM Zona I</v>
          </cell>
          <cell r="G453" t="str">
            <v>VAM</v>
          </cell>
          <cell r="H453">
            <v>43061</v>
          </cell>
        </row>
        <row r="454">
          <cell r="A454" t="str">
            <v>SP-78</v>
          </cell>
          <cell r="B454" t="str">
            <v>YPF.RN.SP-78</v>
          </cell>
          <cell r="C454" t="str">
            <v>SP-0078</v>
          </cell>
          <cell r="D454" t="str">
            <v>YPF.RN.SP-78</v>
          </cell>
          <cell r="E454" t="str">
            <v>Catriel</v>
          </cell>
          <cell r="F454" t="str">
            <v>CAT Zona I</v>
          </cell>
          <cell r="G454" t="str">
            <v>SP- 03</v>
          </cell>
          <cell r="H454">
            <v>43057</v>
          </cell>
        </row>
        <row r="455">
          <cell r="A455" t="str">
            <v>SP-291(I)[00]a</v>
          </cell>
          <cell r="B455" t="str">
            <v>YPF.RN.SP-291(I)</v>
          </cell>
          <cell r="C455" t="str">
            <v>SP-291(I)</v>
          </cell>
          <cell r="D455" t="str">
            <v>YPF.RN.SP-0291(I)[00]a</v>
          </cell>
          <cell r="E455" t="str">
            <v>Catriel</v>
          </cell>
          <cell r="F455" t="str">
            <v>CAT Zona I</v>
          </cell>
          <cell r="G455" t="str">
            <v>SP- 06</v>
          </cell>
          <cell r="H455">
            <v>43054</v>
          </cell>
        </row>
        <row r="456">
          <cell r="A456" t="str">
            <v>RiAlN.a-5(d)[00]</v>
          </cell>
          <cell r="B456" t="str">
            <v>YPF.Nq.RiAlN.a-5(d)</v>
          </cell>
          <cell r="C456" t="str">
            <v>RiAlN.a-5(d)</v>
          </cell>
          <cell r="D456" t="str">
            <v>YPF.Nq.RiAlN.a-0005(d)[00]a</v>
          </cell>
          <cell r="E456" t="str">
            <v>Catriel</v>
          </cell>
          <cell r="F456" t="str">
            <v>VAM Zona I</v>
          </cell>
          <cell r="G456" t="str">
            <v>LaMa- 02</v>
          </cell>
          <cell r="H456">
            <v>43054</v>
          </cell>
        </row>
        <row r="457">
          <cell r="A457" t="str">
            <v>SP-169</v>
          </cell>
          <cell r="B457" t="str">
            <v>YPF.RN.SP-169</v>
          </cell>
          <cell r="C457" t="str">
            <v>SP-0169</v>
          </cell>
          <cell r="D457" t="str">
            <v>YPF.RN.SP-169</v>
          </cell>
          <cell r="E457" t="str">
            <v>Catriel</v>
          </cell>
          <cell r="F457" t="str">
            <v>CAT Zona I</v>
          </cell>
          <cell r="G457" t="str">
            <v>SP- 04</v>
          </cell>
          <cell r="H457">
            <v>43051</v>
          </cell>
        </row>
        <row r="458">
          <cell r="A458" t="str">
            <v>VAM.a-87(d)[00]a</v>
          </cell>
          <cell r="B458" t="str">
            <v>YPF.Nq.VAM.a-87(d)</v>
          </cell>
          <cell r="C458" t="str">
            <v>VAM.a-87(d)</v>
          </cell>
          <cell r="D458" t="str">
            <v>YPF.Nq.VAM.a-0087(d)[00]a</v>
          </cell>
          <cell r="E458" t="str">
            <v>Catriel</v>
          </cell>
          <cell r="F458" t="str">
            <v>VAM Zona I</v>
          </cell>
          <cell r="G458" t="str">
            <v>VAM</v>
          </cell>
          <cell r="H458">
            <v>43050</v>
          </cell>
        </row>
        <row r="459">
          <cell r="A459" t="str">
            <v>SP-361a</v>
          </cell>
          <cell r="B459" t="str">
            <v>YPF.RN.SP-361</v>
          </cell>
          <cell r="C459" t="str">
            <v>SP-361</v>
          </cell>
          <cell r="D459" t="str">
            <v>YPF.RN.SP-0361a</v>
          </cell>
          <cell r="E459" t="str">
            <v>Catriel</v>
          </cell>
          <cell r="F459" t="str">
            <v>CAT Zona I</v>
          </cell>
          <cell r="G459" t="str">
            <v>SP- 06</v>
          </cell>
          <cell r="H459">
            <v>43050</v>
          </cell>
        </row>
        <row r="460">
          <cell r="A460" t="str">
            <v>SP-49</v>
          </cell>
          <cell r="B460" t="str">
            <v>YPF.RN.SP-49</v>
          </cell>
          <cell r="C460" t="str">
            <v>SP-0049</v>
          </cell>
          <cell r="D460" t="str">
            <v>YPF.RN.SP-49</v>
          </cell>
          <cell r="E460" t="str">
            <v>Catriel</v>
          </cell>
          <cell r="F460" t="str">
            <v>CAT Zona I</v>
          </cell>
          <cell r="G460" t="str">
            <v>SP- 02</v>
          </cell>
          <cell r="H460">
            <v>43050</v>
          </cell>
        </row>
        <row r="461">
          <cell r="A461" t="str">
            <v>CHO-9</v>
          </cell>
          <cell r="B461" t="str">
            <v>YPF.Nq.CHO-9</v>
          </cell>
          <cell r="C461" t="str">
            <v>CHO-9</v>
          </cell>
          <cell r="D461" t="str">
            <v>YPF.Nq.CHO-9</v>
          </cell>
          <cell r="E461" t="str">
            <v>Catriel</v>
          </cell>
          <cell r="F461" t="str">
            <v>VAM Zona I</v>
          </cell>
          <cell r="G461" t="str">
            <v>CH</v>
          </cell>
          <cell r="H461">
            <v>43048</v>
          </cell>
        </row>
        <row r="462">
          <cell r="A462" t="str">
            <v>CHO-28a</v>
          </cell>
          <cell r="B462" t="str">
            <v>YPF.Nq.CHO-28</v>
          </cell>
          <cell r="C462" t="str">
            <v>CHO-28</v>
          </cell>
          <cell r="D462" t="str">
            <v>YPF.Nq.CHO-0028a</v>
          </cell>
          <cell r="E462" t="str">
            <v>Catriel</v>
          </cell>
          <cell r="F462" t="str">
            <v>VAM Zona I</v>
          </cell>
          <cell r="G462" t="str">
            <v>CH</v>
          </cell>
          <cell r="H462">
            <v>43046</v>
          </cell>
        </row>
        <row r="463">
          <cell r="A463" t="str">
            <v>SP-270</v>
          </cell>
          <cell r="B463" t="str">
            <v>YPF.RN.SP-270</v>
          </cell>
          <cell r="C463" t="str">
            <v>SP-0270</v>
          </cell>
          <cell r="D463" t="str">
            <v>YPF.RN.SP-270</v>
          </cell>
          <cell r="E463" t="str">
            <v>Catriel</v>
          </cell>
          <cell r="F463" t="str">
            <v>CAT Zona I</v>
          </cell>
          <cell r="G463" t="str">
            <v>SP- 04</v>
          </cell>
          <cell r="H463">
            <v>43046</v>
          </cell>
        </row>
        <row r="464">
          <cell r="A464" t="str">
            <v>SP-387a</v>
          </cell>
          <cell r="B464" t="str">
            <v>YPF.RN.SP-387</v>
          </cell>
          <cell r="C464" t="str">
            <v>SP-387</v>
          </cell>
          <cell r="D464" t="str">
            <v>YPF.RN.SP-0387a</v>
          </cell>
          <cell r="E464" t="str">
            <v>Catriel</v>
          </cell>
          <cell r="F464" t="str">
            <v>CAT Zona I</v>
          </cell>
          <cell r="G464" t="str">
            <v>SP- 01</v>
          </cell>
          <cell r="H464">
            <v>43044</v>
          </cell>
        </row>
        <row r="465">
          <cell r="A465" t="str">
            <v>SP-138(I)[00]a</v>
          </cell>
          <cell r="B465" t="str">
            <v>YPF.RN.SP-138(I)</v>
          </cell>
          <cell r="C465" t="str">
            <v>SP-138(I)</v>
          </cell>
          <cell r="D465" t="str">
            <v>YPF.RN.SP-0138(I)[00]a</v>
          </cell>
          <cell r="E465" t="str">
            <v>Catriel</v>
          </cell>
          <cell r="F465" t="str">
            <v>CAT Zona I</v>
          </cell>
          <cell r="G465" t="str">
            <v>SP- 06</v>
          </cell>
          <cell r="H465">
            <v>43043</v>
          </cell>
        </row>
        <row r="466">
          <cell r="A466" t="str">
            <v>CHO-32a</v>
          </cell>
          <cell r="B466" t="str">
            <v>YPF.Nq.CHO-32</v>
          </cell>
          <cell r="C466" t="str">
            <v>CHO-32</v>
          </cell>
          <cell r="D466" t="str">
            <v>YPF.Nq.CHO-0032a</v>
          </cell>
          <cell r="E466" t="str">
            <v>Catriel</v>
          </cell>
          <cell r="F466" t="str">
            <v>VAM Zona I</v>
          </cell>
          <cell r="G466" t="str">
            <v>CH</v>
          </cell>
          <cell r="H466">
            <v>43043</v>
          </cell>
        </row>
        <row r="467">
          <cell r="A467" t="str">
            <v>SP-344[00]a</v>
          </cell>
          <cell r="B467" t="str">
            <v>YPF.RN.SP-344</v>
          </cell>
          <cell r="C467" t="str">
            <v>SP-344</v>
          </cell>
          <cell r="D467" t="str">
            <v>YPF.RN.SP-0344[00]a</v>
          </cell>
          <cell r="E467" t="str">
            <v>Catriel</v>
          </cell>
          <cell r="F467" t="str">
            <v>CAT Zona I</v>
          </cell>
          <cell r="G467" t="str">
            <v>SP- 07</v>
          </cell>
          <cell r="H467">
            <v>43042</v>
          </cell>
        </row>
        <row r="468">
          <cell r="A468" t="str">
            <v>PuB-154a</v>
          </cell>
          <cell r="B468" t="str">
            <v>YPF.RN.PuB-154</v>
          </cell>
          <cell r="C468" t="str">
            <v>PuB-154</v>
          </cell>
          <cell r="D468" t="str">
            <v>YPF.RN.PuB-0154a</v>
          </cell>
          <cell r="E468" t="str">
            <v>Catriel</v>
          </cell>
          <cell r="F468" t="str">
            <v>CAT Zona I</v>
          </cell>
          <cell r="G468" t="str">
            <v>PB- 04</v>
          </cell>
          <cell r="H468">
            <v>43041</v>
          </cell>
        </row>
        <row r="469">
          <cell r="A469" t="str">
            <v>SCB-86a</v>
          </cell>
          <cell r="B469" t="str">
            <v>YPF.Nq.SCB-86</v>
          </cell>
          <cell r="C469" t="str">
            <v>SCB-86</v>
          </cell>
          <cell r="D469" t="str">
            <v>YPF.Nq.SCB-0086a</v>
          </cell>
          <cell r="E469" t="str">
            <v>Catriel</v>
          </cell>
          <cell r="F469" t="str">
            <v>VAM Zona I</v>
          </cell>
          <cell r="G469" t="str">
            <v>SCB- 01</v>
          </cell>
          <cell r="H469">
            <v>43039</v>
          </cell>
        </row>
        <row r="470">
          <cell r="A470" t="str">
            <v>PuB-153a</v>
          </cell>
          <cell r="B470" t="str">
            <v>YPF.RN.PuB-153</v>
          </cell>
          <cell r="C470" t="str">
            <v>PuB-153</v>
          </cell>
          <cell r="D470" t="str">
            <v>YPF.RN.PuB-0153a</v>
          </cell>
          <cell r="E470" t="str">
            <v>Catriel</v>
          </cell>
          <cell r="F470" t="str">
            <v>CAT Zona I</v>
          </cell>
          <cell r="G470" t="str">
            <v>PB- 03</v>
          </cell>
          <cell r="H470">
            <v>43038</v>
          </cell>
        </row>
        <row r="471">
          <cell r="A471" t="str">
            <v>SP-450a</v>
          </cell>
          <cell r="B471" t="str">
            <v>YPF.RN.SP-450</v>
          </cell>
          <cell r="C471" t="str">
            <v>SP-450</v>
          </cell>
          <cell r="D471" t="str">
            <v>YPF.RN.SP-0450a</v>
          </cell>
          <cell r="E471" t="str">
            <v>Catriel</v>
          </cell>
          <cell r="F471" t="str">
            <v>CAT Zona I</v>
          </cell>
          <cell r="G471" t="str">
            <v>SP-10</v>
          </cell>
          <cell r="H471">
            <v>43034</v>
          </cell>
        </row>
        <row r="472">
          <cell r="A472" t="str">
            <v>LR-1032</v>
          </cell>
          <cell r="B472" t="str">
            <v>Apa.RN.LR-1032</v>
          </cell>
          <cell r="C472" t="str">
            <v>LR-1032</v>
          </cell>
          <cell r="D472" t="str">
            <v>Apa.RN.LR-1032</v>
          </cell>
          <cell r="E472" t="str">
            <v>Catriel</v>
          </cell>
          <cell r="F472" t="str">
            <v>Cedido/Vendido CATRIEL</v>
          </cell>
          <cell r="G472" t="str">
            <v>Cedido/Vendido LOS RAMBLONES</v>
          </cell>
          <cell r="H472">
            <v>43033</v>
          </cell>
        </row>
        <row r="473">
          <cell r="A473" t="str">
            <v>VAM-27a</v>
          </cell>
          <cell r="B473" t="str">
            <v>YPF.Nq.VAM-27</v>
          </cell>
          <cell r="C473" t="str">
            <v>VAM-27</v>
          </cell>
          <cell r="D473" t="str">
            <v>YPF.Nq.VAM-0027a</v>
          </cell>
          <cell r="E473" t="str">
            <v>Catriel</v>
          </cell>
          <cell r="F473" t="str">
            <v>VAM Zona I</v>
          </cell>
          <cell r="G473" t="str">
            <v>VAM</v>
          </cell>
          <cell r="H473">
            <v>43033</v>
          </cell>
        </row>
        <row r="474">
          <cell r="A474" t="str">
            <v>SP-8a(I)</v>
          </cell>
          <cell r="B474" t="str">
            <v>YPF.RN.SP-8(I)</v>
          </cell>
          <cell r="C474" t="str">
            <v>SP-8(I)</v>
          </cell>
          <cell r="D474" t="str">
            <v>YPF.RN.SP-0008a(I)</v>
          </cell>
          <cell r="E474" t="str">
            <v>Catriel</v>
          </cell>
          <cell r="F474" t="str">
            <v>CAT Zona I</v>
          </cell>
          <cell r="G474" t="str">
            <v>SP- 01</v>
          </cell>
          <cell r="H474">
            <v>43032</v>
          </cell>
        </row>
        <row r="475">
          <cell r="A475" t="str">
            <v>EM-842a</v>
          </cell>
          <cell r="B475" t="str">
            <v>YPF.RN.EM-842</v>
          </cell>
          <cell r="C475" t="str">
            <v>EM-842</v>
          </cell>
          <cell r="D475" t="str">
            <v>YPF.RN.EM-0842a</v>
          </cell>
          <cell r="E475" t="str">
            <v>Catriel</v>
          </cell>
          <cell r="F475" t="str">
            <v>Cedido/Vendido CATRIEL</v>
          </cell>
          <cell r="G475" t="str">
            <v>Cedido /Vendido EL MEDANITO</v>
          </cell>
          <cell r="H475">
            <v>43031</v>
          </cell>
        </row>
        <row r="476">
          <cell r="A476" t="str">
            <v>SP-388a</v>
          </cell>
          <cell r="B476" t="str">
            <v>YPF.RN.SP-388</v>
          </cell>
          <cell r="C476" t="str">
            <v>SP-388</v>
          </cell>
          <cell r="D476" t="str">
            <v>YPF.RN.SP-0388a</v>
          </cell>
          <cell r="E476" t="str">
            <v>Catriel</v>
          </cell>
          <cell r="F476" t="str">
            <v>CAT Zona I</v>
          </cell>
          <cell r="G476" t="str">
            <v>SP- 01</v>
          </cell>
          <cell r="H476">
            <v>43030</v>
          </cell>
        </row>
        <row r="477">
          <cell r="A477" t="str">
            <v>EM-882a</v>
          </cell>
          <cell r="B477" t="str">
            <v>YPF.RN.EM-882</v>
          </cell>
          <cell r="C477" t="str">
            <v>EM-882</v>
          </cell>
          <cell r="D477" t="str">
            <v>YPF.RN.EM-0882a</v>
          </cell>
          <cell r="E477" t="str">
            <v>Catriel</v>
          </cell>
          <cell r="F477" t="str">
            <v>Cedido/Vendido CATRIEL</v>
          </cell>
          <cell r="G477" t="str">
            <v>Cedido /Vendido EL MEDANITO</v>
          </cell>
          <cell r="H477">
            <v>43029</v>
          </cell>
        </row>
        <row r="478">
          <cell r="A478" t="str">
            <v>EM-837a</v>
          </cell>
          <cell r="B478" t="str">
            <v>YPF.RN.EM-837</v>
          </cell>
          <cell r="C478" t="str">
            <v>EM-837</v>
          </cell>
          <cell r="D478" t="str">
            <v>YPF.RN.EM-0837a</v>
          </cell>
          <cell r="E478" t="str">
            <v>Catriel</v>
          </cell>
          <cell r="F478" t="str">
            <v>Cedido/Vendido CATRIEL</v>
          </cell>
          <cell r="G478" t="str">
            <v>Cedido /Vendido EL MEDANITO</v>
          </cell>
          <cell r="H478">
            <v>43028</v>
          </cell>
        </row>
        <row r="479">
          <cell r="A479" t="str">
            <v>EM-263a(I)</v>
          </cell>
          <cell r="B479" t="str">
            <v>YPF.RN.EM-263(I)</v>
          </cell>
          <cell r="C479" t="str">
            <v>EM-263(I)</v>
          </cell>
          <cell r="D479" t="str">
            <v>YPF.RN.EM-0263a(I)</v>
          </cell>
          <cell r="E479" t="str">
            <v>Catriel</v>
          </cell>
          <cell r="F479" t="str">
            <v>Cedido/Vendido CATRIEL</v>
          </cell>
          <cell r="G479" t="str">
            <v>Cedido /Vendido EL MEDANITO</v>
          </cell>
          <cell r="H479">
            <v>43026</v>
          </cell>
        </row>
        <row r="480">
          <cell r="A480" t="str">
            <v>EM-856a</v>
          </cell>
          <cell r="B480" t="str">
            <v>YPF.RN.EM-856</v>
          </cell>
          <cell r="C480" t="str">
            <v>EM-856</v>
          </cell>
          <cell r="D480" t="str">
            <v>YPF.RN.EM-0856a</v>
          </cell>
          <cell r="E480" t="str">
            <v>Catriel</v>
          </cell>
          <cell r="F480" t="str">
            <v>Cedido/Vendido CATRIEL</v>
          </cell>
          <cell r="G480" t="str">
            <v>Cedido /Vendido EL MEDANITO</v>
          </cell>
          <cell r="H480">
            <v>43024</v>
          </cell>
        </row>
        <row r="481">
          <cell r="A481" t="str">
            <v>SP-267</v>
          </cell>
          <cell r="B481" t="str">
            <v>YPF.RN.SP-267</v>
          </cell>
          <cell r="C481" t="str">
            <v>SP-0267</v>
          </cell>
          <cell r="D481" t="str">
            <v>YPF.RN.SP-267</v>
          </cell>
          <cell r="E481" t="str">
            <v>Catriel</v>
          </cell>
          <cell r="F481" t="str">
            <v>CAT Zona I</v>
          </cell>
          <cell r="G481" t="str">
            <v>SP- 06</v>
          </cell>
          <cell r="H481">
            <v>43023</v>
          </cell>
        </row>
        <row r="482">
          <cell r="A482" t="str">
            <v>EM-750a</v>
          </cell>
          <cell r="B482" t="str">
            <v>YPF.RN.EM-750</v>
          </cell>
          <cell r="C482" t="str">
            <v>EM-750</v>
          </cell>
          <cell r="D482" t="str">
            <v>YPF.RN.EM-0750a</v>
          </cell>
          <cell r="E482" t="str">
            <v>Catriel</v>
          </cell>
          <cell r="F482" t="str">
            <v>Cedido/Vendido CATRIEL</v>
          </cell>
          <cell r="G482" t="str">
            <v>Cedido /Vendido EL MEDANITO</v>
          </cell>
          <cell r="H482">
            <v>43022</v>
          </cell>
        </row>
        <row r="483">
          <cell r="A483" t="str">
            <v>PuB-31</v>
          </cell>
          <cell r="B483" t="str">
            <v>YPF.RN.PuB-31</v>
          </cell>
          <cell r="C483" t="str">
            <v>PuB-0031</v>
          </cell>
          <cell r="D483" t="str">
            <v>YPF.RN.PuB-31</v>
          </cell>
          <cell r="E483" t="str">
            <v>Catriel</v>
          </cell>
          <cell r="F483" t="str">
            <v>CAT Zona I</v>
          </cell>
          <cell r="G483" t="str">
            <v>PB- 02</v>
          </cell>
          <cell r="H483">
            <v>43019</v>
          </cell>
        </row>
        <row r="484">
          <cell r="A484" t="str">
            <v>SCB-0061[00]a</v>
          </cell>
          <cell r="B484" t="str">
            <v>YPF.Nq.SCB-61</v>
          </cell>
          <cell r="C484" t="str">
            <v>SCB-61</v>
          </cell>
          <cell r="D484" t="str">
            <v>YPF.Nq.SCB-0061[00]a</v>
          </cell>
          <cell r="E484" t="str">
            <v>Catriel</v>
          </cell>
          <cell r="F484" t="str">
            <v>VAM Zona I</v>
          </cell>
          <cell r="G484" t="str">
            <v>SCB- 01</v>
          </cell>
          <cell r="H484">
            <v>43019</v>
          </cell>
        </row>
        <row r="485">
          <cell r="A485" t="str">
            <v>LR-1048</v>
          </cell>
          <cell r="B485" t="str">
            <v>YSR.RN.LR-1048</v>
          </cell>
          <cell r="C485" t="str">
            <v>LR-1048</v>
          </cell>
          <cell r="D485" t="str">
            <v>YSR.RN.LR-1048</v>
          </cell>
          <cell r="E485" t="str">
            <v>Catriel</v>
          </cell>
          <cell r="F485" t="str">
            <v>Cedido/Vendido CATRIEL</v>
          </cell>
          <cell r="G485" t="str">
            <v>Cedido/Vendido LOS RAMBLONES</v>
          </cell>
          <cell r="H485">
            <v>43019</v>
          </cell>
        </row>
        <row r="486">
          <cell r="A486" t="str">
            <v>BP.a-4</v>
          </cell>
          <cell r="B486" t="str">
            <v>YPF.RN.BP.a-4</v>
          </cell>
          <cell r="C486" t="str">
            <v>BP-0004</v>
          </cell>
          <cell r="D486" t="str">
            <v>YPF.RN.BP.a-4</v>
          </cell>
          <cell r="E486" t="str">
            <v>Catriel</v>
          </cell>
          <cell r="F486" t="str">
            <v>Cedido/Vendido CATRIEL</v>
          </cell>
          <cell r="G486" t="str">
            <v>Cedido/Vendido BAJO DEL PICHE</v>
          </cell>
          <cell r="H486">
            <v>43018</v>
          </cell>
        </row>
        <row r="487">
          <cell r="A487" t="str">
            <v>VAM-46a</v>
          </cell>
          <cell r="B487" t="str">
            <v>YPF.Nq.VAM-46</v>
          </cell>
          <cell r="C487" t="str">
            <v>VAM-46</v>
          </cell>
          <cell r="D487" t="str">
            <v>YPF.Nq.VAM-0046a</v>
          </cell>
          <cell r="E487" t="str">
            <v>Catriel</v>
          </cell>
          <cell r="F487" t="str">
            <v>VAM Zona I</v>
          </cell>
          <cell r="G487" t="str">
            <v>VAM</v>
          </cell>
          <cell r="H487">
            <v>43016</v>
          </cell>
        </row>
        <row r="488">
          <cell r="A488" t="str">
            <v>BP-67a</v>
          </cell>
          <cell r="B488" t="str">
            <v>YPF.RN.BP.a-67</v>
          </cell>
          <cell r="C488" t="str">
            <v>BP-67</v>
          </cell>
          <cell r="D488" t="str">
            <v>YPF.RN.BP.a-0067a</v>
          </cell>
          <cell r="E488" t="str">
            <v>Catriel</v>
          </cell>
          <cell r="F488" t="str">
            <v>Cedido/Vendido CATRIEL</v>
          </cell>
          <cell r="G488" t="str">
            <v>Cedido/Vendido BAJO DEL PICHE</v>
          </cell>
          <cell r="H488">
            <v>43015</v>
          </cell>
        </row>
        <row r="489">
          <cell r="A489" t="str">
            <v>PuB.a-165[00]a</v>
          </cell>
          <cell r="B489" t="str">
            <v>YPF.RN.PuB.a-165</v>
          </cell>
          <cell r="C489" t="str">
            <v>PuB.a-165</v>
          </cell>
          <cell r="D489" t="str">
            <v>YPF.RN.PuB.a-0165[00]a</v>
          </cell>
          <cell r="E489" t="str">
            <v>Catriel</v>
          </cell>
          <cell r="F489" t="str">
            <v>CAT Zona I</v>
          </cell>
          <cell r="G489" t="str">
            <v>PB- 01</v>
          </cell>
          <cell r="H489">
            <v>43014</v>
          </cell>
        </row>
        <row r="490">
          <cell r="A490" t="str">
            <v>VAM-27a</v>
          </cell>
          <cell r="B490" t="str">
            <v>YPF.Nq.VAM-27</v>
          </cell>
          <cell r="C490" t="str">
            <v>VAM-27</v>
          </cell>
          <cell r="D490" t="str">
            <v>YPF.Nq.VAM-0027a</v>
          </cell>
          <cell r="E490" t="str">
            <v>Catriel</v>
          </cell>
          <cell r="F490" t="str">
            <v>VAM Zona I</v>
          </cell>
          <cell r="G490" t="str">
            <v>VAM</v>
          </cell>
          <cell r="H490">
            <v>43007</v>
          </cell>
        </row>
        <row r="491">
          <cell r="A491" t="str">
            <v>PuB-66</v>
          </cell>
          <cell r="B491" t="str">
            <v>YPF.RN.PuB-66</v>
          </cell>
          <cell r="C491" t="str">
            <v>PuB-0066</v>
          </cell>
          <cell r="D491" t="str">
            <v>YPF.RN.PuB-66</v>
          </cell>
          <cell r="E491" t="str">
            <v>Catriel</v>
          </cell>
          <cell r="F491" t="str">
            <v>CAT Zona I</v>
          </cell>
          <cell r="G491" t="str">
            <v>PB- 04</v>
          </cell>
          <cell r="H491">
            <v>43006</v>
          </cell>
        </row>
        <row r="492">
          <cell r="A492" t="str">
            <v>PuB-157[00]a</v>
          </cell>
          <cell r="B492" t="str">
            <v>YPF.RN.PuB-157</v>
          </cell>
          <cell r="C492" t="str">
            <v>PuB-157</v>
          </cell>
          <cell r="D492" t="str">
            <v>YPF.RN.PuB-0157[00]a</v>
          </cell>
          <cell r="E492" t="str">
            <v>Catriel</v>
          </cell>
          <cell r="F492" t="str">
            <v>CAT Zona I</v>
          </cell>
          <cell r="G492" t="str">
            <v>PB- 04</v>
          </cell>
          <cell r="H492">
            <v>43005</v>
          </cell>
        </row>
        <row r="493">
          <cell r="A493" t="str">
            <v>SCB-107a</v>
          </cell>
          <cell r="B493" t="str">
            <v>YPF.Nq.SCB-107</v>
          </cell>
          <cell r="C493" t="str">
            <v>SCB-107</v>
          </cell>
          <cell r="D493" t="str">
            <v>YPF.Nq.SCB-0107a</v>
          </cell>
          <cell r="E493" t="str">
            <v>Catriel</v>
          </cell>
          <cell r="F493" t="str">
            <v>VAM Zona I</v>
          </cell>
          <cell r="G493" t="str">
            <v>SCB- 01</v>
          </cell>
          <cell r="H493">
            <v>43004</v>
          </cell>
        </row>
        <row r="494">
          <cell r="A494" t="str">
            <v>CHO-41(d)[00]a</v>
          </cell>
          <cell r="B494" t="str">
            <v>YPF.Nq.CHO-41(d)</v>
          </cell>
          <cell r="C494" t="str">
            <v>CHO-41(d)</v>
          </cell>
          <cell r="D494" t="str">
            <v>YPF.Nq.CHO-0041(d)[00]a</v>
          </cell>
          <cell r="E494" t="str">
            <v>Catriel</v>
          </cell>
          <cell r="F494" t="str">
            <v>VAM Zona I</v>
          </cell>
          <cell r="G494" t="str">
            <v>CHON</v>
          </cell>
          <cell r="H494">
            <v>43004</v>
          </cell>
        </row>
        <row r="495">
          <cell r="A495" t="str">
            <v>SP-214</v>
          </cell>
          <cell r="B495" t="str">
            <v>YPF.RN.SP-214</v>
          </cell>
          <cell r="C495" t="str">
            <v>SP-0214</v>
          </cell>
          <cell r="D495" t="str">
            <v>YPF.RN.SP-214</v>
          </cell>
          <cell r="E495" t="str">
            <v>Catriel</v>
          </cell>
          <cell r="F495" t="str">
            <v>CAT Zona I</v>
          </cell>
          <cell r="G495" t="str">
            <v>SP- 07</v>
          </cell>
          <cell r="H495">
            <v>43002</v>
          </cell>
        </row>
        <row r="496">
          <cell r="A496" t="str">
            <v>CHO-40a(d)</v>
          </cell>
          <cell r="B496" t="str">
            <v>YPF.Nq.CHO-40(d)</v>
          </cell>
          <cell r="C496" t="str">
            <v>CHO-40(d)</v>
          </cell>
          <cell r="D496" t="str">
            <v>YPF.Nq.CHO-0040a(d)</v>
          </cell>
          <cell r="E496" t="str">
            <v>Catriel</v>
          </cell>
          <cell r="F496" t="str">
            <v>VAM Zona I</v>
          </cell>
          <cell r="G496" t="str">
            <v>CHON</v>
          </cell>
          <cell r="H496">
            <v>43002</v>
          </cell>
        </row>
        <row r="497">
          <cell r="A497" t="str">
            <v>CHO.a-38[00]a</v>
          </cell>
          <cell r="B497" t="str">
            <v>YPF.Nq.CHO.a-38</v>
          </cell>
          <cell r="C497" t="str">
            <v>CHO.a-38</v>
          </cell>
          <cell r="D497" t="str">
            <v>YPF.Nq.CHO.a-0038[00]a</v>
          </cell>
          <cell r="E497" t="str">
            <v>Catriel</v>
          </cell>
          <cell r="F497" t="str">
            <v>VAM Zona I</v>
          </cell>
          <cell r="G497" t="str">
            <v>CHON</v>
          </cell>
          <cell r="H497">
            <v>43001</v>
          </cell>
        </row>
        <row r="498">
          <cell r="A498" t="str">
            <v>SCB-37</v>
          </cell>
          <cell r="B498" t="str">
            <v>YPF.Nq.SCB-37</v>
          </cell>
          <cell r="C498" t="str">
            <v>SCB-37</v>
          </cell>
          <cell r="D498" t="str">
            <v>YPF.Nq.SCB-37</v>
          </cell>
          <cell r="E498" t="str">
            <v>Catriel</v>
          </cell>
          <cell r="F498" t="str">
            <v>VAM Zona I</v>
          </cell>
          <cell r="G498" t="str">
            <v>SCB- 01</v>
          </cell>
          <cell r="H498">
            <v>43000</v>
          </cell>
        </row>
        <row r="499">
          <cell r="A499" t="str">
            <v>CHO-61(d)[00]a</v>
          </cell>
          <cell r="B499" t="str">
            <v>YPF.Nq.CHO-61(d)</v>
          </cell>
          <cell r="C499" t="str">
            <v>CHO-61(d)</v>
          </cell>
          <cell r="D499" t="str">
            <v>YPF.Nq.CHO-0061(d)[00]a</v>
          </cell>
          <cell r="E499" t="str">
            <v>Catriel</v>
          </cell>
          <cell r="F499" t="str">
            <v>VAM Zona I</v>
          </cell>
          <cell r="G499" t="str">
            <v>CHON</v>
          </cell>
          <cell r="H499">
            <v>42999</v>
          </cell>
        </row>
        <row r="500">
          <cell r="A500" t="str">
            <v>SP-23</v>
          </cell>
          <cell r="B500" t="str">
            <v>YPF.RN.SP-23</v>
          </cell>
          <cell r="C500" t="str">
            <v>SP-0023</v>
          </cell>
          <cell r="D500" t="str">
            <v>YPF.RN.SP-23</v>
          </cell>
          <cell r="E500" t="str">
            <v>Catriel</v>
          </cell>
          <cell r="F500" t="str">
            <v>CAT Zona I</v>
          </cell>
          <cell r="G500" t="str">
            <v>SP- 01</v>
          </cell>
          <cell r="H500">
            <v>42999</v>
          </cell>
        </row>
        <row r="501">
          <cell r="A501" t="str">
            <v>PuB-195[00]a</v>
          </cell>
          <cell r="B501" t="str">
            <v>YPF.RN.PuB-195</v>
          </cell>
          <cell r="C501" t="str">
            <v>PuB-195</v>
          </cell>
          <cell r="D501" t="str">
            <v>YPF.RN.PuB-0195[00]a</v>
          </cell>
          <cell r="E501" t="str">
            <v>Catriel</v>
          </cell>
          <cell r="F501" t="str">
            <v>CAT Zona I</v>
          </cell>
          <cell r="G501" t="str">
            <v>PB- 04</v>
          </cell>
          <cell r="H501">
            <v>42994</v>
          </cell>
        </row>
        <row r="502">
          <cell r="A502" t="str">
            <v>VAM-65a(d)</v>
          </cell>
          <cell r="B502" t="str">
            <v>YPF.Nq.VAM-65(d)</v>
          </cell>
          <cell r="C502" t="str">
            <v>VAM-65(d)</v>
          </cell>
          <cell r="D502" t="str">
            <v>YPF.Nq.VAM-0065a(d)</v>
          </cell>
          <cell r="E502" t="str">
            <v>Catriel</v>
          </cell>
          <cell r="F502" t="str">
            <v>VAM Zona I</v>
          </cell>
          <cell r="G502" t="str">
            <v>VAM</v>
          </cell>
          <cell r="H502">
            <v>42993</v>
          </cell>
        </row>
        <row r="503">
          <cell r="A503" t="str">
            <v>SCB-41</v>
          </cell>
          <cell r="B503" t="str">
            <v>YPF.Nq.SCB-41</v>
          </cell>
          <cell r="C503" t="str">
            <v>SCB-0041</v>
          </cell>
          <cell r="D503" t="str">
            <v>YPF.Nq.SCB-41</v>
          </cell>
          <cell r="E503" t="str">
            <v>Catriel</v>
          </cell>
          <cell r="F503" t="str">
            <v>VAM Zona I</v>
          </cell>
          <cell r="G503" t="str">
            <v>SCB- 01</v>
          </cell>
          <cell r="H503">
            <v>42991</v>
          </cell>
        </row>
        <row r="504">
          <cell r="A504" t="str">
            <v>SP-230</v>
          </cell>
          <cell r="B504" t="str">
            <v>YPF.Nq.SP-230</v>
          </cell>
          <cell r="C504" t="str">
            <v>SP-0230</v>
          </cell>
          <cell r="D504" t="str">
            <v>YPF.Nq.SP-230</v>
          </cell>
          <cell r="E504" t="str">
            <v>Catriel</v>
          </cell>
          <cell r="F504" t="str">
            <v>CAT Zona I</v>
          </cell>
          <cell r="G504" t="str">
            <v>SP- 04</v>
          </cell>
          <cell r="H504">
            <v>42986</v>
          </cell>
        </row>
        <row r="505">
          <cell r="A505" t="str">
            <v>PuB-141[00]a</v>
          </cell>
          <cell r="B505" t="str">
            <v>YPF.RN.PuB-141</v>
          </cell>
          <cell r="C505" t="str">
            <v>PuB-141</v>
          </cell>
          <cell r="D505" t="str">
            <v>YPF.RN.PuB-0141[00]a</v>
          </cell>
          <cell r="E505" t="str">
            <v>Catriel</v>
          </cell>
          <cell r="F505" t="str">
            <v>CAT Zona I</v>
          </cell>
          <cell r="G505" t="str">
            <v>PB- 04</v>
          </cell>
          <cell r="H505">
            <v>42984</v>
          </cell>
        </row>
        <row r="506">
          <cell r="A506" t="str">
            <v>RiAl-4a</v>
          </cell>
          <cell r="B506" t="str">
            <v>YPF.Nq.RiAl.a-4</v>
          </cell>
          <cell r="C506" t="str">
            <v>RiAl-4</v>
          </cell>
          <cell r="D506" t="str">
            <v>YPF.Nq.RiAl.a-0004a</v>
          </cell>
          <cell r="E506" t="str">
            <v>Catriel</v>
          </cell>
          <cell r="F506" t="str">
            <v>VAM Zona I</v>
          </cell>
          <cell r="G506" t="str">
            <v>LaMa- 02</v>
          </cell>
          <cell r="H506">
            <v>42983</v>
          </cell>
        </row>
        <row r="507">
          <cell r="A507" t="str">
            <v>RiAl-7a</v>
          </cell>
          <cell r="B507" t="str">
            <v>YPF.Nq.RiAl-7</v>
          </cell>
          <cell r="C507" t="str">
            <v>RiAl-7</v>
          </cell>
          <cell r="D507" t="str">
            <v>YPF.Nq.RiAl-0007a</v>
          </cell>
          <cell r="E507" t="str">
            <v>Catriel</v>
          </cell>
          <cell r="F507" t="str">
            <v>VAM Zona I</v>
          </cell>
          <cell r="G507" t="str">
            <v>LaMa- 02</v>
          </cell>
          <cell r="H507">
            <v>42981</v>
          </cell>
        </row>
        <row r="508">
          <cell r="A508" t="str">
            <v>LR-1048</v>
          </cell>
          <cell r="B508" t="str">
            <v>YSR.RN.LR-1048</v>
          </cell>
          <cell r="C508" t="str">
            <v>LR-1048</v>
          </cell>
          <cell r="D508" t="str">
            <v>YSR.RN.LR-1048</v>
          </cell>
          <cell r="E508" t="str">
            <v>Catriel</v>
          </cell>
          <cell r="F508" t="str">
            <v>Cedido/Vendido CATRIEL</v>
          </cell>
          <cell r="G508" t="str">
            <v>Cedido/Vendido LOS RAMBLONES</v>
          </cell>
          <cell r="H508">
            <v>42980</v>
          </cell>
        </row>
        <row r="509">
          <cell r="A509" t="str">
            <v>EM-764a</v>
          </cell>
          <cell r="B509" t="str">
            <v>YPF.RN.EM-764</v>
          </cell>
          <cell r="C509" t="str">
            <v>EM-764</v>
          </cell>
          <cell r="D509" t="str">
            <v>YPF.RN.EM-0764a</v>
          </cell>
          <cell r="E509" t="str">
            <v>Catriel</v>
          </cell>
          <cell r="F509" t="str">
            <v>Cedido/Vendido CATRIEL</v>
          </cell>
          <cell r="G509" t="str">
            <v>Cedido /Vendido EL MEDANITO</v>
          </cell>
          <cell r="H509">
            <v>42979</v>
          </cell>
        </row>
        <row r="510">
          <cell r="A510" t="str">
            <v>PuB-43</v>
          </cell>
          <cell r="B510" t="str">
            <v>YPF.RN.PuB-43</v>
          </cell>
          <cell r="C510" t="str">
            <v>PuB-0043</v>
          </cell>
          <cell r="D510" t="str">
            <v>YPF.RN.PuB-43</v>
          </cell>
          <cell r="E510" t="str">
            <v>Catriel</v>
          </cell>
          <cell r="F510" t="str">
            <v>CAT Zona I</v>
          </cell>
          <cell r="G510" t="str">
            <v>PB- 02</v>
          </cell>
          <cell r="H510">
            <v>42975</v>
          </cell>
        </row>
        <row r="511">
          <cell r="A511" t="str">
            <v>SP-474a</v>
          </cell>
          <cell r="B511" t="str">
            <v>YPF.RN.SP-474</v>
          </cell>
          <cell r="C511" t="str">
            <v>SP-474</v>
          </cell>
          <cell r="D511" t="str">
            <v>YPF.RN.SP-0474a</v>
          </cell>
          <cell r="E511" t="str">
            <v>Catriel</v>
          </cell>
          <cell r="F511" t="str">
            <v>CAT Zona I</v>
          </cell>
          <cell r="G511" t="str">
            <v>SP- 02</v>
          </cell>
          <cell r="H511">
            <v>42973</v>
          </cell>
        </row>
        <row r="512">
          <cell r="A512" t="str">
            <v>EM-482a(I)</v>
          </cell>
          <cell r="B512" t="str">
            <v>YPF.RN.EM.IA-482(I)</v>
          </cell>
          <cell r="C512" t="str">
            <v>EM.IA-482(I)</v>
          </cell>
          <cell r="D512" t="str">
            <v>YPF.RN.EM.IA-0482a(I)</v>
          </cell>
          <cell r="E512" t="str">
            <v>Catriel</v>
          </cell>
          <cell r="F512" t="str">
            <v>Cedido/Vendido CATRIEL</v>
          </cell>
          <cell r="G512" t="str">
            <v>Cedido /Vendido EL MEDANITO</v>
          </cell>
          <cell r="H512">
            <v>42971</v>
          </cell>
        </row>
        <row r="513">
          <cell r="A513" t="str">
            <v>SP-364a</v>
          </cell>
          <cell r="B513" t="str">
            <v>YPF.RN.SP-364</v>
          </cell>
          <cell r="C513" t="str">
            <v>SP-364</v>
          </cell>
          <cell r="D513" t="str">
            <v>YPF.RN.SP-0364a</v>
          </cell>
          <cell r="E513" t="str">
            <v>Catriel</v>
          </cell>
          <cell r="F513" t="str">
            <v>CAT Zona I</v>
          </cell>
          <cell r="G513" t="str">
            <v>SP- 06</v>
          </cell>
          <cell r="H513">
            <v>42968</v>
          </cell>
        </row>
        <row r="514">
          <cell r="A514" t="str">
            <v>SP-420a</v>
          </cell>
          <cell r="B514" t="str">
            <v>YPF.RN.SP-420</v>
          </cell>
          <cell r="C514" t="str">
            <v>SP-420</v>
          </cell>
          <cell r="D514" t="str">
            <v>YPF.RN.SP-0420a</v>
          </cell>
          <cell r="E514" t="str">
            <v>Catriel</v>
          </cell>
          <cell r="F514" t="str">
            <v>CAT Zona I</v>
          </cell>
          <cell r="G514" t="str">
            <v>SP- 04</v>
          </cell>
          <cell r="H514">
            <v>42965</v>
          </cell>
        </row>
        <row r="515">
          <cell r="A515" t="str">
            <v>VAM-65a(d)</v>
          </cell>
          <cell r="B515" t="str">
            <v>YPF.Nq.VAM-65(d)</v>
          </cell>
          <cell r="C515" t="str">
            <v>VAM-65(d)</v>
          </cell>
          <cell r="D515" t="str">
            <v>YPF.Nq.VAM-0065a(d)</v>
          </cell>
          <cell r="E515" t="str">
            <v>Catriel</v>
          </cell>
          <cell r="F515" t="str">
            <v>VAM Zona I</v>
          </cell>
          <cell r="G515" t="str">
            <v>VAM</v>
          </cell>
          <cell r="H515">
            <v>42964</v>
          </cell>
        </row>
        <row r="516">
          <cell r="A516" t="str">
            <v>PuB-52</v>
          </cell>
          <cell r="B516" t="str">
            <v>YPF.RN.PuB-52</v>
          </cell>
          <cell r="C516" t="str">
            <v>PuB-0052</v>
          </cell>
          <cell r="D516" t="str">
            <v>YPF.RN.PuB-52</v>
          </cell>
          <cell r="E516" t="str">
            <v>Catriel</v>
          </cell>
          <cell r="F516" t="str">
            <v>CAT Zona I</v>
          </cell>
          <cell r="G516" t="str">
            <v>PB- 03</v>
          </cell>
          <cell r="H516">
            <v>42964</v>
          </cell>
        </row>
        <row r="517">
          <cell r="A517" t="str">
            <v>SP-315a</v>
          </cell>
          <cell r="B517" t="str">
            <v>YPF.RN.SP.IA-315</v>
          </cell>
          <cell r="C517" t="str">
            <v>SP-315</v>
          </cell>
          <cell r="D517" t="str">
            <v>YPF.RN.SP.IA-0315a</v>
          </cell>
          <cell r="E517" t="str">
            <v>Catriel</v>
          </cell>
          <cell r="F517" t="str">
            <v>CAT Zona I</v>
          </cell>
          <cell r="G517" t="str">
            <v>SP- 06</v>
          </cell>
          <cell r="H517">
            <v>42962</v>
          </cell>
        </row>
        <row r="518">
          <cell r="A518" t="str">
            <v>SP-341a</v>
          </cell>
          <cell r="B518" t="str">
            <v>YPF.RN.SP-341</v>
          </cell>
          <cell r="C518" t="str">
            <v>SP-341</v>
          </cell>
          <cell r="D518" t="str">
            <v>YPF.RN.SP-0341a</v>
          </cell>
          <cell r="E518" t="str">
            <v>Catriel</v>
          </cell>
          <cell r="F518" t="str">
            <v>CAT Zona I</v>
          </cell>
          <cell r="G518" t="str">
            <v>SP- 06</v>
          </cell>
          <cell r="H518">
            <v>42962</v>
          </cell>
        </row>
        <row r="519">
          <cell r="A519" t="str">
            <v>EM-826a</v>
          </cell>
          <cell r="B519" t="str">
            <v>YPF.RN.EM-826</v>
          </cell>
          <cell r="C519" t="str">
            <v>EM-826</v>
          </cell>
          <cell r="D519" t="str">
            <v>YPF.RN.EM-0826a</v>
          </cell>
          <cell r="E519" t="str">
            <v>Catriel</v>
          </cell>
          <cell r="F519" t="str">
            <v>Cedido/Vendido CATRIEL</v>
          </cell>
          <cell r="G519" t="str">
            <v>Cedido /Vendido EL MEDANITO</v>
          </cell>
          <cell r="H519">
            <v>42961</v>
          </cell>
        </row>
        <row r="520">
          <cell r="A520" t="str">
            <v>SP-21</v>
          </cell>
          <cell r="B520" t="str">
            <v>YPF.RN.SP-21</v>
          </cell>
          <cell r="C520" t="str">
            <v>SP-0021</v>
          </cell>
          <cell r="D520" t="str">
            <v>YPF.RN.SP-21</v>
          </cell>
          <cell r="E520" t="str">
            <v>Catriel</v>
          </cell>
          <cell r="F520" t="str">
            <v>CAT Zona I</v>
          </cell>
          <cell r="G520" t="str">
            <v>SP- 01</v>
          </cell>
          <cell r="H520">
            <v>42959</v>
          </cell>
        </row>
        <row r="521">
          <cell r="A521" t="str">
            <v>EM-764a</v>
          </cell>
          <cell r="B521" t="str">
            <v>YPF.RN.EM-764</v>
          </cell>
          <cell r="C521" t="str">
            <v>EM-764</v>
          </cell>
          <cell r="D521" t="str">
            <v>YPF.RN.EM-0764a</v>
          </cell>
          <cell r="E521" t="str">
            <v>Catriel</v>
          </cell>
          <cell r="F521" t="str">
            <v>Cedido/Vendido CATRIEL</v>
          </cell>
          <cell r="G521" t="str">
            <v>Cedido /Vendido EL MEDANITO</v>
          </cell>
          <cell r="H521">
            <v>42958</v>
          </cell>
        </row>
        <row r="522">
          <cell r="A522" t="str">
            <v>LR-1046d</v>
          </cell>
          <cell r="B522" t="str">
            <v>APA.RN.LR-1046(d)</v>
          </cell>
          <cell r="C522" t="str">
            <v>LR-1046(d)</v>
          </cell>
          <cell r="D522" t="str">
            <v>APA.RN.LR-1046(d)</v>
          </cell>
          <cell r="E522" t="str">
            <v>Catriel</v>
          </cell>
          <cell r="F522" t="str">
            <v>Cedido/Vendido CATRIEL</v>
          </cell>
          <cell r="G522" t="str">
            <v>Cedido/Vendido LOS RAMBLONES</v>
          </cell>
          <cell r="H522">
            <v>42958</v>
          </cell>
        </row>
        <row r="523">
          <cell r="A523" t="str">
            <v>VAM-25a</v>
          </cell>
          <cell r="B523" t="str">
            <v>YPF.Nq.VAM-25</v>
          </cell>
          <cell r="C523" t="str">
            <v>VAM-25</v>
          </cell>
          <cell r="D523" t="str">
            <v>YPF.Nq.VAM-0025a</v>
          </cell>
          <cell r="E523" t="str">
            <v>Catriel</v>
          </cell>
          <cell r="F523" t="str">
            <v>VAM Zona I</v>
          </cell>
          <cell r="G523" t="str">
            <v>VAM</v>
          </cell>
          <cell r="H523">
            <v>42955</v>
          </cell>
        </row>
        <row r="524">
          <cell r="A524" t="str">
            <v>SP-214</v>
          </cell>
          <cell r="B524" t="str">
            <v>YPF.RN.SP-214</v>
          </cell>
          <cell r="C524" t="str">
            <v>SP-0214</v>
          </cell>
          <cell r="D524" t="str">
            <v>YPF.RN.SP-214</v>
          </cell>
          <cell r="E524" t="str">
            <v>Catriel</v>
          </cell>
          <cell r="F524" t="str">
            <v>CAT Zona I</v>
          </cell>
          <cell r="G524" t="str">
            <v>SP- 07</v>
          </cell>
          <cell r="H524">
            <v>42955</v>
          </cell>
        </row>
        <row r="525">
          <cell r="A525" t="str">
            <v>SP-52</v>
          </cell>
          <cell r="B525" t="str">
            <v>YPF.RN.SP-52</v>
          </cell>
          <cell r="C525" t="str">
            <v>SP-0052</v>
          </cell>
          <cell r="D525" t="str">
            <v>YPF.RN.SP-52</v>
          </cell>
          <cell r="E525" t="str">
            <v>Catriel</v>
          </cell>
          <cell r="F525" t="str">
            <v>CAT Zona I</v>
          </cell>
          <cell r="G525" t="str">
            <v>SP- 02</v>
          </cell>
          <cell r="H525">
            <v>42955</v>
          </cell>
        </row>
        <row r="526">
          <cell r="A526" t="str">
            <v>PuB-158a</v>
          </cell>
          <cell r="B526" t="str">
            <v>YPF.RN.PuB-158</v>
          </cell>
          <cell r="C526" t="str">
            <v>PuB-158</v>
          </cell>
          <cell r="D526" t="str">
            <v>YPF.RN.PuB-0158a</v>
          </cell>
          <cell r="E526" t="str">
            <v>Catriel</v>
          </cell>
          <cell r="F526" t="str">
            <v>CAT Zona I</v>
          </cell>
          <cell r="G526" t="str">
            <v>PB- 04</v>
          </cell>
          <cell r="H526">
            <v>42952</v>
          </cell>
        </row>
        <row r="527">
          <cell r="A527" t="str">
            <v>PuB-194[00]a</v>
          </cell>
          <cell r="B527" t="str">
            <v>YPF.RN.PuB-194</v>
          </cell>
          <cell r="C527" t="str">
            <v>PuB-194</v>
          </cell>
          <cell r="D527" t="str">
            <v>YPF.RN.PuB-0194[00]a</v>
          </cell>
          <cell r="E527" t="str">
            <v>Catriel</v>
          </cell>
          <cell r="F527" t="str">
            <v>CAT Zona I</v>
          </cell>
          <cell r="G527" t="str">
            <v>PB- 04</v>
          </cell>
          <cell r="H527">
            <v>42951</v>
          </cell>
        </row>
        <row r="528">
          <cell r="A528" t="str">
            <v>VAM-19a</v>
          </cell>
          <cell r="B528" t="str">
            <v>YPF.Nq.VAM-19</v>
          </cell>
          <cell r="C528" t="str">
            <v>VAM-19</v>
          </cell>
          <cell r="D528" t="str">
            <v>YPF.Nq.VAM-0019a</v>
          </cell>
          <cell r="E528" t="str">
            <v>Catriel</v>
          </cell>
          <cell r="F528" t="str">
            <v>VAM Zona I</v>
          </cell>
          <cell r="G528" t="str">
            <v>VAM</v>
          </cell>
          <cell r="H528">
            <v>42951</v>
          </cell>
        </row>
        <row r="529">
          <cell r="A529" t="str">
            <v>PuB-196[00]a</v>
          </cell>
          <cell r="B529" t="str">
            <v>YPF.RN.PuB-196</v>
          </cell>
          <cell r="C529" t="str">
            <v>PuB-196</v>
          </cell>
          <cell r="D529" t="str">
            <v>YPF.RN.PuB-0196[00]a</v>
          </cell>
          <cell r="E529" t="str">
            <v>Catriel</v>
          </cell>
          <cell r="F529" t="str">
            <v>CAT Zona I</v>
          </cell>
          <cell r="G529" t="str">
            <v>PB- 04</v>
          </cell>
          <cell r="H529">
            <v>42949</v>
          </cell>
        </row>
        <row r="530">
          <cell r="A530" t="str">
            <v>SCB-84a</v>
          </cell>
          <cell r="B530" t="str">
            <v>YPF.Nq.SCB-84</v>
          </cell>
          <cell r="C530" t="str">
            <v>SCB-84</v>
          </cell>
          <cell r="D530" t="str">
            <v>YPF.Nq.SCB-0084a</v>
          </cell>
          <cell r="E530" t="str">
            <v>Catriel</v>
          </cell>
          <cell r="F530" t="str">
            <v>VAM Zona I</v>
          </cell>
          <cell r="G530" t="str">
            <v>SCB- 01</v>
          </cell>
          <cell r="H530">
            <v>42947</v>
          </cell>
        </row>
        <row r="531">
          <cell r="A531" t="str">
            <v>SCB-81a</v>
          </cell>
          <cell r="B531" t="str">
            <v>YPF.Nq.SCB-81</v>
          </cell>
          <cell r="C531" t="str">
            <v>SCB-81</v>
          </cell>
          <cell r="D531" t="str">
            <v>YPF.Nq.SCB-0081a</v>
          </cell>
          <cell r="E531" t="str">
            <v>Catriel</v>
          </cell>
          <cell r="F531" t="str">
            <v>VAM Zona I</v>
          </cell>
          <cell r="G531" t="str">
            <v>SCB- 01</v>
          </cell>
          <cell r="H531">
            <v>42944</v>
          </cell>
        </row>
        <row r="532">
          <cell r="A532" t="str">
            <v>SP-35</v>
          </cell>
          <cell r="B532" t="str">
            <v>YPF.RN.SP-35</v>
          </cell>
          <cell r="C532" t="str">
            <v>SP-0035</v>
          </cell>
          <cell r="D532" t="str">
            <v>YPF.RN.SP-35</v>
          </cell>
          <cell r="E532" t="str">
            <v>Catriel</v>
          </cell>
          <cell r="F532" t="str">
            <v>CAT Zona I</v>
          </cell>
          <cell r="G532" t="str">
            <v>SP- 02</v>
          </cell>
          <cell r="H532">
            <v>42942</v>
          </cell>
        </row>
        <row r="533">
          <cell r="A533" t="str">
            <v>VAM-20a</v>
          </cell>
          <cell r="B533" t="str">
            <v>YPF.Nq.VAM-20</v>
          </cell>
          <cell r="C533" t="str">
            <v>VAM-20</v>
          </cell>
          <cell r="D533" t="str">
            <v>YPF.Nq.VAM-0020a</v>
          </cell>
          <cell r="E533" t="str">
            <v>Catriel</v>
          </cell>
          <cell r="F533" t="str">
            <v>VAM Zona I</v>
          </cell>
          <cell r="G533" t="str">
            <v>VAM</v>
          </cell>
          <cell r="H533">
            <v>42938</v>
          </cell>
        </row>
        <row r="534">
          <cell r="A534" t="str">
            <v>SP-413a</v>
          </cell>
          <cell r="B534" t="str">
            <v>YPF.RN.SP.a-413</v>
          </cell>
          <cell r="C534" t="str">
            <v>SP.a-413</v>
          </cell>
          <cell r="D534" t="str">
            <v>YPF.RN.SP.a-0413a</v>
          </cell>
          <cell r="E534" t="str">
            <v>Catriel</v>
          </cell>
          <cell r="F534" t="str">
            <v>CAT Zona I</v>
          </cell>
          <cell r="G534" t="str">
            <v>SP-10</v>
          </cell>
          <cell r="H534">
            <v>42937</v>
          </cell>
        </row>
        <row r="535">
          <cell r="A535" t="str">
            <v>SP-53</v>
          </cell>
          <cell r="B535" t="str">
            <v>YPF.RN.SP-53</v>
          </cell>
          <cell r="C535" t="str">
            <v>SP-0053</v>
          </cell>
          <cell r="D535" t="str">
            <v>YPF.RN.SP-53</v>
          </cell>
          <cell r="E535" t="str">
            <v>Catriel</v>
          </cell>
          <cell r="F535" t="str">
            <v>CAT Zona I</v>
          </cell>
          <cell r="G535" t="str">
            <v>SP- 03</v>
          </cell>
          <cell r="H535">
            <v>42933</v>
          </cell>
        </row>
        <row r="536">
          <cell r="A536" t="str">
            <v>SP-106a(I)</v>
          </cell>
          <cell r="B536" t="str">
            <v>YPF.RN.SP-106(I)</v>
          </cell>
          <cell r="C536" t="str">
            <v>SP-106(I)</v>
          </cell>
          <cell r="D536" t="str">
            <v>YPF.RN.SP-0106a(I)</v>
          </cell>
          <cell r="E536" t="str">
            <v>Catriel</v>
          </cell>
          <cell r="F536" t="str">
            <v>CAT Zona I</v>
          </cell>
          <cell r="G536" t="str">
            <v>SP- 02</v>
          </cell>
          <cell r="H536">
            <v>42929</v>
          </cell>
        </row>
        <row r="537">
          <cell r="A537" t="str">
            <v>SP-211</v>
          </cell>
          <cell r="B537" t="str">
            <v>YPF.RN.SP-211</v>
          </cell>
          <cell r="C537" t="str">
            <v>SP-0211</v>
          </cell>
          <cell r="D537" t="str">
            <v>YPF.RN.SP-211</v>
          </cell>
          <cell r="E537" t="str">
            <v>Catriel</v>
          </cell>
          <cell r="F537" t="str">
            <v>CAT Zona I</v>
          </cell>
          <cell r="G537" t="str">
            <v>SP- 02</v>
          </cell>
          <cell r="H537">
            <v>42927</v>
          </cell>
        </row>
        <row r="538">
          <cell r="A538" t="str">
            <v>SP-232</v>
          </cell>
          <cell r="B538" t="str">
            <v>YPF.RN.SP-232</v>
          </cell>
          <cell r="C538" t="str">
            <v>SP-0232</v>
          </cell>
          <cell r="D538" t="str">
            <v>YPF.RN.SP-232</v>
          </cell>
          <cell r="E538" t="str">
            <v>Catriel</v>
          </cell>
          <cell r="F538" t="str">
            <v>CAT Zona I</v>
          </cell>
          <cell r="G538" t="str">
            <v>SP- 03</v>
          </cell>
          <cell r="H538">
            <v>42926</v>
          </cell>
        </row>
        <row r="539">
          <cell r="A539" t="str">
            <v>SP-147a(I)</v>
          </cell>
          <cell r="B539" t="str">
            <v>YPF.RN.SP-147(I)</v>
          </cell>
          <cell r="C539" t="str">
            <v>SP-147(I)</v>
          </cell>
          <cell r="D539" t="str">
            <v>YPF.RN.SP-0147a(I)</v>
          </cell>
          <cell r="E539" t="str">
            <v>Catriel</v>
          </cell>
          <cell r="F539" t="str">
            <v>CAT Zona I</v>
          </cell>
          <cell r="G539" t="str">
            <v>SP- 07</v>
          </cell>
          <cell r="H539">
            <v>42926</v>
          </cell>
        </row>
        <row r="540">
          <cell r="A540" t="str">
            <v>VAM-27a</v>
          </cell>
          <cell r="B540" t="str">
            <v>YPF.Nq.VAM-27</v>
          </cell>
          <cell r="C540" t="str">
            <v>VAM-27</v>
          </cell>
          <cell r="D540" t="str">
            <v>YPF.Nq.VAM-0027a</v>
          </cell>
          <cell r="E540" t="str">
            <v>Catriel</v>
          </cell>
          <cell r="F540" t="str">
            <v>VAM Zona I</v>
          </cell>
          <cell r="G540" t="str">
            <v>VAM</v>
          </cell>
          <cell r="H540">
            <v>42925</v>
          </cell>
        </row>
        <row r="541">
          <cell r="A541" t="str">
            <v>SP.a-111</v>
          </cell>
          <cell r="B541" t="str">
            <v>YPF.RN.SP.a-111</v>
          </cell>
          <cell r="C541" t="str">
            <v>SP-0111</v>
          </cell>
          <cell r="D541" t="str">
            <v>YPF.RN.SP.a-111</v>
          </cell>
          <cell r="E541" t="str">
            <v>Catriel</v>
          </cell>
          <cell r="F541" t="str">
            <v>CAT Zona I</v>
          </cell>
          <cell r="G541" t="str">
            <v>SP- 09</v>
          </cell>
          <cell r="H541">
            <v>42924</v>
          </cell>
        </row>
        <row r="542">
          <cell r="A542" t="str">
            <v>SP-268</v>
          </cell>
          <cell r="B542" t="str">
            <v>YPF.RN.SP-268</v>
          </cell>
          <cell r="C542" t="str">
            <v>SP-0268</v>
          </cell>
          <cell r="D542" t="str">
            <v>YPF.RN.SP-268</v>
          </cell>
          <cell r="E542" t="str">
            <v>Catriel</v>
          </cell>
          <cell r="F542" t="str">
            <v>CAT Zona I</v>
          </cell>
          <cell r="G542" t="str">
            <v>SP- 06</v>
          </cell>
          <cell r="H542">
            <v>42922</v>
          </cell>
        </row>
        <row r="543">
          <cell r="A543" t="str">
            <v>SP-55a(I)</v>
          </cell>
          <cell r="B543" t="str">
            <v>YPF.RN.SP-55(I)</v>
          </cell>
          <cell r="C543" t="str">
            <v>SP-55(I)</v>
          </cell>
          <cell r="D543" t="str">
            <v>YPF.RN.SP-0055a(I)</v>
          </cell>
          <cell r="E543" t="str">
            <v>Catriel</v>
          </cell>
          <cell r="F543" t="str">
            <v>CAT Zona I</v>
          </cell>
          <cell r="G543" t="str">
            <v>SP- 02</v>
          </cell>
          <cell r="H543">
            <v>42921</v>
          </cell>
        </row>
        <row r="544">
          <cell r="A544" t="str">
            <v>SP-229</v>
          </cell>
          <cell r="B544" t="str">
            <v>YPF.RN.SP-229</v>
          </cell>
          <cell r="C544" t="str">
            <v>SP-0229</v>
          </cell>
          <cell r="D544" t="str">
            <v>YPF.RN.SP-229</v>
          </cell>
          <cell r="E544" t="str">
            <v>Catriel</v>
          </cell>
          <cell r="F544" t="str">
            <v>CAT Zona I</v>
          </cell>
          <cell r="G544" t="str">
            <v>SP- 07</v>
          </cell>
          <cell r="H544">
            <v>42919</v>
          </cell>
        </row>
        <row r="545">
          <cell r="A545" t="str">
            <v>VAM-21a(I)</v>
          </cell>
          <cell r="B545" t="str">
            <v>YPF.Nq.VAM-21(I)</v>
          </cell>
          <cell r="C545" t="str">
            <v>VAM-21(I)</v>
          </cell>
          <cell r="D545" t="str">
            <v>YPF.Nq.VAM-0021a(I)</v>
          </cell>
          <cell r="E545" t="str">
            <v>Catriel</v>
          </cell>
          <cell r="F545" t="str">
            <v>VAM Zona I</v>
          </cell>
          <cell r="G545" t="str">
            <v>VAM</v>
          </cell>
          <cell r="H545">
            <v>42917</v>
          </cell>
        </row>
        <row r="546">
          <cell r="A546" t="str">
            <v>EM-875a</v>
          </cell>
          <cell r="B546" t="str">
            <v>YPF.RN.EM-875</v>
          </cell>
          <cell r="C546" t="str">
            <v>EM-875</v>
          </cell>
          <cell r="D546" t="str">
            <v>YPF.RN.EM-0875a</v>
          </cell>
          <cell r="E546" t="str">
            <v>Catriel</v>
          </cell>
          <cell r="F546" t="str">
            <v>Cedido/Vendido CATRIEL</v>
          </cell>
          <cell r="G546" t="str">
            <v>Cedido /Vendido EL MEDANITO</v>
          </cell>
          <cell r="H546">
            <v>42916</v>
          </cell>
        </row>
        <row r="547">
          <cell r="A547" t="str">
            <v>SP-447a</v>
          </cell>
          <cell r="B547" t="str">
            <v>YPF.RN.SP-447</v>
          </cell>
          <cell r="C547" t="str">
            <v>SP-447</v>
          </cell>
          <cell r="D547" t="str">
            <v>YPF.RN.SP-0447a</v>
          </cell>
          <cell r="E547" t="str">
            <v>Catriel</v>
          </cell>
          <cell r="F547" t="str">
            <v>CAT Zona I</v>
          </cell>
          <cell r="G547" t="str">
            <v>SP- 03</v>
          </cell>
          <cell r="H547">
            <v>42914</v>
          </cell>
        </row>
        <row r="548">
          <cell r="A548" t="str">
            <v>VAM-70[00]a</v>
          </cell>
          <cell r="B548" t="str">
            <v>YPF.Nq.VAM-70</v>
          </cell>
          <cell r="C548" t="str">
            <v>VAM-70</v>
          </cell>
          <cell r="D548" t="str">
            <v>YPF.Nq.VAM-0070[00]a</v>
          </cell>
          <cell r="E548" t="str">
            <v>Catriel</v>
          </cell>
          <cell r="F548" t="str">
            <v>VAM Zona I</v>
          </cell>
          <cell r="G548" t="str">
            <v>VAM</v>
          </cell>
          <cell r="H548">
            <v>42913</v>
          </cell>
        </row>
        <row r="549">
          <cell r="A549" t="str">
            <v>EM-794a</v>
          </cell>
          <cell r="B549" t="str">
            <v>YPF.RN.EM-794</v>
          </cell>
          <cell r="C549" t="str">
            <v>EM-794</v>
          </cell>
          <cell r="D549" t="str">
            <v>YPF.RN.EM-0794a</v>
          </cell>
          <cell r="E549" t="str">
            <v>Catriel</v>
          </cell>
          <cell r="F549" t="str">
            <v>Cedido/Vendido CATRIEL</v>
          </cell>
          <cell r="G549" t="str">
            <v>Cedido /Vendido EL MEDANITO</v>
          </cell>
          <cell r="H549">
            <v>42912</v>
          </cell>
        </row>
        <row r="550">
          <cell r="A550" t="str">
            <v>VAM-19a</v>
          </cell>
          <cell r="B550" t="str">
            <v>YPF.Nq.VAM-19</v>
          </cell>
          <cell r="C550" t="str">
            <v>VAM-19</v>
          </cell>
          <cell r="D550" t="str">
            <v>YPF.Nq.VAM-0019a</v>
          </cell>
          <cell r="E550" t="str">
            <v>Catriel</v>
          </cell>
          <cell r="F550" t="str">
            <v>VAM Zona I</v>
          </cell>
          <cell r="G550" t="str">
            <v>VAM</v>
          </cell>
          <cell r="H550">
            <v>42911</v>
          </cell>
        </row>
        <row r="551">
          <cell r="A551" t="str">
            <v>SP-503a</v>
          </cell>
          <cell r="B551" t="str">
            <v>YPF.RN.SP-503</v>
          </cell>
          <cell r="C551" t="str">
            <v>SP-503</v>
          </cell>
          <cell r="D551" t="str">
            <v>YPF.RN.SP-0503a</v>
          </cell>
          <cell r="E551" t="str">
            <v>Catriel</v>
          </cell>
          <cell r="F551" t="str">
            <v>CAT Zona I</v>
          </cell>
          <cell r="G551" t="str">
            <v>SP- 09</v>
          </cell>
          <cell r="H551">
            <v>42911</v>
          </cell>
        </row>
        <row r="552">
          <cell r="A552" t="str">
            <v>VAM-31a</v>
          </cell>
          <cell r="B552" t="str">
            <v>YPF.Nq.VAM-31</v>
          </cell>
          <cell r="C552" t="str">
            <v>VAM-31</v>
          </cell>
          <cell r="D552" t="str">
            <v>YPF.Nq.VAM-0031a</v>
          </cell>
          <cell r="E552" t="str">
            <v>Catriel</v>
          </cell>
          <cell r="F552" t="str">
            <v>VAM Zona I</v>
          </cell>
          <cell r="G552" t="str">
            <v>VAM</v>
          </cell>
          <cell r="H552">
            <v>42909</v>
          </cell>
        </row>
        <row r="553">
          <cell r="A553" t="str">
            <v>BP-39</v>
          </cell>
          <cell r="B553" t="str">
            <v>YPF.RN.BP-39</v>
          </cell>
          <cell r="C553" t="str">
            <v>BP-0039</v>
          </cell>
          <cell r="D553" t="str">
            <v>YPF.RN.BP-39</v>
          </cell>
          <cell r="E553" t="str">
            <v>Catriel</v>
          </cell>
          <cell r="F553" t="str">
            <v>Cedido/Vendido CATRIEL</v>
          </cell>
          <cell r="G553" t="str">
            <v>Cedido/Vendido BAJO DEL PICHE</v>
          </cell>
          <cell r="H553">
            <v>42908</v>
          </cell>
        </row>
        <row r="554">
          <cell r="A554" t="str">
            <v>BP.a-13</v>
          </cell>
          <cell r="B554" t="str">
            <v>YPF.RN.BP.a-13</v>
          </cell>
          <cell r="C554" t="str">
            <v>BP-0013</v>
          </cell>
          <cell r="D554" t="str">
            <v>YPF.RN.BP.a-13</v>
          </cell>
          <cell r="E554" t="str">
            <v>Catriel</v>
          </cell>
          <cell r="F554" t="str">
            <v>Cedido/Vendido CATRIEL</v>
          </cell>
          <cell r="G554" t="str">
            <v>Cedido/Vendido BAJO DEL PICHE</v>
          </cell>
          <cell r="H554">
            <v>42904</v>
          </cell>
        </row>
        <row r="555">
          <cell r="A555" t="str">
            <v>SP-308a</v>
          </cell>
          <cell r="B555" t="str">
            <v>YPF.RN.SP-308</v>
          </cell>
          <cell r="C555" t="str">
            <v>SP-308</v>
          </cell>
          <cell r="D555" t="str">
            <v>YPF.RN.SP-0308a</v>
          </cell>
          <cell r="E555" t="str">
            <v>Catriel</v>
          </cell>
          <cell r="F555" t="str">
            <v>CAT Zona I</v>
          </cell>
          <cell r="G555" t="str">
            <v>SP- 06</v>
          </cell>
          <cell r="H555">
            <v>42902</v>
          </cell>
        </row>
        <row r="556">
          <cell r="A556" t="str">
            <v>SP-438a</v>
          </cell>
          <cell r="B556" t="str">
            <v>YPF.RN.SP.a-438</v>
          </cell>
          <cell r="C556" t="str">
            <v>SP.a-438</v>
          </cell>
          <cell r="D556" t="str">
            <v>YPF.RN.SP.a-0438a</v>
          </cell>
          <cell r="E556" t="str">
            <v>Catriel</v>
          </cell>
          <cell r="F556" t="str">
            <v>CAT Zona I</v>
          </cell>
          <cell r="G556" t="str">
            <v>SP- 06</v>
          </cell>
          <cell r="H556">
            <v>42896</v>
          </cell>
        </row>
        <row r="557">
          <cell r="A557" t="str">
            <v>CHO-10</v>
          </cell>
          <cell r="B557" t="str">
            <v>YPF.Nq.CHO-10</v>
          </cell>
          <cell r="C557" t="str">
            <v>CHO-10</v>
          </cell>
          <cell r="D557" t="str">
            <v>YPF.Nq.CHO-10</v>
          </cell>
          <cell r="E557" t="str">
            <v>Catriel</v>
          </cell>
          <cell r="F557" t="str">
            <v>VAM Zona I</v>
          </cell>
          <cell r="G557" t="str">
            <v>CH</v>
          </cell>
          <cell r="H557">
            <v>42896</v>
          </cell>
        </row>
        <row r="558">
          <cell r="A558" t="str">
            <v>SP-209(I</v>
          </cell>
          <cell r="B558" t="str">
            <v>YPF.RN.SP-209(I)</v>
          </cell>
          <cell r="C558" t="str">
            <v>SP-0209(I)</v>
          </cell>
          <cell r="D558" t="str">
            <v>YPF.RN.SP-209(I)</v>
          </cell>
          <cell r="E558" t="str">
            <v>Catriel</v>
          </cell>
          <cell r="F558" t="str">
            <v>CAT Zona I</v>
          </cell>
          <cell r="G558" t="str">
            <v>SP- 04</v>
          </cell>
          <cell r="H558">
            <v>42894</v>
          </cell>
        </row>
        <row r="559">
          <cell r="A559" t="str">
            <v>CHO-29a</v>
          </cell>
          <cell r="B559" t="str">
            <v>YPF.Nq.CHO-29</v>
          </cell>
          <cell r="C559" t="str">
            <v>CHO-29</v>
          </cell>
          <cell r="D559" t="str">
            <v>YPF.Nq.CHO-0029a</v>
          </cell>
          <cell r="E559" t="str">
            <v>Catriel</v>
          </cell>
          <cell r="F559" t="str">
            <v>VAM Zona I</v>
          </cell>
          <cell r="G559" t="str">
            <v>CH</v>
          </cell>
          <cell r="H559">
            <v>42893</v>
          </cell>
        </row>
        <row r="560">
          <cell r="A560" t="str">
            <v>SP-449[00]a</v>
          </cell>
          <cell r="B560" t="str">
            <v>YPF.RN.SP-449</v>
          </cell>
          <cell r="C560" t="str">
            <v>SP-449</v>
          </cell>
          <cell r="D560" t="str">
            <v>YPF.RN.SP-0449[00]a</v>
          </cell>
          <cell r="E560" t="str">
            <v>Catriel</v>
          </cell>
          <cell r="F560" t="str">
            <v>CAT Zona I</v>
          </cell>
          <cell r="G560" t="str">
            <v>SP- 09</v>
          </cell>
          <cell r="H560">
            <v>42892</v>
          </cell>
        </row>
        <row r="561">
          <cell r="A561" t="str">
            <v>CHO-14</v>
          </cell>
          <cell r="B561" t="str">
            <v>YPF.Nq.CHO-14</v>
          </cell>
          <cell r="C561" t="str">
            <v>CHO-14</v>
          </cell>
          <cell r="D561" t="str">
            <v>YPF.Nq.CHO-14</v>
          </cell>
          <cell r="E561" t="str">
            <v>Catriel</v>
          </cell>
          <cell r="F561" t="str">
            <v>VAM Zona I</v>
          </cell>
          <cell r="G561" t="str">
            <v>CH</v>
          </cell>
          <cell r="H561">
            <v>42891</v>
          </cell>
        </row>
        <row r="562">
          <cell r="A562" t="str">
            <v>EM-777a</v>
          </cell>
          <cell r="B562" t="str">
            <v>YPF.RN.EM-777</v>
          </cell>
          <cell r="C562" t="str">
            <v>EM-777</v>
          </cell>
          <cell r="D562" t="str">
            <v>YPF.RN.EM-0777a</v>
          </cell>
          <cell r="E562" t="str">
            <v>Catriel</v>
          </cell>
          <cell r="F562" t="str">
            <v>Cedido/Vendido CATRIEL</v>
          </cell>
          <cell r="G562" t="str">
            <v>Cedido /Vendido EL MEDANITO</v>
          </cell>
          <cell r="H562">
            <v>42890</v>
          </cell>
        </row>
        <row r="563">
          <cell r="A563" t="str">
            <v>SP-444a</v>
          </cell>
          <cell r="B563" t="str">
            <v>YPF.RN.SP-444</v>
          </cell>
          <cell r="C563" t="str">
            <v>SP-444</v>
          </cell>
          <cell r="D563" t="str">
            <v>YPF.RN.SP-0444a</v>
          </cell>
          <cell r="E563" t="str">
            <v>Catriel</v>
          </cell>
          <cell r="F563" t="str">
            <v>CAT Zona I</v>
          </cell>
          <cell r="G563" t="str">
            <v>SP- 06</v>
          </cell>
          <cell r="H563">
            <v>42887</v>
          </cell>
        </row>
        <row r="564">
          <cell r="A564" t="str">
            <v>LaMa-2a</v>
          </cell>
          <cell r="B564" t="str">
            <v>YPF.Nq.LaMa.x-2</v>
          </cell>
          <cell r="C564" t="str">
            <v>LaMa-2</v>
          </cell>
          <cell r="D564" t="str">
            <v>YPF.Nq.LaMa.x-0002a</v>
          </cell>
          <cell r="E564" t="str">
            <v>Catriel</v>
          </cell>
          <cell r="F564" t="str">
            <v>VAM Zona I</v>
          </cell>
          <cell r="G564" t="str">
            <v>LaMa- 02</v>
          </cell>
          <cell r="H564">
            <v>42885</v>
          </cell>
        </row>
        <row r="565">
          <cell r="A565" t="str">
            <v>SP-350[00]a</v>
          </cell>
          <cell r="B565" t="str">
            <v>YPF.RN.SP-350</v>
          </cell>
          <cell r="C565" t="str">
            <v>SP-350</v>
          </cell>
          <cell r="D565" t="str">
            <v>YPF.RN.SP-0350[00]a</v>
          </cell>
          <cell r="E565" t="str">
            <v>Catriel</v>
          </cell>
          <cell r="F565" t="str">
            <v>CAT Zona I</v>
          </cell>
          <cell r="G565" t="str">
            <v>SP- 07</v>
          </cell>
          <cell r="H565">
            <v>42882</v>
          </cell>
        </row>
        <row r="566">
          <cell r="A566" t="str">
            <v>PuB-68</v>
          </cell>
          <cell r="B566" t="str">
            <v>YPF.RN.PuB-68</v>
          </cell>
          <cell r="C566" t="str">
            <v>PuB-0068</v>
          </cell>
          <cell r="D566" t="str">
            <v>YPF.RN.PuB-68</v>
          </cell>
          <cell r="E566" t="str">
            <v>Catriel</v>
          </cell>
          <cell r="F566" t="str">
            <v>CAT Zona I</v>
          </cell>
          <cell r="G566" t="str">
            <v>PB- 03</v>
          </cell>
          <cell r="H566">
            <v>42881</v>
          </cell>
        </row>
        <row r="567">
          <cell r="A567" t="str">
            <v>CHO.a-57(d)[00]a</v>
          </cell>
          <cell r="B567" t="str">
            <v>YPF.Nq.CHO.a-57(d)</v>
          </cell>
          <cell r="C567" t="str">
            <v>CHO.a-57(d)</v>
          </cell>
          <cell r="D567" t="str">
            <v>YPF.Nq.CHO.a-0057(d)[00]a</v>
          </cell>
          <cell r="E567" t="str">
            <v>Catriel</v>
          </cell>
          <cell r="F567" t="str">
            <v>VAM Zona I</v>
          </cell>
          <cell r="G567" t="str">
            <v>CHON</v>
          </cell>
          <cell r="H567">
            <v>42879</v>
          </cell>
        </row>
        <row r="568">
          <cell r="A568" t="str">
            <v>SP-423a</v>
          </cell>
          <cell r="B568" t="str">
            <v>YPF.RN.SP-423</v>
          </cell>
          <cell r="C568" t="str">
            <v>SP-423</v>
          </cell>
          <cell r="D568" t="str">
            <v>YPF.RN.SP-0423a</v>
          </cell>
          <cell r="E568" t="str">
            <v>Catriel</v>
          </cell>
          <cell r="F568" t="str">
            <v>CAT Zona I</v>
          </cell>
          <cell r="G568" t="str">
            <v>SP-10</v>
          </cell>
          <cell r="H568">
            <v>42875</v>
          </cell>
        </row>
        <row r="569">
          <cell r="A569" t="str">
            <v>SP-52</v>
          </cell>
          <cell r="B569" t="str">
            <v>YPF.RN.SP-52</v>
          </cell>
          <cell r="C569" t="str">
            <v>SP-0052</v>
          </cell>
          <cell r="D569" t="str">
            <v>YPF.RN.SP-52</v>
          </cell>
          <cell r="E569" t="str">
            <v>Catriel</v>
          </cell>
          <cell r="F569" t="str">
            <v>CAT Zona I</v>
          </cell>
          <cell r="G569" t="str">
            <v>SP- 02</v>
          </cell>
          <cell r="H569">
            <v>42872</v>
          </cell>
        </row>
        <row r="570">
          <cell r="A570" t="str">
            <v>SCB-0076[00]a</v>
          </cell>
          <cell r="B570" t="str">
            <v>YPF.Nq.SCB-76</v>
          </cell>
          <cell r="C570" t="str">
            <v>SCB-76</v>
          </cell>
          <cell r="D570" t="str">
            <v>YPF.Nq.SCB-0076[00]a</v>
          </cell>
          <cell r="E570" t="str">
            <v>Catriel</v>
          </cell>
          <cell r="F570" t="str">
            <v>VAM Zona I</v>
          </cell>
          <cell r="G570" t="str">
            <v>SCB- 01</v>
          </cell>
          <cell r="H570">
            <v>42871</v>
          </cell>
        </row>
        <row r="571">
          <cell r="A571" t="str">
            <v>SP-429a</v>
          </cell>
          <cell r="B571" t="str">
            <v>YPF.RN.SP-429</v>
          </cell>
          <cell r="C571" t="str">
            <v>SP-429</v>
          </cell>
          <cell r="D571" t="str">
            <v>YPF.RN.SP-0429a</v>
          </cell>
          <cell r="E571" t="str">
            <v>Catriel</v>
          </cell>
          <cell r="F571" t="str">
            <v>CAT Zona I</v>
          </cell>
          <cell r="G571" t="str">
            <v>SP- 09</v>
          </cell>
          <cell r="H571">
            <v>42870</v>
          </cell>
        </row>
        <row r="572">
          <cell r="A572" t="str">
            <v>SP.e-61</v>
          </cell>
          <cell r="B572" t="str">
            <v>YPF.RN.SP.e-61</v>
          </cell>
          <cell r="C572" t="str">
            <v>SP-61</v>
          </cell>
          <cell r="D572" t="str">
            <v>YPF.RN.SP.e-61</v>
          </cell>
          <cell r="E572" t="str">
            <v>Catriel</v>
          </cell>
          <cell r="F572" t="str">
            <v>CAT Zona I</v>
          </cell>
          <cell r="G572" t="str">
            <v>SP- 04</v>
          </cell>
          <cell r="H572">
            <v>42869</v>
          </cell>
        </row>
        <row r="573">
          <cell r="A573" t="str">
            <v>VAM.a-87(d)[00]a</v>
          </cell>
          <cell r="B573" t="str">
            <v>YPF.Nq.VAM.a-87(d)</v>
          </cell>
          <cell r="C573" t="str">
            <v>VAM.a-87(d)</v>
          </cell>
          <cell r="D573" t="str">
            <v>YPF.Nq.VAM.a-0087(d)[00]a</v>
          </cell>
          <cell r="E573" t="str">
            <v>Catriel</v>
          </cell>
          <cell r="F573" t="str">
            <v>VAM Zona I</v>
          </cell>
          <cell r="G573" t="str">
            <v>VAM</v>
          </cell>
          <cell r="H573">
            <v>42868</v>
          </cell>
        </row>
        <row r="574">
          <cell r="A574" t="str">
            <v>VAM-0007[00]a</v>
          </cell>
          <cell r="B574" t="str">
            <v>YPF.Nq.VAM-7</v>
          </cell>
          <cell r="C574" t="str">
            <v>VAM-7</v>
          </cell>
          <cell r="D574" t="str">
            <v>YPF.Nq.VAM-0007[00]a</v>
          </cell>
          <cell r="E574" t="str">
            <v>Catriel</v>
          </cell>
          <cell r="F574" t="str">
            <v>VAM Zona I</v>
          </cell>
          <cell r="G574" t="str">
            <v>VAM</v>
          </cell>
          <cell r="H574">
            <v>42868</v>
          </cell>
        </row>
        <row r="575">
          <cell r="A575" t="str">
            <v>SP-286a</v>
          </cell>
          <cell r="B575" t="str">
            <v>YPF.RN.SP-286</v>
          </cell>
          <cell r="C575" t="str">
            <v>SP-286</v>
          </cell>
          <cell r="D575" t="str">
            <v>YPF.RN.SP-0286a</v>
          </cell>
          <cell r="E575" t="str">
            <v>Catriel</v>
          </cell>
          <cell r="F575" t="str">
            <v>CAT Zona I</v>
          </cell>
          <cell r="G575" t="str">
            <v>SP- 06</v>
          </cell>
          <cell r="H575">
            <v>42866</v>
          </cell>
        </row>
        <row r="576">
          <cell r="A576" t="str">
            <v>PuB-125a</v>
          </cell>
          <cell r="B576" t="str">
            <v>YPF.RN.PuB-125</v>
          </cell>
          <cell r="C576" t="str">
            <v>PuB-125</v>
          </cell>
          <cell r="D576" t="str">
            <v>YPF.RN.PuB-0125a</v>
          </cell>
          <cell r="E576" t="str">
            <v>Catriel</v>
          </cell>
          <cell r="F576" t="str">
            <v>CAT Zona I</v>
          </cell>
          <cell r="G576" t="str">
            <v>PB- 01</v>
          </cell>
          <cell r="H576">
            <v>42864</v>
          </cell>
        </row>
        <row r="577">
          <cell r="A577" t="str">
            <v>PuB-25</v>
          </cell>
          <cell r="B577" t="str">
            <v>YPF.RN.PuB-25</v>
          </cell>
          <cell r="C577" t="str">
            <v>PuB-0025</v>
          </cell>
          <cell r="D577" t="str">
            <v>YPF.RN.PuB-25</v>
          </cell>
          <cell r="E577" t="str">
            <v>Catriel</v>
          </cell>
          <cell r="F577" t="str">
            <v>CAT Zona I</v>
          </cell>
          <cell r="G577" t="str">
            <v>PB- 02</v>
          </cell>
          <cell r="H577">
            <v>42863</v>
          </cell>
        </row>
        <row r="578">
          <cell r="A578" t="str">
            <v>SP-342a</v>
          </cell>
          <cell r="B578" t="str">
            <v>YPF.RN.SP-342</v>
          </cell>
          <cell r="C578" t="str">
            <v>SP-342</v>
          </cell>
          <cell r="D578" t="str">
            <v>YPF.RN.SP-0342a</v>
          </cell>
          <cell r="E578" t="str">
            <v>Catriel</v>
          </cell>
          <cell r="F578" t="str">
            <v>CAT Zona I</v>
          </cell>
          <cell r="G578" t="str">
            <v>SP- 06</v>
          </cell>
          <cell r="H578">
            <v>42861</v>
          </cell>
        </row>
        <row r="579">
          <cell r="A579" t="str">
            <v>SP-24</v>
          </cell>
          <cell r="B579" t="str">
            <v>YPF.RN.SP-24</v>
          </cell>
          <cell r="C579" t="str">
            <v>SP-0024</v>
          </cell>
          <cell r="D579" t="str">
            <v>YPF.RN.SP-24</v>
          </cell>
          <cell r="E579" t="str">
            <v>Catriel</v>
          </cell>
          <cell r="F579" t="str">
            <v>CAT Zona I</v>
          </cell>
          <cell r="G579" t="str">
            <v>SP- 01</v>
          </cell>
          <cell r="H579">
            <v>42859</v>
          </cell>
        </row>
        <row r="580">
          <cell r="A580" t="str">
            <v>PuB-109a</v>
          </cell>
          <cell r="B580" t="str">
            <v>YPF.RN.PuB-109</v>
          </cell>
          <cell r="C580" t="str">
            <v>PuB-109</v>
          </cell>
          <cell r="D580" t="str">
            <v>YPF.RN.PuB-0109a</v>
          </cell>
          <cell r="E580" t="str">
            <v>Catriel</v>
          </cell>
          <cell r="F580" t="str">
            <v>CAT Zona I</v>
          </cell>
          <cell r="G580" t="str">
            <v>PB- 03</v>
          </cell>
          <cell r="H580">
            <v>42856</v>
          </cell>
        </row>
        <row r="581">
          <cell r="A581" t="str">
            <v>SP-43(I)[00]a</v>
          </cell>
          <cell r="B581" t="str">
            <v>YPF.RN.SP-43(I)</v>
          </cell>
          <cell r="C581" t="str">
            <v>SP-43(I)</v>
          </cell>
          <cell r="D581" t="str">
            <v>YPF.RN.SP-0043(I)[00]a</v>
          </cell>
          <cell r="E581" t="str">
            <v>Catriel</v>
          </cell>
          <cell r="F581" t="str">
            <v>CAT Zona I</v>
          </cell>
          <cell r="G581" t="str">
            <v>SP- 02</v>
          </cell>
          <cell r="H581">
            <v>42855</v>
          </cell>
        </row>
        <row r="582">
          <cell r="A582" t="str">
            <v>SP-392a</v>
          </cell>
          <cell r="B582" t="str">
            <v>YPF.RN.SP-392</v>
          </cell>
          <cell r="C582" t="str">
            <v>SP-392</v>
          </cell>
          <cell r="D582" t="str">
            <v>YPF.RN.SP-0392a</v>
          </cell>
          <cell r="E582" t="str">
            <v>Catriel</v>
          </cell>
          <cell r="F582" t="str">
            <v>CAT Zona I</v>
          </cell>
          <cell r="G582" t="str">
            <v>SP- 06</v>
          </cell>
          <cell r="H582">
            <v>42853</v>
          </cell>
        </row>
        <row r="583">
          <cell r="A583" t="str">
            <v>SP-411a</v>
          </cell>
          <cell r="B583" t="str">
            <v>YPF.RN.SP.a-411</v>
          </cell>
          <cell r="C583" t="str">
            <v>SP.a-411</v>
          </cell>
          <cell r="D583" t="str">
            <v>YPF.RN.SP.a-0411a</v>
          </cell>
          <cell r="E583" t="str">
            <v>Catriel</v>
          </cell>
          <cell r="F583" t="str">
            <v>CAT Zona I</v>
          </cell>
          <cell r="G583" t="str">
            <v>SP-10</v>
          </cell>
          <cell r="H583">
            <v>42852</v>
          </cell>
        </row>
        <row r="584">
          <cell r="A584" t="str">
            <v>SP-203</v>
          </cell>
          <cell r="B584" t="str">
            <v>YPF.RN.SP-203</v>
          </cell>
          <cell r="C584" t="str">
            <v>SP-0203</v>
          </cell>
          <cell r="D584" t="str">
            <v>YPF.RN.SP-203</v>
          </cell>
          <cell r="E584" t="str">
            <v>Catriel</v>
          </cell>
          <cell r="F584" t="str">
            <v>CAT Zona I</v>
          </cell>
          <cell r="G584" t="str">
            <v>SP- 06</v>
          </cell>
          <cell r="H584">
            <v>42851</v>
          </cell>
        </row>
        <row r="585">
          <cell r="A585" t="str">
            <v>SP-296a</v>
          </cell>
          <cell r="B585" t="str">
            <v>YPF.RN.SP-296</v>
          </cell>
          <cell r="C585" t="str">
            <v>SP-296</v>
          </cell>
          <cell r="D585" t="str">
            <v>YPF.RN.SP-0296a</v>
          </cell>
          <cell r="E585" t="str">
            <v>Catriel</v>
          </cell>
          <cell r="F585" t="str">
            <v>CAT Zona I</v>
          </cell>
          <cell r="G585" t="str">
            <v>SP- 07</v>
          </cell>
          <cell r="H585">
            <v>42849</v>
          </cell>
        </row>
        <row r="586">
          <cell r="A586" t="str">
            <v>VAM-67a(d)</v>
          </cell>
          <cell r="B586" t="str">
            <v>YPF.Nq.VAM-67(d)</v>
          </cell>
          <cell r="C586" t="str">
            <v>VAM-67(d)</v>
          </cell>
          <cell r="D586" t="str">
            <v>YPF.Nq.VAM-0067a(d)</v>
          </cell>
          <cell r="E586" t="str">
            <v>Catriel</v>
          </cell>
          <cell r="F586" t="str">
            <v>VAM Zona I</v>
          </cell>
          <cell r="G586" t="str">
            <v>VAM</v>
          </cell>
          <cell r="H586">
            <v>42848</v>
          </cell>
        </row>
        <row r="587">
          <cell r="A587" t="str">
            <v>EM-889a</v>
          </cell>
          <cell r="B587" t="str">
            <v>YPF.RN.EM-889</v>
          </cell>
          <cell r="C587" t="str">
            <v>EM-889</v>
          </cell>
          <cell r="D587" t="str">
            <v>YPF.RN.EM-0889a</v>
          </cell>
          <cell r="E587" t="str">
            <v>Catriel</v>
          </cell>
          <cell r="F587" t="str">
            <v>Cedido/Vendido CATRIEL</v>
          </cell>
          <cell r="G587" t="str">
            <v>Cedido /Vendido EL MEDANITO</v>
          </cell>
          <cell r="H587">
            <v>42848</v>
          </cell>
        </row>
        <row r="588">
          <cell r="A588" t="str">
            <v>EM-81</v>
          </cell>
          <cell r="B588" t="str">
            <v>YPF.RN.EM-81</v>
          </cell>
          <cell r="C588" t="str">
            <v>EM-0081</v>
          </cell>
          <cell r="D588" t="str">
            <v>YPF.RN.EM-81</v>
          </cell>
          <cell r="E588" t="str">
            <v>Catriel</v>
          </cell>
          <cell r="F588" t="str">
            <v>Cedido/Vendido CATRIEL</v>
          </cell>
          <cell r="G588" t="str">
            <v>Cedido /Vendido EL MEDANITO</v>
          </cell>
          <cell r="H588">
            <v>42847</v>
          </cell>
        </row>
        <row r="589">
          <cell r="A589" t="str">
            <v>PuB-154a</v>
          </cell>
          <cell r="B589" t="str">
            <v>YPF.RN.PuB-154</v>
          </cell>
          <cell r="C589" t="str">
            <v>PuB-154</v>
          </cell>
          <cell r="D589" t="str">
            <v>YPF.RN.PuB-0154a</v>
          </cell>
          <cell r="E589" t="str">
            <v>Catriel</v>
          </cell>
          <cell r="F589" t="str">
            <v>CAT Zona I</v>
          </cell>
          <cell r="G589" t="str">
            <v>PB- 04</v>
          </cell>
          <cell r="H589">
            <v>42847</v>
          </cell>
        </row>
        <row r="590">
          <cell r="A590" t="str">
            <v>PuB-159[00]a</v>
          </cell>
          <cell r="B590" t="str">
            <v>YPF.RN.PuB-159</v>
          </cell>
          <cell r="C590" t="str">
            <v>PuB-159</v>
          </cell>
          <cell r="D590" t="str">
            <v>YPF.RN.PuB-0159[00]a</v>
          </cell>
          <cell r="E590" t="str">
            <v>Catriel</v>
          </cell>
          <cell r="F590" t="str">
            <v>CAT Zona I</v>
          </cell>
          <cell r="G590" t="str">
            <v>PB- 04</v>
          </cell>
          <cell r="H590">
            <v>42845</v>
          </cell>
        </row>
        <row r="591">
          <cell r="A591" t="str">
            <v>BP-24</v>
          </cell>
          <cell r="B591" t="str">
            <v>YPF.RN.BP-24</v>
          </cell>
          <cell r="C591" t="str">
            <v>BP-0024</v>
          </cell>
          <cell r="D591" t="str">
            <v>YPF.RN.BP-24</v>
          </cell>
          <cell r="E591" t="str">
            <v>Catriel</v>
          </cell>
          <cell r="F591" t="str">
            <v>Cedido/Vendido CATRIEL</v>
          </cell>
          <cell r="G591" t="str">
            <v>Cedido/Vendido BAJO DEL PICHE</v>
          </cell>
          <cell r="H591">
            <v>42844</v>
          </cell>
        </row>
        <row r="592">
          <cell r="A592" t="str">
            <v>SCB-88a</v>
          </cell>
          <cell r="B592" t="str">
            <v>YPF.Nq.SCB-88</v>
          </cell>
          <cell r="C592" t="str">
            <v>SCB-88</v>
          </cell>
          <cell r="D592" t="str">
            <v>YPF.Nq.SCB-0088a</v>
          </cell>
          <cell r="E592" t="str">
            <v>Catriel</v>
          </cell>
          <cell r="F592" t="str">
            <v>VAM Zona I</v>
          </cell>
          <cell r="G592" t="str">
            <v>SCB- 01</v>
          </cell>
          <cell r="H592">
            <v>42843</v>
          </cell>
        </row>
        <row r="593">
          <cell r="A593" t="str">
            <v>SP-293a</v>
          </cell>
          <cell r="B593" t="str">
            <v>YPF.RN.SP-293</v>
          </cell>
          <cell r="C593" t="str">
            <v>SP-293</v>
          </cell>
          <cell r="D593" t="str">
            <v>YPF.RN.SP-0293a</v>
          </cell>
          <cell r="E593" t="str">
            <v>Catriel</v>
          </cell>
          <cell r="F593" t="str">
            <v>CAT Zona I</v>
          </cell>
          <cell r="G593" t="str">
            <v>SP- 07</v>
          </cell>
          <cell r="H593">
            <v>42839</v>
          </cell>
        </row>
        <row r="594">
          <cell r="A594" t="str">
            <v>SCB-46</v>
          </cell>
          <cell r="B594" t="str">
            <v>YPF.Nq.SCB-46</v>
          </cell>
          <cell r="C594" t="str">
            <v>SCB-0046</v>
          </cell>
          <cell r="D594" t="str">
            <v>YPF.Nq.SCB-46</v>
          </cell>
          <cell r="E594" t="str">
            <v>Catriel</v>
          </cell>
          <cell r="F594" t="str">
            <v>VAM Zona I</v>
          </cell>
          <cell r="G594" t="str">
            <v>SCB- 01</v>
          </cell>
          <cell r="H594">
            <v>42839</v>
          </cell>
        </row>
        <row r="595">
          <cell r="A595" t="str">
            <v>VAM-31a</v>
          </cell>
          <cell r="B595" t="str">
            <v>YPF.Nq.VAM-31</v>
          </cell>
          <cell r="C595" t="str">
            <v>VAM-31</v>
          </cell>
          <cell r="D595" t="str">
            <v>YPF.Nq.VAM-0031a</v>
          </cell>
          <cell r="E595" t="str">
            <v>Catriel</v>
          </cell>
          <cell r="F595" t="str">
            <v>VAM Zona I</v>
          </cell>
          <cell r="G595" t="str">
            <v>VAM</v>
          </cell>
          <cell r="H595">
            <v>42838</v>
          </cell>
        </row>
        <row r="596">
          <cell r="A596" t="str">
            <v>SP-319a</v>
          </cell>
          <cell r="B596" t="str">
            <v>YPF.RN.SP-319</v>
          </cell>
          <cell r="C596" t="str">
            <v>SP-319</v>
          </cell>
          <cell r="D596" t="str">
            <v>YPF.RN.SP-0319a</v>
          </cell>
          <cell r="E596" t="str">
            <v>Catriel</v>
          </cell>
          <cell r="F596" t="str">
            <v>CAT Zona I</v>
          </cell>
          <cell r="G596" t="str">
            <v>SP- 06</v>
          </cell>
          <cell r="H596">
            <v>42835</v>
          </cell>
        </row>
        <row r="597">
          <cell r="A597" t="str">
            <v>CHO.a-38[00]a</v>
          </cell>
          <cell r="B597" t="str">
            <v>YPF.Nq.CHO.a-38</v>
          </cell>
          <cell r="C597" t="str">
            <v>CHO.a-38</v>
          </cell>
          <cell r="D597" t="str">
            <v>YPF.Nq.CHO.a-0038[00]a</v>
          </cell>
          <cell r="E597" t="str">
            <v>Catriel</v>
          </cell>
          <cell r="F597" t="str">
            <v>VAM Zona I</v>
          </cell>
          <cell r="G597" t="str">
            <v>CHON</v>
          </cell>
          <cell r="H597">
            <v>42834</v>
          </cell>
        </row>
        <row r="598">
          <cell r="A598" t="str">
            <v>SP-344[00]a</v>
          </cell>
          <cell r="B598" t="str">
            <v>YPF.RN.SP-344</v>
          </cell>
          <cell r="C598" t="str">
            <v>SP-344</v>
          </cell>
          <cell r="D598" t="str">
            <v>YPF.RN.SP-0344[00]a</v>
          </cell>
          <cell r="E598" t="str">
            <v>Catriel</v>
          </cell>
          <cell r="F598" t="str">
            <v>CAT Zona I</v>
          </cell>
          <cell r="G598" t="str">
            <v>SP- 07</v>
          </cell>
          <cell r="H598">
            <v>42831</v>
          </cell>
        </row>
        <row r="599">
          <cell r="A599" t="str">
            <v>VAM-53(d)[00]a</v>
          </cell>
          <cell r="B599" t="str">
            <v>YPF.Nq.VAM-53(d)</v>
          </cell>
          <cell r="C599" t="str">
            <v>VAM-53(d)</v>
          </cell>
          <cell r="D599" t="str">
            <v>YPF.Nq.VAM-0053(d)[00]a</v>
          </cell>
          <cell r="E599" t="str">
            <v>Catriel</v>
          </cell>
          <cell r="F599" t="str">
            <v>VAM Zona I</v>
          </cell>
          <cell r="G599" t="str">
            <v>VAM</v>
          </cell>
          <cell r="H599">
            <v>42828</v>
          </cell>
        </row>
        <row r="600">
          <cell r="A600" t="str">
            <v>PuB-31</v>
          </cell>
          <cell r="B600" t="str">
            <v>YPF.RN.PuB-31</v>
          </cell>
          <cell r="C600" t="str">
            <v>PuB-0031</v>
          </cell>
          <cell r="D600" t="str">
            <v>YPF.RN.PuB-31</v>
          </cell>
          <cell r="E600" t="str">
            <v>Catriel</v>
          </cell>
          <cell r="F600" t="str">
            <v>CAT Zona I</v>
          </cell>
          <cell r="G600" t="str">
            <v>PB- 02</v>
          </cell>
          <cell r="H600">
            <v>42827</v>
          </cell>
        </row>
        <row r="601">
          <cell r="A601" t="str">
            <v>SP-341a</v>
          </cell>
          <cell r="B601" t="str">
            <v>YPF.RN.SP-341</v>
          </cell>
          <cell r="C601" t="str">
            <v>SP-341</v>
          </cell>
          <cell r="D601" t="str">
            <v>YPF.RN.SP-0341a</v>
          </cell>
          <cell r="E601" t="str">
            <v>Catriel</v>
          </cell>
          <cell r="F601" t="str">
            <v>CAT Zona I</v>
          </cell>
          <cell r="G601" t="str">
            <v>SP- 06</v>
          </cell>
          <cell r="H601">
            <v>42823</v>
          </cell>
        </row>
        <row r="602">
          <cell r="A602" t="str">
            <v>VAM-66a</v>
          </cell>
          <cell r="B602" t="str">
            <v>YPF.Nq.VAM-66</v>
          </cell>
          <cell r="C602" t="str">
            <v>VAM-66</v>
          </cell>
          <cell r="D602" t="str">
            <v>YPF.Nq.VAM-0066a</v>
          </cell>
          <cell r="E602" t="str">
            <v>Catriel</v>
          </cell>
          <cell r="F602" t="str">
            <v>VAM Zona I</v>
          </cell>
          <cell r="G602" t="str">
            <v>VAM</v>
          </cell>
          <cell r="H602">
            <v>42823</v>
          </cell>
        </row>
        <row r="603">
          <cell r="A603" t="str">
            <v>PuB-156[00]a</v>
          </cell>
          <cell r="B603" t="str">
            <v>YPF.RN.PuB-156</v>
          </cell>
          <cell r="C603" t="str">
            <v>PuB-156</v>
          </cell>
          <cell r="D603" t="str">
            <v>YPF.RN.PuB-0156[00]a</v>
          </cell>
          <cell r="E603" t="str">
            <v>Catriel</v>
          </cell>
          <cell r="F603" t="str">
            <v>CAT Zona I</v>
          </cell>
          <cell r="G603" t="str">
            <v>PB- 04</v>
          </cell>
          <cell r="H603">
            <v>42821</v>
          </cell>
        </row>
        <row r="604">
          <cell r="A604" t="str">
            <v>VAM-25a</v>
          </cell>
          <cell r="B604" t="str">
            <v>YPF.Nq.VAM-25</v>
          </cell>
          <cell r="C604" t="str">
            <v>VAM-25</v>
          </cell>
          <cell r="D604" t="str">
            <v>YPF.Nq.VAM-0025a</v>
          </cell>
          <cell r="E604" t="str">
            <v>Catriel</v>
          </cell>
          <cell r="F604" t="str">
            <v>VAM Zona I</v>
          </cell>
          <cell r="G604" t="str">
            <v>VAM</v>
          </cell>
          <cell r="H604">
            <v>42819</v>
          </cell>
        </row>
        <row r="605">
          <cell r="A605" t="str">
            <v>SP-414a</v>
          </cell>
          <cell r="B605" t="str">
            <v>YPF.RN.SP.a-414</v>
          </cell>
          <cell r="C605" t="str">
            <v>SP.a-414</v>
          </cell>
          <cell r="D605" t="str">
            <v>YPF.RN.SP.a-0414a</v>
          </cell>
          <cell r="E605" t="str">
            <v>Catriel</v>
          </cell>
          <cell r="F605" t="str">
            <v>CAT Zona I</v>
          </cell>
          <cell r="G605" t="str">
            <v>SP-10</v>
          </cell>
          <cell r="H605">
            <v>42819</v>
          </cell>
        </row>
        <row r="606">
          <cell r="A606" t="str">
            <v>EM-728a</v>
          </cell>
          <cell r="B606" t="str">
            <v>YPF.RN.EM-728</v>
          </cell>
          <cell r="C606" t="str">
            <v>EM-728</v>
          </cell>
          <cell r="D606" t="str">
            <v>YPF.RN.EM-0728a</v>
          </cell>
          <cell r="E606" t="str">
            <v>Catriel</v>
          </cell>
          <cell r="F606" t="str">
            <v>Cedido/Vendido CATRIEL</v>
          </cell>
          <cell r="G606" t="str">
            <v>Cedido /Vendido EL MEDANITO</v>
          </cell>
          <cell r="H606">
            <v>42818</v>
          </cell>
        </row>
        <row r="607">
          <cell r="A607" t="str">
            <v>SP-138(I)[00]a</v>
          </cell>
          <cell r="B607" t="str">
            <v>YPF.RN.SP-138(I)</v>
          </cell>
          <cell r="C607" t="str">
            <v>SP-138(I)</v>
          </cell>
          <cell r="D607" t="str">
            <v>YPF.RN.SP-0138(I)[00]a</v>
          </cell>
          <cell r="E607" t="str">
            <v>Catriel</v>
          </cell>
          <cell r="F607" t="str">
            <v>CAT Zona I</v>
          </cell>
          <cell r="G607" t="str">
            <v>SP- 06</v>
          </cell>
          <cell r="H607">
            <v>42817</v>
          </cell>
        </row>
        <row r="608">
          <cell r="A608" t="str">
            <v>SP-303a</v>
          </cell>
          <cell r="B608" t="str">
            <v>YPF.RN.SP-303</v>
          </cell>
          <cell r="C608" t="str">
            <v>SP-303</v>
          </cell>
          <cell r="D608" t="str">
            <v>YPF.RN.SP-0303a</v>
          </cell>
          <cell r="E608" t="str">
            <v>Catriel</v>
          </cell>
          <cell r="F608" t="str">
            <v>CAT Zona I</v>
          </cell>
          <cell r="G608" t="str">
            <v>SP- 06</v>
          </cell>
          <cell r="H608">
            <v>42816</v>
          </cell>
        </row>
        <row r="609">
          <cell r="A609" t="str">
            <v>VAM-21a(I)</v>
          </cell>
          <cell r="B609" t="str">
            <v>YPF.Nq.VAM-21(I)</v>
          </cell>
          <cell r="C609" t="str">
            <v>VAM-21(I)</v>
          </cell>
          <cell r="D609" t="str">
            <v>YPF.Nq.VAM-0021a(I)</v>
          </cell>
          <cell r="E609" t="str">
            <v>Catriel</v>
          </cell>
          <cell r="F609" t="str">
            <v>VAM Zona I</v>
          </cell>
          <cell r="G609" t="str">
            <v>VAM</v>
          </cell>
          <cell r="H609">
            <v>42816</v>
          </cell>
        </row>
        <row r="610">
          <cell r="A610" t="str">
            <v>EM-36</v>
          </cell>
          <cell r="B610" t="str">
            <v>YPF.RN.EM-36</v>
          </cell>
          <cell r="C610" t="str">
            <v>EM-0036</v>
          </cell>
          <cell r="D610" t="str">
            <v>YPF.RN.EM-36</v>
          </cell>
          <cell r="E610" t="str">
            <v>Catriel</v>
          </cell>
          <cell r="F610" t="str">
            <v>Cedido/Vendido CATRIEL</v>
          </cell>
          <cell r="G610" t="str">
            <v>Cedido /Vendido EL MEDANITO</v>
          </cell>
          <cell r="H610">
            <v>42815</v>
          </cell>
        </row>
        <row r="611">
          <cell r="A611" t="str">
            <v>SP-405a</v>
          </cell>
          <cell r="B611" t="str">
            <v>YPF.RN.SP-405</v>
          </cell>
          <cell r="C611" t="str">
            <v>SP-405</v>
          </cell>
          <cell r="D611" t="str">
            <v>YPF.RN.SP-0405a</v>
          </cell>
          <cell r="E611" t="str">
            <v>Catriel</v>
          </cell>
          <cell r="F611" t="str">
            <v>CAT Zona I</v>
          </cell>
          <cell r="G611" t="str">
            <v>SP- 06</v>
          </cell>
          <cell r="H611">
            <v>42814</v>
          </cell>
        </row>
        <row r="612">
          <cell r="A612" t="str">
            <v>VAM-34a</v>
          </cell>
          <cell r="B612" t="str">
            <v>YPF.Nq.VAM-34</v>
          </cell>
          <cell r="C612" t="str">
            <v>VAM-34</v>
          </cell>
          <cell r="D612" t="str">
            <v>YPF.Nq.VAM-0034a</v>
          </cell>
          <cell r="E612" t="str">
            <v>Catriel</v>
          </cell>
          <cell r="F612" t="str">
            <v>VAM Zona I</v>
          </cell>
          <cell r="G612" t="str">
            <v>VAM</v>
          </cell>
          <cell r="H612">
            <v>42813</v>
          </cell>
        </row>
        <row r="613">
          <cell r="A613" t="str">
            <v>BP-10</v>
          </cell>
          <cell r="B613" t="str">
            <v>YPF.RN.BP-10</v>
          </cell>
          <cell r="C613" t="str">
            <v>BP-0010</v>
          </cell>
          <cell r="D613" t="str">
            <v>YPF.RN.BP-10</v>
          </cell>
          <cell r="E613" t="str">
            <v>Catriel</v>
          </cell>
          <cell r="F613" t="str">
            <v>Cedido/Vendido CATRIEL</v>
          </cell>
          <cell r="G613" t="str">
            <v>Cedido/Vendido BAJO DEL PICHE</v>
          </cell>
          <cell r="H613">
            <v>42812</v>
          </cell>
        </row>
        <row r="614">
          <cell r="A614" t="str">
            <v>SP-22</v>
          </cell>
          <cell r="B614" t="str">
            <v>YPF.RN.SP-22</v>
          </cell>
          <cell r="C614" t="str">
            <v>SP-0022</v>
          </cell>
          <cell r="D614" t="str">
            <v>YPF.RN.SP-22</v>
          </cell>
          <cell r="E614" t="str">
            <v>Catriel</v>
          </cell>
          <cell r="F614" t="str">
            <v>CAT Zona I</v>
          </cell>
          <cell r="G614" t="str">
            <v>SP- 01</v>
          </cell>
          <cell r="H614">
            <v>42812</v>
          </cell>
        </row>
        <row r="615">
          <cell r="A615" t="str">
            <v>EM-699a</v>
          </cell>
          <cell r="B615" t="str">
            <v>YPF.RN.EM-699</v>
          </cell>
          <cell r="C615" t="str">
            <v>EM-699</v>
          </cell>
          <cell r="D615" t="str">
            <v>YPF.RN.EM-0699a</v>
          </cell>
          <cell r="E615" t="str">
            <v>Catriel</v>
          </cell>
          <cell r="F615" t="str">
            <v>Cedido/Vendido CATRIEL</v>
          </cell>
          <cell r="G615" t="str">
            <v>Cedido /Vendido EL MEDANITO</v>
          </cell>
          <cell r="H615">
            <v>42811</v>
          </cell>
        </row>
        <row r="616">
          <cell r="A616" t="str">
            <v>SP-0284[00]a</v>
          </cell>
          <cell r="B616" t="str">
            <v>YPF.RN.SP-284</v>
          </cell>
          <cell r="C616" t="str">
            <v>SP-284</v>
          </cell>
          <cell r="D616" t="str">
            <v>YPF.RN.SP-0284[00]a</v>
          </cell>
          <cell r="E616" t="str">
            <v>Catriel</v>
          </cell>
          <cell r="F616" t="str">
            <v>CAT Zona I</v>
          </cell>
          <cell r="G616" t="str">
            <v>SP- 07</v>
          </cell>
          <cell r="H616">
            <v>42810</v>
          </cell>
        </row>
        <row r="617">
          <cell r="A617" t="str">
            <v>PuB-16</v>
          </cell>
          <cell r="B617" t="str">
            <v>YPF.RN.PuB-16</v>
          </cell>
          <cell r="C617" t="str">
            <v>PuB-0016</v>
          </cell>
          <cell r="D617" t="str">
            <v>YPF.RN.PuB-16</v>
          </cell>
          <cell r="E617" t="str">
            <v>Catriel</v>
          </cell>
          <cell r="F617" t="str">
            <v>CAT Zona I</v>
          </cell>
          <cell r="G617" t="str">
            <v>PB- 02</v>
          </cell>
          <cell r="H617">
            <v>42808</v>
          </cell>
        </row>
        <row r="618">
          <cell r="A618" t="str">
            <v>VAM-58(d)[00]a</v>
          </cell>
          <cell r="B618" t="str">
            <v>YPF.Nq.VAM-58(d)</v>
          </cell>
          <cell r="C618" t="str">
            <v>VAM-58(d)</v>
          </cell>
          <cell r="D618" t="str">
            <v>YPF.Nq.VAM-0058(d)[00]a</v>
          </cell>
          <cell r="E618" t="str">
            <v>Catriel</v>
          </cell>
          <cell r="F618" t="str">
            <v>VAM Zona I</v>
          </cell>
          <cell r="G618" t="str">
            <v>VAM</v>
          </cell>
          <cell r="H618">
            <v>42806</v>
          </cell>
        </row>
        <row r="619">
          <cell r="A619" t="str">
            <v>PuB-105a</v>
          </cell>
          <cell r="B619" t="str">
            <v>YPF.RN.PuB-105</v>
          </cell>
          <cell r="C619" t="str">
            <v>PuB-105</v>
          </cell>
          <cell r="D619" t="str">
            <v>YPF.RN.PuB-0105a</v>
          </cell>
          <cell r="E619" t="str">
            <v>Catriel</v>
          </cell>
          <cell r="F619" t="str">
            <v>CAT Zona I</v>
          </cell>
          <cell r="G619" t="str">
            <v>PB- 03</v>
          </cell>
          <cell r="H619">
            <v>42806</v>
          </cell>
        </row>
        <row r="620">
          <cell r="A620" t="str">
            <v>SP-518[00]a</v>
          </cell>
          <cell r="B620" t="str">
            <v>YPF.RN.SP-518</v>
          </cell>
          <cell r="C620" t="str">
            <v>SP-518</v>
          </cell>
          <cell r="D620" t="str">
            <v>YPF.RN.SP-0518[00]a</v>
          </cell>
          <cell r="E620" t="str">
            <v>Catriel</v>
          </cell>
          <cell r="F620" t="str">
            <v>CAT Zona I</v>
          </cell>
          <cell r="G620" t="str">
            <v>SP- 09</v>
          </cell>
          <cell r="H620">
            <v>42802</v>
          </cell>
        </row>
        <row r="621">
          <cell r="A621" t="str">
            <v>SP-270</v>
          </cell>
          <cell r="B621" t="str">
            <v>YPF.RN.SP-270</v>
          </cell>
          <cell r="C621" t="str">
            <v>SP-0270</v>
          </cell>
          <cell r="D621" t="str">
            <v>YPF.RN.SP-270</v>
          </cell>
          <cell r="E621" t="str">
            <v>Catriel</v>
          </cell>
          <cell r="F621" t="str">
            <v>CAT Zona I</v>
          </cell>
          <cell r="G621" t="str">
            <v>SP- 04</v>
          </cell>
          <cell r="H621">
            <v>42800</v>
          </cell>
        </row>
        <row r="622">
          <cell r="A622" t="str">
            <v>EM-116</v>
          </cell>
          <cell r="B622" t="str">
            <v>YPF.RN.EM-116</v>
          </cell>
          <cell r="C622" t="str">
            <v>EM-116</v>
          </cell>
          <cell r="D622" t="str">
            <v>YPF.RN.EM-116</v>
          </cell>
          <cell r="E622" t="str">
            <v>Catriel</v>
          </cell>
          <cell r="F622" t="str">
            <v>Cedido/Vendido CATRIEL</v>
          </cell>
          <cell r="G622" t="str">
            <v>Cedido /Vendido EL MEDANITO</v>
          </cell>
          <cell r="H622">
            <v>42798</v>
          </cell>
        </row>
        <row r="623">
          <cell r="A623" t="str">
            <v>SCB-0062[00]a</v>
          </cell>
          <cell r="B623" t="str">
            <v>YPF.Nq.SCB-62</v>
          </cell>
          <cell r="C623" t="str">
            <v>SCB-62</v>
          </cell>
          <cell r="D623" t="str">
            <v>YPF.Nq.SCB-0062[00]a</v>
          </cell>
          <cell r="E623" t="str">
            <v>Catriel</v>
          </cell>
          <cell r="F623" t="str">
            <v>VAM Zona I</v>
          </cell>
          <cell r="G623" t="str">
            <v>SCB- 01</v>
          </cell>
          <cell r="H623">
            <v>42798</v>
          </cell>
        </row>
        <row r="624">
          <cell r="A624" t="str">
            <v>SP-122(I)[00]a</v>
          </cell>
          <cell r="B624" t="str">
            <v>YPF.RN.SP-122(I)</v>
          </cell>
          <cell r="C624" t="str">
            <v>SP-122(I)</v>
          </cell>
          <cell r="D624" t="str">
            <v>YPF.RN.SP-0122(I)[00]a</v>
          </cell>
          <cell r="E624" t="str">
            <v>Catriel</v>
          </cell>
          <cell r="F624" t="str">
            <v>CAT Zona I</v>
          </cell>
          <cell r="G624" t="str">
            <v>SP- 06</v>
          </cell>
          <cell r="H624">
            <v>42797</v>
          </cell>
        </row>
        <row r="625">
          <cell r="A625" t="str">
            <v>EM-887a</v>
          </cell>
          <cell r="B625" t="str">
            <v>YPF.RN.EM-887</v>
          </cell>
          <cell r="C625" t="str">
            <v>EM-887</v>
          </cell>
          <cell r="D625" t="str">
            <v>YPF.RN.EM-0887a</v>
          </cell>
          <cell r="E625" t="str">
            <v>Catriel</v>
          </cell>
          <cell r="F625" t="str">
            <v>Cedido/Vendido CATRIEL</v>
          </cell>
          <cell r="G625" t="str">
            <v>Cedido /Vendido EL MEDANITO</v>
          </cell>
          <cell r="H625">
            <v>42796</v>
          </cell>
        </row>
        <row r="626">
          <cell r="A626" t="str">
            <v>SP-8a(I)</v>
          </cell>
          <cell r="B626" t="str">
            <v>YPF.RN.SP-8(I)</v>
          </cell>
          <cell r="C626" t="str">
            <v>SP-8(I)</v>
          </cell>
          <cell r="D626" t="str">
            <v>YPF.RN.SP-0008a(I)</v>
          </cell>
          <cell r="E626" t="str">
            <v>Catriel</v>
          </cell>
          <cell r="F626" t="str">
            <v>CAT Zona I</v>
          </cell>
          <cell r="G626" t="str">
            <v>SP- 01</v>
          </cell>
          <cell r="H626">
            <v>42794</v>
          </cell>
        </row>
        <row r="627">
          <cell r="A627" t="str">
            <v>EM-888a(d)</v>
          </cell>
          <cell r="B627" t="str">
            <v>YPF.RN.EM-888(d)</v>
          </cell>
          <cell r="C627" t="str">
            <v>EM-888(d)</v>
          </cell>
          <cell r="D627" t="str">
            <v>YPF.RN.EM-0888a(d)</v>
          </cell>
          <cell r="E627" t="str">
            <v>Catriel</v>
          </cell>
          <cell r="F627" t="str">
            <v>Cedido/Vendido CATRIEL</v>
          </cell>
          <cell r="G627" t="str">
            <v>Cedido /Vendido EL MEDANITO</v>
          </cell>
          <cell r="H627">
            <v>42793</v>
          </cell>
        </row>
        <row r="628">
          <cell r="A628" t="str">
            <v>SP-257</v>
          </cell>
          <cell r="B628" t="str">
            <v>YPF.RN.SP-257</v>
          </cell>
          <cell r="C628" t="str">
            <v>SP-0257</v>
          </cell>
          <cell r="D628" t="str">
            <v>YPF.RN.SP-257</v>
          </cell>
          <cell r="E628" t="str">
            <v>Catriel</v>
          </cell>
          <cell r="F628" t="str">
            <v>CAT Zona I</v>
          </cell>
          <cell r="G628" t="str">
            <v>SP- 09</v>
          </cell>
          <cell r="H628">
            <v>42792</v>
          </cell>
        </row>
        <row r="629">
          <cell r="A629" t="str">
            <v>SCB-16</v>
          </cell>
          <cell r="B629" t="str">
            <v>YPF.Nq.SCB-16</v>
          </cell>
          <cell r="C629" t="str">
            <v>SCB-0016</v>
          </cell>
          <cell r="D629" t="str">
            <v>YPF.Nq.SCB-16</v>
          </cell>
          <cell r="E629" t="str">
            <v>Catriel</v>
          </cell>
          <cell r="F629" t="str">
            <v>VAM Zona I</v>
          </cell>
          <cell r="G629" t="str">
            <v>SCB- 01</v>
          </cell>
          <cell r="H629">
            <v>42791</v>
          </cell>
        </row>
        <row r="630">
          <cell r="A630" t="str">
            <v>SP-197</v>
          </cell>
          <cell r="B630" t="str">
            <v>YPF.RN.SP-197</v>
          </cell>
          <cell r="C630" t="str">
            <v>SP-0197</v>
          </cell>
          <cell r="D630" t="str">
            <v>YPF.RN.SP-197</v>
          </cell>
          <cell r="E630" t="str">
            <v>Catriel</v>
          </cell>
          <cell r="F630" t="str">
            <v>CAT Zona I</v>
          </cell>
          <cell r="G630" t="str">
            <v>SP- 04</v>
          </cell>
          <cell r="H630">
            <v>42790</v>
          </cell>
        </row>
        <row r="631">
          <cell r="A631" t="str">
            <v>LaMa-2a</v>
          </cell>
          <cell r="B631" t="str">
            <v>YPF.Nq.LaMa.x-2</v>
          </cell>
          <cell r="C631" t="str">
            <v>LaMa-2</v>
          </cell>
          <cell r="D631" t="str">
            <v>YPF.Nq.LaMa.x-0002a</v>
          </cell>
          <cell r="E631" t="str">
            <v>Catriel</v>
          </cell>
          <cell r="F631" t="str">
            <v>VAM Zona I</v>
          </cell>
          <cell r="G631" t="str">
            <v>LaMa- 02</v>
          </cell>
          <cell r="H631">
            <v>42786</v>
          </cell>
        </row>
        <row r="632">
          <cell r="A632" t="str">
            <v>SP-441a</v>
          </cell>
          <cell r="B632" t="str">
            <v>YPF.RN.SP-441</v>
          </cell>
          <cell r="C632" t="str">
            <v>SP-441</v>
          </cell>
          <cell r="D632" t="str">
            <v>YPF.RN.SP-0441a</v>
          </cell>
          <cell r="E632" t="str">
            <v>Catriel</v>
          </cell>
          <cell r="F632" t="str">
            <v>CAT Zona I</v>
          </cell>
          <cell r="G632" t="str">
            <v>SP- 06</v>
          </cell>
          <cell r="H632">
            <v>42785</v>
          </cell>
        </row>
        <row r="633">
          <cell r="A633" t="str">
            <v>EM-720a</v>
          </cell>
          <cell r="B633" t="str">
            <v>YPF.RN.EM-720</v>
          </cell>
          <cell r="C633" t="str">
            <v>EM-720</v>
          </cell>
          <cell r="D633" t="str">
            <v>YPF.RN.EM-0720a</v>
          </cell>
          <cell r="E633" t="str">
            <v>Catriel</v>
          </cell>
          <cell r="F633" t="str">
            <v>Cedido/Vendido CATRIEL</v>
          </cell>
          <cell r="G633" t="str">
            <v>Cedido /Vendido EL MEDANITO</v>
          </cell>
          <cell r="H633">
            <v>42785</v>
          </cell>
        </row>
        <row r="634">
          <cell r="A634" t="str">
            <v>VAM-0007[00]a</v>
          </cell>
          <cell r="B634" t="str">
            <v>YPF.Nq.VAM-7</v>
          </cell>
          <cell r="C634" t="str">
            <v>VAM-7</v>
          </cell>
          <cell r="D634" t="str">
            <v>YPF.Nq.VAM-0007[00]a</v>
          </cell>
          <cell r="E634" t="str">
            <v>Catriel</v>
          </cell>
          <cell r="F634" t="str">
            <v>VAM Zona I</v>
          </cell>
          <cell r="G634" t="str">
            <v>VAM</v>
          </cell>
          <cell r="H634">
            <v>42784</v>
          </cell>
        </row>
        <row r="635">
          <cell r="A635" t="str">
            <v>PuB-128a</v>
          </cell>
          <cell r="B635" t="str">
            <v>YPF.RN.PuB-128</v>
          </cell>
          <cell r="C635" t="str">
            <v>PuB-128</v>
          </cell>
          <cell r="D635" t="str">
            <v>YPF.RN.PuB-0128a</v>
          </cell>
          <cell r="E635" t="str">
            <v>Catriel</v>
          </cell>
          <cell r="F635" t="str">
            <v>CAT Zona I</v>
          </cell>
          <cell r="G635" t="str">
            <v>PB- 01</v>
          </cell>
          <cell r="H635">
            <v>42783</v>
          </cell>
        </row>
        <row r="636">
          <cell r="A636" t="str">
            <v>SCB-146a</v>
          </cell>
          <cell r="B636" t="str">
            <v>YPF.Nq.SCB-146(d)</v>
          </cell>
          <cell r="C636" t="str">
            <v>SCB-146(d)</v>
          </cell>
          <cell r="D636" t="str">
            <v>YPF.Nq.SCB-0146a</v>
          </cell>
          <cell r="E636" t="str">
            <v>Catriel</v>
          </cell>
          <cell r="F636" t="str">
            <v>VAM Zona I</v>
          </cell>
          <cell r="G636" t="str">
            <v>SCB- 01</v>
          </cell>
          <cell r="H636">
            <v>42782</v>
          </cell>
        </row>
        <row r="637">
          <cell r="A637" t="str">
            <v>SCB-68a</v>
          </cell>
          <cell r="B637" t="str">
            <v>YPF.Nq.SCB-68</v>
          </cell>
          <cell r="C637" t="str">
            <v>SCB-68</v>
          </cell>
          <cell r="D637" t="str">
            <v>YPF.Nq.SCB-0068a</v>
          </cell>
          <cell r="E637" t="str">
            <v>Catriel</v>
          </cell>
          <cell r="F637" t="str">
            <v>VAM Zona I</v>
          </cell>
          <cell r="G637" t="str">
            <v>SCB- 01</v>
          </cell>
          <cell r="H637">
            <v>42779</v>
          </cell>
        </row>
        <row r="638">
          <cell r="A638" t="str">
            <v>PuB-141[00]a</v>
          </cell>
          <cell r="B638" t="str">
            <v>YPF.RN.PuB-141</v>
          </cell>
          <cell r="C638" t="str">
            <v>PuB-141</v>
          </cell>
          <cell r="D638" t="str">
            <v>YPF.RN.PuB-0141[00]a</v>
          </cell>
          <cell r="E638" t="str">
            <v>Catriel</v>
          </cell>
          <cell r="F638" t="str">
            <v>CAT Zona I</v>
          </cell>
          <cell r="G638" t="str">
            <v>PB- 04</v>
          </cell>
          <cell r="H638">
            <v>42777</v>
          </cell>
        </row>
        <row r="639">
          <cell r="A639" t="str">
            <v>EM-837a</v>
          </cell>
          <cell r="B639" t="str">
            <v>YPF.RN.EM-837</v>
          </cell>
          <cell r="C639" t="str">
            <v>EM-837</v>
          </cell>
          <cell r="D639" t="str">
            <v>YPF.RN.EM-0837a</v>
          </cell>
          <cell r="E639" t="str">
            <v>Catriel</v>
          </cell>
          <cell r="F639" t="str">
            <v>Cedido/Vendido CATRIEL</v>
          </cell>
          <cell r="G639" t="str">
            <v>Cedido /Vendido EL MEDANITO</v>
          </cell>
          <cell r="H639">
            <v>42777</v>
          </cell>
        </row>
        <row r="640">
          <cell r="A640" t="str">
            <v>CHO-7</v>
          </cell>
          <cell r="B640" t="str">
            <v>YPF.Nq.CHO-7</v>
          </cell>
          <cell r="C640" t="str">
            <v>CHO-7</v>
          </cell>
          <cell r="D640" t="str">
            <v>YPF.Nq.CHO-7</v>
          </cell>
          <cell r="E640" t="str">
            <v>Catriel</v>
          </cell>
          <cell r="F640" t="str">
            <v>VAM Zona I</v>
          </cell>
          <cell r="G640" t="str">
            <v>CH</v>
          </cell>
          <cell r="H640">
            <v>42776</v>
          </cell>
        </row>
        <row r="641">
          <cell r="A641" t="str">
            <v>SP-306a</v>
          </cell>
          <cell r="B641" t="str">
            <v>YPF.RN.SP-306</v>
          </cell>
          <cell r="C641" t="str">
            <v>SP-306</v>
          </cell>
          <cell r="D641" t="str">
            <v>YPF.RN.SP-0306a</v>
          </cell>
          <cell r="E641" t="str">
            <v>Catriel</v>
          </cell>
          <cell r="F641" t="str">
            <v>CAT Zona I</v>
          </cell>
          <cell r="G641" t="str">
            <v>SP- 06</v>
          </cell>
          <cell r="H641">
            <v>42775</v>
          </cell>
        </row>
        <row r="642">
          <cell r="A642" t="str">
            <v>EM-879a</v>
          </cell>
          <cell r="B642" t="str">
            <v>YPF.RN.EM-879</v>
          </cell>
          <cell r="C642" t="str">
            <v>EM-879</v>
          </cell>
          <cell r="D642" t="str">
            <v>YPF.RN.EM-0879a</v>
          </cell>
          <cell r="E642" t="str">
            <v>Catriel</v>
          </cell>
          <cell r="F642" t="str">
            <v>Cedido/Vendido CATRIEL</v>
          </cell>
          <cell r="G642" t="str">
            <v>Cedido /Vendido EL MEDANITO</v>
          </cell>
          <cell r="H642">
            <v>42775</v>
          </cell>
        </row>
        <row r="643">
          <cell r="A643" t="str">
            <v>SCB-92a</v>
          </cell>
          <cell r="B643" t="str">
            <v>YPF.Nq.SCB-92</v>
          </cell>
          <cell r="C643" t="str">
            <v>SCB-92</v>
          </cell>
          <cell r="D643" t="str">
            <v>YPF.Nq.SCB-0092a</v>
          </cell>
          <cell r="E643" t="str">
            <v>Catriel</v>
          </cell>
          <cell r="F643" t="str">
            <v>VAM Zona I</v>
          </cell>
          <cell r="G643" t="str">
            <v>SCB- 01</v>
          </cell>
          <cell r="H643">
            <v>42772</v>
          </cell>
        </row>
        <row r="644">
          <cell r="A644" t="str">
            <v>SP-252</v>
          </cell>
          <cell r="B644" t="str">
            <v>YPF.RN.SP-252</v>
          </cell>
          <cell r="C644" t="str">
            <v>SP-0252</v>
          </cell>
          <cell r="D644" t="str">
            <v>YPF.RN.SP-252</v>
          </cell>
          <cell r="E644" t="str">
            <v>Catriel</v>
          </cell>
          <cell r="F644" t="str">
            <v>CAT Zona I</v>
          </cell>
          <cell r="G644" t="str">
            <v>SP- 01</v>
          </cell>
          <cell r="H644">
            <v>42770</v>
          </cell>
        </row>
        <row r="645">
          <cell r="A645" t="str">
            <v>SP-219</v>
          </cell>
          <cell r="B645" t="str">
            <v>YPF.RN.SP-219</v>
          </cell>
          <cell r="C645" t="str">
            <v>SP-0219</v>
          </cell>
          <cell r="D645" t="str">
            <v>YPF.RN.SP-219</v>
          </cell>
          <cell r="E645" t="str">
            <v>Catriel</v>
          </cell>
          <cell r="F645" t="str">
            <v>CAT Zona I</v>
          </cell>
          <cell r="G645" t="str">
            <v>SP- 03</v>
          </cell>
          <cell r="H645">
            <v>42766</v>
          </cell>
        </row>
        <row r="646">
          <cell r="A646" t="str">
            <v>VAM-73(d)[00]a</v>
          </cell>
          <cell r="B646" t="str">
            <v>YPF.Nq.VAM-73(d)</v>
          </cell>
          <cell r="C646" t="str">
            <v>VAM-73(d)</v>
          </cell>
          <cell r="D646" t="str">
            <v>YPF.Nq.VAM-0073(d)[00]a</v>
          </cell>
          <cell r="E646" t="str">
            <v>Catriel</v>
          </cell>
          <cell r="F646" t="str">
            <v>VAM Zona I</v>
          </cell>
          <cell r="G646" t="str">
            <v>VAM</v>
          </cell>
          <cell r="H646">
            <v>42765</v>
          </cell>
        </row>
        <row r="647">
          <cell r="A647" t="str">
            <v>SP-113(I)[00]a</v>
          </cell>
          <cell r="B647" t="str">
            <v>YPF.RN.SP-113(I)</v>
          </cell>
          <cell r="C647" t="str">
            <v>SP-113(I)</v>
          </cell>
          <cell r="D647" t="str">
            <v>YPF.RN.SP-0113(I)[00]a</v>
          </cell>
          <cell r="E647" t="str">
            <v>Catriel</v>
          </cell>
          <cell r="F647" t="str">
            <v>CAT Zona I</v>
          </cell>
          <cell r="G647" t="str">
            <v>SP- 04</v>
          </cell>
          <cell r="H647">
            <v>42764</v>
          </cell>
        </row>
        <row r="648">
          <cell r="A648" t="str">
            <v>VAM-53(d)[00]a</v>
          </cell>
          <cell r="B648" t="str">
            <v>YPF.Nq.VAM-53(d)</v>
          </cell>
          <cell r="C648" t="str">
            <v>VAM-53(d)</v>
          </cell>
          <cell r="D648" t="str">
            <v>YPF.Nq.VAM-0053(d)[00]a</v>
          </cell>
          <cell r="E648" t="str">
            <v>Catriel</v>
          </cell>
          <cell r="F648" t="str">
            <v>VAM Zona I</v>
          </cell>
          <cell r="G648" t="str">
            <v>VAM</v>
          </cell>
          <cell r="H648">
            <v>42763</v>
          </cell>
        </row>
        <row r="649">
          <cell r="A649" t="str">
            <v>ES-0034</v>
          </cell>
          <cell r="B649" t="str">
            <v>YPF.RN.ES-34</v>
          </cell>
          <cell r="C649" t="str">
            <v>ES-34</v>
          </cell>
          <cell r="D649" t="str">
            <v>YPF.RN.ES-34</v>
          </cell>
          <cell r="E649" t="str">
            <v>Catriel</v>
          </cell>
          <cell r="F649" t="str">
            <v>Cedido/Vendido CATRIEL</v>
          </cell>
          <cell r="G649" t="str">
            <v>Cedido/Vendido EL SANTIAGUEÑO</v>
          </cell>
          <cell r="H649">
            <v>42763</v>
          </cell>
        </row>
        <row r="650">
          <cell r="A650" t="str">
            <v>SP-446a</v>
          </cell>
          <cell r="B650" t="str">
            <v>YPF.RN.SP-446</v>
          </cell>
          <cell r="C650" t="str">
            <v>SP-446</v>
          </cell>
          <cell r="D650" t="str">
            <v>YPF.RN.SP-0446a</v>
          </cell>
          <cell r="E650" t="str">
            <v>Catriel</v>
          </cell>
          <cell r="F650" t="str">
            <v>CAT Zona I</v>
          </cell>
          <cell r="G650" t="str">
            <v>SP- 06</v>
          </cell>
          <cell r="H650">
            <v>42762</v>
          </cell>
        </row>
        <row r="651">
          <cell r="A651" t="str">
            <v>VAM-31a</v>
          </cell>
          <cell r="B651" t="str">
            <v>YPF.Nq.VAM-31</v>
          </cell>
          <cell r="C651" t="str">
            <v>VAM-31</v>
          </cell>
          <cell r="D651" t="str">
            <v>YPF.Nq.VAM-0031a</v>
          </cell>
          <cell r="E651" t="str">
            <v>Catriel</v>
          </cell>
          <cell r="F651" t="str">
            <v>VAM Zona I</v>
          </cell>
          <cell r="G651" t="str">
            <v>VAM</v>
          </cell>
          <cell r="H651">
            <v>42762</v>
          </cell>
        </row>
        <row r="652">
          <cell r="A652" t="str">
            <v>CHO.a-57(d)[00]a</v>
          </cell>
          <cell r="B652" t="str">
            <v>YPF.Nq.CHO.a-57(d)</v>
          </cell>
          <cell r="C652" t="str">
            <v>CHO.a-57(d)</v>
          </cell>
          <cell r="D652" t="str">
            <v>YPF.Nq.CHO.a-0057(d)[00]a</v>
          </cell>
          <cell r="E652" t="str">
            <v>Catriel</v>
          </cell>
          <cell r="F652" t="str">
            <v>VAM Zona I</v>
          </cell>
          <cell r="G652" t="str">
            <v>CHON</v>
          </cell>
          <cell r="H652">
            <v>42760</v>
          </cell>
        </row>
        <row r="653">
          <cell r="A653" t="str">
            <v>SP-225</v>
          </cell>
          <cell r="B653" t="str">
            <v>YPF.RN.SP-225</v>
          </cell>
          <cell r="C653" t="str">
            <v>SP-0225</v>
          </cell>
          <cell r="D653" t="str">
            <v>YPF.RN.SP-225</v>
          </cell>
          <cell r="E653" t="str">
            <v>Catriel</v>
          </cell>
          <cell r="F653" t="str">
            <v>CAT Zona I</v>
          </cell>
          <cell r="G653" t="str">
            <v>SP- 07</v>
          </cell>
          <cell r="H653">
            <v>42759</v>
          </cell>
        </row>
        <row r="654">
          <cell r="A654" t="str">
            <v>SP-22</v>
          </cell>
          <cell r="B654" t="str">
            <v>YPF.RN.SP-22</v>
          </cell>
          <cell r="C654" t="str">
            <v>SP-0022</v>
          </cell>
          <cell r="D654" t="str">
            <v>YPF.RN.SP-22</v>
          </cell>
          <cell r="E654" t="str">
            <v>Catriel</v>
          </cell>
          <cell r="F654" t="str">
            <v>CAT Zona I</v>
          </cell>
          <cell r="G654" t="str">
            <v>SP- 01</v>
          </cell>
          <cell r="H654">
            <v>42759</v>
          </cell>
        </row>
        <row r="655">
          <cell r="A655" t="str">
            <v>PuB-120</v>
          </cell>
          <cell r="B655" t="str">
            <v>YPF.RN.PuB-120</v>
          </cell>
          <cell r="C655" t="str">
            <v>PuB-120</v>
          </cell>
          <cell r="D655" t="str">
            <v>YPF.RN.PuB-120</v>
          </cell>
          <cell r="E655" t="str">
            <v>Catriel</v>
          </cell>
          <cell r="F655" t="str">
            <v>CAT Zona I</v>
          </cell>
          <cell r="G655" t="str">
            <v>PB- 02</v>
          </cell>
          <cell r="H655">
            <v>42757</v>
          </cell>
        </row>
        <row r="656">
          <cell r="A656" t="str">
            <v>LaO.e-3[00]a</v>
          </cell>
          <cell r="B656" t="str">
            <v>YPF.Nq.LaO.e-3</v>
          </cell>
          <cell r="C656" t="str">
            <v>LaO.e-3</v>
          </cell>
          <cell r="D656" t="str">
            <v>YPF.Nq.LaO.e-0003[00]a</v>
          </cell>
          <cell r="E656" t="str">
            <v>Catriel</v>
          </cell>
          <cell r="F656" t="str">
            <v>VAM Zona I</v>
          </cell>
          <cell r="G656" t="str">
            <v>CHON</v>
          </cell>
          <cell r="H656">
            <v>42757</v>
          </cell>
        </row>
        <row r="657">
          <cell r="A657" t="str">
            <v>SP-449[00]a</v>
          </cell>
          <cell r="B657" t="str">
            <v>YPF.RN.SP-449</v>
          </cell>
          <cell r="C657" t="str">
            <v>SP-449</v>
          </cell>
          <cell r="D657" t="str">
            <v>YPF.RN.SP-0449[00]a</v>
          </cell>
          <cell r="E657" t="str">
            <v>Catriel</v>
          </cell>
          <cell r="F657" t="str">
            <v>CAT Zona I</v>
          </cell>
          <cell r="G657" t="str">
            <v>SP- 09</v>
          </cell>
          <cell r="H657">
            <v>42756</v>
          </cell>
        </row>
        <row r="658">
          <cell r="A658" t="str">
            <v>PuB.a-166[00]a</v>
          </cell>
          <cell r="B658" t="str">
            <v>YPF.RN.PuB.a-166</v>
          </cell>
          <cell r="C658" t="str">
            <v>PuB.a-166</v>
          </cell>
          <cell r="D658" t="str">
            <v>YPF.RN.PuB.a-0166[00]a</v>
          </cell>
          <cell r="E658" t="str">
            <v>Catriel</v>
          </cell>
          <cell r="F658" t="str">
            <v>CAT Zona I</v>
          </cell>
          <cell r="G658" t="str">
            <v>PB- 04</v>
          </cell>
          <cell r="H658">
            <v>42755</v>
          </cell>
        </row>
        <row r="659">
          <cell r="A659" t="str">
            <v>EM-263a(I)</v>
          </cell>
          <cell r="B659" t="str">
            <v>YPF.RN.EM-263(I)</v>
          </cell>
          <cell r="C659" t="str">
            <v>EM-263(I)</v>
          </cell>
          <cell r="D659" t="str">
            <v>YPF.RN.EM-0263a(I)</v>
          </cell>
          <cell r="E659" t="str">
            <v>Catriel</v>
          </cell>
          <cell r="F659" t="str">
            <v>Cedido/Vendido CATRIEL</v>
          </cell>
          <cell r="G659" t="str">
            <v>Cedido /Vendido EL MEDANITO</v>
          </cell>
          <cell r="H659">
            <v>42755</v>
          </cell>
        </row>
        <row r="660">
          <cell r="A660" t="str">
            <v>SCB-27</v>
          </cell>
          <cell r="B660" t="str">
            <v>YPF.Nq.SCB-27</v>
          </cell>
          <cell r="C660" t="str">
            <v>SCB-0027</v>
          </cell>
          <cell r="D660" t="str">
            <v>YPF.Nq.SCB-27</v>
          </cell>
          <cell r="E660" t="str">
            <v>Catriel</v>
          </cell>
          <cell r="F660" t="str">
            <v>VAM Zona I</v>
          </cell>
          <cell r="G660" t="str">
            <v>SCB- 01</v>
          </cell>
          <cell r="H660">
            <v>42754</v>
          </cell>
        </row>
        <row r="661">
          <cell r="A661" t="str">
            <v>SCB-0027[00]b</v>
          </cell>
          <cell r="B661" t="str">
            <v>YPF.Nq.SCB-27</v>
          </cell>
          <cell r="C661" t="str">
            <v>SCB-0027</v>
          </cell>
          <cell r="D661" t="str">
            <v>YPF.Nq.SCB-0027[00]b</v>
          </cell>
          <cell r="E661" t="str">
            <v>Catriel</v>
          </cell>
          <cell r="F661" t="str">
            <v>VAM Zona I</v>
          </cell>
          <cell r="G661" t="str">
            <v>SCB- 01</v>
          </cell>
          <cell r="H661">
            <v>42754</v>
          </cell>
        </row>
        <row r="662">
          <cell r="A662" t="str">
            <v>EM-747a</v>
          </cell>
          <cell r="B662" t="str">
            <v>YPF.RN.EM-747</v>
          </cell>
          <cell r="C662" t="str">
            <v>EM-747</v>
          </cell>
          <cell r="D662" t="str">
            <v>YPF.RN.EM-0747a</v>
          </cell>
          <cell r="E662" t="str">
            <v>Catriel</v>
          </cell>
          <cell r="F662" t="str">
            <v>Cedido/Vendido CATRIEL</v>
          </cell>
          <cell r="G662" t="str">
            <v>Cedido /Vendido EL MEDANITO</v>
          </cell>
          <cell r="H662">
            <v>42751</v>
          </cell>
        </row>
        <row r="663">
          <cell r="A663" t="str">
            <v>PuB.a-80</v>
          </cell>
          <cell r="B663" t="str">
            <v>YPF.RN.PuB.a-80</v>
          </cell>
          <cell r="C663" t="str">
            <v>PuB-0080</v>
          </cell>
          <cell r="D663" t="str">
            <v>YPF.RN.PuB.a-80</v>
          </cell>
          <cell r="E663" t="str">
            <v>Catriel</v>
          </cell>
          <cell r="F663" t="str">
            <v>CAT Zona I</v>
          </cell>
          <cell r="G663" t="str">
            <v>PB- 04</v>
          </cell>
          <cell r="H663">
            <v>42751</v>
          </cell>
        </row>
        <row r="664">
          <cell r="A664" t="str">
            <v>EM-777a</v>
          </cell>
          <cell r="B664" t="str">
            <v>YPF.RN.EM-777</v>
          </cell>
          <cell r="C664" t="str">
            <v>EM-777</v>
          </cell>
          <cell r="D664" t="str">
            <v>YPF.RN.EM-0777a</v>
          </cell>
          <cell r="E664" t="str">
            <v>Catriel</v>
          </cell>
          <cell r="F664" t="str">
            <v>Cedido/Vendido CATRIEL</v>
          </cell>
          <cell r="G664" t="str">
            <v>Cedido /Vendido EL MEDANITO</v>
          </cell>
          <cell r="H664">
            <v>42750</v>
          </cell>
        </row>
        <row r="665">
          <cell r="A665" t="str">
            <v>SCB-140a</v>
          </cell>
          <cell r="B665" t="str">
            <v>YPF.Nq.SCB-140</v>
          </cell>
          <cell r="C665" t="str">
            <v>SCB-140</v>
          </cell>
          <cell r="D665" t="str">
            <v>YPF.Nq.SCB-0140a</v>
          </cell>
          <cell r="E665" t="str">
            <v>Catriel</v>
          </cell>
          <cell r="F665" t="str">
            <v>VAM Zona I</v>
          </cell>
          <cell r="G665" t="str">
            <v>SCB- 01</v>
          </cell>
          <cell r="H665">
            <v>42749</v>
          </cell>
        </row>
        <row r="666">
          <cell r="A666" t="str">
            <v>SP-162(I)[00]a</v>
          </cell>
          <cell r="B666" t="str">
            <v>YPF.RN.SP-162(I)</v>
          </cell>
          <cell r="C666" t="str">
            <v>SP-162(I)</v>
          </cell>
          <cell r="D666" t="str">
            <v>YPF.RN.SP-0162(I)[00]a</v>
          </cell>
          <cell r="E666" t="str">
            <v>Catriel</v>
          </cell>
          <cell r="F666" t="str">
            <v>CAT Zona I</v>
          </cell>
          <cell r="G666" t="str">
            <v>SP- 07</v>
          </cell>
          <cell r="H666">
            <v>42749</v>
          </cell>
        </row>
        <row r="667">
          <cell r="A667" t="str">
            <v>EM-75</v>
          </cell>
          <cell r="B667" t="str">
            <v>YPF.RN.EM-75</v>
          </cell>
          <cell r="C667" t="str">
            <v>EM-0075</v>
          </cell>
          <cell r="D667" t="str">
            <v>YPF.RN.EM-75</v>
          </cell>
          <cell r="E667" t="str">
            <v>Catriel</v>
          </cell>
          <cell r="F667" t="str">
            <v>Cedido/Vendido CATRIEL</v>
          </cell>
          <cell r="G667" t="str">
            <v>Cedido /Vendido EL MEDANITO</v>
          </cell>
          <cell r="H667">
            <v>42749</v>
          </cell>
        </row>
        <row r="668">
          <cell r="A668" t="str">
            <v>VAM-54(d)[00]a</v>
          </cell>
          <cell r="B668" t="str">
            <v>YPF.Nq.VAM-54(d)</v>
          </cell>
          <cell r="C668" t="str">
            <v>VAM-54(d)</v>
          </cell>
          <cell r="D668" t="str">
            <v>YPF.Nq.VAM-0054(d)[00]a</v>
          </cell>
          <cell r="E668" t="str">
            <v>Catriel</v>
          </cell>
          <cell r="F668" t="str">
            <v>VAM Zona I</v>
          </cell>
          <cell r="G668" t="str">
            <v>VAM</v>
          </cell>
          <cell r="H668">
            <v>42747</v>
          </cell>
        </row>
        <row r="669">
          <cell r="A669" t="str">
            <v>RiAl-7a</v>
          </cell>
          <cell r="B669" t="str">
            <v>YPF.Nq.RiAl-7</v>
          </cell>
          <cell r="C669" t="str">
            <v>RiAl-7</v>
          </cell>
          <cell r="D669" t="str">
            <v>YPF.Nq.RiAl-0007a</v>
          </cell>
          <cell r="E669" t="str">
            <v>Catriel</v>
          </cell>
          <cell r="F669" t="str">
            <v>VAM Zona I</v>
          </cell>
          <cell r="G669" t="str">
            <v>LaMa- 02</v>
          </cell>
          <cell r="H669">
            <v>42746</v>
          </cell>
        </row>
        <row r="670">
          <cell r="A670" t="str">
            <v>SP-324a</v>
          </cell>
          <cell r="B670" t="str">
            <v>YPF.RN.SP.a-324</v>
          </cell>
          <cell r="C670" t="str">
            <v>SP-324</v>
          </cell>
          <cell r="D670" t="str">
            <v>YPF.RN.SP.a-0324a</v>
          </cell>
          <cell r="E670" t="str">
            <v>Catriel</v>
          </cell>
          <cell r="F670" t="str">
            <v>CAT Zona I</v>
          </cell>
          <cell r="G670" t="str">
            <v>SP- 01</v>
          </cell>
          <cell r="H670">
            <v>42746</v>
          </cell>
        </row>
        <row r="671">
          <cell r="A671" t="str">
            <v>BP.a-4</v>
          </cell>
          <cell r="B671" t="str">
            <v>YPF.RN.BP.a-4</v>
          </cell>
          <cell r="C671" t="str">
            <v>BP-0004</v>
          </cell>
          <cell r="D671" t="str">
            <v>YPF.RN.BP.a-4</v>
          </cell>
          <cell r="E671" t="str">
            <v>Catriel</v>
          </cell>
          <cell r="F671" t="str">
            <v>Cedido/Vendido CATRIEL</v>
          </cell>
          <cell r="G671" t="str">
            <v>Cedido/Vendido BAJO DEL PICHE</v>
          </cell>
          <cell r="H671">
            <v>42745</v>
          </cell>
        </row>
        <row r="672">
          <cell r="A672" t="str">
            <v>EM-882a</v>
          </cell>
          <cell r="B672" t="str">
            <v>YPF.RN.EM-882</v>
          </cell>
          <cell r="C672" t="str">
            <v>EM-882</v>
          </cell>
          <cell r="D672" t="str">
            <v>YPF.RN.EM-0882a</v>
          </cell>
          <cell r="E672" t="str">
            <v>Catriel</v>
          </cell>
          <cell r="F672" t="str">
            <v>Cedido/Vendido CATRIEL</v>
          </cell>
          <cell r="G672" t="str">
            <v>Cedido /Vendido EL MEDANITO</v>
          </cell>
          <cell r="H672">
            <v>42743</v>
          </cell>
        </row>
        <row r="673">
          <cell r="A673" t="str">
            <v>SP-348[00]a</v>
          </cell>
          <cell r="B673" t="str">
            <v>YPF.RN.SP-348</v>
          </cell>
          <cell r="C673" t="str">
            <v>SP-348</v>
          </cell>
          <cell r="D673" t="str">
            <v>YPF.RN.SP-0348[00]a</v>
          </cell>
          <cell r="E673" t="str">
            <v>Catriel</v>
          </cell>
          <cell r="F673" t="str">
            <v>CAT Zona I</v>
          </cell>
          <cell r="G673" t="str">
            <v>SP- 06</v>
          </cell>
          <cell r="H673">
            <v>42743</v>
          </cell>
        </row>
        <row r="674">
          <cell r="A674" t="str">
            <v>PuB-126a</v>
          </cell>
          <cell r="B674" t="str">
            <v>YPF.RN.PuB-126</v>
          </cell>
          <cell r="C674" t="str">
            <v>PuB-126</v>
          </cell>
          <cell r="D674" t="str">
            <v>YPF.RN.PuB-0126a</v>
          </cell>
          <cell r="E674" t="str">
            <v>Catriel</v>
          </cell>
          <cell r="F674" t="str">
            <v>CAT Zona I</v>
          </cell>
          <cell r="G674" t="str">
            <v>PB- 02</v>
          </cell>
          <cell r="H674">
            <v>42743</v>
          </cell>
        </row>
        <row r="675">
          <cell r="A675" t="str">
            <v>CHO-45(d)[00]a</v>
          </cell>
          <cell r="B675" t="str">
            <v>YPF.Nq.CHO-45(d)</v>
          </cell>
          <cell r="C675" t="str">
            <v>CHO-45(d)</v>
          </cell>
          <cell r="D675" t="str">
            <v>YPF.Nq.CHO-0045(d)[00]a</v>
          </cell>
          <cell r="E675" t="str">
            <v>Catriel</v>
          </cell>
          <cell r="F675" t="str">
            <v>VAM Zona I</v>
          </cell>
          <cell r="G675" t="str">
            <v>CHON</v>
          </cell>
          <cell r="H675">
            <v>42742</v>
          </cell>
        </row>
        <row r="676">
          <cell r="A676" t="str">
            <v>VAM-22a</v>
          </cell>
          <cell r="B676" t="str">
            <v>YPF.Nq.VAM-22</v>
          </cell>
          <cell r="C676" t="str">
            <v>VAM-22</v>
          </cell>
          <cell r="D676" t="str">
            <v>YPF.Nq.VAM-0022a</v>
          </cell>
          <cell r="E676" t="str">
            <v>Catriel</v>
          </cell>
          <cell r="F676" t="str">
            <v>VAM Zona I</v>
          </cell>
          <cell r="G676" t="str">
            <v>VAM</v>
          </cell>
          <cell r="H676">
            <v>42741</v>
          </cell>
        </row>
        <row r="677">
          <cell r="A677" t="str">
            <v>SP-333[00]a</v>
          </cell>
          <cell r="B677" t="str">
            <v>YPF.RN.SP-333</v>
          </cell>
          <cell r="C677" t="str">
            <v>SP-333</v>
          </cell>
          <cell r="D677" t="str">
            <v>YPF.RN.SP-0333[00]a</v>
          </cell>
          <cell r="E677" t="str">
            <v>Catriel</v>
          </cell>
          <cell r="F677" t="str">
            <v>CAT Zona I</v>
          </cell>
          <cell r="G677" t="str">
            <v>SP- 09</v>
          </cell>
          <cell r="H677">
            <v>42741</v>
          </cell>
        </row>
        <row r="678">
          <cell r="A678" t="str">
            <v>SP-503a</v>
          </cell>
          <cell r="B678" t="str">
            <v>YPF.RN.SP-503</v>
          </cell>
          <cell r="C678" t="str">
            <v>SP-503</v>
          </cell>
          <cell r="D678" t="str">
            <v>YPF.RN.SP-0503a</v>
          </cell>
          <cell r="E678" t="str">
            <v>Catriel</v>
          </cell>
          <cell r="F678" t="str">
            <v>CAT Zona I</v>
          </cell>
          <cell r="G678" t="str">
            <v>SP- 09</v>
          </cell>
          <cell r="H678">
            <v>42739</v>
          </cell>
        </row>
        <row r="679">
          <cell r="A679" t="str">
            <v>EM-525</v>
          </cell>
          <cell r="B679" t="str">
            <v>YPF.RN.EM-525</v>
          </cell>
          <cell r="C679" t="str">
            <v>EM-0525</v>
          </cell>
          <cell r="D679" t="str">
            <v>YPF.RN.EM-525</v>
          </cell>
          <cell r="E679" t="str">
            <v>Catriel</v>
          </cell>
          <cell r="F679" t="str">
            <v>Cedido/Vendido CATRIEL</v>
          </cell>
          <cell r="G679" t="str">
            <v>Cedido /Vendido EL MEDANITO</v>
          </cell>
          <cell r="H679">
            <v>42738</v>
          </cell>
        </row>
        <row r="680">
          <cell r="A680" t="str">
            <v>SP-0289[00]a</v>
          </cell>
          <cell r="B680" t="str">
            <v>YPF.RN.SP-289</v>
          </cell>
          <cell r="C680" t="str">
            <v>SP-289</v>
          </cell>
          <cell r="D680" t="str">
            <v>YPF.RN.SP-0289[00]a</v>
          </cell>
          <cell r="E680" t="str">
            <v>Catriel</v>
          </cell>
          <cell r="F680" t="str">
            <v>CAT Zona I</v>
          </cell>
          <cell r="G680" t="str">
            <v>SP- 01</v>
          </cell>
          <cell r="H680">
            <v>42738</v>
          </cell>
        </row>
        <row r="681">
          <cell r="A681" t="str">
            <v>LR-1042</v>
          </cell>
          <cell r="B681" t="str">
            <v>APA.RN.LR-1042</v>
          </cell>
          <cell r="C681" t="str">
            <v>LR-1042</v>
          </cell>
          <cell r="D681" t="str">
            <v>APA.RN.LR-1042</v>
          </cell>
          <cell r="E681" t="str">
            <v>Catriel</v>
          </cell>
          <cell r="F681" t="str">
            <v>Cedido/Vendido CATRIEL</v>
          </cell>
          <cell r="G681" t="str">
            <v>Cedido/Vendido LOS RAMBLONES</v>
          </cell>
          <cell r="H681">
            <v>42737</v>
          </cell>
        </row>
        <row r="682">
          <cell r="A682" t="str">
            <v>VAM-25a</v>
          </cell>
          <cell r="B682" t="str">
            <v>YPF.Nq.VAM-25</v>
          </cell>
          <cell r="C682" t="str">
            <v>VAM-25</v>
          </cell>
          <cell r="D682" t="str">
            <v>YPF.Nq.VAM-0025a</v>
          </cell>
          <cell r="E682" t="str">
            <v>Catriel</v>
          </cell>
          <cell r="F682" t="str">
            <v>VAM Zona I</v>
          </cell>
          <cell r="G682" t="str">
            <v>VAM</v>
          </cell>
          <cell r="H682">
            <v>42736</v>
          </cell>
        </row>
        <row r="683">
          <cell r="A683" t="str">
            <v>SP-412a</v>
          </cell>
          <cell r="B683" t="str">
            <v>YPF.RN.SP.a-412</v>
          </cell>
          <cell r="C683" t="str">
            <v>SP.a-412</v>
          </cell>
          <cell r="D683" t="str">
            <v>YPF.RN.SP.a-0412a</v>
          </cell>
          <cell r="E683" t="str">
            <v>Catriel</v>
          </cell>
          <cell r="F683" t="str">
            <v>CAT Zona I</v>
          </cell>
          <cell r="G683" t="str">
            <v>SP- 07</v>
          </cell>
          <cell r="H683">
            <v>42733</v>
          </cell>
        </row>
        <row r="684">
          <cell r="A684" t="str">
            <v>SP-308a</v>
          </cell>
          <cell r="B684" t="str">
            <v>YPF.RN.SP-308</v>
          </cell>
          <cell r="C684" t="str">
            <v>SP-308</v>
          </cell>
          <cell r="D684" t="str">
            <v>YPF.RN.SP-0308a</v>
          </cell>
          <cell r="E684" t="str">
            <v>Catriel</v>
          </cell>
          <cell r="F684" t="str">
            <v>CAT Zona I</v>
          </cell>
          <cell r="G684" t="str">
            <v>SP- 06</v>
          </cell>
          <cell r="H684">
            <v>42733</v>
          </cell>
        </row>
        <row r="685">
          <cell r="A685" t="str">
            <v>CAv.x-3</v>
          </cell>
          <cell r="B685" t="str">
            <v>YPF.Nq.CAv.x-3</v>
          </cell>
          <cell r="C685" t="str">
            <v>CAv-3</v>
          </cell>
          <cell r="D685" t="str">
            <v>YPF.Nq.CAv.x-3</v>
          </cell>
          <cell r="E685" t="str">
            <v>Catriel</v>
          </cell>
          <cell r="F685" t="str">
            <v>VAM Zona I</v>
          </cell>
          <cell r="G685" t="str">
            <v>SCB- 01</v>
          </cell>
          <cell r="H685">
            <v>42732</v>
          </cell>
        </row>
        <row r="686">
          <cell r="A686" t="str">
            <v>SP-51</v>
          </cell>
          <cell r="B686" t="str">
            <v>YPF.RN.SP-51</v>
          </cell>
          <cell r="C686" t="str">
            <v>SP-0051</v>
          </cell>
          <cell r="D686" t="str">
            <v>YPF.RN.SP-51</v>
          </cell>
          <cell r="E686" t="str">
            <v>Catriel</v>
          </cell>
          <cell r="F686" t="str">
            <v>CAT Zona I</v>
          </cell>
          <cell r="G686" t="str">
            <v>SP- 02</v>
          </cell>
          <cell r="H686">
            <v>42731</v>
          </cell>
        </row>
        <row r="687">
          <cell r="A687" t="str">
            <v>PuB-157[00]a</v>
          </cell>
          <cell r="B687" t="str">
            <v>YPF.RN.PuB-157</v>
          </cell>
          <cell r="C687" t="str">
            <v>PuB-157</v>
          </cell>
          <cell r="D687" t="str">
            <v>YPF.RN.PuB-0157[00]a</v>
          </cell>
          <cell r="E687" t="str">
            <v>Catriel</v>
          </cell>
          <cell r="F687" t="str">
            <v>CAT Zona I</v>
          </cell>
          <cell r="G687" t="str">
            <v>PB- 04</v>
          </cell>
          <cell r="H687">
            <v>42731</v>
          </cell>
        </row>
        <row r="688">
          <cell r="A688" t="str">
            <v>ES-0034</v>
          </cell>
          <cell r="B688" t="str">
            <v>YPF.RN.ES-34</v>
          </cell>
          <cell r="C688" t="str">
            <v>ES-34</v>
          </cell>
          <cell r="D688" t="str">
            <v>YPF.RN.ES-34</v>
          </cell>
          <cell r="E688" t="str">
            <v>Catriel</v>
          </cell>
          <cell r="F688" t="str">
            <v>Cedido/Vendido CATRIEL</v>
          </cell>
          <cell r="G688" t="str">
            <v>Cedido/Vendido EL SANTIAGUEÑO</v>
          </cell>
          <cell r="H688">
            <v>42731</v>
          </cell>
        </row>
        <row r="689">
          <cell r="A689" t="str">
            <v>VAM.a-87(d)[00]a</v>
          </cell>
          <cell r="B689" t="str">
            <v>YPF.Nq.VAM.a-87(d)</v>
          </cell>
          <cell r="C689" t="str">
            <v>VAM.a-87(d)</v>
          </cell>
          <cell r="D689" t="str">
            <v>YPF.Nq.VAM.a-0087(d)[00]a</v>
          </cell>
          <cell r="E689" t="str">
            <v>Catriel</v>
          </cell>
          <cell r="F689" t="str">
            <v>VAM Zona I</v>
          </cell>
          <cell r="G689" t="str">
            <v>VAM</v>
          </cell>
          <cell r="H689">
            <v>42727</v>
          </cell>
        </row>
        <row r="690">
          <cell r="A690" t="str">
            <v>SP-243</v>
          </cell>
          <cell r="B690" t="str">
            <v>YPF.RN.SP-243</v>
          </cell>
          <cell r="C690" t="str">
            <v>SP-0243</v>
          </cell>
          <cell r="D690" t="str">
            <v>YPF.RN.SP-243</v>
          </cell>
          <cell r="E690" t="str">
            <v>Catriel</v>
          </cell>
          <cell r="F690" t="str">
            <v>CAT Zona I</v>
          </cell>
          <cell r="G690" t="str">
            <v>SP- 02</v>
          </cell>
          <cell r="H690">
            <v>42727</v>
          </cell>
        </row>
        <row r="691">
          <cell r="A691" t="str">
            <v>SP-505a</v>
          </cell>
          <cell r="B691" t="str">
            <v>YPF.RN.SP-505</v>
          </cell>
          <cell r="C691" t="str">
            <v>SP-505</v>
          </cell>
          <cell r="D691" t="str">
            <v>YPF.RN.SP-0505a</v>
          </cell>
          <cell r="E691" t="str">
            <v>Catriel</v>
          </cell>
          <cell r="F691" t="str">
            <v>CAT Zona I</v>
          </cell>
          <cell r="G691" t="str">
            <v>SP-10</v>
          </cell>
          <cell r="H691">
            <v>42726</v>
          </cell>
        </row>
        <row r="692">
          <cell r="A692" t="str">
            <v>EM-195(I</v>
          </cell>
          <cell r="B692" t="str">
            <v>YPF.RN.EM-195(I)</v>
          </cell>
          <cell r="C692" t="str">
            <v>EM-0195(I)</v>
          </cell>
          <cell r="D692" t="str">
            <v>YPF.RN.EM-195(I)</v>
          </cell>
          <cell r="E692" t="str">
            <v>Catriel</v>
          </cell>
          <cell r="F692" t="str">
            <v>Cedido/Vendido CATRIEL</v>
          </cell>
          <cell r="G692" t="str">
            <v>Cedido /Vendido EL MEDANITO</v>
          </cell>
          <cell r="H692">
            <v>42725</v>
          </cell>
        </row>
        <row r="693">
          <cell r="A693" t="str">
            <v>CHO-49(d)[00]a</v>
          </cell>
          <cell r="B693" t="str">
            <v>YPF.Nq.CHO-49(d)</v>
          </cell>
          <cell r="C693" t="str">
            <v>CHO-49(d)</v>
          </cell>
          <cell r="D693" t="str">
            <v>YPF.Nq.CHO-0049(d)[00]a</v>
          </cell>
          <cell r="E693" t="str">
            <v>Catriel</v>
          </cell>
          <cell r="F693" t="str">
            <v>VAM Zona I</v>
          </cell>
          <cell r="G693" t="str">
            <v>CHON</v>
          </cell>
          <cell r="H693">
            <v>42724</v>
          </cell>
        </row>
        <row r="694">
          <cell r="A694" t="str">
            <v>SP-270</v>
          </cell>
          <cell r="B694" t="str">
            <v>YPF.RN.SP-270</v>
          </cell>
          <cell r="C694" t="str">
            <v>SP-0270</v>
          </cell>
          <cell r="D694" t="str">
            <v>YPF.RN.SP-270</v>
          </cell>
          <cell r="E694" t="str">
            <v>Catriel</v>
          </cell>
          <cell r="F694" t="str">
            <v>CAT Zona I</v>
          </cell>
          <cell r="G694" t="str">
            <v>SP- 04</v>
          </cell>
          <cell r="H694">
            <v>42723</v>
          </cell>
        </row>
        <row r="695">
          <cell r="A695" t="str">
            <v>RiAl-1a</v>
          </cell>
          <cell r="B695" t="str">
            <v>YPF.Nq.RiAl.x-1</v>
          </cell>
          <cell r="C695" t="str">
            <v>RiAl-1</v>
          </cell>
          <cell r="D695" t="str">
            <v>YPF.Nq.RiAl.x-0001a</v>
          </cell>
          <cell r="E695" t="str">
            <v>Catriel</v>
          </cell>
          <cell r="F695" t="str">
            <v>VAM Zona I</v>
          </cell>
          <cell r="G695" t="str">
            <v>LaMa- 02</v>
          </cell>
          <cell r="H695">
            <v>42723</v>
          </cell>
        </row>
        <row r="696">
          <cell r="A696" t="str">
            <v>PuB-28</v>
          </cell>
          <cell r="B696" t="str">
            <v>YPF.RN.PuB-28</v>
          </cell>
          <cell r="C696" t="str">
            <v>PuB-0028</v>
          </cell>
          <cell r="D696" t="str">
            <v>YPF.RN.PuB-28</v>
          </cell>
          <cell r="E696" t="str">
            <v>Catriel</v>
          </cell>
          <cell r="F696" t="str">
            <v>CAT Zona I</v>
          </cell>
          <cell r="G696" t="str">
            <v>PB- 03</v>
          </cell>
          <cell r="H696">
            <v>42721</v>
          </cell>
        </row>
        <row r="697">
          <cell r="A697" t="str">
            <v>EM-792a</v>
          </cell>
          <cell r="B697" t="str">
            <v>YPF.RN.EM-792</v>
          </cell>
          <cell r="C697" t="str">
            <v>EM-792</v>
          </cell>
          <cell r="D697" t="str">
            <v>YPF.RN.EM-0792a</v>
          </cell>
          <cell r="E697" t="str">
            <v>Catriel</v>
          </cell>
          <cell r="F697" t="str">
            <v>Cedido/Vendido CATRIEL</v>
          </cell>
          <cell r="G697" t="str">
            <v>Cedido /Vendido EL MEDANITO</v>
          </cell>
          <cell r="H697">
            <v>42721</v>
          </cell>
        </row>
        <row r="698">
          <cell r="A698" t="str">
            <v>EM-668a</v>
          </cell>
          <cell r="B698" t="str">
            <v>YPF.RN.EM-668</v>
          </cell>
          <cell r="C698" t="str">
            <v>EM-668</v>
          </cell>
          <cell r="D698" t="str">
            <v>YPF.RN.EM-0668a</v>
          </cell>
          <cell r="E698" t="str">
            <v>Catriel</v>
          </cell>
          <cell r="F698" t="str">
            <v>Cedido/Vendido CATRIEL</v>
          </cell>
          <cell r="G698" t="str">
            <v>Cedido /Vendido EL MEDANITO</v>
          </cell>
          <cell r="H698">
            <v>42720</v>
          </cell>
        </row>
        <row r="699">
          <cell r="A699" t="str">
            <v>SP-101(I)[00]a</v>
          </cell>
          <cell r="B699" t="str">
            <v>YPF.RN.SP-101(I)</v>
          </cell>
          <cell r="C699" t="str">
            <v>SP-101(I)</v>
          </cell>
          <cell r="D699" t="str">
            <v>YPF.RN.SP-0101(I)[00]a</v>
          </cell>
          <cell r="E699" t="str">
            <v>Catriel</v>
          </cell>
          <cell r="F699" t="str">
            <v>CAT Zona I</v>
          </cell>
          <cell r="G699" t="str">
            <v>SP- 03</v>
          </cell>
          <cell r="H699">
            <v>42719</v>
          </cell>
        </row>
        <row r="700">
          <cell r="A700" t="str">
            <v>RiAl-4a</v>
          </cell>
          <cell r="B700" t="str">
            <v>YPF.Nq.RiAl.a-4</v>
          </cell>
          <cell r="C700" t="str">
            <v>RiAl-4</v>
          </cell>
          <cell r="D700" t="str">
            <v>YPF.Nq.RiAl.a-0004a</v>
          </cell>
          <cell r="E700" t="str">
            <v>Catriel</v>
          </cell>
          <cell r="F700" t="str">
            <v>VAM Zona I</v>
          </cell>
          <cell r="G700" t="str">
            <v>LaMa- 02</v>
          </cell>
          <cell r="H700">
            <v>42719</v>
          </cell>
        </row>
        <row r="701">
          <cell r="A701" t="str">
            <v>SP-391a</v>
          </cell>
          <cell r="B701" t="str">
            <v>YPF.RN.SP-391</v>
          </cell>
          <cell r="C701" t="str">
            <v>SP-391</v>
          </cell>
          <cell r="D701" t="str">
            <v>YPF.RN.SP-0391a</v>
          </cell>
          <cell r="E701" t="str">
            <v>Catriel</v>
          </cell>
          <cell r="F701" t="str">
            <v>CAT Zona I</v>
          </cell>
          <cell r="G701" t="str">
            <v>SP- 06</v>
          </cell>
          <cell r="H701">
            <v>42719</v>
          </cell>
        </row>
        <row r="702">
          <cell r="A702" t="str">
            <v>EM-688</v>
          </cell>
          <cell r="B702" t="str">
            <v>YPF.RN.EM-688</v>
          </cell>
          <cell r="C702" t="str">
            <v>EM-0688</v>
          </cell>
          <cell r="D702" t="str">
            <v>YPF.RN.EM-688</v>
          </cell>
          <cell r="E702" t="str">
            <v>Catriel</v>
          </cell>
          <cell r="F702" t="str">
            <v>Cedido/Vendido CATRIEL</v>
          </cell>
          <cell r="G702" t="str">
            <v>Cedido /Vendido EL MEDANITO</v>
          </cell>
          <cell r="H702">
            <v>42718</v>
          </cell>
        </row>
        <row r="703">
          <cell r="A703" t="str">
            <v>VAM-80a</v>
          </cell>
          <cell r="B703" t="str">
            <v>YPF.Nq.VAM-80</v>
          </cell>
          <cell r="C703" t="str">
            <v>VAM-80</v>
          </cell>
          <cell r="D703" t="str">
            <v>YPF.Nq.VAM-0080a</v>
          </cell>
          <cell r="E703" t="str">
            <v>Catriel</v>
          </cell>
          <cell r="F703" t="str">
            <v>VAM Zona I</v>
          </cell>
          <cell r="G703" t="str">
            <v>VAM</v>
          </cell>
          <cell r="H703">
            <v>42717</v>
          </cell>
        </row>
        <row r="704">
          <cell r="A704" t="str">
            <v>VAM-52a</v>
          </cell>
          <cell r="B704" t="str">
            <v>YPF.Nq.VAM-52(d)</v>
          </cell>
          <cell r="C704" t="str">
            <v>VAM-52(d)</v>
          </cell>
          <cell r="D704" t="str">
            <v>YPF.Nq.VAM-0052a</v>
          </cell>
          <cell r="E704" t="str">
            <v>Catriel</v>
          </cell>
          <cell r="F704" t="str">
            <v>VAM Zona I</v>
          </cell>
          <cell r="G704" t="str">
            <v>VAM</v>
          </cell>
          <cell r="H704">
            <v>42717</v>
          </cell>
        </row>
        <row r="705">
          <cell r="A705" t="str">
            <v>PuB-27</v>
          </cell>
          <cell r="B705" t="str">
            <v>YPF.RN.PuB-27</v>
          </cell>
          <cell r="C705" t="str">
            <v>PuB-0027</v>
          </cell>
          <cell r="D705" t="str">
            <v>YPF.RN.PuB-27</v>
          </cell>
          <cell r="E705" t="str">
            <v>Catriel</v>
          </cell>
          <cell r="F705" t="str">
            <v>CAT Zona I</v>
          </cell>
          <cell r="G705" t="str">
            <v>PB- 03</v>
          </cell>
          <cell r="H705">
            <v>42715</v>
          </cell>
        </row>
        <row r="706">
          <cell r="A706" t="str">
            <v>SP-359a</v>
          </cell>
          <cell r="B706" t="str">
            <v>YPF.RN.SP-359</v>
          </cell>
          <cell r="C706" t="str">
            <v>SP-359</v>
          </cell>
          <cell r="D706" t="str">
            <v>YPF.RN.SP-0359a</v>
          </cell>
          <cell r="E706" t="str">
            <v>Catriel</v>
          </cell>
          <cell r="F706" t="str">
            <v>CAT Zona I</v>
          </cell>
          <cell r="G706" t="str">
            <v>SP- 06</v>
          </cell>
          <cell r="H706">
            <v>42714</v>
          </cell>
        </row>
        <row r="707">
          <cell r="A707" t="str">
            <v>SCB-110a</v>
          </cell>
          <cell r="B707" t="str">
            <v>YPF.Nq.SCB-110</v>
          </cell>
          <cell r="C707" t="str">
            <v>SCB-110</v>
          </cell>
          <cell r="D707" t="str">
            <v>YPF.Nq.SCB-0110a</v>
          </cell>
          <cell r="E707" t="str">
            <v>Catriel</v>
          </cell>
          <cell r="F707" t="str">
            <v>VAM Zona I</v>
          </cell>
          <cell r="G707" t="str">
            <v>SCB- 01</v>
          </cell>
          <cell r="H707">
            <v>42712</v>
          </cell>
        </row>
        <row r="708">
          <cell r="A708" t="str">
            <v>SP-465a</v>
          </cell>
          <cell r="B708" t="str">
            <v>YPF.RN.SP.a-465</v>
          </cell>
          <cell r="C708" t="str">
            <v>SP.a-465</v>
          </cell>
          <cell r="D708" t="str">
            <v>YPF.RN.SP.a-0465a</v>
          </cell>
          <cell r="E708" t="str">
            <v>Catriel</v>
          </cell>
          <cell r="F708" t="str">
            <v>CAT Zona I</v>
          </cell>
          <cell r="G708" t="str">
            <v>SP- 01</v>
          </cell>
          <cell r="H708">
            <v>42711</v>
          </cell>
        </row>
        <row r="709">
          <cell r="A709" t="str">
            <v>RiAlN.a-5(d)[00]</v>
          </cell>
          <cell r="B709" t="str">
            <v>YPF.Nq.RiAlN.a-5(d)</v>
          </cell>
          <cell r="C709" t="str">
            <v>RiAlN.a-5(d)</v>
          </cell>
          <cell r="D709" t="str">
            <v>YPF.Nq.RiAlN.a-0005(d)[00]a</v>
          </cell>
          <cell r="E709" t="str">
            <v>Catriel</v>
          </cell>
          <cell r="F709" t="str">
            <v>VAM Zona I</v>
          </cell>
          <cell r="G709" t="str">
            <v>LaMa- 02</v>
          </cell>
          <cell r="H709">
            <v>42710</v>
          </cell>
        </row>
        <row r="710">
          <cell r="A710" t="str">
            <v>SCB-57</v>
          </cell>
          <cell r="B710" t="str">
            <v>YPF.Nq.SCB-57</v>
          </cell>
          <cell r="C710" t="str">
            <v>SCB-0057</v>
          </cell>
          <cell r="D710" t="str">
            <v>YPF.Nq.SCB-57</v>
          </cell>
          <cell r="E710" t="str">
            <v>Catriel</v>
          </cell>
          <cell r="F710" t="str">
            <v>VAM Zona I</v>
          </cell>
          <cell r="G710" t="str">
            <v>SCB- 01</v>
          </cell>
          <cell r="H710">
            <v>42708</v>
          </cell>
        </row>
        <row r="711">
          <cell r="A711" t="str">
            <v>PNO.x-4</v>
          </cell>
          <cell r="B711" t="str">
            <v>YPF.Nq.PNO.x-4</v>
          </cell>
          <cell r="C711" t="str">
            <v>PNO.x-4</v>
          </cell>
          <cell r="D711" t="str">
            <v>YPF.Nq.PNO.x-4</v>
          </cell>
          <cell r="E711" t="str">
            <v>Catriel</v>
          </cell>
          <cell r="F711" t="str">
            <v>CAT Zona I</v>
          </cell>
          <cell r="G711" t="str">
            <v>PIEDRAS NEGRAS</v>
          </cell>
          <cell r="H711">
            <v>42708</v>
          </cell>
        </row>
        <row r="712">
          <cell r="A712" t="str">
            <v>PuB.a-116</v>
          </cell>
          <cell r="B712" t="str">
            <v>YPF.RN.PuB.a-116</v>
          </cell>
          <cell r="C712" t="str">
            <v>PuB-0116</v>
          </cell>
          <cell r="D712" t="str">
            <v>YPF.RN.PuB.a-116</v>
          </cell>
          <cell r="E712" t="str">
            <v>Catriel</v>
          </cell>
          <cell r="F712" t="str">
            <v>CAT Zona I</v>
          </cell>
          <cell r="G712" t="str">
            <v>PB- 04</v>
          </cell>
          <cell r="H712">
            <v>42707</v>
          </cell>
        </row>
        <row r="713">
          <cell r="A713" t="str">
            <v>SP-429a</v>
          </cell>
          <cell r="B713" t="str">
            <v>YPF.RN.SP-429</v>
          </cell>
          <cell r="C713" t="str">
            <v>SP-429</v>
          </cell>
          <cell r="D713" t="str">
            <v>YPF.RN.SP-0429a</v>
          </cell>
          <cell r="E713" t="str">
            <v>Catriel</v>
          </cell>
          <cell r="F713" t="str">
            <v>CAT Zona I</v>
          </cell>
          <cell r="G713" t="str">
            <v>SP- 09</v>
          </cell>
          <cell r="H713">
            <v>42707</v>
          </cell>
        </row>
        <row r="714">
          <cell r="A714" t="str">
            <v>LR-1052</v>
          </cell>
          <cell r="B714" t="str">
            <v>YPA.RN.LR-1052</v>
          </cell>
          <cell r="C714" t="str">
            <v>LR-1052</v>
          </cell>
          <cell r="D714" t="str">
            <v>YPA.RN.LR-1052</v>
          </cell>
          <cell r="E714" t="str">
            <v>Catriel</v>
          </cell>
          <cell r="F714" t="str">
            <v>Cedido/Vendido CATRIEL</v>
          </cell>
          <cell r="G714" t="str">
            <v>Cedido/Vendido LOS RAMBLONES</v>
          </cell>
          <cell r="H714">
            <v>42705</v>
          </cell>
        </row>
        <row r="715">
          <cell r="A715" t="str">
            <v>SP-112(I)[00]a</v>
          </cell>
          <cell r="B715" t="str">
            <v>YPF.RN.SP-112(I)</v>
          </cell>
          <cell r="C715" t="str">
            <v>SP-112(I)</v>
          </cell>
          <cell r="D715" t="str">
            <v>YPF.RN.SP-0112(I)[00]a</v>
          </cell>
          <cell r="E715" t="str">
            <v>Catriel</v>
          </cell>
          <cell r="F715" t="str">
            <v>CAT Zona I</v>
          </cell>
          <cell r="G715" t="str">
            <v>SP- 04</v>
          </cell>
          <cell r="H715">
            <v>42704</v>
          </cell>
        </row>
        <row r="716">
          <cell r="A716" t="str">
            <v>CHO.a-55(d)[00]a</v>
          </cell>
          <cell r="B716" t="str">
            <v>YPF.Nq.CHO.a-55(d)</v>
          </cell>
          <cell r="C716" t="str">
            <v>CHO.a-55(d)</v>
          </cell>
          <cell r="D716" t="str">
            <v>YPF.Nq.CHO.a-0055(d)[00]a</v>
          </cell>
          <cell r="E716" t="str">
            <v>Catriel</v>
          </cell>
          <cell r="F716" t="str">
            <v>VAM Zona I</v>
          </cell>
          <cell r="G716" t="str">
            <v>CHON</v>
          </cell>
          <cell r="H716">
            <v>42702</v>
          </cell>
        </row>
        <row r="717">
          <cell r="A717" t="str">
            <v>SP-461a</v>
          </cell>
          <cell r="B717" t="str">
            <v>YPF.RN.SP.a-461</v>
          </cell>
          <cell r="C717" t="str">
            <v>SP.a-461</v>
          </cell>
          <cell r="D717" t="str">
            <v>YPF.RN.SP.a-0461a</v>
          </cell>
          <cell r="E717" t="str">
            <v>Catriel</v>
          </cell>
          <cell r="F717" t="str">
            <v>CAT Zona I</v>
          </cell>
          <cell r="G717" t="str">
            <v>SP- 01</v>
          </cell>
          <cell r="H717">
            <v>42702</v>
          </cell>
        </row>
        <row r="718">
          <cell r="A718" t="str">
            <v>PuB-188[00]a</v>
          </cell>
          <cell r="B718" t="str">
            <v>YPF.RN.PuB-188</v>
          </cell>
          <cell r="C718" t="str">
            <v>PuB-188</v>
          </cell>
          <cell r="D718" t="str">
            <v>YPF.RN.PuB-0188[00]a</v>
          </cell>
          <cell r="E718" t="str">
            <v>Catriel</v>
          </cell>
          <cell r="F718" t="str">
            <v>CAT Zona I</v>
          </cell>
          <cell r="G718" t="str">
            <v>PTA BARDA 114</v>
          </cell>
          <cell r="H718">
            <v>42701</v>
          </cell>
        </row>
        <row r="719">
          <cell r="A719" t="str">
            <v>SP-355a</v>
          </cell>
          <cell r="B719" t="str">
            <v>YPF.RN.SP-355</v>
          </cell>
          <cell r="C719" t="str">
            <v>SP-355</v>
          </cell>
          <cell r="D719" t="str">
            <v>YPF.RN.SP-0355a</v>
          </cell>
          <cell r="E719" t="str">
            <v>Catriel</v>
          </cell>
          <cell r="F719" t="str">
            <v>CAT Zona I</v>
          </cell>
          <cell r="G719" t="str">
            <v>SP- 06</v>
          </cell>
          <cell r="H719">
            <v>42701</v>
          </cell>
        </row>
        <row r="720">
          <cell r="A720" t="str">
            <v>SP-390a</v>
          </cell>
          <cell r="B720" t="str">
            <v>YPF.RN.SP-390</v>
          </cell>
          <cell r="C720" t="str">
            <v>SP-390</v>
          </cell>
          <cell r="D720" t="str">
            <v>YPF.RN.SP-0390a</v>
          </cell>
          <cell r="E720" t="str">
            <v>Catriel</v>
          </cell>
          <cell r="F720" t="str">
            <v>CAT Zona I</v>
          </cell>
          <cell r="G720" t="str">
            <v>SP- 06</v>
          </cell>
          <cell r="H720">
            <v>42699</v>
          </cell>
        </row>
        <row r="721">
          <cell r="A721" t="str">
            <v>EM-885a</v>
          </cell>
          <cell r="B721" t="str">
            <v>YPF.RN.EM-885</v>
          </cell>
          <cell r="C721" t="str">
            <v>EM-885</v>
          </cell>
          <cell r="D721" t="str">
            <v>YPF.RN.EM-0885a</v>
          </cell>
          <cell r="E721" t="str">
            <v>Catriel</v>
          </cell>
          <cell r="F721" t="str">
            <v>Cedido/Vendido CATRIEL</v>
          </cell>
          <cell r="G721" t="str">
            <v>Cedido /Vendido EL MEDANITO</v>
          </cell>
          <cell r="H721">
            <v>42699</v>
          </cell>
        </row>
        <row r="722">
          <cell r="A722" t="str">
            <v>PuB-145a</v>
          </cell>
          <cell r="B722" t="str">
            <v>YPF.RN.PuB-145</v>
          </cell>
          <cell r="C722" t="str">
            <v>PuB-145</v>
          </cell>
          <cell r="D722" t="str">
            <v>YPF.RN.PuB-0145a</v>
          </cell>
          <cell r="E722" t="str">
            <v>Catriel</v>
          </cell>
          <cell r="F722" t="str">
            <v>CAT Zona I</v>
          </cell>
          <cell r="G722" t="str">
            <v>PB- 04</v>
          </cell>
          <cell r="H722">
            <v>42699</v>
          </cell>
        </row>
        <row r="723">
          <cell r="A723" t="str">
            <v>VAM-0017[00]a</v>
          </cell>
          <cell r="B723" t="str">
            <v>YPF.Nq.VAM.a-17</v>
          </cell>
          <cell r="C723" t="str">
            <v>VAM-17</v>
          </cell>
          <cell r="D723" t="str">
            <v>YPF.Nq.VAM.a-0017[00]a</v>
          </cell>
          <cell r="E723" t="str">
            <v>Catriel</v>
          </cell>
          <cell r="F723" t="str">
            <v>VAM Zona I</v>
          </cell>
          <cell r="G723" t="str">
            <v>VAM</v>
          </cell>
          <cell r="H723">
            <v>42698</v>
          </cell>
        </row>
        <row r="724">
          <cell r="A724" t="str">
            <v>PuB.a-166[00]a</v>
          </cell>
          <cell r="B724" t="str">
            <v>YPF.RN.PuB.a-166</v>
          </cell>
          <cell r="C724" t="str">
            <v>PuB.a-166</v>
          </cell>
          <cell r="D724" t="str">
            <v>YPF.RN.PuB.a-0166[00]a</v>
          </cell>
          <cell r="E724" t="str">
            <v>Catriel</v>
          </cell>
          <cell r="F724" t="str">
            <v>CAT Zona I</v>
          </cell>
          <cell r="G724" t="str">
            <v>PB- 04</v>
          </cell>
          <cell r="H724">
            <v>42697</v>
          </cell>
        </row>
        <row r="725">
          <cell r="A725" t="str">
            <v>SCB-132a</v>
          </cell>
          <cell r="B725" t="str">
            <v>YPF.Nq.SCB-132</v>
          </cell>
          <cell r="C725" t="str">
            <v>SCB-132</v>
          </cell>
          <cell r="D725" t="str">
            <v>YPF.Nq.SCB-0132a</v>
          </cell>
          <cell r="E725" t="str">
            <v>Catriel</v>
          </cell>
          <cell r="F725" t="str">
            <v>VAM Zona I</v>
          </cell>
          <cell r="G725" t="str">
            <v>SCB- 01</v>
          </cell>
          <cell r="H725">
            <v>42696</v>
          </cell>
        </row>
        <row r="726">
          <cell r="A726" t="str">
            <v>PuB.a-171[00]a</v>
          </cell>
          <cell r="B726" t="str">
            <v>YPF.RN.PuB.a-171</v>
          </cell>
          <cell r="C726" t="str">
            <v>PuB.a-171</v>
          </cell>
          <cell r="D726" t="str">
            <v>YPF.RN.PuB.a-0171[00]a</v>
          </cell>
          <cell r="E726" t="str">
            <v>Catriel</v>
          </cell>
          <cell r="F726" t="str">
            <v>CAT Zona I</v>
          </cell>
          <cell r="G726" t="str">
            <v>PB- 01</v>
          </cell>
          <cell r="H726">
            <v>42695</v>
          </cell>
        </row>
        <row r="727">
          <cell r="A727" t="str">
            <v>SCB-49</v>
          </cell>
          <cell r="B727" t="str">
            <v>YPF.Nq.SCB-49</v>
          </cell>
          <cell r="C727" t="str">
            <v>SCB-0049</v>
          </cell>
          <cell r="D727" t="str">
            <v>YPF.Nq.SCB-49</v>
          </cell>
          <cell r="E727" t="str">
            <v>Catriel</v>
          </cell>
          <cell r="F727" t="str">
            <v>VAM Zona I</v>
          </cell>
          <cell r="G727" t="str">
            <v>SCB- 01</v>
          </cell>
          <cell r="H727">
            <v>42694</v>
          </cell>
        </row>
        <row r="728">
          <cell r="A728" t="str">
            <v>PuB-163[00]a</v>
          </cell>
          <cell r="B728" t="str">
            <v>YPF.RN.PuB-163</v>
          </cell>
          <cell r="C728" t="str">
            <v>PuB-163</v>
          </cell>
          <cell r="D728" t="str">
            <v>YPF.RN.PuB-0163[00]a</v>
          </cell>
          <cell r="E728" t="str">
            <v>Catriel</v>
          </cell>
          <cell r="F728" t="str">
            <v>CAT Zona I</v>
          </cell>
          <cell r="G728" t="str">
            <v>PB- 04</v>
          </cell>
          <cell r="H728">
            <v>42693</v>
          </cell>
        </row>
        <row r="729">
          <cell r="A729" t="str">
            <v>SCB.xp-55</v>
          </cell>
          <cell r="B729" t="str">
            <v>YPF.Nq.SCB.xp-55</v>
          </cell>
          <cell r="C729" t="str">
            <v>SCB-0055</v>
          </cell>
          <cell r="D729" t="str">
            <v>YPF.Nq.SCB.xp-55</v>
          </cell>
          <cell r="E729" t="str">
            <v>Catriel</v>
          </cell>
          <cell r="F729" t="str">
            <v>VAM Zona I</v>
          </cell>
          <cell r="G729" t="str">
            <v>SCB- 01</v>
          </cell>
          <cell r="H729">
            <v>42692</v>
          </cell>
        </row>
        <row r="730">
          <cell r="A730" t="str">
            <v>SP-229</v>
          </cell>
          <cell r="B730" t="str">
            <v>YPF.RN.SP-229</v>
          </cell>
          <cell r="C730" t="str">
            <v>SP-0229</v>
          </cell>
          <cell r="D730" t="str">
            <v>YPF.RN.SP-229</v>
          </cell>
          <cell r="E730" t="str">
            <v>Catriel</v>
          </cell>
          <cell r="F730" t="str">
            <v>CAT Zona I</v>
          </cell>
          <cell r="G730" t="str">
            <v>SP- 07</v>
          </cell>
          <cell r="H730">
            <v>42691</v>
          </cell>
        </row>
        <row r="731">
          <cell r="A731" t="str">
            <v>SP-116</v>
          </cell>
          <cell r="B731" t="str">
            <v>YPF.RN.SP-116</v>
          </cell>
          <cell r="C731" t="str">
            <v>SP-0116</v>
          </cell>
          <cell r="D731" t="str">
            <v>YPF.RN.SP-116</v>
          </cell>
          <cell r="E731" t="str">
            <v>Catriel</v>
          </cell>
          <cell r="F731" t="str">
            <v>CAT Zona I</v>
          </cell>
          <cell r="G731" t="str">
            <v>SP- 02</v>
          </cell>
          <cell r="H731">
            <v>42691</v>
          </cell>
        </row>
        <row r="732">
          <cell r="A732" t="str">
            <v>EM-737a</v>
          </cell>
          <cell r="B732" t="str">
            <v>YPF.RN.EM-737</v>
          </cell>
          <cell r="C732" t="str">
            <v>EM-737</v>
          </cell>
          <cell r="D732" t="str">
            <v>YPF.RN.EM-0737a</v>
          </cell>
          <cell r="E732" t="str">
            <v>Catriel</v>
          </cell>
          <cell r="F732" t="str">
            <v>Cedido/Vendido CATRIEL</v>
          </cell>
          <cell r="G732" t="str">
            <v>Cedido /Vendido EL MEDANITO</v>
          </cell>
          <cell r="H732">
            <v>42691</v>
          </cell>
        </row>
        <row r="733">
          <cell r="A733" t="str">
            <v>VAM-62(d)(I)[00]</v>
          </cell>
          <cell r="B733" t="str">
            <v>YPF.Nq.VAM-62(d)(I)</v>
          </cell>
          <cell r="C733" t="str">
            <v>VAM-62(d)(I)</v>
          </cell>
          <cell r="D733" t="str">
            <v>YPF.Nq.VAM-0062(d)(I)[00]a</v>
          </cell>
          <cell r="E733" t="str">
            <v>Catriel</v>
          </cell>
          <cell r="F733" t="str">
            <v>VAM Zona I</v>
          </cell>
          <cell r="G733" t="str">
            <v>VAM</v>
          </cell>
          <cell r="H733">
            <v>42690</v>
          </cell>
        </row>
        <row r="734">
          <cell r="A734" t="str">
            <v>SP-218</v>
          </cell>
          <cell r="B734" t="str">
            <v>YPF.RN.SP-218</v>
          </cell>
          <cell r="C734" t="str">
            <v>SP-0218</v>
          </cell>
          <cell r="D734" t="str">
            <v>YPF.RN.SP-218</v>
          </cell>
          <cell r="E734" t="str">
            <v>Catriel</v>
          </cell>
          <cell r="F734" t="str">
            <v>CAT Zona I</v>
          </cell>
          <cell r="G734" t="str">
            <v>SP- 03</v>
          </cell>
          <cell r="H734">
            <v>42690</v>
          </cell>
        </row>
        <row r="735">
          <cell r="A735" t="str">
            <v>EM-699a</v>
          </cell>
          <cell r="B735" t="str">
            <v>YPF.RN.EM-699</v>
          </cell>
          <cell r="C735" t="str">
            <v>EM-699</v>
          </cell>
          <cell r="D735" t="str">
            <v>YPF.RN.EM-0699a</v>
          </cell>
          <cell r="E735" t="str">
            <v>Catriel</v>
          </cell>
          <cell r="F735" t="str">
            <v>Cedido/Vendido CATRIEL</v>
          </cell>
          <cell r="G735" t="str">
            <v>Cedido /Vendido EL MEDANITO</v>
          </cell>
          <cell r="H735">
            <v>42689</v>
          </cell>
        </row>
        <row r="736">
          <cell r="A736" t="str">
            <v>EM-787a</v>
          </cell>
          <cell r="B736" t="str">
            <v>YPF.RN.EM-787</v>
          </cell>
          <cell r="C736" t="str">
            <v>EM-787</v>
          </cell>
          <cell r="D736" t="str">
            <v>YPF.RN.EM-0787a</v>
          </cell>
          <cell r="E736" t="str">
            <v>Catriel</v>
          </cell>
          <cell r="F736" t="str">
            <v>Cedido/Vendido CATRIEL</v>
          </cell>
          <cell r="G736" t="str">
            <v>Cedido /Vendido EL MEDANITO</v>
          </cell>
          <cell r="H736">
            <v>42687</v>
          </cell>
        </row>
        <row r="737">
          <cell r="A737" t="str">
            <v>SCB-0061[00]a</v>
          </cell>
          <cell r="B737" t="str">
            <v>YPF.Nq.SCB-61</v>
          </cell>
          <cell r="C737" t="str">
            <v>SCB-61</v>
          </cell>
          <cell r="D737" t="str">
            <v>YPF.Nq.SCB-0061[00]a</v>
          </cell>
          <cell r="E737" t="str">
            <v>Catriel</v>
          </cell>
          <cell r="F737" t="str">
            <v>VAM Zona I</v>
          </cell>
          <cell r="G737" t="str">
            <v>SCB- 01</v>
          </cell>
          <cell r="H737">
            <v>42687</v>
          </cell>
        </row>
        <row r="738">
          <cell r="A738" t="str">
            <v>SP-453a</v>
          </cell>
          <cell r="B738" t="str">
            <v>YPF.RN.SP-453</v>
          </cell>
          <cell r="C738" t="str">
            <v>SP-453</v>
          </cell>
          <cell r="D738" t="str">
            <v>YPF.RN.SP-0453a</v>
          </cell>
          <cell r="E738" t="str">
            <v>Catriel</v>
          </cell>
          <cell r="F738" t="str">
            <v>CAT Zona I</v>
          </cell>
          <cell r="G738" t="str">
            <v>SP-10</v>
          </cell>
          <cell r="H738">
            <v>42687</v>
          </cell>
        </row>
        <row r="739">
          <cell r="A739" t="str">
            <v>SP-450a</v>
          </cell>
          <cell r="B739" t="str">
            <v>YPF.RN.SP-450</v>
          </cell>
          <cell r="C739" t="str">
            <v>SP-450</v>
          </cell>
          <cell r="D739" t="str">
            <v>YPF.RN.SP-0450a</v>
          </cell>
          <cell r="E739" t="str">
            <v>Catriel</v>
          </cell>
          <cell r="F739" t="str">
            <v>CAT Zona I</v>
          </cell>
          <cell r="G739" t="str">
            <v>SP-10</v>
          </cell>
          <cell r="H739">
            <v>42686</v>
          </cell>
        </row>
        <row r="740">
          <cell r="A740" t="str">
            <v>EM-884a(d)</v>
          </cell>
          <cell r="B740" t="str">
            <v>YPF.RN.EM-884(d)</v>
          </cell>
          <cell r="C740" t="str">
            <v>EM-884(d)</v>
          </cell>
          <cell r="D740" t="str">
            <v>YPF.RN.EM-0884a(d)</v>
          </cell>
          <cell r="E740" t="str">
            <v>Catriel</v>
          </cell>
          <cell r="F740" t="str">
            <v>Cedido/Vendido CATRIEL</v>
          </cell>
          <cell r="G740" t="str">
            <v>Cedido /Vendido EL MEDANITO</v>
          </cell>
          <cell r="H740">
            <v>42685</v>
          </cell>
        </row>
        <row r="741">
          <cell r="A741" t="str">
            <v>SP-336a</v>
          </cell>
          <cell r="B741" t="str">
            <v>YPF.RN.SP-336</v>
          </cell>
          <cell r="C741" t="str">
            <v>SP-336</v>
          </cell>
          <cell r="D741" t="str">
            <v>YPF.RN.SP-0336a</v>
          </cell>
          <cell r="E741" t="str">
            <v>Catriel</v>
          </cell>
          <cell r="F741" t="str">
            <v>CAT Zona I</v>
          </cell>
          <cell r="G741" t="str">
            <v>SP- 02</v>
          </cell>
          <cell r="H741">
            <v>42684</v>
          </cell>
        </row>
        <row r="742">
          <cell r="A742" t="str">
            <v>CHO.a-6</v>
          </cell>
          <cell r="B742" t="str">
            <v>YPF.Nq.CHO.a-6</v>
          </cell>
          <cell r="C742" t="str">
            <v>CHO-6</v>
          </cell>
          <cell r="D742" t="str">
            <v>YPF.Nq.CHO.a-6</v>
          </cell>
          <cell r="E742" t="str">
            <v>Catriel</v>
          </cell>
          <cell r="F742" t="str">
            <v>VAM Zona I</v>
          </cell>
          <cell r="G742" t="str">
            <v>CH</v>
          </cell>
          <cell r="H742">
            <v>42684</v>
          </cell>
        </row>
        <row r="743">
          <cell r="A743" t="str">
            <v>SP-356a</v>
          </cell>
          <cell r="B743" t="str">
            <v>YPF.RN.SP-356</v>
          </cell>
          <cell r="C743" t="str">
            <v>SP-356</v>
          </cell>
          <cell r="D743" t="str">
            <v>YPF.RN.SP-0356a</v>
          </cell>
          <cell r="E743" t="str">
            <v>Catriel</v>
          </cell>
          <cell r="F743" t="str">
            <v>CAT Zona I</v>
          </cell>
          <cell r="G743" t="str">
            <v>SP- 06</v>
          </cell>
          <cell r="H743">
            <v>42683</v>
          </cell>
        </row>
        <row r="744">
          <cell r="A744" t="str">
            <v>SP-403a</v>
          </cell>
          <cell r="B744" t="str">
            <v>YPF.RN.SP-403</v>
          </cell>
          <cell r="C744" t="str">
            <v>SP-403</v>
          </cell>
          <cell r="D744" t="str">
            <v>YPF.RN.SP-0403a</v>
          </cell>
          <cell r="E744" t="str">
            <v>Catriel</v>
          </cell>
          <cell r="F744" t="str">
            <v>CAT Zona I</v>
          </cell>
          <cell r="G744" t="str">
            <v>SP- 06</v>
          </cell>
          <cell r="H744">
            <v>42683</v>
          </cell>
        </row>
        <row r="745">
          <cell r="A745" t="str">
            <v>EM-829a</v>
          </cell>
          <cell r="B745" t="str">
            <v>YPF.RN.EM-829</v>
          </cell>
          <cell r="C745" t="str">
            <v>EM-829</v>
          </cell>
          <cell r="D745" t="str">
            <v>YPF.RN.EM-0829a</v>
          </cell>
          <cell r="E745" t="str">
            <v>Catriel</v>
          </cell>
          <cell r="F745" t="str">
            <v>Cedido/Vendido CATRIEL</v>
          </cell>
          <cell r="G745" t="str">
            <v>Cedido /Vendido EL MEDANITO</v>
          </cell>
          <cell r="H745">
            <v>42683</v>
          </cell>
        </row>
        <row r="746">
          <cell r="A746" t="str">
            <v>SP-441a</v>
          </cell>
          <cell r="B746" t="str">
            <v>YPF.RN.SP-441</v>
          </cell>
          <cell r="C746" t="str">
            <v>SP-441</v>
          </cell>
          <cell r="D746" t="str">
            <v>YPF.RN.SP-0441a</v>
          </cell>
          <cell r="E746" t="str">
            <v>Catriel</v>
          </cell>
          <cell r="F746" t="str">
            <v>CAT Zona I</v>
          </cell>
          <cell r="G746" t="str">
            <v>SP- 06</v>
          </cell>
          <cell r="H746">
            <v>42682</v>
          </cell>
        </row>
        <row r="747">
          <cell r="A747" t="str">
            <v>SP-372a</v>
          </cell>
          <cell r="B747" t="str">
            <v>YPF.RN.SP-372</v>
          </cell>
          <cell r="C747" t="str">
            <v>SP-372</v>
          </cell>
          <cell r="D747" t="str">
            <v>YPF.RN.SP-0372a</v>
          </cell>
          <cell r="E747" t="str">
            <v>Catriel</v>
          </cell>
          <cell r="F747" t="str">
            <v>CAT Zona I</v>
          </cell>
          <cell r="G747" t="str">
            <v>SP- 01</v>
          </cell>
          <cell r="H747">
            <v>42682</v>
          </cell>
        </row>
        <row r="748">
          <cell r="A748" t="str">
            <v>EM-380a(I)</v>
          </cell>
          <cell r="B748" t="str">
            <v>YPF.RN.EM-380(I)</v>
          </cell>
          <cell r="C748" t="str">
            <v>EM-380(I)</v>
          </cell>
          <cell r="D748" t="str">
            <v>YPF.RN.EM-0380a(I)</v>
          </cell>
          <cell r="E748" t="str">
            <v>Catriel</v>
          </cell>
          <cell r="F748" t="str">
            <v>Cedido/Vendido CATRIEL</v>
          </cell>
          <cell r="G748" t="str">
            <v>Cedido /Vendido EL MEDANITO</v>
          </cell>
          <cell r="H748">
            <v>42682</v>
          </cell>
        </row>
        <row r="749">
          <cell r="A749" t="str">
            <v>SCB-133a</v>
          </cell>
          <cell r="B749" t="str">
            <v>YPF.Nq.SCB-133</v>
          </cell>
          <cell r="C749" t="str">
            <v>SCB-133</v>
          </cell>
          <cell r="D749" t="str">
            <v>YPF.Nq.SCB-0133a</v>
          </cell>
          <cell r="E749" t="str">
            <v>Catriel</v>
          </cell>
          <cell r="F749" t="str">
            <v>VAM Zona I</v>
          </cell>
          <cell r="G749" t="str">
            <v>SCB- 01</v>
          </cell>
          <cell r="H749">
            <v>42682</v>
          </cell>
        </row>
        <row r="750">
          <cell r="A750" t="str">
            <v>EM-724a</v>
          </cell>
          <cell r="B750" t="str">
            <v>YPF.RN.EM-724</v>
          </cell>
          <cell r="C750" t="str">
            <v>EM-724</v>
          </cell>
          <cell r="D750" t="str">
            <v>YPF.RN.EM-0724a</v>
          </cell>
          <cell r="E750" t="str">
            <v>Catriel</v>
          </cell>
          <cell r="F750" t="str">
            <v>Cedido/Vendido CATRIEL</v>
          </cell>
          <cell r="G750" t="str">
            <v>Cedido /Vendido EL MEDANITO</v>
          </cell>
          <cell r="H750">
            <v>42680</v>
          </cell>
        </row>
        <row r="751">
          <cell r="A751" t="str">
            <v>VAM-21a(I)</v>
          </cell>
          <cell r="B751" t="str">
            <v>YPF.Nq.VAM-21(I)</v>
          </cell>
          <cell r="C751" t="str">
            <v>VAM-21(I)</v>
          </cell>
          <cell r="D751" t="str">
            <v>YPF.Nq.VAM-0021a(I)</v>
          </cell>
          <cell r="E751" t="str">
            <v>Catriel</v>
          </cell>
          <cell r="F751" t="str">
            <v>VAM Zona I</v>
          </cell>
          <cell r="G751" t="str">
            <v>VAM</v>
          </cell>
          <cell r="H751">
            <v>42680</v>
          </cell>
        </row>
        <row r="752">
          <cell r="A752" t="str">
            <v>PuB-161[00]a</v>
          </cell>
          <cell r="B752" t="str">
            <v>YPF.RN.PuB-161</v>
          </cell>
          <cell r="C752" t="str">
            <v>PuB-161</v>
          </cell>
          <cell r="D752" t="str">
            <v>YPF.RN.PuB-0161[00]a</v>
          </cell>
          <cell r="E752" t="str">
            <v>Catriel</v>
          </cell>
          <cell r="F752" t="str">
            <v>CAT Zona I</v>
          </cell>
          <cell r="G752" t="str">
            <v>PB- 04</v>
          </cell>
          <cell r="H752">
            <v>42680</v>
          </cell>
        </row>
        <row r="753">
          <cell r="A753" t="str">
            <v>PuB-145a</v>
          </cell>
          <cell r="B753" t="str">
            <v>YPF.RN.PuB-145</v>
          </cell>
          <cell r="C753" t="str">
            <v>PuB-145</v>
          </cell>
          <cell r="D753" t="str">
            <v>YPF.RN.PuB-0145a</v>
          </cell>
          <cell r="E753" t="str">
            <v>Catriel</v>
          </cell>
          <cell r="F753" t="str">
            <v>CAT Zona I</v>
          </cell>
          <cell r="G753" t="str">
            <v>PB- 04</v>
          </cell>
          <cell r="H753">
            <v>42679</v>
          </cell>
        </row>
        <row r="754">
          <cell r="A754" t="str">
            <v>EM-890a</v>
          </cell>
          <cell r="B754" t="str">
            <v>YPF.RN.EM-890</v>
          </cell>
          <cell r="C754" t="str">
            <v>EM-890</v>
          </cell>
          <cell r="D754" t="str">
            <v>YPF.RN.EM-0890a</v>
          </cell>
          <cell r="E754" t="str">
            <v>Catriel</v>
          </cell>
          <cell r="F754" t="str">
            <v>Cedido/Vendido CATRIEL</v>
          </cell>
          <cell r="G754" t="str">
            <v>Cedido /Vendido EL MEDANITO</v>
          </cell>
          <cell r="H754">
            <v>42679</v>
          </cell>
        </row>
        <row r="755">
          <cell r="A755" t="str">
            <v>CHO-53(d)[00]a</v>
          </cell>
          <cell r="B755" t="str">
            <v>YPF.Nq.CHO-53(d)</v>
          </cell>
          <cell r="C755" t="str">
            <v>CHO-53(d)</v>
          </cell>
          <cell r="D755" t="str">
            <v>YPF.Nq.CHO-0053(d)[00]a</v>
          </cell>
          <cell r="E755" t="str">
            <v>Catriel</v>
          </cell>
          <cell r="F755" t="str">
            <v>VAM Zona I</v>
          </cell>
          <cell r="G755" t="str">
            <v>CHON</v>
          </cell>
          <cell r="H755">
            <v>42678</v>
          </cell>
        </row>
        <row r="756">
          <cell r="A756" t="str">
            <v>EM-585a(I)</v>
          </cell>
          <cell r="B756" t="str">
            <v>YPF.RN.EM-585(I)</v>
          </cell>
          <cell r="C756" t="str">
            <v>EM-585(I)</v>
          </cell>
          <cell r="D756" t="str">
            <v>YPF.RN.EM-0585a(I)</v>
          </cell>
          <cell r="E756" t="str">
            <v>Catriel</v>
          </cell>
          <cell r="F756" t="str">
            <v>Cedido/Vendido CATRIEL</v>
          </cell>
          <cell r="G756" t="str">
            <v>Cedido /Vendido EL MEDANITO</v>
          </cell>
          <cell r="H756">
            <v>42675</v>
          </cell>
        </row>
        <row r="757">
          <cell r="A757" t="str">
            <v>SP-228</v>
          </cell>
          <cell r="B757" t="str">
            <v>YPF.RN.SP-228</v>
          </cell>
          <cell r="C757" t="str">
            <v>SP-0228</v>
          </cell>
          <cell r="D757" t="str">
            <v>YPF.RN.SP-228</v>
          </cell>
          <cell r="E757" t="str">
            <v>Catriel</v>
          </cell>
          <cell r="F757" t="str">
            <v>CAT Zona I</v>
          </cell>
          <cell r="G757" t="str">
            <v>SP- 09</v>
          </cell>
          <cell r="H757">
            <v>42674</v>
          </cell>
        </row>
        <row r="758">
          <cell r="A758" t="str">
            <v>PA.x-5</v>
          </cell>
          <cell r="B758" t="str">
            <v>YPF.Nq.PA.x-5</v>
          </cell>
          <cell r="C758" t="str">
            <v>PA-0005</v>
          </cell>
          <cell r="D758" t="str">
            <v>YPF.Nq.PA.x-5</v>
          </cell>
          <cell r="E758" t="str">
            <v>Catriel</v>
          </cell>
          <cell r="F758" t="str">
            <v>CAT Zona I</v>
          </cell>
          <cell r="G758" t="str">
            <v>SP- 03</v>
          </cell>
          <cell r="H758">
            <v>42673</v>
          </cell>
        </row>
        <row r="759">
          <cell r="A759" t="str">
            <v>SP-237(I)[00]a</v>
          </cell>
          <cell r="B759" t="str">
            <v>YPF.RN.SP-237(I)</v>
          </cell>
          <cell r="C759" t="str">
            <v>SP-237(I)</v>
          </cell>
          <cell r="D759" t="str">
            <v>YPF.RN.SP-0237(I)[00]a</v>
          </cell>
          <cell r="E759" t="str">
            <v>Catriel</v>
          </cell>
          <cell r="F759" t="str">
            <v>CAT Zona I</v>
          </cell>
          <cell r="G759" t="str">
            <v>SP- 07</v>
          </cell>
          <cell r="H759">
            <v>42673</v>
          </cell>
        </row>
        <row r="760">
          <cell r="A760" t="str">
            <v>EM-800a</v>
          </cell>
          <cell r="B760" t="str">
            <v>YPF.RN.EM-800</v>
          </cell>
          <cell r="C760" t="str">
            <v>EM-800</v>
          </cell>
          <cell r="D760" t="str">
            <v>YPF.RN.EM-0800a</v>
          </cell>
          <cell r="E760" t="str">
            <v>Catriel</v>
          </cell>
          <cell r="F760" t="str">
            <v>Cedido/Vendido CATRIEL</v>
          </cell>
          <cell r="G760" t="str">
            <v>Cedido /Vendido EL MEDANITO</v>
          </cell>
          <cell r="H760">
            <v>42672</v>
          </cell>
        </row>
        <row r="761">
          <cell r="A761" t="str">
            <v>PuB-174[00]a</v>
          </cell>
          <cell r="B761" t="str">
            <v>YPF.RN.PuB-174</v>
          </cell>
          <cell r="C761" t="str">
            <v>PuB-174</v>
          </cell>
          <cell r="D761" t="str">
            <v>YPF.RN.PuB-0174[00]a</v>
          </cell>
          <cell r="E761" t="str">
            <v>Catriel</v>
          </cell>
          <cell r="F761" t="str">
            <v>CAT Zona I</v>
          </cell>
          <cell r="G761" t="str">
            <v>PB- 04</v>
          </cell>
          <cell r="H761">
            <v>42669</v>
          </cell>
        </row>
        <row r="762">
          <cell r="A762" t="str">
            <v>VAM-0012[00]a</v>
          </cell>
          <cell r="B762" t="str">
            <v>YPF.Nq.VAM.a-12</v>
          </cell>
          <cell r="C762" t="str">
            <v>VAM-12</v>
          </cell>
          <cell r="D762" t="str">
            <v>YPF.Nq.VAM.a-0012[00]a</v>
          </cell>
          <cell r="E762" t="str">
            <v>Catriel</v>
          </cell>
          <cell r="F762" t="str">
            <v>VAM Zona I</v>
          </cell>
          <cell r="G762" t="str">
            <v>VAM</v>
          </cell>
          <cell r="H762">
            <v>42669</v>
          </cell>
        </row>
        <row r="763">
          <cell r="A763" t="str">
            <v>BPO-12</v>
          </cell>
          <cell r="B763" t="str">
            <v>YPF.RN.BPO-12</v>
          </cell>
          <cell r="C763" t="str">
            <v>BPO-0012</v>
          </cell>
          <cell r="D763" t="str">
            <v>YPF.RN.BPO-12</v>
          </cell>
          <cell r="E763" t="str">
            <v>Catriel</v>
          </cell>
          <cell r="F763" t="str">
            <v>Cedido/Vendido CATRIEL</v>
          </cell>
          <cell r="G763" t="str">
            <v>Cedido/Vendido BAJO DEL PICHE</v>
          </cell>
          <cell r="H763">
            <v>42668</v>
          </cell>
        </row>
        <row r="764">
          <cell r="A764" t="str">
            <v>VAM-50a</v>
          </cell>
          <cell r="B764" t="str">
            <v>YPF.Nq.VAM-50</v>
          </cell>
          <cell r="C764" t="str">
            <v>VAM-50</v>
          </cell>
          <cell r="D764" t="str">
            <v>YPF.Nq.VAM-0050a</v>
          </cell>
          <cell r="E764" t="str">
            <v>Catriel</v>
          </cell>
          <cell r="F764" t="str">
            <v>VAM Zona I</v>
          </cell>
          <cell r="G764" t="str">
            <v>VAM</v>
          </cell>
          <cell r="H764">
            <v>42666</v>
          </cell>
        </row>
        <row r="765">
          <cell r="A765" t="str">
            <v>VAM-19a</v>
          </cell>
          <cell r="B765" t="str">
            <v>YPF.Nq.VAM-19</v>
          </cell>
          <cell r="C765" t="str">
            <v>VAM-19</v>
          </cell>
          <cell r="D765" t="str">
            <v>YPF.Nq.VAM-0019a</v>
          </cell>
          <cell r="E765" t="str">
            <v>Catriel</v>
          </cell>
          <cell r="F765" t="str">
            <v>VAM Zona I</v>
          </cell>
          <cell r="G765" t="str">
            <v>VAM</v>
          </cell>
          <cell r="H765">
            <v>42666</v>
          </cell>
        </row>
        <row r="766">
          <cell r="A766" t="str">
            <v>SP-366a</v>
          </cell>
          <cell r="B766" t="str">
            <v>YPF.RN.SP-366</v>
          </cell>
          <cell r="C766" t="str">
            <v>SP-366</v>
          </cell>
          <cell r="D766" t="str">
            <v>YPF.RN.SP-0366a</v>
          </cell>
          <cell r="E766" t="str">
            <v>Catriel</v>
          </cell>
          <cell r="F766" t="str">
            <v>CAT Zona I</v>
          </cell>
          <cell r="G766" t="str">
            <v>SP- 06</v>
          </cell>
          <cell r="H766">
            <v>42665</v>
          </cell>
        </row>
        <row r="767">
          <cell r="A767" t="str">
            <v>EM-18</v>
          </cell>
          <cell r="B767" t="str">
            <v>YPF.RN.EM-18</v>
          </cell>
          <cell r="C767" t="str">
            <v>EM-0018</v>
          </cell>
          <cell r="D767" t="str">
            <v>YPF.RN.EM-18</v>
          </cell>
          <cell r="E767" t="str">
            <v>Catriel</v>
          </cell>
          <cell r="F767" t="str">
            <v>Cedido/Vendido CATRIEL</v>
          </cell>
          <cell r="G767" t="str">
            <v>Cedido /Vendido EL MEDANITO</v>
          </cell>
          <cell r="H767">
            <v>42664</v>
          </cell>
        </row>
        <row r="768">
          <cell r="A768" t="str">
            <v>EM-698a</v>
          </cell>
          <cell r="B768" t="str">
            <v>YPF.RN.EM-698</v>
          </cell>
          <cell r="C768" t="str">
            <v>EM-698</v>
          </cell>
          <cell r="D768" t="str">
            <v>YPF.RN.EM-0698a</v>
          </cell>
          <cell r="E768" t="str">
            <v>Catriel</v>
          </cell>
          <cell r="F768" t="str">
            <v>Cedido/Vendido CATRIEL</v>
          </cell>
          <cell r="G768" t="str">
            <v>Cedido /Vendido EL MEDANITO</v>
          </cell>
          <cell r="H768">
            <v>42663</v>
          </cell>
        </row>
        <row r="769">
          <cell r="A769" t="str">
            <v>VAM-55(d)[00]a</v>
          </cell>
          <cell r="B769" t="str">
            <v>YPF.Nq.VAM-55(d)</v>
          </cell>
          <cell r="C769" t="str">
            <v>VAM-55(d)</v>
          </cell>
          <cell r="D769" t="str">
            <v>YPF.Nq.VAM-0055(d)[00]a</v>
          </cell>
          <cell r="E769" t="str">
            <v>Catriel</v>
          </cell>
          <cell r="F769" t="str">
            <v>VAM Zona I</v>
          </cell>
          <cell r="G769" t="str">
            <v>VAM</v>
          </cell>
          <cell r="H769">
            <v>42660</v>
          </cell>
        </row>
        <row r="770">
          <cell r="A770" t="str">
            <v>SP.a-56</v>
          </cell>
          <cell r="B770" t="str">
            <v>YPF.RN.SP.a-56</v>
          </cell>
          <cell r="C770" t="str">
            <v>SP-0056</v>
          </cell>
          <cell r="D770" t="str">
            <v>YPF.RN.SP.a-56</v>
          </cell>
          <cell r="E770" t="str">
            <v>Catriel</v>
          </cell>
          <cell r="F770" t="str">
            <v>CAT Zona I</v>
          </cell>
          <cell r="G770" t="str">
            <v>SP- 01</v>
          </cell>
          <cell r="H770">
            <v>42659</v>
          </cell>
        </row>
        <row r="771">
          <cell r="A771" t="str">
            <v>SP.e-61</v>
          </cell>
          <cell r="B771" t="str">
            <v>YPF.RN.SP.e-61</v>
          </cell>
          <cell r="C771" t="str">
            <v>SP-61</v>
          </cell>
          <cell r="D771" t="str">
            <v>YPF.RN.SP.e-61</v>
          </cell>
          <cell r="E771" t="str">
            <v>Catriel</v>
          </cell>
          <cell r="F771" t="str">
            <v>CAT Zona I</v>
          </cell>
          <cell r="G771" t="str">
            <v>SP- 04</v>
          </cell>
          <cell r="H771">
            <v>42657</v>
          </cell>
        </row>
        <row r="772">
          <cell r="A772" t="str">
            <v>EM-779a</v>
          </cell>
          <cell r="B772" t="str">
            <v>YPF.RN.EM-779</v>
          </cell>
          <cell r="C772" t="str">
            <v>EM-779</v>
          </cell>
          <cell r="D772" t="str">
            <v>YPF.RN.EM-0779a</v>
          </cell>
          <cell r="E772" t="str">
            <v>Catriel</v>
          </cell>
          <cell r="F772" t="str">
            <v>Cedido/Vendido CATRIEL</v>
          </cell>
          <cell r="G772" t="str">
            <v>Cedido /Vendido EL MEDANITO</v>
          </cell>
          <cell r="H772">
            <v>42657</v>
          </cell>
        </row>
        <row r="773">
          <cell r="A773" t="str">
            <v>EM-785a</v>
          </cell>
          <cell r="B773" t="str">
            <v>YPF.RN.EM-785</v>
          </cell>
          <cell r="C773" t="str">
            <v>EM-785</v>
          </cell>
          <cell r="D773" t="str">
            <v>YPF.RN.EM-0785a</v>
          </cell>
          <cell r="E773" t="str">
            <v>Catriel</v>
          </cell>
          <cell r="F773" t="str">
            <v>Cedido/Vendido CATRIEL</v>
          </cell>
          <cell r="G773" t="str">
            <v>Cedido /Vendido EL MEDANITO</v>
          </cell>
          <cell r="H773">
            <v>42655</v>
          </cell>
        </row>
        <row r="774">
          <cell r="A774" t="str">
            <v>SP-257</v>
          </cell>
          <cell r="B774" t="str">
            <v>YPF.RN.SP-257</v>
          </cell>
          <cell r="C774" t="str">
            <v>SP-0257</v>
          </cell>
          <cell r="D774" t="str">
            <v>YPF.RN.SP-257</v>
          </cell>
          <cell r="E774" t="str">
            <v>Catriel</v>
          </cell>
          <cell r="F774" t="str">
            <v>CAT Zona I</v>
          </cell>
          <cell r="G774" t="str">
            <v>SP- 09</v>
          </cell>
          <cell r="H774">
            <v>42654</v>
          </cell>
        </row>
        <row r="775">
          <cell r="A775" t="str">
            <v>EM-796a</v>
          </cell>
          <cell r="B775" t="str">
            <v>YPF.RN.EM-796</v>
          </cell>
          <cell r="C775" t="str">
            <v>EM-796</v>
          </cell>
          <cell r="D775" t="str">
            <v>YPF.RN.EM-0796a</v>
          </cell>
          <cell r="E775" t="str">
            <v>Catriel</v>
          </cell>
          <cell r="F775" t="str">
            <v>Cedido/Vendido CATRIEL</v>
          </cell>
          <cell r="G775" t="str">
            <v>Cedido /Vendido EL MEDANITO</v>
          </cell>
          <cell r="H775">
            <v>42653</v>
          </cell>
        </row>
        <row r="776">
          <cell r="A776" t="str">
            <v>VAM-73(d)[00]a</v>
          </cell>
          <cell r="B776" t="str">
            <v>YPF.Nq.VAM-73(d)</v>
          </cell>
          <cell r="C776" t="str">
            <v>VAM-73(d)</v>
          </cell>
          <cell r="D776" t="str">
            <v>YPF.Nq.VAM-0073(d)[00]a</v>
          </cell>
          <cell r="E776" t="str">
            <v>Catriel</v>
          </cell>
          <cell r="F776" t="str">
            <v>VAM Zona I</v>
          </cell>
          <cell r="G776" t="str">
            <v>VAM</v>
          </cell>
          <cell r="H776">
            <v>42653</v>
          </cell>
        </row>
        <row r="777">
          <cell r="A777" t="str">
            <v>SP-424a</v>
          </cell>
          <cell r="B777" t="str">
            <v>YPF.RN.SP-424</v>
          </cell>
          <cell r="C777" t="str">
            <v>SP-424</v>
          </cell>
          <cell r="D777" t="str">
            <v>YPF.RN.SP-0424a</v>
          </cell>
          <cell r="E777" t="str">
            <v>Catriel</v>
          </cell>
          <cell r="F777" t="str">
            <v>CAT Zona I</v>
          </cell>
          <cell r="G777" t="str">
            <v>SP-10</v>
          </cell>
          <cell r="H777">
            <v>42652</v>
          </cell>
        </row>
        <row r="778">
          <cell r="A778" t="str">
            <v>BL.x-3</v>
          </cell>
          <cell r="B778" t="str">
            <v>YPF.RN.BL.x-3</v>
          </cell>
          <cell r="C778" t="str">
            <v>BL-0003</v>
          </cell>
          <cell r="D778" t="str">
            <v>YPF.RN.BL.x-3</v>
          </cell>
          <cell r="E778" t="str">
            <v>Catriel</v>
          </cell>
          <cell r="F778" t="str">
            <v>Cedido/Vendido CATRIEL</v>
          </cell>
          <cell r="G778" t="str">
            <v>Cedido/Vendido BARRANCA DE LOS LOROS</v>
          </cell>
          <cell r="H778">
            <v>42651</v>
          </cell>
        </row>
        <row r="779">
          <cell r="A779" t="str">
            <v>PuB-105a</v>
          </cell>
          <cell r="B779" t="str">
            <v>YPF.RN.PuB-105</v>
          </cell>
          <cell r="C779" t="str">
            <v>PuB-105</v>
          </cell>
          <cell r="D779" t="str">
            <v>YPF.RN.PuB-0105a</v>
          </cell>
          <cell r="E779" t="str">
            <v>Catriel</v>
          </cell>
          <cell r="F779" t="str">
            <v>CAT Zona I</v>
          </cell>
          <cell r="G779" t="str">
            <v>PB- 03</v>
          </cell>
          <cell r="H779">
            <v>42650</v>
          </cell>
        </row>
        <row r="780">
          <cell r="A780" t="str">
            <v>SCB-23</v>
          </cell>
          <cell r="B780" t="str">
            <v>YPF.Nq.SCB-23</v>
          </cell>
          <cell r="C780" t="str">
            <v>SCB-0023</v>
          </cell>
          <cell r="D780" t="str">
            <v>YPF.Nq.SCB-23</v>
          </cell>
          <cell r="E780" t="str">
            <v>Catriel</v>
          </cell>
          <cell r="F780" t="str">
            <v>VAM Zona I</v>
          </cell>
          <cell r="G780" t="str">
            <v>SCB- 01</v>
          </cell>
          <cell r="H780">
            <v>42649</v>
          </cell>
        </row>
        <row r="781">
          <cell r="A781" t="str">
            <v>VAM-47a</v>
          </cell>
          <cell r="B781" t="str">
            <v>YPF.Nq.VAM.a-47(d)</v>
          </cell>
          <cell r="C781" t="str">
            <v>VAM.a-47(d)</v>
          </cell>
          <cell r="D781" t="str">
            <v>YPF.Nq.VAM.a-0047a</v>
          </cell>
          <cell r="E781" t="str">
            <v>Catriel</v>
          </cell>
          <cell r="F781" t="str">
            <v>VAM Zona I</v>
          </cell>
          <cell r="G781" t="str">
            <v>VAM</v>
          </cell>
          <cell r="H781">
            <v>42648</v>
          </cell>
        </row>
        <row r="782">
          <cell r="A782" t="str">
            <v>EM-669a</v>
          </cell>
          <cell r="B782" t="str">
            <v>YPF.RN.EM-669</v>
          </cell>
          <cell r="C782" t="str">
            <v>EM-669</v>
          </cell>
          <cell r="D782" t="str">
            <v>YPF.RN.EM-0669a</v>
          </cell>
          <cell r="E782" t="str">
            <v>Catriel</v>
          </cell>
          <cell r="F782" t="str">
            <v>Cedido/Vendido CATRIEL</v>
          </cell>
          <cell r="G782" t="str">
            <v>Cedido /Vendido EL MEDANITO</v>
          </cell>
          <cell r="H782">
            <v>42648</v>
          </cell>
        </row>
        <row r="783">
          <cell r="A783" t="str">
            <v>SP-33</v>
          </cell>
          <cell r="B783" t="str">
            <v>YPF.RN.SP-33</v>
          </cell>
          <cell r="C783" t="str">
            <v>SP-0033</v>
          </cell>
          <cell r="D783" t="str">
            <v>YPF.RN.SP-33</v>
          </cell>
          <cell r="E783" t="str">
            <v>Catriel</v>
          </cell>
          <cell r="F783" t="str">
            <v>CAT Zona I</v>
          </cell>
          <cell r="G783" t="str">
            <v>SP- 06</v>
          </cell>
          <cell r="H783">
            <v>42647</v>
          </cell>
        </row>
        <row r="784">
          <cell r="A784" t="str">
            <v>SCB.xp-130[00]a</v>
          </cell>
          <cell r="B784" t="str">
            <v>YPF.Nq.SCB.xp-130</v>
          </cell>
          <cell r="C784" t="str">
            <v>SCB.xp-130</v>
          </cell>
          <cell r="D784" t="str">
            <v>YPF.Nq.SCB.xp-0130[00]a</v>
          </cell>
          <cell r="E784" t="str">
            <v>Catriel</v>
          </cell>
          <cell r="F784" t="str">
            <v>VAM Zona I</v>
          </cell>
          <cell r="G784" t="str">
            <v>SCB- 01</v>
          </cell>
          <cell r="H784">
            <v>42647</v>
          </cell>
        </row>
        <row r="785">
          <cell r="A785" t="str">
            <v>EM-787a</v>
          </cell>
          <cell r="B785" t="str">
            <v>YPF.RN.EM-787</v>
          </cell>
          <cell r="C785" t="str">
            <v>EM-787</v>
          </cell>
          <cell r="D785" t="str">
            <v>YPF.RN.EM-0787a</v>
          </cell>
          <cell r="E785" t="str">
            <v>Catriel</v>
          </cell>
          <cell r="F785" t="str">
            <v>Cedido/Vendido CATRIEL</v>
          </cell>
          <cell r="G785" t="str">
            <v>Cedido /Vendido EL MEDANITO</v>
          </cell>
          <cell r="H785">
            <v>42646</v>
          </cell>
        </row>
        <row r="786">
          <cell r="A786" t="str">
            <v>LaMa-1a</v>
          </cell>
          <cell r="B786" t="str">
            <v>YPF.Nq.LaMa.x-1</v>
          </cell>
          <cell r="C786" t="str">
            <v>LaMa-1</v>
          </cell>
          <cell r="D786" t="str">
            <v>YPF.Nq.LaMa.x-0001a</v>
          </cell>
          <cell r="E786" t="str">
            <v>Catriel</v>
          </cell>
          <cell r="F786" t="str">
            <v>VAM Zona I</v>
          </cell>
          <cell r="G786" t="str">
            <v>LaMa- 02</v>
          </cell>
          <cell r="H786">
            <v>42645</v>
          </cell>
        </row>
        <row r="787">
          <cell r="A787" t="str">
            <v>EM-263a(I)</v>
          </cell>
          <cell r="B787" t="str">
            <v>YPF.RN.EM-263(I)</v>
          </cell>
          <cell r="C787" t="str">
            <v>EM-263(I)</v>
          </cell>
          <cell r="D787" t="str">
            <v>YPF.RN.EM-0263a(I)</v>
          </cell>
          <cell r="E787" t="str">
            <v>Catriel</v>
          </cell>
          <cell r="F787" t="str">
            <v>Cedido/Vendido CATRIEL</v>
          </cell>
          <cell r="G787" t="str">
            <v>Cedido /Vendido EL MEDANITO</v>
          </cell>
          <cell r="H787">
            <v>42645</v>
          </cell>
        </row>
        <row r="788">
          <cell r="A788" t="str">
            <v>SCB-0067[00]a</v>
          </cell>
          <cell r="B788" t="str">
            <v>YPF.Nq.SCB-67</v>
          </cell>
          <cell r="C788" t="str">
            <v>SCB-67</v>
          </cell>
          <cell r="D788" t="str">
            <v>YPF.Nq.SCB-0067[00]a</v>
          </cell>
          <cell r="E788" t="str">
            <v>Catriel</v>
          </cell>
          <cell r="F788" t="str">
            <v>VAM Zona I</v>
          </cell>
          <cell r="G788" t="str">
            <v>SCB- 01</v>
          </cell>
          <cell r="H788">
            <v>42643</v>
          </cell>
        </row>
        <row r="789">
          <cell r="A789" t="str">
            <v>SP-64</v>
          </cell>
          <cell r="B789" t="str">
            <v>YPF.RN.SP-64</v>
          </cell>
          <cell r="C789" t="str">
            <v>SP-0064</v>
          </cell>
          <cell r="D789" t="str">
            <v>YPF.RN.SP-64</v>
          </cell>
          <cell r="E789" t="str">
            <v>Catriel</v>
          </cell>
          <cell r="F789" t="str">
            <v>CAT Zona I</v>
          </cell>
          <cell r="G789" t="str">
            <v>SP- 03</v>
          </cell>
          <cell r="H789">
            <v>42643</v>
          </cell>
        </row>
        <row r="790">
          <cell r="A790" t="str">
            <v>BPO-4</v>
          </cell>
          <cell r="B790" t="str">
            <v>YPF.RN.BPO-4</v>
          </cell>
          <cell r="C790" t="str">
            <v>BPO-0004</v>
          </cell>
          <cell r="D790" t="str">
            <v>YPF.RN.BPO-4</v>
          </cell>
          <cell r="E790" t="str">
            <v>Catriel</v>
          </cell>
          <cell r="F790" t="str">
            <v>Cedido/Vendido CATRIEL</v>
          </cell>
          <cell r="G790" t="str">
            <v>Cedido/Vendido BAJO DEL PICHE</v>
          </cell>
          <cell r="H790">
            <v>42643</v>
          </cell>
        </row>
        <row r="791">
          <cell r="A791" t="str">
            <v>SP-307a</v>
          </cell>
          <cell r="B791" t="str">
            <v>YPF.RN.SP.IA-307</v>
          </cell>
          <cell r="C791" t="str">
            <v>SP-307</v>
          </cell>
          <cell r="D791" t="str">
            <v>YPF.RN.SP.IA-0307a</v>
          </cell>
          <cell r="E791" t="str">
            <v>Catriel</v>
          </cell>
          <cell r="F791" t="str">
            <v>CAT Zona I</v>
          </cell>
          <cell r="G791" t="str">
            <v>SP- 06</v>
          </cell>
          <cell r="H791">
            <v>42642</v>
          </cell>
        </row>
        <row r="792">
          <cell r="A792" t="str">
            <v>DPS.x-1</v>
          </cell>
          <cell r="B792" t="str">
            <v>YPF.Nq.DPS.x-1</v>
          </cell>
          <cell r="C792" t="str">
            <v>DPS-1</v>
          </cell>
          <cell r="D792" t="str">
            <v>YPF.Nq.DPS.x-1</v>
          </cell>
          <cell r="E792" t="str">
            <v>Catriel</v>
          </cell>
          <cell r="F792" t="str">
            <v>CAT Zona I</v>
          </cell>
          <cell r="G792" t="str">
            <v>SP- 03</v>
          </cell>
          <cell r="H792">
            <v>42641</v>
          </cell>
        </row>
        <row r="793">
          <cell r="A793" t="str">
            <v>PuB.a-166[00]a</v>
          </cell>
          <cell r="B793" t="str">
            <v>YPF.RN.PuB.a-166</v>
          </cell>
          <cell r="C793" t="str">
            <v>PuB.a-166</v>
          </cell>
          <cell r="D793" t="str">
            <v>YPF.RN.PuB.a-0166[00]a</v>
          </cell>
          <cell r="E793" t="str">
            <v>Catriel</v>
          </cell>
          <cell r="F793" t="str">
            <v>CAT Zona I</v>
          </cell>
          <cell r="G793" t="str">
            <v>PB- 04</v>
          </cell>
          <cell r="H793">
            <v>42641</v>
          </cell>
        </row>
        <row r="794">
          <cell r="A794" t="str">
            <v>SP-255</v>
          </cell>
          <cell r="B794" t="str">
            <v>YPF.RN.SP-255</v>
          </cell>
          <cell r="C794" t="str">
            <v>SP-0255</v>
          </cell>
          <cell r="D794" t="str">
            <v>YPF.RN.SP-255</v>
          </cell>
          <cell r="E794" t="str">
            <v>Catriel</v>
          </cell>
          <cell r="F794" t="str">
            <v>CAT Zona I</v>
          </cell>
          <cell r="G794" t="str">
            <v>SP- 07</v>
          </cell>
          <cell r="H794">
            <v>42640</v>
          </cell>
        </row>
        <row r="795">
          <cell r="A795" t="str">
            <v>LaO.e-2[00]a</v>
          </cell>
          <cell r="B795" t="str">
            <v>YPF.Nq.LaO.e-2</v>
          </cell>
          <cell r="C795" t="str">
            <v>LaO.e-2</v>
          </cell>
          <cell r="D795" t="str">
            <v>YPF.Nq.LaO.e-0002[00]a</v>
          </cell>
          <cell r="E795" t="str">
            <v>Catriel</v>
          </cell>
          <cell r="F795" t="str">
            <v>VAM Zona I</v>
          </cell>
          <cell r="G795" t="str">
            <v>CH</v>
          </cell>
          <cell r="H795">
            <v>42639</v>
          </cell>
        </row>
        <row r="796">
          <cell r="A796" t="str">
            <v>SCB-110a</v>
          </cell>
          <cell r="B796" t="str">
            <v>YPF.Nq.SCB-110</v>
          </cell>
          <cell r="C796" t="str">
            <v>SCB-110</v>
          </cell>
          <cell r="D796" t="str">
            <v>YPF.Nq.SCB-0110a</v>
          </cell>
          <cell r="E796" t="str">
            <v>Catriel</v>
          </cell>
          <cell r="F796" t="str">
            <v>VAM Zona I</v>
          </cell>
          <cell r="G796" t="str">
            <v>SCB- 01</v>
          </cell>
          <cell r="H796">
            <v>42638</v>
          </cell>
        </row>
        <row r="797">
          <cell r="A797" t="str">
            <v>PuB-155a</v>
          </cell>
          <cell r="B797" t="str">
            <v>YPF.RN.PuB-155</v>
          </cell>
          <cell r="C797" t="str">
            <v>PuB-155</v>
          </cell>
          <cell r="D797" t="str">
            <v>YPF.RN.PuB-0155a</v>
          </cell>
          <cell r="E797" t="str">
            <v>Catriel</v>
          </cell>
          <cell r="F797" t="str">
            <v>CAT Zona I</v>
          </cell>
          <cell r="G797" t="str">
            <v>PB- 04</v>
          </cell>
          <cell r="H797">
            <v>42638</v>
          </cell>
        </row>
        <row r="798">
          <cell r="A798" t="str">
            <v>SCB-45</v>
          </cell>
          <cell r="B798" t="str">
            <v>YPF.Nq.SCB-45</v>
          </cell>
          <cell r="C798" t="str">
            <v>SCB-0045</v>
          </cell>
          <cell r="D798" t="str">
            <v>YPF.Nq.SCB-45</v>
          </cell>
          <cell r="E798" t="str">
            <v>Catriel</v>
          </cell>
          <cell r="F798" t="str">
            <v>VAM Zona I</v>
          </cell>
          <cell r="G798" t="str">
            <v>SCB- 01</v>
          </cell>
          <cell r="H798">
            <v>42638</v>
          </cell>
        </row>
        <row r="799">
          <cell r="A799" t="str">
            <v>SP-347[00]a</v>
          </cell>
          <cell r="B799" t="str">
            <v>YPF.RN.SP-347</v>
          </cell>
          <cell r="C799" t="str">
            <v>SP-347</v>
          </cell>
          <cell r="D799" t="str">
            <v>YPF.RN.SP-0347[00]a</v>
          </cell>
          <cell r="E799" t="str">
            <v>Catriel</v>
          </cell>
          <cell r="F799" t="str">
            <v>CAT Zona I</v>
          </cell>
          <cell r="G799" t="str">
            <v>SP- 06</v>
          </cell>
          <cell r="H799">
            <v>42637</v>
          </cell>
        </row>
        <row r="800">
          <cell r="A800" t="str">
            <v>VAM-34a</v>
          </cell>
          <cell r="B800" t="str">
            <v>YPF.Nq.VAM-34</v>
          </cell>
          <cell r="C800" t="str">
            <v>VAM-34</v>
          </cell>
          <cell r="D800" t="str">
            <v>YPF.Nq.VAM-0034a</v>
          </cell>
          <cell r="E800" t="str">
            <v>Catriel</v>
          </cell>
          <cell r="F800" t="str">
            <v>VAM Zona I</v>
          </cell>
          <cell r="G800" t="str">
            <v>VAM</v>
          </cell>
          <cell r="H800">
            <v>42637</v>
          </cell>
        </row>
        <row r="801">
          <cell r="A801" t="str">
            <v>PuB-141[00]a</v>
          </cell>
          <cell r="B801" t="str">
            <v>YPF.RN.PuB-141</v>
          </cell>
          <cell r="C801" t="str">
            <v>PuB-141</v>
          </cell>
          <cell r="D801" t="str">
            <v>YPF.RN.PuB-0141[00]a</v>
          </cell>
          <cell r="E801" t="str">
            <v>Catriel</v>
          </cell>
          <cell r="F801" t="str">
            <v>CAT Zona I</v>
          </cell>
          <cell r="G801" t="str">
            <v>PB- 04</v>
          </cell>
          <cell r="H801">
            <v>42635</v>
          </cell>
        </row>
        <row r="802">
          <cell r="A802" t="str">
            <v>BPO-3</v>
          </cell>
          <cell r="B802" t="str">
            <v>YPF.RN.BPO-3</v>
          </cell>
          <cell r="C802" t="str">
            <v>BPO-0003</v>
          </cell>
          <cell r="D802" t="str">
            <v>YPF.RN.BPO-3</v>
          </cell>
          <cell r="E802" t="str">
            <v>Catriel</v>
          </cell>
          <cell r="F802" t="str">
            <v>Cedido/Vendido CATRIEL</v>
          </cell>
          <cell r="G802" t="str">
            <v>Cedido/Vendido BAJO DEL PICHE</v>
          </cell>
          <cell r="H802">
            <v>42635</v>
          </cell>
        </row>
        <row r="803">
          <cell r="A803" t="str">
            <v>SP-392a</v>
          </cell>
          <cell r="B803" t="str">
            <v>YPF.RN.SP-392</v>
          </cell>
          <cell r="C803" t="str">
            <v>SP-392</v>
          </cell>
          <cell r="D803" t="str">
            <v>YPF.RN.SP-0392a</v>
          </cell>
          <cell r="E803" t="str">
            <v>Catriel</v>
          </cell>
          <cell r="F803" t="str">
            <v>CAT Zona I</v>
          </cell>
          <cell r="G803" t="str">
            <v>SP- 06</v>
          </cell>
          <cell r="H803">
            <v>42632</v>
          </cell>
        </row>
        <row r="804">
          <cell r="A804" t="str">
            <v>EM-668a</v>
          </cell>
          <cell r="B804" t="str">
            <v>YPF.RN.EM-668</v>
          </cell>
          <cell r="C804" t="str">
            <v>EM-668</v>
          </cell>
          <cell r="D804" t="str">
            <v>YPF.RN.EM-0668a</v>
          </cell>
          <cell r="E804" t="str">
            <v>Catriel</v>
          </cell>
          <cell r="F804" t="str">
            <v>Cedido/Vendido CATRIEL</v>
          </cell>
          <cell r="G804" t="str">
            <v>Cedido /Vendido EL MEDANITO</v>
          </cell>
          <cell r="H804">
            <v>42631</v>
          </cell>
        </row>
        <row r="805">
          <cell r="A805" t="str">
            <v>SCB-46</v>
          </cell>
          <cell r="B805" t="str">
            <v>YPF.Nq.SCB-46</v>
          </cell>
          <cell r="C805" t="str">
            <v>SCB-0046</v>
          </cell>
          <cell r="D805" t="str">
            <v>YPF.Nq.SCB-46</v>
          </cell>
          <cell r="E805" t="str">
            <v>Catriel</v>
          </cell>
          <cell r="F805" t="str">
            <v>VAM Zona I</v>
          </cell>
          <cell r="G805" t="str">
            <v>SCB- 01</v>
          </cell>
          <cell r="H805">
            <v>42629</v>
          </cell>
        </row>
        <row r="806">
          <cell r="A806" t="str">
            <v>SP-102</v>
          </cell>
          <cell r="B806" t="str">
            <v>YPF.RN.SP-102</v>
          </cell>
          <cell r="C806" t="str">
            <v>SP-0102</v>
          </cell>
          <cell r="D806" t="str">
            <v>YPF.RN.SP-102</v>
          </cell>
          <cell r="E806" t="str">
            <v>Catriel</v>
          </cell>
          <cell r="F806" t="str">
            <v>CAT Zona I</v>
          </cell>
          <cell r="G806" t="str">
            <v>SP- 03</v>
          </cell>
          <cell r="H806">
            <v>42628</v>
          </cell>
        </row>
        <row r="807">
          <cell r="A807" t="str">
            <v>CHO.e-3</v>
          </cell>
          <cell r="B807" t="str">
            <v>YPF.Nq.CHO.e-3</v>
          </cell>
          <cell r="C807" t="str">
            <v>CHO-3</v>
          </cell>
          <cell r="D807" t="str">
            <v>YPF.Nq.CHO.e-3</v>
          </cell>
          <cell r="E807" t="str">
            <v>Catriel</v>
          </cell>
          <cell r="F807" t="str">
            <v>VAM Zona I</v>
          </cell>
          <cell r="G807" t="str">
            <v>CH</v>
          </cell>
          <cell r="H807">
            <v>42628</v>
          </cell>
        </row>
        <row r="808">
          <cell r="A808" t="str">
            <v>EM-688</v>
          </cell>
          <cell r="B808" t="str">
            <v>YPF.RN.EM-688</v>
          </cell>
          <cell r="C808" t="str">
            <v>EM-0688</v>
          </cell>
          <cell r="D808" t="str">
            <v>YPF.RN.EM-688</v>
          </cell>
          <cell r="E808" t="str">
            <v>Catriel</v>
          </cell>
          <cell r="F808" t="str">
            <v>Cedido/Vendido CATRIEL</v>
          </cell>
          <cell r="G808" t="str">
            <v>Cedido /Vendido EL MEDANITO</v>
          </cell>
          <cell r="H808">
            <v>42627</v>
          </cell>
        </row>
        <row r="809">
          <cell r="A809" t="str">
            <v>SP-282</v>
          </cell>
          <cell r="B809" t="str">
            <v>YPF.RN.SP-282</v>
          </cell>
          <cell r="C809" t="str">
            <v>SP-0282</v>
          </cell>
          <cell r="D809" t="str">
            <v>YPF.RN.SP-282</v>
          </cell>
          <cell r="E809" t="str">
            <v>Catriel</v>
          </cell>
          <cell r="F809" t="str">
            <v>CAT Zona I</v>
          </cell>
          <cell r="G809" t="str">
            <v>SP- 01</v>
          </cell>
          <cell r="H809">
            <v>42625</v>
          </cell>
        </row>
        <row r="810">
          <cell r="A810" t="str">
            <v>EM-826a</v>
          </cell>
          <cell r="B810" t="str">
            <v>YPF.RN.EM-826</v>
          </cell>
          <cell r="C810" t="str">
            <v>EM-826</v>
          </cell>
          <cell r="D810" t="str">
            <v>YPF.RN.EM-0826a</v>
          </cell>
          <cell r="E810" t="str">
            <v>Catriel</v>
          </cell>
          <cell r="F810" t="str">
            <v>Cedido/Vendido CATRIEL</v>
          </cell>
          <cell r="G810" t="str">
            <v>Cedido /Vendido EL MEDANITO</v>
          </cell>
          <cell r="H810">
            <v>42625</v>
          </cell>
        </row>
        <row r="811">
          <cell r="A811" t="str">
            <v>VAM-70[00]a</v>
          </cell>
          <cell r="B811" t="str">
            <v>YPF.Nq.VAM-70</v>
          </cell>
          <cell r="C811" t="str">
            <v>VAM-70</v>
          </cell>
          <cell r="D811" t="str">
            <v>YPF.Nq.VAM-0070[00]a</v>
          </cell>
          <cell r="E811" t="str">
            <v>Catriel</v>
          </cell>
          <cell r="F811" t="str">
            <v>VAM Zona I</v>
          </cell>
          <cell r="G811" t="str">
            <v>VAM</v>
          </cell>
          <cell r="H811">
            <v>42625</v>
          </cell>
        </row>
        <row r="812">
          <cell r="A812" t="str">
            <v>VAM-25a</v>
          </cell>
          <cell r="B812" t="str">
            <v>YPF.Nq.VAM-25</v>
          </cell>
          <cell r="C812" t="str">
            <v>VAM-25</v>
          </cell>
          <cell r="D812" t="str">
            <v>YPF.Nq.VAM-0025a</v>
          </cell>
          <cell r="E812" t="str">
            <v>Catriel</v>
          </cell>
          <cell r="F812" t="str">
            <v>VAM Zona I</v>
          </cell>
          <cell r="G812" t="str">
            <v>VAM</v>
          </cell>
          <cell r="H812">
            <v>42624</v>
          </cell>
        </row>
        <row r="813">
          <cell r="A813" t="str">
            <v>SP-498a</v>
          </cell>
          <cell r="B813" t="str">
            <v>YPF.RN.SP-498</v>
          </cell>
          <cell r="C813" t="str">
            <v>SP-498</v>
          </cell>
          <cell r="D813" t="str">
            <v>YPF.RN.SP-0498a</v>
          </cell>
          <cell r="E813" t="str">
            <v>Catriel</v>
          </cell>
          <cell r="F813" t="str">
            <v>CAT Zona I</v>
          </cell>
          <cell r="G813" t="str">
            <v>SP-10</v>
          </cell>
          <cell r="H813">
            <v>42623</v>
          </cell>
        </row>
        <row r="814">
          <cell r="A814" t="str">
            <v>EM-75</v>
          </cell>
          <cell r="B814" t="str">
            <v>YPF.RN.EM-75</v>
          </cell>
          <cell r="C814" t="str">
            <v>EM-0075</v>
          </cell>
          <cell r="D814" t="str">
            <v>YPF.RN.EM-75</v>
          </cell>
          <cell r="E814" t="str">
            <v>Catriel</v>
          </cell>
          <cell r="F814" t="str">
            <v>Cedido/Vendido CATRIEL</v>
          </cell>
          <cell r="G814" t="str">
            <v>Cedido /Vendido EL MEDANITO</v>
          </cell>
          <cell r="H814">
            <v>42622</v>
          </cell>
        </row>
        <row r="815">
          <cell r="A815" t="str">
            <v>SCB-84a</v>
          </cell>
          <cell r="B815" t="str">
            <v>YPF.Nq.SCB-84</v>
          </cell>
          <cell r="C815" t="str">
            <v>SCB-84</v>
          </cell>
          <cell r="D815" t="str">
            <v>YPF.Nq.SCB-0084a</v>
          </cell>
          <cell r="E815" t="str">
            <v>Catriel</v>
          </cell>
          <cell r="F815" t="str">
            <v>VAM Zona I</v>
          </cell>
          <cell r="G815" t="str">
            <v>SCB- 01</v>
          </cell>
          <cell r="H815">
            <v>42622</v>
          </cell>
        </row>
        <row r="816">
          <cell r="A816" t="str">
            <v>PuB-31</v>
          </cell>
          <cell r="B816" t="str">
            <v>YPF.RN.PuB-31</v>
          </cell>
          <cell r="C816" t="str">
            <v>PuB-0031</v>
          </cell>
          <cell r="D816" t="str">
            <v>YPF.RN.PuB-31</v>
          </cell>
          <cell r="E816" t="str">
            <v>Catriel</v>
          </cell>
          <cell r="F816" t="str">
            <v>CAT Zona I</v>
          </cell>
          <cell r="G816" t="str">
            <v>PB- 02</v>
          </cell>
          <cell r="H816">
            <v>42621</v>
          </cell>
        </row>
        <row r="817">
          <cell r="A817" t="str">
            <v>SCB-68a</v>
          </cell>
          <cell r="B817" t="str">
            <v>YPF.Nq.SCB-68</v>
          </cell>
          <cell r="C817" t="str">
            <v>SCB-68</v>
          </cell>
          <cell r="D817" t="str">
            <v>YPF.Nq.SCB-0068a</v>
          </cell>
          <cell r="E817" t="str">
            <v>Catriel</v>
          </cell>
          <cell r="F817" t="str">
            <v>VAM Zona I</v>
          </cell>
          <cell r="G817" t="str">
            <v>SCB- 01</v>
          </cell>
          <cell r="H817">
            <v>42618</v>
          </cell>
        </row>
        <row r="818">
          <cell r="A818" t="str">
            <v>SP-63(I)</v>
          </cell>
          <cell r="B818" t="str">
            <v>YPF.RN.SP-63(I)</v>
          </cell>
          <cell r="C818" t="str">
            <v>SP-63(I)</v>
          </cell>
          <cell r="D818" t="str">
            <v>YPF.RN.SP-63(I)</v>
          </cell>
          <cell r="E818" t="str">
            <v>Catriel</v>
          </cell>
          <cell r="F818" t="str">
            <v>CAT Zona I</v>
          </cell>
          <cell r="G818" t="str">
            <v>SP- 03</v>
          </cell>
          <cell r="H818">
            <v>42618</v>
          </cell>
        </row>
        <row r="819">
          <cell r="A819" t="str">
            <v>BP-10</v>
          </cell>
          <cell r="B819" t="str">
            <v>YPF.RN.BP-10</v>
          </cell>
          <cell r="C819" t="str">
            <v>BP-0010</v>
          </cell>
          <cell r="D819" t="str">
            <v>YPF.RN.BP-10</v>
          </cell>
          <cell r="E819" t="str">
            <v>Catriel</v>
          </cell>
          <cell r="F819" t="str">
            <v>Cedido/Vendido CATRIEL</v>
          </cell>
          <cell r="G819" t="str">
            <v>Cedido/Vendido BAJO DEL PICHE</v>
          </cell>
          <cell r="H819">
            <v>42618</v>
          </cell>
        </row>
        <row r="820">
          <cell r="A820" t="str">
            <v>VAM-27a</v>
          </cell>
          <cell r="B820" t="str">
            <v>YPF.Nq.VAM-27</v>
          </cell>
          <cell r="C820" t="str">
            <v>VAM-27</v>
          </cell>
          <cell r="D820" t="str">
            <v>YPF.Nq.VAM-0027a</v>
          </cell>
          <cell r="E820" t="str">
            <v>Catriel</v>
          </cell>
          <cell r="F820" t="str">
            <v>VAM Zona I</v>
          </cell>
          <cell r="G820" t="str">
            <v>VAM</v>
          </cell>
          <cell r="H820">
            <v>42617</v>
          </cell>
        </row>
        <row r="821">
          <cell r="A821" t="str">
            <v>SP-134(I)</v>
          </cell>
          <cell r="B821" t="str">
            <v>YPF.RN.SP-134(I)</v>
          </cell>
          <cell r="C821" t="str">
            <v>SP-134(I)</v>
          </cell>
          <cell r="D821" t="str">
            <v>YPF.RN.SP-134(I)</v>
          </cell>
          <cell r="E821" t="str">
            <v>Catriel</v>
          </cell>
          <cell r="F821" t="str">
            <v>CAT Zona I</v>
          </cell>
          <cell r="G821" t="str">
            <v>SP- 03</v>
          </cell>
          <cell r="H821">
            <v>42616</v>
          </cell>
        </row>
        <row r="822">
          <cell r="A822" t="str">
            <v>SCB.a-5</v>
          </cell>
          <cell r="B822" t="str">
            <v>YPF.Nq.SCB.a-5</v>
          </cell>
          <cell r="C822" t="str">
            <v>SCB-5</v>
          </cell>
          <cell r="D822" t="str">
            <v>YPF.Nq.SCB.a-5</v>
          </cell>
          <cell r="E822" t="str">
            <v>Catriel</v>
          </cell>
          <cell r="F822" t="str">
            <v>VAM Zona I</v>
          </cell>
          <cell r="G822" t="str">
            <v>SCB- 01</v>
          </cell>
          <cell r="H822">
            <v>42615</v>
          </cell>
        </row>
        <row r="823">
          <cell r="A823" t="str">
            <v>CHO-26a</v>
          </cell>
          <cell r="B823" t="str">
            <v>YPF.Nq.CHO-26</v>
          </cell>
          <cell r="C823" t="str">
            <v>CHO-26</v>
          </cell>
          <cell r="D823" t="str">
            <v>YPF.Nq.CHO-0026a</v>
          </cell>
          <cell r="E823" t="str">
            <v>Catriel</v>
          </cell>
          <cell r="F823" t="str">
            <v>VAM Zona I</v>
          </cell>
          <cell r="G823" t="str">
            <v>CH</v>
          </cell>
          <cell r="H823">
            <v>42615</v>
          </cell>
        </row>
        <row r="824">
          <cell r="A824" t="str">
            <v>CHO.a-38[00]a</v>
          </cell>
          <cell r="B824" t="str">
            <v>YPF.Nq.CHO.a-38</v>
          </cell>
          <cell r="C824" t="str">
            <v>CHO.a-38</v>
          </cell>
          <cell r="D824" t="str">
            <v>YPF.Nq.CHO.a-0038[00]a</v>
          </cell>
          <cell r="E824" t="str">
            <v>Catriel</v>
          </cell>
          <cell r="F824" t="str">
            <v>VAM Zona I</v>
          </cell>
          <cell r="G824" t="str">
            <v>CHON</v>
          </cell>
          <cell r="H824">
            <v>42614</v>
          </cell>
        </row>
        <row r="825">
          <cell r="A825" t="str">
            <v>SP-447a</v>
          </cell>
          <cell r="B825" t="str">
            <v>YPF.RN.SP-447</v>
          </cell>
          <cell r="C825" t="str">
            <v>SP-447</v>
          </cell>
          <cell r="D825" t="str">
            <v>YPF.RN.SP-0447a</v>
          </cell>
          <cell r="E825" t="str">
            <v>Catriel</v>
          </cell>
          <cell r="F825" t="str">
            <v>CAT Zona I</v>
          </cell>
          <cell r="G825" t="str">
            <v>SP- 03</v>
          </cell>
          <cell r="H825">
            <v>42614</v>
          </cell>
        </row>
        <row r="826">
          <cell r="A826" t="str">
            <v>SP-461a</v>
          </cell>
          <cell r="B826" t="str">
            <v>YPF.RN.SP.a-461</v>
          </cell>
          <cell r="C826" t="str">
            <v>SP.a-461</v>
          </cell>
          <cell r="D826" t="str">
            <v>YPF.RN.SP.a-0461a</v>
          </cell>
          <cell r="E826" t="str">
            <v>Catriel</v>
          </cell>
          <cell r="F826" t="str">
            <v>CAT Zona I</v>
          </cell>
          <cell r="G826" t="str">
            <v>SP- 01</v>
          </cell>
          <cell r="H826">
            <v>42614</v>
          </cell>
        </row>
        <row r="827">
          <cell r="A827" t="str">
            <v>SP-311a</v>
          </cell>
          <cell r="B827" t="str">
            <v>YPF.RN.SP-311</v>
          </cell>
          <cell r="C827" t="str">
            <v>SP-311</v>
          </cell>
          <cell r="D827" t="str">
            <v>YPF.RN.SP-0311a</v>
          </cell>
          <cell r="E827" t="str">
            <v>Catriel</v>
          </cell>
          <cell r="F827" t="str">
            <v>CAT Zona I</v>
          </cell>
          <cell r="G827" t="str">
            <v>SP- 06</v>
          </cell>
          <cell r="H827">
            <v>42613</v>
          </cell>
        </row>
        <row r="828">
          <cell r="A828" t="str">
            <v>SP-369[00]a</v>
          </cell>
          <cell r="B828" t="str">
            <v>YPF.RN.SP-369</v>
          </cell>
          <cell r="C828" t="str">
            <v>SP-369</v>
          </cell>
          <cell r="D828" t="str">
            <v>YPF.RN.SP-0369[00]a</v>
          </cell>
          <cell r="E828" t="str">
            <v>Catriel</v>
          </cell>
          <cell r="F828" t="str">
            <v>CAT Zona I</v>
          </cell>
          <cell r="G828" t="str">
            <v>SP- 07</v>
          </cell>
          <cell r="H828">
            <v>42612</v>
          </cell>
        </row>
        <row r="829">
          <cell r="A829" t="str">
            <v>SCB-141a</v>
          </cell>
          <cell r="B829" t="str">
            <v>YPF.Nq.SCB-141</v>
          </cell>
          <cell r="C829" t="str">
            <v>SCB-141</v>
          </cell>
          <cell r="D829" t="str">
            <v>YPF.Nq.SCB-0141a</v>
          </cell>
          <cell r="E829" t="str">
            <v>Catriel</v>
          </cell>
          <cell r="F829" t="str">
            <v>VAM Zona I</v>
          </cell>
          <cell r="G829" t="str">
            <v>SCB- 01</v>
          </cell>
          <cell r="H829">
            <v>42610</v>
          </cell>
        </row>
        <row r="830">
          <cell r="A830" t="str">
            <v>SP-261</v>
          </cell>
          <cell r="B830" t="str">
            <v>YPF.RN.SP-261</v>
          </cell>
          <cell r="C830" t="str">
            <v>SP-0261</v>
          </cell>
          <cell r="D830" t="str">
            <v>YPF.RN.SP-261</v>
          </cell>
          <cell r="E830" t="str">
            <v>Catriel</v>
          </cell>
          <cell r="F830" t="str">
            <v>CAT Zona I</v>
          </cell>
          <cell r="G830" t="str">
            <v>SP- 09</v>
          </cell>
          <cell r="H830">
            <v>42610</v>
          </cell>
        </row>
        <row r="831">
          <cell r="A831" t="str">
            <v>SP-445a</v>
          </cell>
          <cell r="B831" t="str">
            <v>YPF.RN.SP-445</v>
          </cell>
          <cell r="C831" t="str">
            <v>SP-445</v>
          </cell>
          <cell r="D831" t="str">
            <v>YPF.RN.SP-0445a</v>
          </cell>
          <cell r="E831" t="str">
            <v>Catriel</v>
          </cell>
          <cell r="F831" t="str">
            <v>CAT Zona I</v>
          </cell>
          <cell r="G831" t="str">
            <v>SP- 06</v>
          </cell>
          <cell r="H831">
            <v>42608</v>
          </cell>
        </row>
        <row r="832">
          <cell r="A832" t="str">
            <v>PN-7(I)[00]a</v>
          </cell>
          <cell r="B832" t="str">
            <v>YPF.Nq.PN-7(I)</v>
          </cell>
          <cell r="C832" t="str">
            <v>PN-7(I)</v>
          </cell>
          <cell r="D832" t="str">
            <v>YPF.Nq.PN-0007(I)[00]a</v>
          </cell>
          <cell r="E832" t="str">
            <v>Catriel</v>
          </cell>
          <cell r="F832" t="str">
            <v>CAT Zona I</v>
          </cell>
          <cell r="G832" t="str">
            <v>PIEDRAS NEGRAS</v>
          </cell>
          <cell r="H832">
            <v>42607</v>
          </cell>
        </row>
        <row r="833">
          <cell r="A833" t="str">
            <v>VAM-32a</v>
          </cell>
          <cell r="B833" t="str">
            <v>YPF.Nq.VAM-32</v>
          </cell>
          <cell r="C833" t="str">
            <v>VAM-32</v>
          </cell>
          <cell r="D833" t="str">
            <v>YPF.Nq.VAM-0032a</v>
          </cell>
          <cell r="E833" t="str">
            <v>Catriel</v>
          </cell>
          <cell r="F833" t="str">
            <v>VAM Zona I</v>
          </cell>
          <cell r="G833" t="str">
            <v>VAM</v>
          </cell>
          <cell r="H833">
            <v>42607</v>
          </cell>
        </row>
        <row r="834">
          <cell r="A834" t="str">
            <v>CHO-11</v>
          </cell>
          <cell r="B834" t="str">
            <v>YPF.Nq.CHO-11</v>
          </cell>
          <cell r="C834" t="str">
            <v>CHO-11</v>
          </cell>
          <cell r="D834" t="str">
            <v>YPF.Nq.CHO-11</v>
          </cell>
          <cell r="E834" t="str">
            <v>Catriel</v>
          </cell>
          <cell r="F834" t="str">
            <v>VAM Zona I</v>
          </cell>
          <cell r="G834" t="str">
            <v>CH</v>
          </cell>
          <cell r="H834">
            <v>42605</v>
          </cell>
        </row>
        <row r="835">
          <cell r="A835" t="str">
            <v>LaMa-2a</v>
          </cell>
          <cell r="B835" t="str">
            <v>YPF.Nq.LaMa.x-2</v>
          </cell>
          <cell r="C835" t="str">
            <v>LaMa-2</v>
          </cell>
          <cell r="D835" t="str">
            <v>YPF.Nq.LaMa.x-0002a</v>
          </cell>
          <cell r="E835" t="str">
            <v>Catriel</v>
          </cell>
          <cell r="F835" t="str">
            <v>VAM Zona I</v>
          </cell>
          <cell r="G835" t="str">
            <v>LaMa- 02</v>
          </cell>
          <cell r="H835">
            <v>42605</v>
          </cell>
        </row>
        <row r="836">
          <cell r="A836" t="str">
            <v>PuB-145a</v>
          </cell>
          <cell r="B836" t="str">
            <v>YPF.RN.PuB-145</v>
          </cell>
          <cell r="C836" t="str">
            <v>PuB-145</v>
          </cell>
          <cell r="D836" t="str">
            <v>YPF.RN.PuB-0145a</v>
          </cell>
          <cell r="E836" t="str">
            <v>Catriel</v>
          </cell>
          <cell r="F836" t="str">
            <v>CAT Zona I</v>
          </cell>
          <cell r="G836" t="str">
            <v>PB- 04</v>
          </cell>
          <cell r="H836">
            <v>42605</v>
          </cell>
        </row>
        <row r="837">
          <cell r="A837" t="str">
            <v>CHO-25a</v>
          </cell>
          <cell r="B837" t="str">
            <v>YPF.Nq.CHO-25</v>
          </cell>
          <cell r="C837" t="str">
            <v>CHO-25</v>
          </cell>
          <cell r="D837" t="str">
            <v>YPF.Nq.CHO-0025a</v>
          </cell>
          <cell r="E837" t="str">
            <v>Catriel</v>
          </cell>
          <cell r="F837" t="str">
            <v>VAM Zona I</v>
          </cell>
          <cell r="G837" t="str">
            <v>CH</v>
          </cell>
          <cell r="H837">
            <v>42604</v>
          </cell>
        </row>
        <row r="838">
          <cell r="A838" t="str">
            <v>CHO-13</v>
          </cell>
          <cell r="B838" t="str">
            <v>YPF.Nq.CHO-13</v>
          </cell>
          <cell r="C838" t="str">
            <v>CHO-13</v>
          </cell>
          <cell r="D838" t="str">
            <v>YPF.Nq.CHO-13</v>
          </cell>
          <cell r="E838" t="str">
            <v>Catriel</v>
          </cell>
          <cell r="F838" t="str">
            <v>VAM Zona I</v>
          </cell>
          <cell r="G838" t="str">
            <v>CH</v>
          </cell>
          <cell r="H838">
            <v>42604</v>
          </cell>
        </row>
        <row r="839">
          <cell r="A839" t="str">
            <v>SP-407a</v>
          </cell>
          <cell r="B839" t="str">
            <v>YPF.RN.SP.a-407</v>
          </cell>
          <cell r="C839" t="str">
            <v>SP.a-407</v>
          </cell>
          <cell r="D839" t="str">
            <v>YPF.RN.SP.a-0407a</v>
          </cell>
          <cell r="E839" t="str">
            <v>Catriel</v>
          </cell>
          <cell r="F839" t="str">
            <v>CAT Zona I</v>
          </cell>
          <cell r="G839" t="str">
            <v>SP-10</v>
          </cell>
          <cell r="H839">
            <v>42602</v>
          </cell>
        </row>
        <row r="840">
          <cell r="A840" t="str">
            <v>SP-259</v>
          </cell>
          <cell r="B840" t="str">
            <v>YPF.RN.SP-259</v>
          </cell>
          <cell r="C840" t="str">
            <v>SP-0259</v>
          </cell>
          <cell r="D840" t="str">
            <v>YPF.RN.SP-259</v>
          </cell>
          <cell r="E840" t="str">
            <v>Catriel</v>
          </cell>
          <cell r="F840" t="str">
            <v>CAT Zona I</v>
          </cell>
          <cell r="G840" t="str">
            <v>SP- 09</v>
          </cell>
          <cell r="H840">
            <v>42601</v>
          </cell>
        </row>
        <row r="841">
          <cell r="A841" t="str">
            <v>EM-507a(I)</v>
          </cell>
          <cell r="B841" t="str">
            <v>YPF.RN.EM.IA-507(I)</v>
          </cell>
          <cell r="C841" t="str">
            <v>EM.IA-507(I)</v>
          </cell>
          <cell r="D841" t="str">
            <v>YPF.RN.EM.IA-0507a(I)</v>
          </cell>
          <cell r="E841" t="str">
            <v>Catriel</v>
          </cell>
          <cell r="F841" t="str">
            <v>Cedido/Vendido CATRIEL</v>
          </cell>
          <cell r="G841" t="str">
            <v>Cedido /Vendido EL MEDANITO</v>
          </cell>
          <cell r="H841">
            <v>42601</v>
          </cell>
        </row>
        <row r="842">
          <cell r="A842" t="str">
            <v>BP-31</v>
          </cell>
          <cell r="B842" t="str">
            <v>YPF.RN.BP-31</v>
          </cell>
          <cell r="C842" t="str">
            <v>BP-0031</v>
          </cell>
          <cell r="D842" t="str">
            <v>YPF.RN.BP-31</v>
          </cell>
          <cell r="E842" t="str">
            <v>Catriel</v>
          </cell>
          <cell r="F842" t="str">
            <v>Cedido/Vendido CATRIEL</v>
          </cell>
          <cell r="G842" t="str">
            <v>Cedido/Vendido BAJO DEL PICHE</v>
          </cell>
          <cell r="H842">
            <v>42597</v>
          </cell>
        </row>
        <row r="843">
          <cell r="A843" t="str">
            <v>LaMa-3(d)[00]a</v>
          </cell>
          <cell r="B843" t="str">
            <v>YPF.Nq.LaMa-3(d)</v>
          </cell>
          <cell r="C843" t="str">
            <v>LaMa-3(d)</v>
          </cell>
          <cell r="D843" t="str">
            <v>YPF.Nq.LaMa-0003(d)[00]a</v>
          </cell>
          <cell r="E843" t="str">
            <v>Catriel</v>
          </cell>
          <cell r="F843" t="str">
            <v>VAM Zona I</v>
          </cell>
          <cell r="G843" t="str">
            <v>LaMa- 02</v>
          </cell>
          <cell r="H843">
            <v>42596</v>
          </cell>
        </row>
        <row r="844">
          <cell r="A844" t="str">
            <v>VAM-29a</v>
          </cell>
          <cell r="B844" t="str">
            <v>YPF.Nq.VAM.a-29</v>
          </cell>
          <cell r="C844" t="str">
            <v>VAM-29</v>
          </cell>
          <cell r="D844" t="str">
            <v>YPF.Nq.VAM.a-0029a</v>
          </cell>
          <cell r="E844" t="str">
            <v>Catriel</v>
          </cell>
          <cell r="F844" t="str">
            <v>VAM Zona I</v>
          </cell>
          <cell r="G844" t="str">
            <v>VAM</v>
          </cell>
          <cell r="H844">
            <v>42595</v>
          </cell>
        </row>
        <row r="845">
          <cell r="A845" t="str">
            <v>EM-699a</v>
          </cell>
          <cell r="B845" t="str">
            <v>YPF.RN.EM-699</v>
          </cell>
          <cell r="C845" t="str">
            <v>EM-699</v>
          </cell>
          <cell r="D845" t="str">
            <v>YPF.RN.EM-0699a</v>
          </cell>
          <cell r="E845" t="str">
            <v>Catriel</v>
          </cell>
          <cell r="F845" t="str">
            <v>Cedido/Vendido CATRIEL</v>
          </cell>
          <cell r="G845" t="str">
            <v>Cedido /Vendido EL MEDANITO</v>
          </cell>
          <cell r="H845">
            <v>42594</v>
          </cell>
        </row>
        <row r="846">
          <cell r="A846" t="str">
            <v>RiAl-1a</v>
          </cell>
          <cell r="B846" t="str">
            <v>YPF.Nq.RiAl.x-1</v>
          </cell>
          <cell r="C846" t="str">
            <v>RiAl-1</v>
          </cell>
          <cell r="D846" t="str">
            <v>YPF.Nq.RiAl.x-0001a</v>
          </cell>
          <cell r="E846" t="str">
            <v>Catriel</v>
          </cell>
          <cell r="F846" t="str">
            <v>VAM Zona I</v>
          </cell>
          <cell r="G846" t="str">
            <v>LaMa- 02</v>
          </cell>
          <cell r="H846">
            <v>42593</v>
          </cell>
        </row>
        <row r="847">
          <cell r="A847" t="str">
            <v>SP-348[00]a</v>
          </cell>
          <cell r="B847" t="str">
            <v>YPF.RN.SP-348</v>
          </cell>
          <cell r="C847" t="str">
            <v>SP-348</v>
          </cell>
          <cell r="D847" t="str">
            <v>YPF.RN.SP-0348[00]a</v>
          </cell>
          <cell r="E847" t="str">
            <v>Catriel</v>
          </cell>
          <cell r="F847" t="str">
            <v>CAT Zona I</v>
          </cell>
          <cell r="G847" t="str">
            <v>SP- 06</v>
          </cell>
          <cell r="H847">
            <v>42593</v>
          </cell>
        </row>
        <row r="848">
          <cell r="A848" t="str">
            <v>VAM-29a</v>
          </cell>
          <cell r="B848" t="str">
            <v>YPF.Nq.VAM.a-29</v>
          </cell>
          <cell r="C848" t="str">
            <v>VAM-29</v>
          </cell>
          <cell r="D848" t="str">
            <v>YPF.Nq.VAM.a-0029a</v>
          </cell>
          <cell r="E848" t="str">
            <v>Catriel</v>
          </cell>
          <cell r="F848" t="str">
            <v>VAM Zona I</v>
          </cell>
          <cell r="G848" t="str">
            <v>VAM</v>
          </cell>
          <cell r="H848">
            <v>42593</v>
          </cell>
        </row>
        <row r="849">
          <cell r="A849" t="str">
            <v>EM-841a</v>
          </cell>
          <cell r="B849" t="str">
            <v>YPF.RN.EM-841</v>
          </cell>
          <cell r="C849" t="str">
            <v>EM-841</v>
          </cell>
          <cell r="D849" t="str">
            <v>YPF.RN.EM-0841a</v>
          </cell>
          <cell r="E849" t="str">
            <v>Catriel</v>
          </cell>
          <cell r="F849" t="str">
            <v>Cedido/Vendido CATRIEL</v>
          </cell>
          <cell r="G849" t="str">
            <v>Cedido /Vendido EL MEDANITO</v>
          </cell>
          <cell r="H849">
            <v>42591</v>
          </cell>
        </row>
        <row r="850">
          <cell r="A850" t="str">
            <v>SP-452a</v>
          </cell>
          <cell r="B850" t="str">
            <v>YPF.RN.SP-452</v>
          </cell>
          <cell r="C850" t="str">
            <v>SP-452</v>
          </cell>
          <cell r="D850" t="str">
            <v>YPF.RN.SP-0452a</v>
          </cell>
          <cell r="E850" t="str">
            <v>Catriel</v>
          </cell>
          <cell r="F850" t="str">
            <v>CAT Zona I</v>
          </cell>
          <cell r="G850" t="str">
            <v>SP-10</v>
          </cell>
          <cell r="H850">
            <v>42591</v>
          </cell>
        </row>
        <row r="851">
          <cell r="A851" t="str">
            <v>VAM-100(d)[00]a</v>
          </cell>
          <cell r="B851" t="str">
            <v>YPF.Nq.VAM-100(d)</v>
          </cell>
          <cell r="C851" t="str">
            <v>VAM-100(d)</v>
          </cell>
          <cell r="D851" t="str">
            <v>YPF.Nq.VAM-0100(d)[00]a</v>
          </cell>
          <cell r="E851" t="str">
            <v>Catriel</v>
          </cell>
          <cell r="F851" t="str">
            <v>VAM Zona I</v>
          </cell>
          <cell r="G851" t="str">
            <v>VAM</v>
          </cell>
          <cell r="H851">
            <v>42588</v>
          </cell>
        </row>
        <row r="852">
          <cell r="A852" t="str">
            <v>EM-872a</v>
          </cell>
          <cell r="B852" t="str">
            <v>YPF.RN.EM-872</v>
          </cell>
          <cell r="C852" t="str">
            <v>EM-872</v>
          </cell>
          <cell r="D852" t="str">
            <v>YPF.RN.EM-0872a</v>
          </cell>
          <cell r="E852" t="str">
            <v>Catriel</v>
          </cell>
          <cell r="F852" t="str">
            <v>Cedido/Vendido CATRIEL</v>
          </cell>
          <cell r="G852" t="str">
            <v>Cedido /Vendido EL MEDANITO</v>
          </cell>
          <cell r="H852">
            <v>42587</v>
          </cell>
        </row>
        <row r="853">
          <cell r="A853" t="str">
            <v>PuB-153a</v>
          </cell>
          <cell r="B853" t="str">
            <v>YPF.RN.PuB-153</v>
          </cell>
          <cell r="C853" t="str">
            <v>PuB-153</v>
          </cell>
          <cell r="D853" t="str">
            <v>YPF.RN.PuB-0153a</v>
          </cell>
          <cell r="E853" t="str">
            <v>Catriel</v>
          </cell>
          <cell r="F853" t="str">
            <v>CAT Zona I</v>
          </cell>
          <cell r="G853" t="str">
            <v>PB- 03</v>
          </cell>
          <cell r="H853">
            <v>42586</v>
          </cell>
        </row>
        <row r="854">
          <cell r="A854" t="str">
            <v>VAM-25a</v>
          </cell>
          <cell r="B854" t="str">
            <v>YPF.Nq.VAM-25</v>
          </cell>
          <cell r="C854" t="str">
            <v>VAM-25</v>
          </cell>
          <cell r="D854" t="str">
            <v>YPF.Nq.VAM-0025a</v>
          </cell>
          <cell r="E854" t="str">
            <v>Catriel</v>
          </cell>
          <cell r="F854" t="str">
            <v>VAM Zona I</v>
          </cell>
          <cell r="G854" t="str">
            <v>VAM</v>
          </cell>
          <cell r="H854">
            <v>42585</v>
          </cell>
        </row>
        <row r="855">
          <cell r="A855" t="str">
            <v>EM-787a</v>
          </cell>
          <cell r="B855" t="str">
            <v>YPF.RN.EM-787</v>
          </cell>
          <cell r="C855" t="str">
            <v>EM-787</v>
          </cell>
          <cell r="D855" t="str">
            <v>YPF.RN.EM-0787a</v>
          </cell>
          <cell r="E855" t="str">
            <v>Catriel</v>
          </cell>
          <cell r="F855" t="str">
            <v>Cedido/Vendido CATRIEL</v>
          </cell>
          <cell r="G855" t="str">
            <v>Cedido /Vendido EL MEDANITO</v>
          </cell>
          <cell r="H855">
            <v>42585</v>
          </cell>
        </row>
        <row r="856">
          <cell r="A856" t="str">
            <v>PuB-107</v>
          </cell>
          <cell r="B856" t="str">
            <v>YPF.RN.PuB-107</v>
          </cell>
          <cell r="C856" t="str">
            <v>PuB-0107</v>
          </cell>
          <cell r="D856" t="str">
            <v>YPF.RN.PuB-107</v>
          </cell>
          <cell r="E856" t="str">
            <v>Catriel</v>
          </cell>
          <cell r="F856" t="str">
            <v>CAT Zona I</v>
          </cell>
          <cell r="G856" t="str">
            <v>PB- 04</v>
          </cell>
          <cell r="H856">
            <v>42584</v>
          </cell>
        </row>
        <row r="857">
          <cell r="A857" t="str">
            <v>CAv.x-3</v>
          </cell>
          <cell r="B857" t="str">
            <v>YPF.Nq.CAv.x-3</v>
          </cell>
          <cell r="C857" t="str">
            <v>CAv-3</v>
          </cell>
          <cell r="D857" t="str">
            <v>YPF.Nq.CAv.x-3</v>
          </cell>
          <cell r="E857" t="str">
            <v>Catriel</v>
          </cell>
          <cell r="F857" t="str">
            <v>VAM Zona I</v>
          </cell>
          <cell r="G857" t="str">
            <v>SCB- 01</v>
          </cell>
          <cell r="H857">
            <v>42583</v>
          </cell>
        </row>
        <row r="858">
          <cell r="A858" t="str">
            <v>EM-0660[00]a</v>
          </cell>
          <cell r="B858" t="str">
            <v>YPF.RN.EM.xp-660</v>
          </cell>
          <cell r="C858" t="str">
            <v>EM-660</v>
          </cell>
          <cell r="D858" t="str">
            <v>YPF.RN.EM.xp-0660[00]a</v>
          </cell>
          <cell r="E858" t="str">
            <v>Catriel</v>
          </cell>
          <cell r="F858" t="str">
            <v>Cedido/Vendido CATRIEL</v>
          </cell>
          <cell r="G858" t="str">
            <v>Cedido /Vendido EL MEDANITO</v>
          </cell>
          <cell r="H858">
            <v>42582</v>
          </cell>
        </row>
        <row r="859">
          <cell r="A859" t="str">
            <v>PuB-102</v>
          </cell>
          <cell r="B859" t="str">
            <v>YPF.RN.PuB-102</v>
          </cell>
          <cell r="C859" t="str">
            <v>PuB-0102</v>
          </cell>
          <cell r="D859" t="str">
            <v>YPF.RN.PuB-102</v>
          </cell>
          <cell r="E859" t="str">
            <v>Catriel</v>
          </cell>
          <cell r="F859" t="str">
            <v>CAT Zona I</v>
          </cell>
          <cell r="G859" t="str">
            <v>PB- 04</v>
          </cell>
          <cell r="H859">
            <v>42582</v>
          </cell>
        </row>
        <row r="860">
          <cell r="A860" t="str">
            <v>EM-835a</v>
          </cell>
          <cell r="B860" t="str">
            <v>YPF.RN.EM-835</v>
          </cell>
          <cell r="C860" t="str">
            <v>EM-835</v>
          </cell>
          <cell r="D860" t="str">
            <v>YPF.RN.EM-0835a</v>
          </cell>
          <cell r="E860" t="str">
            <v>Catriel</v>
          </cell>
          <cell r="F860" t="str">
            <v>Cedido/Vendido CATRIEL</v>
          </cell>
          <cell r="G860" t="str">
            <v>Cedido /Vendido EL MEDANITO</v>
          </cell>
          <cell r="H860">
            <v>42581</v>
          </cell>
        </row>
        <row r="861">
          <cell r="A861" t="str">
            <v>SP-109a(I)</v>
          </cell>
          <cell r="B861" t="str">
            <v>YPF.RN.SP.IA-109(I)</v>
          </cell>
          <cell r="C861" t="str">
            <v>SP-109(I)</v>
          </cell>
          <cell r="D861" t="str">
            <v>YPF.RN.SP.IA-0109a(I)</v>
          </cell>
          <cell r="E861" t="str">
            <v>Catriel</v>
          </cell>
          <cell r="F861" t="str">
            <v>CAT Zona I</v>
          </cell>
          <cell r="G861" t="str">
            <v>SP- 06</v>
          </cell>
          <cell r="H861">
            <v>42581</v>
          </cell>
        </row>
        <row r="862">
          <cell r="A862" t="str">
            <v>VAM.x-3</v>
          </cell>
          <cell r="B862" t="str">
            <v>YPF.Nq.VAM.x-3</v>
          </cell>
          <cell r="C862" t="str">
            <v>VAM-3</v>
          </cell>
          <cell r="D862" t="str">
            <v>YPF.Nq.VAM.x-3</v>
          </cell>
          <cell r="E862" t="str">
            <v>Catriel</v>
          </cell>
          <cell r="F862" t="str">
            <v>VAM Zona I</v>
          </cell>
          <cell r="G862" t="str">
            <v>VAM</v>
          </cell>
          <cell r="H862">
            <v>42580</v>
          </cell>
        </row>
        <row r="863">
          <cell r="A863" t="str">
            <v>SP-343[00]a</v>
          </cell>
          <cell r="B863" t="str">
            <v>YPF.RN.SP-343</v>
          </cell>
          <cell r="C863" t="str">
            <v>SP-343</v>
          </cell>
          <cell r="D863" t="str">
            <v>YPF.RN.SP-0343[00]a</v>
          </cell>
          <cell r="E863" t="str">
            <v>Catriel</v>
          </cell>
          <cell r="F863" t="str">
            <v>CAT Zona I</v>
          </cell>
          <cell r="G863" t="str">
            <v>SP- 07</v>
          </cell>
          <cell r="H863">
            <v>42580</v>
          </cell>
        </row>
        <row r="864">
          <cell r="A864" t="str">
            <v>SCB-48</v>
          </cell>
          <cell r="B864" t="str">
            <v>YPF.Nq.SCB-48</v>
          </cell>
          <cell r="C864" t="str">
            <v>SCB-0048</v>
          </cell>
          <cell r="D864" t="str">
            <v>YPF.Nq.SCB-48</v>
          </cell>
          <cell r="E864" t="str">
            <v>Catriel</v>
          </cell>
          <cell r="F864" t="str">
            <v>VAM Zona I</v>
          </cell>
          <cell r="G864" t="str">
            <v>SCB- 01</v>
          </cell>
          <cell r="H864">
            <v>42580</v>
          </cell>
        </row>
        <row r="865">
          <cell r="A865" t="str">
            <v>EM-661a</v>
          </cell>
          <cell r="B865" t="str">
            <v>YPF.RN.EM.a-661</v>
          </cell>
          <cell r="C865" t="str">
            <v>EM-661</v>
          </cell>
          <cell r="D865" t="str">
            <v>YPF.RN.EM.a-0661a</v>
          </cell>
          <cell r="E865" t="str">
            <v>Catriel</v>
          </cell>
          <cell r="F865" t="str">
            <v>Cedido/Vendido CATRIEL</v>
          </cell>
          <cell r="G865" t="str">
            <v>Cedido /Vendido EL MEDANITO</v>
          </cell>
          <cell r="H865">
            <v>42580</v>
          </cell>
        </row>
        <row r="866">
          <cell r="A866" t="str">
            <v>SP-117a(I)</v>
          </cell>
          <cell r="B866" t="str">
            <v>YPF.RN.SP-117(I)</v>
          </cell>
          <cell r="C866" t="str">
            <v>SP-117(I)</v>
          </cell>
          <cell r="D866" t="str">
            <v>YPF.RN.SP-0117a(I)</v>
          </cell>
          <cell r="E866" t="str">
            <v>Catriel</v>
          </cell>
          <cell r="F866" t="str">
            <v>CAT Zona I</v>
          </cell>
          <cell r="G866" t="str">
            <v>SP- 09</v>
          </cell>
          <cell r="H866">
            <v>42579</v>
          </cell>
        </row>
        <row r="867">
          <cell r="A867" t="str">
            <v>EM-772a</v>
          </cell>
          <cell r="B867" t="str">
            <v>YPF.RN.EM-772</v>
          </cell>
          <cell r="C867" t="str">
            <v>EM-772</v>
          </cell>
          <cell r="D867" t="str">
            <v>YPF.RN.EM-0772a</v>
          </cell>
          <cell r="E867" t="str">
            <v>Catriel</v>
          </cell>
          <cell r="F867" t="str">
            <v>Cedido/Vendido CATRIEL</v>
          </cell>
          <cell r="G867" t="str">
            <v>Cedido /Vendido EL MEDANITO</v>
          </cell>
          <cell r="H867">
            <v>42578</v>
          </cell>
        </row>
        <row r="868">
          <cell r="A868" t="str">
            <v>SP-267</v>
          </cell>
          <cell r="B868" t="str">
            <v>YPF.RN.SP-267</v>
          </cell>
          <cell r="C868" t="str">
            <v>SP-0267</v>
          </cell>
          <cell r="D868" t="str">
            <v>YPF.RN.SP-267</v>
          </cell>
          <cell r="E868" t="str">
            <v>Catriel</v>
          </cell>
          <cell r="F868" t="str">
            <v>CAT Zona I</v>
          </cell>
          <cell r="G868" t="str">
            <v>SP- 06</v>
          </cell>
          <cell r="H868">
            <v>42577</v>
          </cell>
        </row>
        <row r="869">
          <cell r="A869" t="str">
            <v>SCB-133a</v>
          </cell>
          <cell r="B869" t="str">
            <v>YPF.Nq.SCB-133</v>
          </cell>
          <cell r="C869" t="str">
            <v>SCB-133</v>
          </cell>
          <cell r="D869" t="str">
            <v>YPF.Nq.SCB-0133a</v>
          </cell>
          <cell r="E869" t="str">
            <v>Catriel</v>
          </cell>
          <cell r="F869" t="str">
            <v>VAM Zona I</v>
          </cell>
          <cell r="G869" t="str">
            <v>SCB- 01</v>
          </cell>
          <cell r="H869">
            <v>42577</v>
          </cell>
        </row>
        <row r="870">
          <cell r="A870" t="str">
            <v>SP-340a</v>
          </cell>
          <cell r="B870" t="str">
            <v>YPF.RN.SP-340</v>
          </cell>
          <cell r="C870" t="str">
            <v>SP-340</v>
          </cell>
          <cell r="D870" t="str">
            <v>YPF.RN.SP-0340a</v>
          </cell>
          <cell r="E870" t="str">
            <v>Catriel</v>
          </cell>
          <cell r="F870" t="str">
            <v>CAT Zona I</v>
          </cell>
          <cell r="G870" t="str">
            <v>SP- 06</v>
          </cell>
          <cell r="H870">
            <v>42577</v>
          </cell>
        </row>
        <row r="871">
          <cell r="A871" t="str">
            <v>EM-880a</v>
          </cell>
          <cell r="B871" t="str">
            <v>YPF.RN.EM-880</v>
          </cell>
          <cell r="C871" t="str">
            <v>EM-880</v>
          </cell>
          <cell r="D871" t="str">
            <v>YPF.RN.EM-0880a</v>
          </cell>
          <cell r="E871" t="str">
            <v>Catriel</v>
          </cell>
          <cell r="F871" t="str">
            <v>Cedido/Vendido CATRIEL</v>
          </cell>
          <cell r="G871" t="str">
            <v>Cedido /Vendido EL MEDANITO</v>
          </cell>
          <cell r="H871">
            <v>42576</v>
          </cell>
        </row>
        <row r="872">
          <cell r="A872" t="str">
            <v>SP-279</v>
          </cell>
          <cell r="B872" t="str">
            <v>YPF.RN.SP-279</v>
          </cell>
          <cell r="C872" t="str">
            <v>SP-0279</v>
          </cell>
          <cell r="D872" t="str">
            <v>YPF.RN.SP-279</v>
          </cell>
          <cell r="E872" t="str">
            <v>Catriel</v>
          </cell>
          <cell r="F872" t="str">
            <v>CAT Zona I</v>
          </cell>
          <cell r="G872" t="str">
            <v>SP- 03</v>
          </cell>
          <cell r="H872">
            <v>42575</v>
          </cell>
        </row>
        <row r="873">
          <cell r="A873" t="str">
            <v>EM-81</v>
          </cell>
          <cell r="B873" t="str">
            <v>YPF.RN.EM-81</v>
          </cell>
          <cell r="C873" t="str">
            <v>EM-0081</v>
          </cell>
          <cell r="D873" t="str">
            <v>YPF.RN.EM-81</v>
          </cell>
          <cell r="E873" t="str">
            <v>Catriel</v>
          </cell>
          <cell r="F873" t="str">
            <v>Cedido/Vendido CATRIEL</v>
          </cell>
          <cell r="G873" t="str">
            <v>Cedido /Vendido EL MEDANITO</v>
          </cell>
          <cell r="H873">
            <v>42574</v>
          </cell>
        </row>
        <row r="874">
          <cell r="A874" t="str">
            <v>PuB-156[00]a</v>
          </cell>
          <cell r="B874" t="str">
            <v>YPF.RN.PuB-156</v>
          </cell>
          <cell r="C874" t="str">
            <v>PuB-156</v>
          </cell>
          <cell r="D874" t="str">
            <v>YPF.RN.PuB-0156[00]a</v>
          </cell>
          <cell r="E874" t="str">
            <v>Catriel</v>
          </cell>
          <cell r="F874" t="str">
            <v>CAT Zona I</v>
          </cell>
          <cell r="G874" t="str">
            <v>PB- 04</v>
          </cell>
          <cell r="H874">
            <v>42573</v>
          </cell>
        </row>
        <row r="875">
          <cell r="A875" t="str">
            <v>SCB-138a</v>
          </cell>
          <cell r="B875" t="str">
            <v>YPF.Nq.SCB-138</v>
          </cell>
          <cell r="C875" t="str">
            <v>SCB-138</v>
          </cell>
          <cell r="D875" t="str">
            <v>YPF.Nq.SCB-0138a</v>
          </cell>
          <cell r="E875" t="str">
            <v>Catriel</v>
          </cell>
          <cell r="F875" t="str">
            <v>VAM Zona I</v>
          </cell>
          <cell r="G875" t="str">
            <v>SCB- 01</v>
          </cell>
          <cell r="H875">
            <v>42573</v>
          </cell>
        </row>
        <row r="876">
          <cell r="A876" t="str">
            <v>SP-466a</v>
          </cell>
          <cell r="B876" t="str">
            <v>YPF.RN.SP.a-466</v>
          </cell>
          <cell r="C876" t="str">
            <v>SP.a-466</v>
          </cell>
          <cell r="D876" t="str">
            <v>YPF.RN.SP.a-0466a</v>
          </cell>
          <cell r="E876" t="str">
            <v>Catriel</v>
          </cell>
          <cell r="F876" t="str">
            <v>CAT Zona I</v>
          </cell>
          <cell r="G876" t="str">
            <v>SP- 02</v>
          </cell>
          <cell r="H876">
            <v>42572</v>
          </cell>
        </row>
        <row r="877">
          <cell r="A877" t="str">
            <v>SP-13a(I)</v>
          </cell>
          <cell r="B877" t="str">
            <v>YPF.RN.SP-13(I)</v>
          </cell>
          <cell r="C877" t="str">
            <v>SP-13(I)</v>
          </cell>
          <cell r="D877" t="str">
            <v>YPF.RN.SP-0013a(I)</v>
          </cell>
          <cell r="E877" t="str">
            <v>Catriel</v>
          </cell>
          <cell r="F877" t="str">
            <v>CAT Zona I</v>
          </cell>
          <cell r="G877" t="str">
            <v>SP- 03</v>
          </cell>
          <cell r="H877">
            <v>42572</v>
          </cell>
        </row>
        <row r="878">
          <cell r="A878" t="str">
            <v>CHO-18</v>
          </cell>
          <cell r="B878" t="str">
            <v>YPF.Nq.CHO-18</v>
          </cell>
          <cell r="C878" t="str">
            <v>CHO-18</v>
          </cell>
          <cell r="D878" t="str">
            <v>YPF.Nq.CHO-18</v>
          </cell>
          <cell r="E878" t="str">
            <v>Catriel</v>
          </cell>
          <cell r="F878" t="str">
            <v>VAM Zona I</v>
          </cell>
          <cell r="G878" t="str">
            <v>CH</v>
          </cell>
          <cell r="H878">
            <v>42571</v>
          </cell>
        </row>
        <row r="879">
          <cell r="A879" t="str">
            <v>CHO-14</v>
          </cell>
          <cell r="B879" t="str">
            <v>YPF.Nq.CHO-14</v>
          </cell>
          <cell r="C879" t="str">
            <v>CHO-14</v>
          </cell>
          <cell r="D879" t="str">
            <v>YPF.Nq.CHO-14</v>
          </cell>
          <cell r="E879" t="str">
            <v>Catriel</v>
          </cell>
          <cell r="F879" t="str">
            <v>VAM Zona I</v>
          </cell>
          <cell r="G879" t="str">
            <v>CH</v>
          </cell>
          <cell r="H879">
            <v>42569</v>
          </cell>
        </row>
        <row r="880">
          <cell r="A880" t="str">
            <v>EM-829a</v>
          </cell>
          <cell r="B880" t="str">
            <v>YPF.RN.EM-829</v>
          </cell>
          <cell r="C880" t="str">
            <v>EM-829</v>
          </cell>
          <cell r="D880" t="str">
            <v>YPF.RN.EM-0829a</v>
          </cell>
          <cell r="E880" t="str">
            <v>Catriel</v>
          </cell>
          <cell r="F880" t="str">
            <v>Cedido/Vendido CATRIEL</v>
          </cell>
          <cell r="G880" t="str">
            <v>Cedido /Vendido EL MEDANITO</v>
          </cell>
          <cell r="H880">
            <v>42569</v>
          </cell>
        </row>
        <row r="881">
          <cell r="A881" t="str">
            <v>SP-278</v>
          </cell>
          <cell r="B881" t="str">
            <v>YPF.RN.SP-278</v>
          </cell>
          <cell r="C881" t="str">
            <v>SP-0278</v>
          </cell>
          <cell r="D881" t="str">
            <v>YPF.RN.SP-278</v>
          </cell>
          <cell r="E881" t="str">
            <v>Catriel</v>
          </cell>
          <cell r="F881" t="str">
            <v>CAT Zona I</v>
          </cell>
          <cell r="G881" t="str">
            <v>SP- 02</v>
          </cell>
          <cell r="H881">
            <v>42567</v>
          </cell>
        </row>
        <row r="882">
          <cell r="A882" t="str">
            <v>SCB-145a</v>
          </cell>
          <cell r="B882" t="str">
            <v>YPF.Nq.SCB-145(d)</v>
          </cell>
          <cell r="C882" t="str">
            <v>SCB-145(d)</v>
          </cell>
          <cell r="D882" t="str">
            <v>YPF.Nq.SCB-0145a</v>
          </cell>
          <cell r="E882" t="str">
            <v>Catriel</v>
          </cell>
          <cell r="F882" t="str">
            <v>VAM Zona I</v>
          </cell>
          <cell r="G882" t="str">
            <v>SCB- 01</v>
          </cell>
          <cell r="H882">
            <v>42567</v>
          </cell>
        </row>
        <row r="883">
          <cell r="A883" t="str">
            <v>SP-246</v>
          </cell>
          <cell r="B883" t="str">
            <v>YPF.RN.SP-246</v>
          </cell>
          <cell r="C883" t="str">
            <v>SP-0246</v>
          </cell>
          <cell r="D883" t="str">
            <v>YPF.RN.SP-246</v>
          </cell>
          <cell r="E883" t="str">
            <v>Catriel</v>
          </cell>
          <cell r="F883" t="str">
            <v>CAT Zona I</v>
          </cell>
          <cell r="G883" t="str">
            <v>SP- 07</v>
          </cell>
          <cell r="H883">
            <v>42565</v>
          </cell>
        </row>
        <row r="884">
          <cell r="A884" t="str">
            <v>EM-837a</v>
          </cell>
          <cell r="B884" t="str">
            <v>YPF.RN.EM-837</v>
          </cell>
          <cell r="C884" t="str">
            <v>EM-837</v>
          </cell>
          <cell r="D884" t="str">
            <v>YPF.RN.EM-0837a</v>
          </cell>
          <cell r="E884" t="str">
            <v>Catriel</v>
          </cell>
          <cell r="F884" t="str">
            <v>Cedido/Vendido CATRIEL</v>
          </cell>
          <cell r="G884" t="str">
            <v>Cedido /Vendido EL MEDANITO</v>
          </cell>
          <cell r="H884">
            <v>42564</v>
          </cell>
        </row>
        <row r="885">
          <cell r="A885" t="str">
            <v>SP-152a(I)</v>
          </cell>
          <cell r="B885" t="str">
            <v>YPF.RN.SP-152(I)</v>
          </cell>
          <cell r="C885" t="str">
            <v>SP-152(I)</v>
          </cell>
          <cell r="D885" t="str">
            <v>YPF.RN.SP-0152a(I)</v>
          </cell>
          <cell r="E885" t="str">
            <v>Catriel</v>
          </cell>
          <cell r="F885" t="str">
            <v>CAT Zona I</v>
          </cell>
          <cell r="G885" t="str">
            <v>SP- 09</v>
          </cell>
          <cell r="H885">
            <v>42564</v>
          </cell>
        </row>
        <row r="886">
          <cell r="A886" t="str">
            <v>SCB-144a</v>
          </cell>
          <cell r="B886" t="str">
            <v>YPF.Nq.SCB-144(d)</v>
          </cell>
          <cell r="C886" t="str">
            <v>SCB-144(d)</v>
          </cell>
          <cell r="D886" t="str">
            <v>YPF.Nq.SCB-0144a</v>
          </cell>
          <cell r="E886" t="str">
            <v>Catriel</v>
          </cell>
          <cell r="F886" t="str">
            <v>VAM Zona I</v>
          </cell>
          <cell r="G886" t="str">
            <v>SCB- 01</v>
          </cell>
          <cell r="H886">
            <v>42563</v>
          </cell>
        </row>
        <row r="887">
          <cell r="A887" t="str">
            <v>EM-676a</v>
          </cell>
          <cell r="B887" t="str">
            <v>YPF.RN.EM-676</v>
          </cell>
          <cell r="C887" t="str">
            <v>EM-676</v>
          </cell>
          <cell r="D887" t="str">
            <v>YPF.RN.EM-0676a</v>
          </cell>
          <cell r="E887" t="str">
            <v>Catriel</v>
          </cell>
          <cell r="F887" t="str">
            <v>Cedido/Vendido CATRIEL</v>
          </cell>
          <cell r="G887" t="str">
            <v>Cedido /Vendido EL MEDANITO</v>
          </cell>
          <cell r="H887">
            <v>42563</v>
          </cell>
        </row>
        <row r="888">
          <cell r="A888" t="str">
            <v>SP-84</v>
          </cell>
          <cell r="B888" t="str">
            <v>YPF.RN.SP-84</v>
          </cell>
          <cell r="C888" t="str">
            <v>SP-0084</v>
          </cell>
          <cell r="D888" t="str">
            <v>YPF.RN.SP-84</v>
          </cell>
          <cell r="E888" t="str">
            <v>Catriel</v>
          </cell>
          <cell r="F888" t="str">
            <v>CAT Zona I</v>
          </cell>
          <cell r="G888" t="str">
            <v>SP- 04</v>
          </cell>
          <cell r="H888">
            <v>42561</v>
          </cell>
        </row>
        <row r="889">
          <cell r="A889" t="str">
            <v>EM-745a</v>
          </cell>
          <cell r="B889" t="str">
            <v>YPF.RN.EM-745</v>
          </cell>
          <cell r="C889" t="str">
            <v>EM-745</v>
          </cell>
          <cell r="D889" t="str">
            <v>YPF.RN.EM-0745a</v>
          </cell>
          <cell r="E889" t="str">
            <v>Catriel</v>
          </cell>
          <cell r="F889" t="str">
            <v>Cedido/Vendido CATRIEL</v>
          </cell>
          <cell r="G889" t="str">
            <v>Cedido /Vendido EL MEDANITO</v>
          </cell>
          <cell r="H889">
            <v>42561</v>
          </cell>
        </row>
        <row r="890">
          <cell r="A890" t="str">
            <v>SCB-131a</v>
          </cell>
          <cell r="B890" t="str">
            <v>YPF.Nq.SCB-131</v>
          </cell>
          <cell r="C890" t="str">
            <v>SCB-131</v>
          </cell>
          <cell r="D890" t="str">
            <v>YPF.Nq.SCB-0131a</v>
          </cell>
          <cell r="E890" t="str">
            <v>Catriel</v>
          </cell>
          <cell r="F890" t="str">
            <v>VAM Zona I</v>
          </cell>
          <cell r="G890" t="str">
            <v>SCB- 01</v>
          </cell>
          <cell r="H890">
            <v>42561</v>
          </cell>
        </row>
        <row r="891">
          <cell r="A891" t="str">
            <v>CHO-50(d)[00]a</v>
          </cell>
          <cell r="B891" t="str">
            <v>YPF.Nq.CHO-50(d)</v>
          </cell>
          <cell r="C891" t="str">
            <v>CHO-50(d)</v>
          </cell>
          <cell r="D891" t="str">
            <v>YPF.Nq.CHO-0050(d)[00]a</v>
          </cell>
          <cell r="E891" t="str">
            <v>Catriel</v>
          </cell>
          <cell r="F891" t="str">
            <v>VAM Zona I</v>
          </cell>
          <cell r="G891" t="str">
            <v>CHON</v>
          </cell>
          <cell r="H891">
            <v>42560</v>
          </cell>
        </row>
        <row r="892">
          <cell r="A892" t="str">
            <v>PuB-197[00]a</v>
          </cell>
          <cell r="B892" t="str">
            <v>YPF.RN.PuB-197</v>
          </cell>
          <cell r="C892" t="str">
            <v>PuB-197</v>
          </cell>
          <cell r="D892" t="str">
            <v>YPF.RN.PuB-0197[00]a</v>
          </cell>
          <cell r="E892" t="str">
            <v>Catriel</v>
          </cell>
          <cell r="F892" t="str">
            <v>CAT Zona I</v>
          </cell>
          <cell r="G892" t="str">
            <v>PB- 01</v>
          </cell>
          <cell r="H892">
            <v>42559</v>
          </cell>
        </row>
        <row r="893">
          <cell r="A893" t="str">
            <v>SP-389a</v>
          </cell>
          <cell r="B893" t="str">
            <v>YPF.RN.SP-389</v>
          </cell>
          <cell r="C893" t="str">
            <v>SP-389</v>
          </cell>
          <cell r="D893" t="str">
            <v>YPF.RN.SP-0389a</v>
          </cell>
          <cell r="E893" t="str">
            <v>Catriel</v>
          </cell>
          <cell r="F893" t="str">
            <v>CAT Zona I</v>
          </cell>
          <cell r="G893" t="str">
            <v>SP- 06</v>
          </cell>
          <cell r="H893">
            <v>42559</v>
          </cell>
        </row>
        <row r="894">
          <cell r="A894" t="str">
            <v>CHO.a-47(d)[00]a</v>
          </cell>
          <cell r="B894" t="str">
            <v>YPF.Nq.CHO.a-47(d)</v>
          </cell>
          <cell r="C894" t="str">
            <v>CHO.a-47(d)</v>
          </cell>
          <cell r="D894" t="str">
            <v>YPF.Nq.CHO.a-0047(d)[00]a</v>
          </cell>
          <cell r="E894" t="str">
            <v>Catriel</v>
          </cell>
          <cell r="F894" t="str">
            <v>VAM Zona I</v>
          </cell>
          <cell r="G894" t="str">
            <v>CHON</v>
          </cell>
          <cell r="H894">
            <v>42558</v>
          </cell>
        </row>
        <row r="895">
          <cell r="A895" t="str">
            <v>VAM-38a</v>
          </cell>
          <cell r="B895" t="str">
            <v>YPF.Nq.VAM-38</v>
          </cell>
          <cell r="C895" t="str">
            <v>VAM-38</v>
          </cell>
          <cell r="D895" t="str">
            <v>YPF.Nq.VAM-0038a</v>
          </cell>
          <cell r="E895" t="str">
            <v>Catriel</v>
          </cell>
          <cell r="F895" t="str">
            <v>VAM Zona I</v>
          </cell>
          <cell r="G895" t="str">
            <v>VAM</v>
          </cell>
          <cell r="H895">
            <v>42557</v>
          </cell>
        </row>
        <row r="896">
          <cell r="A896" t="str">
            <v>EM-69</v>
          </cell>
          <cell r="B896" t="str">
            <v>YPF.RN.EM-69</v>
          </cell>
          <cell r="C896" t="str">
            <v>EM-0069</v>
          </cell>
          <cell r="D896" t="str">
            <v>YPF.RN.EM-69</v>
          </cell>
          <cell r="E896" t="str">
            <v>Catriel</v>
          </cell>
          <cell r="F896" t="str">
            <v>Cedido/Vendido CATRIEL</v>
          </cell>
          <cell r="G896" t="str">
            <v>Cedido /Vendido EL MEDANITO</v>
          </cell>
          <cell r="H896">
            <v>42557</v>
          </cell>
        </row>
        <row r="897">
          <cell r="A897" t="str">
            <v>SP-449[00]a</v>
          </cell>
          <cell r="B897" t="str">
            <v>YPF.RN.SP-449</v>
          </cell>
          <cell r="C897" t="str">
            <v>SP-449</v>
          </cell>
          <cell r="D897" t="str">
            <v>YPF.RN.SP-0449[00]a</v>
          </cell>
          <cell r="E897" t="str">
            <v>Catriel</v>
          </cell>
          <cell r="F897" t="str">
            <v>CAT Zona I</v>
          </cell>
          <cell r="G897" t="str">
            <v>SP- 09</v>
          </cell>
          <cell r="H897">
            <v>42554</v>
          </cell>
        </row>
        <row r="898">
          <cell r="A898" t="str">
            <v>SP-446a</v>
          </cell>
          <cell r="B898" t="str">
            <v>YPF.RN.SP-446</v>
          </cell>
          <cell r="C898" t="str">
            <v>SP-446</v>
          </cell>
          <cell r="D898" t="str">
            <v>YPF.RN.SP-0446a</v>
          </cell>
          <cell r="E898" t="str">
            <v>Catriel</v>
          </cell>
          <cell r="F898" t="str">
            <v>CAT Zona I</v>
          </cell>
          <cell r="G898" t="str">
            <v>SP- 06</v>
          </cell>
          <cell r="H898">
            <v>42554</v>
          </cell>
        </row>
        <row r="899">
          <cell r="A899" t="str">
            <v>EM-797a</v>
          </cell>
          <cell r="B899" t="str">
            <v>YPF.RN.EM-797</v>
          </cell>
          <cell r="C899" t="str">
            <v>EM-797</v>
          </cell>
          <cell r="D899" t="str">
            <v>YPF.RN.EM-0797a</v>
          </cell>
          <cell r="E899" t="str">
            <v>Catriel</v>
          </cell>
          <cell r="F899" t="str">
            <v>Cedido/Vendido CATRIEL</v>
          </cell>
          <cell r="G899" t="str">
            <v>Cedido /Vendido EL MEDANITO</v>
          </cell>
          <cell r="H899">
            <v>42553</v>
          </cell>
        </row>
        <row r="900">
          <cell r="A900" t="str">
            <v>SP-83</v>
          </cell>
          <cell r="B900" t="str">
            <v>YPF.RN.SP-83</v>
          </cell>
          <cell r="C900" t="str">
            <v>SP-0083</v>
          </cell>
          <cell r="D900" t="str">
            <v>YPF.RN.SP-83</v>
          </cell>
          <cell r="E900" t="str">
            <v>Catriel</v>
          </cell>
          <cell r="F900" t="str">
            <v>CAT Zona I</v>
          </cell>
          <cell r="G900" t="str">
            <v>SP- 04</v>
          </cell>
          <cell r="H900">
            <v>42553</v>
          </cell>
        </row>
        <row r="901">
          <cell r="A901" t="str">
            <v>SP.a-89</v>
          </cell>
          <cell r="B901" t="str">
            <v>YPF.RN.SP.a-89</v>
          </cell>
          <cell r="C901" t="str">
            <v>SP-0089</v>
          </cell>
          <cell r="D901" t="str">
            <v>YPF.RN.SP.a-89</v>
          </cell>
          <cell r="E901" t="str">
            <v>Catriel</v>
          </cell>
          <cell r="F901" t="str">
            <v>CAT Zona I</v>
          </cell>
          <cell r="G901" t="str">
            <v>SP- 09</v>
          </cell>
          <cell r="H901">
            <v>42551</v>
          </cell>
        </row>
        <row r="902">
          <cell r="A902" t="str">
            <v>SP-333[00]a</v>
          </cell>
          <cell r="B902" t="str">
            <v>YPF.RN.SP-333</v>
          </cell>
          <cell r="C902" t="str">
            <v>SP-333</v>
          </cell>
          <cell r="D902" t="str">
            <v>YPF.RN.SP-0333[00]a</v>
          </cell>
          <cell r="E902" t="str">
            <v>Catriel</v>
          </cell>
          <cell r="F902" t="str">
            <v>CAT Zona I</v>
          </cell>
          <cell r="G902" t="str">
            <v>SP- 09</v>
          </cell>
          <cell r="H902">
            <v>42551</v>
          </cell>
        </row>
        <row r="903">
          <cell r="A903" t="str">
            <v>SP-250</v>
          </cell>
          <cell r="B903" t="str">
            <v>YPF.RN.SP-250</v>
          </cell>
          <cell r="C903" t="str">
            <v>SP-0250</v>
          </cell>
          <cell r="D903" t="str">
            <v>YPF.RN.SP-250</v>
          </cell>
          <cell r="E903" t="str">
            <v>Catriel</v>
          </cell>
          <cell r="F903" t="str">
            <v>CAT Zona I</v>
          </cell>
          <cell r="G903" t="str">
            <v>SP- 07</v>
          </cell>
          <cell r="H903">
            <v>42549</v>
          </cell>
        </row>
        <row r="904">
          <cell r="A904" t="str">
            <v>EM-36</v>
          </cell>
          <cell r="B904" t="str">
            <v>YPF.RN.EM-36</v>
          </cell>
          <cell r="C904" t="str">
            <v>EM-0036</v>
          </cell>
          <cell r="D904" t="str">
            <v>YPF.RN.EM-36</v>
          </cell>
          <cell r="E904" t="str">
            <v>Catriel</v>
          </cell>
          <cell r="F904" t="str">
            <v>Cedido/Vendido CATRIEL</v>
          </cell>
          <cell r="G904" t="str">
            <v>Cedido /Vendido EL MEDANITO</v>
          </cell>
          <cell r="H904">
            <v>42549</v>
          </cell>
        </row>
        <row r="905">
          <cell r="A905" t="str">
            <v>SP-364a</v>
          </cell>
          <cell r="B905" t="str">
            <v>YPF.RN.SP-364</v>
          </cell>
          <cell r="C905" t="str">
            <v>SP-364</v>
          </cell>
          <cell r="D905" t="str">
            <v>YPF.RN.SP-0364a</v>
          </cell>
          <cell r="E905" t="str">
            <v>Catriel</v>
          </cell>
          <cell r="F905" t="str">
            <v>CAT Zona I</v>
          </cell>
          <cell r="G905" t="str">
            <v>SP- 06</v>
          </cell>
          <cell r="H905">
            <v>42549</v>
          </cell>
        </row>
        <row r="906">
          <cell r="A906" t="str">
            <v>EM-847a</v>
          </cell>
          <cell r="B906" t="str">
            <v>YPF.RN.EM-847</v>
          </cell>
          <cell r="C906" t="str">
            <v>EM-847</v>
          </cell>
          <cell r="D906" t="str">
            <v>YPF.RN.EM-0847a</v>
          </cell>
          <cell r="E906" t="str">
            <v>Catriel</v>
          </cell>
          <cell r="F906" t="str">
            <v>Cedido/Vendido CATRIEL</v>
          </cell>
          <cell r="G906" t="str">
            <v>Cedido /Vendido EL MEDANITO</v>
          </cell>
          <cell r="H906">
            <v>42547</v>
          </cell>
        </row>
        <row r="907">
          <cell r="A907" t="str">
            <v>SCB-0061[00]a</v>
          </cell>
          <cell r="B907" t="str">
            <v>YPF.Nq.SCB-61</v>
          </cell>
          <cell r="C907" t="str">
            <v>SCB-61</v>
          </cell>
          <cell r="D907" t="str">
            <v>YPF.Nq.SCB-0061[00]a</v>
          </cell>
          <cell r="E907" t="str">
            <v>Catriel</v>
          </cell>
          <cell r="F907" t="str">
            <v>VAM Zona I</v>
          </cell>
          <cell r="G907" t="str">
            <v>SCB- 01</v>
          </cell>
          <cell r="H907">
            <v>42547</v>
          </cell>
        </row>
        <row r="908">
          <cell r="A908" t="str">
            <v>SP-388a</v>
          </cell>
          <cell r="B908" t="str">
            <v>YPF.RN.SP-388</v>
          </cell>
          <cell r="C908" t="str">
            <v>SP-388</v>
          </cell>
          <cell r="D908" t="str">
            <v>YPF.RN.SP-0388a</v>
          </cell>
          <cell r="E908" t="str">
            <v>Catriel</v>
          </cell>
          <cell r="F908" t="str">
            <v>CAT Zona I</v>
          </cell>
          <cell r="G908" t="str">
            <v>SP- 01</v>
          </cell>
          <cell r="H908">
            <v>42546</v>
          </cell>
        </row>
        <row r="909">
          <cell r="A909" t="str">
            <v>SP-43(I)[00]a</v>
          </cell>
          <cell r="B909" t="str">
            <v>YPF.RN.SP-43(I)</v>
          </cell>
          <cell r="C909" t="str">
            <v>SP-43(I)</v>
          </cell>
          <cell r="D909" t="str">
            <v>YPF.RN.SP-0043(I)[00]a</v>
          </cell>
          <cell r="E909" t="str">
            <v>Catriel</v>
          </cell>
          <cell r="F909" t="str">
            <v>CAT Zona I</v>
          </cell>
          <cell r="G909" t="str">
            <v>SP- 02</v>
          </cell>
          <cell r="H909">
            <v>42546</v>
          </cell>
        </row>
        <row r="910">
          <cell r="A910" t="str">
            <v>EM-730a</v>
          </cell>
          <cell r="B910" t="str">
            <v>YPF.RN.EM-730</v>
          </cell>
          <cell r="C910" t="str">
            <v>EM-730</v>
          </cell>
          <cell r="D910" t="str">
            <v>YPF.RN.EM-0730a</v>
          </cell>
          <cell r="E910" t="str">
            <v>Catriel</v>
          </cell>
          <cell r="F910" t="str">
            <v>Cedido/Vendido CATRIEL</v>
          </cell>
          <cell r="G910" t="str">
            <v>Cedido /Vendido EL MEDANITO</v>
          </cell>
          <cell r="H910">
            <v>42545</v>
          </cell>
        </row>
        <row r="911">
          <cell r="A911" t="str">
            <v>SP-330a</v>
          </cell>
          <cell r="B911" t="str">
            <v>YPF.RN.SP-330</v>
          </cell>
          <cell r="C911" t="str">
            <v>SP-330</v>
          </cell>
          <cell r="D911" t="str">
            <v>YPF.RN.SP-0330a</v>
          </cell>
          <cell r="E911" t="str">
            <v>Catriel</v>
          </cell>
          <cell r="F911" t="str">
            <v>CAT Zona I</v>
          </cell>
          <cell r="G911" t="str">
            <v>SP- 06</v>
          </cell>
          <cell r="H911">
            <v>42544</v>
          </cell>
        </row>
        <row r="912">
          <cell r="A912" t="str">
            <v>EM-845a</v>
          </cell>
          <cell r="B912" t="str">
            <v>YPF.RN.EM-845</v>
          </cell>
          <cell r="C912" t="str">
            <v>EM-845</v>
          </cell>
          <cell r="D912" t="str">
            <v>YPF.RN.EM-0845a</v>
          </cell>
          <cell r="E912" t="str">
            <v>Catriel</v>
          </cell>
          <cell r="F912" t="str">
            <v>Cedido/Vendido CATRIEL</v>
          </cell>
          <cell r="G912" t="str">
            <v>Cedido /Vendido EL MEDANITO</v>
          </cell>
          <cell r="H912">
            <v>42542</v>
          </cell>
        </row>
        <row r="913">
          <cell r="A913" t="str">
            <v>SCB-144a</v>
          </cell>
          <cell r="B913" t="str">
            <v>YPF.Nq.SCB-144(d)</v>
          </cell>
          <cell r="C913" t="str">
            <v>SCB-144(d)</v>
          </cell>
          <cell r="D913" t="str">
            <v>YPF.Nq.SCB-0144a</v>
          </cell>
          <cell r="E913" t="str">
            <v>Catriel</v>
          </cell>
          <cell r="F913" t="str">
            <v>VAM Zona I</v>
          </cell>
          <cell r="G913" t="str">
            <v>SCB- 01</v>
          </cell>
          <cell r="H913">
            <v>42541</v>
          </cell>
        </row>
        <row r="914">
          <cell r="A914" t="str">
            <v>SP-259</v>
          </cell>
          <cell r="B914" t="str">
            <v>YPF.RN.SP-259</v>
          </cell>
          <cell r="C914" t="str">
            <v>SP-0259</v>
          </cell>
          <cell r="D914" t="str">
            <v>YPF.RN.SP-259</v>
          </cell>
          <cell r="E914" t="str">
            <v>Catriel</v>
          </cell>
          <cell r="F914" t="str">
            <v>CAT Zona I</v>
          </cell>
          <cell r="G914" t="str">
            <v>SP- 09</v>
          </cell>
          <cell r="H914">
            <v>42541</v>
          </cell>
        </row>
        <row r="915">
          <cell r="A915" t="str">
            <v>SCB-25</v>
          </cell>
          <cell r="B915" t="str">
            <v>YPF.Nq.SCB-25</v>
          </cell>
          <cell r="C915" t="str">
            <v>SCB-0025</v>
          </cell>
          <cell r="D915" t="str">
            <v>YPF.Nq.SCB-25</v>
          </cell>
          <cell r="E915" t="str">
            <v>Catriel</v>
          </cell>
          <cell r="F915" t="str">
            <v>VAM Zona I</v>
          </cell>
          <cell r="G915" t="str">
            <v>SCB- 01</v>
          </cell>
          <cell r="H915">
            <v>42540</v>
          </cell>
        </row>
        <row r="916">
          <cell r="A916" t="str">
            <v>CHO.a-39(d)[00]a</v>
          </cell>
          <cell r="B916" t="str">
            <v>YPF.Nq.CHO.a-39(d)</v>
          </cell>
          <cell r="C916" t="str">
            <v>CHO.a-39(d)</v>
          </cell>
          <cell r="D916" t="str">
            <v>YPF.Nq.CHO.a-0039(d)[00]a</v>
          </cell>
          <cell r="E916" t="str">
            <v>Catriel</v>
          </cell>
          <cell r="F916" t="str">
            <v>VAM Zona I</v>
          </cell>
          <cell r="G916" t="str">
            <v>CHON</v>
          </cell>
          <cell r="H916">
            <v>42538</v>
          </cell>
        </row>
        <row r="917">
          <cell r="A917" t="str">
            <v>SP-271</v>
          </cell>
          <cell r="B917" t="str">
            <v>YPF.RN.SP-271</v>
          </cell>
          <cell r="C917" t="str">
            <v>SP-0271</v>
          </cell>
          <cell r="D917" t="str">
            <v>YPF.RN.SP-271</v>
          </cell>
          <cell r="E917" t="str">
            <v>Catriel</v>
          </cell>
          <cell r="F917" t="str">
            <v>CAT Zona I</v>
          </cell>
          <cell r="G917" t="str">
            <v>SP- 07</v>
          </cell>
          <cell r="H917">
            <v>42538</v>
          </cell>
        </row>
        <row r="918">
          <cell r="A918" t="str">
            <v>EM-856a</v>
          </cell>
          <cell r="B918" t="str">
            <v>YPF.RN.EM-856</v>
          </cell>
          <cell r="C918" t="str">
            <v>EM-856</v>
          </cell>
          <cell r="D918" t="str">
            <v>YPF.RN.EM-0856a</v>
          </cell>
          <cell r="E918" t="str">
            <v>Catriel</v>
          </cell>
          <cell r="F918" t="str">
            <v>Cedido/Vendido CATRIEL</v>
          </cell>
          <cell r="G918" t="str">
            <v>Cedido /Vendido EL MEDANITO</v>
          </cell>
          <cell r="H918">
            <v>42538</v>
          </cell>
        </row>
        <row r="919">
          <cell r="A919" t="str">
            <v>SP-474a</v>
          </cell>
          <cell r="B919" t="str">
            <v>YPF.RN.SP-474</v>
          </cell>
          <cell r="C919" t="str">
            <v>SP-474</v>
          </cell>
          <cell r="D919" t="str">
            <v>YPF.RN.SP-0474a</v>
          </cell>
          <cell r="E919" t="str">
            <v>Catriel</v>
          </cell>
          <cell r="F919" t="str">
            <v>CAT Zona I</v>
          </cell>
          <cell r="G919" t="str">
            <v>SP- 02</v>
          </cell>
          <cell r="H919">
            <v>42536</v>
          </cell>
        </row>
        <row r="920">
          <cell r="A920" t="str">
            <v>EM-873a</v>
          </cell>
          <cell r="B920" t="str">
            <v>YPF.RN.EM-873</v>
          </cell>
          <cell r="C920" t="str">
            <v>EM-873</v>
          </cell>
          <cell r="D920" t="str">
            <v>YPF.RN.EM-0873a</v>
          </cell>
          <cell r="E920" t="str">
            <v>Catriel</v>
          </cell>
          <cell r="F920" t="str">
            <v>Cedido/Vendido CATRIEL</v>
          </cell>
          <cell r="G920" t="str">
            <v>Cedido /Vendido EL MEDANITO</v>
          </cell>
          <cell r="H920">
            <v>42536</v>
          </cell>
        </row>
        <row r="921">
          <cell r="A921" t="str">
            <v>SP-447a</v>
          </cell>
          <cell r="B921" t="str">
            <v>YPF.RN.SP-447</v>
          </cell>
          <cell r="C921" t="str">
            <v>SP-447</v>
          </cell>
          <cell r="D921" t="str">
            <v>YPF.RN.SP-0447a</v>
          </cell>
          <cell r="E921" t="str">
            <v>Catriel</v>
          </cell>
          <cell r="F921" t="str">
            <v>CAT Zona I</v>
          </cell>
          <cell r="G921" t="str">
            <v>SP- 03</v>
          </cell>
          <cell r="H921">
            <v>42536</v>
          </cell>
        </row>
        <row r="922">
          <cell r="A922" t="str">
            <v>EM-116</v>
          </cell>
          <cell r="B922" t="str">
            <v>YPF.RN.EM-116</v>
          </cell>
          <cell r="C922" t="str">
            <v>EM-116</v>
          </cell>
          <cell r="D922" t="str">
            <v>YPF.RN.EM-116</v>
          </cell>
          <cell r="E922" t="str">
            <v>Catriel</v>
          </cell>
          <cell r="F922" t="str">
            <v>Cedido/Vendido CATRIEL</v>
          </cell>
          <cell r="G922" t="str">
            <v>Cedido /Vendido EL MEDANITO</v>
          </cell>
          <cell r="H922">
            <v>42536</v>
          </cell>
        </row>
        <row r="923">
          <cell r="A923" t="str">
            <v>VAM-20a</v>
          </cell>
          <cell r="B923" t="str">
            <v>YPF.Nq.VAM-20</v>
          </cell>
          <cell r="C923" t="str">
            <v>VAM-20</v>
          </cell>
          <cell r="D923" t="str">
            <v>YPF.Nq.VAM-0020a</v>
          </cell>
          <cell r="E923" t="str">
            <v>Catriel</v>
          </cell>
          <cell r="F923" t="str">
            <v>VAM Zona I</v>
          </cell>
          <cell r="G923" t="str">
            <v>VAM</v>
          </cell>
          <cell r="H923">
            <v>42536</v>
          </cell>
        </row>
        <row r="924">
          <cell r="A924" t="str">
            <v>SP-345[00]a</v>
          </cell>
          <cell r="B924" t="str">
            <v>YPF.RN.SP-345</v>
          </cell>
          <cell r="C924" t="str">
            <v>SP-345</v>
          </cell>
          <cell r="D924" t="str">
            <v>YPF.RN.SP-0345[00]a</v>
          </cell>
          <cell r="E924" t="str">
            <v>Catriel</v>
          </cell>
          <cell r="F924" t="str">
            <v>CAT Zona I</v>
          </cell>
          <cell r="G924" t="str">
            <v>SP- 04</v>
          </cell>
          <cell r="H924">
            <v>42534</v>
          </cell>
        </row>
        <row r="925">
          <cell r="A925" t="str">
            <v>PuB.a-80</v>
          </cell>
          <cell r="B925" t="str">
            <v>YPF.RN.PuB.a-80</v>
          </cell>
          <cell r="C925" t="str">
            <v>PuB-0080</v>
          </cell>
          <cell r="D925" t="str">
            <v>YPF.RN.PuB.a-80</v>
          </cell>
          <cell r="E925" t="str">
            <v>Catriel</v>
          </cell>
          <cell r="F925" t="str">
            <v>CAT Zona I</v>
          </cell>
          <cell r="G925" t="str">
            <v>PB- 04</v>
          </cell>
          <cell r="H925">
            <v>42532</v>
          </cell>
        </row>
        <row r="926">
          <cell r="A926" t="str">
            <v>BP-44</v>
          </cell>
          <cell r="B926" t="str">
            <v>YPF.RN.BP-44</v>
          </cell>
          <cell r="C926" t="str">
            <v>BP-0044</v>
          </cell>
          <cell r="D926" t="str">
            <v>YPF.RN.BP-44</v>
          </cell>
          <cell r="E926" t="str">
            <v>Catriel</v>
          </cell>
          <cell r="F926" t="str">
            <v>Cedido/Vendido CATRIEL</v>
          </cell>
          <cell r="G926" t="str">
            <v>Cedido/Vendido BAJO DEL PICHE</v>
          </cell>
          <cell r="H926">
            <v>42532</v>
          </cell>
        </row>
        <row r="927">
          <cell r="A927" t="str">
            <v>SCB-28</v>
          </cell>
          <cell r="B927" t="str">
            <v>YPF.Nq.SCB-28</v>
          </cell>
          <cell r="C927" t="str">
            <v>SCB-0028</v>
          </cell>
          <cell r="D927" t="str">
            <v>YPF.Nq.SCB-28</v>
          </cell>
          <cell r="E927" t="str">
            <v>Catriel</v>
          </cell>
          <cell r="F927" t="str">
            <v>VAM Zona I</v>
          </cell>
          <cell r="G927" t="str">
            <v>SCB- 01</v>
          </cell>
          <cell r="H927">
            <v>42531</v>
          </cell>
        </row>
        <row r="928">
          <cell r="A928" t="str">
            <v>PuB-89</v>
          </cell>
          <cell r="B928" t="str">
            <v>YPF.RN.PuB-89</v>
          </cell>
          <cell r="C928" t="str">
            <v>PuB-0089</v>
          </cell>
          <cell r="D928" t="str">
            <v>YPF.RN.PuB-89</v>
          </cell>
          <cell r="E928" t="str">
            <v>Catriel</v>
          </cell>
          <cell r="F928" t="str">
            <v>CAT Zona I</v>
          </cell>
          <cell r="G928" t="str">
            <v>PB- 03</v>
          </cell>
          <cell r="H928">
            <v>42530</v>
          </cell>
        </row>
        <row r="929">
          <cell r="A929" t="str">
            <v>EM-764a</v>
          </cell>
          <cell r="B929" t="str">
            <v>YPF.RN.EM-764</v>
          </cell>
          <cell r="C929" t="str">
            <v>EM-764</v>
          </cell>
          <cell r="D929" t="str">
            <v>YPF.RN.EM-0764a</v>
          </cell>
          <cell r="E929" t="str">
            <v>Catriel</v>
          </cell>
          <cell r="F929" t="str">
            <v>Cedido/Vendido CATRIEL</v>
          </cell>
          <cell r="G929" t="str">
            <v>Cedido /Vendido EL MEDANITO</v>
          </cell>
          <cell r="H929">
            <v>42530</v>
          </cell>
        </row>
        <row r="930">
          <cell r="A930" t="str">
            <v>EM-798a</v>
          </cell>
          <cell r="B930" t="str">
            <v>YPF.RN.EM-798</v>
          </cell>
          <cell r="C930" t="str">
            <v>EM-798</v>
          </cell>
          <cell r="D930" t="str">
            <v>YPF.RN.EM-0798a</v>
          </cell>
          <cell r="E930" t="str">
            <v>Catriel</v>
          </cell>
          <cell r="F930" t="str">
            <v>Cedido/Vendido CATRIEL</v>
          </cell>
          <cell r="G930" t="str">
            <v>Cedido /Vendido EL MEDANITO</v>
          </cell>
          <cell r="H930">
            <v>42529</v>
          </cell>
        </row>
        <row r="931">
          <cell r="A931" t="str">
            <v>SP-361a</v>
          </cell>
          <cell r="B931" t="str">
            <v>YPF.RN.SP-361</v>
          </cell>
          <cell r="C931" t="str">
            <v>SP-361</v>
          </cell>
          <cell r="D931" t="str">
            <v>YPF.RN.SP-0361a</v>
          </cell>
          <cell r="E931" t="str">
            <v>Catriel</v>
          </cell>
          <cell r="F931" t="str">
            <v>CAT Zona I</v>
          </cell>
          <cell r="G931" t="str">
            <v>SP- 06</v>
          </cell>
          <cell r="H931">
            <v>42528</v>
          </cell>
        </row>
        <row r="932">
          <cell r="A932" t="str">
            <v>CHO-56(d)[00]a</v>
          </cell>
          <cell r="B932" t="str">
            <v>YPF.Nq.CHO-56(d)</v>
          </cell>
          <cell r="C932" t="str">
            <v>CHO-56(d)</v>
          </cell>
          <cell r="D932" t="str">
            <v>YPF.Nq.CHO-0056(d)[00]a</v>
          </cell>
          <cell r="E932" t="str">
            <v>Catriel</v>
          </cell>
          <cell r="F932" t="str">
            <v>VAM Zona I</v>
          </cell>
          <cell r="G932" t="str">
            <v>CHON</v>
          </cell>
          <cell r="H932">
            <v>42525</v>
          </cell>
        </row>
        <row r="933">
          <cell r="A933" t="str">
            <v>EM-735a</v>
          </cell>
          <cell r="B933" t="str">
            <v>YPF.RN.EM-735</v>
          </cell>
          <cell r="C933" t="str">
            <v>EM-735</v>
          </cell>
          <cell r="D933" t="str">
            <v>YPF.RN.EM-0735a</v>
          </cell>
          <cell r="E933" t="str">
            <v>Catriel</v>
          </cell>
          <cell r="F933" t="str">
            <v>Cedido/Vendido CATRIEL</v>
          </cell>
          <cell r="G933" t="str">
            <v>Cedido /Vendido EL MEDANITO</v>
          </cell>
          <cell r="H933">
            <v>42524</v>
          </cell>
        </row>
        <row r="934">
          <cell r="A934" t="str">
            <v>SP-306a</v>
          </cell>
          <cell r="B934" t="str">
            <v>YPF.RN.SP-306</v>
          </cell>
          <cell r="C934" t="str">
            <v>SP-306</v>
          </cell>
          <cell r="D934" t="str">
            <v>YPF.RN.SP-0306a</v>
          </cell>
          <cell r="E934" t="str">
            <v>Catriel</v>
          </cell>
          <cell r="F934" t="str">
            <v>CAT Zona I</v>
          </cell>
          <cell r="G934" t="str">
            <v>SP- 06</v>
          </cell>
          <cell r="H934">
            <v>42524</v>
          </cell>
        </row>
        <row r="935">
          <cell r="A935" t="str">
            <v>EM-750a</v>
          </cell>
          <cell r="B935" t="str">
            <v>YPF.RN.EM-750</v>
          </cell>
          <cell r="C935" t="str">
            <v>EM-750</v>
          </cell>
          <cell r="D935" t="str">
            <v>YPF.RN.EM-0750a</v>
          </cell>
          <cell r="E935" t="str">
            <v>Catriel</v>
          </cell>
          <cell r="F935" t="str">
            <v>Cedido/Vendido CATRIEL</v>
          </cell>
          <cell r="G935" t="str">
            <v>Cedido /Vendido EL MEDANITO</v>
          </cell>
          <cell r="H935">
            <v>42523</v>
          </cell>
        </row>
        <row r="936">
          <cell r="A936" t="str">
            <v>CHO-41(d)[00]a</v>
          </cell>
          <cell r="B936" t="str">
            <v>YPF.Nq.CHO-41(d)</v>
          </cell>
          <cell r="C936" t="str">
            <v>CHO-41(d)</v>
          </cell>
          <cell r="D936" t="str">
            <v>YPF.Nq.CHO-0041(d)[00]a</v>
          </cell>
          <cell r="E936" t="str">
            <v>Catriel</v>
          </cell>
          <cell r="F936" t="str">
            <v>VAM Zona I</v>
          </cell>
          <cell r="G936" t="str">
            <v>CHON</v>
          </cell>
          <cell r="H936">
            <v>42523</v>
          </cell>
        </row>
        <row r="937">
          <cell r="A937" t="str">
            <v>SP-116</v>
          </cell>
          <cell r="B937" t="str">
            <v>YPF.RN.SP-116</v>
          </cell>
          <cell r="C937" t="str">
            <v>SP-0116</v>
          </cell>
          <cell r="D937" t="str">
            <v>YPF.RN.SP-116</v>
          </cell>
          <cell r="E937" t="str">
            <v>Catriel</v>
          </cell>
          <cell r="F937" t="str">
            <v>CAT Zona I</v>
          </cell>
          <cell r="G937" t="str">
            <v>SP- 02</v>
          </cell>
          <cell r="H937">
            <v>42521</v>
          </cell>
        </row>
        <row r="938">
          <cell r="A938" t="str">
            <v>SP-450a</v>
          </cell>
          <cell r="B938" t="str">
            <v>YPF.RN.SP-450</v>
          </cell>
          <cell r="C938" t="str">
            <v>SP-450</v>
          </cell>
          <cell r="D938" t="str">
            <v>YPF.RN.SP-0450a</v>
          </cell>
          <cell r="E938" t="str">
            <v>Catriel</v>
          </cell>
          <cell r="F938" t="str">
            <v>CAT Zona I</v>
          </cell>
          <cell r="G938" t="str">
            <v>SP-10</v>
          </cell>
          <cell r="H938">
            <v>42521</v>
          </cell>
        </row>
        <row r="939">
          <cell r="A939" t="str">
            <v>EM-75</v>
          </cell>
          <cell r="B939" t="str">
            <v>YPF.RN.EM-75</v>
          </cell>
          <cell r="C939" t="str">
            <v>EM-0075</v>
          </cell>
          <cell r="D939" t="str">
            <v>YPF.RN.EM-75</v>
          </cell>
          <cell r="E939" t="str">
            <v>Catriel</v>
          </cell>
          <cell r="F939" t="str">
            <v>Cedido/Vendido CATRIEL</v>
          </cell>
          <cell r="G939" t="str">
            <v>Cedido /Vendido EL MEDANITO</v>
          </cell>
          <cell r="H939">
            <v>42521</v>
          </cell>
        </row>
        <row r="940">
          <cell r="A940" t="str">
            <v>CHO-11</v>
          </cell>
          <cell r="B940" t="str">
            <v>YPF.Nq.CHO-11</v>
          </cell>
          <cell r="C940" t="str">
            <v>CHO-11</v>
          </cell>
          <cell r="D940" t="str">
            <v>YPF.Nq.CHO-11</v>
          </cell>
          <cell r="E940" t="str">
            <v>Catriel</v>
          </cell>
          <cell r="F940" t="str">
            <v>VAM Zona I</v>
          </cell>
          <cell r="G940" t="str">
            <v>CH</v>
          </cell>
          <cell r="H940">
            <v>42520</v>
          </cell>
        </row>
        <row r="941">
          <cell r="A941" t="str">
            <v>CHO-0020[00]a</v>
          </cell>
          <cell r="B941" t="str">
            <v>YPF.Nq.CHO-20</v>
          </cell>
          <cell r="C941" t="str">
            <v>CHO-20</v>
          </cell>
          <cell r="D941" t="str">
            <v>YPF.Nq.CHO-0020[00]a</v>
          </cell>
          <cell r="E941" t="str">
            <v>Catriel</v>
          </cell>
          <cell r="F941" t="str">
            <v>VAM Zona I</v>
          </cell>
          <cell r="G941" t="str">
            <v>CH</v>
          </cell>
          <cell r="H941">
            <v>42520</v>
          </cell>
        </row>
        <row r="942">
          <cell r="A942" t="str">
            <v>CHO.a-15</v>
          </cell>
          <cell r="B942" t="str">
            <v>YPF.Nq.CHO.a-15</v>
          </cell>
          <cell r="C942" t="str">
            <v>CHO-15</v>
          </cell>
          <cell r="D942" t="str">
            <v>YPF.Nq.CHO.a-15</v>
          </cell>
          <cell r="E942" t="str">
            <v>Catriel</v>
          </cell>
          <cell r="F942" t="str">
            <v>VAM Zona I</v>
          </cell>
          <cell r="G942" t="str">
            <v>CH</v>
          </cell>
          <cell r="H942">
            <v>42520</v>
          </cell>
        </row>
        <row r="943">
          <cell r="A943" t="str">
            <v>CHO-25a</v>
          </cell>
          <cell r="B943" t="str">
            <v>YPF.Nq.CHO-25</v>
          </cell>
          <cell r="C943" t="str">
            <v>CHO-25</v>
          </cell>
          <cell r="D943" t="str">
            <v>YPF.Nq.CHO-0025a</v>
          </cell>
          <cell r="E943" t="str">
            <v>Catriel</v>
          </cell>
          <cell r="F943" t="str">
            <v>VAM Zona I</v>
          </cell>
          <cell r="G943" t="str">
            <v>CH</v>
          </cell>
          <cell r="H943">
            <v>42520</v>
          </cell>
        </row>
        <row r="944">
          <cell r="A944" t="str">
            <v>SP-65(I)[00]a</v>
          </cell>
          <cell r="B944" t="str">
            <v>YPF.RN.SP-65(I)</v>
          </cell>
          <cell r="C944" t="str">
            <v>SP-65(I)</v>
          </cell>
          <cell r="D944" t="str">
            <v>YPF.RN.SP-0065(I)[00]a</v>
          </cell>
          <cell r="E944" t="str">
            <v>Catriel</v>
          </cell>
          <cell r="F944" t="str">
            <v>CAT Zona I</v>
          </cell>
          <cell r="G944" t="str">
            <v>SP- 03</v>
          </cell>
          <cell r="H944">
            <v>42519</v>
          </cell>
        </row>
        <row r="945">
          <cell r="A945" t="str">
            <v>CHO-12</v>
          </cell>
          <cell r="B945" t="str">
            <v>YPF.Nq.CHO-12</v>
          </cell>
          <cell r="C945" t="str">
            <v>CHO-12</v>
          </cell>
          <cell r="D945" t="str">
            <v>YPF.Nq.CHO-12</v>
          </cell>
          <cell r="E945" t="str">
            <v>Catriel</v>
          </cell>
          <cell r="F945" t="str">
            <v>VAM Zona I</v>
          </cell>
          <cell r="G945" t="str">
            <v>CH</v>
          </cell>
          <cell r="H945">
            <v>42517</v>
          </cell>
        </row>
        <row r="946">
          <cell r="A946" t="str">
            <v>CHO-21a</v>
          </cell>
          <cell r="B946" t="str">
            <v>YPF.Nq.CHO.xp-21</v>
          </cell>
          <cell r="C946" t="str">
            <v>CHO-21</v>
          </cell>
          <cell r="D946" t="str">
            <v>YPF.Nq.CHO.xp-0021a</v>
          </cell>
          <cell r="E946" t="str">
            <v>Catriel</v>
          </cell>
          <cell r="F946" t="str">
            <v>VAM Zona I</v>
          </cell>
          <cell r="G946" t="str">
            <v>CH</v>
          </cell>
          <cell r="H946">
            <v>42517</v>
          </cell>
        </row>
        <row r="947">
          <cell r="A947" t="str">
            <v>SCB-38</v>
          </cell>
          <cell r="B947" t="str">
            <v>YPF.Nq.SCB-38</v>
          </cell>
          <cell r="C947" t="str">
            <v>SCB-0038</v>
          </cell>
          <cell r="D947" t="str">
            <v>YPF.Nq.SCB-38</v>
          </cell>
          <cell r="E947" t="str">
            <v>Catriel</v>
          </cell>
          <cell r="F947" t="str">
            <v>VAM Zona I</v>
          </cell>
          <cell r="G947" t="str">
            <v>SCB- 01</v>
          </cell>
          <cell r="H947">
            <v>42517</v>
          </cell>
        </row>
        <row r="948">
          <cell r="A948" t="str">
            <v>VAM.x-2</v>
          </cell>
          <cell r="B948" t="str">
            <v>YPF.Nq.VAM.x-2</v>
          </cell>
          <cell r="C948" t="str">
            <v>VAM-2</v>
          </cell>
          <cell r="D948" t="str">
            <v>YPF.Nq.VAM.x-2</v>
          </cell>
          <cell r="E948" t="str">
            <v>Catriel</v>
          </cell>
          <cell r="F948" t="str">
            <v>VAM Zona I</v>
          </cell>
          <cell r="G948" t="str">
            <v>VAM</v>
          </cell>
          <cell r="H948">
            <v>42517</v>
          </cell>
        </row>
        <row r="949">
          <cell r="A949" t="str">
            <v>SP-405a</v>
          </cell>
          <cell r="B949" t="str">
            <v>YPF.RN.SP-405</v>
          </cell>
          <cell r="C949" t="str">
            <v>SP-405</v>
          </cell>
          <cell r="D949" t="str">
            <v>YPF.RN.SP-0405a</v>
          </cell>
          <cell r="E949" t="str">
            <v>Catriel</v>
          </cell>
          <cell r="F949" t="str">
            <v>CAT Zona I</v>
          </cell>
          <cell r="G949" t="str">
            <v>SP- 06</v>
          </cell>
          <cell r="H949">
            <v>42517</v>
          </cell>
        </row>
        <row r="950">
          <cell r="A950" t="str">
            <v>SCB-139a</v>
          </cell>
          <cell r="B950" t="str">
            <v>YPF.Nq.SCB-139</v>
          </cell>
          <cell r="C950" t="str">
            <v>SCB-139</v>
          </cell>
          <cell r="D950" t="str">
            <v>YPF.Nq.SCB-0139a</v>
          </cell>
          <cell r="E950" t="str">
            <v>Catriel</v>
          </cell>
          <cell r="F950" t="str">
            <v>VAM Zona I</v>
          </cell>
          <cell r="G950" t="str">
            <v>SCB- 01</v>
          </cell>
          <cell r="H950">
            <v>42516</v>
          </cell>
        </row>
        <row r="951">
          <cell r="A951" t="str">
            <v>SCB-52</v>
          </cell>
          <cell r="B951" t="str">
            <v>YPF.Nq.SCB-52</v>
          </cell>
          <cell r="C951" t="str">
            <v>SCB-0052</v>
          </cell>
          <cell r="D951" t="str">
            <v>YPF.Nq.SCB-52</v>
          </cell>
          <cell r="E951" t="str">
            <v>Catriel</v>
          </cell>
          <cell r="F951" t="str">
            <v>VAM Zona I</v>
          </cell>
          <cell r="G951" t="str">
            <v>SCB- 01</v>
          </cell>
          <cell r="H951">
            <v>42516</v>
          </cell>
        </row>
        <row r="952">
          <cell r="A952" t="str">
            <v>EM-688</v>
          </cell>
          <cell r="B952" t="str">
            <v>YPF.RN.EM-688</v>
          </cell>
          <cell r="C952" t="str">
            <v>EM-0688</v>
          </cell>
          <cell r="D952" t="str">
            <v>YPF.RN.EM-688</v>
          </cell>
          <cell r="E952" t="str">
            <v>Catriel</v>
          </cell>
          <cell r="F952" t="str">
            <v>Cedido/Vendido CATRIEL</v>
          </cell>
          <cell r="G952" t="str">
            <v>Cedido /Vendido EL MEDANITO</v>
          </cell>
          <cell r="H952">
            <v>42516</v>
          </cell>
        </row>
        <row r="953">
          <cell r="A953" t="str">
            <v>LaMa-3(d)[00]a</v>
          </cell>
          <cell r="B953" t="str">
            <v>YPF.Nq.LaMa-3(d)</v>
          </cell>
          <cell r="C953" t="str">
            <v>LaMa-3(d)</v>
          </cell>
          <cell r="D953" t="str">
            <v>YPF.Nq.LaMa-0003(d)[00]a</v>
          </cell>
          <cell r="E953" t="str">
            <v>Catriel</v>
          </cell>
          <cell r="F953" t="str">
            <v>VAM Zona I</v>
          </cell>
          <cell r="G953" t="str">
            <v>LaMa- 02</v>
          </cell>
          <cell r="H953">
            <v>42515</v>
          </cell>
        </row>
        <row r="954">
          <cell r="A954" t="str">
            <v>SP-348[00]a</v>
          </cell>
          <cell r="B954" t="str">
            <v>YPF.RN.SP-348</v>
          </cell>
          <cell r="C954" t="str">
            <v>SP-348</v>
          </cell>
          <cell r="D954" t="str">
            <v>YPF.RN.SP-0348[00]a</v>
          </cell>
          <cell r="E954" t="str">
            <v>Catriel</v>
          </cell>
          <cell r="F954" t="str">
            <v>CAT Zona I</v>
          </cell>
          <cell r="G954" t="str">
            <v>SP- 06</v>
          </cell>
          <cell r="H954">
            <v>42514</v>
          </cell>
        </row>
        <row r="955">
          <cell r="A955" t="str">
            <v>SCB-0072[00]a</v>
          </cell>
          <cell r="B955" t="str">
            <v>YPF.Nq.SCB.a-72</v>
          </cell>
          <cell r="C955" t="str">
            <v>SCB-72</v>
          </cell>
          <cell r="D955" t="str">
            <v>YPF.Nq.SCB.a-0072[00]a</v>
          </cell>
          <cell r="E955" t="str">
            <v>Catriel</v>
          </cell>
          <cell r="F955" t="str">
            <v>VAM Zona I</v>
          </cell>
          <cell r="G955" t="str">
            <v>SCB- 01</v>
          </cell>
          <cell r="H955">
            <v>42514</v>
          </cell>
        </row>
        <row r="956">
          <cell r="A956" t="str">
            <v>SCB-50</v>
          </cell>
          <cell r="B956" t="str">
            <v>YPF.Nq.SCB-50</v>
          </cell>
          <cell r="C956" t="str">
            <v>SCB-0050</v>
          </cell>
          <cell r="D956" t="str">
            <v>YPF.Nq.SCB-50</v>
          </cell>
          <cell r="E956" t="str">
            <v>Catriel</v>
          </cell>
          <cell r="F956" t="str">
            <v>VAM Zona I</v>
          </cell>
          <cell r="G956" t="str">
            <v>SCB- 01</v>
          </cell>
          <cell r="H956">
            <v>42513</v>
          </cell>
        </row>
        <row r="957">
          <cell r="A957" t="str">
            <v>SCB-51</v>
          </cell>
          <cell r="B957" t="str">
            <v>YPF.Nq.SCB-51</v>
          </cell>
          <cell r="C957" t="str">
            <v>SCB-0051</v>
          </cell>
          <cell r="D957" t="str">
            <v>YPF.Nq.SCB-51</v>
          </cell>
          <cell r="E957" t="str">
            <v>Catriel</v>
          </cell>
          <cell r="F957" t="str">
            <v>VAM Zona I</v>
          </cell>
          <cell r="G957" t="str">
            <v>SCB- 01</v>
          </cell>
          <cell r="H957">
            <v>42513</v>
          </cell>
        </row>
        <row r="958">
          <cell r="A958" t="str">
            <v>SCB-53</v>
          </cell>
          <cell r="B958" t="str">
            <v>YPF.Nq.SCB-53</v>
          </cell>
          <cell r="C958" t="str">
            <v>SCB-0053</v>
          </cell>
          <cell r="D958" t="str">
            <v>YPF.Nq.SCB-53</v>
          </cell>
          <cell r="E958" t="str">
            <v>Catriel</v>
          </cell>
          <cell r="F958" t="str">
            <v>VAM Zona I</v>
          </cell>
          <cell r="G958" t="str">
            <v>SCB- 01</v>
          </cell>
          <cell r="H958">
            <v>42513</v>
          </cell>
        </row>
        <row r="959">
          <cell r="A959" t="str">
            <v>SP-154</v>
          </cell>
          <cell r="B959" t="str">
            <v>YPF.RN.SP-154</v>
          </cell>
          <cell r="C959" t="str">
            <v>SP-0154</v>
          </cell>
          <cell r="D959" t="str">
            <v>YPF.RN.SP-154</v>
          </cell>
          <cell r="E959" t="str">
            <v>Catriel</v>
          </cell>
          <cell r="F959" t="str">
            <v>CAT Zona I</v>
          </cell>
          <cell r="G959" t="str">
            <v>SP- 09</v>
          </cell>
          <cell r="H959">
            <v>42512</v>
          </cell>
        </row>
        <row r="960">
          <cell r="A960" t="str">
            <v>VAM-0007[00]a</v>
          </cell>
          <cell r="B960" t="str">
            <v>YPF.Nq.VAM-7</v>
          </cell>
          <cell r="C960" t="str">
            <v>VAM-7</v>
          </cell>
          <cell r="D960" t="str">
            <v>YPF.Nq.VAM-0007[00]a</v>
          </cell>
          <cell r="E960" t="str">
            <v>Catriel</v>
          </cell>
          <cell r="F960" t="str">
            <v>VAM Zona I</v>
          </cell>
          <cell r="G960" t="str">
            <v>VAM</v>
          </cell>
          <cell r="H960">
            <v>42511</v>
          </cell>
        </row>
        <row r="961">
          <cell r="A961" t="str">
            <v>SP-228</v>
          </cell>
          <cell r="B961" t="str">
            <v>YPF.RN.SP-228</v>
          </cell>
          <cell r="C961" t="str">
            <v>SP-0228</v>
          </cell>
          <cell r="D961" t="str">
            <v>YPF.RN.SP-228</v>
          </cell>
          <cell r="E961" t="str">
            <v>Catriel</v>
          </cell>
          <cell r="F961" t="str">
            <v>CAT Zona I</v>
          </cell>
          <cell r="G961" t="str">
            <v>SP- 09</v>
          </cell>
          <cell r="H961">
            <v>42510</v>
          </cell>
        </row>
        <row r="962">
          <cell r="A962" t="str">
            <v>BP-33</v>
          </cell>
          <cell r="B962" t="str">
            <v>YPF.RN.BP-33</v>
          </cell>
          <cell r="C962" t="str">
            <v>BP-0033</v>
          </cell>
          <cell r="D962" t="str">
            <v>YPF.RN.BP-33</v>
          </cell>
          <cell r="E962" t="str">
            <v>Catriel</v>
          </cell>
          <cell r="F962" t="str">
            <v>Cedido/Vendido CATRIEL</v>
          </cell>
          <cell r="G962" t="str">
            <v>Cedido/Vendido BAJO DEL PICHE</v>
          </cell>
          <cell r="H962">
            <v>42510</v>
          </cell>
        </row>
        <row r="963">
          <cell r="A963" t="str">
            <v>PuB-135a</v>
          </cell>
          <cell r="B963" t="str">
            <v>YPF.RN.PuB-135</v>
          </cell>
          <cell r="C963" t="str">
            <v>PuB-135</v>
          </cell>
          <cell r="D963" t="str">
            <v>YPF.RN.PuB-0135a</v>
          </cell>
          <cell r="E963" t="str">
            <v>Catriel</v>
          </cell>
          <cell r="F963" t="str">
            <v>CAT Zona I</v>
          </cell>
          <cell r="G963" t="str">
            <v>PB- 04</v>
          </cell>
          <cell r="H963">
            <v>42506</v>
          </cell>
        </row>
        <row r="964">
          <cell r="A964" t="str">
            <v>PuB-159[00]a</v>
          </cell>
          <cell r="B964" t="str">
            <v>YPF.RN.PuB-159</v>
          </cell>
          <cell r="C964" t="str">
            <v>PuB-159</v>
          </cell>
          <cell r="D964" t="str">
            <v>YPF.RN.PuB-0159[00]a</v>
          </cell>
          <cell r="E964" t="str">
            <v>Catriel</v>
          </cell>
          <cell r="F964" t="str">
            <v>CAT Zona I</v>
          </cell>
          <cell r="G964" t="str">
            <v>PB- 04</v>
          </cell>
          <cell r="H964">
            <v>42506</v>
          </cell>
        </row>
        <row r="965">
          <cell r="A965" t="str">
            <v>BP-32</v>
          </cell>
          <cell r="B965" t="str">
            <v>YPF.RN.BP-32</v>
          </cell>
          <cell r="C965" t="str">
            <v>BP-0032</v>
          </cell>
          <cell r="D965" t="str">
            <v>YPF.RN.BP-32</v>
          </cell>
          <cell r="E965" t="str">
            <v>Catriel</v>
          </cell>
          <cell r="F965" t="str">
            <v>Cedido/Vendido CATRIEL</v>
          </cell>
          <cell r="G965" t="str">
            <v>Cedido/Vendido BAJO DEL PICHE</v>
          </cell>
          <cell r="H965">
            <v>42506</v>
          </cell>
        </row>
        <row r="966">
          <cell r="A966" t="str">
            <v>SP-117a(I)</v>
          </cell>
          <cell r="B966" t="str">
            <v>YPF.RN.SP-117(I)</v>
          </cell>
          <cell r="C966" t="str">
            <v>SP-117(I)</v>
          </cell>
          <cell r="D966" t="str">
            <v>YPF.RN.SP-0117a(I)</v>
          </cell>
          <cell r="E966" t="str">
            <v>Catriel</v>
          </cell>
          <cell r="F966" t="str">
            <v>CAT Zona I</v>
          </cell>
          <cell r="G966" t="str">
            <v>SP- 09</v>
          </cell>
          <cell r="H966">
            <v>42505</v>
          </cell>
        </row>
        <row r="967">
          <cell r="A967" t="str">
            <v>SP-407a</v>
          </cell>
          <cell r="B967" t="str">
            <v>YPF.RN.SP.a-407</v>
          </cell>
          <cell r="C967" t="str">
            <v>SP.a-407</v>
          </cell>
          <cell r="D967" t="str">
            <v>YPF.RN.SP.a-0407a</v>
          </cell>
          <cell r="E967" t="str">
            <v>Catriel</v>
          </cell>
          <cell r="F967" t="str">
            <v>CAT Zona I</v>
          </cell>
          <cell r="G967" t="str">
            <v>SP-10</v>
          </cell>
          <cell r="H967">
            <v>42505</v>
          </cell>
        </row>
        <row r="968">
          <cell r="A968" t="str">
            <v>BP.a-22</v>
          </cell>
          <cell r="B968" t="str">
            <v>YPF.RN.BP.a-22</v>
          </cell>
          <cell r="C968" t="str">
            <v>BP-0022</v>
          </cell>
          <cell r="D968" t="str">
            <v>YPF.RN.BP.a-22</v>
          </cell>
          <cell r="E968" t="str">
            <v>Catriel</v>
          </cell>
          <cell r="F968" t="str">
            <v>Cedido/Vendido CATRIEL</v>
          </cell>
          <cell r="G968" t="str">
            <v>Cedido/Vendido BAJO DEL PICHE</v>
          </cell>
          <cell r="H968">
            <v>42504</v>
          </cell>
        </row>
        <row r="969">
          <cell r="A969" t="str">
            <v>VAM-65a(d)</v>
          </cell>
          <cell r="B969" t="str">
            <v>YPF.Nq.VAM-65(d)</v>
          </cell>
          <cell r="C969" t="str">
            <v>VAM-65(d)</v>
          </cell>
          <cell r="D969" t="str">
            <v>YPF.Nq.VAM-0065a(d)</v>
          </cell>
          <cell r="E969" t="str">
            <v>Catriel</v>
          </cell>
          <cell r="F969" t="str">
            <v>VAM Zona I</v>
          </cell>
          <cell r="G969" t="str">
            <v>VAM</v>
          </cell>
          <cell r="H969">
            <v>42503</v>
          </cell>
        </row>
        <row r="970">
          <cell r="A970" t="str">
            <v>VAM-58(d)[00]a</v>
          </cell>
          <cell r="B970" t="str">
            <v>YPF.Nq.VAM-58(d)</v>
          </cell>
          <cell r="C970" t="str">
            <v>VAM-58(d)</v>
          </cell>
          <cell r="D970" t="str">
            <v>YPF.Nq.VAM-0058(d)[00]a</v>
          </cell>
          <cell r="E970" t="str">
            <v>Catriel</v>
          </cell>
          <cell r="F970" t="str">
            <v>VAM Zona I</v>
          </cell>
          <cell r="G970" t="str">
            <v>VAM</v>
          </cell>
          <cell r="H970">
            <v>42503</v>
          </cell>
        </row>
        <row r="971">
          <cell r="A971" t="str">
            <v>SP-138(I)[00]a</v>
          </cell>
          <cell r="B971" t="str">
            <v>YPF.RN.SP-138(I)</v>
          </cell>
          <cell r="C971" t="str">
            <v>SP-138(I)</v>
          </cell>
          <cell r="D971" t="str">
            <v>YPF.RN.SP-0138(I)[00]a</v>
          </cell>
          <cell r="E971" t="str">
            <v>Catriel</v>
          </cell>
          <cell r="F971" t="str">
            <v>CAT Zona I</v>
          </cell>
          <cell r="G971" t="str">
            <v>SP- 06</v>
          </cell>
          <cell r="H971">
            <v>42503</v>
          </cell>
        </row>
        <row r="972">
          <cell r="A972" t="str">
            <v>PuB-119</v>
          </cell>
          <cell r="B972" t="str">
            <v>YPF.RN.PuB-119</v>
          </cell>
          <cell r="C972" t="str">
            <v>PuB-119</v>
          </cell>
          <cell r="D972" t="str">
            <v>YPF.RN.PuB-119</v>
          </cell>
          <cell r="E972" t="str">
            <v>Catriel</v>
          </cell>
          <cell r="F972" t="str">
            <v>CAT Zona I</v>
          </cell>
          <cell r="G972" t="str">
            <v>PB- 02</v>
          </cell>
          <cell r="H972">
            <v>42503</v>
          </cell>
        </row>
        <row r="973">
          <cell r="A973" t="str">
            <v>BP.a-14</v>
          </cell>
          <cell r="B973" t="str">
            <v>YPF.RN.BP.a-14</v>
          </cell>
          <cell r="C973" t="str">
            <v>BP-0014</v>
          </cell>
          <cell r="D973" t="str">
            <v>YPF.RN.BP.a-14</v>
          </cell>
          <cell r="E973" t="str">
            <v>Catriel</v>
          </cell>
          <cell r="F973" t="str">
            <v>Cedido/Vendido CATRIEL</v>
          </cell>
          <cell r="G973" t="str">
            <v>Cedido/Vendido BAJO DEL PICHE</v>
          </cell>
          <cell r="H973">
            <v>42501</v>
          </cell>
        </row>
        <row r="974">
          <cell r="A974" t="str">
            <v>SP-347[00]a</v>
          </cell>
          <cell r="B974" t="str">
            <v>YPF.RN.SP-347</v>
          </cell>
          <cell r="C974" t="str">
            <v>SP-347</v>
          </cell>
          <cell r="D974" t="str">
            <v>YPF.RN.SP-0347[00]a</v>
          </cell>
          <cell r="E974" t="str">
            <v>Catriel</v>
          </cell>
          <cell r="F974" t="str">
            <v>CAT Zona I</v>
          </cell>
          <cell r="G974" t="str">
            <v>SP- 06</v>
          </cell>
          <cell r="H974">
            <v>42501</v>
          </cell>
        </row>
        <row r="975">
          <cell r="A975" t="str">
            <v>SP-325[]a</v>
          </cell>
          <cell r="B975" t="str">
            <v>YPF.RN.SP-325</v>
          </cell>
          <cell r="C975" t="str">
            <v>SP-325</v>
          </cell>
          <cell r="D975" t="str">
            <v>YPF.RN.SP-0325[00]a</v>
          </cell>
          <cell r="E975" t="str">
            <v>Catriel</v>
          </cell>
          <cell r="F975" t="str">
            <v>CAT Zona I</v>
          </cell>
          <cell r="G975" t="str">
            <v>SP- 01</v>
          </cell>
          <cell r="H975">
            <v>42499</v>
          </cell>
        </row>
        <row r="976">
          <cell r="A976" t="str">
            <v>SP-282</v>
          </cell>
          <cell r="B976" t="str">
            <v>YPF.RN.SP-282</v>
          </cell>
          <cell r="C976" t="str">
            <v>SP-0282</v>
          </cell>
          <cell r="D976" t="str">
            <v>YPF.RN.SP-282</v>
          </cell>
          <cell r="E976" t="str">
            <v>Catriel</v>
          </cell>
          <cell r="F976" t="str">
            <v>CAT Zona I</v>
          </cell>
          <cell r="G976" t="str">
            <v>SP- 01</v>
          </cell>
          <cell r="H976">
            <v>42499</v>
          </cell>
        </row>
        <row r="977">
          <cell r="A977" t="str">
            <v>EM-834a</v>
          </cell>
          <cell r="B977" t="str">
            <v>YPF.RN.EM-834</v>
          </cell>
          <cell r="C977" t="str">
            <v>EM-834</v>
          </cell>
          <cell r="D977" t="str">
            <v>YPF.RN.EM-0834a</v>
          </cell>
          <cell r="E977" t="str">
            <v>Catriel</v>
          </cell>
          <cell r="F977" t="str">
            <v>Cedido/Vendido CATRIEL</v>
          </cell>
          <cell r="G977" t="str">
            <v>Cedido /Vendido EL MEDANITO</v>
          </cell>
          <cell r="H977">
            <v>42498</v>
          </cell>
        </row>
        <row r="978">
          <cell r="A978" t="str">
            <v>PuB-107</v>
          </cell>
          <cell r="B978" t="str">
            <v>YPF.RN.PuB-107</v>
          </cell>
          <cell r="C978" t="str">
            <v>PuB-0107</v>
          </cell>
          <cell r="D978" t="str">
            <v>YPF.RN.PuB-107</v>
          </cell>
          <cell r="E978" t="str">
            <v>Catriel</v>
          </cell>
          <cell r="F978" t="str">
            <v>CAT Zona I</v>
          </cell>
          <cell r="G978" t="str">
            <v>PB- 04</v>
          </cell>
          <cell r="H978">
            <v>42497</v>
          </cell>
        </row>
        <row r="979">
          <cell r="A979" t="str">
            <v>PuB-141[00]a</v>
          </cell>
          <cell r="B979" t="str">
            <v>YPF.RN.PuB-141</v>
          </cell>
          <cell r="C979" t="str">
            <v>PuB-141</v>
          </cell>
          <cell r="D979" t="str">
            <v>YPF.RN.PuB-0141[00]a</v>
          </cell>
          <cell r="E979" t="str">
            <v>Catriel</v>
          </cell>
          <cell r="F979" t="str">
            <v>CAT Zona I</v>
          </cell>
          <cell r="G979" t="str">
            <v>PB- 04</v>
          </cell>
          <cell r="H979">
            <v>42495</v>
          </cell>
        </row>
        <row r="980">
          <cell r="A980" t="str">
            <v>CHO-12</v>
          </cell>
          <cell r="B980" t="str">
            <v>YPF.Nq.CHO-12</v>
          </cell>
          <cell r="C980" t="str">
            <v>CHO-12</v>
          </cell>
          <cell r="D980" t="str">
            <v>YPF.Nq.CHO-12</v>
          </cell>
          <cell r="E980" t="str">
            <v>Catriel</v>
          </cell>
          <cell r="F980" t="str">
            <v>VAM Zona I</v>
          </cell>
          <cell r="G980" t="str">
            <v>CH</v>
          </cell>
          <cell r="H980">
            <v>42493</v>
          </cell>
        </row>
        <row r="981">
          <cell r="A981" t="str">
            <v>SP-425a</v>
          </cell>
          <cell r="B981" t="str">
            <v>YPF.RN.SP-425</v>
          </cell>
          <cell r="C981" t="str">
            <v>SP-425</v>
          </cell>
          <cell r="D981" t="str">
            <v>YPF.RN.SP-0425a</v>
          </cell>
          <cell r="E981" t="str">
            <v>Catriel</v>
          </cell>
          <cell r="F981" t="str">
            <v>CAT Zona I</v>
          </cell>
          <cell r="G981" t="str">
            <v>SP-10</v>
          </cell>
          <cell r="H981">
            <v>42493</v>
          </cell>
        </row>
        <row r="982">
          <cell r="A982" t="str">
            <v>SP-411a</v>
          </cell>
          <cell r="B982" t="str">
            <v>YPF.RN.SP.a-411</v>
          </cell>
          <cell r="C982" t="str">
            <v>SP.a-411</v>
          </cell>
          <cell r="D982" t="str">
            <v>YPF.RN.SP.a-0411a</v>
          </cell>
          <cell r="E982" t="str">
            <v>Catriel</v>
          </cell>
          <cell r="F982" t="str">
            <v>CAT Zona I</v>
          </cell>
          <cell r="G982" t="str">
            <v>SP-10</v>
          </cell>
          <cell r="H982">
            <v>42492</v>
          </cell>
        </row>
        <row r="983">
          <cell r="A983" t="str">
            <v>SP-342a</v>
          </cell>
          <cell r="B983" t="str">
            <v>YPF.RN.SP-342</v>
          </cell>
          <cell r="C983" t="str">
            <v>SP-342</v>
          </cell>
          <cell r="D983" t="str">
            <v>YPF.RN.SP-0342a</v>
          </cell>
          <cell r="E983" t="str">
            <v>Catriel</v>
          </cell>
          <cell r="F983" t="str">
            <v>CAT Zona I</v>
          </cell>
          <cell r="G983" t="str">
            <v>SP- 06</v>
          </cell>
          <cell r="H983">
            <v>42491</v>
          </cell>
        </row>
        <row r="984">
          <cell r="A984" t="str">
            <v>SP-413a</v>
          </cell>
          <cell r="B984" t="str">
            <v>YPF.RN.SP.a-413</v>
          </cell>
          <cell r="C984" t="str">
            <v>SP.a-413</v>
          </cell>
          <cell r="D984" t="str">
            <v>YPF.RN.SP.a-0413a</v>
          </cell>
          <cell r="E984" t="str">
            <v>Catriel</v>
          </cell>
          <cell r="F984" t="str">
            <v>CAT Zona I</v>
          </cell>
          <cell r="G984" t="str">
            <v>SP-10</v>
          </cell>
          <cell r="H984">
            <v>42490</v>
          </cell>
        </row>
        <row r="985">
          <cell r="A985" t="str">
            <v>SCB-41</v>
          </cell>
          <cell r="B985" t="str">
            <v>YPF.Nq.SCB-41</v>
          </cell>
          <cell r="C985" t="str">
            <v>SCB-0041</v>
          </cell>
          <cell r="D985" t="str">
            <v>YPF.Nq.SCB-41</v>
          </cell>
          <cell r="E985" t="str">
            <v>Catriel</v>
          </cell>
          <cell r="F985" t="str">
            <v>VAM Zona I</v>
          </cell>
          <cell r="G985" t="str">
            <v>SCB- 01</v>
          </cell>
          <cell r="H985">
            <v>42490</v>
          </cell>
        </row>
        <row r="986">
          <cell r="A986" t="str">
            <v>SP-64</v>
          </cell>
          <cell r="B986" t="str">
            <v>YPF.RN.SP-64</v>
          </cell>
          <cell r="C986" t="str">
            <v>SP-0064</v>
          </cell>
          <cell r="D986" t="str">
            <v>YPF.RN.SP-64</v>
          </cell>
          <cell r="E986" t="str">
            <v>Catriel</v>
          </cell>
          <cell r="F986" t="str">
            <v>CAT Zona I</v>
          </cell>
          <cell r="G986" t="str">
            <v>SP- 03</v>
          </cell>
          <cell r="H986">
            <v>42490</v>
          </cell>
        </row>
        <row r="987">
          <cell r="A987" t="str">
            <v>SP-105a</v>
          </cell>
          <cell r="B987" t="str">
            <v>YPF.RN.SP.a-105</v>
          </cell>
          <cell r="C987" t="str">
            <v>SP-105</v>
          </cell>
          <cell r="D987" t="str">
            <v>YPF.RN.SP.a-0105a</v>
          </cell>
          <cell r="E987" t="str">
            <v>Catriel</v>
          </cell>
          <cell r="F987" t="str">
            <v>CAT Zona I</v>
          </cell>
          <cell r="G987" t="str">
            <v>SP- 06</v>
          </cell>
          <cell r="H987">
            <v>42490</v>
          </cell>
        </row>
        <row r="988">
          <cell r="A988" t="str">
            <v>SP-477a</v>
          </cell>
          <cell r="B988" t="str">
            <v>YPF.RN.SP.a-477</v>
          </cell>
          <cell r="C988" t="str">
            <v>SP.a-477</v>
          </cell>
          <cell r="D988" t="str">
            <v>YPF.RN.SP.a-0477a</v>
          </cell>
          <cell r="E988" t="str">
            <v>Catriel</v>
          </cell>
          <cell r="F988" t="str">
            <v>CAT Zona I</v>
          </cell>
          <cell r="G988" t="str">
            <v>SP- 07</v>
          </cell>
          <cell r="H988">
            <v>42489</v>
          </cell>
        </row>
        <row r="989">
          <cell r="A989" t="str">
            <v>SCB-80a</v>
          </cell>
          <cell r="B989" t="str">
            <v>YPF.Nq.SCB.a-80</v>
          </cell>
          <cell r="C989" t="str">
            <v>SCB-80</v>
          </cell>
          <cell r="D989" t="str">
            <v>YPF.Nq.SCB.a-0080a</v>
          </cell>
          <cell r="E989" t="str">
            <v>Catriel</v>
          </cell>
          <cell r="F989" t="str">
            <v>VAM Zona I</v>
          </cell>
          <cell r="G989" t="str">
            <v>SCB- 01</v>
          </cell>
          <cell r="H989">
            <v>42489</v>
          </cell>
        </row>
        <row r="990">
          <cell r="A990" t="str">
            <v>VAM-29a</v>
          </cell>
          <cell r="B990" t="str">
            <v>YPF.Nq.VAM.a-29</v>
          </cell>
          <cell r="C990" t="str">
            <v>VAM-29</v>
          </cell>
          <cell r="D990" t="str">
            <v>YPF.Nq.VAM.a-0029a</v>
          </cell>
          <cell r="E990" t="str">
            <v>Catriel</v>
          </cell>
          <cell r="F990" t="str">
            <v>VAM Zona I</v>
          </cell>
          <cell r="G990" t="str">
            <v>VAM</v>
          </cell>
          <cell r="H990">
            <v>42488</v>
          </cell>
        </row>
        <row r="991">
          <cell r="A991" t="str">
            <v>CHO-11</v>
          </cell>
          <cell r="B991" t="str">
            <v>YPF.Nq.CHO-11</v>
          </cell>
          <cell r="C991" t="str">
            <v>CHO-11</v>
          </cell>
          <cell r="D991" t="str">
            <v>YPF.Nq.CHO-11</v>
          </cell>
          <cell r="E991" t="str">
            <v>Catriel</v>
          </cell>
          <cell r="F991" t="str">
            <v>VAM Zona I</v>
          </cell>
          <cell r="G991" t="str">
            <v>CH</v>
          </cell>
          <cell r="H991">
            <v>42487</v>
          </cell>
        </row>
        <row r="992">
          <cell r="A992" t="str">
            <v>SP-442a</v>
          </cell>
          <cell r="B992" t="str">
            <v>YPF.RN.SP-442</v>
          </cell>
          <cell r="C992" t="str">
            <v>SP-442</v>
          </cell>
          <cell r="D992" t="str">
            <v>YPF.RN.SP-0442a</v>
          </cell>
          <cell r="E992" t="str">
            <v>Catriel</v>
          </cell>
          <cell r="F992" t="str">
            <v>CAT Zona I</v>
          </cell>
          <cell r="G992" t="str">
            <v>SP- 06</v>
          </cell>
          <cell r="H992">
            <v>42487</v>
          </cell>
        </row>
        <row r="993">
          <cell r="A993" t="str">
            <v>EM-875a</v>
          </cell>
          <cell r="B993" t="str">
            <v>YPF.RN.EM-875</v>
          </cell>
          <cell r="C993" t="str">
            <v>EM-875</v>
          </cell>
          <cell r="D993" t="str">
            <v>YPF.RN.EM-0875a</v>
          </cell>
          <cell r="E993" t="str">
            <v>Catriel</v>
          </cell>
          <cell r="F993" t="str">
            <v>Cedido/Vendido CATRIEL</v>
          </cell>
          <cell r="G993" t="str">
            <v>Cedido /Vendido EL MEDANITO</v>
          </cell>
          <cell r="H993">
            <v>42487</v>
          </cell>
        </row>
        <row r="994">
          <cell r="A994" t="str">
            <v>SP-367a</v>
          </cell>
          <cell r="B994" t="str">
            <v>YPF.RN.SP-367</v>
          </cell>
          <cell r="C994" t="str">
            <v>SP-367</v>
          </cell>
          <cell r="D994" t="str">
            <v>YPF.RN.SP-0367a</v>
          </cell>
          <cell r="E994" t="str">
            <v>Catriel</v>
          </cell>
          <cell r="F994" t="str">
            <v>CAT Zona I</v>
          </cell>
          <cell r="G994" t="str">
            <v>SP- 06</v>
          </cell>
          <cell r="H994">
            <v>42486</v>
          </cell>
        </row>
        <row r="995">
          <cell r="A995" t="str">
            <v>CAv.x-3</v>
          </cell>
          <cell r="B995" t="str">
            <v>YPF.Nq.CAv.x-3</v>
          </cell>
          <cell r="C995" t="str">
            <v>CAv-3</v>
          </cell>
          <cell r="D995" t="str">
            <v>YPF.Nq.CAv.x-3</v>
          </cell>
          <cell r="E995" t="str">
            <v>Catriel</v>
          </cell>
          <cell r="F995" t="str">
            <v>VAM Zona I</v>
          </cell>
          <cell r="G995" t="str">
            <v>SCB- 01</v>
          </cell>
          <cell r="H995">
            <v>42486</v>
          </cell>
        </row>
        <row r="996">
          <cell r="A996" t="str">
            <v>CHO-40a(d)</v>
          </cell>
          <cell r="B996" t="str">
            <v>YPF.Nq.CHO-40(d)</v>
          </cell>
          <cell r="C996" t="str">
            <v>CHO-40(d)</v>
          </cell>
          <cell r="D996" t="str">
            <v>YPF.Nq.CHO-0040a(d)</v>
          </cell>
          <cell r="E996" t="str">
            <v>Catriel</v>
          </cell>
          <cell r="F996" t="str">
            <v>VAM Zona I</v>
          </cell>
          <cell r="G996" t="str">
            <v>CHON</v>
          </cell>
          <cell r="H996">
            <v>42485</v>
          </cell>
        </row>
        <row r="997">
          <cell r="A997" t="str">
            <v>EM-837a</v>
          </cell>
          <cell r="B997" t="str">
            <v>YPF.RN.EM-837</v>
          </cell>
          <cell r="C997" t="str">
            <v>EM-837</v>
          </cell>
          <cell r="D997" t="str">
            <v>YPF.RN.EM-0837a</v>
          </cell>
          <cell r="E997" t="str">
            <v>Catriel</v>
          </cell>
          <cell r="F997" t="str">
            <v>Cedido/Vendido CATRIEL</v>
          </cell>
          <cell r="G997" t="str">
            <v>Cedido /Vendido EL MEDANITO</v>
          </cell>
          <cell r="H997">
            <v>42485</v>
          </cell>
        </row>
        <row r="998">
          <cell r="A998" t="str">
            <v>SP-207</v>
          </cell>
          <cell r="B998" t="str">
            <v>YPF.RN.SP-207</v>
          </cell>
          <cell r="C998" t="str">
            <v>SP-0207</v>
          </cell>
          <cell r="D998" t="str">
            <v>YPF.RN.SP-207</v>
          </cell>
          <cell r="E998" t="str">
            <v>Catriel</v>
          </cell>
          <cell r="F998" t="str">
            <v>CAT Zona I</v>
          </cell>
          <cell r="G998" t="str">
            <v>SP- 03</v>
          </cell>
          <cell r="H998">
            <v>42484</v>
          </cell>
        </row>
        <row r="999">
          <cell r="A999" t="str">
            <v>EM-798a</v>
          </cell>
          <cell r="B999" t="str">
            <v>YPF.RN.EM-798</v>
          </cell>
          <cell r="C999" t="str">
            <v>EM-798</v>
          </cell>
          <cell r="D999" t="str">
            <v>YPF.RN.EM-0798a</v>
          </cell>
          <cell r="E999" t="str">
            <v>Catriel</v>
          </cell>
          <cell r="F999" t="str">
            <v>Cedido/Vendido CATRIEL</v>
          </cell>
          <cell r="G999" t="str">
            <v>Cedido /Vendido EL MEDANITO</v>
          </cell>
          <cell r="H999">
            <v>42483</v>
          </cell>
        </row>
        <row r="1000">
          <cell r="A1000" t="str">
            <v>SP-232</v>
          </cell>
          <cell r="B1000" t="str">
            <v>YPF.RN.SP-232</v>
          </cell>
          <cell r="C1000" t="str">
            <v>SP-0232</v>
          </cell>
          <cell r="D1000" t="str">
            <v>YPF.RN.SP-232</v>
          </cell>
          <cell r="E1000" t="str">
            <v>Catriel</v>
          </cell>
          <cell r="F1000" t="str">
            <v>CAT Zona I</v>
          </cell>
          <cell r="G1000" t="str">
            <v>SP- 03</v>
          </cell>
          <cell r="H1000">
            <v>42481</v>
          </cell>
        </row>
        <row r="1001">
          <cell r="A1001" t="str">
            <v>SP-502[00]a</v>
          </cell>
          <cell r="B1001" t="str">
            <v>YPF.RN.SP-502</v>
          </cell>
          <cell r="C1001" t="str">
            <v>SP-502</v>
          </cell>
          <cell r="D1001" t="str">
            <v>YPF.RN.SP-0502[00]a</v>
          </cell>
          <cell r="E1001" t="str">
            <v>Catriel</v>
          </cell>
          <cell r="F1001" t="str">
            <v>CAT Zona I</v>
          </cell>
          <cell r="G1001" t="str">
            <v>SP- 09</v>
          </cell>
          <cell r="H1001">
            <v>42481</v>
          </cell>
        </row>
        <row r="1002">
          <cell r="A1002" t="str">
            <v>SCB-95a</v>
          </cell>
          <cell r="B1002" t="str">
            <v>YPF.Nq.SCB-95</v>
          </cell>
          <cell r="C1002" t="str">
            <v>SCB-95</v>
          </cell>
          <cell r="D1002" t="str">
            <v>YPF.Nq.SCB-0095a</v>
          </cell>
          <cell r="E1002" t="str">
            <v>Catriel</v>
          </cell>
          <cell r="F1002" t="str">
            <v>VAM Zona I</v>
          </cell>
          <cell r="G1002" t="str">
            <v>SCB- 01</v>
          </cell>
          <cell r="H1002">
            <v>42481</v>
          </cell>
        </row>
        <row r="1003">
          <cell r="A1003" t="str">
            <v>EM-747a</v>
          </cell>
          <cell r="B1003" t="str">
            <v>YPF.RN.EM-747</v>
          </cell>
          <cell r="C1003" t="str">
            <v>EM-747</v>
          </cell>
          <cell r="D1003" t="str">
            <v>YPF.RN.EM-0747a</v>
          </cell>
          <cell r="E1003" t="str">
            <v>Catriel</v>
          </cell>
          <cell r="F1003" t="str">
            <v>Cedido/Vendido CATRIEL</v>
          </cell>
          <cell r="G1003" t="str">
            <v>Cedido /Vendido EL MEDANITO</v>
          </cell>
          <cell r="H1003">
            <v>42480</v>
          </cell>
        </row>
        <row r="1004">
          <cell r="A1004" t="str">
            <v>PuB-68</v>
          </cell>
          <cell r="B1004" t="str">
            <v>YPF.RN.PuB-68</v>
          </cell>
          <cell r="C1004" t="str">
            <v>PuB-0068</v>
          </cell>
          <cell r="D1004" t="str">
            <v>YPF.RN.PuB-68</v>
          </cell>
          <cell r="E1004" t="str">
            <v>Catriel</v>
          </cell>
          <cell r="F1004" t="str">
            <v>CAT Zona I</v>
          </cell>
          <cell r="G1004" t="str">
            <v>PB- 03</v>
          </cell>
          <cell r="H1004">
            <v>42479</v>
          </cell>
        </row>
        <row r="1005">
          <cell r="A1005" t="str">
            <v>SCB-49</v>
          </cell>
          <cell r="B1005" t="str">
            <v>YPF.Nq.SCB-49</v>
          </cell>
          <cell r="C1005" t="str">
            <v>SCB-0049</v>
          </cell>
          <cell r="D1005" t="str">
            <v>YPF.Nq.SCB-49</v>
          </cell>
          <cell r="E1005" t="str">
            <v>Catriel</v>
          </cell>
          <cell r="F1005" t="str">
            <v>VAM Zona I</v>
          </cell>
          <cell r="G1005" t="str">
            <v>SCB- 01</v>
          </cell>
          <cell r="H1005">
            <v>42479</v>
          </cell>
        </row>
        <row r="1006">
          <cell r="A1006" t="str">
            <v>VAM-26a</v>
          </cell>
          <cell r="B1006" t="str">
            <v>YPF.Nq.VAM-26</v>
          </cell>
          <cell r="C1006" t="str">
            <v>VAM-26</v>
          </cell>
          <cell r="D1006" t="str">
            <v>YPF.Nq.VAM-0026a</v>
          </cell>
          <cell r="E1006" t="str">
            <v>Catriel</v>
          </cell>
          <cell r="F1006" t="str">
            <v>VAM Zona I</v>
          </cell>
          <cell r="G1006" t="str">
            <v>VAM</v>
          </cell>
          <cell r="H1006">
            <v>42477</v>
          </cell>
        </row>
        <row r="1007">
          <cell r="A1007" t="str">
            <v>SP-0044[00]a(I)</v>
          </cell>
          <cell r="B1007" t="str">
            <v>YPF.RN.SP-44(I)</v>
          </cell>
          <cell r="C1007" t="str">
            <v>SP-44(I)</v>
          </cell>
          <cell r="D1007" t="str">
            <v>YPF.RN.SP-0044[00]a(I)</v>
          </cell>
          <cell r="E1007" t="str">
            <v>Catriel</v>
          </cell>
          <cell r="F1007" t="str">
            <v>CAT Zona I</v>
          </cell>
          <cell r="G1007" t="str">
            <v>SP- 02</v>
          </cell>
          <cell r="H1007">
            <v>42477</v>
          </cell>
        </row>
        <row r="1008">
          <cell r="A1008" t="str">
            <v>PuB-46</v>
          </cell>
          <cell r="B1008" t="str">
            <v>YPF.RN.PuB-46</v>
          </cell>
          <cell r="C1008" t="str">
            <v>PuB-0046</v>
          </cell>
          <cell r="D1008" t="str">
            <v>YPF.RN.PuB-46</v>
          </cell>
          <cell r="E1008" t="str">
            <v>Catriel</v>
          </cell>
          <cell r="F1008" t="str">
            <v>CAT Zona I</v>
          </cell>
          <cell r="G1008" t="str">
            <v>PB- 03</v>
          </cell>
          <cell r="H1008">
            <v>42477</v>
          </cell>
        </row>
        <row r="1009">
          <cell r="A1009" t="str">
            <v>SP-0044[00]a(I)</v>
          </cell>
          <cell r="B1009" t="str">
            <v>YPF.RN.SP-44(I)</v>
          </cell>
          <cell r="C1009" t="str">
            <v>SP-44(I)</v>
          </cell>
          <cell r="D1009" t="str">
            <v>YPF.RN.SP-0044[00]a(I)</v>
          </cell>
          <cell r="E1009" t="str">
            <v>Catriel</v>
          </cell>
          <cell r="F1009" t="str">
            <v>CAT Zona I</v>
          </cell>
          <cell r="G1009" t="str">
            <v>SP- 02</v>
          </cell>
          <cell r="H1009">
            <v>42476</v>
          </cell>
        </row>
        <row r="1010">
          <cell r="A1010" t="str">
            <v>SCB-132a</v>
          </cell>
          <cell r="B1010" t="str">
            <v>YPF.Nq.SCB-132</v>
          </cell>
          <cell r="C1010" t="str">
            <v>SCB-132</v>
          </cell>
          <cell r="D1010" t="str">
            <v>YPF.Nq.SCB-0132a</v>
          </cell>
          <cell r="E1010" t="str">
            <v>Catriel</v>
          </cell>
          <cell r="F1010" t="str">
            <v>VAM Zona I</v>
          </cell>
          <cell r="G1010" t="str">
            <v>SCB- 01</v>
          </cell>
          <cell r="H1010">
            <v>42476</v>
          </cell>
        </row>
        <row r="1011">
          <cell r="A1011" t="str">
            <v>SP-305a</v>
          </cell>
          <cell r="B1011" t="str">
            <v>YPF.RN.SP-305</v>
          </cell>
          <cell r="C1011" t="str">
            <v>SP-305</v>
          </cell>
          <cell r="D1011" t="str">
            <v>YPF.RN.SP-0305a</v>
          </cell>
          <cell r="E1011" t="str">
            <v>Catriel</v>
          </cell>
          <cell r="F1011" t="str">
            <v>CAT Zona I</v>
          </cell>
          <cell r="G1011" t="str">
            <v>SP- 06</v>
          </cell>
          <cell r="H1011">
            <v>42476</v>
          </cell>
        </row>
        <row r="1012">
          <cell r="A1012" t="str">
            <v>SP-140a(I)</v>
          </cell>
          <cell r="B1012" t="str">
            <v>YPF.RN.SP-140(I)</v>
          </cell>
          <cell r="C1012" t="str">
            <v>SP-140(I)</v>
          </cell>
          <cell r="D1012" t="str">
            <v>YPF.RN.SP-0140a(I)</v>
          </cell>
          <cell r="E1012" t="str">
            <v>Catriel</v>
          </cell>
          <cell r="F1012" t="str">
            <v>CAT Zona I</v>
          </cell>
          <cell r="G1012" t="str">
            <v>SP- 04</v>
          </cell>
          <cell r="H1012">
            <v>42474</v>
          </cell>
        </row>
        <row r="1013">
          <cell r="A1013" t="str">
            <v>CAv.x-4[00]a</v>
          </cell>
          <cell r="B1013" t="str">
            <v>YPF.Nq.CAv.x-4</v>
          </cell>
          <cell r="C1013" t="str">
            <v>CAv.x-4</v>
          </cell>
          <cell r="D1013" t="str">
            <v>YPF.Nq.CAv.x-0004[00]a</v>
          </cell>
          <cell r="E1013" t="str">
            <v>Catriel</v>
          </cell>
          <cell r="F1013" t="str">
            <v>Vendido/Cedido Auca Mahuida</v>
          </cell>
          <cell r="G1013" t="str">
            <v>Cedido /Vendido CERRO AVISPA</v>
          </cell>
          <cell r="H1013">
            <v>42474</v>
          </cell>
        </row>
        <row r="1014">
          <cell r="A1014" t="str">
            <v>EM-156</v>
          </cell>
          <cell r="B1014" t="str">
            <v>YPF.RN.EM-156</v>
          </cell>
          <cell r="C1014" t="str">
            <v>EM-0156</v>
          </cell>
          <cell r="D1014" t="str">
            <v>YPF.RN.EM-156</v>
          </cell>
          <cell r="E1014" t="str">
            <v>Catriel</v>
          </cell>
          <cell r="F1014" t="str">
            <v>Cedido/Vendido CATRIEL</v>
          </cell>
          <cell r="G1014" t="str">
            <v>Cedido /Vendido EL MEDANITO</v>
          </cell>
          <cell r="H1014">
            <v>42473</v>
          </cell>
        </row>
        <row r="1015">
          <cell r="A1015" t="str">
            <v>EM-746a</v>
          </cell>
          <cell r="B1015" t="str">
            <v>YPF.RN.EM-746</v>
          </cell>
          <cell r="C1015" t="str">
            <v>EM-746</v>
          </cell>
          <cell r="D1015" t="str">
            <v>YPF.RN.EM-0746a</v>
          </cell>
          <cell r="E1015" t="str">
            <v>Catriel</v>
          </cell>
          <cell r="F1015" t="str">
            <v>Cedido/Vendido CATRIEL</v>
          </cell>
          <cell r="G1015" t="str">
            <v>Cedido /Vendido EL MEDANITO</v>
          </cell>
          <cell r="H1015">
            <v>42472</v>
          </cell>
        </row>
        <row r="1016">
          <cell r="A1016" t="str">
            <v>SP-315a</v>
          </cell>
          <cell r="B1016" t="str">
            <v>YPF.RN.SP.IA-315</v>
          </cell>
          <cell r="C1016" t="str">
            <v>SP-315</v>
          </cell>
          <cell r="D1016" t="str">
            <v>YPF.RN.SP.IA-0315a</v>
          </cell>
          <cell r="E1016" t="str">
            <v>Catriel</v>
          </cell>
          <cell r="F1016" t="str">
            <v>CAT Zona I</v>
          </cell>
          <cell r="G1016" t="str">
            <v>SP- 06</v>
          </cell>
          <cell r="H1016">
            <v>42471</v>
          </cell>
        </row>
        <row r="1017">
          <cell r="A1017" t="str">
            <v>SCB-68a</v>
          </cell>
          <cell r="B1017" t="str">
            <v>YPF.Nq.SCB-68</v>
          </cell>
          <cell r="C1017" t="str">
            <v>SCB-68</v>
          </cell>
          <cell r="D1017" t="str">
            <v>YPF.Nq.SCB-0068a</v>
          </cell>
          <cell r="E1017" t="str">
            <v>Catriel</v>
          </cell>
          <cell r="F1017" t="str">
            <v>VAM Zona I</v>
          </cell>
          <cell r="G1017" t="str">
            <v>SCB- 01</v>
          </cell>
          <cell r="H1017">
            <v>42469</v>
          </cell>
        </row>
        <row r="1018">
          <cell r="A1018" t="str">
            <v>SP-329a</v>
          </cell>
          <cell r="B1018" t="str">
            <v>YPF.RN.SP-329</v>
          </cell>
          <cell r="C1018" t="str">
            <v>SP-329</v>
          </cell>
          <cell r="D1018" t="str">
            <v>YPF.RN.SP-0329a</v>
          </cell>
          <cell r="E1018" t="str">
            <v>Catriel</v>
          </cell>
          <cell r="F1018" t="str">
            <v>CAT Zona I</v>
          </cell>
          <cell r="G1018" t="str">
            <v>SP- 06</v>
          </cell>
          <cell r="H1018">
            <v>42469</v>
          </cell>
        </row>
        <row r="1019">
          <cell r="A1019" t="str">
            <v>VAM-40a</v>
          </cell>
          <cell r="B1019" t="str">
            <v>YPF.Nq.VAM-40</v>
          </cell>
          <cell r="C1019" t="str">
            <v>VAM-40</v>
          </cell>
          <cell r="D1019" t="str">
            <v>YPF.Nq.VAM-0040a</v>
          </cell>
          <cell r="E1019" t="str">
            <v>Catriel</v>
          </cell>
          <cell r="F1019" t="str">
            <v>VAM Zona I</v>
          </cell>
          <cell r="G1019" t="str">
            <v>VAM</v>
          </cell>
          <cell r="H1019">
            <v>42468</v>
          </cell>
        </row>
        <row r="1020">
          <cell r="A1020" t="str">
            <v>SP-283</v>
          </cell>
          <cell r="B1020" t="str">
            <v>YPF.RN.SP-283</v>
          </cell>
          <cell r="C1020" t="str">
            <v>SP-283</v>
          </cell>
          <cell r="D1020" t="str">
            <v>YPF.RN.SP-283</v>
          </cell>
          <cell r="E1020" t="str">
            <v>Catriel</v>
          </cell>
          <cell r="F1020" t="str">
            <v>CAT Zona I</v>
          </cell>
          <cell r="G1020" t="str">
            <v>SP- 09</v>
          </cell>
          <cell r="H1020">
            <v>42467</v>
          </cell>
        </row>
        <row r="1021">
          <cell r="A1021" t="str">
            <v>VAM-59(d)[00]a</v>
          </cell>
          <cell r="B1021" t="str">
            <v>YPF.Nq.VAM-59(d)</v>
          </cell>
          <cell r="C1021" t="str">
            <v>VAM-59(d)</v>
          </cell>
          <cell r="D1021" t="str">
            <v>YPF.Nq.VAM-0059(d)[00]a</v>
          </cell>
          <cell r="E1021" t="str">
            <v>Catriel</v>
          </cell>
          <cell r="F1021" t="str">
            <v>VAM Zona I</v>
          </cell>
          <cell r="G1021" t="str">
            <v>VAM</v>
          </cell>
          <cell r="H1021">
            <v>42467</v>
          </cell>
        </row>
        <row r="1022">
          <cell r="A1022" t="str">
            <v>SCB-0071[00]a</v>
          </cell>
          <cell r="B1022" t="str">
            <v>YPF.Nq.SCB.a-71</v>
          </cell>
          <cell r="C1022" t="str">
            <v>SCB-71</v>
          </cell>
          <cell r="D1022" t="str">
            <v>YPF.Nq.SCB.a-0071[00]a</v>
          </cell>
          <cell r="E1022" t="str">
            <v>Catriel</v>
          </cell>
          <cell r="F1022" t="str">
            <v>VAM Zona I</v>
          </cell>
          <cell r="G1022" t="str">
            <v>SCB- 01</v>
          </cell>
          <cell r="H1022">
            <v>42466</v>
          </cell>
        </row>
        <row r="1023">
          <cell r="A1023" t="str">
            <v>SP-423a</v>
          </cell>
          <cell r="B1023" t="str">
            <v>YPF.RN.SP-423</v>
          </cell>
          <cell r="C1023" t="str">
            <v>SP-423</v>
          </cell>
          <cell r="D1023" t="str">
            <v>YPF.RN.SP-0423a</v>
          </cell>
          <cell r="E1023" t="str">
            <v>Catriel</v>
          </cell>
          <cell r="F1023" t="str">
            <v>CAT Zona I</v>
          </cell>
          <cell r="G1023" t="str">
            <v>SP-10</v>
          </cell>
          <cell r="H1023">
            <v>42465</v>
          </cell>
        </row>
        <row r="1024">
          <cell r="A1024" t="str">
            <v>PuB-153a</v>
          </cell>
          <cell r="B1024" t="str">
            <v>YPF.RN.PuB-153</v>
          </cell>
          <cell r="C1024" t="str">
            <v>PuB-153</v>
          </cell>
          <cell r="D1024" t="str">
            <v>YPF.RN.PuB-0153a</v>
          </cell>
          <cell r="E1024" t="str">
            <v>Catriel</v>
          </cell>
          <cell r="F1024" t="str">
            <v>CAT Zona I</v>
          </cell>
          <cell r="G1024" t="str">
            <v>PB- 03</v>
          </cell>
          <cell r="H1024">
            <v>42465</v>
          </cell>
        </row>
        <row r="1025">
          <cell r="A1025" t="str">
            <v>SP-422a</v>
          </cell>
          <cell r="B1025" t="str">
            <v>YPF.RN.SP-422</v>
          </cell>
          <cell r="C1025" t="str">
            <v>SP-422</v>
          </cell>
          <cell r="D1025" t="str">
            <v>YPF.RN.SP-0422a</v>
          </cell>
          <cell r="E1025" t="str">
            <v>Catriel</v>
          </cell>
          <cell r="F1025" t="str">
            <v>CAT Zona I</v>
          </cell>
          <cell r="G1025" t="str">
            <v>SP-10</v>
          </cell>
          <cell r="H1025">
            <v>42464</v>
          </cell>
        </row>
        <row r="1026">
          <cell r="A1026" t="str">
            <v>EM-790a</v>
          </cell>
          <cell r="B1026" t="str">
            <v>YPF.RN.EM-790</v>
          </cell>
          <cell r="C1026" t="str">
            <v>EM-790</v>
          </cell>
          <cell r="D1026" t="str">
            <v>YPF.RN.EM-0790a</v>
          </cell>
          <cell r="E1026" t="str">
            <v>Catriel</v>
          </cell>
          <cell r="F1026" t="str">
            <v>Cedido/Vendido CATRIEL</v>
          </cell>
          <cell r="G1026" t="str">
            <v>Cedido /Vendido EL MEDANITO</v>
          </cell>
          <cell r="H1026">
            <v>42464</v>
          </cell>
        </row>
        <row r="1027">
          <cell r="A1027" t="str">
            <v>SP-246</v>
          </cell>
          <cell r="B1027" t="str">
            <v>YPF.RN.SP-246</v>
          </cell>
          <cell r="C1027" t="str">
            <v>SP-0246</v>
          </cell>
          <cell r="D1027" t="str">
            <v>YPF.RN.SP-246</v>
          </cell>
          <cell r="E1027" t="str">
            <v>Catriel</v>
          </cell>
          <cell r="F1027" t="str">
            <v>CAT Zona I</v>
          </cell>
          <cell r="G1027" t="str">
            <v>SP- 07</v>
          </cell>
          <cell r="H1027">
            <v>42464</v>
          </cell>
        </row>
        <row r="1028">
          <cell r="A1028" t="str">
            <v>EM-793a</v>
          </cell>
          <cell r="B1028" t="str">
            <v>YPF.RN.EM-793</v>
          </cell>
          <cell r="C1028" t="str">
            <v>EM-793</v>
          </cell>
          <cell r="D1028" t="str">
            <v>YPF.RN.EM-0793a</v>
          </cell>
          <cell r="E1028" t="str">
            <v>Catriel</v>
          </cell>
          <cell r="F1028" t="str">
            <v>Cedido/Vendido CATRIEL</v>
          </cell>
          <cell r="G1028" t="str">
            <v>Cedido /Vendido EL MEDANITO</v>
          </cell>
          <cell r="H1028">
            <v>42463</v>
          </cell>
        </row>
        <row r="1029">
          <cell r="A1029" t="str">
            <v>SCB-45</v>
          </cell>
          <cell r="B1029" t="str">
            <v>YPF.Nq.SCB-45</v>
          </cell>
          <cell r="C1029" t="str">
            <v>SCB-0045</v>
          </cell>
          <cell r="D1029" t="str">
            <v>YPF.Nq.SCB-45</v>
          </cell>
          <cell r="E1029" t="str">
            <v>Catriel</v>
          </cell>
          <cell r="F1029" t="str">
            <v>VAM Zona I</v>
          </cell>
          <cell r="G1029" t="str">
            <v>SCB- 01</v>
          </cell>
          <cell r="H1029">
            <v>42463</v>
          </cell>
        </row>
        <row r="1030">
          <cell r="A1030" t="str">
            <v>LaMa-2a</v>
          </cell>
          <cell r="B1030" t="str">
            <v>YPF.Nq.LaMa.x-2</v>
          </cell>
          <cell r="C1030" t="str">
            <v>LaMa-2</v>
          </cell>
          <cell r="D1030" t="str">
            <v>YPF.Nq.LaMa.x-0002a</v>
          </cell>
          <cell r="E1030" t="str">
            <v>Catriel</v>
          </cell>
          <cell r="F1030" t="str">
            <v>VAM Zona I</v>
          </cell>
          <cell r="G1030" t="str">
            <v>LaMa- 02</v>
          </cell>
          <cell r="H1030">
            <v>42463</v>
          </cell>
        </row>
        <row r="1031">
          <cell r="A1031" t="str">
            <v>EM-775a</v>
          </cell>
          <cell r="B1031" t="str">
            <v>YPF.RN.EM-775</v>
          </cell>
          <cell r="C1031" t="str">
            <v>EM-775</v>
          </cell>
          <cell r="D1031" t="str">
            <v>YPF.RN.EM-0775a</v>
          </cell>
          <cell r="E1031" t="str">
            <v>Catriel</v>
          </cell>
          <cell r="F1031" t="str">
            <v>Cedido/Vendido CATRIEL</v>
          </cell>
          <cell r="G1031" t="str">
            <v>Cedido /Vendido EL MEDANITO</v>
          </cell>
          <cell r="H1031">
            <v>42461</v>
          </cell>
        </row>
        <row r="1032">
          <cell r="A1032" t="str">
            <v>SP-450a</v>
          </cell>
          <cell r="B1032" t="str">
            <v>YPF.RN.SP-450</v>
          </cell>
          <cell r="C1032" t="str">
            <v>SP-450</v>
          </cell>
          <cell r="D1032" t="str">
            <v>YPF.RN.SP-0450a</v>
          </cell>
          <cell r="E1032" t="str">
            <v>Catriel</v>
          </cell>
          <cell r="F1032" t="str">
            <v>CAT Zona I</v>
          </cell>
          <cell r="G1032" t="str">
            <v>SP-10</v>
          </cell>
          <cell r="H1032">
            <v>42461</v>
          </cell>
        </row>
        <row r="1033">
          <cell r="A1033" t="str">
            <v>SP-392a</v>
          </cell>
          <cell r="B1033" t="str">
            <v>YPF.RN.SP-392</v>
          </cell>
          <cell r="C1033" t="str">
            <v>SP-392</v>
          </cell>
          <cell r="D1033" t="str">
            <v>YPF.RN.SP-0392a</v>
          </cell>
          <cell r="E1033" t="str">
            <v>Catriel</v>
          </cell>
          <cell r="F1033" t="str">
            <v>CAT Zona I</v>
          </cell>
          <cell r="G1033" t="str">
            <v>SP- 06</v>
          </cell>
          <cell r="H1033">
            <v>42460</v>
          </cell>
        </row>
        <row r="1034">
          <cell r="A1034" t="str">
            <v>SP-404a</v>
          </cell>
          <cell r="B1034" t="str">
            <v>YPF.RN.SP-404</v>
          </cell>
          <cell r="C1034" t="str">
            <v>SP-404</v>
          </cell>
          <cell r="D1034" t="str">
            <v>YPF.RN.SP-0404a</v>
          </cell>
          <cell r="E1034" t="str">
            <v>Catriel</v>
          </cell>
          <cell r="F1034" t="str">
            <v>CAT Zona I</v>
          </cell>
          <cell r="G1034" t="str">
            <v>SP- 06</v>
          </cell>
          <cell r="H1034">
            <v>42460</v>
          </cell>
        </row>
        <row r="1035">
          <cell r="A1035" t="str">
            <v>SCB-58</v>
          </cell>
          <cell r="B1035" t="str">
            <v>YPF.Nq.SCB-58</v>
          </cell>
          <cell r="C1035" t="str">
            <v>SCB-0058</v>
          </cell>
          <cell r="D1035" t="str">
            <v>YPF.Nq.SCB-58</v>
          </cell>
          <cell r="E1035" t="str">
            <v>Catriel</v>
          </cell>
          <cell r="F1035" t="str">
            <v>VAM Zona I</v>
          </cell>
          <cell r="G1035" t="str">
            <v>SCB- 01</v>
          </cell>
          <cell r="H1035">
            <v>42458</v>
          </cell>
        </row>
        <row r="1036">
          <cell r="A1036" t="str">
            <v>SP-353a</v>
          </cell>
          <cell r="B1036" t="str">
            <v>YPF.RN.SP-353</v>
          </cell>
          <cell r="C1036" t="str">
            <v>SP-353</v>
          </cell>
          <cell r="D1036" t="str">
            <v>YPF.RN.SP-0353a</v>
          </cell>
          <cell r="E1036" t="str">
            <v>Catriel</v>
          </cell>
          <cell r="F1036" t="str">
            <v>CAT Zona I</v>
          </cell>
          <cell r="G1036" t="str">
            <v>SP- 06</v>
          </cell>
          <cell r="H1036">
            <v>42458</v>
          </cell>
        </row>
        <row r="1037">
          <cell r="A1037" t="str">
            <v>EM-872a</v>
          </cell>
          <cell r="B1037" t="str">
            <v>YPF.RN.EM-872</v>
          </cell>
          <cell r="C1037" t="str">
            <v>EM-872</v>
          </cell>
          <cell r="D1037" t="str">
            <v>YPF.RN.EM-0872a</v>
          </cell>
          <cell r="E1037" t="str">
            <v>Catriel</v>
          </cell>
          <cell r="F1037" t="str">
            <v>Cedido/Vendido CATRIEL</v>
          </cell>
          <cell r="G1037" t="str">
            <v>Cedido /Vendido EL MEDANITO</v>
          </cell>
          <cell r="H1037">
            <v>42458</v>
          </cell>
        </row>
        <row r="1038">
          <cell r="A1038" t="str">
            <v>VAM-25a</v>
          </cell>
          <cell r="B1038" t="str">
            <v>YPF.Nq.VAM-25</v>
          </cell>
          <cell r="C1038" t="str">
            <v>VAM-25</v>
          </cell>
          <cell r="D1038" t="str">
            <v>YPF.Nq.VAM-0025a</v>
          </cell>
          <cell r="E1038" t="str">
            <v>Catriel</v>
          </cell>
          <cell r="F1038" t="str">
            <v>VAM Zona I</v>
          </cell>
          <cell r="G1038" t="str">
            <v>VAM</v>
          </cell>
          <cell r="H1038">
            <v>42458</v>
          </cell>
        </row>
        <row r="1039">
          <cell r="A1039" t="str">
            <v>SP-355a</v>
          </cell>
          <cell r="B1039" t="str">
            <v>YPF.RN.SP-355</v>
          </cell>
          <cell r="C1039" t="str">
            <v>SP-355</v>
          </cell>
          <cell r="D1039" t="str">
            <v>YPF.RN.SP-0355a</v>
          </cell>
          <cell r="E1039" t="str">
            <v>Catriel</v>
          </cell>
          <cell r="F1039" t="str">
            <v>CAT Zona I</v>
          </cell>
          <cell r="G1039" t="str">
            <v>SP- 06</v>
          </cell>
          <cell r="H1039">
            <v>42458</v>
          </cell>
        </row>
        <row r="1040">
          <cell r="A1040" t="str">
            <v>PuB-88</v>
          </cell>
          <cell r="B1040" t="str">
            <v>YPF.RN.PuB-88</v>
          </cell>
          <cell r="C1040" t="str">
            <v>PuB-0088</v>
          </cell>
          <cell r="D1040" t="str">
            <v>YPF.RN.PuB-88</v>
          </cell>
          <cell r="E1040" t="str">
            <v>Catriel</v>
          </cell>
          <cell r="F1040" t="str">
            <v>CAT Zona I</v>
          </cell>
          <cell r="G1040" t="str">
            <v>PB- 03</v>
          </cell>
          <cell r="H1040">
            <v>42457</v>
          </cell>
        </row>
        <row r="1041">
          <cell r="A1041" t="str">
            <v>BPO.x-1</v>
          </cell>
          <cell r="B1041" t="str">
            <v>YPF.RN.BPO.x-1</v>
          </cell>
          <cell r="C1041" t="str">
            <v>BPO-0001</v>
          </cell>
          <cell r="D1041" t="str">
            <v>YPF.RN.BPO.x-1</v>
          </cell>
          <cell r="E1041" t="str">
            <v>Catriel</v>
          </cell>
          <cell r="F1041" t="str">
            <v>Cedido/Vendido CATRIEL</v>
          </cell>
          <cell r="G1041" t="str">
            <v>Cedido/Vendido BAJO DEL PICHE</v>
          </cell>
          <cell r="H1041">
            <v>42456</v>
          </cell>
        </row>
        <row r="1042">
          <cell r="A1042" t="str">
            <v>PuB-128a</v>
          </cell>
          <cell r="B1042" t="str">
            <v>YPF.RN.PuB-128</v>
          </cell>
          <cell r="C1042" t="str">
            <v>PuB-128</v>
          </cell>
          <cell r="D1042" t="str">
            <v>YPF.RN.PuB-0128a</v>
          </cell>
          <cell r="E1042" t="str">
            <v>Catriel</v>
          </cell>
          <cell r="F1042" t="str">
            <v>CAT Zona I</v>
          </cell>
          <cell r="G1042" t="str">
            <v>PB- 01</v>
          </cell>
          <cell r="H1042">
            <v>42455</v>
          </cell>
        </row>
        <row r="1043">
          <cell r="A1043" t="str">
            <v>PuB-43</v>
          </cell>
          <cell r="B1043" t="str">
            <v>YPF.RN.PuB-43</v>
          </cell>
          <cell r="C1043" t="str">
            <v>PuB-0043</v>
          </cell>
          <cell r="D1043" t="str">
            <v>YPF.RN.PuB-43</v>
          </cell>
          <cell r="E1043" t="str">
            <v>Catriel</v>
          </cell>
          <cell r="F1043" t="str">
            <v>CAT Zona I</v>
          </cell>
          <cell r="G1043" t="str">
            <v>PB- 02</v>
          </cell>
          <cell r="H1043">
            <v>42453</v>
          </cell>
        </row>
        <row r="1044">
          <cell r="A1044" t="str">
            <v>VAM-0017[00]a</v>
          </cell>
          <cell r="B1044" t="str">
            <v>YPF.Nq.VAM.a-17</v>
          </cell>
          <cell r="C1044" t="str">
            <v>VAM-17</v>
          </cell>
          <cell r="D1044" t="str">
            <v>YPF.Nq.VAM.a-0017[00]a</v>
          </cell>
          <cell r="E1044" t="str">
            <v>Catriel</v>
          </cell>
          <cell r="F1044" t="str">
            <v>VAM Zona I</v>
          </cell>
          <cell r="G1044" t="str">
            <v>VAM</v>
          </cell>
          <cell r="H1044">
            <v>42452</v>
          </cell>
        </row>
        <row r="1045">
          <cell r="A1045" t="str">
            <v>SP-362a</v>
          </cell>
          <cell r="B1045" t="str">
            <v>YPF.RN.SP-362</v>
          </cell>
          <cell r="C1045" t="str">
            <v>SP-362</v>
          </cell>
          <cell r="D1045" t="str">
            <v>YPF.RN.SP-0362a</v>
          </cell>
          <cell r="E1045" t="str">
            <v>Catriel</v>
          </cell>
          <cell r="F1045" t="str">
            <v>CAT Zona I</v>
          </cell>
          <cell r="G1045" t="str">
            <v>SP- 06</v>
          </cell>
          <cell r="H1045">
            <v>42452</v>
          </cell>
        </row>
        <row r="1046">
          <cell r="A1046" t="str">
            <v>VAM-66a</v>
          </cell>
          <cell r="B1046" t="str">
            <v>YPF.Nq.VAM-66</v>
          </cell>
          <cell r="C1046" t="str">
            <v>VAM-66</v>
          </cell>
          <cell r="D1046" t="str">
            <v>YPF.Nq.VAM-0066a</v>
          </cell>
          <cell r="E1046" t="str">
            <v>Catriel</v>
          </cell>
          <cell r="F1046" t="str">
            <v>VAM Zona I</v>
          </cell>
          <cell r="G1046" t="str">
            <v>VAM</v>
          </cell>
          <cell r="H1046">
            <v>42452</v>
          </cell>
        </row>
        <row r="1047">
          <cell r="A1047" t="str">
            <v>PuB-119</v>
          </cell>
          <cell r="B1047" t="str">
            <v>YPF.RN.PuB-119</v>
          </cell>
          <cell r="C1047" t="str">
            <v>PuB-119</v>
          </cell>
          <cell r="D1047" t="str">
            <v>YPF.RN.PuB-119</v>
          </cell>
          <cell r="E1047" t="str">
            <v>Catriel</v>
          </cell>
          <cell r="F1047" t="str">
            <v>CAT Zona I</v>
          </cell>
          <cell r="G1047" t="str">
            <v>PB- 02</v>
          </cell>
          <cell r="H1047">
            <v>42451</v>
          </cell>
        </row>
        <row r="1048">
          <cell r="A1048" t="str">
            <v>PuB-105a</v>
          </cell>
          <cell r="B1048" t="str">
            <v>YPF.RN.PuB-105</v>
          </cell>
          <cell r="C1048" t="str">
            <v>PuB-105</v>
          </cell>
          <cell r="D1048" t="str">
            <v>YPF.RN.PuB-0105a</v>
          </cell>
          <cell r="E1048" t="str">
            <v>Catriel</v>
          </cell>
          <cell r="F1048" t="str">
            <v>CAT Zona I</v>
          </cell>
          <cell r="G1048" t="str">
            <v>PB- 03</v>
          </cell>
          <cell r="H1048">
            <v>42449</v>
          </cell>
        </row>
        <row r="1049">
          <cell r="A1049" t="str">
            <v>VAM-57a</v>
          </cell>
          <cell r="B1049" t="str">
            <v>YPF.Nq.VAM-57(d)</v>
          </cell>
          <cell r="C1049" t="str">
            <v>VAM-57(d)</v>
          </cell>
          <cell r="D1049" t="str">
            <v>YPF.Nq.VAM-0057a</v>
          </cell>
          <cell r="E1049" t="str">
            <v>Catriel</v>
          </cell>
          <cell r="F1049" t="str">
            <v>VAM Zona I</v>
          </cell>
          <cell r="G1049" t="str">
            <v>VAM</v>
          </cell>
          <cell r="H1049">
            <v>42447</v>
          </cell>
        </row>
        <row r="1050">
          <cell r="A1050" t="str">
            <v>PuB-147a</v>
          </cell>
          <cell r="B1050" t="str">
            <v>YPF.RN.PuB-147</v>
          </cell>
          <cell r="C1050" t="str">
            <v>PuB-147</v>
          </cell>
          <cell r="D1050" t="str">
            <v>YPF.RN.PuB-0147a</v>
          </cell>
          <cell r="E1050" t="str">
            <v>Catriel</v>
          </cell>
          <cell r="F1050" t="str">
            <v>CAT Zona I</v>
          </cell>
          <cell r="G1050" t="str">
            <v>PB- 02</v>
          </cell>
          <cell r="H1050">
            <v>42446</v>
          </cell>
        </row>
        <row r="1051">
          <cell r="A1051" t="str">
            <v>RiAl-4a</v>
          </cell>
          <cell r="B1051" t="str">
            <v>YPF.Nq.RiAl.a-4</v>
          </cell>
          <cell r="C1051" t="str">
            <v>RiAl-4</v>
          </cell>
          <cell r="D1051" t="str">
            <v>YPF.Nq.RiAl.a-0004a</v>
          </cell>
          <cell r="E1051" t="str">
            <v>Catriel</v>
          </cell>
          <cell r="F1051" t="str">
            <v>VAM Zona I</v>
          </cell>
          <cell r="G1051" t="str">
            <v>LaMa- 02</v>
          </cell>
          <cell r="H1051">
            <v>42444</v>
          </cell>
        </row>
        <row r="1052">
          <cell r="A1052" t="str">
            <v>SP-324a</v>
          </cell>
          <cell r="B1052" t="str">
            <v>YPF.RN.SP.a-324</v>
          </cell>
          <cell r="C1052" t="str">
            <v>SP-324</v>
          </cell>
          <cell r="D1052" t="str">
            <v>YPF.RN.SP.a-0324a</v>
          </cell>
          <cell r="E1052" t="str">
            <v>Catriel</v>
          </cell>
          <cell r="F1052" t="str">
            <v>CAT Zona I</v>
          </cell>
          <cell r="G1052" t="str">
            <v>SP- 01</v>
          </cell>
          <cell r="H1052">
            <v>42443</v>
          </cell>
        </row>
        <row r="1053">
          <cell r="A1053" t="str">
            <v>SP-218</v>
          </cell>
          <cell r="B1053" t="str">
            <v>YPF.RN.SP-218</v>
          </cell>
          <cell r="C1053" t="str">
            <v>SP-0218</v>
          </cell>
          <cell r="D1053" t="str">
            <v>YPF.RN.SP-218</v>
          </cell>
          <cell r="E1053" t="str">
            <v>Catriel</v>
          </cell>
          <cell r="F1053" t="str">
            <v>CAT Zona I</v>
          </cell>
          <cell r="G1053" t="str">
            <v>SP- 03</v>
          </cell>
          <cell r="H1053">
            <v>42442</v>
          </cell>
        </row>
        <row r="1054">
          <cell r="A1054" t="str">
            <v>SP.a-9</v>
          </cell>
          <cell r="B1054" t="str">
            <v>YPF.RN.SP.a-9</v>
          </cell>
          <cell r="C1054" t="str">
            <v>SP-9</v>
          </cell>
          <cell r="D1054" t="str">
            <v>YPF.RN.SP.a-9</v>
          </cell>
          <cell r="E1054" t="str">
            <v>Catriel</v>
          </cell>
          <cell r="F1054" t="str">
            <v>CAT Zona I</v>
          </cell>
          <cell r="G1054" t="str">
            <v>SP- 06</v>
          </cell>
          <cell r="H1054">
            <v>42441</v>
          </cell>
        </row>
        <row r="1055">
          <cell r="A1055" t="str">
            <v>VAM-0007[00]a</v>
          </cell>
          <cell r="B1055" t="str">
            <v>YPF.Nq.VAM-7</v>
          </cell>
          <cell r="C1055" t="str">
            <v>VAM-7</v>
          </cell>
          <cell r="D1055" t="str">
            <v>YPF.Nq.VAM-0007[00]a</v>
          </cell>
          <cell r="E1055" t="str">
            <v>Catriel</v>
          </cell>
          <cell r="F1055" t="str">
            <v>VAM Zona I</v>
          </cell>
          <cell r="G1055" t="str">
            <v>VAM</v>
          </cell>
          <cell r="H1055">
            <v>42440</v>
          </cell>
        </row>
        <row r="1056">
          <cell r="A1056" t="str">
            <v>SP-267</v>
          </cell>
          <cell r="B1056" t="str">
            <v>YPF.RN.SP-267</v>
          </cell>
          <cell r="C1056" t="str">
            <v>SP-0267</v>
          </cell>
          <cell r="D1056" t="str">
            <v>YPF.RN.SP-267</v>
          </cell>
          <cell r="E1056" t="str">
            <v>Catriel</v>
          </cell>
          <cell r="F1056" t="str">
            <v>CAT Zona I</v>
          </cell>
          <cell r="G1056" t="str">
            <v>SP- 06</v>
          </cell>
          <cell r="H1056">
            <v>42439</v>
          </cell>
        </row>
        <row r="1057">
          <cell r="A1057" t="str">
            <v>PuB-162[00]a</v>
          </cell>
          <cell r="B1057" t="str">
            <v>YPF.RN.PuB-162</v>
          </cell>
          <cell r="C1057" t="str">
            <v>PuB-162</v>
          </cell>
          <cell r="D1057" t="str">
            <v>YPF.RN.PuB-0162[00]a</v>
          </cell>
          <cell r="E1057" t="str">
            <v>Catriel</v>
          </cell>
          <cell r="F1057" t="str">
            <v>CAT Zona I</v>
          </cell>
          <cell r="G1057" t="str">
            <v>PB- 04</v>
          </cell>
          <cell r="H1057">
            <v>42437</v>
          </cell>
        </row>
        <row r="1058">
          <cell r="A1058" t="str">
            <v>CAv.x-3</v>
          </cell>
          <cell r="B1058" t="str">
            <v>YPF.Nq.CAv.x-3</v>
          </cell>
          <cell r="C1058" t="str">
            <v>CAv-3</v>
          </cell>
          <cell r="D1058" t="str">
            <v>YPF.Nq.CAv.x-3</v>
          </cell>
          <cell r="E1058" t="str">
            <v>Catriel</v>
          </cell>
          <cell r="F1058" t="str">
            <v>VAM Zona I</v>
          </cell>
          <cell r="G1058" t="str">
            <v>SCB- 01</v>
          </cell>
          <cell r="H1058">
            <v>42436</v>
          </cell>
        </row>
        <row r="1059">
          <cell r="A1059" t="str">
            <v>LR-1032</v>
          </cell>
          <cell r="B1059" t="str">
            <v>Apa.RN.LR-1032</v>
          </cell>
          <cell r="C1059" t="str">
            <v>LR-1032</v>
          </cell>
          <cell r="D1059" t="str">
            <v>Apa.RN.LR-1032</v>
          </cell>
          <cell r="E1059" t="str">
            <v>Catriel</v>
          </cell>
          <cell r="F1059" t="str">
            <v>Cedido/Vendido CATRIEL</v>
          </cell>
          <cell r="G1059" t="str">
            <v>Cedido/Vendido LOS RAMBLONES</v>
          </cell>
          <cell r="H1059">
            <v>42436</v>
          </cell>
        </row>
        <row r="1060">
          <cell r="A1060" t="str">
            <v>SP-251</v>
          </cell>
          <cell r="B1060" t="str">
            <v>YPF.RN.SP-251</v>
          </cell>
          <cell r="C1060" t="str">
            <v>SP-0251</v>
          </cell>
          <cell r="D1060" t="str">
            <v>YPF.RN.SP-251</v>
          </cell>
          <cell r="E1060" t="str">
            <v>Catriel</v>
          </cell>
          <cell r="F1060" t="str">
            <v>CAT Zona I</v>
          </cell>
          <cell r="G1060" t="str">
            <v>SP- 01</v>
          </cell>
          <cell r="H1060">
            <v>42436</v>
          </cell>
        </row>
        <row r="1061">
          <cell r="A1061" t="str">
            <v>CHO-88(d)[00]a</v>
          </cell>
          <cell r="B1061" t="str">
            <v>YPF.Nq.CHO-88(d)</v>
          </cell>
          <cell r="C1061" t="str">
            <v>CHO-88(d)</v>
          </cell>
          <cell r="D1061" t="str">
            <v>YPF.Nq.CHO-0088(d)[00]a</v>
          </cell>
          <cell r="E1061" t="str">
            <v>Catriel</v>
          </cell>
          <cell r="F1061" t="str">
            <v>VAM Zona I</v>
          </cell>
          <cell r="G1061" t="str">
            <v>CHON</v>
          </cell>
          <cell r="H1061">
            <v>42434</v>
          </cell>
        </row>
        <row r="1062">
          <cell r="A1062" t="str">
            <v>SP-141a(I)</v>
          </cell>
          <cell r="B1062" t="str">
            <v>YPF.RN.SP-141(I)</v>
          </cell>
          <cell r="C1062" t="str">
            <v>SP-141(I)</v>
          </cell>
          <cell r="D1062" t="str">
            <v>YPF.RN.SP-0141a(I)</v>
          </cell>
          <cell r="E1062" t="str">
            <v>Catriel</v>
          </cell>
          <cell r="F1062" t="str">
            <v>CAT Zona I</v>
          </cell>
          <cell r="G1062" t="str">
            <v>SP- 07</v>
          </cell>
          <cell r="H1062">
            <v>42434</v>
          </cell>
        </row>
        <row r="1063">
          <cell r="A1063" t="str">
            <v>PuB-100</v>
          </cell>
          <cell r="B1063" t="str">
            <v>YPF.RN.PuB-100</v>
          </cell>
          <cell r="C1063" t="str">
            <v>PuB-0100</v>
          </cell>
          <cell r="D1063" t="str">
            <v>YPF.RN.PuB-100</v>
          </cell>
          <cell r="E1063" t="str">
            <v>Catriel</v>
          </cell>
          <cell r="F1063" t="str">
            <v>CAT Zona I</v>
          </cell>
          <cell r="G1063" t="str">
            <v>PB- 04</v>
          </cell>
          <cell r="H1063">
            <v>42433</v>
          </cell>
        </row>
        <row r="1064">
          <cell r="A1064" t="str">
            <v>EM-752a</v>
          </cell>
          <cell r="B1064" t="str">
            <v>YPF.RN.EM-752</v>
          </cell>
          <cell r="C1064" t="str">
            <v>EM-752</v>
          </cell>
          <cell r="D1064" t="str">
            <v>YPF.RN.EM-0752a</v>
          </cell>
          <cell r="E1064" t="str">
            <v>Catriel</v>
          </cell>
          <cell r="F1064" t="str">
            <v>Cedido/Vendido CATRIEL</v>
          </cell>
          <cell r="G1064" t="str">
            <v>Cedido /Vendido EL MEDANITO</v>
          </cell>
          <cell r="H1064">
            <v>42429</v>
          </cell>
        </row>
        <row r="1065">
          <cell r="A1065" t="str">
            <v>SP-502[00]a</v>
          </cell>
          <cell r="B1065" t="str">
            <v>YPF.RN.SP-502</v>
          </cell>
          <cell r="C1065" t="str">
            <v>SP-502</v>
          </cell>
          <cell r="D1065" t="str">
            <v>YPF.RN.SP-0502[00]a</v>
          </cell>
          <cell r="E1065" t="str">
            <v>Catriel</v>
          </cell>
          <cell r="F1065" t="str">
            <v>CAT Zona I</v>
          </cell>
          <cell r="G1065" t="str">
            <v>SP- 09</v>
          </cell>
          <cell r="H1065">
            <v>42428</v>
          </cell>
        </row>
        <row r="1066">
          <cell r="A1066" t="str">
            <v>SP-17</v>
          </cell>
          <cell r="B1066" t="str">
            <v>YPF.RN.SP-17</v>
          </cell>
          <cell r="C1066" t="str">
            <v>SP-0017</v>
          </cell>
          <cell r="D1066" t="str">
            <v>YPF.RN.SP-17</v>
          </cell>
          <cell r="E1066" t="str">
            <v>Catriel</v>
          </cell>
          <cell r="F1066" t="str">
            <v>CAT Zona I</v>
          </cell>
          <cell r="G1066" t="str">
            <v>SP- 01</v>
          </cell>
          <cell r="H1066">
            <v>42427</v>
          </cell>
        </row>
        <row r="1067">
          <cell r="A1067" t="str">
            <v>PuB-156[00]a</v>
          </cell>
          <cell r="B1067" t="str">
            <v>YPF.RN.PuB-156</v>
          </cell>
          <cell r="C1067" t="str">
            <v>PuB-156</v>
          </cell>
          <cell r="D1067" t="str">
            <v>YPF.RN.PuB-0156[00]a</v>
          </cell>
          <cell r="E1067" t="str">
            <v>Catriel</v>
          </cell>
          <cell r="F1067" t="str">
            <v>CAT Zona I</v>
          </cell>
          <cell r="G1067" t="str">
            <v>PB- 04</v>
          </cell>
          <cell r="H1067">
            <v>42426</v>
          </cell>
        </row>
        <row r="1068">
          <cell r="A1068" t="str">
            <v>BP.a-3</v>
          </cell>
          <cell r="B1068" t="str">
            <v>YPF.RN.BP.a-3</v>
          </cell>
          <cell r="C1068" t="str">
            <v>BP-0003</v>
          </cell>
          <cell r="D1068" t="str">
            <v>YPF.RN.BP.a-3</v>
          </cell>
          <cell r="E1068" t="str">
            <v>Catriel</v>
          </cell>
          <cell r="F1068" t="str">
            <v>Cedido/Vendido CATRIEL</v>
          </cell>
          <cell r="G1068" t="str">
            <v>Cedido/Vendido BAJO DEL PICHE</v>
          </cell>
          <cell r="H1068">
            <v>42425</v>
          </cell>
        </row>
        <row r="1069">
          <cell r="A1069" t="str">
            <v>CHO.a-58[00]a</v>
          </cell>
          <cell r="B1069" t="str">
            <v>YPF.Nq.CHO.a-58</v>
          </cell>
          <cell r="C1069" t="str">
            <v>CHO.a-58</v>
          </cell>
          <cell r="D1069" t="str">
            <v>YPF.Nq.CHO.a-0058[00]a</v>
          </cell>
          <cell r="E1069" t="str">
            <v>Catriel</v>
          </cell>
          <cell r="F1069" t="str">
            <v>VAM Zona I</v>
          </cell>
          <cell r="G1069" t="str">
            <v>CHON</v>
          </cell>
          <cell r="H1069">
            <v>42423</v>
          </cell>
        </row>
        <row r="1070">
          <cell r="A1070" t="str">
            <v>PuB-157[00]a</v>
          </cell>
          <cell r="B1070" t="str">
            <v>YPF.RN.PuB-157</v>
          </cell>
          <cell r="C1070" t="str">
            <v>PuB-157</v>
          </cell>
          <cell r="D1070" t="str">
            <v>YPF.RN.PuB-0157[00]a</v>
          </cell>
          <cell r="E1070" t="str">
            <v>Catriel</v>
          </cell>
          <cell r="F1070" t="str">
            <v>CAT Zona I</v>
          </cell>
          <cell r="G1070" t="str">
            <v>PB- 04</v>
          </cell>
          <cell r="H1070">
            <v>42423</v>
          </cell>
        </row>
        <row r="1071">
          <cell r="A1071" t="str">
            <v>EM-676a</v>
          </cell>
          <cell r="B1071" t="str">
            <v>YPF.RN.EM-676</v>
          </cell>
          <cell r="C1071" t="str">
            <v>EM-676</v>
          </cell>
          <cell r="D1071" t="str">
            <v>YPF.RN.EM-0676a</v>
          </cell>
          <cell r="E1071" t="str">
            <v>Catriel</v>
          </cell>
          <cell r="F1071" t="str">
            <v>Cedido/Vendido CATRIEL</v>
          </cell>
          <cell r="G1071" t="str">
            <v>Cedido /Vendido EL MEDANITO</v>
          </cell>
          <cell r="H1071">
            <v>42423</v>
          </cell>
        </row>
        <row r="1072">
          <cell r="A1072" t="str">
            <v>EM-841a</v>
          </cell>
          <cell r="B1072" t="str">
            <v>YPF.RN.EM-841</v>
          </cell>
          <cell r="C1072" t="str">
            <v>EM-841</v>
          </cell>
          <cell r="D1072" t="str">
            <v>YPF.RN.EM-0841a</v>
          </cell>
          <cell r="E1072" t="str">
            <v>Catriel</v>
          </cell>
          <cell r="F1072" t="str">
            <v>Cedido/Vendido CATRIEL</v>
          </cell>
          <cell r="G1072" t="str">
            <v>Cedido /Vendido EL MEDANITO</v>
          </cell>
          <cell r="H1072">
            <v>42422</v>
          </cell>
        </row>
        <row r="1073">
          <cell r="A1073" t="str">
            <v>EM-799a</v>
          </cell>
          <cell r="B1073" t="str">
            <v>YPF.RN.EM-799</v>
          </cell>
          <cell r="C1073" t="str">
            <v>EM-799</v>
          </cell>
          <cell r="D1073" t="str">
            <v>YPF.RN.EM-0799a</v>
          </cell>
          <cell r="E1073" t="str">
            <v>Catriel</v>
          </cell>
          <cell r="F1073" t="str">
            <v>Cedido/Vendido CATRIEL</v>
          </cell>
          <cell r="G1073" t="str">
            <v>Cedido /Vendido EL MEDANITO</v>
          </cell>
          <cell r="H1073">
            <v>42420</v>
          </cell>
        </row>
        <row r="1074">
          <cell r="A1074" t="str">
            <v>PuB.a-164[00]a</v>
          </cell>
          <cell r="B1074" t="str">
            <v>YPF.RN.PuB.a-164</v>
          </cell>
          <cell r="C1074" t="str">
            <v>PuB.a-164</v>
          </cell>
          <cell r="D1074" t="str">
            <v>YPF.RN.PuB.a-0164[00]a</v>
          </cell>
          <cell r="E1074" t="str">
            <v>Catriel</v>
          </cell>
          <cell r="F1074" t="str">
            <v>CAT Zona I</v>
          </cell>
          <cell r="G1074" t="str">
            <v>PB- 01</v>
          </cell>
          <cell r="H1074">
            <v>42420</v>
          </cell>
        </row>
        <row r="1075">
          <cell r="A1075" t="str">
            <v>CHO-36a(d)</v>
          </cell>
          <cell r="B1075" t="str">
            <v>YPF.Nq.CHO.a-36(d)</v>
          </cell>
          <cell r="C1075" t="str">
            <v>CHO.a-36(d)</v>
          </cell>
          <cell r="D1075" t="str">
            <v>YPF.Nq.CHO.a-0036a(d)</v>
          </cell>
          <cell r="E1075" t="str">
            <v>Catriel</v>
          </cell>
          <cell r="F1075" t="str">
            <v>VAM Zona I</v>
          </cell>
          <cell r="G1075" t="str">
            <v>CHON</v>
          </cell>
          <cell r="H1075">
            <v>42420</v>
          </cell>
        </row>
        <row r="1076">
          <cell r="A1076" t="str">
            <v>VAM-0017[00]a</v>
          </cell>
          <cell r="B1076" t="str">
            <v>YPF.Nq.VAM.a-17</v>
          </cell>
          <cell r="C1076" t="str">
            <v>VAM-17</v>
          </cell>
          <cell r="D1076" t="str">
            <v>YPF.Nq.VAM.a-0017[00]a</v>
          </cell>
          <cell r="E1076" t="str">
            <v>Catriel</v>
          </cell>
          <cell r="F1076" t="str">
            <v>VAM Zona I</v>
          </cell>
          <cell r="G1076" t="str">
            <v>VAM</v>
          </cell>
          <cell r="H1076">
            <v>42420</v>
          </cell>
        </row>
        <row r="1077">
          <cell r="A1077" t="str">
            <v>PN.e-4</v>
          </cell>
          <cell r="B1077" t="str">
            <v>YPF.Nq.PN.e-4</v>
          </cell>
          <cell r="C1077" t="str">
            <v>PN-4</v>
          </cell>
          <cell r="D1077" t="str">
            <v>YPF.Nq.PN.e-4</v>
          </cell>
          <cell r="E1077" t="str">
            <v>Catriel</v>
          </cell>
          <cell r="F1077" t="str">
            <v>CAT Zona I</v>
          </cell>
          <cell r="G1077" t="str">
            <v>SP- 04</v>
          </cell>
          <cell r="H1077">
            <v>42419</v>
          </cell>
        </row>
        <row r="1078">
          <cell r="A1078" t="str">
            <v>SP-400a</v>
          </cell>
          <cell r="B1078" t="str">
            <v>YPF.RN.SP-400</v>
          </cell>
          <cell r="C1078" t="str">
            <v>SP-400</v>
          </cell>
          <cell r="D1078" t="str">
            <v>YPF.RN.SP-0400a</v>
          </cell>
          <cell r="E1078" t="str">
            <v>Catriel</v>
          </cell>
          <cell r="F1078" t="str">
            <v>CAT Zona I</v>
          </cell>
          <cell r="G1078" t="str">
            <v>SP- 06</v>
          </cell>
          <cell r="H1078">
            <v>42418</v>
          </cell>
        </row>
        <row r="1079">
          <cell r="A1079" t="str">
            <v>EM-869a</v>
          </cell>
          <cell r="B1079" t="str">
            <v>YPF.RN.EM-869</v>
          </cell>
          <cell r="C1079" t="str">
            <v>EM-869</v>
          </cell>
          <cell r="D1079" t="str">
            <v>YPF.RN.EM-0869a</v>
          </cell>
          <cell r="E1079" t="str">
            <v>Catriel</v>
          </cell>
          <cell r="F1079" t="str">
            <v>Cedido/Vendido CATRIEL</v>
          </cell>
          <cell r="G1079" t="str">
            <v>Cedido /Vendido EL MEDANITO</v>
          </cell>
          <cell r="H1079">
            <v>42418</v>
          </cell>
        </row>
        <row r="1080">
          <cell r="A1080" t="str">
            <v>EM-668a</v>
          </cell>
          <cell r="B1080" t="str">
            <v>YPF.RN.EM-668</v>
          </cell>
          <cell r="C1080" t="str">
            <v>EM-668</v>
          </cell>
          <cell r="D1080" t="str">
            <v>YPF.RN.EM-0668a</v>
          </cell>
          <cell r="E1080" t="str">
            <v>Catriel</v>
          </cell>
          <cell r="F1080" t="str">
            <v>Cedido/Vendido CATRIEL</v>
          </cell>
          <cell r="G1080" t="str">
            <v>Cedido /Vendido EL MEDANITO</v>
          </cell>
          <cell r="H1080">
            <v>42418</v>
          </cell>
        </row>
        <row r="1081">
          <cell r="A1081" t="str">
            <v>CHO-24a</v>
          </cell>
          <cell r="B1081" t="str">
            <v>YPF.Nq.CHO-24</v>
          </cell>
          <cell r="C1081" t="str">
            <v>CHO-24</v>
          </cell>
          <cell r="D1081" t="str">
            <v>YPF.Nq.CHO-0024a</v>
          </cell>
          <cell r="E1081" t="str">
            <v>Catriel</v>
          </cell>
          <cell r="F1081" t="str">
            <v>VAM Zona I</v>
          </cell>
          <cell r="G1081" t="str">
            <v>CH</v>
          </cell>
          <cell r="H1081">
            <v>42416</v>
          </cell>
        </row>
        <row r="1082">
          <cell r="A1082" t="str">
            <v>LaMa-2a</v>
          </cell>
          <cell r="B1082" t="str">
            <v>YPF.Nq.LaMa.x-2</v>
          </cell>
          <cell r="C1082" t="str">
            <v>LaMa-2</v>
          </cell>
          <cell r="D1082" t="str">
            <v>YPF.Nq.LaMa.x-0002a</v>
          </cell>
          <cell r="E1082" t="str">
            <v>Catriel</v>
          </cell>
          <cell r="F1082" t="str">
            <v>VAM Zona I</v>
          </cell>
          <cell r="G1082" t="str">
            <v>LaMa- 02</v>
          </cell>
          <cell r="H1082">
            <v>42416</v>
          </cell>
        </row>
        <row r="1083">
          <cell r="A1083" t="str">
            <v>SP-41</v>
          </cell>
          <cell r="B1083" t="str">
            <v>YPF.RN.SP-41</v>
          </cell>
          <cell r="C1083" t="str">
            <v>SP-0041</v>
          </cell>
          <cell r="D1083" t="str">
            <v>YPF.RN.SP-41</v>
          </cell>
          <cell r="E1083" t="str">
            <v>Catriel</v>
          </cell>
          <cell r="F1083" t="str">
            <v>CAT Zona I</v>
          </cell>
          <cell r="G1083" t="str">
            <v>SP- 02</v>
          </cell>
          <cell r="H1083">
            <v>42416</v>
          </cell>
        </row>
        <row r="1084">
          <cell r="A1084" t="str">
            <v>VAM-19a</v>
          </cell>
          <cell r="B1084" t="str">
            <v>YPF.Nq.VAM-19</v>
          </cell>
          <cell r="C1084" t="str">
            <v>VAM-19</v>
          </cell>
          <cell r="D1084" t="str">
            <v>YPF.Nq.VAM-0019a</v>
          </cell>
          <cell r="E1084" t="str">
            <v>Catriel</v>
          </cell>
          <cell r="F1084" t="str">
            <v>VAM Zona I</v>
          </cell>
          <cell r="G1084" t="str">
            <v>VAM</v>
          </cell>
          <cell r="H1084">
            <v>42415</v>
          </cell>
        </row>
        <row r="1085">
          <cell r="A1085" t="str">
            <v>EM-18</v>
          </cell>
          <cell r="B1085" t="str">
            <v>YPF.RN.EM-18</v>
          </cell>
          <cell r="C1085" t="str">
            <v>EM-0018</v>
          </cell>
          <cell r="D1085" t="str">
            <v>YPF.RN.EM-18</v>
          </cell>
          <cell r="E1085" t="str">
            <v>Catriel</v>
          </cell>
          <cell r="F1085" t="str">
            <v>Cedido/Vendido CATRIEL</v>
          </cell>
          <cell r="G1085" t="str">
            <v>Cedido /Vendido EL MEDANITO</v>
          </cell>
          <cell r="H1085">
            <v>42415</v>
          </cell>
        </row>
        <row r="1086">
          <cell r="A1086" t="str">
            <v>SP-408a</v>
          </cell>
          <cell r="B1086" t="str">
            <v>YPF.RN.SP.a-408</v>
          </cell>
          <cell r="C1086" t="str">
            <v>SP.a-408</v>
          </cell>
          <cell r="D1086" t="str">
            <v>YPF.RN.SP.a-0408a</v>
          </cell>
          <cell r="E1086" t="str">
            <v>Catriel</v>
          </cell>
          <cell r="F1086" t="str">
            <v>CAT Zona I</v>
          </cell>
          <cell r="G1086" t="str">
            <v>SP-10</v>
          </cell>
          <cell r="H1086">
            <v>42415</v>
          </cell>
        </row>
        <row r="1087">
          <cell r="A1087" t="str">
            <v>SCB-38</v>
          </cell>
          <cell r="B1087" t="str">
            <v>YPF.Nq.SCB-38</v>
          </cell>
          <cell r="C1087" t="str">
            <v>SCB-0038</v>
          </cell>
          <cell r="D1087" t="str">
            <v>YPF.Nq.SCB-38</v>
          </cell>
          <cell r="E1087" t="str">
            <v>Catriel</v>
          </cell>
          <cell r="F1087" t="str">
            <v>VAM Zona I</v>
          </cell>
          <cell r="G1087" t="str">
            <v>SCB- 01</v>
          </cell>
          <cell r="H1087">
            <v>42413</v>
          </cell>
        </row>
        <row r="1088">
          <cell r="A1088" t="str">
            <v>PuB-153a</v>
          </cell>
          <cell r="B1088" t="str">
            <v>YPF.RN.PuB-153</v>
          </cell>
          <cell r="C1088" t="str">
            <v>PuB-153</v>
          </cell>
          <cell r="D1088" t="str">
            <v>YPF.RN.PuB-0153a</v>
          </cell>
          <cell r="E1088" t="str">
            <v>Catriel</v>
          </cell>
          <cell r="F1088" t="str">
            <v>CAT Zona I</v>
          </cell>
          <cell r="G1088" t="str">
            <v>PB- 03</v>
          </cell>
          <cell r="H1088">
            <v>42413</v>
          </cell>
        </row>
        <row r="1089">
          <cell r="A1089" t="str">
            <v>EM-888a(d)</v>
          </cell>
          <cell r="B1089" t="str">
            <v>YPF.RN.EM-888(d)</v>
          </cell>
          <cell r="C1089" t="str">
            <v>EM-888(d)</v>
          </cell>
          <cell r="D1089" t="str">
            <v>YPF.RN.EM-0888a(d)</v>
          </cell>
          <cell r="E1089" t="str">
            <v>Catriel</v>
          </cell>
          <cell r="F1089" t="str">
            <v>Cedido/Vendido CATRIEL</v>
          </cell>
          <cell r="G1089" t="str">
            <v>Cedido /Vendido EL MEDANITO</v>
          </cell>
          <cell r="H1089">
            <v>42413</v>
          </cell>
        </row>
        <row r="1090">
          <cell r="A1090" t="str">
            <v>EM-749a</v>
          </cell>
          <cell r="B1090" t="str">
            <v>YPF.RN.EM-749</v>
          </cell>
          <cell r="C1090" t="str">
            <v>EM-749</v>
          </cell>
          <cell r="D1090" t="str">
            <v>YPF.RN.EM-0749a</v>
          </cell>
          <cell r="E1090" t="str">
            <v>Catriel</v>
          </cell>
          <cell r="F1090" t="str">
            <v>Cedido/Vendido CATRIEL</v>
          </cell>
          <cell r="G1090" t="str">
            <v>Cedido /Vendido EL MEDANITO</v>
          </cell>
          <cell r="H1090">
            <v>42411</v>
          </cell>
        </row>
        <row r="1091">
          <cell r="A1091" t="str">
            <v>VAM-31a</v>
          </cell>
          <cell r="B1091" t="str">
            <v>YPF.Nq.VAM-31</v>
          </cell>
          <cell r="C1091" t="str">
            <v>VAM-31</v>
          </cell>
          <cell r="D1091" t="str">
            <v>YPF.Nq.VAM-0031a</v>
          </cell>
          <cell r="E1091" t="str">
            <v>Catriel</v>
          </cell>
          <cell r="F1091" t="str">
            <v>VAM Zona I</v>
          </cell>
          <cell r="G1091" t="str">
            <v>VAM</v>
          </cell>
          <cell r="H1091">
            <v>42411</v>
          </cell>
        </row>
        <row r="1092">
          <cell r="A1092" t="str">
            <v>SP-250</v>
          </cell>
          <cell r="B1092" t="str">
            <v>YPF.RN.SP-250</v>
          </cell>
          <cell r="C1092" t="str">
            <v>SP-0250</v>
          </cell>
          <cell r="D1092" t="str">
            <v>YPF.RN.SP-250</v>
          </cell>
          <cell r="E1092" t="str">
            <v>Catriel</v>
          </cell>
          <cell r="F1092" t="str">
            <v>CAT Zona I</v>
          </cell>
          <cell r="G1092" t="str">
            <v>SP- 07</v>
          </cell>
          <cell r="H1092">
            <v>42411</v>
          </cell>
        </row>
        <row r="1093">
          <cell r="A1093" t="str">
            <v>SP-216</v>
          </cell>
          <cell r="B1093" t="str">
            <v>YPF.RN.SP-216</v>
          </cell>
          <cell r="C1093" t="str">
            <v>SP-0216</v>
          </cell>
          <cell r="D1093" t="str">
            <v>YPF.RN.SP-216</v>
          </cell>
          <cell r="E1093" t="str">
            <v>Catriel</v>
          </cell>
          <cell r="F1093" t="str">
            <v>CAT Zona I</v>
          </cell>
          <cell r="G1093" t="str">
            <v>SP- 07</v>
          </cell>
          <cell r="H1093">
            <v>42410</v>
          </cell>
        </row>
        <row r="1094">
          <cell r="A1094" t="str">
            <v>CHO-25a</v>
          </cell>
          <cell r="B1094" t="str">
            <v>YPF.Nq.CHO-25</v>
          </cell>
          <cell r="C1094" t="str">
            <v>CHO-25</v>
          </cell>
          <cell r="D1094" t="str">
            <v>YPF.Nq.CHO-0025a</v>
          </cell>
          <cell r="E1094" t="str">
            <v>Catriel</v>
          </cell>
          <cell r="F1094" t="str">
            <v>VAM Zona I</v>
          </cell>
          <cell r="G1094" t="str">
            <v>CH</v>
          </cell>
          <cell r="H1094">
            <v>42410</v>
          </cell>
        </row>
        <row r="1095">
          <cell r="A1095" t="str">
            <v>SCB-107a</v>
          </cell>
          <cell r="B1095" t="str">
            <v>YPF.Nq.SCB-107</v>
          </cell>
          <cell r="C1095" t="str">
            <v>SCB-107</v>
          </cell>
          <cell r="D1095" t="str">
            <v>YPF.Nq.SCB-0107a</v>
          </cell>
          <cell r="E1095" t="str">
            <v>Catriel</v>
          </cell>
          <cell r="F1095" t="str">
            <v>VAM Zona I</v>
          </cell>
          <cell r="G1095" t="str">
            <v>SCB- 01</v>
          </cell>
          <cell r="H1095">
            <v>42409</v>
          </cell>
        </row>
        <row r="1096">
          <cell r="A1096" t="str">
            <v>PuB-31</v>
          </cell>
          <cell r="B1096" t="str">
            <v>YPF.RN.PuB-31</v>
          </cell>
          <cell r="C1096" t="str">
            <v>PuB-0031</v>
          </cell>
          <cell r="D1096" t="str">
            <v>YPF.RN.PuB-31</v>
          </cell>
          <cell r="E1096" t="str">
            <v>Catriel</v>
          </cell>
          <cell r="F1096" t="str">
            <v>CAT Zona I</v>
          </cell>
          <cell r="G1096" t="str">
            <v>PB- 02</v>
          </cell>
          <cell r="H1096">
            <v>42407</v>
          </cell>
        </row>
        <row r="1097">
          <cell r="A1097" t="str">
            <v>SCB-52</v>
          </cell>
          <cell r="B1097" t="str">
            <v>YPF.Nq.SCB-52</v>
          </cell>
          <cell r="C1097" t="str">
            <v>SCB-0052</v>
          </cell>
          <cell r="D1097" t="str">
            <v>YPF.Nq.SCB-52</v>
          </cell>
          <cell r="E1097" t="str">
            <v>Catriel</v>
          </cell>
          <cell r="F1097" t="str">
            <v>VAM Zona I</v>
          </cell>
          <cell r="G1097" t="str">
            <v>SCB- 01</v>
          </cell>
          <cell r="H1097">
            <v>42406</v>
          </cell>
        </row>
        <row r="1098">
          <cell r="A1098" t="str">
            <v>PuB-52</v>
          </cell>
          <cell r="B1098" t="str">
            <v>YPF.RN.PuB-52</v>
          </cell>
          <cell r="C1098" t="str">
            <v>PuB-0052</v>
          </cell>
          <cell r="D1098" t="str">
            <v>YPF.RN.PuB-52</v>
          </cell>
          <cell r="E1098" t="str">
            <v>Catriel</v>
          </cell>
          <cell r="F1098" t="str">
            <v>CAT Zona I</v>
          </cell>
          <cell r="G1098" t="str">
            <v>PB- 03</v>
          </cell>
          <cell r="H1098">
            <v>42405</v>
          </cell>
        </row>
        <row r="1099">
          <cell r="A1099" t="str">
            <v>EM-792a</v>
          </cell>
          <cell r="B1099" t="str">
            <v>YPF.RN.EM-792</v>
          </cell>
          <cell r="C1099" t="str">
            <v>EM-792</v>
          </cell>
          <cell r="D1099" t="str">
            <v>YPF.RN.EM-0792a</v>
          </cell>
          <cell r="E1099" t="str">
            <v>Catriel</v>
          </cell>
          <cell r="F1099" t="str">
            <v>Cedido/Vendido CATRIEL</v>
          </cell>
          <cell r="G1099" t="str">
            <v>Cedido /Vendido EL MEDANITO</v>
          </cell>
          <cell r="H1099">
            <v>42404</v>
          </cell>
        </row>
        <row r="1100">
          <cell r="A1100" t="str">
            <v>VAM-63(d)[00]a</v>
          </cell>
          <cell r="B1100" t="str">
            <v>YPF.Nq.VAM-63(d)</v>
          </cell>
          <cell r="C1100" t="str">
            <v>VAM-63(d)</v>
          </cell>
          <cell r="D1100" t="str">
            <v>YPF.Nq.VAM-0063(d)[00]a</v>
          </cell>
          <cell r="E1100" t="str">
            <v>Catriel</v>
          </cell>
          <cell r="F1100" t="str">
            <v>VAM Zona I</v>
          </cell>
          <cell r="G1100" t="str">
            <v>VAM</v>
          </cell>
          <cell r="H1100">
            <v>42404</v>
          </cell>
        </row>
        <row r="1101">
          <cell r="A1101" t="str">
            <v>VAM-0007[00]a</v>
          </cell>
          <cell r="B1101" t="str">
            <v>YPF.Nq.VAM-7</v>
          </cell>
          <cell r="C1101" t="str">
            <v>VAM-7</v>
          </cell>
          <cell r="D1101" t="str">
            <v>YPF.Nq.VAM-0007[00]a</v>
          </cell>
          <cell r="E1101" t="str">
            <v>Catriel</v>
          </cell>
          <cell r="F1101" t="str">
            <v>VAM Zona I</v>
          </cell>
          <cell r="G1101" t="str">
            <v>VAM</v>
          </cell>
          <cell r="H1101">
            <v>42403</v>
          </cell>
        </row>
        <row r="1102">
          <cell r="A1102" t="str">
            <v>PuB-155a</v>
          </cell>
          <cell r="B1102" t="str">
            <v>YPF.RN.PuB-155</v>
          </cell>
          <cell r="C1102" t="str">
            <v>PuB-155</v>
          </cell>
          <cell r="D1102" t="str">
            <v>YPF.RN.PuB-0155a</v>
          </cell>
          <cell r="E1102" t="str">
            <v>Catriel</v>
          </cell>
          <cell r="F1102" t="str">
            <v>CAT Zona I</v>
          </cell>
          <cell r="G1102" t="str">
            <v>PB- 04</v>
          </cell>
          <cell r="H1102">
            <v>42403</v>
          </cell>
        </row>
        <row r="1103">
          <cell r="A1103" t="str">
            <v>SP-207</v>
          </cell>
          <cell r="B1103" t="str">
            <v>YPF.RN.SP-207</v>
          </cell>
          <cell r="C1103" t="str">
            <v>SP-0207</v>
          </cell>
          <cell r="D1103" t="str">
            <v>YPF.RN.SP-207</v>
          </cell>
          <cell r="E1103" t="str">
            <v>Catriel</v>
          </cell>
          <cell r="F1103" t="str">
            <v>CAT Zona I</v>
          </cell>
          <cell r="G1103" t="str">
            <v>SP- 03</v>
          </cell>
          <cell r="H1103">
            <v>42401</v>
          </cell>
        </row>
        <row r="1104">
          <cell r="A1104" t="str">
            <v>EM-116</v>
          </cell>
          <cell r="B1104" t="str">
            <v>YPF.RN.EM-116</v>
          </cell>
          <cell r="C1104" t="str">
            <v>EM-116</v>
          </cell>
          <cell r="D1104" t="str">
            <v>YPF.RN.EM-116</v>
          </cell>
          <cell r="E1104" t="str">
            <v>Catriel</v>
          </cell>
          <cell r="F1104" t="str">
            <v>Cedido/Vendido CATRIEL</v>
          </cell>
          <cell r="G1104" t="str">
            <v>Cedido /Vendido EL MEDANITO</v>
          </cell>
          <cell r="H1104">
            <v>42400</v>
          </cell>
        </row>
        <row r="1105">
          <cell r="A1105" t="str">
            <v>PuB-195[00]a</v>
          </cell>
          <cell r="B1105" t="str">
            <v>YPF.RN.PuB-195</v>
          </cell>
          <cell r="C1105" t="str">
            <v>PuB-195</v>
          </cell>
          <cell r="D1105" t="str">
            <v>YPF.RN.PuB-0195[00]a</v>
          </cell>
          <cell r="E1105" t="str">
            <v>Catriel</v>
          </cell>
          <cell r="F1105" t="str">
            <v>CAT Zona I</v>
          </cell>
          <cell r="G1105" t="str">
            <v>PB- 04</v>
          </cell>
          <cell r="H1105">
            <v>42399</v>
          </cell>
        </row>
        <row r="1106">
          <cell r="A1106" t="str">
            <v>VAM-14a</v>
          </cell>
          <cell r="B1106" t="str">
            <v>YPF.Nq.VAM-14</v>
          </cell>
          <cell r="C1106" t="str">
            <v>VAM-14</v>
          </cell>
          <cell r="D1106" t="str">
            <v>YPF.Nq.VAM-0014a</v>
          </cell>
          <cell r="E1106" t="str">
            <v>Catriel</v>
          </cell>
          <cell r="F1106" t="str">
            <v>VAM Zona I</v>
          </cell>
          <cell r="G1106" t="str">
            <v>VAM</v>
          </cell>
          <cell r="H1106">
            <v>42399</v>
          </cell>
        </row>
        <row r="1107">
          <cell r="A1107" t="str">
            <v>SP-272</v>
          </cell>
          <cell r="B1107" t="str">
            <v>YPF.RN.SP-272</v>
          </cell>
          <cell r="C1107" t="str">
            <v>SP-0272</v>
          </cell>
          <cell r="D1107" t="str">
            <v>YPF.RN.SP-272</v>
          </cell>
          <cell r="E1107" t="str">
            <v>Catriel</v>
          </cell>
          <cell r="F1107" t="str">
            <v>CAT Zona I</v>
          </cell>
          <cell r="G1107" t="str">
            <v>SP- 09</v>
          </cell>
          <cell r="H1107">
            <v>42398</v>
          </cell>
        </row>
        <row r="1108">
          <cell r="A1108" t="str">
            <v>VAM-34a</v>
          </cell>
          <cell r="B1108" t="str">
            <v>YPF.Nq.VAM-34</v>
          </cell>
          <cell r="C1108" t="str">
            <v>VAM-34</v>
          </cell>
          <cell r="D1108" t="str">
            <v>YPF.Nq.VAM-0034a</v>
          </cell>
          <cell r="E1108" t="str">
            <v>Catriel</v>
          </cell>
          <cell r="F1108" t="str">
            <v>VAM Zona I</v>
          </cell>
          <cell r="G1108" t="str">
            <v>VAM</v>
          </cell>
          <cell r="H1108">
            <v>42398</v>
          </cell>
        </row>
        <row r="1109">
          <cell r="A1109" t="str">
            <v>SP-389a</v>
          </cell>
          <cell r="B1109" t="str">
            <v>YPF.RN.SP-389</v>
          </cell>
          <cell r="C1109" t="str">
            <v>SP-389</v>
          </cell>
          <cell r="D1109" t="str">
            <v>YPF.RN.SP-0389a</v>
          </cell>
          <cell r="E1109" t="str">
            <v>Catriel</v>
          </cell>
          <cell r="F1109" t="str">
            <v>CAT Zona I</v>
          </cell>
          <cell r="G1109" t="str">
            <v>SP- 06</v>
          </cell>
          <cell r="H1109">
            <v>42397</v>
          </cell>
        </row>
        <row r="1110">
          <cell r="A1110" t="str">
            <v>EM-66</v>
          </cell>
          <cell r="B1110" t="str">
            <v>YPF.RN.EM-66</v>
          </cell>
          <cell r="C1110" t="str">
            <v>EM-0066</v>
          </cell>
          <cell r="D1110" t="str">
            <v>YPF.RN.EM-66</v>
          </cell>
          <cell r="E1110" t="str">
            <v>Catriel</v>
          </cell>
          <cell r="F1110" t="str">
            <v>Cedido/Vendido CATRIEL</v>
          </cell>
          <cell r="G1110" t="str">
            <v>Cedido /Vendido EL MEDANITO</v>
          </cell>
          <cell r="H1110">
            <v>42396</v>
          </cell>
        </row>
        <row r="1111">
          <cell r="A1111" t="str">
            <v>EM-798a</v>
          </cell>
          <cell r="B1111" t="str">
            <v>YPF.RN.EM-798</v>
          </cell>
          <cell r="C1111" t="str">
            <v>EM-798</v>
          </cell>
          <cell r="D1111" t="str">
            <v>YPF.RN.EM-0798a</v>
          </cell>
          <cell r="E1111" t="str">
            <v>Catriel</v>
          </cell>
          <cell r="F1111" t="str">
            <v>Cedido/Vendido CATRIEL</v>
          </cell>
          <cell r="G1111" t="str">
            <v>Cedido /Vendido EL MEDANITO</v>
          </cell>
          <cell r="H1111">
            <v>42395</v>
          </cell>
        </row>
        <row r="1112">
          <cell r="A1112" t="str">
            <v>SP-0287[00]a</v>
          </cell>
          <cell r="B1112" t="str">
            <v>YPF.RN.SP-287</v>
          </cell>
          <cell r="C1112" t="str">
            <v>SP-287</v>
          </cell>
          <cell r="D1112" t="str">
            <v>YPF.RN.SP-0287[00]a</v>
          </cell>
          <cell r="E1112" t="str">
            <v>Catriel</v>
          </cell>
          <cell r="F1112" t="str">
            <v>CAT Zona I</v>
          </cell>
          <cell r="G1112" t="str">
            <v>SP- 01</v>
          </cell>
          <cell r="H1112">
            <v>42395</v>
          </cell>
        </row>
        <row r="1113">
          <cell r="A1113" t="str">
            <v>SP-130</v>
          </cell>
          <cell r="B1113" t="str">
            <v>YPF.RN.SP-130</v>
          </cell>
          <cell r="C1113" t="str">
            <v>SP-0130</v>
          </cell>
          <cell r="D1113" t="str">
            <v>YPF.RN.SP-130</v>
          </cell>
          <cell r="E1113" t="str">
            <v>Catriel</v>
          </cell>
          <cell r="F1113" t="str">
            <v>CAT Zona I</v>
          </cell>
          <cell r="G1113" t="str">
            <v>SP- 01</v>
          </cell>
          <cell r="H1113">
            <v>42395</v>
          </cell>
        </row>
        <row r="1114">
          <cell r="A1114" t="str">
            <v>LaMa-2a</v>
          </cell>
          <cell r="B1114" t="str">
            <v>YPF.Nq.LaMa.x-2</v>
          </cell>
          <cell r="C1114" t="str">
            <v>LaMa-2</v>
          </cell>
          <cell r="D1114" t="str">
            <v>YPF.Nq.LaMa.x-0002a</v>
          </cell>
          <cell r="E1114" t="str">
            <v>Catriel</v>
          </cell>
          <cell r="F1114" t="str">
            <v>VAM Zona I</v>
          </cell>
          <cell r="G1114" t="str">
            <v>LaMa- 02</v>
          </cell>
          <cell r="H1114">
            <v>42394</v>
          </cell>
        </row>
        <row r="1115">
          <cell r="A1115" t="str">
            <v>VAM-19a</v>
          </cell>
          <cell r="B1115" t="str">
            <v>YPF.Nq.VAM-19</v>
          </cell>
          <cell r="C1115" t="str">
            <v>VAM-19</v>
          </cell>
          <cell r="D1115" t="str">
            <v>YPF.Nq.VAM-0019a</v>
          </cell>
          <cell r="E1115" t="str">
            <v>Catriel</v>
          </cell>
          <cell r="F1115" t="str">
            <v>VAM Zona I</v>
          </cell>
          <cell r="G1115" t="str">
            <v>VAM</v>
          </cell>
          <cell r="H1115">
            <v>42394</v>
          </cell>
        </row>
        <row r="1116">
          <cell r="A1116" t="str">
            <v>VAM-0017[00]a</v>
          </cell>
          <cell r="B1116" t="str">
            <v>YPF.Nq.VAM.a-17</v>
          </cell>
          <cell r="C1116" t="str">
            <v>VAM-17</v>
          </cell>
          <cell r="D1116" t="str">
            <v>YPF.Nq.VAM.a-0017[00]a</v>
          </cell>
          <cell r="E1116" t="str">
            <v>Catriel</v>
          </cell>
          <cell r="F1116" t="str">
            <v>VAM Zona I</v>
          </cell>
          <cell r="G1116" t="str">
            <v>VAM</v>
          </cell>
          <cell r="H1116">
            <v>42389</v>
          </cell>
        </row>
        <row r="1117">
          <cell r="A1117" t="str">
            <v>EM-81</v>
          </cell>
          <cell r="B1117" t="str">
            <v>YPF.RN.EM-81</v>
          </cell>
          <cell r="C1117" t="str">
            <v>EM-0081</v>
          </cell>
          <cell r="D1117" t="str">
            <v>YPF.RN.EM-81</v>
          </cell>
          <cell r="E1117" t="str">
            <v>Catriel</v>
          </cell>
          <cell r="F1117" t="str">
            <v>Cedido/Vendido CATRIEL</v>
          </cell>
          <cell r="G1117" t="str">
            <v>Cedido /Vendido EL MEDANITO</v>
          </cell>
          <cell r="H1117">
            <v>42389</v>
          </cell>
        </row>
        <row r="1118">
          <cell r="A1118" t="str">
            <v>SP-450a</v>
          </cell>
          <cell r="B1118" t="str">
            <v>YPF.RN.SP-450</v>
          </cell>
          <cell r="C1118" t="str">
            <v>SP-450</v>
          </cell>
          <cell r="D1118" t="str">
            <v>YPF.RN.SP-0450a</v>
          </cell>
          <cell r="E1118" t="str">
            <v>Catriel</v>
          </cell>
          <cell r="F1118" t="str">
            <v>CAT Zona I</v>
          </cell>
          <cell r="G1118" t="str">
            <v>SP-10</v>
          </cell>
          <cell r="H1118">
            <v>42388</v>
          </cell>
        </row>
        <row r="1119">
          <cell r="A1119" t="str">
            <v>SP-384a</v>
          </cell>
          <cell r="B1119" t="str">
            <v>YPF.RN.SP-384</v>
          </cell>
          <cell r="C1119" t="str">
            <v>SP-384</v>
          </cell>
          <cell r="D1119" t="str">
            <v>YPF.RN.SP-0384a</v>
          </cell>
          <cell r="E1119" t="str">
            <v>Catriel</v>
          </cell>
          <cell r="F1119" t="str">
            <v>CAT Zona I</v>
          </cell>
          <cell r="G1119" t="str">
            <v>SP- 06</v>
          </cell>
          <cell r="H1119">
            <v>42387</v>
          </cell>
        </row>
        <row r="1120">
          <cell r="A1120" t="str">
            <v>VAM-15a</v>
          </cell>
          <cell r="B1120" t="str">
            <v>YPF.Nq.VAM-15</v>
          </cell>
          <cell r="C1120" t="str">
            <v>VAM-15</v>
          </cell>
          <cell r="D1120" t="str">
            <v>YPF.Nq.VAM-0015a</v>
          </cell>
          <cell r="E1120" t="str">
            <v>Catriel</v>
          </cell>
          <cell r="F1120" t="str">
            <v>VAM Zona I</v>
          </cell>
          <cell r="G1120" t="str">
            <v>VAM</v>
          </cell>
          <cell r="H1120">
            <v>42386</v>
          </cell>
        </row>
        <row r="1121">
          <cell r="A1121" t="str">
            <v>SP-283</v>
          </cell>
          <cell r="B1121" t="str">
            <v>YPF.RN.SP-283</v>
          </cell>
          <cell r="C1121" t="str">
            <v>SP-283</v>
          </cell>
          <cell r="D1121" t="str">
            <v>YPF.RN.SP-283</v>
          </cell>
          <cell r="E1121" t="str">
            <v>Catriel</v>
          </cell>
          <cell r="F1121" t="str">
            <v>CAT Zona I</v>
          </cell>
          <cell r="G1121" t="str">
            <v>SP- 09</v>
          </cell>
          <cell r="H1121">
            <v>42386</v>
          </cell>
        </row>
        <row r="1122">
          <cell r="A1122" t="str">
            <v>EM-798a</v>
          </cell>
          <cell r="B1122" t="str">
            <v>YPF.RN.EM-798</v>
          </cell>
          <cell r="C1122" t="str">
            <v>EM-798</v>
          </cell>
          <cell r="D1122" t="str">
            <v>YPF.RN.EM-0798a</v>
          </cell>
          <cell r="E1122" t="str">
            <v>Catriel</v>
          </cell>
          <cell r="F1122" t="str">
            <v>Cedido/Vendido CATRIEL</v>
          </cell>
          <cell r="G1122" t="str">
            <v>Cedido /Vendido EL MEDANITO</v>
          </cell>
          <cell r="H1122">
            <v>42385</v>
          </cell>
        </row>
        <row r="1123">
          <cell r="A1123" t="str">
            <v>SCB-133a</v>
          </cell>
          <cell r="B1123" t="str">
            <v>YPF.Nq.SCB-133</v>
          </cell>
          <cell r="C1123" t="str">
            <v>SCB-133</v>
          </cell>
          <cell r="D1123" t="str">
            <v>YPF.Nq.SCB-0133a</v>
          </cell>
          <cell r="E1123" t="str">
            <v>Catriel</v>
          </cell>
          <cell r="F1123" t="str">
            <v>VAM Zona I</v>
          </cell>
          <cell r="G1123" t="str">
            <v>SCB- 01</v>
          </cell>
          <cell r="H1123">
            <v>42384</v>
          </cell>
        </row>
        <row r="1124">
          <cell r="A1124" t="str">
            <v>SP-337a</v>
          </cell>
          <cell r="B1124" t="str">
            <v>YPF.RN.SP-337</v>
          </cell>
          <cell r="C1124" t="str">
            <v>SP-337</v>
          </cell>
          <cell r="D1124" t="str">
            <v>YPF.RN.SP-0337a</v>
          </cell>
          <cell r="E1124" t="str">
            <v>Catriel</v>
          </cell>
          <cell r="F1124" t="str">
            <v>CAT Zona I</v>
          </cell>
          <cell r="G1124" t="str">
            <v>SP- 02</v>
          </cell>
          <cell r="H1124">
            <v>42384</v>
          </cell>
        </row>
        <row r="1125">
          <cell r="A1125" t="str">
            <v>PuB-88</v>
          </cell>
          <cell r="B1125" t="str">
            <v>YPF.RN.PuB-88</v>
          </cell>
          <cell r="C1125" t="str">
            <v>PuB-0088</v>
          </cell>
          <cell r="D1125" t="str">
            <v>YPF.RN.PuB-88</v>
          </cell>
          <cell r="E1125" t="str">
            <v>Catriel</v>
          </cell>
          <cell r="F1125" t="str">
            <v>CAT Zona I</v>
          </cell>
          <cell r="G1125" t="str">
            <v>PB- 03</v>
          </cell>
          <cell r="H1125">
            <v>42384</v>
          </cell>
        </row>
        <row r="1126">
          <cell r="A1126" t="str">
            <v>EBS.x-1</v>
          </cell>
          <cell r="B1126" t="str">
            <v>YPF.RN.EBS.x-1</v>
          </cell>
          <cell r="C1126" t="str">
            <v>EBS-0001</v>
          </cell>
          <cell r="D1126" t="str">
            <v>YPF.RN.EBS.x-1</v>
          </cell>
          <cell r="E1126" t="str">
            <v>Catriel</v>
          </cell>
          <cell r="F1126" t="str">
            <v>CAT Zona I</v>
          </cell>
          <cell r="G1126" t="str">
            <v>SP-10</v>
          </cell>
          <cell r="H1126">
            <v>42383</v>
          </cell>
        </row>
        <row r="1127">
          <cell r="A1127" t="str">
            <v>PuB-105a</v>
          </cell>
          <cell r="B1127" t="str">
            <v>YPF.RN.PuB-105</v>
          </cell>
          <cell r="C1127" t="str">
            <v>PuB-105</v>
          </cell>
          <cell r="D1127" t="str">
            <v>YPF.RN.PuB-0105a</v>
          </cell>
          <cell r="E1127" t="str">
            <v>Catriel</v>
          </cell>
          <cell r="F1127" t="str">
            <v>CAT Zona I</v>
          </cell>
          <cell r="G1127" t="str">
            <v>PB- 03</v>
          </cell>
          <cell r="H1127">
            <v>42383</v>
          </cell>
        </row>
        <row r="1128">
          <cell r="A1128" t="str">
            <v>SP-474a</v>
          </cell>
          <cell r="B1128" t="str">
            <v>YPF.RN.SP-474</v>
          </cell>
          <cell r="C1128" t="str">
            <v>SP-474</v>
          </cell>
          <cell r="D1128" t="str">
            <v>YPF.RN.SP-0474a</v>
          </cell>
          <cell r="E1128" t="str">
            <v>Catriel</v>
          </cell>
          <cell r="F1128" t="str">
            <v>CAT Zona I</v>
          </cell>
          <cell r="G1128" t="str">
            <v>SP- 02</v>
          </cell>
          <cell r="H1128">
            <v>42382</v>
          </cell>
        </row>
        <row r="1129">
          <cell r="A1129" t="str">
            <v>EM-754a</v>
          </cell>
          <cell r="B1129" t="str">
            <v>YPF.RN.EM-754</v>
          </cell>
          <cell r="C1129" t="str">
            <v>EM-754</v>
          </cell>
          <cell r="D1129" t="str">
            <v>YPF.RN.EM-0754a</v>
          </cell>
          <cell r="E1129" t="str">
            <v>Catriel</v>
          </cell>
          <cell r="F1129" t="str">
            <v>Cedido/Vendido CATRIEL</v>
          </cell>
          <cell r="G1129" t="str">
            <v>Cedido /Vendido EL MEDANITO</v>
          </cell>
          <cell r="H1129">
            <v>42382</v>
          </cell>
        </row>
        <row r="1130">
          <cell r="A1130" t="str">
            <v>PuB.a-170[00]a</v>
          </cell>
          <cell r="B1130" t="str">
            <v>YPF.RN.PuB.a-170</v>
          </cell>
          <cell r="C1130" t="str">
            <v>PuB.a-170</v>
          </cell>
          <cell r="D1130" t="str">
            <v>YPF.RN.PuB.a-0170[00]a</v>
          </cell>
          <cell r="E1130" t="str">
            <v>Catriel</v>
          </cell>
          <cell r="F1130" t="str">
            <v>CAT Zona I</v>
          </cell>
          <cell r="G1130" t="str">
            <v>PB- 04</v>
          </cell>
          <cell r="H1130">
            <v>42381</v>
          </cell>
        </row>
        <row r="1131">
          <cell r="A1131" t="str">
            <v>EM-870a</v>
          </cell>
          <cell r="B1131" t="str">
            <v>YPF.RN.EM-870</v>
          </cell>
          <cell r="C1131" t="str">
            <v>EM-870</v>
          </cell>
          <cell r="D1131" t="str">
            <v>YPF.RN.EM-0870a</v>
          </cell>
          <cell r="E1131" t="str">
            <v>Catriel</v>
          </cell>
          <cell r="F1131" t="str">
            <v>Cedido/Vendido CATRIEL</v>
          </cell>
          <cell r="G1131" t="str">
            <v>Cedido /Vendido EL MEDANITO</v>
          </cell>
          <cell r="H1131">
            <v>42380</v>
          </cell>
        </row>
        <row r="1132">
          <cell r="A1132" t="str">
            <v>PuB-195[00]a</v>
          </cell>
          <cell r="B1132" t="str">
            <v>YPF.RN.PuB-195</v>
          </cell>
          <cell r="C1132" t="str">
            <v>PuB-195</v>
          </cell>
          <cell r="D1132" t="str">
            <v>YPF.RN.PuB-0195[00]a</v>
          </cell>
          <cell r="E1132" t="str">
            <v>Catriel</v>
          </cell>
          <cell r="F1132" t="str">
            <v>CAT Zona I</v>
          </cell>
          <cell r="G1132" t="str">
            <v>PB- 04</v>
          </cell>
          <cell r="H1132">
            <v>42380</v>
          </cell>
        </row>
        <row r="1133">
          <cell r="A1133" t="str">
            <v>VAM-58(d)[00]a</v>
          </cell>
          <cell r="B1133" t="str">
            <v>YPF.Nq.VAM-58(d)</v>
          </cell>
          <cell r="C1133" t="str">
            <v>VAM-58(d)</v>
          </cell>
          <cell r="D1133" t="str">
            <v>YPF.Nq.VAM-0058(d)[00]a</v>
          </cell>
          <cell r="E1133" t="str">
            <v>Catriel</v>
          </cell>
          <cell r="F1133" t="str">
            <v>VAM Zona I</v>
          </cell>
          <cell r="G1133" t="str">
            <v>VAM</v>
          </cell>
          <cell r="H1133">
            <v>42379</v>
          </cell>
        </row>
        <row r="1134">
          <cell r="A1134" t="str">
            <v>SP-0151[00]a(I)</v>
          </cell>
          <cell r="B1134" t="str">
            <v>YPF.RN.SP.xp-151(I)</v>
          </cell>
          <cell r="C1134" t="str">
            <v>SP-151(I)</v>
          </cell>
          <cell r="D1134" t="str">
            <v>YPF.RN.SP.xp-0151[00]a(I)</v>
          </cell>
          <cell r="E1134" t="str">
            <v>Catriel</v>
          </cell>
          <cell r="F1134" t="str">
            <v>CAT Zona I</v>
          </cell>
          <cell r="G1134" t="str">
            <v>SP- 03</v>
          </cell>
          <cell r="H1134">
            <v>42379</v>
          </cell>
        </row>
        <row r="1135">
          <cell r="A1135" t="str">
            <v>VAM-14a</v>
          </cell>
          <cell r="B1135" t="str">
            <v>YPF.Nq.VAM-14</v>
          </cell>
          <cell r="C1135" t="str">
            <v>VAM-14</v>
          </cell>
          <cell r="D1135" t="str">
            <v>YPF.Nq.VAM-0014a</v>
          </cell>
          <cell r="E1135" t="str">
            <v>Catriel</v>
          </cell>
          <cell r="F1135" t="str">
            <v>VAM Zona I</v>
          </cell>
          <cell r="G1135" t="str">
            <v>VAM</v>
          </cell>
          <cell r="H1135">
            <v>42379</v>
          </cell>
        </row>
        <row r="1136">
          <cell r="A1136" t="str">
            <v>PuB-156[00]a</v>
          </cell>
          <cell r="B1136" t="str">
            <v>YPF.RN.PuB-156</v>
          </cell>
          <cell r="C1136" t="str">
            <v>PuB-156</v>
          </cell>
          <cell r="D1136" t="str">
            <v>YPF.RN.PuB-0156[00]a</v>
          </cell>
          <cell r="E1136" t="str">
            <v>Catriel</v>
          </cell>
          <cell r="F1136" t="str">
            <v>CAT Zona I</v>
          </cell>
          <cell r="G1136" t="str">
            <v>PB- 04</v>
          </cell>
          <cell r="H1136">
            <v>42378</v>
          </cell>
        </row>
        <row r="1137">
          <cell r="A1137" t="str">
            <v>VAM-34a</v>
          </cell>
          <cell r="B1137" t="str">
            <v>YPF.Nq.VAM-34</v>
          </cell>
          <cell r="C1137" t="str">
            <v>VAM-34</v>
          </cell>
          <cell r="D1137" t="str">
            <v>YPF.Nq.VAM-0034a</v>
          </cell>
          <cell r="E1137" t="str">
            <v>Catriel</v>
          </cell>
          <cell r="F1137" t="str">
            <v>VAM Zona I</v>
          </cell>
          <cell r="G1137" t="str">
            <v>VAM</v>
          </cell>
          <cell r="H1137">
            <v>42376</v>
          </cell>
        </row>
        <row r="1138">
          <cell r="A1138" t="str">
            <v>PuB-141[00]a</v>
          </cell>
          <cell r="B1138" t="str">
            <v>YPF.RN.PuB-141</v>
          </cell>
          <cell r="C1138" t="str">
            <v>PuB-141</v>
          </cell>
          <cell r="D1138" t="str">
            <v>YPF.RN.PuB-0141[00]a</v>
          </cell>
          <cell r="E1138" t="str">
            <v>Catriel</v>
          </cell>
          <cell r="F1138" t="str">
            <v>CAT Zona I</v>
          </cell>
          <cell r="G1138" t="str">
            <v>PB- 04</v>
          </cell>
          <cell r="H1138">
            <v>42375</v>
          </cell>
        </row>
        <row r="1139">
          <cell r="A1139" t="str">
            <v>VAM-0017[00]a</v>
          </cell>
          <cell r="B1139" t="str">
            <v>YPF.Nq.VAM.a-17</v>
          </cell>
          <cell r="C1139" t="str">
            <v>VAM-17</v>
          </cell>
          <cell r="D1139" t="str">
            <v>YPF.Nq.VAM.a-0017[00]a</v>
          </cell>
          <cell r="E1139" t="str">
            <v>Catriel</v>
          </cell>
          <cell r="F1139" t="str">
            <v>VAM Zona I</v>
          </cell>
          <cell r="G1139" t="str">
            <v>VAM</v>
          </cell>
          <cell r="H1139">
            <v>42374</v>
          </cell>
        </row>
        <row r="1140">
          <cell r="A1140" t="str">
            <v>PuB-118</v>
          </cell>
          <cell r="B1140" t="str">
            <v>YPF.RN.PuB-118</v>
          </cell>
          <cell r="C1140" t="str">
            <v>PuB-118</v>
          </cell>
          <cell r="D1140" t="str">
            <v>YPF.RN.PuB-118</v>
          </cell>
          <cell r="E1140" t="str">
            <v>Catriel</v>
          </cell>
          <cell r="F1140" t="str">
            <v>CAT Zona I</v>
          </cell>
          <cell r="G1140" t="str">
            <v>PB- 02</v>
          </cell>
          <cell r="H1140">
            <v>42373</v>
          </cell>
        </row>
        <row r="1141">
          <cell r="A1141" t="str">
            <v>SP-279</v>
          </cell>
          <cell r="B1141" t="str">
            <v>YPF.RN.SP-279</v>
          </cell>
          <cell r="C1141" t="str">
            <v>SP-0279</v>
          </cell>
          <cell r="D1141" t="str">
            <v>YPF.RN.SP-279</v>
          </cell>
          <cell r="E1141" t="str">
            <v>Catriel</v>
          </cell>
          <cell r="F1141" t="str">
            <v>CAT Zona I</v>
          </cell>
          <cell r="G1141" t="str">
            <v>SP- 03</v>
          </cell>
          <cell r="H1141">
            <v>42372</v>
          </cell>
        </row>
        <row r="1142">
          <cell r="A1142" t="str">
            <v>SCB-0063[00]a</v>
          </cell>
          <cell r="B1142" t="str">
            <v>YPF.Nq.SCB-63</v>
          </cell>
          <cell r="C1142" t="str">
            <v>SCB-63</v>
          </cell>
          <cell r="D1142" t="str">
            <v>YPF.Nq.SCB-0063[00]a</v>
          </cell>
          <cell r="E1142" t="str">
            <v>Catriel</v>
          </cell>
          <cell r="F1142" t="str">
            <v>VAM Zona I</v>
          </cell>
          <cell r="G1142" t="str">
            <v>SCB- 01</v>
          </cell>
          <cell r="H1142">
            <v>42371</v>
          </cell>
        </row>
        <row r="1143">
          <cell r="A1143" t="str">
            <v>SP-461a</v>
          </cell>
          <cell r="B1143" t="str">
            <v>YPF.RN.SP.a-461</v>
          </cell>
          <cell r="C1143" t="str">
            <v>SP.a-461</v>
          </cell>
          <cell r="D1143" t="str">
            <v>YPF.RN.SP.a-0461a</v>
          </cell>
          <cell r="E1143" t="str">
            <v>Catriel</v>
          </cell>
          <cell r="F1143" t="str">
            <v>CAT Zona I</v>
          </cell>
          <cell r="G1143" t="str">
            <v>SP- 01</v>
          </cell>
          <cell r="H1143">
            <v>42371</v>
          </cell>
        </row>
        <row r="1144">
          <cell r="A1144" t="str">
            <v>VAM-66a</v>
          </cell>
          <cell r="B1144" t="str">
            <v>YPF.Nq.VAM-66</v>
          </cell>
          <cell r="C1144" t="str">
            <v>VAM-66</v>
          </cell>
          <cell r="D1144" t="str">
            <v>YPF.Nq.VAM-0066a</v>
          </cell>
          <cell r="E1144" t="str">
            <v>Catriel</v>
          </cell>
          <cell r="F1144" t="str">
            <v>VAM Zona I</v>
          </cell>
          <cell r="G1144" t="str">
            <v>VAM</v>
          </cell>
          <cell r="H1144">
            <v>42368</v>
          </cell>
        </row>
        <row r="1145">
          <cell r="A1145" t="str">
            <v>EM-74</v>
          </cell>
          <cell r="B1145" t="str">
            <v>YPF.RN.EM-74</v>
          </cell>
          <cell r="C1145" t="str">
            <v>EM-0074</v>
          </cell>
          <cell r="D1145" t="str">
            <v>YPF.RN.EM-74</v>
          </cell>
          <cell r="E1145" t="str">
            <v>Catriel</v>
          </cell>
          <cell r="F1145" t="str">
            <v>Cedido/Vendido CATRIEL</v>
          </cell>
          <cell r="G1145" t="str">
            <v>Cedido /Vendido EL MEDANITO</v>
          </cell>
          <cell r="H1145">
            <v>42367</v>
          </cell>
        </row>
        <row r="1146">
          <cell r="A1146" t="str">
            <v>EM-661a</v>
          </cell>
          <cell r="B1146" t="str">
            <v>YPF.RN.EM.a-661</v>
          </cell>
          <cell r="C1146" t="str">
            <v>EM-661</v>
          </cell>
          <cell r="D1146" t="str">
            <v>YPF.RN.EM.a-0661a</v>
          </cell>
          <cell r="E1146" t="str">
            <v>Catriel</v>
          </cell>
          <cell r="F1146" t="str">
            <v>Cedido/Vendido CATRIEL</v>
          </cell>
          <cell r="G1146" t="str">
            <v>Cedido /Vendido EL MEDANITO</v>
          </cell>
          <cell r="H1146">
            <v>42367</v>
          </cell>
        </row>
        <row r="1147">
          <cell r="A1147" t="str">
            <v>SP-50</v>
          </cell>
          <cell r="B1147" t="str">
            <v>YPF.RN.SP-50</v>
          </cell>
          <cell r="C1147" t="str">
            <v>SP-0050</v>
          </cell>
          <cell r="D1147" t="str">
            <v>YPF.RN.SP-50</v>
          </cell>
          <cell r="E1147" t="str">
            <v>Catriel</v>
          </cell>
          <cell r="F1147" t="str">
            <v>CAT Zona I</v>
          </cell>
          <cell r="G1147" t="str">
            <v>SP- 02</v>
          </cell>
          <cell r="H1147">
            <v>42367</v>
          </cell>
        </row>
        <row r="1148">
          <cell r="A1148" t="str">
            <v>SCB-146a</v>
          </cell>
          <cell r="B1148" t="str">
            <v>YPF.Nq.SCB-146(d)</v>
          </cell>
          <cell r="C1148" t="str">
            <v>SCB-146(d)</v>
          </cell>
          <cell r="D1148" t="str">
            <v>YPF.Nq.SCB-0146a</v>
          </cell>
          <cell r="E1148" t="str">
            <v>Catriel</v>
          </cell>
          <cell r="F1148" t="str">
            <v>VAM Zona I</v>
          </cell>
          <cell r="G1148" t="str">
            <v>SCB- 01</v>
          </cell>
          <cell r="H1148">
            <v>42365</v>
          </cell>
        </row>
        <row r="1149">
          <cell r="A1149" t="str">
            <v>SP-138(I)[00]a</v>
          </cell>
          <cell r="B1149" t="str">
            <v>YPF.RN.SP-138(I)</v>
          </cell>
          <cell r="C1149" t="str">
            <v>SP-138(I)</v>
          </cell>
          <cell r="D1149" t="str">
            <v>YPF.RN.SP-0138(I)[00]a</v>
          </cell>
          <cell r="E1149" t="str">
            <v>Catriel</v>
          </cell>
          <cell r="F1149" t="str">
            <v>CAT Zona I</v>
          </cell>
          <cell r="G1149" t="str">
            <v>SP- 06</v>
          </cell>
          <cell r="H1149">
            <v>42365</v>
          </cell>
        </row>
        <row r="1150">
          <cell r="A1150" t="str">
            <v>PuB.a-167[00]a</v>
          </cell>
          <cell r="B1150" t="str">
            <v>YPF.RN.PuB.a-167</v>
          </cell>
          <cell r="C1150" t="str">
            <v>PuB.a-167</v>
          </cell>
          <cell r="D1150" t="str">
            <v>YPF.RN.PuB.a-0167[00]a</v>
          </cell>
          <cell r="E1150" t="str">
            <v>Catriel</v>
          </cell>
          <cell r="F1150" t="str">
            <v>CAT Zona I</v>
          </cell>
          <cell r="G1150" t="str">
            <v>PB- 04</v>
          </cell>
          <cell r="H1150">
            <v>42364</v>
          </cell>
        </row>
        <row r="1151">
          <cell r="A1151" t="str">
            <v>SP-229</v>
          </cell>
          <cell r="B1151" t="str">
            <v>YPF.RN.SP-229</v>
          </cell>
          <cell r="C1151" t="str">
            <v>SP-0229</v>
          </cell>
          <cell r="D1151" t="str">
            <v>YPF.RN.SP-229</v>
          </cell>
          <cell r="E1151" t="str">
            <v>Catriel</v>
          </cell>
          <cell r="F1151" t="str">
            <v>CAT Zona I</v>
          </cell>
          <cell r="G1151" t="str">
            <v>SP- 07</v>
          </cell>
          <cell r="H1151">
            <v>42361</v>
          </cell>
        </row>
        <row r="1152">
          <cell r="A1152" t="str">
            <v>VAM-70[00]a</v>
          </cell>
          <cell r="B1152" t="str">
            <v>YPF.Nq.VAM-70</v>
          </cell>
          <cell r="C1152" t="str">
            <v>VAM-70</v>
          </cell>
          <cell r="D1152" t="str">
            <v>YPF.Nq.VAM-0070[00]a</v>
          </cell>
          <cell r="E1152" t="str">
            <v>Catriel</v>
          </cell>
          <cell r="F1152" t="str">
            <v>VAM Zona I</v>
          </cell>
          <cell r="G1152" t="str">
            <v>VAM</v>
          </cell>
          <cell r="H1152">
            <v>42360</v>
          </cell>
        </row>
        <row r="1153">
          <cell r="A1153" t="str">
            <v>SP-29</v>
          </cell>
          <cell r="B1153" t="str">
            <v>YPF.RN.SP-29</v>
          </cell>
          <cell r="C1153" t="str">
            <v>SP-0029</v>
          </cell>
          <cell r="D1153" t="str">
            <v>YPF.RN.SP-29</v>
          </cell>
          <cell r="E1153" t="str">
            <v>Catriel</v>
          </cell>
          <cell r="F1153" t="str">
            <v>CAT Zona I</v>
          </cell>
          <cell r="G1153" t="str">
            <v>SP- 06</v>
          </cell>
          <cell r="H1153">
            <v>42360</v>
          </cell>
        </row>
        <row r="1154">
          <cell r="A1154" t="str">
            <v>PuB-108a</v>
          </cell>
          <cell r="B1154" t="str">
            <v>YPF.RN.PuB-108</v>
          </cell>
          <cell r="C1154" t="str">
            <v>PuB-108</v>
          </cell>
          <cell r="D1154" t="str">
            <v>YPF.RN.PuB-0108a</v>
          </cell>
          <cell r="E1154" t="str">
            <v>Catriel</v>
          </cell>
          <cell r="F1154" t="str">
            <v>CAT Zona I</v>
          </cell>
          <cell r="G1154" t="str">
            <v>PB- 03</v>
          </cell>
          <cell r="H1154">
            <v>42358</v>
          </cell>
        </row>
        <row r="1155">
          <cell r="A1155" t="str">
            <v>SP-116</v>
          </cell>
          <cell r="B1155" t="str">
            <v>YPF.RN.SP-116</v>
          </cell>
          <cell r="C1155" t="str">
            <v>SP-0116</v>
          </cell>
          <cell r="D1155" t="str">
            <v>YPF.RN.SP-116</v>
          </cell>
          <cell r="E1155" t="str">
            <v>Catriel</v>
          </cell>
          <cell r="F1155" t="str">
            <v>CAT Zona I</v>
          </cell>
          <cell r="G1155" t="str">
            <v>SP- 02</v>
          </cell>
          <cell r="H1155">
            <v>42357</v>
          </cell>
        </row>
        <row r="1156">
          <cell r="A1156" t="str">
            <v>EM-507a(I)</v>
          </cell>
          <cell r="B1156" t="str">
            <v>YPF.RN.EM.IA-507(I)</v>
          </cell>
          <cell r="C1156" t="str">
            <v>EM.IA-507(I)</v>
          </cell>
          <cell r="D1156" t="str">
            <v>YPF.RN.EM.IA-0507a(I)</v>
          </cell>
          <cell r="E1156" t="str">
            <v>Catriel</v>
          </cell>
          <cell r="F1156" t="str">
            <v>Cedido/Vendido CATRIEL</v>
          </cell>
          <cell r="G1156" t="str">
            <v>Cedido /Vendido EL MEDANITO</v>
          </cell>
          <cell r="H1156">
            <v>42356</v>
          </cell>
        </row>
        <row r="1157">
          <cell r="A1157" t="str">
            <v>PuB-46</v>
          </cell>
          <cell r="B1157" t="str">
            <v>YPF.RN.PuB-46</v>
          </cell>
          <cell r="C1157" t="str">
            <v>PuB-0046</v>
          </cell>
          <cell r="D1157" t="str">
            <v>YPF.RN.PuB-46</v>
          </cell>
          <cell r="E1157" t="str">
            <v>Catriel</v>
          </cell>
          <cell r="F1157" t="str">
            <v>CAT Zona I</v>
          </cell>
          <cell r="G1157" t="str">
            <v>PB- 03</v>
          </cell>
          <cell r="H1157">
            <v>42356</v>
          </cell>
        </row>
        <row r="1158">
          <cell r="A1158" t="str">
            <v>BP.a-4</v>
          </cell>
          <cell r="B1158" t="str">
            <v>YPF.RN.BP.a-4</v>
          </cell>
          <cell r="C1158" t="str">
            <v>BP-0004</v>
          </cell>
          <cell r="D1158" t="str">
            <v>YPF.RN.BP.a-4</v>
          </cell>
          <cell r="E1158" t="str">
            <v>Catriel</v>
          </cell>
          <cell r="F1158" t="str">
            <v>Cedido/Vendido CATRIEL</v>
          </cell>
          <cell r="G1158" t="str">
            <v>Cedido/Vendido BAJO DEL PICHE</v>
          </cell>
          <cell r="H1158">
            <v>42355</v>
          </cell>
        </row>
        <row r="1159">
          <cell r="A1159" t="str">
            <v>SP-297a</v>
          </cell>
          <cell r="B1159" t="str">
            <v>YPF.RN.SP-297</v>
          </cell>
          <cell r="C1159" t="str">
            <v>SP-297</v>
          </cell>
          <cell r="D1159" t="str">
            <v>YPF.RN.SP-0297a</v>
          </cell>
          <cell r="E1159" t="str">
            <v>Catriel</v>
          </cell>
          <cell r="F1159" t="str">
            <v>CAT Zona I</v>
          </cell>
          <cell r="G1159" t="str">
            <v>SP- 06</v>
          </cell>
          <cell r="H1159">
            <v>42355</v>
          </cell>
        </row>
        <row r="1160">
          <cell r="A1160" t="str">
            <v>EM-75</v>
          </cell>
          <cell r="B1160" t="str">
            <v>YPF.RN.EM-75</v>
          </cell>
          <cell r="C1160" t="str">
            <v>EM-0075</v>
          </cell>
          <cell r="D1160" t="str">
            <v>YPF.RN.EM-75</v>
          </cell>
          <cell r="E1160" t="str">
            <v>Catriel</v>
          </cell>
          <cell r="F1160" t="str">
            <v>Cedido/Vendido CATRIEL</v>
          </cell>
          <cell r="G1160" t="str">
            <v>Cedido /Vendido EL MEDANITO</v>
          </cell>
          <cell r="H1160">
            <v>42353</v>
          </cell>
        </row>
        <row r="1161">
          <cell r="A1161" t="str">
            <v>PuB-118</v>
          </cell>
          <cell r="B1161" t="str">
            <v>YPF.RN.PuB-118</v>
          </cell>
          <cell r="C1161" t="str">
            <v>PuB-118</v>
          </cell>
          <cell r="D1161" t="str">
            <v>YPF.RN.PuB-118</v>
          </cell>
          <cell r="E1161" t="str">
            <v>Catriel</v>
          </cell>
          <cell r="F1161" t="str">
            <v>CAT Zona I</v>
          </cell>
          <cell r="G1161" t="str">
            <v>PB- 02</v>
          </cell>
          <cell r="H1161">
            <v>42353</v>
          </cell>
        </row>
        <row r="1162">
          <cell r="A1162" t="str">
            <v>SP-474a</v>
          </cell>
          <cell r="B1162" t="str">
            <v>YPF.RN.SP-474</v>
          </cell>
          <cell r="C1162" t="str">
            <v>SP-474</v>
          </cell>
          <cell r="D1162" t="str">
            <v>YPF.RN.SP-0474a</v>
          </cell>
          <cell r="E1162" t="str">
            <v>Catriel</v>
          </cell>
          <cell r="F1162" t="str">
            <v>CAT Zona I</v>
          </cell>
          <cell r="G1162" t="str">
            <v>SP- 02</v>
          </cell>
          <cell r="H1162">
            <v>42352</v>
          </cell>
        </row>
        <row r="1163">
          <cell r="A1163" t="str">
            <v>SP-429a</v>
          </cell>
          <cell r="B1163" t="str">
            <v>YPF.RN.SP-429</v>
          </cell>
          <cell r="C1163" t="str">
            <v>SP-429</v>
          </cell>
          <cell r="D1163" t="str">
            <v>YPF.RN.SP-0429a</v>
          </cell>
          <cell r="E1163" t="str">
            <v>Catriel</v>
          </cell>
          <cell r="F1163" t="str">
            <v>CAT Zona I</v>
          </cell>
          <cell r="G1163" t="str">
            <v>SP- 09</v>
          </cell>
          <cell r="H1163">
            <v>42352</v>
          </cell>
        </row>
        <row r="1164">
          <cell r="A1164" t="str">
            <v>VAM-52a</v>
          </cell>
          <cell r="B1164" t="str">
            <v>YPF.Nq.VAM-52(d)</v>
          </cell>
          <cell r="C1164" t="str">
            <v>VAM-52(d)</v>
          </cell>
          <cell r="D1164" t="str">
            <v>YPF.Nq.VAM-0052a</v>
          </cell>
          <cell r="E1164" t="str">
            <v>Catriel</v>
          </cell>
          <cell r="F1164" t="str">
            <v>VAM Zona I</v>
          </cell>
          <cell r="G1164" t="str">
            <v>VAM</v>
          </cell>
          <cell r="H1164">
            <v>42352</v>
          </cell>
        </row>
        <row r="1165">
          <cell r="A1165" t="str">
            <v>SP-466a</v>
          </cell>
          <cell r="B1165" t="str">
            <v>YPF.RN.SP.a-466</v>
          </cell>
          <cell r="C1165" t="str">
            <v>SP.a-466</v>
          </cell>
          <cell r="D1165" t="str">
            <v>YPF.RN.SP.a-0466a</v>
          </cell>
          <cell r="E1165" t="str">
            <v>Catriel</v>
          </cell>
          <cell r="F1165" t="str">
            <v>CAT Zona I</v>
          </cell>
          <cell r="G1165" t="str">
            <v>SP- 02</v>
          </cell>
          <cell r="H1165">
            <v>42350</v>
          </cell>
        </row>
        <row r="1166">
          <cell r="A1166" t="str">
            <v>PuB-128a</v>
          </cell>
          <cell r="B1166" t="str">
            <v>YPF.RN.PuB-128</v>
          </cell>
          <cell r="C1166" t="str">
            <v>PuB-128</v>
          </cell>
          <cell r="D1166" t="str">
            <v>YPF.RN.PuB-0128a</v>
          </cell>
          <cell r="E1166" t="str">
            <v>Catriel</v>
          </cell>
          <cell r="F1166" t="str">
            <v>CAT Zona I</v>
          </cell>
          <cell r="G1166" t="str">
            <v>PB- 01</v>
          </cell>
          <cell r="H1166">
            <v>42348</v>
          </cell>
        </row>
        <row r="1167">
          <cell r="A1167" t="str">
            <v>VAM-21a(I)</v>
          </cell>
          <cell r="B1167" t="str">
            <v>YPF.Nq.VAM-21(I)</v>
          </cell>
          <cell r="C1167" t="str">
            <v>VAM-21(I)</v>
          </cell>
          <cell r="D1167" t="str">
            <v>YPF.Nq.VAM-0021a(I)</v>
          </cell>
          <cell r="E1167" t="str">
            <v>Catriel</v>
          </cell>
          <cell r="F1167" t="str">
            <v>VAM Zona I</v>
          </cell>
          <cell r="G1167" t="str">
            <v>VAM</v>
          </cell>
          <cell r="H1167">
            <v>42347</v>
          </cell>
        </row>
        <row r="1168">
          <cell r="A1168" t="str">
            <v>EM-287</v>
          </cell>
          <cell r="B1168" t="str">
            <v>YPF.RN.EM-287</v>
          </cell>
          <cell r="C1168" t="str">
            <v>EM-0287</v>
          </cell>
          <cell r="D1168" t="str">
            <v>YPF.RN.EM-287</v>
          </cell>
          <cell r="E1168" t="str">
            <v>Catriel</v>
          </cell>
          <cell r="F1168" t="str">
            <v>Cedido/Vendido CATRIEL</v>
          </cell>
          <cell r="G1168" t="str">
            <v>Cedido /Vendido EL MEDANITO</v>
          </cell>
          <cell r="H1168">
            <v>42347</v>
          </cell>
        </row>
        <row r="1169">
          <cell r="A1169" t="str">
            <v>SP-247</v>
          </cell>
          <cell r="B1169" t="str">
            <v>YPF.RN.SP-247</v>
          </cell>
          <cell r="C1169" t="str">
            <v>SP-0247</v>
          </cell>
          <cell r="D1169" t="str">
            <v>YPF.RN.SP-247</v>
          </cell>
          <cell r="E1169" t="str">
            <v>Catriel</v>
          </cell>
          <cell r="F1169" t="str">
            <v>CAT Zona I</v>
          </cell>
          <cell r="G1169" t="str">
            <v>SP- 07</v>
          </cell>
          <cell r="H1169">
            <v>42345</v>
          </cell>
        </row>
        <row r="1170">
          <cell r="A1170" t="str">
            <v>SP-324a</v>
          </cell>
          <cell r="B1170" t="str">
            <v>YPF.RN.SP.a-324</v>
          </cell>
          <cell r="C1170" t="str">
            <v>SP-324</v>
          </cell>
          <cell r="D1170" t="str">
            <v>YPF.RN.SP.a-0324a</v>
          </cell>
          <cell r="E1170" t="str">
            <v>Catriel</v>
          </cell>
          <cell r="F1170" t="str">
            <v>CAT Zona I</v>
          </cell>
          <cell r="G1170" t="str">
            <v>SP- 01</v>
          </cell>
          <cell r="H1170">
            <v>42345</v>
          </cell>
        </row>
        <row r="1171">
          <cell r="A1171" t="str">
            <v>EM-743a</v>
          </cell>
          <cell r="B1171" t="str">
            <v>YPF.RN.EM-743</v>
          </cell>
          <cell r="C1171" t="str">
            <v>EM-743</v>
          </cell>
          <cell r="D1171" t="str">
            <v>YPF.RN.EM-0743a</v>
          </cell>
          <cell r="E1171" t="str">
            <v>Catriel</v>
          </cell>
          <cell r="F1171" t="str">
            <v>Cedido/Vendido CATRIEL</v>
          </cell>
          <cell r="G1171" t="str">
            <v>Cedido /Vendido EL MEDANITO</v>
          </cell>
          <cell r="H1171">
            <v>42344</v>
          </cell>
        </row>
        <row r="1172">
          <cell r="A1172" t="str">
            <v>SP-307a</v>
          </cell>
          <cell r="B1172" t="str">
            <v>YPF.RN.SP.IA-307</v>
          </cell>
          <cell r="C1172" t="str">
            <v>SP-307</v>
          </cell>
          <cell r="D1172" t="str">
            <v>YPF.RN.SP.IA-0307a</v>
          </cell>
          <cell r="E1172" t="str">
            <v>Catriel</v>
          </cell>
          <cell r="F1172" t="str">
            <v>CAT Zona I</v>
          </cell>
          <cell r="G1172" t="str">
            <v>SP- 06</v>
          </cell>
          <cell r="H1172">
            <v>42344</v>
          </cell>
        </row>
        <row r="1173">
          <cell r="A1173" t="str">
            <v>SP-364a</v>
          </cell>
          <cell r="B1173" t="str">
            <v>YPF.RN.SP-364</v>
          </cell>
          <cell r="C1173" t="str">
            <v>SP-364</v>
          </cell>
          <cell r="D1173" t="str">
            <v>YPF.RN.SP-0364a</v>
          </cell>
          <cell r="E1173" t="str">
            <v>Catriel</v>
          </cell>
          <cell r="F1173" t="str">
            <v>CAT Zona I</v>
          </cell>
          <cell r="G1173" t="str">
            <v>SP- 06</v>
          </cell>
          <cell r="H1173">
            <v>42343</v>
          </cell>
        </row>
        <row r="1174">
          <cell r="A1174" t="str">
            <v>VAM-0011[00]a(I)</v>
          </cell>
          <cell r="B1174" t="str">
            <v>YPF.Nq.VAM.a-11(I)</v>
          </cell>
          <cell r="C1174" t="str">
            <v>VAM-11(I)</v>
          </cell>
          <cell r="D1174" t="str">
            <v>YPF.Nq.VAM.a-0011[00]a(I)</v>
          </cell>
          <cell r="E1174" t="str">
            <v>Catriel</v>
          </cell>
          <cell r="F1174" t="str">
            <v>VAM Zona I</v>
          </cell>
          <cell r="G1174" t="str">
            <v>VAM</v>
          </cell>
          <cell r="H1174">
            <v>42342</v>
          </cell>
        </row>
        <row r="1175">
          <cell r="A1175" t="str">
            <v>PuB-128a</v>
          </cell>
          <cell r="B1175" t="str">
            <v>YPF.RN.PuB-128</v>
          </cell>
          <cell r="C1175" t="str">
            <v>PuB-128</v>
          </cell>
          <cell r="D1175" t="str">
            <v>YPF.RN.PuB-0128a</v>
          </cell>
          <cell r="E1175" t="str">
            <v>Catriel</v>
          </cell>
          <cell r="F1175" t="str">
            <v>CAT Zona I</v>
          </cell>
          <cell r="G1175" t="str">
            <v>PB- 01</v>
          </cell>
          <cell r="H1175">
            <v>42340</v>
          </cell>
        </row>
        <row r="1176">
          <cell r="A1176" t="str">
            <v>SP-442a</v>
          </cell>
          <cell r="B1176" t="str">
            <v>YPF.RN.SP-442</v>
          </cell>
          <cell r="C1176" t="str">
            <v>SP-442</v>
          </cell>
          <cell r="D1176" t="str">
            <v>YPF.RN.SP-0442a</v>
          </cell>
          <cell r="E1176" t="str">
            <v>Catriel</v>
          </cell>
          <cell r="F1176" t="str">
            <v>CAT Zona I</v>
          </cell>
          <cell r="G1176" t="str">
            <v>SP- 06</v>
          </cell>
          <cell r="H1176">
            <v>42339</v>
          </cell>
        </row>
        <row r="1177">
          <cell r="A1177" t="str">
            <v>SP-216</v>
          </cell>
          <cell r="B1177" t="str">
            <v>YPF.RN.SP-216</v>
          </cell>
          <cell r="C1177" t="str">
            <v>SP-0216</v>
          </cell>
          <cell r="D1177" t="str">
            <v>YPF.RN.SP-216</v>
          </cell>
          <cell r="E1177" t="str">
            <v>Catriel</v>
          </cell>
          <cell r="F1177" t="str">
            <v>CAT Zona I</v>
          </cell>
          <cell r="G1177" t="str">
            <v>SP- 07</v>
          </cell>
          <cell r="H1177">
            <v>42338</v>
          </cell>
        </row>
        <row r="1178">
          <cell r="A1178" t="str">
            <v>SP-90(I)[00]a</v>
          </cell>
          <cell r="B1178" t="str">
            <v>YPF.RN.SP-90(I)</v>
          </cell>
          <cell r="C1178" t="str">
            <v>SP-90(I)</v>
          </cell>
          <cell r="D1178" t="str">
            <v>YPF.RN.SP-0090(I)[00]a</v>
          </cell>
          <cell r="E1178" t="str">
            <v>Catriel</v>
          </cell>
          <cell r="F1178" t="str">
            <v>CAT Zona I</v>
          </cell>
          <cell r="G1178" t="str">
            <v>SP- 09</v>
          </cell>
          <cell r="H1178">
            <v>42337</v>
          </cell>
        </row>
        <row r="1179">
          <cell r="A1179" t="str">
            <v>EM-728a</v>
          </cell>
          <cell r="B1179" t="str">
            <v>YPF.RN.EM-728</v>
          </cell>
          <cell r="C1179" t="str">
            <v>EM-728</v>
          </cell>
          <cell r="D1179" t="str">
            <v>YPF.RN.EM-0728a</v>
          </cell>
          <cell r="E1179" t="str">
            <v>Catriel</v>
          </cell>
          <cell r="F1179" t="str">
            <v>Cedido/Vendido CATRIEL</v>
          </cell>
          <cell r="G1179" t="str">
            <v>Cedido /Vendido EL MEDANITO</v>
          </cell>
          <cell r="H1179">
            <v>42337</v>
          </cell>
        </row>
        <row r="1180">
          <cell r="A1180" t="str">
            <v>VAM-20a</v>
          </cell>
          <cell r="B1180" t="str">
            <v>YPF.Nq.VAM-20</v>
          </cell>
          <cell r="C1180" t="str">
            <v>VAM-20</v>
          </cell>
          <cell r="D1180" t="str">
            <v>YPF.Nq.VAM-0020a</v>
          </cell>
          <cell r="E1180" t="str">
            <v>Catriel</v>
          </cell>
          <cell r="F1180" t="str">
            <v>VAM Zona I</v>
          </cell>
          <cell r="G1180" t="str">
            <v>VAM</v>
          </cell>
          <cell r="H1180">
            <v>42335</v>
          </cell>
        </row>
        <row r="1181">
          <cell r="A1181" t="str">
            <v>SP-390a</v>
          </cell>
          <cell r="B1181" t="str">
            <v>YPF.RN.SP-390</v>
          </cell>
          <cell r="C1181" t="str">
            <v>SP-390</v>
          </cell>
          <cell r="D1181" t="str">
            <v>YPF.RN.SP-0390a</v>
          </cell>
          <cell r="E1181" t="str">
            <v>Catriel</v>
          </cell>
          <cell r="F1181" t="str">
            <v>CAT Zona I</v>
          </cell>
          <cell r="G1181" t="str">
            <v>SP- 06</v>
          </cell>
          <cell r="H1181">
            <v>42335</v>
          </cell>
        </row>
        <row r="1182">
          <cell r="A1182" t="str">
            <v>PuB-70</v>
          </cell>
          <cell r="B1182" t="str">
            <v>YPF.RN.PuB-70</v>
          </cell>
          <cell r="C1182" t="str">
            <v>PuB-0070</v>
          </cell>
          <cell r="D1182" t="str">
            <v>YPF.RN.PuB-70</v>
          </cell>
          <cell r="E1182" t="str">
            <v>Catriel</v>
          </cell>
          <cell r="F1182" t="str">
            <v>CAT Zona I</v>
          </cell>
          <cell r="G1182" t="str">
            <v>PB- 04</v>
          </cell>
          <cell r="H1182">
            <v>42333</v>
          </cell>
        </row>
        <row r="1183">
          <cell r="A1183" t="str">
            <v>BP-16</v>
          </cell>
          <cell r="B1183" t="str">
            <v>YPF.RN.BP-16</v>
          </cell>
          <cell r="C1183" t="str">
            <v>BP-0016</v>
          </cell>
          <cell r="D1183" t="str">
            <v>YPF.RN.BP-16</v>
          </cell>
          <cell r="E1183" t="str">
            <v>Catriel</v>
          </cell>
          <cell r="F1183" t="str">
            <v>Cedido/Vendido CATRIEL</v>
          </cell>
          <cell r="G1183" t="str">
            <v>Cedido/Vendido BAJO DEL PICHE</v>
          </cell>
          <cell r="H1183">
            <v>42333</v>
          </cell>
        </row>
        <row r="1184">
          <cell r="A1184" t="str">
            <v>PuB-128a</v>
          </cell>
          <cell r="B1184" t="str">
            <v>YPF.RN.PuB-128</v>
          </cell>
          <cell r="C1184" t="str">
            <v>PuB-128</v>
          </cell>
          <cell r="D1184" t="str">
            <v>YPF.RN.PuB-0128a</v>
          </cell>
          <cell r="E1184" t="str">
            <v>Catriel</v>
          </cell>
          <cell r="F1184" t="str">
            <v>CAT Zona I</v>
          </cell>
          <cell r="G1184" t="str">
            <v>PB- 01</v>
          </cell>
          <cell r="H1184">
            <v>42333</v>
          </cell>
        </row>
        <row r="1185">
          <cell r="A1185" t="str">
            <v>EM-832a</v>
          </cell>
          <cell r="B1185" t="str">
            <v>YPF.RN.EM-832</v>
          </cell>
          <cell r="C1185" t="str">
            <v>EM-832</v>
          </cell>
          <cell r="D1185" t="str">
            <v>YPF.RN.EM-0832a</v>
          </cell>
          <cell r="E1185" t="str">
            <v>Catriel</v>
          </cell>
          <cell r="F1185" t="str">
            <v>Cedido/Vendido CATRIEL</v>
          </cell>
          <cell r="G1185" t="str">
            <v>Cedido /Vendido EL MEDANITO</v>
          </cell>
          <cell r="H1185">
            <v>42332</v>
          </cell>
        </row>
        <row r="1186">
          <cell r="A1186" t="str">
            <v>SP-13a(I)</v>
          </cell>
          <cell r="B1186" t="str">
            <v>YPF.RN.SP-13(I)</v>
          </cell>
          <cell r="C1186" t="str">
            <v>SP-13(I)</v>
          </cell>
          <cell r="D1186" t="str">
            <v>YPF.RN.SP-0013a(I)</v>
          </cell>
          <cell r="E1186" t="str">
            <v>Catriel</v>
          </cell>
          <cell r="F1186" t="str">
            <v>CAT Zona I</v>
          </cell>
          <cell r="G1186" t="str">
            <v>SP- 03</v>
          </cell>
          <cell r="H1186">
            <v>42331</v>
          </cell>
        </row>
        <row r="1187">
          <cell r="A1187" t="str">
            <v>EM-780a</v>
          </cell>
          <cell r="B1187" t="str">
            <v>YPF.RN.EM-780</v>
          </cell>
          <cell r="C1187" t="str">
            <v>EM-780</v>
          </cell>
          <cell r="D1187" t="str">
            <v>YPF.RN.EM-0780a</v>
          </cell>
          <cell r="E1187" t="str">
            <v>Catriel</v>
          </cell>
          <cell r="F1187" t="str">
            <v>Cedido/Vendido CATRIEL</v>
          </cell>
          <cell r="G1187" t="str">
            <v>Cedido /Vendido EL MEDANITO</v>
          </cell>
          <cell r="H1187">
            <v>42330</v>
          </cell>
        </row>
        <row r="1188">
          <cell r="A1188" t="str">
            <v>SCB-68a</v>
          </cell>
          <cell r="B1188" t="str">
            <v>YPF.Nq.SCB-68</v>
          </cell>
          <cell r="C1188" t="str">
            <v>SCB-68</v>
          </cell>
          <cell r="D1188" t="str">
            <v>YPF.Nq.SCB-0068a</v>
          </cell>
          <cell r="E1188" t="str">
            <v>Catriel</v>
          </cell>
          <cell r="F1188" t="str">
            <v>VAM Zona I</v>
          </cell>
          <cell r="G1188" t="str">
            <v>SCB- 01</v>
          </cell>
          <cell r="H1188">
            <v>42328</v>
          </cell>
        </row>
        <row r="1189">
          <cell r="A1189" t="str">
            <v>PuB-157[00]a</v>
          </cell>
          <cell r="B1189" t="str">
            <v>YPF.RN.PuB-157</v>
          </cell>
          <cell r="C1189" t="str">
            <v>PuB-157</v>
          </cell>
          <cell r="D1189" t="str">
            <v>YPF.RN.PuB-0157[00]a</v>
          </cell>
          <cell r="E1189" t="str">
            <v>Catriel</v>
          </cell>
          <cell r="F1189" t="str">
            <v>CAT Zona I</v>
          </cell>
          <cell r="G1189" t="str">
            <v>PB- 04</v>
          </cell>
          <cell r="H1189">
            <v>42328</v>
          </cell>
        </row>
        <row r="1190">
          <cell r="A1190" t="str">
            <v>EM-764a</v>
          </cell>
          <cell r="B1190" t="str">
            <v>YPF.RN.EM-764</v>
          </cell>
          <cell r="C1190" t="str">
            <v>EM-764</v>
          </cell>
          <cell r="D1190" t="str">
            <v>YPF.RN.EM-0764a</v>
          </cell>
          <cell r="E1190" t="str">
            <v>Catriel</v>
          </cell>
          <cell r="F1190" t="str">
            <v>Cedido/Vendido CATRIEL</v>
          </cell>
          <cell r="G1190" t="str">
            <v>Cedido /Vendido EL MEDANITO</v>
          </cell>
          <cell r="H1190">
            <v>42327</v>
          </cell>
        </row>
        <row r="1191">
          <cell r="A1191" t="str">
            <v>SP-389a</v>
          </cell>
          <cell r="B1191" t="str">
            <v>YPF.RN.SP-389</v>
          </cell>
          <cell r="C1191" t="str">
            <v>SP-389</v>
          </cell>
          <cell r="D1191" t="str">
            <v>YPF.RN.SP-0389a</v>
          </cell>
          <cell r="E1191" t="str">
            <v>Catriel</v>
          </cell>
          <cell r="F1191" t="str">
            <v>CAT Zona I</v>
          </cell>
          <cell r="G1191" t="str">
            <v>SP- 06</v>
          </cell>
          <cell r="H1191">
            <v>42327</v>
          </cell>
        </row>
        <row r="1192">
          <cell r="A1192" t="str">
            <v>SCB-30</v>
          </cell>
          <cell r="B1192" t="str">
            <v>YPF.Nq.SCB-30</v>
          </cell>
          <cell r="C1192" t="str">
            <v>SCB-0030</v>
          </cell>
          <cell r="D1192" t="str">
            <v>YPF.Nq.SCB-30</v>
          </cell>
          <cell r="E1192" t="str">
            <v>Catriel</v>
          </cell>
          <cell r="F1192" t="str">
            <v>VAM Zona I</v>
          </cell>
          <cell r="G1192" t="str">
            <v>SCB- 01</v>
          </cell>
          <cell r="H1192">
            <v>42323</v>
          </cell>
        </row>
        <row r="1193">
          <cell r="A1193" t="str">
            <v>PuB-70</v>
          </cell>
          <cell r="B1193" t="str">
            <v>YPF.RN.PuB-70</v>
          </cell>
          <cell r="C1193" t="str">
            <v>PuB-0070</v>
          </cell>
          <cell r="D1193" t="str">
            <v>YPF.RN.PuB-70</v>
          </cell>
          <cell r="E1193" t="str">
            <v>Catriel</v>
          </cell>
          <cell r="F1193" t="str">
            <v>CAT Zona I</v>
          </cell>
          <cell r="G1193" t="str">
            <v>PB- 04</v>
          </cell>
          <cell r="H1193">
            <v>42322</v>
          </cell>
        </row>
        <row r="1194">
          <cell r="A1194" t="str">
            <v>SP-219</v>
          </cell>
          <cell r="B1194" t="str">
            <v>YPF.RN.SP-219</v>
          </cell>
          <cell r="C1194" t="str">
            <v>SP-0219</v>
          </cell>
          <cell r="D1194" t="str">
            <v>YPF.RN.SP-219</v>
          </cell>
          <cell r="E1194" t="str">
            <v>Catriel</v>
          </cell>
          <cell r="F1194" t="str">
            <v>CAT Zona I</v>
          </cell>
          <cell r="G1194" t="str">
            <v>SP- 03</v>
          </cell>
          <cell r="H1194">
            <v>42322</v>
          </cell>
        </row>
        <row r="1195">
          <cell r="A1195" t="str">
            <v>PuB-155a</v>
          </cell>
          <cell r="B1195" t="str">
            <v>YPF.RN.PuB-155</v>
          </cell>
          <cell r="C1195" t="str">
            <v>PuB-155</v>
          </cell>
          <cell r="D1195" t="str">
            <v>YPF.RN.PuB-0155a</v>
          </cell>
          <cell r="E1195" t="str">
            <v>Catriel</v>
          </cell>
          <cell r="F1195" t="str">
            <v>CAT Zona I</v>
          </cell>
          <cell r="G1195" t="str">
            <v>PB- 04</v>
          </cell>
          <cell r="H1195">
            <v>42321</v>
          </cell>
        </row>
        <row r="1196">
          <cell r="A1196" t="str">
            <v>VAM-58(d)[00]a</v>
          </cell>
          <cell r="B1196" t="str">
            <v>YPF.Nq.VAM-58(d)</v>
          </cell>
          <cell r="C1196" t="str">
            <v>VAM-58(d)</v>
          </cell>
          <cell r="D1196" t="str">
            <v>YPF.Nq.VAM-0058(d)[00]a</v>
          </cell>
          <cell r="E1196" t="str">
            <v>Catriel</v>
          </cell>
          <cell r="F1196" t="str">
            <v>VAM Zona I</v>
          </cell>
          <cell r="G1196" t="str">
            <v>VAM</v>
          </cell>
          <cell r="H1196">
            <v>42320</v>
          </cell>
        </row>
        <row r="1197">
          <cell r="A1197" t="str">
            <v>SP-391a</v>
          </cell>
          <cell r="B1197" t="str">
            <v>YPF.RN.SP-391</v>
          </cell>
          <cell r="C1197" t="str">
            <v>SP-391</v>
          </cell>
          <cell r="D1197" t="str">
            <v>YPF.RN.SP-0391a</v>
          </cell>
          <cell r="E1197" t="str">
            <v>Catriel</v>
          </cell>
          <cell r="F1197" t="str">
            <v>CAT Zona I</v>
          </cell>
          <cell r="G1197" t="str">
            <v>SP- 06</v>
          </cell>
          <cell r="H1197">
            <v>42320</v>
          </cell>
        </row>
        <row r="1198">
          <cell r="A1198" t="str">
            <v>SP-264</v>
          </cell>
          <cell r="B1198" t="str">
            <v>YPF.RN.SP-264</v>
          </cell>
          <cell r="C1198" t="str">
            <v>SP-0264</v>
          </cell>
          <cell r="D1198" t="str">
            <v>YPF.RN.SP-264</v>
          </cell>
          <cell r="E1198" t="str">
            <v>Catriel</v>
          </cell>
          <cell r="F1198" t="str">
            <v>CAT Zona I</v>
          </cell>
          <cell r="G1198" t="str">
            <v>SP- 06</v>
          </cell>
          <cell r="H1198">
            <v>42320</v>
          </cell>
        </row>
        <row r="1199">
          <cell r="A1199" t="str">
            <v>CHO-28a</v>
          </cell>
          <cell r="B1199" t="str">
            <v>YPF.Nq.CHO-28</v>
          </cell>
          <cell r="C1199" t="str">
            <v>CHO-28</v>
          </cell>
          <cell r="D1199" t="str">
            <v>YPF.Nq.CHO-0028a</v>
          </cell>
          <cell r="E1199" t="str">
            <v>Catriel</v>
          </cell>
          <cell r="F1199" t="str">
            <v>VAM Zona I</v>
          </cell>
          <cell r="G1199" t="str">
            <v>CH</v>
          </cell>
          <cell r="H1199">
            <v>42319</v>
          </cell>
        </row>
        <row r="1200">
          <cell r="A1200" t="str">
            <v>SP-445a</v>
          </cell>
          <cell r="B1200" t="str">
            <v>YPF.RN.SP-445</v>
          </cell>
          <cell r="C1200" t="str">
            <v>SP-445</v>
          </cell>
          <cell r="D1200" t="str">
            <v>YPF.RN.SP-0445a</v>
          </cell>
          <cell r="E1200" t="str">
            <v>Catriel</v>
          </cell>
          <cell r="F1200" t="str">
            <v>CAT Zona I</v>
          </cell>
          <cell r="G1200" t="str">
            <v>SP- 06</v>
          </cell>
          <cell r="H1200">
            <v>42319</v>
          </cell>
        </row>
        <row r="1201">
          <cell r="A1201" t="str">
            <v>VAM-45a</v>
          </cell>
          <cell r="B1201" t="str">
            <v>YPF.Nq.VAM-45</v>
          </cell>
          <cell r="C1201" t="str">
            <v>VAM-45</v>
          </cell>
          <cell r="D1201" t="str">
            <v>YPF.Nq.VAM-0045a</v>
          </cell>
          <cell r="E1201" t="str">
            <v>Catriel</v>
          </cell>
          <cell r="F1201" t="str">
            <v>VAM Zona I</v>
          </cell>
          <cell r="G1201" t="str">
            <v>VAM</v>
          </cell>
          <cell r="H1201">
            <v>42318</v>
          </cell>
        </row>
        <row r="1202">
          <cell r="A1202" t="str">
            <v>VAM-0008[00]a</v>
          </cell>
          <cell r="B1202" t="str">
            <v>YPF.Nq.VAM-8</v>
          </cell>
          <cell r="C1202" t="str">
            <v>VAM-8</v>
          </cell>
          <cell r="D1202" t="str">
            <v>YPF.Nq.VAM-0008[00]a</v>
          </cell>
          <cell r="E1202" t="str">
            <v>Catriel</v>
          </cell>
          <cell r="F1202" t="str">
            <v>VAM Zona I</v>
          </cell>
          <cell r="G1202" t="str">
            <v>VAM</v>
          </cell>
          <cell r="H1202">
            <v>42317</v>
          </cell>
        </row>
        <row r="1203">
          <cell r="A1203" t="str">
            <v>EM-836a</v>
          </cell>
          <cell r="B1203" t="str">
            <v>YPF.RN.EM-836</v>
          </cell>
          <cell r="C1203" t="str">
            <v>EM-836</v>
          </cell>
          <cell r="D1203" t="str">
            <v>YPF.RN.EM-0836a</v>
          </cell>
          <cell r="E1203" t="str">
            <v>Catriel</v>
          </cell>
          <cell r="F1203" t="str">
            <v>Cedido/Vendido CATRIEL</v>
          </cell>
          <cell r="G1203" t="str">
            <v>Cedido /Vendido EL MEDANITO</v>
          </cell>
          <cell r="H1203">
            <v>42317</v>
          </cell>
        </row>
        <row r="1204">
          <cell r="A1204" t="str">
            <v>VAM-25a</v>
          </cell>
          <cell r="B1204" t="str">
            <v>YPF.Nq.VAM-25</v>
          </cell>
          <cell r="C1204" t="str">
            <v>VAM-25</v>
          </cell>
          <cell r="D1204" t="str">
            <v>YPF.Nq.VAM-0025a</v>
          </cell>
          <cell r="E1204" t="str">
            <v>Catriel</v>
          </cell>
          <cell r="F1204" t="str">
            <v>VAM Zona I</v>
          </cell>
          <cell r="G1204" t="str">
            <v>VAM</v>
          </cell>
          <cell r="H1204">
            <v>42317</v>
          </cell>
        </row>
        <row r="1205">
          <cell r="A1205" t="str">
            <v>SP-241</v>
          </cell>
          <cell r="B1205" t="str">
            <v>YPF.RN.SP-241</v>
          </cell>
          <cell r="C1205" t="str">
            <v>SP-0241</v>
          </cell>
          <cell r="D1205" t="str">
            <v>YPF.RN.SP-241</v>
          </cell>
          <cell r="E1205" t="str">
            <v>Catriel</v>
          </cell>
          <cell r="F1205" t="str">
            <v>CAT Zona I</v>
          </cell>
          <cell r="G1205" t="str">
            <v>SP- 04</v>
          </cell>
          <cell r="H1205">
            <v>42316</v>
          </cell>
        </row>
        <row r="1206">
          <cell r="A1206" t="str">
            <v>VAM-70[00]a</v>
          </cell>
          <cell r="B1206" t="str">
            <v>YPF.Nq.VAM-70</v>
          </cell>
          <cell r="C1206" t="str">
            <v>VAM-70</v>
          </cell>
          <cell r="D1206" t="str">
            <v>YPF.Nq.VAM-0070[00]a</v>
          </cell>
          <cell r="E1206" t="str">
            <v>Catriel</v>
          </cell>
          <cell r="F1206" t="str">
            <v>VAM Zona I</v>
          </cell>
          <cell r="G1206" t="str">
            <v>VAM</v>
          </cell>
          <cell r="H1206">
            <v>42314</v>
          </cell>
        </row>
        <row r="1207">
          <cell r="A1207" t="str">
            <v>VAM-58(d)[00]a</v>
          </cell>
          <cell r="B1207" t="str">
            <v>YPF.Nq.VAM-58(d)</v>
          </cell>
          <cell r="C1207" t="str">
            <v>VAM-58(d)</v>
          </cell>
          <cell r="D1207" t="str">
            <v>YPF.Nq.VAM-0058(d)[00]a</v>
          </cell>
          <cell r="E1207" t="str">
            <v>Catriel</v>
          </cell>
          <cell r="F1207" t="str">
            <v>VAM Zona I</v>
          </cell>
          <cell r="G1207" t="str">
            <v>VAM</v>
          </cell>
          <cell r="H1207">
            <v>42313</v>
          </cell>
        </row>
        <row r="1208">
          <cell r="A1208" t="str">
            <v>EM-126</v>
          </cell>
          <cell r="B1208" t="str">
            <v>YPF.RN.EM-126</v>
          </cell>
          <cell r="C1208" t="str">
            <v>EM-0126</v>
          </cell>
          <cell r="D1208" t="str">
            <v>YPF.RN.EM-126</v>
          </cell>
          <cell r="E1208" t="str">
            <v>Catriel</v>
          </cell>
          <cell r="F1208" t="str">
            <v>Cedido/Vendido CATRIEL</v>
          </cell>
          <cell r="G1208" t="str">
            <v>Cedido /Vendido EL MEDANITO</v>
          </cell>
          <cell r="H1208">
            <v>42313</v>
          </cell>
        </row>
        <row r="1209">
          <cell r="A1209" t="str">
            <v>SP-36</v>
          </cell>
          <cell r="B1209" t="str">
            <v>YPF.RN.SP-36</v>
          </cell>
          <cell r="C1209" t="str">
            <v>SP-0036</v>
          </cell>
          <cell r="D1209" t="str">
            <v>YPF.RN.SP-36</v>
          </cell>
          <cell r="E1209" t="str">
            <v>Catriel</v>
          </cell>
          <cell r="F1209" t="str">
            <v>CAT Zona I</v>
          </cell>
          <cell r="G1209" t="str">
            <v>SP- 02</v>
          </cell>
          <cell r="H1209">
            <v>42313</v>
          </cell>
        </row>
        <row r="1210">
          <cell r="A1210" t="str">
            <v>EM-846a</v>
          </cell>
          <cell r="B1210" t="str">
            <v>YPF.RN.EM-846</v>
          </cell>
          <cell r="C1210" t="str">
            <v>EM-846</v>
          </cell>
          <cell r="D1210" t="str">
            <v>YPF.RN.EM-0846a</v>
          </cell>
          <cell r="E1210" t="str">
            <v>Catriel</v>
          </cell>
          <cell r="F1210" t="str">
            <v>Cedido/Vendido CATRIEL</v>
          </cell>
          <cell r="G1210" t="str">
            <v>Cedido /Vendido EL MEDANITO</v>
          </cell>
          <cell r="H1210">
            <v>42310</v>
          </cell>
        </row>
        <row r="1211">
          <cell r="A1211" t="str">
            <v>VAM.x-3</v>
          </cell>
          <cell r="B1211" t="str">
            <v>YPF.Nq.VAM.x-3</v>
          </cell>
          <cell r="C1211" t="str">
            <v>VAM-3</v>
          </cell>
          <cell r="D1211" t="str">
            <v>YPF.Nq.VAM.x-3</v>
          </cell>
          <cell r="E1211" t="str">
            <v>Catriel</v>
          </cell>
          <cell r="F1211" t="str">
            <v>VAM Zona I</v>
          </cell>
          <cell r="G1211" t="str">
            <v>VAM</v>
          </cell>
          <cell r="H1211">
            <v>42310</v>
          </cell>
        </row>
        <row r="1212">
          <cell r="A1212" t="str">
            <v>EM-750a</v>
          </cell>
          <cell r="B1212" t="str">
            <v>YPF.RN.EM-750</v>
          </cell>
          <cell r="C1212" t="str">
            <v>EM-750</v>
          </cell>
          <cell r="D1212" t="str">
            <v>YPF.RN.EM-0750a</v>
          </cell>
          <cell r="E1212" t="str">
            <v>Catriel</v>
          </cell>
          <cell r="F1212" t="str">
            <v>Cedido/Vendido CATRIEL</v>
          </cell>
          <cell r="G1212" t="str">
            <v>Cedido /Vendido EL MEDANITO</v>
          </cell>
          <cell r="H1212">
            <v>42309</v>
          </cell>
        </row>
        <row r="1213">
          <cell r="A1213" t="str">
            <v>SP-340a</v>
          </cell>
          <cell r="B1213" t="str">
            <v>YPF.RN.SP-340</v>
          </cell>
          <cell r="C1213" t="str">
            <v>SP-340</v>
          </cell>
          <cell r="D1213" t="str">
            <v>YPF.RN.SP-0340a</v>
          </cell>
          <cell r="E1213" t="str">
            <v>Catriel</v>
          </cell>
          <cell r="F1213" t="str">
            <v>CAT Zona I</v>
          </cell>
          <cell r="G1213" t="str">
            <v>SP- 06</v>
          </cell>
          <cell r="H1213">
            <v>42309</v>
          </cell>
        </row>
        <row r="1214">
          <cell r="A1214" t="str">
            <v>SP.a-111</v>
          </cell>
          <cell r="B1214" t="str">
            <v>YPF.RN.SP.a-111</v>
          </cell>
          <cell r="C1214" t="str">
            <v>SP-0111</v>
          </cell>
          <cell r="D1214" t="str">
            <v>YPF.RN.SP.a-111</v>
          </cell>
          <cell r="E1214" t="str">
            <v>Catriel</v>
          </cell>
          <cell r="F1214" t="str">
            <v>CAT Zona I</v>
          </cell>
          <cell r="G1214" t="str">
            <v>SP- 09</v>
          </cell>
          <cell r="H1214">
            <v>42308</v>
          </cell>
        </row>
        <row r="1215">
          <cell r="A1215" t="str">
            <v>PuB-119</v>
          </cell>
          <cell r="B1215" t="str">
            <v>YPF.RN.PuB-119</v>
          </cell>
          <cell r="C1215" t="str">
            <v>PuB-119</v>
          </cell>
          <cell r="D1215" t="str">
            <v>YPF.RN.PuB-119</v>
          </cell>
          <cell r="E1215" t="str">
            <v>Catriel</v>
          </cell>
          <cell r="F1215" t="str">
            <v>CAT Zona I</v>
          </cell>
          <cell r="G1215" t="str">
            <v>PB- 02</v>
          </cell>
          <cell r="H1215">
            <v>42307</v>
          </cell>
        </row>
        <row r="1216">
          <cell r="A1216" t="str">
            <v>PuB-43</v>
          </cell>
          <cell r="B1216" t="str">
            <v>YPF.RN.PuB-43</v>
          </cell>
          <cell r="C1216" t="str">
            <v>PuB-0043</v>
          </cell>
          <cell r="D1216" t="str">
            <v>YPF.RN.PuB-43</v>
          </cell>
          <cell r="E1216" t="str">
            <v>Catriel</v>
          </cell>
          <cell r="F1216" t="str">
            <v>CAT Zona I</v>
          </cell>
          <cell r="G1216" t="str">
            <v>PB- 02</v>
          </cell>
          <cell r="H1216">
            <v>42305</v>
          </cell>
        </row>
        <row r="1217">
          <cell r="A1217" t="str">
            <v>SCB-133a</v>
          </cell>
          <cell r="B1217" t="str">
            <v>YPF.Nq.SCB-133</v>
          </cell>
          <cell r="C1217" t="str">
            <v>SCB-133</v>
          </cell>
          <cell r="D1217" t="str">
            <v>YPF.Nq.SCB-0133a</v>
          </cell>
          <cell r="E1217" t="str">
            <v>Catriel</v>
          </cell>
          <cell r="F1217" t="str">
            <v>VAM Zona I</v>
          </cell>
          <cell r="G1217" t="str">
            <v>SCB- 01</v>
          </cell>
          <cell r="H1217">
            <v>42305</v>
          </cell>
        </row>
        <row r="1218">
          <cell r="A1218" t="str">
            <v>PuB-102</v>
          </cell>
          <cell r="B1218" t="str">
            <v>YPF.RN.PuB-102</v>
          </cell>
          <cell r="C1218" t="str">
            <v>PuB-0102</v>
          </cell>
          <cell r="D1218" t="str">
            <v>YPF.RN.PuB-102</v>
          </cell>
          <cell r="E1218" t="str">
            <v>Catriel</v>
          </cell>
          <cell r="F1218" t="str">
            <v>CAT Zona I</v>
          </cell>
          <cell r="G1218" t="str">
            <v>PB- 04</v>
          </cell>
          <cell r="H1218">
            <v>42304</v>
          </cell>
        </row>
        <row r="1219">
          <cell r="A1219" t="str">
            <v>PuB-107</v>
          </cell>
          <cell r="B1219" t="str">
            <v>YPF.RN.PuB-107</v>
          </cell>
          <cell r="C1219" t="str">
            <v>PuB-0107</v>
          </cell>
          <cell r="D1219" t="str">
            <v>YPF.RN.PuB-107</v>
          </cell>
          <cell r="E1219" t="str">
            <v>Catriel</v>
          </cell>
          <cell r="F1219" t="str">
            <v>CAT Zona I</v>
          </cell>
          <cell r="G1219" t="str">
            <v>PB- 04</v>
          </cell>
          <cell r="H1219">
            <v>42304</v>
          </cell>
        </row>
        <row r="1220">
          <cell r="A1220" t="str">
            <v>VAM-67a(d)</v>
          </cell>
          <cell r="B1220" t="str">
            <v>YPF.Nq.VAM-67(d)</v>
          </cell>
          <cell r="C1220" t="str">
            <v>VAM-67(d)</v>
          </cell>
          <cell r="D1220" t="str">
            <v>YPF.Nq.VAM-0067a(d)</v>
          </cell>
          <cell r="E1220" t="str">
            <v>Catriel</v>
          </cell>
          <cell r="F1220" t="str">
            <v>VAM Zona I</v>
          </cell>
          <cell r="G1220" t="str">
            <v>VAM</v>
          </cell>
          <cell r="H1220">
            <v>42304</v>
          </cell>
        </row>
        <row r="1221">
          <cell r="A1221" t="str">
            <v>EM-855a</v>
          </cell>
          <cell r="B1221" t="str">
            <v>YPF.RN.EM-855</v>
          </cell>
          <cell r="C1221" t="str">
            <v>EM-855</v>
          </cell>
          <cell r="D1221" t="str">
            <v>YPF.RN.EM-0855a</v>
          </cell>
          <cell r="E1221" t="str">
            <v>Catriel</v>
          </cell>
          <cell r="F1221" t="str">
            <v>Cedido/Vendido CATRIEL</v>
          </cell>
          <cell r="G1221" t="str">
            <v>Cedido /Vendido EL MEDANITO</v>
          </cell>
          <cell r="H1221">
            <v>42302</v>
          </cell>
        </row>
        <row r="1222">
          <cell r="A1222" t="str">
            <v>SP-428a</v>
          </cell>
          <cell r="B1222" t="str">
            <v>YPF.RN.SP-428(d)</v>
          </cell>
          <cell r="C1222" t="str">
            <v>SP-428(d)</v>
          </cell>
          <cell r="D1222" t="str">
            <v>YPF.RN.SP-0428a</v>
          </cell>
          <cell r="E1222" t="str">
            <v>Catriel</v>
          </cell>
          <cell r="F1222" t="str">
            <v>CAT Zona I</v>
          </cell>
          <cell r="G1222" t="str">
            <v>SP- 09</v>
          </cell>
          <cell r="H1222">
            <v>42302</v>
          </cell>
        </row>
        <row r="1223">
          <cell r="A1223" t="str">
            <v>SP-38</v>
          </cell>
          <cell r="B1223" t="str">
            <v>YPF.RN.SP-38</v>
          </cell>
          <cell r="C1223" t="str">
            <v>SP-0038</v>
          </cell>
          <cell r="D1223" t="str">
            <v>YPF.RN.SP-38</v>
          </cell>
          <cell r="E1223" t="str">
            <v>Catriel</v>
          </cell>
          <cell r="F1223" t="str">
            <v>CAT Zona I</v>
          </cell>
          <cell r="G1223" t="str">
            <v>SP- 02</v>
          </cell>
          <cell r="H1223">
            <v>42299</v>
          </cell>
        </row>
        <row r="1224">
          <cell r="A1224" t="str">
            <v>VAM-25a</v>
          </cell>
          <cell r="B1224" t="str">
            <v>YPF.Nq.VAM-25</v>
          </cell>
          <cell r="C1224" t="str">
            <v>VAM-25</v>
          </cell>
          <cell r="D1224" t="str">
            <v>YPF.Nq.VAM-0025a</v>
          </cell>
          <cell r="E1224" t="str">
            <v>Catriel</v>
          </cell>
          <cell r="F1224" t="str">
            <v>VAM Zona I</v>
          </cell>
          <cell r="G1224" t="str">
            <v>VAM</v>
          </cell>
          <cell r="H1224">
            <v>42298</v>
          </cell>
        </row>
        <row r="1225">
          <cell r="A1225" t="str">
            <v>EM-770a</v>
          </cell>
          <cell r="B1225" t="str">
            <v>YPF.RN.EM-770</v>
          </cell>
          <cell r="C1225" t="str">
            <v>EM-770</v>
          </cell>
          <cell r="D1225" t="str">
            <v>YPF.RN.EM-0770a</v>
          </cell>
          <cell r="E1225" t="str">
            <v>Catriel</v>
          </cell>
          <cell r="F1225" t="str">
            <v>Cedido/Vendido CATRIEL</v>
          </cell>
          <cell r="G1225" t="str">
            <v>Cedido /Vendido EL MEDANITO</v>
          </cell>
          <cell r="H1225">
            <v>42298</v>
          </cell>
        </row>
        <row r="1226">
          <cell r="A1226" t="str">
            <v>PuB.a-4</v>
          </cell>
          <cell r="B1226" t="str">
            <v>YPF.RN.PuB.a-4</v>
          </cell>
          <cell r="C1226" t="str">
            <v>PuB-0004</v>
          </cell>
          <cell r="D1226" t="str">
            <v>YPF.RN.PuB.a-4</v>
          </cell>
          <cell r="E1226" t="str">
            <v>Catriel</v>
          </cell>
          <cell r="F1226" t="str">
            <v>CAT Zona I</v>
          </cell>
          <cell r="G1226" t="str">
            <v>PB- 02</v>
          </cell>
          <cell r="H1226">
            <v>42297</v>
          </cell>
        </row>
        <row r="1227">
          <cell r="A1227" t="str">
            <v>EM-881a</v>
          </cell>
          <cell r="B1227" t="str">
            <v>YPF.RN.EM-881</v>
          </cell>
          <cell r="C1227" t="str">
            <v>EM-881</v>
          </cell>
          <cell r="D1227" t="str">
            <v>YPF.RN.EM-0881a</v>
          </cell>
          <cell r="E1227" t="str">
            <v>Catriel</v>
          </cell>
          <cell r="F1227" t="str">
            <v>Cedido/Vendido CATRIEL</v>
          </cell>
          <cell r="G1227" t="str">
            <v>Cedido /Vendido EL MEDANITO</v>
          </cell>
          <cell r="H1227">
            <v>42296</v>
          </cell>
        </row>
        <row r="1228">
          <cell r="A1228" t="str">
            <v>EM-757a</v>
          </cell>
          <cell r="B1228" t="str">
            <v>YPF.RN.EM-757</v>
          </cell>
          <cell r="C1228" t="str">
            <v>EM-757</v>
          </cell>
          <cell r="D1228" t="str">
            <v>YPF.RN.EM-0757a</v>
          </cell>
          <cell r="E1228" t="str">
            <v>Catriel</v>
          </cell>
          <cell r="F1228" t="str">
            <v>Cedido/Vendido CATRIEL</v>
          </cell>
          <cell r="G1228" t="str">
            <v>Cedido /Vendido EL MEDANITO</v>
          </cell>
          <cell r="H1228">
            <v>42295</v>
          </cell>
        </row>
        <row r="1229">
          <cell r="A1229" t="str">
            <v>SP-407a</v>
          </cell>
          <cell r="B1229" t="str">
            <v>YPF.RN.SP.a-407</v>
          </cell>
          <cell r="C1229" t="str">
            <v>SP.a-407</v>
          </cell>
          <cell r="D1229" t="str">
            <v>YPF.RN.SP.a-0407a</v>
          </cell>
          <cell r="E1229" t="str">
            <v>Catriel</v>
          </cell>
          <cell r="F1229" t="str">
            <v>CAT Zona I</v>
          </cell>
          <cell r="G1229" t="str">
            <v>SP-10</v>
          </cell>
          <cell r="H1229">
            <v>42294</v>
          </cell>
        </row>
        <row r="1230">
          <cell r="A1230" t="str">
            <v>EM-841a</v>
          </cell>
          <cell r="B1230" t="str">
            <v>YPF.RN.EM-841</v>
          </cell>
          <cell r="C1230" t="str">
            <v>EM-841</v>
          </cell>
          <cell r="D1230" t="str">
            <v>YPF.RN.EM-0841a</v>
          </cell>
          <cell r="E1230" t="str">
            <v>Catriel</v>
          </cell>
          <cell r="F1230" t="str">
            <v>Cedido/Vendido CATRIEL</v>
          </cell>
          <cell r="G1230" t="str">
            <v>Cedido /Vendido EL MEDANITO</v>
          </cell>
          <cell r="H1230">
            <v>42294</v>
          </cell>
        </row>
        <row r="1231">
          <cell r="A1231" t="str">
            <v>SP-407a</v>
          </cell>
          <cell r="B1231" t="str">
            <v>YPF.RN.SP.a-407</v>
          </cell>
          <cell r="C1231" t="str">
            <v>SP.a-407</v>
          </cell>
          <cell r="D1231" t="str">
            <v>YPF.RN.SP.a-0407a</v>
          </cell>
          <cell r="E1231" t="str">
            <v>Catriel</v>
          </cell>
          <cell r="F1231" t="str">
            <v>CAT Zona I</v>
          </cell>
          <cell r="G1231" t="str">
            <v>SP-10</v>
          </cell>
          <cell r="H1231">
            <v>42291</v>
          </cell>
        </row>
        <row r="1232">
          <cell r="A1232" t="str">
            <v>EM-748a</v>
          </cell>
          <cell r="B1232" t="str">
            <v>YPF.RN.EM-748</v>
          </cell>
          <cell r="C1232" t="str">
            <v>EM-748</v>
          </cell>
          <cell r="D1232" t="str">
            <v>YPF.RN.EM-0748a</v>
          </cell>
          <cell r="E1232" t="str">
            <v>Catriel</v>
          </cell>
          <cell r="F1232" t="str">
            <v>Cedido/Vendido CATRIEL</v>
          </cell>
          <cell r="G1232" t="str">
            <v>Cedido /Vendido EL MEDANITO</v>
          </cell>
          <cell r="H1232">
            <v>42290</v>
          </cell>
        </row>
        <row r="1233">
          <cell r="A1233" t="str">
            <v>EM-777a</v>
          </cell>
          <cell r="B1233" t="str">
            <v>YPF.RN.EM-777</v>
          </cell>
          <cell r="C1233" t="str">
            <v>EM-777</v>
          </cell>
          <cell r="D1233" t="str">
            <v>YPF.RN.EM-0777a</v>
          </cell>
          <cell r="E1233" t="str">
            <v>Catriel</v>
          </cell>
          <cell r="F1233" t="str">
            <v>Cedido/Vendido CATRIEL</v>
          </cell>
          <cell r="G1233" t="str">
            <v>Cedido /Vendido EL MEDANITO</v>
          </cell>
          <cell r="H1233">
            <v>42290</v>
          </cell>
        </row>
        <row r="1234">
          <cell r="A1234" t="str">
            <v>VAM-73(d)[00]a</v>
          </cell>
          <cell r="B1234" t="str">
            <v>YPF.Nq.VAM-73(d)</v>
          </cell>
          <cell r="C1234" t="str">
            <v>VAM-73(d)</v>
          </cell>
          <cell r="D1234" t="str">
            <v>YPF.Nq.VAM-0073(d)[00]a</v>
          </cell>
          <cell r="E1234" t="str">
            <v>Catriel</v>
          </cell>
          <cell r="F1234" t="str">
            <v>VAM Zona I</v>
          </cell>
          <cell r="G1234" t="str">
            <v>VAM</v>
          </cell>
          <cell r="H1234">
            <v>42290</v>
          </cell>
        </row>
        <row r="1235">
          <cell r="A1235" t="str">
            <v>PuB-90</v>
          </cell>
          <cell r="B1235" t="str">
            <v>YPF.RN.PuB-90</v>
          </cell>
          <cell r="C1235" t="str">
            <v>PuB-0090</v>
          </cell>
          <cell r="D1235" t="str">
            <v>YPF.RN.PuB-90</v>
          </cell>
          <cell r="E1235" t="str">
            <v>Catriel</v>
          </cell>
          <cell r="F1235" t="str">
            <v>CAT Zona I</v>
          </cell>
          <cell r="G1235" t="str">
            <v>PB- 03</v>
          </cell>
          <cell r="H1235">
            <v>42287</v>
          </cell>
        </row>
        <row r="1236">
          <cell r="A1236" t="str">
            <v>PuB-128a</v>
          </cell>
          <cell r="B1236" t="str">
            <v>YPF.RN.PuB-128</v>
          </cell>
          <cell r="C1236" t="str">
            <v>PuB-128</v>
          </cell>
          <cell r="D1236" t="str">
            <v>YPF.RN.PuB-0128a</v>
          </cell>
          <cell r="E1236" t="str">
            <v>Catriel</v>
          </cell>
          <cell r="F1236" t="str">
            <v>CAT Zona I</v>
          </cell>
          <cell r="G1236" t="str">
            <v>PB- 01</v>
          </cell>
          <cell r="H1236">
            <v>42286</v>
          </cell>
        </row>
        <row r="1237">
          <cell r="A1237" t="str">
            <v>BP-44</v>
          </cell>
          <cell r="B1237" t="str">
            <v>YPF.RN.BP-44</v>
          </cell>
          <cell r="C1237" t="str">
            <v>BP-0044</v>
          </cell>
          <cell r="D1237" t="str">
            <v>YPF.RN.BP-44</v>
          </cell>
          <cell r="E1237" t="str">
            <v>Catriel</v>
          </cell>
          <cell r="F1237" t="str">
            <v>Cedido/Vendido CATRIEL</v>
          </cell>
          <cell r="G1237" t="str">
            <v>Cedido/Vendido BAJO DEL PICHE</v>
          </cell>
          <cell r="H1237">
            <v>42285</v>
          </cell>
        </row>
        <row r="1238">
          <cell r="A1238" t="str">
            <v>PuB.a-116</v>
          </cell>
          <cell r="B1238" t="str">
            <v>YPF.RN.PuB.a-116</v>
          </cell>
          <cell r="C1238" t="str">
            <v>PuB-0116</v>
          </cell>
          <cell r="D1238" t="str">
            <v>YPF.RN.PuB.a-116</v>
          </cell>
          <cell r="E1238" t="str">
            <v>Catriel</v>
          </cell>
          <cell r="F1238" t="str">
            <v>CAT Zona I</v>
          </cell>
          <cell r="G1238" t="str">
            <v>PB- 04</v>
          </cell>
          <cell r="H1238">
            <v>42283</v>
          </cell>
        </row>
        <row r="1239">
          <cell r="A1239" t="str">
            <v>BP-7</v>
          </cell>
          <cell r="B1239" t="str">
            <v>YPF.RN.BP-7</v>
          </cell>
          <cell r="C1239" t="str">
            <v>BP-7</v>
          </cell>
          <cell r="D1239" t="str">
            <v>YPF.RN.BP-7</v>
          </cell>
          <cell r="E1239" t="str">
            <v>Catriel</v>
          </cell>
          <cell r="F1239" t="str">
            <v>Cedido/Vendido CATRIEL</v>
          </cell>
          <cell r="G1239" t="str">
            <v>Cedido/Vendido BAJO DEL PICHE</v>
          </cell>
          <cell r="H1239">
            <v>42282</v>
          </cell>
        </row>
        <row r="1240">
          <cell r="A1240" t="str">
            <v>BP-7[01]</v>
          </cell>
          <cell r="B1240" t="str">
            <v>YPF.RN.BP-7</v>
          </cell>
          <cell r="C1240" t="str">
            <v>BP-7</v>
          </cell>
          <cell r="D1240" t="str">
            <v>YPF.RN.BP-7[01]</v>
          </cell>
          <cell r="E1240" t="str">
            <v>Catriel</v>
          </cell>
          <cell r="F1240" t="str">
            <v>Cedido/Vendido CATRIEL</v>
          </cell>
          <cell r="G1240" t="str">
            <v>Cedido/Vendido BAJO DEL PICHE</v>
          </cell>
          <cell r="H1240">
            <v>42282</v>
          </cell>
        </row>
        <row r="1241">
          <cell r="A1241" t="str">
            <v>SP-462a</v>
          </cell>
          <cell r="B1241" t="str">
            <v>YPF.RN.SP-462</v>
          </cell>
          <cell r="C1241" t="str">
            <v>SP-462</v>
          </cell>
          <cell r="D1241" t="str">
            <v>YPF.RN.SP-0462a</v>
          </cell>
          <cell r="E1241" t="str">
            <v>Catriel</v>
          </cell>
          <cell r="F1241" t="str">
            <v>CAT Zona I</v>
          </cell>
          <cell r="G1241" t="str">
            <v>SP- 01</v>
          </cell>
          <cell r="H1241">
            <v>42282</v>
          </cell>
        </row>
        <row r="1242">
          <cell r="A1242" t="str">
            <v>PuB-43</v>
          </cell>
          <cell r="B1242" t="str">
            <v>YPF.RN.PuB-43</v>
          </cell>
          <cell r="C1242" t="str">
            <v>PuB-0043</v>
          </cell>
          <cell r="D1242" t="str">
            <v>YPF.RN.PuB-43</v>
          </cell>
          <cell r="E1242" t="str">
            <v>Catriel</v>
          </cell>
          <cell r="F1242" t="str">
            <v>CAT Zona I</v>
          </cell>
          <cell r="G1242" t="str">
            <v>PB- 02</v>
          </cell>
          <cell r="H1242">
            <v>42281</v>
          </cell>
        </row>
        <row r="1243">
          <cell r="A1243" t="str">
            <v>VAM-59(d)[00]a</v>
          </cell>
          <cell r="B1243" t="str">
            <v>YPF.Nq.VAM-59(d)</v>
          </cell>
          <cell r="C1243" t="str">
            <v>VAM-59(d)</v>
          </cell>
          <cell r="D1243" t="str">
            <v>YPF.Nq.VAM-0059(d)[00]a</v>
          </cell>
          <cell r="E1243" t="str">
            <v>Catriel</v>
          </cell>
          <cell r="F1243" t="str">
            <v>VAM Zona I</v>
          </cell>
          <cell r="G1243" t="str">
            <v>VAM</v>
          </cell>
          <cell r="H1243">
            <v>42281</v>
          </cell>
        </row>
        <row r="1244">
          <cell r="A1244" t="str">
            <v>PuB-124</v>
          </cell>
          <cell r="B1244" t="str">
            <v>YPF.RN.PuB-124</v>
          </cell>
          <cell r="C1244" t="str">
            <v>PuB-124</v>
          </cell>
          <cell r="D1244" t="str">
            <v>YPF.RN.PuB-124</v>
          </cell>
          <cell r="E1244" t="str">
            <v>Catriel</v>
          </cell>
          <cell r="F1244" t="str">
            <v>CAT Zona I</v>
          </cell>
          <cell r="G1244" t="str">
            <v>PB- 01</v>
          </cell>
          <cell r="H1244">
            <v>42280</v>
          </cell>
        </row>
        <row r="1245">
          <cell r="A1245" t="str">
            <v>BPO-4</v>
          </cell>
          <cell r="B1245" t="str">
            <v>YPF.RN.BPO-4</v>
          </cell>
          <cell r="C1245" t="str">
            <v>BPO-0004</v>
          </cell>
          <cell r="D1245" t="str">
            <v>YPF.RN.BPO-4</v>
          </cell>
          <cell r="E1245" t="str">
            <v>Catriel</v>
          </cell>
          <cell r="F1245" t="str">
            <v>Cedido/Vendido CATRIEL</v>
          </cell>
          <cell r="G1245" t="str">
            <v>Cedido/Vendido BAJO DEL PICHE</v>
          </cell>
          <cell r="H1245">
            <v>42280</v>
          </cell>
        </row>
        <row r="1246">
          <cell r="A1246" t="str">
            <v>PuB.a-45</v>
          </cell>
          <cell r="B1246" t="str">
            <v>YPF.RN.PuB.a-45</v>
          </cell>
          <cell r="C1246" t="str">
            <v>PuB-0045</v>
          </cell>
          <cell r="D1246" t="str">
            <v>YPF.RN.PuB.a-45</v>
          </cell>
          <cell r="E1246" t="str">
            <v>Catriel</v>
          </cell>
          <cell r="F1246" t="str">
            <v>CAT Zona I</v>
          </cell>
          <cell r="G1246" t="str">
            <v>PB- 04</v>
          </cell>
          <cell r="H1246">
            <v>42279</v>
          </cell>
        </row>
        <row r="1247">
          <cell r="A1247" t="str">
            <v>PuB-141[00]a</v>
          </cell>
          <cell r="B1247" t="str">
            <v>YPF.RN.PuB-141</v>
          </cell>
          <cell r="C1247" t="str">
            <v>PuB-141</v>
          </cell>
          <cell r="D1247" t="str">
            <v>YPF.RN.PuB-0141[00]a</v>
          </cell>
          <cell r="E1247" t="str">
            <v>Catriel</v>
          </cell>
          <cell r="F1247" t="str">
            <v>CAT Zona I</v>
          </cell>
          <cell r="G1247" t="str">
            <v>PB- 04</v>
          </cell>
          <cell r="H1247">
            <v>42278</v>
          </cell>
        </row>
        <row r="1248">
          <cell r="A1248" t="str">
            <v>SP-461a</v>
          </cell>
          <cell r="B1248" t="str">
            <v>YPF.RN.SP.a-461</v>
          </cell>
          <cell r="C1248" t="str">
            <v>SP.a-461</v>
          </cell>
          <cell r="D1248" t="str">
            <v>YPF.RN.SP.a-0461a</v>
          </cell>
          <cell r="E1248" t="str">
            <v>Catriel</v>
          </cell>
          <cell r="F1248" t="str">
            <v>CAT Zona I</v>
          </cell>
          <cell r="G1248" t="str">
            <v>SP- 01</v>
          </cell>
          <cell r="H1248">
            <v>42277</v>
          </cell>
        </row>
        <row r="1249">
          <cell r="A1249" t="str">
            <v>BP.x-1</v>
          </cell>
          <cell r="B1249" t="str">
            <v>YPF.RN.BP.x-1</v>
          </cell>
          <cell r="C1249" t="str">
            <v>BP-0001</v>
          </cell>
          <cell r="D1249" t="str">
            <v>YPF.RN.BP.x-1</v>
          </cell>
          <cell r="E1249" t="str">
            <v>Catriel</v>
          </cell>
          <cell r="F1249" t="str">
            <v>Cedido/Vendido CATRIEL</v>
          </cell>
          <cell r="G1249" t="str">
            <v>Cedido/Vendido BAJO DEL PICHE</v>
          </cell>
          <cell r="H1249">
            <v>42277</v>
          </cell>
        </row>
        <row r="1250">
          <cell r="A1250" t="str">
            <v>SP-414a</v>
          </cell>
          <cell r="B1250" t="str">
            <v>YPF.RN.SP.a-414</v>
          </cell>
          <cell r="C1250" t="str">
            <v>SP.a-414</v>
          </cell>
          <cell r="D1250" t="str">
            <v>YPF.RN.SP.a-0414a</v>
          </cell>
          <cell r="E1250" t="str">
            <v>Catriel</v>
          </cell>
          <cell r="F1250" t="str">
            <v>CAT Zona I</v>
          </cell>
          <cell r="G1250" t="str">
            <v>SP-10</v>
          </cell>
          <cell r="H1250">
            <v>42274</v>
          </cell>
        </row>
        <row r="1251">
          <cell r="A1251" t="str">
            <v>PuB-105a</v>
          </cell>
          <cell r="B1251" t="str">
            <v>YPF.RN.PuB-105</v>
          </cell>
          <cell r="C1251" t="str">
            <v>PuB-105</v>
          </cell>
          <cell r="D1251" t="str">
            <v>YPF.RN.PuB-0105a</v>
          </cell>
          <cell r="E1251" t="str">
            <v>Catriel</v>
          </cell>
          <cell r="F1251" t="str">
            <v>CAT Zona I</v>
          </cell>
          <cell r="G1251" t="str">
            <v>PB- 03</v>
          </cell>
          <cell r="H1251">
            <v>42274</v>
          </cell>
        </row>
        <row r="1252">
          <cell r="A1252" t="str">
            <v>PuB-43</v>
          </cell>
          <cell r="B1252" t="str">
            <v>YPF.RN.PuB-43</v>
          </cell>
          <cell r="C1252" t="str">
            <v>PuB-0043</v>
          </cell>
          <cell r="D1252" t="str">
            <v>YPF.RN.PuB-43</v>
          </cell>
          <cell r="E1252" t="str">
            <v>Catriel</v>
          </cell>
          <cell r="F1252" t="str">
            <v>CAT Zona I</v>
          </cell>
          <cell r="G1252" t="str">
            <v>PB- 02</v>
          </cell>
          <cell r="H1252">
            <v>42273</v>
          </cell>
        </row>
        <row r="1253">
          <cell r="A1253" t="str">
            <v>LaO.x-1[00]a</v>
          </cell>
          <cell r="B1253" t="str">
            <v>YPF.Nq.LaO.x-1</v>
          </cell>
          <cell r="C1253" t="str">
            <v>LaO.x-1</v>
          </cell>
          <cell r="D1253" t="str">
            <v>YPF.Nq.LaO.x-0001[00]a</v>
          </cell>
          <cell r="E1253" t="str">
            <v>Catriel</v>
          </cell>
          <cell r="F1253" t="str">
            <v>VAM Zona I</v>
          </cell>
          <cell r="G1253" t="str">
            <v>CH</v>
          </cell>
          <cell r="H1253">
            <v>42273</v>
          </cell>
        </row>
        <row r="1254">
          <cell r="A1254" t="str">
            <v>SP-101(I)[00]a</v>
          </cell>
          <cell r="B1254" t="str">
            <v>YPF.RN.SP-101(I)</v>
          </cell>
          <cell r="C1254" t="str">
            <v>SP-101(I)</v>
          </cell>
          <cell r="D1254" t="str">
            <v>YPF.RN.SP-0101(I)[00]a</v>
          </cell>
          <cell r="E1254" t="str">
            <v>Catriel</v>
          </cell>
          <cell r="F1254" t="str">
            <v>CAT Zona I</v>
          </cell>
          <cell r="G1254" t="str">
            <v>SP- 03</v>
          </cell>
          <cell r="H1254">
            <v>42273</v>
          </cell>
        </row>
        <row r="1255">
          <cell r="A1255" t="str">
            <v>SCB-80a</v>
          </cell>
          <cell r="B1255" t="str">
            <v>YPF.Nq.SCB.a-80</v>
          </cell>
          <cell r="C1255" t="str">
            <v>SCB-80</v>
          </cell>
          <cell r="D1255" t="str">
            <v>YPF.Nq.SCB.a-0080a</v>
          </cell>
          <cell r="E1255" t="str">
            <v>Catriel</v>
          </cell>
          <cell r="F1255" t="str">
            <v>VAM Zona I</v>
          </cell>
          <cell r="G1255" t="str">
            <v>SCB- 01</v>
          </cell>
          <cell r="H1255">
            <v>42272</v>
          </cell>
        </row>
        <row r="1256">
          <cell r="A1256" t="str">
            <v>EM-247a(I)</v>
          </cell>
          <cell r="B1256" t="str">
            <v>YPF.RN.EM-247(I)</v>
          </cell>
          <cell r="C1256" t="str">
            <v>EM-247(I)</v>
          </cell>
          <cell r="D1256" t="str">
            <v>YPF.RN.EM-0247a(I)</v>
          </cell>
          <cell r="E1256" t="str">
            <v>Catriel</v>
          </cell>
          <cell r="F1256" t="str">
            <v>Cedido/Vendido CATRIEL</v>
          </cell>
          <cell r="G1256" t="str">
            <v>Cedido /Vendido EL MEDANITO</v>
          </cell>
          <cell r="H1256">
            <v>42272</v>
          </cell>
        </row>
        <row r="1257">
          <cell r="A1257" t="str">
            <v>PuB-160[00]a</v>
          </cell>
          <cell r="B1257" t="str">
            <v>YPF.RN.PuB-160</v>
          </cell>
          <cell r="C1257" t="str">
            <v>PuB-160</v>
          </cell>
          <cell r="D1257" t="str">
            <v>YPF.RN.PuB-0160[00]a</v>
          </cell>
          <cell r="E1257" t="str">
            <v>Catriel</v>
          </cell>
          <cell r="F1257" t="str">
            <v>CAT Zona I</v>
          </cell>
          <cell r="G1257" t="str">
            <v>PB- 04</v>
          </cell>
          <cell r="H1257">
            <v>42269</v>
          </cell>
        </row>
        <row r="1258">
          <cell r="A1258" t="str">
            <v>EM-779a</v>
          </cell>
          <cell r="B1258" t="str">
            <v>YPF.RN.EM-779</v>
          </cell>
          <cell r="C1258" t="str">
            <v>EM-779</v>
          </cell>
          <cell r="D1258" t="str">
            <v>YPF.RN.EM-0779a</v>
          </cell>
          <cell r="E1258" t="str">
            <v>Catriel</v>
          </cell>
          <cell r="F1258" t="str">
            <v>Cedido/Vendido CATRIEL</v>
          </cell>
          <cell r="G1258" t="str">
            <v>Cedido /Vendido EL MEDANITO</v>
          </cell>
          <cell r="H1258">
            <v>42269</v>
          </cell>
        </row>
        <row r="1259">
          <cell r="A1259" t="str">
            <v>EM-671a</v>
          </cell>
          <cell r="B1259" t="str">
            <v>YPF.RN.EM-671</v>
          </cell>
          <cell r="C1259" t="str">
            <v>EM-671</v>
          </cell>
          <cell r="D1259" t="str">
            <v>YPF.RN.EM-0671a</v>
          </cell>
          <cell r="E1259" t="str">
            <v>Catriel</v>
          </cell>
          <cell r="F1259" t="str">
            <v>Cedido/Vendido CATRIEL</v>
          </cell>
          <cell r="G1259" t="str">
            <v>Cedido /Vendido EL MEDANITO</v>
          </cell>
          <cell r="H1259">
            <v>42268</v>
          </cell>
        </row>
        <row r="1260">
          <cell r="A1260" t="str">
            <v>VAM.x-3</v>
          </cell>
          <cell r="B1260" t="str">
            <v>YPF.Nq.VAM.x-3</v>
          </cell>
          <cell r="C1260" t="str">
            <v>VAM-3</v>
          </cell>
          <cell r="D1260" t="str">
            <v>YPF.Nq.VAM.x-3</v>
          </cell>
          <cell r="E1260" t="str">
            <v>Catriel</v>
          </cell>
          <cell r="F1260" t="str">
            <v>VAM Zona I</v>
          </cell>
          <cell r="G1260" t="str">
            <v>VAM</v>
          </cell>
          <cell r="H1260">
            <v>42266</v>
          </cell>
        </row>
        <row r="1261">
          <cell r="A1261" t="str">
            <v>EM-69</v>
          </cell>
          <cell r="B1261" t="str">
            <v>YPF.RN.EM-69</v>
          </cell>
          <cell r="C1261" t="str">
            <v>EM-0069</v>
          </cell>
          <cell r="D1261" t="str">
            <v>YPF.RN.EM-69</v>
          </cell>
          <cell r="E1261" t="str">
            <v>Catriel</v>
          </cell>
          <cell r="F1261" t="str">
            <v>Cedido/Vendido CATRIEL</v>
          </cell>
          <cell r="G1261" t="str">
            <v>Cedido /Vendido EL MEDANITO</v>
          </cell>
          <cell r="H1261">
            <v>42265</v>
          </cell>
        </row>
        <row r="1262">
          <cell r="A1262" t="str">
            <v>SP-80</v>
          </cell>
          <cell r="B1262" t="str">
            <v>YPF.RN.SP-80</v>
          </cell>
          <cell r="C1262" t="str">
            <v>SP-0080</v>
          </cell>
          <cell r="D1262" t="str">
            <v>YPF.RN.SP-80</v>
          </cell>
          <cell r="E1262" t="str">
            <v>Catriel</v>
          </cell>
          <cell r="F1262" t="str">
            <v>CAT Zona I</v>
          </cell>
          <cell r="G1262" t="str">
            <v>SP- 04</v>
          </cell>
          <cell r="H1262">
            <v>42265</v>
          </cell>
        </row>
        <row r="1263">
          <cell r="A1263" t="str">
            <v>EM-878a</v>
          </cell>
          <cell r="B1263" t="str">
            <v>YPF.RN.EM-878</v>
          </cell>
          <cell r="C1263" t="str">
            <v>EM-878</v>
          </cell>
          <cell r="D1263" t="str">
            <v>YPF.RN.EM-0878a</v>
          </cell>
          <cell r="E1263" t="str">
            <v>Catriel</v>
          </cell>
          <cell r="F1263" t="str">
            <v>Cedido/Vendido CATRIEL</v>
          </cell>
          <cell r="G1263" t="str">
            <v>Cedido /Vendido EL MEDANITO</v>
          </cell>
          <cell r="H1263">
            <v>42264</v>
          </cell>
        </row>
        <row r="1264">
          <cell r="A1264" t="str">
            <v>VAM-45a</v>
          </cell>
          <cell r="B1264" t="str">
            <v>YPF.Nq.VAM-45</v>
          </cell>
          <cell r="C1264" t="str">
            <v>VAM-45</v>
          </cell>
          <cell r="D1264" t="str">
            <v>YPF.Nq.VAM-0045a</v>
          </cell>
          <cell r="E1264" t="str">
            <v>Catriel</v>
          </cell>
          <cell r="F1264" t="str">
            <v>VAM Zona I</v>
          </cell>
          <cell r="G1264" t="str">
            <v>VAM</v>
          </cell>
          <cell r="H1264">
            <v>42263</v>
          </cell>
        </row>
        <row r="1265">
          <cell r="A1265" t="str">
            <v>SP-358a</v>
          </cell>
          <cell r="B1265" t="str">
            <v>YPF.RN.SP-358</v>
          </cell>
          <cell r="C1265" t="str">
            <v>SP-358</v>
          </cell>
          <cell r="D1265" t="str">
            <v>YPF.RN.SP-0358a</v>
          </cell>
          <cell r="E1265" t="str">
            <v>Catriel</v>
          </cell>
          <cell r="F1265" t="str">
            <v>CAT Zona I</v>
          </cell>
          <cell r="G1265" t="str">
            <v>SP- 06</v>
          </cell>
          <cell r="H1265">
            <v>42263</v>
          </cell>
        </row>
        <row r="1266">
          <cell r="A1266" t="str">
            <v>PuB-121</v>
          </cell>
          <cell r="B1266" t="str">
            <v>YPF.RN.PuB-121</v>
          </cell>
          <cell r="C1266" t="str">
            <v>PuB-121</v>
          </cell>
          <cell r="D1266" t="str">
            <v>YPF.RN.PuB-121</v>
          </cell>
          <cell r="E1266" t="str">
            <v>Catriel</v>
          </cell>
          <cell r="F1266" t="str">
            <v>CAT Zona I</v>
          </cell>
          <cell r="G1266" t="str">
            <v>PB- 02</v>
          </cell>
          <cell r="H1266">
            <v>42262</v>
          </cell>
        </row>
        <row r="1267">
          <cell r="A1267" t="str">
            <v>SP-288a</v>
          </cell>
          <cell r="B1267" t="str">
            <v>YPF.RN.SP-288</v>
          </cell>
          <cell r="C1267" t="str">
            <v>SP-288</v>
          </cell>
          <cell r="D1267" t="str">
            <v>YPF.RN.SP-0288a</v>
          </cell>
          <cell r="E1267" t="str">
            <v>Catriel</v>
          </cell>
          <cell r="F1267" t="str">
            <v>CAT Zona I</v>
          </cell>
          <cell r="G1267" t="str">
            <v>SP- 06</v>
          </cell>
          <cell r="H1267">
            <v>42262</v>
          </cell>
        </row>
        <row r="1268">
          <cell r="A1268" t="str">
            <v>EM-837a</v>
          </cell>
          <cell r="B1268" t="str">
            <v>YPF.RN.EM-837</v>
          </cell>
          <cell r="C1268" t="str">
            <v>EM-837</v>
          </cell>
          <cell r="D1268" t="str">
            <v>YPF.RN.EM-0837a</v>
          </cell>
          <cell r="E1268" t="str">
            <v>Catriel</v>
          </cell>
          <cell r="F1268" t="str">
            <v>Cedido/Vendido CATRIEL</v>
          </cell>
          <cell r="G1268" t="str">
            <v>Cedido /Vendido EL MEDANITO</v>
          </cell>
          <cell r="H1268">
            <v>42262</v>
          </cell>
        </row>
        <row r="1269">
          <cell r="A1269" t="str">
            <v>PuB-154a</v>
          </cell>
          <cell r="B1269" t="str">
            <v>YPF.RN.PuB-154</v>
          </cell>
          <cell r="C1269" t="str">
            <v>PuB-154</v>
          </cell>
          <cell r="D1269" t="str">
            <v>YPF.RN.PuB-0154a</v>
          </cell>
          <cell r="E1269" t="str">
            <v>Catriel</v>
          </cell>
          <cell r="F1269" t="str">
            <v>CAT Zona I</v>
          </cell>
          <cell r="G1269" t="str">
            <v>PB- 04</v>
          </cell>
          <cell r="H1269">
            <v>42261</v>
          </cell>
        </row>
        <row r="1270">
          <cell r="A1270" t="str">
            <v>SP-63(I)</v>
          </cell>
          <cell r="B1270" t="str">
            <v>YPF.RN.SP-63(I)</v>
          </cell>
          <cell r="C1270" t="str">
            <v>SP-63(I)</v>
          </cell>
          <cell r="D1270" t="str">
            <v>YPF.RN.SP-63(I)</v>
          </cell>
          <cell r="E1270" t="str">
            <v>Catriel</v>
          </cell>
          <cell r="F1270" t="str">
            <v>CAT Zona I</v>
          </cell>
          <cell r="G1270" t="str">
            <v>SP- 03</v>
          </cell>
          <cell r="H1270">
            <v>42260</v>
          </cell>
        </row>
        <row r="1271">
          <cell r="A1271" t="str">
            <v>EM-36</v>
          </cell>
          <cell r="B1271" t="str">
            <v>YPF.RN.EM-36</v>
          </cell>
          <cell r="C1271" t="str">
            <v>EM-0036</v>
          </cell>
          <cell r="D1271" t="str">
            <v>YPF.RN.EM-36</v>
          </cell>
          <cell r="E1271" t="str">
            <v>Catriel</v>
          </cell>
          <cell r="F1271" t="str">
            <v>Cedido/Vendido CATRIEL</v>
          </cell>
          <cell r="G1271" t="str">
            <v>Cedido /Vendido EL MEDANITO</v>
          </cell>
          <cell r="H1271">
            <v>42260</v>
          </cell>
        </row>
        <row r="1272">
          <cell r="A1272" t="str">
            <v>VAM-47a</v>
          </cell>
          <cell r="B1272" t="str">
            <v>YPF.Nq.VAM.a-47(d)</v>
          </cell>
          <cell r="C1272" t="str">
            <v>VAM.a-47(d)</v>
          </cell>
          <cell r="D1272" t="str">
            <v>YPF.Nq.VAM.a-0047a</v>
          </cell>
          <cell r="E1272" t="str">
            <v>Catriel</v>
          </cell>
          <cell r="F1272" t="str">
            <v>VAM Zona I</v>
          </cell>
          <cell r="G1272" t="str">
            <v>VAM</v>
          </cell>
          <cell r="H1272">
            <v>42259</v>
          </cell>
        </row>
        <row r="1273">
          <cell r="A1273" t="str">
            <v>EM-841a</v>
          </cell>
          <cell r="B1273" t="str">
            <v>YPF.RN.EM-841</v>
          </cell>
          <cell r="C1273" t="str">
            <v>EM-841</v>
          </cell>
          <cell r="D1273" t="str">
            <v>YPF.RN.EM-0841a</v>
          </cell>
          <cell r="E1273" t="str">
            <v>Catriel</v>
          </cell>
          <cell r="F1273" t="str">
            <v>Cedido/Vendido CATRIEL</v>
          </cell>
          <cell r="G1273" t="str">
            <v>Cedido /Vendido EL MEDANITO</v>
          </cell>
          <cell r="H1273">
            <v>42259</v>
          </cell>
        </row>
        <row r="1274">
          <cell r="A1274" t="str">
            <v>SP-70</v>
          </cell>
          <cell r="B1274" t="str">
            <v>YPF.RN.SP-70</v>
          </cell>
          <cell r="C1274" t="str">
            <v>SP-0070</v>
          </cell>
          <cell r="D1274" t="str">
            <v>YPF.RN.SP-70</v>
          </cell>
          <cell r="E1274" t="str">
            <v>Catriel</v>
          </cell>
          <cell r="F1274" t="str">
            <v>CAT Zona I</v>
          </cell>
          <cell r="G1274" t="str">
            <v>SP- 03</v>
          </cell>
          <cell r="H1274">
            <v>42259</v>
          </cell>
        </row>
        <row r="1275">
          <cell r="A1275" t="str">
            <v>EM-852a</v>
          </cell>
          <cell r="B1275" t="str">
            <v>YPF.RN.EM-852</v>
          </cell>
          <cell r="C1275" t="str">
            <v>EM-852</v>
          </cell>
          <cell r="D1275" t="str">
            <v>YPF.RN.EM-0852a</v>
          </cell>
          <cell r="E1275" t="str">
            <v>Catriel</v>
          </cell>
          <cell r="F1275" t="str">
            <v>Cedido/Vendido CATRIEL</v>
          </cell>
          <cell r="G1275" t="str">
            <v>Cedido /Vendido EL MEDANITO</v>
          </cell>
          <cell r="H1275">
            <v>42259</v>
          </cell>
        </row>
        <row r="1276">
          <cell r="A1276" t="str">
            <v>SP-274</v>
          </cell>
          <cell r="B1276" t="str">
            <v>YPF.RN.SP-274</v>
          </cell>
          <cell r="C1276" t="str">
            <v>SP-0274</v>
          </cell>
          <cell r="D1276" t="str">
            <v>YPF.RN.SP-274</v>
          </cell>
          <cell r="E1276" t="str">
            <v>Catriel</v>
          </cell>
          <cell r="F1276" t="str">
            <v>CAT Zona I</v>
          </cell>
          <cell r="G1276" t="str">
            <v>SP- 06</v>
          </cell>
          <cell r="H1276">
            <v>42258</v>
          </cell>
        </row>
        <row r="1277">
          <cell r="A1277" t="str">
            <v>PuB-163[00]a</v>
          </cell>
          <cell r="B1277" t="str">
            <v>YPF.RN.PuB-163</v>
          </cell>
          <cell r="C1277" t="str">
            <v>PuB-163</v>
          </cell>
          <cell r="D1277" t="str">
            <v>YPF.RN.PuB-0163[00]a</v>
          </cell>
          <cell r="E1277" t="str">
            <v>Catriel</v>
          </cell>
          <cell r="F1277" t="str">
            <v>CAT Zona I</v>
          </cell>
          <cell r="G1277" t="str">
            <v>PB- 04</v>
          </cell>
          <cell r="H1277">
            <v>42257</v>
          </cell>
        </row>
        <row r="1278">
          <cell r="A1278" t="str">
            <v>SP-422a</v>
          </cell>
          <cell r="B1278" t="str">
            <v>YPF.RN.SP-422</v>
          </cell>
          <cell r="C1278" t="str">
            <v>SP-422</v>
          </cell>
          <cell r="D1278" t="str">
            <v>YPF.RN.SP-0422a</v>
          </cell>
          <cell r="E1278" t="str">
            <v>Catriel</v>
          </cell>
          <cell r="F1278" t="str">
            <v>CAT Zona I</v>
          </cell>
          <cell r="G1278" t="str">
            <v>SP-10</v>
          </cell>
          <cell r="H1278">
            <v>42257</v>
          </cell>
        </row>
        <row r="1279">
          <cell r="A1279" t="str">
            <v>SCB-77a</v>
          </cell>
          <cell r="B1279" t="str">
            <v>YPF.Nq.SCB-77</v>
          </cell>
          <cell r="C1279" t="str">
            <v>SCB-77</v>
          </cell>
          <cell r="D1279" t="str">
            <v>YPF.Nq.SCB-0077a</v>
          </cell>
          <cell r="E1279" t="str">
            <v>Catriel</v>
          </cell>
          <cell r="F1279" t="str">
            <v>VAM Zona I</v>
          </cell>
          <cell r="G1279" t="str">
            <v>SCB- 01</v>
          </cell>
          <cell r="H1279">
            <v>42257</v>
          </cell>
        </row>
        <row r="1280">
          <cell r="A1280" t="str">
            <v>EM-853a</v>
          </cell>
          <cell r="B1280" t="str">
            <v>YPF.RN.EM-853</v>
          </cell>
          <cell r="C1280" t="str">
            <v>EM-853</v>
          </cell>
          <cell r="D1280" t="str">
            <v>YPF.RN.EM-0853a</v>
          </cell>
          <cell r="E1280" t="str">
            <v>Catriel</v>
          </cell>
          <cell r="F1280" t="str">
            <v>Cedido/Vendido CATRIEL</v>
          </cell>
          <cell r="G1280" t="str">
            <v>Cedido /Vendido EL MEDANITO</v>
          </cell>
          <cell r="H1280">
            <v>42256</v>
          </cell>
        </row>
        <row r="1281">
          <cell r="A1281" t="str">
            <v>SP-63(I)</v>
          </cell>
          <cell r="B1281" t="str">
            <v>YPF.RN.SP-63(I)</v>
          </cell>
          <cell r="C1281" t="str">
            <v>SP-63(I)</v>
          </cell>
          <cell r="D1281" t="str">
            <v>YPF.RN.SP-63(I)</v>
          </cell>
          <cell r="E1281" t="str">
            <v>Catriel</v>
          </cell>
          <cell r="F1281" t="str">
            <v>CAT Zona I</v>
          </cell>
          <cell r="G1281" t="str">
            <v>SP- 03</v>
          </cell>
          <cell r="H1281">
            <v>42255</v>
          </cell>
        </row>
        <row r="1282">
          <cell r="A1282" t="str">
            <v>SP-224</v>
          </cell>
          <cell r="B1282" t="str">
            <v>YPF.Nq.SP-224</v>
          </cell>
          <cell r="C1282" t="str">
            <v>SP-0224</v>
          </cell>
          <cell r="D1282" t="str">
            <v>YPF.Nq.SP-224</v>
          </cell>
          <cell r="E1282" t="str">
            <v>Catriel</v>
          </cell>
          <cell r="F1282" t="str">
            <v>CAT Zona I</v>
          </cell>
          <cell r="G1282" t="str">
            <v>SP- 04</v>
          </cell>
          <cell r="H1282">
            <v>42255</v>
          </cell>
        </row>
        <row r="1283">
          <cell r="A1283" t="str">
            <v>SP-413a</v>
          </cell>
          <cell r="B1283" t="str">
            <v>YPF.RN.SP.a-413</v>
          </cell>
          <cell r="C1283" t="str">
            <v>SP.a-413</v>
          </cell>
          <cell r="D1283" t="str">
            <v>YPF.RN.SP.a-0413a</v>
          </cell>
          <cell r="E1283" t="str">
            <v>Catriel</v>
          </cell>
          <cell r="F1283" t="str">
            <v>CAT Zona I</v>
          </cell>
          <cell r="G1283" t="str">
            <v>SP-10</v>
          </cell>
          <cell r="H1283">
            <v>42254</v>
          </cell>
        </row>
        <row r="1284">
          <cell r="A1284" t="str">
            <v>SP-414a</v>
          </cell>
          <cell r="B1284" t="str">
            <v>YPF.RN.SP.a-414</v>
          </cell>
          <cell r="C1284" t="str">
            <v>SP.a-414</v>
          </cell>
          <cell r="D1284" t="str">
            <v>YPF.RN.SP.a-0414a</v>
          </cell>
          <cell r="E1284" t="str">
            <v>Catriel</v>
          </cell>
          <cell r="F1284" t="str">
            <v>CAT Zona I</v>
          </cell>
          <cell r="G1284" t="str">
            <v>SP-10</v>
          </cell>
          <cell r="H1284">
            <v>42254</v>
          </cell>
        </row>
        <row r="1285">
          <cell r="A1285" t="str">
            <v>SP-244</v>
          </cell>
          <cell r="B1285" t="str">
            <v>YPF.RN.SP-244</v>
          </cell>
          <cell r="C1285" t="str">
            <v>SP-0244</v>
          </cell>
          <cell r="D1285" t="str">
            <v>YPF.RN.SP-244</v>
          </cell>
          <cell r="E1285" t="str">
            <v>Catriel</v>
          </cell>
          <cell r="F1285" t="str">
            <v>CAT Zona I</v>
          </cell>
          <cell r="G1285" t="str">
            <v>SP- 02</v>
          </cell>
          <cell r="H1285">
            <v>42253</v>
          </cell>
        </row>
        <row r="1286">
          <cell r="A1286" t="str">
            <v>SP-342a</v>
          </cell>
          <cell r="B1286" t="str">
            <v>YPF.RN.SP-342</v>
          </cell>
          <cell r="C1286" t="str">
            <v>SP-342</v>
          </cell>
          <cell r="D1286" t="str">
            <v>YPF.RN.SP-0342a</v>
          </cell>
          <cell r="E1286" t="str">
            <v>Catriel</v>
          </cell>
          <cell r="F1286" t="str">
            <v>CAT Zona I</v>
          </cell>
          <cell r="G1286" t="str">
            <v>SP- 06</v>
          </cell>
          <cell r="H1286">
            <v>42252</v>
          </cell>
        </row>
        <row r="1287">
          <cell r="A1287" t="str">
            <v>EM-687</v>
          </cell>
          <cell r="B1287" t="str">
            <v>YPF.RN.EM-687</v>
          </cell>
          <cell r="C1287" t="str">
            <v>EM-0687</v>
          </cell>
          <cell r="D1287" t="str">
            <v>YPF.RN.EM-687</v>
          </cell>
          <cell r="E1287" t="str">
            <v>Catriel</v>
          </cell>
          <cell r="F1287" t="str">
            <v>Cedido/Vendido CATRIEL</v>
          </cell>
          <cell r="G1287" t="str">
            <v>Cedido /Vendido EL MEDANITO</v>
          </cell>
          <cell r="H1287">
            <v>42252</v>
          </cell>
        </row>
        <row r="1288">
          <cell r="A1288" t="str">
            <v>VAM-69(d)[00]a</v>
          </cell>
          <cell r="B1288" t="str">
            <v>YPF.Nq.VAM-69(d)</v>
          </cell>
          <cell r="C1288" t="str">
            <v>VAM-69(d)</v>
          </cell>
          <cell r="D1288" t="str">
            <v>YPF.Nq.VAM-0069(d)[00]a</v>
          </cell>
          <cell r="E1288" t="str">
            <v>Catriel</v>
          </cell>
          <cell r="F1288" t="str">
            <v>VAM Zona I</v>
          </cell>
          <cell r="G1288" t="str">
            <v>VAM</v>
          </cell>
          <cell r="H1288">
            <v>42251</v>
          </cell>
        </row>
        <row r="1289">
          <cell r="A1289" t="str">
            <v>SP.a-98</v>
          </cell>
          <cell r="B1289" t="str">
            <v>YPF.RN.SP.a-98</v>
          </cell>
          <cell r="C1289" t="str">
            <v>SP-0098</v>
          </cell>
          <cell r="D1289" t="str">
            <v>YPF.RN.SP.a-98</v>
          </cell>
          <cell r="E1289" t="str">
            <v>Catriel</v>
          </cell>
          <cell r="F1289" t="str">
            <v>CAT Zona I</v>
          </cell>
          <cell r="G1289" t="str">
            <v>SP- 07</v>
          </cell>
          <cell r="H1289">
            <v>42251</v>
          </cell>
        </row>
        <row r="1290">
          <cell r="A1290" t="str">
            <v>SP-13a(I)</v>
          </cell>
          <cell r="B1290" t="str">
            <v>YPF.RN.SP-13(I)</v>
          </cell>
          <cell r="C1290" t="str">
            <v>SP-13(I)</v>
          </cell>
          <cell r="D1290" t="str">
            <v>YPF.RN.SP-0013a(I)</v>
          </cell>
          <cell r="E1290" t="str">
            <v>Catriel</v>
          </cell>
          <cell r="F1290" t="str">
            <v>CAT Zona I</v>
          </cell>
          <cell r="G1290" t="str">
            <v>SP- 03</v>
          </cell>
          <cell r="H1290">
            <v>42250</v>
          </cell>
        </row>
        <row r="1291">
          <cell r="A1291" t="str">
            <v>VAM-73(d)[00]a</v>
          </cell>
          <cell r="B1291" t="str">
            <v>YPF.Nq.VAM-73(d)</v>
          </cell>
          <cell r="C1291" t="str">
            <v>VAM-73(d)</v>
          </cell>
          <cell r="D1291" t="str">
            <v>YPF.Nq.VAM-0073(d)[00]a</v>
          </cell>
          <cell r="E1291" t="str">
            <v>Catriel</v>
          </cell>
          <cell r="F1291" t="str">
            <v>VAM Zona I</v>
          </cell>
          <cell r="G1291" t="str">
            <v>VAM</v>
          </cell>
          <cell r="H1291">
            <v>42250</v>
          </cell>
        </row>
        <row r="1292">
          <cell r="A1292" t="str">
            <v>PuB-162[00]a</v>
          </cell>
          <cell r="B1292" t="str">
            <v>YPF.RN.PuB-162</v>
          </cell>
          <cell r="C1292" t="str">
            <v>PuB-162</v>
          </cell>
          <cell r="D1292" t="str">
            <v>YPF.RN.PuB-0162[00]a</v>
          </cell>
          <cell r="E1292" t="str">
            <v>Catriel</v>
          </cell>
          <cell r="F1292" t="str">
            <v>CAT Zona I</v>
          </cell>
          <cell r="G1292" t="str">
            <v>PB- 04</v>
          </cell>
          <cell r="H1292">
            <v>42250</v>
          </cell>
        </row>
        <row r="1293">
          <cell r="A1293" t="str">
            <v>CHO.a-5</v>
          </cell>
          <cell r="B1293" t="str">
            <v>YPF.Nq.CHO.a-5</v>
          </cell>
          <cell r="C1293" t="str">
            <v>CHO-5</v>
          </cell>
          <cell r="D1293" t="str">
            <v>YPF.Nq.CHO.a-5</v>
          </cell>
          <cell r="E1293" t="str">
            <v>Catriel</v>
          </cell>
          <cell r="F1293" t="str">
            <v>VAM Zona I</v>
          </cell>
          <cell r="G1293" t="str">
            <v>CH</v>
          </cell>
          <cell r="H1293">
            <v>42250</v>
          </cell>
        </row>
        <row r="1294">
          <cell r="A1294" t="str">
            <v>EM-752a</v>
          </cell>
          <cell r="B1294" t="str">
            <v>YPF.RN.EM-752</v>
          </cell>
          <cell r="C1294" t="str">
            <v>EM-752</v>
          </cell>
          <cell r="D1294" t="str">
            <v>YPF.RN.EM-0752a</v>
          </cell>
          <cell r="E1294" t="str">
            <v>Catriel</v>
          </cell>
          <cell r="F1294" t="str">
            <v>Cedido/Vendido CATRIEL</v>
          </cell>
          <cell r="G1294" t="str">
            <v>Cedido /Vendido EL MEDANITO</v>
          </cell>
          <cell r="H1294">
            <v>42249</v>
          </cell>
        </row>
        <row r="1295">
          <cell r="A1295" t="str">
            <v>SP-309a</v>
          </cell>
          <cell r="B1295" t="str">
            <v>YPF.RN.SP-309</v>
          </cell>
          <cell r="C1295" t="str">
            <v>SP-309</v>
          </cell>
          <cell r="D1295" t="str">
            <v>YPF.RN.SP-0309a</v>
          </cell>
          <cell r="E1295" t="str">
            <v>Catriel</v>
          </cell>
          <cell r="F1295" t="str">
            <v>CAT Zona I</v>
          </cell>
          <cell r="G1295" t="str">
            <v>SP- 06</v>
          </cell>
          <cell r="H1295">
            <v>42248</v>
          </cell>
        </row>
        <row r="1296">
          <cell r="A1296" t="str">
            <v>CHO-7</v>
          </cell>
          <cell r="B1296" t="str">
            <v>YPF.Nq.CHO-7</v>
          </cell>
          <cell r="C1296" t="str">
            <v>CHO-7</v>
          </cell>
          <cell r="D1296" t="str">
            <v>YPF.Nq.CHO-7</v>
          </cell>
          <cell r="E1296" t="str">
            <v>Catriel</v>
          </cell>
          <cell r="F1296" t="str">
            <v>VAM Zona I</v>
          </cell>
          <cell r="G1296" t="str">
            <v>CH</v>
          </cell>
          <cell r="H1296">
            <v>42247</v>
          </cell>
        </row>
        <row r="1297">
          <cell r="A1297" t="str">
            <v>SP-0295[00]a</v>
          </cell>
          <cell r="B1297" t="str">
            <v>YPF.RN.SP-295</v>
          </cell>
          <cell r="C1297" t="str">
            <v>SP-295</v>
          </cell>
          <cell r="D1297" t="str">
            <v>YPF.RN.SP-0295[00]a</v>
          </cell>
          <cell r="E1297" t="str">
            <v>Catriel</v>
          </cell>
          <cell r="F1297" t="str">
            <v>CAT Zona I</v>
          </cell>
          <cell r="G1297" t="str">
            <v>SP- 09</v>
          </cell>
          <cell r="H1297">
            <v>42247</v>
          </cell>
        </row>
        <row r="1298">
          <cell r="A1298" t="str">
            <v>EM-18</v>
          </cell>
          <cell r="B1298" t="str">
            <v>YPF.RN.EM-18</v>
          </cell>
          <cell r="C1298" t="str">
            <v>EM-0018</v>
          </cell>
          <cell r="D1298" t="str">
            <v>YPF.RN.EM-18</v>
          </cell>
          <cell r="E1298" t="str">
            <v>Catriel</v>
          </cell>
          <cell r="F1298" t="str">
            <v>Cedido/Vendido CATRIEL</v>
          </cell>
          <cell r="G1298" t="str">
            <v>Cedido /Vendido EL MEDANITO</v>
          </cell>
          <cell r="H1298">
            <v>42247</v>
          </cell>
        </row>
        <row r="1299">
          <cell r="A1299" t="str">
            <v>SP-8a(I)</v>
          </cell>
          <cell r="B1299" t="str">
            <v>YPF.RN.SP-8(I)</v>
          </cell>
          <cell r="C1299" t="str">
            <v>SP-8(I)</v>
          </cell>
          <cell r="D1299" t="str">
            <v>YPF.RN.SP-0008a(I)</v>
          </cell>
          <cell r="E1299" t="str">
            <v>Catriel</v>
          </cell>
          <cell r="F1299" t="str">
            <v>CAT Zona I</v>
          </cell>
          <cell r="G1299" t="str">
            <v>SP- 01</v>
          </cell>
          <cell r="H1299">
            <v>42246</v>
          </cell>
        </row>
        <row r="1300">
          <cell r="A1300" t="str">
            <v>SP-372a</v>
          </cell>
          <cell r="B1300" t="str">
            <v>YPF.RN.SP-372</v>
          </cell>
          <cell r="C1300" t="str">
            <v>SP-372</v>
          </cell>
          <cell r="D1300" t="str">
            <v>YPF.RN.SP-0372a</v>
          </cell>
          <cell r="E1300" t="str">
            <v>Catriel</v>
          </cell>
          <cell r="F1300" t="str">
            <v>CAT Zona I</v>
          </cell>
          <cell r="G1300" t="str">
            <v>SP- 01</v>
          </cell>
          <cell r="H1300">
            <v>42246</v>
          </cell>
        </row>
        <row r="1301">
          <cell r="A1301" t="str">
            <v>SCB-92a</v>
          </cell>
          <cell r="B1301" t="str">
            <v>YPF.Nq.SCB-92</v>
          </cell>
          <cell r="C1301" t="str">
            <v>SCB-92</v>
          </cell>
          <cell r="D1301" t="str">
            <v>YPF.Nq.SCB-0092a</v>
          </cell>
          <cell r="E1301" t="str">
            <v>Catriel</v>
          </cell>
          <cell r="F1301" t="str">
            <v>VAM Zona I</v>
          </cell>
          <cell r="G1301" t="str">
            <v>SCB- 01</v>
          </cell>
          <cell r="H1301">
            <v>42246</v>
          </cell>
        </row>
        <row r="1302">
          <cell r="A1302" t="str">
            <v>CHO.a-57(d)[00]a</v>
          </cell>
          <cell r="B1302" t="str">
            <v>YPF.Nq.CHO.a-57(d)</v>
          </cell>
          <cell r="C1302" t="str">
            <v>CHO.a-57(d)</v>
          </cell>
          <cell r="D1302" t="str">
            <v>YPF.Nq.CHO.a-0057(d)[00]a</v>
          </cell>
          <cell r="E1302" t="str">
            <v>Catriel</v>
          </cell>
          <cell r="F1302" t="str">
            <v>VAM Zona I</v>
          </cell>
          <cell r="G1302" t="str">
            <v>CHON</v>
          </cell>
          <cell r="H1302">
            <v>42245</v>
          </cell>
        </row>
        <row r="1303">
          <cell r="A1303" t="str">
            <v>EM-889a</v>
          </cell>
          <cell r="B1303" t="str">
            <v>YPF.RN.EM-889</v>
          </cell>
          <cell r="C1303" t="str">
            <v>EM-889</v>
          </cell>
          <cell r="D1303" t="str">
            <v>YPF.RN.EM-0889a</v>
          </cell>
          <cell r="E1303" t="str">
            <v>Catriel</v>
          </cell>
          <cell r="F1303" t="str">
            <v>Cedido/Vendido CATRIEL</v>
          </cell>
          <cell r="G1303" t="str">
            <v>Cedido /Vendido EL MEDANITO</v>
          </cell>
          <cell r="H1303">
            <v>42244</v>
          </cell>
        </row>
        <row r="1304">
          <cell r="A1304" t="str">
            <v>SP-290a</v>
          </cell>
          <cell r="B1304" t="str">
            <v>YPF.RN.SP-290</v>
          </cell>
          <cell r="C1304" t="str">
            <v>SP-290</v>
          </cell>
          <cell r="D1304" t="str">
            <v>YPF.RN.SP-0290a</v>
          </cell>
          <cell r="E1304" t="str">
            <v>Catriel</v>
          </cell>
          <cell r="F1304" t="str">
            <v>CAT Zona I</v>
          </cell>
          <cell r="G1304" t="str">
            <v>SP- 06</v>
          </cell>
          <cell r="H1304">
            <v>42244</v>
          </cell>
        </row>
        <row r="1305">
          <cell r="A1305" t="str">
            <v>SP-88(I)[00]a</v>
          </cell>
          <cell r="B1305" t="str">
            <v>YPF.RN.SP-88(I)</v>
          </cell>
          <cell r="C1305" t="str">
            <v>SP-88(I)</v>
          </cell>
          <cell r="D1305" t="str">
            <v>YPF.RN.SP-0088(I)[00]a</v>
          </cell>
          <cell r="E1305" t="str">
            <v>Catriel</v>
          </cell>
          <cell r="F1305" t="str">
            <v>CAT Zona I</v>
          </cell>
          <cell r="G1305" t="str">
            <v>SP- 07</v>
          </cell>
          <cell r="H1305">
            <v>42243</v>
          </cell>
        </row>
        <row r="1306">
          <cell r="A1306" t="str">
            <v>SP-474a</v>
          </cell>
          <cell r="B1306" t="str">
            <v>YPF.RN.SP-474</v>
          </cell>
          <cell r="C1306" t="str">
            <v>SP-474</v>
          </cell>
          <cell r="D1306" t="str">
            <v>YPF.RN.SP-0474a</v>
          </cell>
          <cell r="E1306" t="str">
            <v>Catriel</v>
          </cell>
          <cell r="F1306" t="str">
            <v>CAT Zona I</v>
          </cell>
          <cell r="G1306" t="str">
            <v>SP- 02</v>
          </cell>
          <cell r="H1306">
            <v>42243</v>
          </cell>
        </row>
        <row r="1307">
          <cell r="A1307" t="str">
            <v>EM-720a</v>
          </cell>
          <cell r="B1307" t="str">
            <v>YPF.RN.EM-720</v>
          </cell>
          <cell r="C1307" t="str">
            <v>EM-720</v>
          </cell>
          <cell r="D1307" t="str">
            <v>YPF.RN.EM-0720a</v>
          </cell>
          <cell r="E1307" t="str">
            <v>Catriel</v>
          </cell>
          <cell r="F1307" t="str">
            <v>Cedido/Vendido CATRIEL</v>
          </cell>
          <cell r="G1307" t="str">
            <v>Cedido /Vendido EL MEDANITO</v>
          </cell>
          <cell r="H1307">
            <v>42241</v>
          </cell>
        </row>
        <row r="1308">
          <cell r="A1308" t="str">
            <v>CHO-40a(d)</v>
          </cell>
          <cell r="B1308" t="str">
            <v>YPF.Nq.CHO-40(d)</v>
          </cell>
          <cell r="C1308" t="str">
            <v>CHO-40(d)</v>
          </cell>
          <cell r="D1308" t="str">
            <v>YPF.Nq.CHO-0040a(d)</v>
          </cell>
          <cell r="E1308" t="str">
            <v>Catriel</v>
          </cell>
          <cell r="F1308" t="str">
            <v>VAM Zona I</v>
          </cell>
          <cell r="G1308" t="str">
            <v>CHON</v>
          </cell>
          <cell r="H1308">
            <v>42240</v>
          </cell>
        </row>
        <row r="1309">
          <cell r="A1309" t="str">
            <v>EM-788a</v>
          </cell>
          <cell r="B1309" t="str">
            <v>YPF.RN.EM-788</v>
          </cell>
          <cell r="C1309" t="str">
            <v>EM-788</v>
          </cell>
          <cell r="D1309" t="str">
            <v>YPF.RN.EM-0788a</v>
          </cell>
          <cell r="E1309" t="str">
            <v>Catriel</v>
          </cell>
          <cell r="F1309" t="str">
            <v>Cedido/Vendido CATRIEL</v>
          </cell>
          <cell r="G1309" t="str">
            <v>Cedido /Vendido EL MEDANITO</v>
          </cell>
          <cell r="H1309">
            <v>42239</v>
          </cell>
        </row>
        <row r="1310">
          <cell r="A1310" t="str">
            <v>PuB-43</v>
          </cell>
          <cell r="B1310" t="str">
            <v>YPF.RN.PuB-43</v>
          </cell>
          <cell r="C1310" t="str">
            <v>PuB-0043</v>
          </cell>
          <cell r="D1310" t="str">
            <v>YPF.RN.PuB-43</v>
          </cell>
          <cell r="E1310" t="str">
            <v>Catriel</v>
          </cell>
          <cell r="F1310" t="str">
            <v>CAT Zona I</v>
          </cell>
          <cell r="G1310" t="str">
            <v>PB- 02</v>
          </cell>
          <cell r="H1310">
            <v>42237</v>
          </cell>
        </row>
        <row r="1311">
          <cell r="A1311" t="str">
            <v>SCB-98a</v>
          </cell>
          <cell r="B1311" t="str">
            <v>YPF.Nq.SCB-98</v>
          </cell>
          <cell r="C1311" t="str">
            <v>SCB-98</v>
          </cell>
          <cell r="D1311" t="str">
            <v>YPF.Nq.SCB-0098a</v>
          </cell>
          <cell r="E1311" t="str">
            <v>Catriel</v>
          </cell>
          <cell r="F1311" t="str">
            <v>VAM Zona I</v>
          </cell>
          <cell r="G1311" t="str">
            <v>SCB- 01</v>
          </cell>
          <cell r="H1311">
            <v>42235</v>
          </cell>
        </row>
        <row r="1312">
          <cell r="A1312" t="str">
            <v>SP-236</v>
          </cell>
          <cell r="B1312" t="str">
            <v>YPF.RN.SP-236</v>
          </cell>
          <cell r="C1312" t="str">
            <v>SP-0236</v>
          </cell>
          <cell r="D1312" t="str">
            <v>YPF.RN.SP-236</v>
          </cell>
          <cell r="E1312" t="str">
            <v>Catriel</v>
          </cell>
          <cell r="F1312" t="str">
            <v>CAT Zona I</v>
          </cell>
          <cell r="G1312" t="str">
            <v>SP- 07</v>
          </cell>
          <cell r="H1312">
            <v>42233</v>
          </cell>
        </row>
        <row r="1313">
          <cell r="A1313" t="str">
            <v>SP-78</v>
          </cell>
          <cell r="B1313" t="str">
            <v>YPF.RN.SP-78</v>
          </cell>
          <cell r="C1313" t="str">
            <v>SP-0078</v>
          </cell>
          <cell r="D1313" t="str">
            <v>YPF.RN.SP-78</v>
          </cell>
          <cell r="E1313" t="str">
            <v>Catriel</v>
          </cell>
          <cell r="F1313" t="str">
            <v>CAT Zona I</v>
          </cell>
          <cell r="G1313" t="str">
            <v>SP- 03</v>
          </cell>
          <cell r="H1313">
            <v>42232</v>
          </cell>
        </row>
        <row r="1314">
          <cell r="A1314" t="str">
            <v>VAM-59(d)[00]a</v>
          </cell>
          <cell r="B1314" t="str">
            <v>YPF.Nq.VAM-59(d)</v>
          </cell>
          <cell r="C1314" t="str">
            <v>VAM-59(d)</v>
          </cell>
          <cell r="D1314" t="str">
            <v>YPF.Nq.VAM-0059(d)[00]a</v>
          </cell>
          <cell r="E1314" t="str">
            <v>Catriel</v>
          </cell>
          <cell r="F1314" t="str">
            <v>VAM Zona I</v>
          </cell>
          <cell r="G1314" t="str">
            <v>VAM</v>
          </cell>
          <cell r="H1314">
            <v>42232</v>
          </cell>
        </row>
        <row r="1315">
          <cell r="A1315" t="str">
            <v>SCB-133a</v>
          </cell>
          <cell r="B1315" t="str">
            <v>YPF.Nq.SCB-133</v>
          </cell>
          <cell r="C1315" t="str">
            <v>SCB-133</v>
          </cell>
          <cell r="D1315" t="str">
            <v>YPF.Nq.SCB-0133a</v>
          </cell>
          <cell r="E1315" t="str">
            <v>Catriel</v>
          </cell>
          <cell r="F1315" t="str">
            <v>VAM Zona I</v>
          </cell>
          <cell r="G1315" t="str">
            <v>SCB- 01</v>
          </cell>
          <cell r="H1315">
            <v>42231</v>
          </cell>
        </row>
        <row r="1316">
          <cell r="A1316" t="str">
            <v>SP-109a(I)</v>
          </cell>
          <cell r="B1316" t="str">
            <v>YPF.RN.SP.IA-109(I)</v>
          </cell>
          <cell r="C1316" t="str">
            <v>SP-109(I)</v>
          </cell>
          <cell r="D1316" t="str">
            <v>YPF.RN.SP.IA-0109a(I)</v>
          </cell>
          <cell r="E1316" t="str">
            <v>Catriel</v>
          </cell>
          <cell r="F1316" t="str">
            <v>CAT Zona I</v>
          </cell>
          <cell r="G1316" t="str">
            <v>SP- 06</v>
          </cell>
          <cell r="H1316">
            <v>42231</v>
          </cell>
        </row>
        <row r="1317">
          <cell r="A1317" t="str">
            <v>SP-131</v>
          </cell>
          <cell r="B1317" t="str">
            <v>YPF.RN.SP-131</v>
          </cell>
          <cell r="C1317" t="str">
            <v>SP-0131</v>
          </cell>
          <cell r="D1317" t="str">
            <v>YPF.RN.SP-131</v>
          </cell>
          <cell r="E1317" t="str">
            <v>Catriel</v>
          </cell>
          <cell r="F1317" t="str">
            <v>CAT Zona I</v>
          </cell>
          <cell r="G1317" t="str">
            <v>SP- 04</v>
          </cell>
          <cell r="H1317">
            <v>42231</v>
          </cell>
        </row>
        <row r="1318">
          <cell r="A1318" t="str">
            <v>BPO-3</v>
          </cell>
          <cell r="B1318" t="str">
            <v>YPF.RN.BPO-3</v>
          </cell>
          <cell r="C1318" t="str">
            <v>BPO-0003</v>
          </cell>
          <cell r="D1318" t="str">
            <v>YPF.RN.BPO-3</v>
          </cell>
          <cell r="E1318" t="str">
            <v>Catriel</v>
          </cell>
          <cell r="F1318" t="str">
            <v>Cedido/Vendido CATRIEL</v>
          </cell>
          <cell r="G1318" t="str">
            <v>Cedido/Vendido BAJO DEL PICHE</v>
          </cell>
          <cell r="H1318">
            <v>42230</v>
          </cell>
        </row>
        <row r="1319">
          <cell r="A1319" t="str">
            <v>SCB-38</v>
          </cell>
          <cell r="B1319" t="str">
            <v>YPF.Nq.SCB-38</v>
          </cell>
          <cell r="C1319" t="str">
            <v>SCB-0038</v>
          </cell>
          <cell r="D1319" t="str">
            <v>YPF.Nq.SCB-38</v>
          </cell>
          <cell r="E1319" t="str">
            <v>Catriel</v>
          </cell>
          <cell r="F1319" t="str">
            <v>VAM Zona I</v>
          </cell>
          <cell r="G1319" t="str">
            <v>SCB- 01</v>
          </cell>
          <cell r="H1319">
            <v>42229</v>
          </cell>
        </row>
        <row r="1320">
          <cell r="A1320" t="str">
            <v>SP-269</v>
          </cell>
          <cell r="B1320" t="str">
            <v>YPF.RN.SP-269</v>
          </cell>
          <cell r="C1320" t="str">
            <v>SP-0269</v>
          </cell>
          <cell r="D1320" t="str">
            <v>YPF.RN.SP-269</v>
          </cell>
          <cell r="E1320" t="str">
            <v>Catriel</v>
          </cell>
          <cell r="F1320" t="str">
            <v>CAT Zona I</v>
          </cell>
          <cell r="G1320" t="str">
            <v>SP- 07</v>
          </cell>
          <cell r="H1320">
            <v>42228</v>
          </cell>
        </row>
        <row r="1321">
          <cell r="A1321" t="str">
            <v>SP-257</v>
          </cell>
          <cell r="B1321" t="str">
            <v>YPF.RN.SP-257</v>
          </cell>
          <cell r="C1321" t="str">
            <v>SP-0257</v>
          </cell>
          <cell r="D1321" t="str">
            <v>YPF.RN.SP-257</v>
          </cell>
          <cell r="E1321" t="str">
            <v>Catriel</v>
          </cell>
          <cell r="F1321" t="str">
            <v>CAT Zona I</v>
          </cell>
          <cell r="G1321" t="str">
            <v>SP- 09</v>
          </cell>
          <cell r="H1321">
            <v>42227</v>
          </cell>
        </row>
        <row r="1322">
          <cell r="A1322" t="str">
            <v>EM-730a</v>
          </cell>
          <cell r="B1322" t="str">
            <v>YPF.RN.EM-730</v>
          </cell>
          <cell r="C1322" t="str">
            <v>EM-730</v>
          </cell>
          <cell r="D1322" t="str">
            <v>YPF.RN.EM-0730a</v>
          </cell>
          <cell r="E1322" t="str">
            <v>Catriel</v>
          </cell>
          <cell r="F1322" t="str">
            <v>Cedido/Vendido CATRIEL</v>
          </cell>
          <cell r="G1322" t="str">
            <v>Cedido /Vendido EL MEDANITO</v>
          </cell>
          <cell r="H1322">
            <v>42227</v>
          </cell>
        </row>
        <row r="1323">
          <cell r="A1323" t="str">
            <v>SP-26</v>
          </cell>
          <cell r="B1323" t="str">
            <v>YPF.RN.SP-26</v>
          </cell>
          <cell r="C1323" t="str">
            <v>SP-0026</v>
          </cell>
          <cell r="D1323" t="str">
            <v>YPF.RN.SP-26</v>
          </cell>
          <cell r="E1323" t="str">
            <v>Catriel</v>
          </cell>
          <cell r="F1323" t="str">
            <v>CAT Zona I</v>
          </cell>
          <cell r="G1323" t="str">
            <v>SP- 01</v>
          </cell>
          <cell r="H1323">
            <v>42226</v>
          </cell>
        </row>
        <row r="1324">
          <cell r="A1324" t="str">
            <v>EM-661a</v>
          </cell>
          <cell r="B1324" t="str">
            <v>YPF.RN.EM.a-661</v>
          </cell>
          <cell r="C1324" t="str">
            <v>EM-661</v>
          </cell>
          <cell r="D1324" t="str">
            <v>YPF.RN.EM.a-0661a</v>
          </cell>
          <cell r="E1324" t="str">
            <v>Catriel</v>
          </cell>
          <cell r="F1324" t="str">
            <v>Cedido/Vendido CATRIEL</v>
          </cell>
          <cell r="G1324" t="str">
            <v>Cedido /Vendido EL MEDANITO</v>
          </cell>
          <cell r="H1324">
            <v>42224</v>
          </cell>
        </row>
        <row r="1325">
          <cell r="A1325" t="str">
            <v>VAM-59(d)[00]a</v>
          </cell>
          <cell r="B1325" t="str">
            <v>YPF.Nq.VAM-59(d)</v>
          </cell>
          <cell r="C1325" t="str">
            <v>VAM-59(d)</v>
          </cell>
          <cell r="D1325" t="str">
            <v>YPF.Nq.VAM-0059(d)[00]a</v>
          </cell>
          <cell r="E1325" t="str">
            <v>Catriel</v>
          </cell>
          <cell r="F1325" t="str">
            <v>VAM Zona I</v>
          </cell>
          <cell r="G1325" t="str">
            <v>VAM</v>
          </cell>
          <cell r="H1325">
            <v>42221</v>
          </cell>
        </row>
        <row r="1326">
          <cell r="A1326" t="str">
            <v>EM-891a</v>
          </cell>
          <cell r="B1326" t="str">
            <v>YPF.RN.EM-891</v>
          </cell>
          <cell r="C1326" t="str">
            <v>EM-891</v>
          </cell>
          <cell r="D1326" t="str">
            <v>YPF.RN.EM-0891a</v>
          </cell>
          <cell r="E1326" t="str">
            <v>Catriel</v>
          </cell>
          <cell r="F1326" t="str">
            <v>Cedido/Vendido CATRIEL</v>
          </cell>
          <cell r="G1326" t="str">
            <v>Cedido /Vendido EL MEDANITO</v>
          </cell>
          <cell r="H1326">
            <v>42221</v>
          </cell>
        </row>
        <row r="1327">
          <cell r="A1327" t="str">
            <v>EM-872a</v>
          </cell>
          <cell r="B1327" t="str">
            <v>YPF.RN.EM-872</v>
          </cell>
          <cell r="C1327" t="str">
            <v>EM-872</v>
          </cell>
          <cell r="D1327" t="str">
            <v>YPF.RN.EM-0872a</v>
          </cell>
          <cell r="E1327" t="str">
            <v>Catriel</v>
          </cell>
          <cell r="F1327" t="str">
            <v>Cedido/Vendido CATRIEL</v>
          </cell>
          <cell r="G1327" t="str">
            <v>Cedido /Vendido EL MEDANITO</v>
          </cell>
          <cell r="H1327">
            <v>42220</v>
          </cell>
        </row>
        <row r="1328">
          <cell r="A1328" t="str">
            <v>SP-452a</v>
          </cell>
          <cell r="B1328" t="str">
            <v>YPF.RN.SP-452</v>
          </cell>
          <cell r="C1328" t="str">
            <v>SP-452</v>
          </cell>
          <cell r="D1328" t="str">
            <v>YPF.RN.SP-0452a</v>
          </cell>
          <cell r="E1328" t="str">
            <v>Catriel</v>
          </cell>
          <cell r="F1328" t="str">
            <v>CAT Zona I</v>
          </cell>
          <cell r="G1328" t="str">
            <v>SP-10</v>
          </cell>
          <cell r="H1328">
            <v>42218</v>
          </cell>
        </row>
        <row r="1329">
          <cell r="A1329" t="str">
            <v>SP-420a</v>
          </cell>
          <cell r="B1329" t="str">
            <v>YPF.RN.SP-420</v>
          </cell>
          <cell r="C1329" t="str">
            <v>SP-420</v>
          </cell>
          <cell r="D1329" t="str">
            <v>YPF.RN.SP-0420a</v>
          </cell>
          <cell r="E1329" t="str">
            <v>Catriel</v>
          </cell>
          <cell r="F1329" t="str">
            <v>CAT Zona I</v>
          </cell>
          <cell r="G1329" t="str">
            <v>SP- 04</v>
          </cell>
          <cell r="H1329">
            <v>42218</v>
          </cell>
        </row>
        <row r="1330">
          <cell r="A1330" t="str">
            <v>BP-24</v>
          </cell>
          <cell r="B1330" t="str">
            <v>YPF.RN.BP-24</v>
          </cell>
          <cell r="C1330" t="str">
            <v>BP-0024</v>
          </cell>
          <cell r="D1330" t="str">
            <v>YPF.RN.BP-24</v>
          </cell>
          <cell r="E1330" t="str">
            <v>Catriel</v>
          </cell>
          <cell r="F1330" t="str">
            <v>Cedido/Vendido CATRIEL</v>
          </cell>
          <cell r="G1330" t="str">
            <v>Cedido/Vendido BAJO DEL PICHE</v>
          </cell>
          <cell r="H1330">
            <v>42217</v>
          </cell>
        </row>
        <row r="1331">
          <cell r="A1331" t="str">
            <v>SP.a-9</v>
          </cell>
          <cell r="B1331" t="str">
            <v>YPF.RN.SP.a-9</v>
          </cell>
          <cell r="C1331" t="str">
            <v>SP-9</v>
          </cell>
          <cell r="D1331" t="str">
            <v>YPF.RN.SP.a-9</v>
          </cell>
          <cell r="E1331" t="str">
            <v>Catriel</v>
          </cell>
          <cell r="F1331" t="str">
            <v>CAT Zona I</v>
          </cell>
          <cell r="G1331" t="str">
            <v>SP- 06</v>
          </cell>
          <cell r="H1331">
            <v>42217</v>
          </cell>
        </row>
        <row r="1332">
          <cell r="A1332" t="str">
            <v>BP.a-13</v>
          </cell>
          <cell r="B1332" t="str">
            <v>YPF.RN.BP.a-13</v>
          </cell>
          <cell r="C1332" t="str">
            <v>BP-0013</v>
          </cell>
          <cell r="D1332" t="str">
            <v>YPF.RN.BP.a-13</v>
          </cell>
          <cell r="E1332" t="str">
            <v>Catriel</v>
          </cell>
          <cell r="F1332" t="str">
            <v>Cedido/Vendido CATRIEL</v>
          </cell>
          <cell r="G1332" t="str">
            <v>Cedido/Vendido BAJO DEL PICHE</v>
          </cell>
          <cell r="H1332">
            <v>42216</v>
          </cell>
        </row>
        <row r="1333">
          <cell r="A1333" t="str">
            <v>SP-162(I)[00]a</v>
          </cell>
          <cell r="B1333" t="str">
            <v>YPF.RN.SP-162(I)</v>
          </cell>
          <cell r="C1333" t="str">
            <v>SP-162(I)</v>
          </cell>
          <cell r="D1333" t="str">
            <v>YPF.RN.SP-0162(I)[00]a</v>
          </cell>
          <cell r="E1333" t="str">
            <v>Catriel</v>
          </cell>
          <cell r="F1333" t="str">
            <v>CAT Zona I</v>
          </cell>
          <cell r="G1333" t="str">
            <v>SP- 07</v>
          </cell>
          <cell r="H1333">
            <v>42214</v>
          </cell>
        </row>
        <row r="1334">
          <cell r="A1334" t="str">
            <v>SCB-140a</v>
          </cell>
          <cell r="B1334" t="str">
            <v>YPF.Nq.SCB-140</v>
          </cell>
          <cell r="C1334" t="str">
            <v>SCB-140</v>
          </cell>
          <cell r="D1334" t="str">
            <v>YPF.Nq.SCB-0140a</v>
          </cell>
          <cell r="E1334" t="str">
            <v>Catriel</v>
          </cell>
          <cell r="F1334" t="str">
            <v>VAM Zona I</v>
          </cell>
          <cell r="G1334" t="str">
            <v>SCB- 01</v>
          </cell>
          <cell r="H1334">
            <v>42212</v>
          </cell>
        </row>
        <row r="1335">
          <cell r="A1335" t="str">
            <v>PuB-119</v>
          </cell>
          <cell r="B1335" t="str">
            <v>YPF.RN.PuB-119</v>
          </cell>
          <cell r="C1335" t="str">
            <v>PuB-119</v>
          </cell>
          <cell r="D1335" t="str">
            <v>YPF.RN.PuB-119</v>
          </cell>
          <cell r="E1335" t="str">
            <v>Catriel</v>
          </cell>
          <cell r="F1335" t="str">
            <v>CAT Zona I</v>
          </cell>
          <cell r="G1335" t="str">
            <v>PB- 02</v>
          </cell>
          <cell r="H1335">
            <v>42211</v>
          </cell>
        </row>
        <row r="1336">
          <cell r="A1336" t="str">
            <v>SP-214</v>
          </cell>
          <cell r="B1336" t="str">
            <v>YPF.RN.SP-214</v>
          </cell>
          <cell r="C1336" t="str">
            <v>SP-0214</v>
          </cell>
          <cell r="D1336" t="str">
            <v>YPF.RN.SP-214</v>
          </cell>
          <cell r="E1336" t="str">
            <v>Catriel</v>
          </cell>
          <cell r="F1336" t="str">
            <v>CAT Zona I</v>
          </cell>
          <cell r="G1336" t="str">
            <v>SP- 07</v>
          </cell>
          <cell r="H1336">
            <v>42209</v>
          </cell>
        </row>
        <row r="1337">
          <cell r="A1337" t="str">
            <v>EM-800a</v>
          </cell>
          <cell r="B1337" t="str">
            <v>YPF.RN.EM-800</v>
          </cell>
          <cell r="C1337" t="str">
            <v>EM-800</v>
          </cell>
          <cell r="D1337" t="str">
            <v>YPF.RN.EM-0800a</v>
          </cell>
          <cell r="E1337" t="str">
            <v>Catriel</v>
          </cell>
          <cell r="F1337" t="str">
            <v>Cedido/Vendido CATRIEL</v>
          </cell>
          <cell r="G1337" t="str">
            <v>Cedido /Vendido EL MEDANITO</v>
          </cell>
          <cell r="H1337">
            <v>42208</v>
          </cell>
        </row>
        <row r="1338">
          <cell r="A1338" t="str">
            <v>SP-465a</v>
          </cell>
          <cell r="B1338" t="str">
            <v>YPF.RN.SP.a-465</v>
          </cell>
          <cell r="C1338" t="str">
            <v>SP.a-465</v>
          </cell>
          <cell r="D1338" t="str">
            <v>YPF.RN.SP.a-0465a</v>
          </cell>
          <cell r="E1338" t="str">
            <v>Catriel</v>
          </cell>
          <cell r="F1338" t="str">
            <v>CAT Zona I</v>
          </cell>
          <cell r="G1338" t="str">
            <v>SP- 01</v>
          </cell>
          <cell r="H1338">
            <v>42207</v>
          </cell>
        </row>
        <row r="1339">
          <cell r="A1339" t="str">
            <v>SP-443a</v>
          </cell>
          <cell r="B1339" t="str">
            <v>YPF.RN.SP-443</v>
          </cell>
          <cell r="C1339" t="str">
            <v>SP-443</v>
          </cell>
          <cell r="D1339" t="str">
            <v>YPF.RN.SP-0443a</v>
          </cell>
          <cell r="E1339" t="str">
            <v>Catriel</v>
          </cell>
          <cell r="F1339" t="str">
            <v>CAT Zona I</v>
          </cell>
          <cell r="G1339" t="str">
            <v>SP- 06</v>
          </cell>
          <cell r="H1339">
            <v>42207</v>
          </cell>
        </row>
        <row r="1340">
          <cell r="A1340" t="str">
            <v>EM-764a</v>
          </cell>
          <cell r="B1340" t="str">
            <v>YPF.RN.EM-764</v>
          </cell>
          <cell r="C1340" t="str">
            <v>EM-764</v>
          </cell>
          <cell r="D1340" t="str">
            <v>YPF.RN.EM-0764a</v>
          </cell>
          <cell r="E1340" t="str">
            <v>Catriel</v>
          </cell>
          <cell r="F1340" t="str">
            <v>Cedido/Vendido CATRIEL</v>
          </cell>
          <cell r="G1340" t="str">
            <v>Cedido /Vendido EL MEDANITO</v>
          </cell>
          <cell r="H1340">
            <v>42206</v>
          </cell>
        </row>
        <row r="1341">
          <cell r="A1341" t="str">
            <v>EM-507a(I)</v>
          </cell>
          <cell r="B1341" t="str">
            <v>YPF.RN.EM.IA-507(I)</v>
          </cell>
          <cell r="C1341" t="str">
            <v>EM.IA-507(I)</v>
          </cell>
          <cell r="D1341" t="str">
            <v>YPF.RN.EM.IA-0507a(I)</v>
          </cell>
          <cell r="E1341" t="str">
            <v>Catriel</v>
          </cell>
          <cell r="F1341" t="str">
            <v>Cedido/Vendido CATRIEL</v>
          </cell>
          <cell r="G1341" t="str">
            <v>Cedido /Vendido EL MEDANITO</v>
          </cell>
          <cell r="H1341">
            <v>42205</v>
          </cell>
        </row>
        <row r="1342">
          <cell r="A1342" t="str">
            <v>VAM-45a</v>
          </cell>
          <cell r="B1342" t="str">
            <v>YPF.Nq.VAM-45</v>
          </cell>
          <cell r="C1342" t="str">
            <v>VAM-45</v>
          </cell>
          <cell r="D1342" t="str">
            <v>YPF.Nq.VAM-0045a</v>
          </cell>
          <cell r="E1342" t="str">
            <v>Catriel</v>
          </cell>
          <cell r="F1342" t="str">
            <v>VAM Zona I</v>
          </cell>
          <cell r="G1342" t="str">
            <v>VAM</v>
          </cell>
          <cell r="H1342">
            <v>42204</v>
          </cell>
        </row>
        <row r="1343">
          <cell r="A1343" t="str">
            <v>SP-94</v>
          </cell>
          <cell r="B1343" t="str">
            <v>YPF.RN.SP-94</v>
          </cell>
          <cell r="C1343" t="str">
            <v>SP-0094</v>
          </cell>
          <cell r="D1343" t="str">
            <v>YPF.RN.SP-94</v>
          </cell>
          <cell r="E1343" t="str">
            <v>Catriel</v>
          </cell>
          <cell r="F1343" t="str">
            <v>CAT Zona I</v>
          </cell>
          <cell r="G1343" t="str">
            <v>SP- 04</v>
          </cell>
          <cell r="H1343">
            <v>42203</v>
          </cell>
        </row>
        <row r="1344">
          <cell r="A1344" t="str">
            <v>SP-505a</v>
          </cell>
          <cell r="B1344" t="str">
            <v>YPF.RN.SP-505</v>
          </cell>
          <cell r="C1344" t="str">
            <v>SP-505</v>
          </cell>
          <cell r="D1344" t="str">
            <v>YPF.RN.SP-0505a</v>
          </cell>
          <cell r="E1344" t="str">
            <v>Catriel</v>
          </cell>
          <cell r="F1344" t="str">
            <v>CAT Zona I</v>
          </cell>
          <cell r="G1344" t="str">
            <v>SP-10</v>
          </cell>
          <cell r="H1344">
            <v>42201</v>
          </cell>
        </row>
        <row r="1345">
          <cell r="A1345" t="str">
            <v>PuB-123</v>
          </cell>
          <cell r="B1345" t="str">
            <v>YPF.RN.PuB-123</v>
          </cell>
          <cell r="C1345" t="str">
            <v>PuB-123</v>
          </cell>
          <cell r="D1345" t="str">
            <v>YPF.RN.PuB-123</v>
          </cell>
          <cell r="E1345" t="str">
            <v>Catriel</v>
          </cell>
          <cell r="F1345" t="str">
            <v>CAT Zona I</v>
          </cell>
          <cell r="G1345" t="str">
            <v>PB- 01</v>
          </cell>
          <cell r="H1345">
            <v>42200</v>
          </cell>
        </row>
        <row r="1346">
          <cell r="A1346" t="str">
            <v>SCB-141a</v>
          </cell>
          <cell r="B1346" t="str">
            <v>YPF.Nq.SCB-141</v>
          </cell>
          <cell r="C1346" t="str">
            <v>SCB-141</v>
          </cell>
          <cell r="D1346" t="str">
            <v>YPF.Nq.SCB-0141a</v>
          </cell>
          <cell r="E1346" t="str">
            <v>Catriel</v>
          </cell>
          <cell r="F1346" t="str">
            <v>VAM Zona I</v>
          </cell>
          <cell r="G1346" t="str">
            <v>SCB- 01</v>
          </cell>
          <cell r="H1346">
            <v>42197</v>
          </cell>
        </row>
        <row r="1347">
          <cell r="A1347" t="str">
            <v>PuB-157[00]a</v>
          </cell>
          <cell r="B1347" t="str">
            <v>YPF.RN.PuB-157</v>
          </cell>
          <cell r="C1347" t="str">
            <v>PuB-157</v>
          </cell>
          <cell r="D1347" t="str">
            <v>YPF.RN.PuB-0157[00]a</v>
          </cell>
          <cell r="E1347" t="str">
            <v>Catriel</v>
          </cell>
          <cell r="F1347" t="str">
            <v>CAT Zona I</v>
          </cell>
          <cell r="G1347" t="str">
            <v>PB- 04</v>
          </cell>
          <cell r="H1347">
            <v>42197</v>
          </cell>
        </row>
        <row r="1348">
          <cell r="A1348" t="str">
            <v>SP-118</v>
          </cell>
          <cell r="B1348" t="str">
            <v>YPF.RN.SP-118</v>
          </cell>
          <cell r="C1348" t="str">
            <v>SP-0118</v>
          </cell>
          <cell r="D1348" t="str">
            <v>YPF.RN.SP-118</v>
          </cell>
          <cell r="E1348" t="str">
            <v>Catriel</v>
          </cell>
          <cell r="F1348" t="str">
            <v>CAT Zona I</v>
          </cell>
          <cell r="G1348" t="str">
            <v>SP- 09</v>
          </cell>
          <cell r="H1348">
            <v>42196</v>
          </cell>
        </row>
        <row r="1349">
          <cell r="A1349" t="str">
            <v>BP.a-45</v>
          </cell>
          <cell r="B1349" t="str">
            <v>YPF.RN.BP.a-45</v>
          </cell>
          <cell r="C1349" t="str">
            <v>BP-0045</v>
          </cell>
          <cell r="D1349" t="str">
            <v>YPF.RN.BP.a-45</v>
          </cell>
          <cell r="E1349" t="str">
            <v>Catriel</v>
          </cell>
          <cell r="F1349" t="str">
            <v>Cedido/Vendido CATRIEL</v>
          </cell>
          <cell r="G1349" t="str">
            <v>Cedido/Vendido BAJO DEL PICHE</v>
          </cell>
          <cell r="H1349">
            <v>42195</v>
          </cell>
        </row>
        <row r="1350">
          <cell r="A1350" t="str">
            <v>SP-334[00]a</v>
          </cell>
          <cell r="B1350" t="str">
            <v>YPF.RN.SP-334</v>
          </cell>
          <cell r="C1350" t="str">
            <v>SP-334</v>
          </cell>
          <cell r="D1350" t="str">
            <v>YPF.RN.SP-0334[00]a</v>
          </cell>
          <cell r="E1350" t="str">
            <v>Catriel</v>
          </cell>
          <cell r="F1350" t="str">
            <v>CAT Zona I</v>
          </cell>
          <cell r="G1350" t="str">
            <v>SP- 09</v>
          </cell>
          <cell r="H1350">
            <v>42195</v>
          </cell>
        </row>
        <row r="1351">
          <cell r="A1351" t="str">
            <v>EM-841a</v>
          </cell>
          <cell r="B1351" t="str">
            <v>YPF.RN.EM-841</v>
          </cell>
          <cell r="C1351" t="str">
            <v>EM-841</v>
          </cell>
          <cell r="D1351" t="str">
            <v>YPF.RN.EM-0841a</v>
          </cell>
          <cell r="E1351" t="str">
            <v>Catriel</v>
          </cell>
          <cell r="F1351" t="str">
            <v>Cedido/Vendido CATRIEL</v>
          </cell>
          <cell r="G1351" t="str">
            <v>Cedido /Vendido EL MEDANITO</v>
          </cell>
          <cell r="H1351">
            <v>42192</v>
          </cell>
        </row>
        <row r="1352">
          <cell r="A1352" t="str">
            <v>SP-465a</v>
          </cell>
          <cell r="B1352" t="str">
            <v>YPF.RN.SP.a-465</v>
          </cell>
          <cell r="C1352" t="str">
            <v>SP.a-465</v>
          </cell>
          <cell r="D1352" t="str">
            <v>YPF.RN.SP.a-0465a</v>
          </cell>
          <cell r="E1352" t="str">
            <v>Catriel</v>
          </cell>
          <cell r="F1352" t="str">
            <v>CAT Zona I</v>
          </cell>
          <cell r="G1352" t="str">
            <v>SP- 01</v>
          </cell>
          <cell r="H1352">
            <v>42192</v>
          </cell>
        </row>
        <row r="1353">
          <cell r="A1353" t="str">
            <v>EM-489a(I)</v>
          </cell>
          <cell r="B1353" t="str">
            <v>YPF.RN.EM.IA-489(I)</v>
          </cell>
          <cell r="C1353" t="str">
            <v>EM.IA-489(I)</v>
          </cell>
          <cell r="D1353" t="str">
            <v>YPF.RN.EM.IA-0489a(I)</v>
          </cell>
          <cell r="E1353" t="str">
            <v>Catriel</v>
          </cell>
          <cell r="F1353" t="str">
            <v>Cedido/Vendido CATRIEL</v>
          </cell>
          <cell r="G1353" t="str">
            <v>Cedido /Vendido EL MEDANITO</v>
          </cell>
          <cell r="H1353">
            <v>42192</v>
          </cell>
        </row>
        <row r="1354">
          <cell r="A1354" t="str">
            <v>EM-836a</v>
          </cell>
          <cell r="B1354" t="str">
            <v>YPF.RN.EM-836</v>
          </cell>
          <cell r="C1354" t="str">
            <v>EM-836</v>
          </cell>
          <cell r="D1354" t="str">
            <v>YPF.RN.EM-0836a</v>
          </cell>
          <cell r="E1354" t="str">
            <v>Catriel</v>
          </cell>
          <cell r="F1354" t="str">
            <v>Cedido/Vendido CATRIEL</v>
          </cell>
          <cell r="G1354" t="str">
            <v>Cedido /Vendido EL MEDANITO</v>
          </cell>
          <cell r="H1354">
            <v>42191</v>
          </cell>
        </row>
        <row r="1355">
          <cell r="A1355" t="str">
            <v>SP-22</v>
          </cell>
          <cell r="B1355" t="str">
            <v>YPF.RN.SP-22</v>
          </cell>
          <cell r="C1355" t="str">
            <v>SP-0022</v>
          </cell>
          <cell r="D1355" t="str">
            <v>YPF.RN.SP-22</v>
          </cell>
          <cell r="E1355" t="str">
            <v>Catriel</v>
          </cell>
          <cell r="F1355" t="str">
            <v>CAT Zona I</v>
          </cell>
          <cell r="G1355" t="str">
            <v>SP- 01</v>
          </cell>
          <cell r="H1355">
            <v>42191</v>
          </cell>
        </row>
        <row r="1356">
          <cell r="A1356" t="str">
            <v>SP-350[00]a</v>
          </cell>
          <cell r="B1356" t="str">
            <v>YPF.RN.SP-350</v>
          </cell>
          <cell r="C1356" t="str">
            <v>SP-350</v>
          </cell>
          <cell r="D1356" t="str">
            <v>YPF.RN.SP-0350[00]a</v>
          </cell>
          <cell r="E1356" t="str">
            <v>Catriel</v>
          </cell>
          <cell r="F1356" t="str">
            <v>CAT Zona I</v>
          </cell>
          <cell r="G1356" t="str">
            <v>SP- 07</v>
          </cell>
          <cell r="H1356">
            <v>42190</v>
          </cell>
        </row>
        <row r="1357">
          <cell r="A1357" t="str">
            <v>EM-854a</v>
          </cell>
          <cell r="B1357" t="str">
            <v>YPF.RN.EM-854</v>
          </cell>
          <cell r="C1357" t="str">
            <v>EM-854</v>
          </cell>
          <cell r="D1357" t="str">
            <v>YPF.RN.EM-0854a</v>
          </cell>
          <cell r="E1357" t="str">
            <v>Catriel</v>
          </cell>
          <cell r="F1357" t="str">
            <v>Cedido/Vendido CATRIEL</v>
          </cell>
          <cell r="G1357" t="str">
            <v>Cedido /Vendido EL MEDANITO</v>
          </cell>
          <cell r="H1357">
            <v>42189</v>
          </cell>
        </row>
        <row r="1358">
          <cell r="A1358" t="str">
            <v>SP.a-110</v>
          </cell>
          <cell r="B1358" t="str">
            <v>YPF.RN.SP.a-110</v>
          </cell>
          <cell r="C1358" t="str">
            <v>SP-110</v>
          </cell>
          <cell r="D1358" t="str">
            <v>YPF.RN.SP.a-110</v>
          </cell>
          <cell r="E1358" t="str">
            <v>Catriel</v>
          </cell>
          <cell r="F1358" t="str">
            <v>CAT Zona I</v>
          </cell>
          <cell r="G1358" t="str">
            <v>SP- 01</v>
          </cell>
          <cell r="H1358">
            <v>42187</v>
          </cell>
        </row>
        <row r="1359">
          <cell r="A1359" t="str">
            <v>SP-278</v>
          </cell>
          <cell r="B1359" t="str">
            <v>YPF.RN.SP-278</v>
          </cell>
          <cell r="C1359" t="str">
            <v>SP-0278</v>
          </cell>
          <cell r="D1359" t="str">
            <v>YPF.RN.SP-278</v>
          </cell>
          <cell r="E1359" t="str">
            <v>Catriel</v>
          </cell>
          <cell r="F1359" t="str">
            <v>CAT Zona I</v>
          </cell>
          <cell r="G1359" t="str">
            <v>SP- 02</v>
          </cell>
          <cell r="H1359">
            <v>42186</v>
          </cell>
        </row>
        <row r="1360">
          <cell r="A1360" t="str">
            <v>EM-56</v>
          </cell>
          <cell r="B1360" t="str">
            <v>YPF.RN.EM-56</v>
          </cell>
          <cell r="C1360" t="str">
            <v>EM-0056</v>
          </cell>
          <cell r="D1360" t="str">
            <v>YPF.RN.EM-56</v>
          </cell>
          <cell r="E1360" t="str">
            <v>Catriel</v>
          </cell>
          <cell r="F1360" t="str">
            <v>Cedido/Vendido CATRIEL</v>
          </cell>
          <cell r="G1360" t="str">
            <v>Cedido /Vendido EL MEDANITO</v>
          </cell>
          <cell r="H1360">
            <v>42185</v>
          </cell>
        </row>
        <row r="1361">
          <cell r="A1361" t="str">
            <v>VAM-14a</v>
          </cell>
          <cell r="B1361" t="str">
            <v>YPF.Nq.VAM-14</v>
          </cell>
          <cell r="C1361" t="str">
            <v>VAM-14</v>
          </cell>
          <cell r="D1361" t="str">
            <v>YPF.Nq.VAM-0014a</v>
          </cell>
          <cell r="E1361" t="str">
            <v>Catriel</v>
          </cell>
          <cell r="F1361" t="str">
            <v>VAM Zona I</v>
          </cell>
          <cell r="G1361" t="str">
            <v>VAM</v>
          </cell>
          <cell r="H1361">
            <v>42185</v>
          </cell>
        </row>
        <row r="1362">
          <cell r="A1362" t="str">
            <v>CHO-23a</v>
          </cell>
          <cell r="B1362" t="str">
            <v>YPF.Nq.CHO-23</v>
          </cell>
          <cell r="C1362" t="str">
            <v>CHO-23</v>
          </cell>
          <cell r="D1362" t="str">
            <v>YPF.Nq.CHO-0023a</v>
          </cell>
          <cell r="E1362" t="str">
            <v>Catriel</v>
          </cell>
          <cell r="F1362" t="str">
            <v>VAM Zona I</v>
          </cell>
          <cell r="G1362" t="str">
            <v>CH</v>
          </cell>
          <cell r="H1362">
            <v>42185</v>
          </cell>
        </row>
        <row r="1363">
          <cell r="A1363" t="str">
            <v>SP-121a(I)</v>
          </cell>
          <cell r="B1363" t="str">
            <v>YPF.RN.SP-121(I)</v>
          </cell>
          <cell r="C1363" t="str">
            <v>SP-121(I)</v>
          </cell>
          <cell r="D1363" t="str">
            <v>YPF.RN.SP-0121a(I)</v>
          </cell>
          <cell r="E1363" t="str">
            <v>Catriel</v>
          </cell>
          <cell r="F1363" t="str">
            <v>CAT Zona I</v>
          </cell>
          <cell r="G1363" t="str">
            <v>SP- 06</v>
          </cell>
          <cell r="H1363">
            <v>42184</v>
          </cell>
        </row>
        <row r="1364">
          <cell r="A1364" t="str">
            <v>SP-216</v>
          </cell>
          <cell r="B1364" t="str">
            <v>YPF.RN.SP-216</v>
          </cell>
          <cell r="C1364" t="str">
            <v>SP-0216</v>
          </cell>
          <cell r="D1364" t="str">
            <v>YPF.RN.SP-216</v>
          </cell>
          <cell r="E1364" t="str">
            <v>Catriel</v>
          </cell>
          <cell r="F1364" t="str">
            <v>CAT Zona I</v>
          </cell>
          <cell r="G1364" t="str">
            <v>SP- 07</v>
          </cell>
          <cell r="H1364">
            <v>42184</v>
          </cell>
        </row>
        <row r="1365">
          <cell r="A1365" t="str">
            <v>EM-888a(d)</v>
          </cell>
          <cell r="B1365" t="str">
            <v>YPF.RN.EM-888(d)</v>
          </cell>
          <cell r="C1365" t="str">
            <v>EM-888(d)</v>
          </cell>
          <cell r="D1365" t="str">
            <v>YPF.RN.EM-0888a(d)</v>
          </cell>
          <cell r="E1365" t="str">
            <v>Catriel</v>
          </cell>
          <cell r="F1365" t="str">
            <v>Cedido/Vendido CATRIEL</v>
          </cell>
          <cell r="G1365" t="str">
            <v>Cedido /Vendido EL MEDANITO</v>
          </cell>
          <cell r="H1365">
            <v>42183</v>
          </cell>
        </row>
        <row r="1366">
          <cell r="A1366" t="str">
            <v>SP-452a</v>
          </cell>
          <cell r="B1366" t="str">
            <v>YPF.RN.SP-452</v>
          </cell>
          <cell r="C1366" t="str">
            <v>SP-452</v>
          </cell>
          <cell r="D1366" t="str">
            <v>YPF.RN.SP-0452a</v>
          </cell>
          <cell r="E1366" t="str">
            <v>Catriel</v>
          </cell>
          <cell r="F1366" t="str">
            <v>CAT Zona I</v>
          </cell>
          <cell r="G1366" t="str">
            <v>SP-10</v>
          </cell>
          <cell r="H1366">
            <v>42182</v>
          </cell>
        </row>
        <row r="1367">
          <cell r="A1367" t="str">
            <v>EM-486a(I)</v>
          </cell>
          <cell r="B1367" t="str">
            <v>YPF.RN.EM.IA-486(I)</v>
          </cell>
          <cell r="C1367" t="str">
            <v>EM.IA-486(I)</v>
          </cell>
          <cell r="D1367" t="str">
            <v>YPF.RN.EM.IA-0486a(I)</v>
          </cell>
          <cell r="E1367" t="str">
            <v>Catriel</v>
          </cell>
          <cell r="F1367" t="str">
            <v>Cedido/Vendido CATRIEL</v>
          </cell>
          <cell r="G1367" t="str">
            <v>Cedido /Vendido EL MEDANITO</v>
          </cell>
          <cell r="H1367">
            <v>42181</v>
          </cell>
        </row>
        <row r="1368">
          <cell r="A1368" t="str">
            <v>VAM-57a</v>
          </cell>
          <cell r="B1368" t="str">
            <v>YPF.Nq.VAM-57(d)</v>
          </cell>
          <cell r="C1368" t="str">
            <v>VAM-57(d)</v>
          </cell>
          <cell r="D1368" t="str">
            <v>YPF.Nq.VAM-0057a</v>
          </cell>
          <cell r="E1368" t="str">
            <v>Catriel</v>
          </cell>
          <cell r="F1368" t="str">
            <v>VAM Zona I</v>
          </cell>
          <cell r="G1368" t="str">
            <v>VAM</v>
          </cell>
          <cell r="H1368">
            <v>42180</v>
          </cell>
        </row>
        <row r="1369">
          <cell r="A1369" t="str">
            <v>PuB-15</v>
          </cell>
          <cell r="B1369" t="str">
            <v>YPF.RN.PuB-15</v>
          </cell>
          <cell r="C1369" t="str">
            <v>PuB-0015</v>
          </cell>
          <cell r="D1369" t="str">
            <v>YPF.RN.PuB-15</v>
          </cell>
          <cell r="E1369" t="str">
            <v>Catriel</v>
          </cell>
          <cell r="F1369" t="str">
            <v>CAT Zona I</v>
          </cell>
          <cell r="G1369" t="str">
            <v>PB- 02</v>
          </cell>
          <cell r="H1369">
            <v>42180</v>
          </cell>
        </row>
        <row r="1370">
          <cell r="A1370" t="str">
            <v>CHO.e-3</v>
          </cell>
          <cell r="B1370" t="str">
            <v>YPF.Nq.CHO.e-3</v>
          </cell>
          <cell r="C1370" t="str">
            <v>CHO-3</v>
          </cell>
          <cell r="D1370" t="str">
            <v>YPF.Nq.CHO.e-3</v>
          </cell>
          <cell r="E1370" t="str">
            <v>Catriel</v>
          </cell>
          <cell r="F1370" t="str">
            <v>VAM Zona I</v>
          </cell>
          <cell r="G1370" t="str">
            <v>CH</v>
          </cell>
          <cell r="H1370">
            <v>42179</v>
          </cell>
        </row>
        <row r="1371">
          <cell r="A1371" t="str">
            <v>SP-250</v>
          </cell>
          <cell r="B1371" t="str">
            <v>YPF.RN.SP-250</v>
          </cell>
          <cell r="C1371" t="str">
            <v>SP-0250</v>
          </cell>
          <cell r="D1371" t="str">
            <v>YPF.RN.SP-250</v>
          </cell>
          <cell r="E1371" t="str">
            <v>Catriel</v>
          </cell>
          <cell r="F1371" t="str">
            <v>CAT Zona I</v>
          </cell>
          <cell r="G1371" t="str">
            <v>SP- 07</v>
          </cell>
          <cell r="H1371">
            <v>42178</v>
          </cell>
        </row>
        <row r="1372">
          <cell r="A1372" t="str">
            <v>SP-329a</v>
          </cell>
          <cell r="B1372" t="str">
            <v>YPF.RN.SP-329</v>
          </cell>
          <cell r="C1372" t="str">
            <v>SP-329</v>
          </cell>
          <cell r="D1372" t="str">
            <v>YPF.RN.SP-0329a</v>
          </cell>
          <cell r="E1372" t="str">
            <v>Catriel</v>
          </cell>
          <cell r="F1372" t="str">
            <v>CAT Zona I</v>
          </cell>
          <cell r="G1372" t="str">
            <v>SP- 06</v>
          </cell>
          <cell r="H1372">
            <v>42177</v>
          </cell>
        </row>
        <row r="1373">
          <cell r="A1373" t="str">
            <v>SCB-56</v>
          </cell>
          <cell r="B1373" t="str">
            <v>YPF.Nq.SCB-56</v>
          </cell>
          <cell r="C1373" t="str">
            <v>SCB-0056</v>
          </cell>
          <cell r="D1373" t="str">
            <v>YPF.Nq.SCB-56</v>
          </cell>
          <cell r="E1373" t="str">
            <v>Catriel</v>
          </cell>
          <cell r="F1373" t="str">
            <v>VAM Zona I</v>
          </cell>
          <cell r="G1373" t="str">
            <v>SCB- 01</v>
          </cell>
          <cell r="H1373">
            <v>42175</v>
          </cell>
        </row>
        <row r="1374">
          <cell r="A1374" t="str">
            <v>PuB-88</v>
          </cell>
          <cell r="B1374" t="str">
            <v>YPF.RN.PuB-88</v>
          </cell>
          <cell r="C1374" t="str">
            <v>PuB-0088</v>
          </cell>
          <cell r="D1374" t="str">
            <v>YPF.RN.PuB-88</v>
          </cell>
          <cell r="E1374" t="str">
            <v>Catriel</v>
          </cell>
          <cell r="F1374" t="str">
            <v>CAT Zona I</v>
          </cell>
          <cell r="G1374" t="str">
            <v>PB- 03</v>
          </cell>
          <cell r="H1374">
            <v>42174</v>
          </cell>
        </row>
        <row r="1375">
          <cell r="A1375" t="str">
            <v>EM-745a</v>
          </cell>
          <cell r="B1375" t="str">
            <v>YPF.RN.EM-745</v>
          </cell>
          <cell r="C1375" t="str">
            <v>EM-745</v>
          </cell>
          <cell r="D1375" t="str">
            <v>YPF.RN.EM-0745a</v>
          </cell>
          <cell r="E1375" t="str">
            <v>Catriel</v>
          </cell>
          <cell r="F1375" t="str">
            <v>Cedido/Vendido CATRIEL</v>
          </cell>
          <cell r="G1375" t="str">
            <v>Cedido /Vendido EL MEDANITO</v>
          </cell>
          <cell r="H1375">
            <v>42173</v>
          </cell>
        </row>
        <row r="1376">
          <cell r="A1376" t="str">
            <v>SP-344[00]a</v>
          </cell>
          <cell r="B1376" t="str">
            <v>YPF.RN.SP-344</v>
          </cell>
          <cell r="C1376" t="str">
            <v>SP-344</v>
          </cell>
          <cell r="D1376" t="str">
            <v>YPF.RN.SP-0344[00]a</v>
          </cell>
          <cell r="E1376" t="str">
            <v>Catriel</v>
          </cell>
          <cell r="F1376" t="str">
            <v>CAT Zona I</v>
          </cell>
          <cell r="G1376" t="str">
            <v>SP- 07</v>
          </cell>
          <cell r="H1376">
            <v>42172</v>
          </cell>
        </row>
        <row r="1377">
          <cell r="A1377" t="str">
            <v>EM-482a(I)</v>
          </cell>
          <cell r="B1377" t="str">
            <v>YPF.RN.EM.IA-482(I)</v>
          </cell>
          <cell r="C1377" t="str">
            <v>EM.IA-482(I)</v>
          </cell>
          <cell r="D1377" t="str">
            <v>YPF.RN.EM.IA-0482a(I)</v>
          </cell>
          <cell r="E1377" t="str">
            <v>Catriel</v>
          </cell>
          <cell r="F1377" t="str">
            <v>Cedido/Vendido CATRIEL</v>
          </cell>
          <cell r="G1377" t="str">
            <v>Cedido /Vendido EL MEDANITO</v>
          </cell>
          <cell r="H1377">
            <v>42171</v>
          </cell>
        </row>
        <row r="1378">
          <cell r="A1378" t="str">
            <v>SP-389a</v>
          </cell>
          <cell r="B1378" t="str">
            <v>YPF.RN.SP-389</v>
          </cell>
          <cell r="C1378" t="str">
            <v>SP-389</v>
          </cell>
          <cell r="D1378" t="str">
            <v>YPF.RN.SP-0389a</v>
          </cell>
          <cell r="E1378" t="str">
            <v>Catriel</v>
          </cell>
          <cell r="F1378" t="str">
            <v>CAT Zona I</v>
          </cell>
          <cell r="G1378" t="str">
            <v>SP- 06</v>
          </cell>
          <cell r="H1378">
            <v>42170</v>
          </cell>
        </row>
        <row r="1379">
          <cell r="A1379" t="str">
            <v>EM-798a</v>
          </cell>
          <cell r="B1379" t="str">
            <v>YPF.RN.EM-798</v>
          </cell>
          <cell r="C1379" t="str">
            <v>EM-798</v>
          </cell>
          <cell r="D1379" t="str">
            <v>YPF.RN.EM-0798a</v>
          </cell>
          <cell r="E1379" t="str">
            <v>Catriel</v>
          </cell>
          <cell r="F1379" t="str">
            <v>Cedido/Vendido CATRIEL</v>
          </cell>
          <cell r="G1379" t="str">
            <v>Cedido /Vendido EL MEDANITO</v>
          </cell>
          <cell r="H1379">
            <v>42169</v>
          </cell>
        </row>
        <row r="1380">
          <cell r="A1380" t="str">
            <v>EM-854a</v>
          </cell>
          <cell r="B1380" t="str">
            <v>YPF.RN.EM-854</v>
          </cell>
          <cell r="C1380" t="str">
            <v>EM-854</v>
          </cell>
          <cell r="D1380" t="str">
            <v>YPF.RN.EM-0854a</v>
          </cell>
          <cell r="E1380" t="str">
            <v>Catriel</v>
          </cell>
          <cell r="F1380" t="str">
            <v>Cedido/Vendido CATRIEL</v>
          </cell>
          <cell r="G1380" t="str">
            <v>Cedido /Vendido EL MEDANITO</v>
          </cell>
          <cell r="H1380">
            <v>42169</v>
          </cell>
        </row>
        <row r="1381">
          <cell r="A1381" t="str">
            <v>EM-762a</v>
          </cell>
          <cell r="B1381" t="str">
            <v>YPF.RN.EM-762</v>
          </cell>
          <cell r="C1381" t="str">
            <v>EM-762</v>
          </cell>
          <cell r="D1381" t="str">
            <v>YPF.RN.EM-0762a</v>
          </cell>
          <cell r="E1381" t="str">
            <v>Catriel</v>
          </cell>
          <cell r="F1381" t="str">
            <v>Cedido/Vendido CATRIEL</v>
          </cell>
          <cell r="G1381" t="str">
            <v>Cedido /Vendido EL MEDANITO</v>
          </cell>
          <cell r="H1381">
            <v>42167</v>
          </cell>
        </row>
        <row r="1382">
          <cell r="A1382" t="str">
            <v>PuB-156[00]a</v>
          </cell>
          <cell r="B1382" t="str">
            <v>YPF.RN.PuB-156</v>
          </cell>
          <cell r="C1382" t="str">
            <v>PuB-156</v>
          </cell>
          <cell r="D1382" t="str">
            <v>YPF.RN.PuB-0156[00]a</v>
          </cell>
          <cell r="E1382" t="str">
            <v>Catriel</v>
          </cell>
          <cell r="F1382" t="str">
            <v>CAT Zona I</v>
          </cell>
          <cell r="G1382" t="str">
            <v>PB- 04</v>
          </cell>
          <cell r="H1382">
            <v>42167</v>
          </cell>
        </row>
        <row r="1383">
          <cell r="A1383" t="str">
            <v>VAM-59(d)[00]a</v>
          </cell>
          <cell r="B1383" t="str">
            <v>YPF.Nq.VAM-59(d)</v>
          </cell>
          <cell r="C1383" t="str">
            <v>VAM-59(d)</v>
          </cell>
          <cell r="D1383" t="str">
            <v>YPF.Nq.VAM-0059(d)[00]a</v>
          </cell>
          <cell r="E1383" t="str">
            <v>Catriel</v>
          </cell>
          <cell r="F1383" t="str">
            <v>VAM Zona I</v>
          </cell>
          <cell r="G1383" t="str">
            <v>VAM</v>
          </cell>
          <cell r="H1383">
            <v>42167</v>
          </cell>
        </row>
        <row r="1384">
          <cell r="A1384" t="str">
            <v>SP-291(I)[00]a</v>
          </cell>
          <cell r="B1384" t="str">
            <v>YPF.RN.SP-291(I)</v>
          </cell>
          <cell r="C1384" t="str">
            <v>SP-291(I)</v>
          </cell>
          <cell r="D1384" t="str">
            <v>YPF.RN.SP-0291(I)[00]a</v>
          </cell>
          <cell r="E1384" t="str">
            <v>Catriel</v>
          </cell>
          <cell r="F1384" t="str">
            <v>CAT Zona I</v>
          </cell>
          <cell r="G1384" t="str">
            <v>SP- 06</v>
          </cell>
          <cell r="H1384">
            <v>42167</v>
          </cell>
        </row>
        <row r="1385">
          <cell r="A1385" t="str">
            <v>EM-862a</v>
          </cell>
          <cell r="B1385" t="str">
            <v>YPF.RN.EM-862</v>
          </cell>
          <cell r="C1385" t="str">
            <v>EM-862</v>
          </cell>
          <cell r="D1385" t="str">
            <v>YPF.RN.EM-0862a</v>
          </cell>
          <cell r="E1385" t="str">
            <v>Catriel</v>
          </cell>
          <cell r="F1385" t="str">
            <v>Cedido/Vendido CATRIEL</v>
          </cell>
          <cell r="G1385" t="str">
            <v>Cedido /Vendido EL MEDANITO</v>
          </cell>
          <cell r="H1385">
            <v>42167</v>
          </cell>
        </row>
        <row r="1386">
          <cell r="A1386" t="str">
            <v>EM-116</v>
          </cell>
          <cell r="B1386" t="str">
            <v>YPF.RN.EM-116</v>
          </cell>
          <cell r="C1386" t="str">
            <v>EM-116</v>
          </cell>
          <cell r="D1386" t="str">
            <v>YPF.RN.EM-116</v>
          </cell>
          <cell r="E1386" t="str">
            <v>Catriel</v>
          </cell>
          <cell r="F1386" t="str">
            <v>Cedido/Vendido CATRIEL</v>
          </cell>
          <cell r="G1386" t="str">
            <v>Cedido /Vendido EL MEDANITO</v>
          </cell>
          <cell r="H1386">
            <v>42167</v>
          </cell>
        </row>
        <row r="1387">
          <cell r="A1387" t="str">
            <v>EM-802a</v>
          </cell>
          <cell r="B1387" t="str">
            <v>YPF.RN.EM-802</v>
          </cell>
          <cell r="C1387" t="str">
            <v>EM-802</v>
          </cell>
          <cell r="D1387" t="str">
            <v>YPF.RN.EM-0802a</v>
          </cell>
          <cell r="E1387" t="str">
            <v>Catriel</v>
          </cell>
          <cell r="F1387" t="str">
            <v>Cedido/Vendido CATRIEL</v>
          </cell>
          <cell r="G1387" t="str">
            <v>Cedido /Vendido EL MEDANITO</v>
          </cell>
          <cell r="H1387">
            <v>42165</v>
          </cell>
        </row>
        <row r="1388">
          <cell r="A1388" t="str">
            <v>PuB-90</v>
          </cell>
          <cell r="B1388" t="str">
            <v>YPF.RN.PuB-90</v>
          </cell>
          <cell r="C1388" t="str">
            <v>PuB-0090</v>
          </cell>
          <cell r="D1388" t="str">
            <v>YPF.RN.PuB-90</v>
          </cell>
          <cell r="E1388" t="str">
            <v>Catriel</v>
          </cell>
          <cell r="F1388" t="str">
            <v>CAT Zona I</v>
          </cell>
          <cell r="G1388" t="str">
            <v>PB- 03</v>
          </cell>
          <cell r="H1388">
            <v>42165</v>
          </cell>
        </row>
        <row r="1389">
          <cell r="A1389" t="str">
            <v>CHO-41(d)[00]a</v>
          </cell>
          <cell r="B1389" t="str">
            <v>YPF.Nq.CHO-41(d)</v>
          </cell>
          <cell r="C1389" t="str">
            <v>CHO-41(d)</v>
          </cell>
          <cell r="D1389" t="str">
            <v>YPF.Nq.CHO-0041(d)[00]a</v>
          </cell>
          <cell r="E1389" t="str">
            <v>Catriel</v>
          </cell>
          <cell r="F1389" t="str">
            <v>VAM Zona I</v>
          </cell>
          <cell r="G1389" t="str">
            <v>CHON</v>
          </cell>
          <cell r="H1389">
            <v>42165</v>
          </cell>
        </row>
        <row r="1390">
          <cell r="A1390" t="str">
            <v>PuB-160[00]a</v>
          </cell>
          <cell r="B1390" t="str">
            <v>YPF.RN.PuB-160</v>
          </cell>
          <cell r="C1390" t="str">
            <v>PuB-160</v>
          </cell>
          <cell r="D1390" t="str">
            <v>YPF.RN.PuB-0160[00]a</v>
          </cell>
          <cell r="E1390" t="str">
            <v>Catriel</v>
          </cell>
          <cell r="F1390" t="str">
            <v>CAT Zona I</v>
          </cell>
          <cell r="G1390" t="str">
            <v>PB- 04</v>
          </cell>
          <cell r="H1390">
            <v>42162</v>
          </cell>
        </row>
        <row r="1391">
          <cell r="A1391" t="str">
            <v>EM-745a</v>
          </cell>
          <cell r="B1391" t="str">
            <v>YPF.RN.EM-745</v>
          </cell>
          <cell r="C1391" t="str">
            <v>EM-745</v>
          </cell>
          <cell r="D1391" t="str">
            <v>YPF.RN.EM-0745a</v>
          </cell>
          <cell r="E1391" t="str">
            <v>Catriel</v>
          </cell>
          <cell r="F1391" t="str">
            <v>Cedido/Vendido CATRIEL</v>
          </cell>
          <cell r="G1391" t="str">
            <v>Cedido /Vendido EL MEDANITO</v>
          </cell>
          <cell r="H1391">
            <v>42161</v>
          </cell>
        </row>
        <row r="1392">
          <cell r="A1392" t="str">
            <v>PuB-153a</v>
          </cell>
          <cell r="B1392" t="str">
            <v>YPF.RN.PuB-153</v>
          </cell>
          <cell r="C1392" t="str">
            <v>PuB-153</v>
          </cell>
          <cell r="D1392" t="str">
            <v>YPF.RN.PuB-0153a</v>
          </cell>
          <cell r="E1392" t="str">
            <v>Catriel</v>
          </cell>
          <cell r="F1392" t="str">
            <v>CAT Zona I</v>
          </cell>
          <cell r="G1392" t="str">
            <v>PB- 03</v>
          </cell>
          <cell r="H1392">
            <v>42160</v>
          </cell>
        </row>
        <row r="1393">
          <cell r="A1393" t="str">
            <v>SCB-0065[00]a</v>
          </cell>
          <cell r="B1393" t="str">
            <v>YPF.Nq.SCB.a-65</v>
          </cell>
          <cell r="C1393" t="str">
            <v>SCB-65</v>
          </cell>
          <cell r="D1393" t="str">
            <v>YPF.Nq.SCB.a-0065[00]a</v>
          </cell>
          <cell r="E1393" t="str">
            <v>Catriel</v>
          </cell>
          <cell r="F1393" t="str">
            <v>VAM Zona I</v>
          </cell>
          <cell r="G1393" t="str">
            <v>SCB- 01</v>
          </cell>
          <cell r="H1393">
            <v>42159</v>
          </cell>
        </row>
        <row r="1394">
          <cell r="A1394" t="str">
            <v>BL-6</v>
          </cell>
          <cell r="B1394" t="str">
            <v>YPF.RN.BL-6</v>
          </cell>
          <cell r="C1394" t="str">
            <v>BL-0006</v>
          </cell>
          <cell r="D1394" t="str">
            <v>YPF.RN.BL-6</v>
          </cell>
          <cell r="E1394" t="str">
            <v>Catriel</v>
          </cell>
          <cell r="F1394" t="str">
            <v>Cedido/Vendido CATRIEL</v>
          </cell>
          <cell r="G1394" t="str">
            <v>Cedido/Vendido BARRANCA DE LOS LOROS</v>
          </cell>
          <cell r="H1394">
            <v>42158</v>
          </cell>
        </row>
        <row r="1395">
          <cell r="A1395" t="str">
            <v>PuB-46</v>
          </cell>
          <cell r="B1395" t="str">
            <v>YPF.RN.PuB-46</v>
          </cell>
          <cell r="C1395" t="str">
            <v>PuB-0046</v>
          </cell>
          <cell r="D1395" t="str">
            <v>YPF.RN.PuB-46</v>
          </cell>
          <cell r="E1395" t="str">
            <v>Catriel</v>
          </cell>
          <cell r="F1395" t="str">
            <v>CAT Zona I</v>
          </cell>
          <cell r="G1395" t="str">
            <v>PB- 03</v>
          </cell>
          <cell r="H1395">
            <v>42157</v>
          </cell>
        </row>
        <row r="1396">
          <cell r="A1396" t="str">
            <v>VAM-67a(d)</v>
          </cell>
          <cell r="B1396" t="str">
            <v>YPF.Nq.VAM-67(d)</v>
          </cell>
          <cell r="C1396" t="str">
            <v>VAM-67(d)</v>
          </cell>
          <cell r="D1396" t="str">
            <v>YPF.Nq.VAM-0067a(d)</v>
          </cell>
          <cell r="E1396" t="str">
            <v>Catriel</v>
          </cell>
          <cell r="F1396" t="str">
            <v>VAM Zona I</v>
          </cell>
          <cell r="G1396" t="str">
            <v>VAM</v>
          </cell>
          <cell r="H1396">
            <v>42156</v>
          </cell>
        </row>
        <row r="1397">
          <cell r="A1397" t="str">
            <v>EM-798a</v>
          </cell>
          <cell r="B1397" t="str">
            <v>YPF.RN.EM-798</v>
          </cell>
          <cell r="C1397" t="str">
            <v>EM-798</v>
          </cell>
          <cell r="D1397" t="str">
            <v>YPF.RN.EM-0798a</v>
          </cell>
          <cell r="E1397" t="str">
            <v>Catriel</v>
          </cell>
          <cell r="F1397" t="str">
            <v>Cedido/Vendido CATRIEL</v>
          </cell>
          <cell r="G1397" t="str">
            <v>Cedido /Vendido EL MEDANITO</v>
          </cell>
          <cell r="H1397">
            <v>42155</v>
          </cell>
        </row>
        <row r="1398">
          <cell r="A1398" t="str">
            <v>EM-840a</v>
          </cell>
          <cell r="B1398" t="str">
            <v>YPF.RN.EM-840</v>
          </cell>
          <cell r="C1398" t="str">
            <v>EM-840</v>
          </cell>
          <cell r="D1398" t="str">
            <v>YPF.RN.EM-0840a</v>
          </cell>
          <cell r="E1398" t="str">
            <v>Catriel</v>
          </cell>
          <cell r="F1398" t="str">
            <v>Cedido/Vendido CATRIEL</v>
          </cell>
          <cell r="G1398" t="str">
            <v>Cedido /Vendido EL MEDANITO</v>
          </cell>
          <cell r="H1398">
            <v>42155</v>
          </cell>
        </row>
        <row r="1399">
          <cell r="A1399" t="str">
            <v>SP-362a</v>
          </cell>
          <cell r="B1399" t="str">
            <v>YPF.RN.SP-362</v>
          </cell>
          <cell r="C1399" t="str">
            <v>SP-362</v>
          </cell>
          <cell r="D1399" t="str">
            <v>YPF.RN.SP-0362a</v>
          </cell>
          <cell r="E1399" t="str">
            <v>Catriel</v>
          </cell>
          <cell r="F1399" t="str">
            <v>CAT Zona I</v>
          </cell>
          <cell r="G1399" t="str">
            <v>SP- 06</v>
          </cell>
          <cell r="H1399">
            <v>42155</v>
          </cell>
        </row>
        <row r="1400">
          <cell r="A1400" t="str">
            <v>LaO.x-1[00]a</v>
          </cell>
          <cell r="B1400" t="str">
            <v>YPF.Nq.LaO.x-1</v>
          </cell>
          <cell r="C1400" t="str">
            <v>LaO.x-1</v>
          </cell>
          <cell r="D1400" t="str">
            <v>YPF.Nq.LaO.x-0001[00]a</v>
          </cell>
          <cell r="E1400" t="str">
            <v>Catriel</v>
          </cell>
          <cell r="F1400" t="str">
            <v>VAM Zona I</v>
          </cell>
          <cell r="G1400" t="str">
            <v>CH</v>
          </cell>
          <cell r="H1400">
            <v>42154</v>
          </cell>
        </row>
        <row r="1401">
          <cell r="A1401" t="str">
            <v>SP-130</v>
          </cell>
          <cell r="B1401" t="str">
            <v>YPF.RN.SP-130</v>
          </cell>
          <cell r="C1401" t="str">
            <v>SP-0130</v>
          </cell>
          <cell r="D1401" t="str">
            <v>YPF.RN.SP-130</v>
          </cell>
          <cell r="E1401" t="str">
            <v>Catriel</v>
          </cell>
          <cell r="F1401" t="str">
            <v>CAT Zona I</v>
          </cell>
          <cell r="G1401" t="str">
            <v>SP- 01</v>
          </cell>
          <cell r="H1401">
            <v>42153</v>
          </cell>
        </row>
        <row r="1402">
          <cell r="A1402" t="str">
            <v>EM-737a</v>
          </cell>
          <cell r="B1402" t="str">
            <v>YPF.RN.EM-737</v>
          </cell>
          <cell r="C1402" t="str">
            <v>EM-737</v>
          </cell>
          <cell r="D1402" t="str">
            <v>YPF.RN.EM-0737a</v>
          </cell>
          <cell r="E1402" t="str">
            <v>Catriel</v>
          </cell>
          <cell r="F1402" t="str">
            <v>Cedido/Vendido CATRIEL</v>
          </cell>
          <cell r="G1402" t="str">
            <v>Cedido /Vendido EL MEDANITO</v>
          </cell>
          <cell r="H1402">
            <v>42153</v>
          </cell>
        </row>
        <row r="1403">
          <cell r="A1403" t="str">
            <v>SP-220</v>
          </cell>
          <cell r="B1403" t="str">
            <v>YPF.RN.SP-220</v>
          </cell>
          <cell r="C1403" t="str">
            <v>SP-0220</v>
          </cell>
          <cell r="D1403" t="str">
            <v>YPF.RN.SP-220</v>
          </cell>
          <cell r="E1403" t="str">
            <v>Catriel</v>
          </cell>
          <cell r="F1403" t="str">
            <v>CAT Zona I</v>
          </cell>
          <cell r="G1403" t="str">
            <v>SP- 03</v>
          </cell>
          <cell r="H1403">
            <v>42151</v>
          </cell>
        </row>
        <row r="1404">
          <cell r="A1404" t="str">
            <v>SP-341a</v>
          </cell>
          <cell r="B1404" t="str">
            <v>YPF.RN.SP-341</v>
          </cell>
          <cell r="C1404" t="str">
            <v>SP-341</v>
          </cell>
          <cell r="D1404" t="str">
            <v>YPF.RN.SP-0341a</v>
          </cell>
          <cell r="E1404" t="str">
            <v>Catriel</v>
          </cell>
          <cell r="F1404" t="str">
            <v>CAT Zona I</v>
          </cell>
          <cell r="G1404" t="str">
            <v>SP- 06</v>
          </cell>
          <cell r="H1404">
            <v>42150</v>
          </cell>
        </row>
        <row r="1405">
          <cell r="A1405" t="str">
            <v>SCB-134a</v>
          </cell>
          <cell r="B1405" t="str">
            <v>YPF.Nq.SCB-134</v>
          </cell>
          <cell r="C1405" t="str">
            <v>SCB-134</v>
          </cell>
          <cell r="D1405" t="str">
            <v>YPF.Nq.SCB-0134a</v>
          </cell>
          <cell r="E1405" t="str">
            <v>Catriel</v>
          </cell>
          <cell r="F1405" t="str">
            <v>VAM Zona I</v>
          </cell>
          <cell r="G1405" t="str">
            <v>SCB- 01</v>
          </cell>
          <cell r="H1405">
            <v>42150</v>
          </cell>
        </row>
        <row r="1406">
          <cell r="A1406" t="str">
            <v>VAM-21a(I)</v>
          </cell>
          <cell r="B1406" t="str">
            <v>YPF.Nq.VAM-21(I)</v>
          </cell>
          <cell r="C1406" t="str">
            <v>VAM-21(I)</v>
          </cell>
          <cell r="D1406" t="str">
            <v>YPF.Nq.VAM-0021a(I)</v>
          </cell>
          <cell r="E1406" t="str">
            <v>Catriel</v>
          </cell>
          <cell r="F1406" t="str">
            <v>VAM Zona I</v>
          </cell>
          <cell r="G1406" t="str">
            <v>VAM</v>
          </cell>
          <cell r="H1406">
            <v>42148</v>
          </cell>
        </row>
        <row r="1407">
          <cell r="A1407" t="str">
            <v>SP-273</v>
          </cell>
          <cell r="B1407" t="str">
            <v>YPF.RN.SP-273</v>
          </cell>
          <cell r="C1407" t="str">
            <v>SP-0273</v>
          </cell>
          <cell r="D1407" t="str">
            <v>YPF.RN.SP-273</v>
          </cell>
          <cell r="E1407" t="str">
            <v>Catriel</v>
          </cell>
          <cell r="F1407" t="str">
            <v>CAT Zona I</v>
          </cell>
          <cell r="G1407" t="str">
            <v>SP- 01</v>
          </cell>
          <cell r="H1407">
            <v>42148</v>
          </cell>
        </row>
        <row r="1408">
          <cell r="A1408" t="str">
            <v>SP-447a</v>
          </cell>
          <cell r="B1408" t="str">
            <v>YPF.RN.SP-447</v>
          </cell>
          <cell r="C1408" t="str">
            <v>SP-447</v>
          </cell>
          <cell r="D1408" t="str">
            <v>YPF.RN.SP-0447a</v>
          </cell>
          <cell r="E1408" t="str">
            <v>Catriel</v>
          </cell>
          <cell r="F1408" t="str">
            <v>CAT Zona I</v>
          </cell>
          <cell r="G1408" t="str">
            <v>SP- 03</v>
          </cell>
          <cell r="H1408">
            <v>42147</v>
          </cell>
        </row>
        <row r="1409">
          <cell r="A1409" t="str">
            <v>EM-688</v>
          </cell>
          <cell r="B1409" t="str">
            <v>YPF.RN.EM-688</v>
          </cell>
          <cell r="C1409" t="str">
            <v>EM-0688</v>
          </cell>
          <cell r="D1409" t="str">
            <v>YPF.RN.EM-688</v>
          </cell>
          <cell r="E1409" t="str">
            <v>Catriel</v>
          </cell>
          <cell r="F1409" t="str">
            <v>Cedido/Vendido CATRIEL</v>
          </cell>
          <cell r="G1409" t="str">
            <v>Cedido /Vendido EL MEDANITO</v>
          </cell>
          <cell r="H1409">
            <v>42146</v>
          </cell>
        </row>
        <row r="1410">
          <cell r="A1410" t="str">
            <v>SP-256</v>
          </cell>
          <cell r="B1410" t="str">
            <v>YPF.RN.SP-256</v>
          </cell>
          <cell r="C1410" t="str">
            <v>SP-0256</v>
          </cell>
          <cell r="D1410" t="str">
            <v>YPF.RN.SP-256</v>
          </cell>
          <cell r="E1410" t="str">
            <v>Catriel</v>
          </cell>
          <cell r="F1410" t="str">
            <v>CAT Zona I</v>
          </cell>
          <cell r="G1410" t="str">
            <v>SP- 09</v>
          </cell>
          <cell r="H1410">
            <v>42146</v>
          </cell>
        </row>
        <row r="1411">
          <cell r="A1411" t="str">
            <v>VAM-0008[00]a</v>
          </cell>
          <cell r="B1411" t="str">
            <v>YPF.Nq.VAM-8</v>
          </cell>
          <cell r="C1411" t="str">
            <v>VAM-8</v>
          </cell>
          <cell r="D1411" t="str">
            <v>YPF.Nq.VAM-0008[00]a</v>
          </cell>
          <cell r="E1411" t="str">
            <v>Catriel</v>
          </cell>
          <cell r="F1411" t="str">
            <v>VAM Zona I</v>
          </cell>
          <cell r="G1411" t="str">
            <v>VAM</v>
          </cell>
          <cell r="H1411">
            <v>42146</v>
          </cell>
        </row>
        <row r="1412">
          <cell r="A1412" t="str">
            <v>SP-408a</v>
          </cell>
          <cell r="B1412" t="str">
            <v>YPF.RN.SP.a-408</v>
          </cell>
          <cell r="C1412" t="str">
            <v>SP.a-408</v>
          </cell>
          <cell r="D1412" t="str">
            <v>YPF.RN.SP.a-0408a</v>
          </cell>
          <cell r="E1412" t="str">
            <v>Catriel</v>
          </cell>
          <cell r="F1412" t="str">
            <v>CAT Zona I</v>
          </cell>
          <cell r="G1412" t="str">
            <v>SP-10</v>
          </cell>
          <cell r="H1412">
            <v>42145</v>
          </cell>
        </row>
        <row r="1413">
          <cell r="A1413" t="str">
            <v>SP-425a</v>
          </cell>
          <cell r="B1413" t="str">
            <v>YPF.RN.SP-425</v>
          </cell>
          <cell r="C1413" t="str">
            <v>SP-425</v>
          </cell>
          <cell r="D1413" t="str">
            <v>YPF.RN.SP-0425a</v>
          </cell>
          <cell r="E1413" t="str">
            <v>Catriel</v>
          </cell>
          <cell r="F1413" t="str">
            <v>CAT Zona I</v>
          </cell>
          <cell r="G1413" t="str">
            <v>SP-10</v>
          </cell>
          <cell r="H1413">
            <v>42144</v>
          </cell>
        </row>
        <row r="1414">
          <cell r="A1414" t="str">
            <v>EM-889a</v>
          </cell>
          <cell r="B1414" t="str">
            <v>YPF.RN.EM-889</v>
          </cell>
          <cell r="C1414" t="str">
            <v>EM-889</v>
          </cell>
          <cell r="D1414" t="str">
            <v>YPF.RN.EM-0889a</v>
          </cell>
          <cell r="E1414" t="str">
            <v>Catriel</v>
          </cell>
          <cell r="F1414" t="str">
            <v>Cedido/Vendido CATRIEL</v>
          </cell>
          <cell r="G1414" t="str">
            <v>Cedido /Vendido EL MEDANITO</v>
          </cell>
          <cell r="H1414">
            <v>42144</v>
          </cell>
        </row>
        <row r="1415">
          <cell r="A1415" t="str">
            <v>SCB-141a</v>
          </cell>
          <cell r="B1415" t="str">
            <v>YPF.Nq.SCB-141</v>
          </cell>
          <cell r="C1415" t="str">
            <v>SCB-141</v>
          </cell>
          <cell r="D1415" t="str">
            <v>YPF.Nq.SCB-0141a</v>
          </cell>
          <cell r="E1415" t="str">
            <v>Catriel</v>
          </cell>
          <cell r="F1415" t="str">
            <v>VAM Zona I</v>
          </cell>
          <cell r="G1415" t="str">
            <v>SCB- 01</v>
          </cell>
          <cell r="H1415">
            <v>42143</v>
          </cell>
        </row>
        <row r="1416">
          <cell r="A1416" t="str">
            <v>SP-112(I)[00]a</v>
          </cell>
          <cell r="B1416" t="str">
            <v>YPF.RN.SP-112(I)</v>
          </cell>
          <cell r="C1416" t="str">
            <v>SP-112(I)</v>
          </cell>
          <cell r="D1416" t="str">
            <v>YPF.RN.SP-0112(I)[00]a</v>
          </cell>
          <cell r="E1416" t="str">
            <v>Catriel</v>
          </cell>
          <cell r="F1416" t="str">
            <v>CAT Zona I</v>
          </cell>
          <cell r="G1416" t="str">
            <v>SP- 04</v>
          </cell>
          <cell r="H1416">
            <v>42142</v>
          </cell>
        </row>
        <row r="1417">
          <cell r="A1417" t="str">
            <v>SP-404a</v>
          </cell>
          <cell r="B1417" t="str">
            <v>YPF.RN.SP-404</v>
          </cell>
          <cell r="C1417" t="str">
            <v>SP-404</v>
          </cell>
          <cell r="D1417" t="str">
            <v>YPF.RN.SP-0404a</v>
          </cell>
          <cell r="E1417" t="str">
            <v>Catriel</v>
          </cell>
          <cell r="F1417" t="str">
            <v>CAT Zona I</v>
          </cell>
          <cell r="G1417" t="str">
            <v>SP- 06</v>
          </cell>
          <cell r="H1417">
            <v>42142</v>
          </cell>
        </row>
        <row r="1418">
          <cell r="A1418" t="str">
            <v>EM-45</v>
          </cell>
          <cell r="B1418" t="str">
            <v>YPF.RN.EM-45</v>
          </cell>
          <cell r="C1418" t="str">
            <v>EM-0045</v>
          </cell>
          <cell r="D1418" t="str">
            <v>YPF.RN.EM-45</v>
          </cell>
          <cell r="E1418" t="str">
            <v>Catriel</v>
          </cell>
          <cell r="F1418" t="str">
            <v>Cedido/Vendido CATRIEL</v>
          </cell>
          <cell r="G1418" t="str">
            <v>Cedido /Vendido EL MEDANITO</v>
          </cell>
          <cell r="H1418">
            <v>42141</v>
          </cell>
        </row>
        <row r="1419">
          <cell r="A1419" t="str">
            <v>EM-855a</v>
          </cell>
          <cell r="B1419" t="str">
            <v>YPF.RN.EM-855</v>
          </cell>
          <cell r="C1419" t="str">
            <v>EM-855</v>
          </cell>
          <cell r="D1419" t="str">
            <v>YPF.RN.EM-0855a</v>
          </cell>
          <cell r="E1419" t="str">
            <v>Catriel</v>
          </cell>
          <cell r="F1419" t="str">
            <v>Cedido/Vendido CATRIEL</v>
          </cell>
          <cell r="G1419" t="str">
            <v>Cedido /Vendido EL MEDANITO</v>
          </cell>
          <cell r="H1419">
            <v>42140</v>
          </cell>
        </row>
        <row r="1420">
          <cell r="A1420" t="str">
            <v>SP-270</v>
          </cell>
          <cell r="B1420" t="str">
            <v>YPF.RN.SP-270</v>
          </cell>
          <cell r="C1420" t="str">
            <v>SP-0270</v>
          </cell>
          <cell r="D1420" t="str">
            <v>YPF.RN.SP-270</v>
          </cell>
          <cell r="E1420" t="str">
            <v>Catriel</v>
          </cell>
          <cell r="F1420" t="str">
            <v>CAT Zona I</v>
          </cell>
          <cell r="G1420" t="str">
            <v>SP- 04</v>
          </cell>
          <cell r="H1420">
            <v>42138</v>
          </cell>
        </row>
        <row r="1421">
          <cell r="A1421" t="str">
            <v>VAM-46a</v>
          </cell>
          <cell r="B1421" t="str">
            <v>YPF.Nq.VAM-46</v>
          </cell>
          <cell r="C1421" t="str">
            <v>VAM-46</v>
          </cell>
          <cell r="D1421" t="str">
            <v>YPF.Nq.VAM-0046a</v>
          </cell>
          <cell r="E1421" t="str">
            <v>Catriel</v>
          </cell>
          <cell r="F1421" t="str">
            <v>VAM Zona I</v>
          </cell>
          <cell r="G1421" t="str">
            <v>VAM</v>
          </cell>
          <cell r="H1421">
            <v>42138</v>
          </cell>
        </row>
        <row r="1422">
          <cell r="A1422" t="str">
            <v>EM-18</v>
          </cell>
          <cell r="B1422" t="str">
            <v>YPF.RN.EM-18</v>
          </cell>
          <cell r="C1422" t="str">
            <v>EM-0018</v>
          </cell>
          <cell r="D1422" t="str">
            <v>YPF.RN.EM-18</v>
          </cell>
          <cell r="E1422" t="str">
            <v>Catriel</v>
          </cell>
          <cell r="F1422" t="str">
            <v>Cedido/Vendido CATRIEL</v>
          </cell>
          <cell r="G1422" t="str">
            <v>Cedido /Vendido EL MEDANITO</v>
          </cell>
          <cell r="H1422">
            <v>42137</v>
          </cell>
        </row>
        <row r="1423">
          <cell r="A1423" t="str">
            <v>LaO.x-1[00]a</v>
          </cell>
          <cell r="B1423" t="str">
            <v>YPF.Nq.LaO.x-1</v>
          </cell>
          <cell r="C1423" t="str">
            <v>LaO.x-1</v>
          </cell>
          <cell r="D1423" t="str">
            <v>YPF.Nq.LaO.x-0001[00]a</v>
          </cell>
          <cell r="E1423" t="str">
            <v>Catriel</v>
          </cell>
          <cell r="F1423" t="str">
            <v>VAM Zona I</v>
          </cell>
          <cell r="G1423" t="str">
            <v>CH</v>
          </cell>
          <cell r="H1423">
            <v>42136</v>
          </cell>
        </row>
        <row r="1424">
          <cell r="A1424" t="str">
            <v>SCB-37</v>
          </cell>
          <cell r="B1424" t="str">
            <v>YPF.Nq.SCB-37</v>
          </cell>
          <cell r="C1424" t="str">
            <v>SCB-37</v>
          </cell>
          <cell r="D1424" t="str">
            <v>YPF.Nq.SCB-37</v>
          </cell>
          <cell r="E1424" t="str">
            <v>Catriel</v>
          </cell>
          <cell r="F1424" t="str">
            <v>VAM Zona I</v>
          </cell>
          <cell r="G1424" t="str">
            <v>SCB- 01</v>
          </cell>
          <cell r="H1424">
            <v>42136</v>
          </cell>
        </row>
        <row r="1425">
          <cell r="A1425" t="str">
            <v>SP-18a(I)</v>
          </cell>
          <cell r="B1425" t="str">
            <v>YPF.RN.SP-18(I)</v>
          </cell>
          <cell r="C1425" t="str">
            <v>SP-18(I)</v>
          </cell>
          <cell r="D1425" t="str">
            <v>YPF.RN.SP-18a(I)</v>
          </cell>
          <cell r="E1425" t="str">
            <v>Catriel</v>
          </cell>
          <cell r="F1425" t="str">
            <v>CAT Zona I</v>
          </cell>
          <cell r="G1425" t="str">
            <v>SP- 01</v>
          </cell>
          <cell r="H1425">
            <v>42136</v>
          </cell>
        </row>
        <row r="1426">
          <cell r="A1426" t="str">
            <v>SP-385a</v>
          </cell>
          <cell r="B1426" t="str">
            <v>YPF.RN.SP-385</v>
          </cell>
          <cell r="C1426" t="str">
            <v>SP-385</v>
          </cell>
          <cell r="D1426" t="str">
            <v>YPF.RN.SP-0385a</v>
          </cell>
          <cell r="E1426" t="str">
            <v>Catriel</v>
          </cell>
          <cell r="F1426" t="str">
            <v>CAT Zona I</v>
          </cell>
          <cell r="G1426" t="str">
            <v>SP- 06</v>
          </cell>
          <cell r="H1426">
            <v>42136</v>
          </cell>
        </row>
        <row r="1427">
          <cell r="A1427" t="str">
            <v>SP-403a</v>
          </cell>
          <cell r="B1427" t="str">
            <v>YPF.RN.SP-403</v>
          </cell>
          <cell r="C1427" t="str">
            <v>SP-403</v>
          </cell>
          <cell r="D1427" t="str">
            <v>YPF.RN.SP-0403a</v>
          </cell>
          <cell r="E1427" t="str">
            <v>Catriel</v>
          </cell>
          <cell r="F1427" t="str">
            <v>CAT Zona I</v>
          </cell>
          <cell r="G1427" t="str">
            <v>SP- 06</v>
          </cell>
          <cell r="H1427">
            <v>42135</v>
          </cell>
        </row>
        <row r="1428">
          <cell r="A1428" t="str">
            <v>SP-232</v>
          </cell>
          <cell r="B1428" t="str">
            <v>YPF.RN.SP-232</v>
          </cell>
          <cell r="C1428" t="str">
            <v>SP-0232</v>
          </cell>
          <cell r="D1428" t="str">
            <v>YPF.RN.SP-232</v>
          </cell>
          <cell r="E1428" t="str">
            <v>Catriel</v>
          </cell>
          <cell r="F1428" t="str">
            <v>CAT Zona I</v>
          </cell>
          <cell r="G1428" t="str">
            <v>SP- 03</v>
          </cell>
          <cell r="H1428">
            <v>42134</v>
          </cell>
        </row>
        <row r="1429">
          <cell r="A1429" t="str">
            <v>SCB-137a</v>
          </cell>
          <cell r="B1429" t="str">
            <v>YPF.Nq.SCB-137</v>
          </cell>
          <cell r="C1429" t="str">
            <v>SCB-137</v>
          </cell>
          <cell r="D1429" t="str">
            <v>YPF.Nq.SCB-0137a</v>
          </cell>
          <cell r="E1429" t="str">
            <v>Catriel</v>
          </cell>
          <cell r="F1429" t="str">
            <v>VAM Zona I</v>
          </cell>
          <cell r="G1429" t="str">
            <v>SCB- 01</v>
          </cell>
          <cell r="H1429">
            <v>42133</v>
          </cell>
        </row>
        <row r="1430">
          <cell r="A1430" t="str">
            <v>LaMa-3(d)[00]a</v>
          </cell>
          <cell r="B1430" t="str">
            <v>YPF.Nq.LaMa-3(d)</v>
          </cell>
          <cell r="C1430" t="str">
            <v>LaMa-3(d)</v>
          </cell>
          <cell r="D1430" t="str">
            <v>YPF.Nq.LaMa-0003(d)[00]a</v>
          </cell>
          <cell r="E1430" t="str">
            <v>Catriel</v>
          </cell>
          <cell r="F1430" t="str">
            <v>VAM Zona I</v>
          </cell>
          <cell r="G1430" t="str">
            <v>LaMa- 02</v>
          </cell>
          <cell r="H1430">
            <v>42133</v>
          </cell>
        </row>
        <row r="1431">
          <cell r="A1431" t="str">
            <v>SP-259</v>
          </cell>
          <cell r="B1431" t="str">
            <v>YPF.RN.SP-259</v>
          </cell>
          <cell r="C1431" t="str">
            <v>SP-0259</v>
          </cell>
          <cell r="D1431" t="str">
            <v>YPF.RN.SP-259</v>
          </cell>
          <cell r="E1431" t="str">
            <v>Catriel</v>
          </cell>
          <cell r="F1431" t="str">
            <v>CAT Zona I</v>
          </cell>
          <cell r="G1431" t="str">
            <v>SP- 09</v>
          </cell>
          <cell r="H1431">
            <v>42133</v>
          </cell>
        </row>
        <row r="1432">
          <cell r="A1432" t="str">
            <v>SP-405a</v>
          </cell>
          <cell r="B1432" t="str">
            <v>YPF.RN.SP-405</v>
          </cell>
          <cell r="C1432" t="str">
            <v>SP-405</v>
          </cell>
          <cell r="D1432" t="str">
            <v>YPF.RN.SP-0405a</v>
          </cell>
          <cell r="E1432" t="str">
            <v>Catriel</v>
          </cell>
          <cell r="F1432" t="str">
            <v>CAT Zona I</v>
          </cell>
          <cell r="G1432" t="str">
            <v>SP- 06</v>
          </cell>
          <cell r="H1432">
            <v>42132</v>
          </cell>
        </row>
        <row r="1433">
          <cell r="A1433" t="str">
            <v>EM-505(I)</v>
          </cell>
          <cell r="B1433" t="str">
            <v>YPF.RN.EM-505(I)</v>
          </cell>
          <cell r="C1433" t="str">
            <v>EM-0505(I)</v>
          </cell>
          <cell r="D1433" t="str">
            <v>YPF.RN.EM-505(I)</v>
          </cell>
          <cell r="E1433" t="str">
            <v>Catriel</v>
          </cell>
          <cell r="F1433" t="str">
            <v>Cedido/Vendido CATRIEL</v>
          </cell>
          <cell r="G1433" t="str">
            <v>Cedido /Vendido EL MEDANITO</v>
          </cell>
          <cell r="H1433">
            <v>42132</v>
          </cell>
        </row>
        <row r="1434">
          <cell r="A1434" t="str">
            <v>EM-853a</v>
          </cell>
          <cell r="B1434" t="str">
            <v>YPF.RN.EM-853</v>
          </cell>
          <cell r="C1434" t="str">
            <v>EM-853</v>
          </cell>
          <cell r="D1434" t="str">
            <v>YPF.RN.EM-0853a</v>
          </cell>
          <cell r="E1434" t="str">
            <v>Catriel</v>
          </cell>
          <cell r="F1434" t="str">
            <v>Cedido/Vendido CATRIEL</v>
          </cell>
          <cell r="G1434" t="str">
            <v>Cedido /Vendido EL MEDANITO</v>
          </cell>
          <cell r="H1434">
            <v>42131</v>
          </cell>
        </row>
        <row r="1435">
          <cell r="A1435" t="str">
            <v>SP-407a</v>
          </cell>
          <cell r="B1435" t="str">
            <v>YPF.RN.SP.a-407</v>
          </cell>
          <cell r="C1435" t="str">
            <v>SP.a-407</v>
          </cell>
          <cell r="D1435" t="str">
            <v>YPF.RN.SP.a-0407a</v>
          </cell>
          <cell r="E1435" t="str">
            <v>Catriel</v>
          </cell>
          <cell r="F1435" t="str">
            <v>CAT Zona I</v>
          </cell>
          <cell r="G1435" t="str">
            <v>SP-10</v>
          </cell>
          <cell r="H1435">
            <v>42131</v>
          </cell>
        </row>
        <row r="1436">
          <cell r="A1436" t="str">
            <v>SP-65(I)[00]a</v>
          </cell>
          <cell r="B1436" t="str">
            <v>YPF.RN.SP-65(I)</v>
          </cell>
          <cell r="C1436" t="str">
            <v>SP-65(I)</v>
          </cell>
          <cell r="D1436" t="str">
            <v>YPF.RN.SP-0065(I)[00]a</v>
          </cell>
          <cell r="E1436" t="str">
            <v>Catriel</v>
          </cell>
          <cell r="F1436" t="str">
            <v>CAT Zona I</v>
          </cell>
          <cell r="G1436" t="str">
            <v>SP- 03</v>
          </cell>
          <cell r="H1436">
            <v>42131</v>
          </cell>
        </row>
        <row r="1437">
          <cell r="A1437" t="str">
            <v>EM-663a</v>
          </cell>
          <cell r="B1437" t="str">
            <v>YPF.RN.EM.a-663</v>
          </cell>
          <cell r="C1437" t="str">
            <v>EM-663</v>
          </cell>
          <cell r="D1437" t="str">
            <v>YPF.RN.EM.a-0663a</v>
          </cell>
          <cell r="E1437" t="str">
            <v>Catriel</v>
          </cell>
          <cell r="F1437" t="str">
            <v>Cedido/Vendido CATRIEL</v>
          </cell>
          <cell r="G1437" t="str">
            <v>Cedido /Vendido EL MEDANITO</v>
          </cell>
          <cell r="H1437">
            <v>42131</v>
          </cell>
        </row>
        <row r="1438">
          <cell r="A1438" t="str">
            <v>SP-224</v>
          </cell>
          <cell r="B1438" t="str">
            <v>YPF.Nq.SP-224</v>
          </cell>
          <cell r="C1438" t="str">
            <v>SP-0224</v>
          </cell>
          <cell r="D1438" t="str">
            <v>YPF.Nq.SP-224</v>
          </cell>
          <cell r="E1438" t="str">
            <v>Catriel</v>
          </cell>
          <cell r="F1438" t="str">
            <v>CAT Zona I</v>
          </cell>
          <cell r="G1438" t="str">
            <v>SP- 04</v>
          </cell>
          <cell r="H1438">
            <v>42130</v>
          </cell>
        </row>
        <row r="1439">
          <cell r="A1439" t="str">
            <v>SP-443a</v>
          </cell>
          <cell r="B1439" t="str">
            <v>YPF.RN.SP-443</v>
          </cell>
          <cell r="C1439" t="str">
            <v>SP-443</v>
          </cell>
          <cell r="D1439" t="str">
            <v>YPF.RN.SP-0443a</v>
          </cell>
          <cell r="E1439" t="str">
            <v>Catriel</v>
          </cell>
          <cell r="F1439" t="str">
            <v>CAT Zona I</v>
          </cell>
          <cell r="G1439" t="str">
            <v>SP- 06</v>
          </cell>
          <cell r="H1439">
            <v>42130</v>
          </cell>
        </row>
        <row r="1440">
          <cell r="A1440" t="str">
            <v>EM-766a</v>
          </cell>
          <cell r="B1440" t="str">
            <v>YPF.RN.EM-766</v>
          </cell>
          <cell r="C1440" t="str">
            <v>EM-766</v>
          </cell>
          <cell r="D1440" t="str">
            <v>YPF.RN.EM-0766a</v>
          </cell>
          <cell r="E1440" t="str">
            <v>Catriel</v>
          </cell>
          <cell r="F1440" t="str">
            <v>Cedido/Vendido CATRIEL</v>
          </cell>
          <cell r="G1440" t="str">
            <v>Cedido /Vendido EL MEDANITO</v>
          </cell>
          <cell r="H1440">
            <v>42129</v>
          </cell>
        </row>
        <row r="1441">
          <cell r="A1441" t="str">
            <v>PuB-3</v>
          </cell>
          <cell r="B1441" t="str">
            <v>YPF.RN.PuB-3</v>
          </cell>
          <cell r="C1441" t="str">
            <v>PuB-0003</v>
          </cell>
          <cell r="D1441" t="str">
            <v>YPF.RN.PuB-3</v>
          </cell>
          <cell r="E1441" t="str">
            <v>Catriel</v>
          </cell>
          <cell r="F1441" t="str">
            <v>CAT Zona I</v>
          </cell>
          <cell r="G1441" t="str">
            <v>PB- 01</v>
          </cell>
          <cell r="H1441">
            <v>42128</v>
          </cell>
        </row>
        <row r="1442">
          <cell r="A1442" t="str">
            <v>SP-428a</v>
          </cell>
          <cell r="B1442" t="str">
            <v>YPF.RN.SP-428(d)</v>
          </cell>
          <cell r="C1442" t="str">
            <v>SP-428(d)</v>
          </cell>
          <cell r="D1442" t="str">
            <v>YPF.RN.SP-0428a</v>
          </cell>
          <cell r="E1442" t="str">
            <v>Catriel</v>
          </cell>
          <cell r="F1442" t="str">
            <v>CAT Zona I</v>
          </cell>
          <cell r="G1442" t="str">
            <v>SP- 09</v>
          </cell>
          <cell r="H1442">
            <v>42128</v>
          </cell>
        </row>
        <row r="1443">
          <cell r="A1443" t="str">
            <v>SCB-144a</v>
          </cell>
          <cell r="B1443" t="str">
            <v>YPF.Nq.SCB-144(d)</v>
          </cell>
          <cell r="C1443" t="str">
            <v>SCB-144(d)</v>
          </cell>
          <cell r="D1443" t="str">
            <v>YPF.Nq.SCB-0144a</v>
          </cell>
          <cell r="E1443" t="str">
            <v>Catriel</v>
          </cell>
          <cell r="F1443" t="str">
            <v>VAM Zona I</v>
          </cell>
          <cell r="G1443" t="str">
            <v>SCB- 01</v>
          </cell>
          <cell r="H1443">
            <v>42128</v>
          </cell>
        </row>
        <row r="1444">
          <cell r="A1444" t="str">
            <v>SP-275</v>
          </cell>
          <cell r="B1444" t="str">
            <v>YPF.RN.SP-275</v>
          </cell>
          <cell r="C1444" t="str">
            <v>SP-0275</v>
          </cell>
          <cell r="D1444" t="str">
            <v>YPF.RN.SP-275</v>
          </cell>
          <cell r="E1444" t="str">
            <v>Catriel</v>
          </cell>
          <cell r="F1444" t="str">
            <v>CAT Zona I</v>
          </cell>
          <cell r="G1444" t="str">
            <v>SP- 01</v>
          </cell>
          <cell r="H1444">
            <v>42125</v>
          </cell>
        </row>
        <row r="1445">
          <cell r="A1445" t="str">
            <v>VAM-21a(I)</v>
          </cell>
          <cell r="B1445" t="str">
            <v>YPF.Nq.VAM-21(I)</v>
          </cell>
          <cell r="C1445" t="str">
            <v>VAM-21(I)</v>
          </cell>
          <cell r="D1445" t="str">
            <v>YPF.Nq.VAM-0021a(I)</v>
          </cell>
          <cell r="E1445" t="str">
            <v>Catriel</v>
          </cell>
          <cell r="F1445" t="str">
            <v>VAM Zona I</v>
          </cell>
          <cell r="G1445" t="str">
            <v>VAM</v>
          </cell>
          <cell r="H1445">
            <v>42125</v>
          </cell>
        </row>
        <row r="1446">
          <cell r="A1446" t="str">
            <v>BPO-6</v>
          </cell>
          <cell r="B1446" t="str">
            <v>YPF.RN.BPO-6</v>
          </cell>
          <cell r="C1446" t="str">
            <v>BPO-6</v>
          </cell>
          <cell r="D1446" t="str">
            <v>YPF.RN.BPO-6</v>
          </cell>
          <cell r="E1446" t="str">
            <v>Catriel</v>
          </cell>
          <cell r="F1446" t="str">
            <v>Cedido/Vendido CATRIEL</v>
          </cell>
          <cell r="G1446" t="str">
            <v>Cedido/Vendido BAJO DEL PICHE</v>
          </cell>
          <cell r="H1446">
            <v>42124</v>
          </cell>
        </row>
        <row r="1447">
          <cell r="A1447" t="str">
            <v>SP-447a</v>
          </cell>
          <cell r="B1447" t="str">
            <v>YPF.RN.SP-447</v>
          </cell>
          <cell r="C1447" t="str">
            <v>SP-447</v>
          </cell>
          <cell r="D1447" t="str">
            <v>YPF.RN.SP-0447a</v>
          </cell>
          <cell r="E1447" t="str">
            <v>Catriel</v>
          </cell>
          <cell r="F1447" t="str">
            <v>CAT Zona I</v>
          </cell>
          <cell r="G1447" t="str">
            <v>SP- 03</v>
          </cell>
          <cell r="H1447">
            <v>42123</v>
          </cell>
        </row>
        <row r="1448">
          <cell r="A1448" t="str">
            <v>CHO.a-5</v>
          </cell>
          <cell r="B1448" t="str">
            <v>YPF.Nq.CHO.a-5</v>
          </cell>
          <cell r="C1448" t="str">
            <v>CHO-5</v>
          </cell>
          <cell r="D1448" t="str">
            <v>YPF.Nq.CHO.a-5</v>
          </cell>
          <cell r="E1448" t="str">
            <v>Catriel</v>
          </cell>
          <cell r="F1448" t="str">
            <v>VAM Zona I</v>
          </cell>
          <cell r="G1448" t="str">
            <v>CH</v>
          </cell>
          <cell r="H1448">
            <v>42123</v>
          </cell>
        </row>
        <row r="1449">
          <cell r="A1449" t="str">
            <v>VAM-52a</v>
          </cell>
          <cell r="B1449" t="str">
            <v>YPF.Nq.VAM-52(d)</v>
          </cell>
          <cell r="C1449" t="str">
            <v>VAM-52(d)</v>
          </cell>
          <cell r="D1449" t="str">
            <v>YPF.Nq.VAM-0052a</v>
          </cell>
          <cell r="E1449" t="str">
            <v>Catriel</v>
          </cell>
          <cell r="F1449" t="str">
            <v>VAM Zona I</v>
          </cell>
          <cell r="G1449" t="str">
            <v>VAM</v>
          </cell>
          <cell r="H1449">
            <v>42122</v>
          </cell>
        </row>
        <row r="1450">
          <cell r="A1450" t="str">
            <v>SP-152a(I)</v>
          </cell>
          <cell r="B1450" t="str">
            <v>YPF.RN.SP-152(I)</v>
          </cell>
          <cell r="C1450" t="str">
            <v>SP-152(I)</v>
          </cell>
          <cell r="D1450" t="str">
            <v>YPF.RN.SP-0152a(I)</v>
          </cell>
          <cell r="E1450" t="str">
            <v>Catriel</v>
          </cell>
          <cell r="F1450" t="str">
            <v>CAT Zona I</v>
          </cell>
          <cell r="G1450" t="str">
            <v>SP- 09</v>
          </cell>
          <cell r="H1450">
            <v>42121</v>
          </cell>
        </row>
        <row r="1451">
          <cell r="A1451" t="str">
            <v>BPO.x-1</v>
          </cell>
          <cell r="B1451" t="str">
            <v>YPF.RN.BPO.x-1</v>
          </cell>
          <cell r="C1451" t="str">
            <v>BPO-0001</v>
          </cell>
          <cell r="D1451" t="str">
            <v>YPF.RN.BPO.x-1</v>
          </cell>
          <cell r="E1451" t="str">
            <v>Catriel</v>
          </cell>
          <cell r="F1451" t="str">
            <v>Cedido/Vendido CATRIEL</v>
          </cell>
          <cell r="G1451" t="str">
            <v>Cedido/Vendido BAJO DEL PICHE</v>
          </cell>
          <cell r="H1451">
            <v>42121</v>
          </cell>
        </row>
        <row r="1452">
          <cell r="A1452" t="str">
            <v>SP-0284[00]a</v>
          </cell>
          <cell r="B1452" t="str">
            <v>YPF.RN.SP-284</v>
          </cell>
          <cell r="C1452" t="str">
            <v>SP-284</v>
          </cell>
          <cell r="D1452" t="str">
            <v>YPF.RN.SP-0284[00]a</v>
          </cell>
          <cell r="E1452" t="str">
            <v>Catriel</v>
          </cell>
          <cell r="F1452" t="str">
            <v>CAT Zona I</v>
          </cell>
          <cell r="G1452" t="str">
            <v>SP- 07</v>
          </cell>
          <cell r="H1452">
            <v>42121</v>
          </cell>
        </row>
        <row r="1453">
          <cell r="A1453" t="str">
            <v>SP-496a</v>
          </cell>
          <cell r="B1453" t="str">
            <v>YPF.RN.SP-496</v>
          </cell>
          <cell r="C1453" t="str">
            <v>SP-496</v>
          </cell>
          <cell r="D1453" t="str">
            <v>YPF.RN.SP-0496a</v>
          </cell>
          <cell r="E1453" t="str">
            <v>Catriel</v>
          </cell>
          <cell r="F1453" t="str">
            <v>CAT Zona I</v>
          </cell>
          <cell r="G1453" t="str">
            <v>SP-10</v>
          </cell>
          <cell r="H1453">
            <v>42120</v>
          </cell>
        </row>
        <row r="1454">
          <cell r="A1454" t="str">
            <v>CHO-18</v>
          </cell>
          <cell r="B1454" t="str">
            <v>YPF.Nq.CHO-18</v>
          </cell>
          <cell r="C1454" t="str">
            <v>CHO-18</v>
          </cell>
          <cell r="D1454" t="str">
            <v>YPF.Nq.CHO-18</v>
          </cell>
          <cell r="E1454" t="str">
            <v>Catriel</v>
          </cell>
          <cell r="F1454" t="str">
            <v>VAM Zona I</v>
          </cell>
          <cell r="G1454" t="str">
            <v>CH</v>
          </cell>
          <cell r="H1454">
            <v>42120</v>
          </cell>
        </row>
        <row r="1455">
          <cell r="A1455" t="str">
            <v>SP-267</v>
          </cell>
          <cell r="B1455" t="str">
            <v>YPF.RN.SP-267</v>
          </cell>
          <cell r="C1455" t="str">
            <v>SP-0267</v>
          </cell>
          <cell r="D1455" t="str">
            <v>YPF.RN.SP-267</v>
          </cell>
          <cell r="E1455" t="str">
            <v>Catriel</v>
          </cell>
          <cell r="F1455" t="str">
            <v>CAT Zona I</v>
          </cell>
          <cell r="G1455" t="str">
            <v>SP- 06</v>
          </cell>
          <cell r="H1455">
            <v>42118</v>
          </cell>
        </row>
        <row r="1456">
          <cell r="A1456" t="str">
            <v>SP-147a(I)</v>
          </cell>
          <cell r="B1456" t="str">
            <v>YPF.RN.SP-147(I)</v>
          </cell>
          <cell r="C1456" t="str">
            <v>SP-147(I)</v>
          </cell>
          <cell r="D1456" t="str">
            <v>YPF.RN.SP-0147a(I)</v>
          </cell>
          <cell r="E1456" t="str">
            <v>Catriel</v>
          </cell>
          <cell r="F1456" t="str">
            <v>CAT Zona I</v>
          </cell>
          <cell r="G1456" t="str">
            <v>SP- 07</v>
          </cell>
          <cell r="H1456">
            <v>42118</v>
          </cell>
        </row>
        <row r="1457">
          <cell r="A1457" t="str">
            <v>SP-342a</v>
          </cell>
          <cell r="B1457" t="str">
            <v>YPF.RN.SP-342</v>
          </cell>
          <cell r="C1457" t="str">
            <v>SP-342</v>
          </cell>
          <cell r="D1457" t="str">
            <v>YPF.RN.SP-0342a</v>
          </cell>
          <cell r="E1457" t="str">
            <v>Catriel</v>
          </cell>
          <cell r="F1457" t="str">
            <v>CAT Zona I</v>
          </cell>
          <cell r="G1457" t="str">
            <v>SP- 06</v>
          </cell>
          <cell r="H1457">
            <v>42118</v>
          </cell>
        </row>
        <row r="1458">
          <cell r="A1458" t="str">
            <v>EM-748a</v>
          </cell>
          <cell r="B1458" t="str">
            <v>YPF.RN.EM-748</v>
          </cell>
          <cell r="C1458" t="str">
            <v>EM-748</v>
          </cell>
          <cell r="D1458" t="str">
            <v>YPF.RN.EM-0748a</v>
          </cell>
          <cell r="E1458" t="str">
            <v>Catriel</v>
          </cell>
          <cell r="F1458" t="str">
            <v>Cedido/Vendido CATRIEL</v>
          </cell>
          <cell r="G1458" t="str">
            <v>Cedido /Vendido EL MEDANITO</v>
          </cell>
          <cell r="H1458">
            <v>42118</v>
          </cell>
        </row>
        <row r="1459">
          <cell r="A1459" t="str">
            <v>VAM-25a</v>
          </cell>
          <cell r="B1459" t="str">
            <v>YPF.Nq.VAM-25</v>
          </cell>
          <cell r="C1459" t="str">
            <v>VAM-25</v>
          </cell>
          <cell r="D1459" t="str">
            <v>YPF.Nq.VAM-0025a</v>
          </cell>
          <cell r="E1459" t="str">
            <v>Catriel</v>
          </cell>
          <cell r="F1459" t="str">
            <v>VAM Zona I</v>
          </cell>
          <cell r="G1459" t="str">
            <v>VAM</v>
          </cell>
          <cell r="H1459">
            <v>42117</v>
          </cell>
        </row>
        <row r="1460">
          <cell r="A1460" t="str">
            <v>SP-504a</v>
          </cell>
          <cell r="B1460" t="str">
            <v>YPF.RN.SP-504</v>
          </cell>
          <cell r="C1460" t="str">
            <v>SP-504</v>
          </cell>
          <cell r="D1460" t="str">
            <v>YPF.RN.SP-0504a</v>
          </cell>
          <cell r="E1460" t="str">
            <v>Catriel</v>
          </cell>
          <cell r="F1460" t="str">
            <v>CAT Zona I</v>
          </cell>
          <cell r="G1460" t="str">
            <v>SP-10</v>
          </cell>
          <cell r="H1460">
            <v>42116</v>
          </cell>
        </row>
        <row r="1461">
          <cell r="A1461" t="str">
            <v>SCB-68a</v>
          </cell>
          <cell r="B1461" t="str">
            <v>YPF.Nq.SCB-68</v>
          </cell>
          <cell r="C1461" t="str">
            <v>SCB-68</v>
          </cell>
          <cell r="D1461" t="str">
            <v>YPF.Nq.SCB-0068a</v>
          </cell>
          <cell r="E1461" t="str">
            <v>Catriel</v>
          </cell>
          <cell r="F1461" t="str">
            <v>VAM Zona I</v>
          </cell>
          <cell r="G1461" t="str">
            <v>SCB- 01</v>
          </cell>
          <cell r="H1461">
            <v>42116</v>
          </cell>
        </row>
        <row r="1462">
          <cell r="A1462" t="str">
            <v>SP-503a</v>
          </cell>
          <cell r="B1462" t="str">
            <v>YPF.RN.SP-503</v>
          </cell>
          <cell r="C1462" t="str">
            <v>SP-503</v>
          </cell>
          <cell r="D1462" t="str">
            <v>YPF.RN.SP-0503a</v>
          </cell>
          <cell r="E1462" t="str">
            <v>Catriel</v>
          </cell>
          <cell r="F1462" t="str">
            <v>CAT Zona I</v>
          </cell>
          <cell r="G1462" t="str">
            <v>SP- 09</v>
          </cell>
          <cell r="H1462">
            <v>42116</v>
          </cell>
        </row>
        <row r="1463">
          <cell r="A1463" t="str">
            <v>BP-18</v>
          </cell>
          <cell r="B1463" t="str">
            <v>YPF.RN.BP-18</v>
          </cell>
          <cell r="C1463" t="str">
            <v>BP-0018</v>
          </cell>
          <cell r="D1463" t="str">
            <v>YPF.RN.BP-18</v>
          </cell>
          <cell r="E1463" t="str">
            <v>Catriel</v>
          </cell>
          <cell r="F1463" t="str">
            <v>Cedido/Vendido CATRIEL</v>
          </cell>
          <cell r="G1463" t="str">
            <v>Cedido/Vendido BAJO DEL PICHE</v>
          </cell>
          <cell r="H1463">
            <v>42115</v>
          </cell>
        </row>
        <row r="1464">
          <cell r="A1464" t="str">
            <v>SP-350[00]a</v>
          </cell>
          <cell r="B1464" t="str">
            <v>YPF.RN.SP-350</v>
          </cell>
          <cell r="C1464" t="str">
            <v>SP-350</v>
          </cell>
          <cell r="D1464" t="str">
            <v>YPF.RN.SP-0350[00]a</v>
          </cell>
          <cell r="E1464" t="str">
            <v>Catriel</v>
          </cell>
          <cell r="F1464" t="str">
            <v>CAT Zona I</v>
          </cell>
          <cell r="G1464" t="str">
            <v>SP- 07</v>
          </cell>
          <cell r="H1464">
            <v>42114</v>
          </cell>
        </row>
        <row r="1465">
          <cell r="A1465" t="str">
            <v>SP-27a(I)</v>
          </cell>
          <cell r="B1465" t="str">
            <v>YPF.RN.SP-27(I)</v>
          </cell>
          <cell r="C1465" t="str">
            <v>SP-27(I)</v>
          </cell>
          <cell r="D1465" t="str">
            <v>YPF.RN.SP-0027a(I)</v>
          </cell>
          <cell r="E1465" t="str">
            <v>Catriel</v>
          </cell>
          <cell r="F1465" t="str">
            <v>CAT Zona I</v>
          </cell>
          <cell r="G1465" t="str">
            <v>SP- 01</v>
          </cell>
          <cell r="H1465">
            <v>42113</v>
          </cell>
        </row>
        <row r="1466">
          <cell r="A1466" t="str">
            <v>EM-798a</v>
          </cell>
          <cell r="B1466" t="str">
            <v>YPF.RN.EM-798</v>
          </cell>
          <cell r="C1466" t="str">
            <v>EM-798</v>
          </cell>
          <cell r="D1466" t="str">
            <v>YPF.RN.EM-0798a</v>
          </cell>
          <cell r="E1466" t="str">
            <v>Catriel</v>
          </cell>
          <cell r="F1466" t="str">
            <v>Cedido/Vendido CATRIEL</v>
          </cell>
          <cell r="G1466" t="str">
            <v>Cedido /Vendido EL MEDANITO</v>
          </cell>
          <cell r="H1466">
            <v>42112</v>
          </cell>
        </row>
        <row r="1467">
          <cell r="A1467" t="str">
            <v>SP-167</v>
          </cell>
          <cell r="B1467" t="str">
            <v>YPF.RN.SP-167</v>
          </cell>
          <cell r="C1467" t="str">
            <v>SP-0167</v>
          </cell>
          <cell r="D1467" t="str">
            <v>YPF.RN.SP-167</v>
          </cell>
          <cell r="E1467" t="str">
            <v>Catriel</v>
          </cell>
          <cell r="F1467" t="str">
            <v>CAT Zona I</v>
          </cell>
          <cell r="G1467" t="str">
            <v>SP- 06</v>
          </cell>
          <cell r="H1467">
            <v>42111</v>
          </cell>
        </row>
        <row r="1468">
          <cell r="A1468" t="str">
            <v>SP-106a(I)</v>
          </cell>
          <cell r="B1468" t="str">
            <v>YPF.RN.SP-106(I)</v>
          </cell>
          <cell r="C1468" t="str">
            <v>SP-106(I)</v>
          </cell>
          <cell r="D1468" t="str">
            <v>YPF.RN.SP-0106a(I)</v>
          </cell>
          <cell r="E1468" t="str">
            <v>Catriel</v>
          </cell>
          <cell r="F1468" t="str">
            <v>CAT Zona I</v>
          </cell>
          <cell r="G1468" t="str">
            <v>SP- 02</v>
          </cell>
          <cell r="H1468">
            <v>42109</v>
          </cell>
        </row>
        <row r="1469">
          <cell r="A1469" t="str">
            <v>SP-228</v>
          </cell>
          <cell r="B1469" t="str">
            <v>YPF.RN.SP-228</v>
          </cell>
          <cell r="C1469" t="str">
            <v>SP-0228</v>
          </cell>
          <cell r="D1469" t="str">
            <v>YPF.RN.SP-228</v>
          </cell>
          <cell r="E1469" t="str">
            <v>Catriel</v>
          </cell>
          <cell r="F1469" t="str">
            <v>CAT Zona I</v>
          </cell>
          <cell r="G1469" t="str">
            <v>SP- 09</v>
          </cell>
          <cell r="H1469">
            <v>42109</v>
          </cell>
        </row>
        <row r="1470">
          <cell r="A1470" t="str">
            <v>SP-450a</v>
          </cell>
          <cell r="B1470" t="str">
            <v>YPF.RN.SP-450</v>
          </cell>
          <cell r="C1470" t="str">
            <v>SP-450</v>
          </cell>
          <cell r="D1470" t="str">
            <v>YPF.RN.SP-0450a</v>
          </cell>
          <cell r="E1470" t="str">
            <v>Catriel</v>
          </cell>
          <cell r="F1470" t="str">
            <v>CAT Zona I</v>
          </cell>
          <cell r="G1470" t="str">
            <v>SP-10</v>
          </cell>
          <cell r="H1470">
            <v>42107</v>
          </cell>
        </row>
        <row r="1471">
          <cell r="A1471" t="str">
            <v>EM-841a</v>
          </cell>
          <cell r="B1471" t="str">
            <v>YPF.RN.EM-841</v>
          </cell>
          <cell r="C1471" t="str">
            <v>EM-841</v>
          </cell>
          <cell r="D1471" t="str">
            <v>YPF.RN.EM-0841a</v>
          </cell>
          <cell r="E1471" t="str">
            <v>Catriel</v>
          </cell>
          <cell r="F1471" t="str">
            <v>Cedido/Vendido CATRIEL</v>
          </cell>
          <cell r="G1471" t="str">
            <v>Cedido /Vendido EL MEDANITO</v>
          </cell>
          <cell r="H1471">
            <v>42107</v>
          </cell>
        </row>
        <row r="1472">
          <cell r="A1472" t="str">
            <v>SP-438a</v>
          </cell>
          <cell r="B1472" t="str">
            <v>YPF.RN.SP.a-438</v>
          </cell>
          <cell r="C1472" t="str">
            <v>SP.a-438</v>
          </cell>
          <cell r="D1472" t="str">
            <v>YPF.RN.SP.a-0438a</v>
          </cell>
          <cell r="E1472" t="str">
            <v>Catriel</v>
          </cell>
          <cell r="F1472" t="str">
            <v>CAT Zona I</v>
          </cell>
          <cell r="G1472" t="str">
            <v>SP- 06</v>
          </cell>
          <cell r="H1472">
            <v>42107</v>
          </cell>
        </row>
        <row r="1473">
          <cell r="A1473" t="str">
            <v>SP-38</v>
          </cell>
          <cell r="B1473" t="str">
            <v>YPF.RN.SP-38</v>
          </cell>
          <cell r="C1473" t="str">
            <v>SP-0038</v>
          </cell>
          <cell r="D1473" t="str">
            <v>YPF.RN.SP-38</v>
          </cell>
          <cell r="E1473" t="str">
            <v>Catriel</v>
          </cell>
          <cell r="F1473" t="str">
            <v>CAT Zona I</v>
          </cell>
          <cell r="G1473" t="str">
            <v>SP- 02</v>
          </cell>
          <cell r="H1473">
            <v>42106</v>
          </cell>
        </row>
        <row r="1474">
          <cell r="A1474" t="str">
            <v>VAM-18a</v>
          </cell>
          <cell r="B1474" t="str">
            <v>YPF.Nq.VAM-18</v>
          </cell>
          <cell r="C1474" t="str">
            <v>VAM-18</v>
          </cell>
          <cell r="D1474" t="str">
            <v>YPF.Nq.VAM-0018a</v>
          </cell>
          <cell r="E1474" t="str">
            <v>Catriel</v>
          </cell>
          <cell r="F1474" t="str">
            <v>VAM Zona I</v>
          </cell>
          <cell r="G1474" t="str">
            <v>VAM</v>
          </cell>
          <cell r="H1474">
            <v>42105</v>
          </cell>
        </row>
        <row r="1475">
          <cell r="A1475" t="str">
            <v>VAM-40a</v>
          </cell>
          <cell r="B1475" t="str">
            <v>YPF.Nq.VAM-40</v>
          </cell>
          <cell r="C1475" t="str">
            <v>VAM-40</v>
          </cell>
          <cell r="D1475" t="str">
            <v>YPF.Nq.VAM-0040a</v>
          </cell>
          <cell r="E1475" t="str">
            <v>Catriel</v>
          </cell>
          <cell r="F1475" t="str">
            <v>VAM Zona I</v>
          </cell>
          <cell r="G1475" t="str">
            <v>VAM</v>
          </cell>
          <cell r="H1475">
            <v>42105</v>
          </cell>
        </row>
        <row r="1476">
          <cell r="A1476" t="str">
            <v>SP-131</v>
          </cell>
          <cell r="B1476" t="str">
            <v>YPF.RN.SP-131</v>
          </cell>
          <cell r="C1476" t="str">
            <v>SP-0131</v>
          </cell>
          <cell r="D1476" t="str">
            <v>YPF.RN.SP-131</v>
          </cell>
          <cell r="E1476" t="str">
            <v>Catriel</v>
          </cell>
          <cell r="F1476" t="str">
            <v>CAT Zona I</v>
          </cell>
          <cell r="G1476" t="str">
            <v>SP- 04</v>
          </cell>
          <cell r="H1476">
            <v>42105</v>
          </cell>
        </row>
        <row r="1477">
          <cell r="A1477" t="str">
            <v>SP-364a</v>
          </cell>
          <cell r="B1477" t="str">
            <v>YPF.RN.SP-364</v>
          </cell>
          <cell r="C1477" t="str">
            <v>SP-364</v>
          </cell>
          <cell r="D1477" t="str">
            <v>YPF.RN.SP-0364a</v>
          </cell>
          <cell r="E1477" t="str">
            <v>Catriel</v>
          </cell>
          <cell r="F1477" t="str">
            <v>CAT Zona I</v>
          </cell>
          <cell r="G1477" t="str">
            <v>SP- 06</v>
          </cell>
          <cell r="H1477">
            <v>42105</v>
          </cell>
        </row>
        <row r="1478">
          <cell r="A1478" t="str">
            <v>SP-237(I)[00]a</v>
          </cell>
          <cell r="B1478" t="str">
            <v>YPF.RN.SP-237(I)</v>
          </cell>
          <cell r="C1478" t="str">
            <v>SP-237(I)</v>
          </cell>
          <cell r="D1478" t="str">
            <v>YPF.RN.SP-0237(I)[00]a</v>
          </cell>
          <cell r="E1478" t="str">
            <v>Catriel</v>
          </cell>
          <cell r="F1478" t="str">
            <v>CAT Zona I</v>
          </cell>
          <cell r="G1478" t="str">
            <v>SP- 07</v>
          </cell>
          <cell r="H1478">
            <v>42104</v>
          </cell>
        </row>
        <row r="1479">
          <cell r="A1479" t="str">
            <v>SP-138(I)[00]a</v>
          </cell>
          <cell r="B1479" t="str">
            <v>YPF.RN.SP-138(I)</v>
          </cell>
          <cell r="C1479" t="str">
            <v>SP-138(I)</v>
          </cell>
          <cell r="D1479" t="str">
            <v>YPF.RN.SP-0138(I)[00]a</v>
          </cell>
          <cell r="E1479" t="str">
            <v>Catriel</v>
          </cell>
          <cell r="F1479" t="str">
            <v>CAT Zona I</v>
          </cell>
          <cell r="G1479" t="str">
            <v>SP- 06</v>
          </cell>
          <cell r="H1479">
            <v>42102</v>
          </cell>
        </row>
        <row r="1480">
          <cell r="A1480" t="str">
            <v>LaMa-3(d)[00]a</v>
          </cell>
          <cell r="B1480" t="str">
            <v>YPF.Nq.LaMa-3(d)</v>
          </cell>
          <cell r="C1480" t="str">
            <v>LaMa-3(d)</v>
          </cell>
          <cell r="D1480" t="str">
            <v>YPF.Nq.LaMa-0003(d)[00]a</v>
          </cell>
          <cell r="E1480" t="str">
            <v>Catriel</v>
          </cell>
          <cell r="F1480" t="str">
            <v>VAM Zona I</v>
          </cell>
          <cell r="G1480" t="str">
            <v>LaMa- 02</v>
          </cell>
          <cell r="H1480">
            <v>42102</v>
          </cell>
        </row>
        <row r="1481">
          <cell r="A1481" t="str">
            <v>EM-888a(d)</v>
          </cell>
          <cell r="B1481" t="str">
            <v>YPF.RN.EM-888(d)</v>
          </cell>
          <cell r="C1481" t="str">
            <v>EM-888(d)</v>
          </cell>
          <cell r="D1481" t="str">
            <v>YPF.RN.EM-0888a(d)</v>
          </cell>
          <cell r="E1481" t="str">
            <v>Catriel</v>
          </cell>
          <cell r="F1481" t="str">
            <v>Cedido/Vendido CATRIEL</v>
          </cell>
          <cell r="G1481" t="str">
            <v>Cedido /Vendido EL MEDANITO</v>
          </cell>
          <cell r="H1481">
            <v>42101</v>
          </cell>
        </row>
        <row r="1482">
          <cell r="A1482" t="str">
            <v>SCB-132a</v>
          </cell>
          <cell r="B1482" t="str">
            <v>YPF.Nq.SCB-132</v>
          </cell>
          <cell r="C1482" t="str">
            <v>SCB-132</v>
          </cell>
          <cell r="D1482" t="str">
            <v>YPF.Nq.SCB-0132a</v>
          </cell>
          <cell r="E1482" t="str">
            <v>Catriel</v>
          </cell>
          <cell r="F1482" t="str">
            <v>VAM Zona I</v>
          </cell>
          <cell r="G1482" t="str">
            <v>SCB- 01</v>
          </cell>
          <cell r="H1482">
            <v>42101</v>
          </cell>
        </row>
        <row r="1483">
          <cell r="A1483" t="str">
            <v>PuB-155a</v>
          </cell>
          <cell r="B1483" t="str">
            <v>YPF.RN.PuB-155</v>
          </cell>
          <cell r="C1483" t="str">
            <v>PuB-155</v>
          </cell>
          <cell r="D1483" t="str">
            <v>YPF.RN.PuB-0155a</v>
          </cell>
          <cell r="E1483" t="str">
            <v>Catriel</v>
          </cell>
          <cell r="F1483" t="str">
            <v>CAT Zona I</v>
          </cell>
          <cell r="G1483" t="str">
            <v>PB- 04</v>
          </cell>
          <cell r="H1483">
            <v>42099</v>
          </cell>
        </row>
        <row r="1484">
          <cell r="A1484" t="str">
            <v>PuB-118</v>
          </cell>
          <cell r="B1484" t="str">
            <v>YPF.RN.PuB-118</v>
          </cell>
          <cell r="C1484" t="str">
            <v>PuB-118</v>
          </cell>
          <cell r="D1484" t="str">
            <v>YPF.RN.PuB-118</v>
          </cell>
          <cell r="E1484" t="str">
            <v>Catriel</v>
          </cell>
          <cell r="F1484" t="str">
            <v>CAT Zona I</v>
          </cell>
          <cell r="G1484" t="str">
            <v>PB- 02</v>
          </cell>
          <cell r="H1484">
            <v>42099</v>
          </cell>
        </row>
        <row r="1485">
          <cell r="A1485" t="str">
            <v>SCB-46</v>
          </cell>
          <cell r="B1485" t="str">
            <v>YPF.Nq.SCB-46</v>
          </cell>
          <cell r="C1485" t="str">
            <v>SCB-0046</v>
          </cell>
          <cell r="D1485" t="str">
            <v>YPF.Nq.SCB-46</v>
          </cell>
          <cell r="E1485" t="str">
            <v>Catriel</v>
          </cell>
          <cell r="F1485" t="str">
            <v>VAM Zona I</v>
          </cell>
          <cell r="G1485" t="str">
            <v>SCB- 01</v>
          </cell>
          <cell r="H1485">
            <v>42099</v>
          </cell>
        </row>
        <row r="1486">
          <cell r="A1486" t="str">
            <v>SP-80</v>
          </cell>
          <cell r="B1486" t="str">
            <v>YPF.RN.SP-80</v>
          </cell>
          <cell r="C1486" t="str">
            <v>SP-0080</v>
          </cell>
          <cell r="D1486" t="str">
            <v>YPF.RN.SP-80</v>
          </cell>
          <cell r="E1486" t="str">
            <v>Catriel</v>
          </cell>
          <cell r="F1486" t="str">
            <v>CAT Zona I</v>
          </cell>
          <cell r="G1486" t="str">
            <v>SP- 04</v>
          </cell>
          <cell r="H1486">
            <v>42099</v>
          </cell>
        </row>
        <row r="1487">
          <cell r="A1487" t="str">
            <v>SCB-133a</v>
          </cell>
          <cell r="B1487" t="str">
            <v>YPF.Nq.SCB-133</v>
          </cell>
          <cell r="C1487" t="str">
            <v>SCB-133</v>
          </cell>
          <cell r="D1487" t="str">
            <v>YPF.Nq.SCB-0133a</v>
          </cell>
          <cell r="E1487" t="str">
            <v>Catriel</v>
          </cell>
          <cell r="F1487" t="str">
            <v>VAM Zona I</v>
          </cell>
          <cell r="G1487" t="str">
            <v>SCB- 01</v>
          </cell>
          <cell r="H1487">
            <v>42098</v>
          </cell>
        </row>
        <row r="1488">
          <cell r="A1488" t="str">
            <v>SP-307a</v>
          </cell>
          <cell r="B1488" t="str">
            <v>YPF.RN.SP.IA-307</v>
          </cell>
          <cell r="C1488" t="str">
            <v>SP-307</v>
          </cell>
          <cell r="D1488" t="str">
            <v>YPF.RN.SP.IA-0307a</v>
          </cell>
          <cell r="E1488" t="str">
            <v>Catriel</v>
          </cell>
          <cell r="F1488" t="str">
            <v>CAT Zona I</v>
          </cell>
          <cell r="G1488" t="str">
            <v>SP- 06</v>
          </cell>
          <cell r="H1488">
            <v>42097</v>
          </cell>
        </row>
        <row r="1489">
          <cell r="A1489" t="str">
            <v>EM-869a</v>
          </cell>
          <cell r="B1489" t="str">
            <v>YPF.RN.EM-869</v>
          </cell>
          <cell r="C1489" t="str">
            <v>EM-869</v>
          </cell>
          <cell r="D1489" t="str">
            <v>YPF.RN.EM-0869a</v>
          </cell>
          <cell r="E1489" t="str">
            <v>Catriel</v>
          </cell>
          <cell r="F1489" t="str">
            <v>Cedido/Vendido CATRIEL</v>
          </cell>
          <cell r="G1489" t="str">
            <v>Cedido /Vendido EL MEDANITO</v>
          </cell>
          <cell r="H1489">
            <v>42097</v>
          </cell>
        </row>
        <row r="1490">
          <cell r="A1490" t="str">
            <v>EM-828a</v>
          </cell>
          <cell r="B1490" t="str">
            <v>YPF.RN.EM-828</v>
          </cell>
          <cell r="C1490" t="str">
            <v>EM-828</v>
          </cell>
          <cell r="D1490" t="str">
            <v>YPF.RN.EM-0828a</v>
          </cell>
          <cell r="E1490" t="str">
            <v>Catriel</v>
          </cell>
          <cell r="F1490" t="str">
            <v>Cedido/Vendido CATRIEL</v>
          </cell>
          <cell r="G1490" t="str">
            <v>Cedido /Vendido EL MEDANITO</v>
          </cell>
          <cell r="H1490">
            <v>42096</v>
          </cell>
        </row>
        <row r="1491">
          <cell r="A1491" t="str">
            <v>SP-0294[00]a</v>
          </cell>
          <cell r="B1491" t="str">
            <v>YPF.RN.SP-294</v>
          </cell>
          <cell r="C1491" t="str">
            <v>SP-294</v>
          </cell>
          <cell r="D1491" t="str">
            <v>YPF.RN.SP-0294[00]a</v>
          </cell>
          <cell r="E1491" t="str">
            <v>Catriel</v>
          </cell>
          <cell r="F1491" t="str">
            <v>CAT Zona I</v>
          </cell>
          <cell r="G1491" t="str">
            <v>SP- 09</v>
          </cell>
          <cell r="H1491">
            <v>42096</v>
          </cell>
        </row>
        <row r="1492">
          <cell r="A1492" t="str">
            <v>SP-453a</v>
          </cell>
          <cell r="B1492" t="str">
            <v>YPF.RN.SP-453</v>
          </cell>
          <cell r="C1492" t="str">
            <v>SP-453</v>
          </cell>
          <cell r="D1492" t="str">
            <v>YPF.RN.SP-0453a</v>
          </cell>
          <cell r="E1492" t="str">
            <v>Catriel</v>
          </cell>
          <cell r="F1492" t="str">
            <v>CAT Zona I</v>
          </cell>
          <cell r="G1492" t="str">
            <v>SP-10</v>
          </cell>
          <cell r="H1492">
            <v>42095</v>
          </cell>
        </row>
        <row r="1493">
          <cell r="A1493" t="str">
            <v>SCB-0065[00]a</v>
          </cell>
          <cell r="B1493" t="str">
            <v>YPF.Nq.SCB.a-65</v>
          </cell>
          <cell r="C1493" t="str">
            <v>SCB-65</v>
          </cell>
          <cell r="D1493" t="str">
            <v>YPF.Nq.SCB.a-0065[00]a</v>
          </cell>
          <cell r="E1493" t="str">
            <v>Catriel</v>
          </cell>
          <cell r="F1493" t="str">
            <v>VAM Zona I</v>
          </cell>
          <cell r="G1493" t="str">
            <v>SCB- 01</v>
          </cell>
          <cell r="H1493">
            <v>42093</v>
          </cell>
        </row>
        <row r="1494">
          <cell r="A1494" t="str">
            <v>SP-451a</v>
          </cell>
          <cell r="B1494" t="str">
            <v>YPF.RN.SP-451</v>
          </cell>
          <cell r="C1494" t="str">
            <v>SP-451</v>
          </cell>
          <cell r="D1494" t="str">
            <v>YPF.RN.SP-0451a</v>
          </cell>
          <cell r="E1494" t="str">
            <v>Catriel</v>
          </cell>
          <cell r="F1494" t="str">
            <v>CAT Zona I</v>
          </cell>
          <cell r="G1494" t="str">
            <v>SP-10</v>
          </cell>
          <cell r="H1494">
            <v>42092</v>
          </cell>
        </row>
        <row r="1495">
          <cell r="A1495" t="str">
            <v>EM-748a</v>
          </cell>
          <cell r="B1495" t="str">
            <v>YPF.RN.EM-748</v>
          </cell>
          <cell r="C1495" t="str">
            <v>EM-748</v>
          </cell>
          <cell r="D1495" t="str">
            <v>YPF.RN.EM-0748a</v>
          </cell>
          <cell r="E1495" t="str">
            <v>Catriel</v>
          </cell>
          <cell r="F1495" t="str">
            <v>Cedido/Vendido CATRIEL</v>
          </cell>
          <cell r="G1495" t="str">
            <v>Cedido /Vendido EL MEDANITO</v>
          </cell>
          <cell r="H1495">
            <v>42092</v>
          </cell>
        </row>
        <row r="1496">
          <cell r="A1496" t="str">
            <v>VAM-26a</v>
          </cell>
          <cell r="B1496" t="str">
            <v>YPF.Nq.VAM-26</v>
          </cell>
          <cell r="C1496" t="str">
            <v>VAM-26</v>
          </cell>
          <cell r="D1496" t="str">
            <v>YPF.Nq.VAM-0026a</v>
          </cell>
          <cell r="E1496" t="str">
            <v>Catriel</v>
          </cell>
          <cell r="F1496" t="str">
            <v>VAM Zona I</v>
          </cell>
          <cell r="G1496" t="str">
            <v>VAM</v>
          </cell>
          <cell r="H1496">
            <v>42091</v>
          </cell>
        </row>
        <row r="1497">
          <cell r="A1497" t="str">
            <v>VAM-69(d)[00]a</v>
          </cell>
          <cell r="B1497" t="str">
            <v>YPF.Nq.VAM-69(d)</v>
          </cell>
          <cell r="C1497" t="str">
            <v>VAM-69(d)</v>
          </cell>
          <cell r="D1497" t="str">
            <v>YPF.Nq.VAM-0069(d)[00]a</v>
          </cell>
          <cell r="E1497" t="str">
            <v>Catriel</v>
          </cell>
          <cell r="F1497" t="str">
            <v>VAM Zona I</v>
          </cell>
          <cell r="G1497" t="str">
            <v>VAM</v>
          </cell>
          <cell r="H1497">
            <v>42090</v>
          </cell>
        </row>
        <row r="1498">
          <cell r="A1498" t="str">
            <v>EM-777a</v>
          </cell>
          <cell r="B1498" t="str">
            <v>YPF.RN.EM-777</v>
          </cell>
          <cell r="C1498" t="str">
            <v>EM-777</v>
          </cell>
          <cell r="D1498" t="str">
            <v>YPF.RN.EM-0777a</v>
          </cell>
          <cell r="E1498" t="str">
            <v>Catriel</v>
          </cell>
          <cell r="F1498" t="str">
            <v>Cedido/Vendido CATRIEL</v>
          </cell>
          <cell r="G1498" t="str">
            <v>Cedido /Vendido EL MEDANITO</v>
          </cell>
          <cell r="H1498">
            <v>42089</v>
          </cell>
        </row>
        <row r="1499">
          <cell r="A1499" t="str">
            <v>SCB-0067[00]a</v>
          </cell>
          <cell r="B1499" t="str">
            <v>YPF.Nq.SCB-67</v>
          </cell>
          <cell r="C1499" t="str">
            <v>SCB-67</v>
          </cell>
          <cell r="D1499" t="str">
            <v>YPF.Nq.SCB-0067[00]a</v>
          </cell>
          <cell r="E1499" t="str">
            <v>Catriel</v>
          </cell>
          <cell r="F1499" t="str">
            <v>VAM Zona I</v>
          </cell>
          <cell r="G1499" t="str">
            <v>SCB- 01</v>
          </cell>
          <cell r="H1499">
            <v>42089</v>
          </cell>
        </row>
        <row r="1500">
          <cell r="A1500" t="str">
            <v>VAM-80a</v>
          </cell>
          <cell r="B1500" t="str">
            <v>YPF.Nq.VAM-80</v>
          </cell>
          <cell r="C1500" t="str">
            <v>VAM-80</v>
          </cell>
          <cell r="D1500" t="str">
            <v>YPF.Nq.VAM-0080a</v>
          </cell>
          <cell r="E1500" t="str">
            <v>Catriel</v>
          </cell>
          <cell r="F1500" t="str">
            <v>VAM Zona I</v>
          </cell>
          <cell r="G1500" t="str">
            <v>VAM</v>
          </cell>
          <cell r="H1500">
            <v>42089</v>
          </cell>
        </row>
        <row r="1501">
          <cell r="A1501" t="str">
            <v>SP-355a</v>
          </cell>
          <cell r="B1501" t="str">
            <v>YPF.RN.SP-355</v>
          </cell>
          <cell r="C1501" t="str">
            <v>SP-355</v>
          </cell>
          <cell r="D1501" t="str">
            <v>YPF.RN.SP-0355a</v>
          </cell>
          <cell r="E1501" t="str">
            <v>Catriel</v>
          </cell>
          <cell r="F1501" t="str">
            <v>CAT Zona I</v>
          </cell>
          <cell r="G1501" t="str">
            <v>SP- 06</v>
          </cell>
          <cell r="H1501">
            <v>42089</v>
          </cell>
        </row>
        <row r="1502">
          <cell r="A1502" t="str">
            <v>BP.a-14</v>
          </cell>
          <cell r="B1502" t="str">
            <v>YPF.RN.BP.a-14</v>
          </cell>
          <cell r="C1502" t="str">
            <v>BP-0014</v>
          </cell>
          <cell r="D1502" t="str">
            <v>YPF.RN.BP.a-14</v>
          </cell>
          <cell r="E1502" t="str">
            <v>Catriel</v>
          </cell>
          <cell r="F1502" t="str">
            <v>Cedido/Vendido CATRIEL</v>
          </cell>
          <cell r="G1502" t="str">
            <v>Cedido/Vendido BAJO DEL PICHE</v>
          </cell>
          <cell r="H1502">
            <v>42089</v>
          </cell>
        </row>
        <row r="1503">
          <cell r="A1503" t="str">
            <v>EM-74</v>
          </cell>
          <cell r="B1503" t="str">
            <v>YPF.RN.EM-74</v>
          </cell>
          <cell r="C1503" t="str">
            <v>EM-0074</v>
          </cell>
          <cell r="D1503" t="str">
            <v>YPF.RN.EM-74</v>
          </cell>
          <cell r="E1503" t="str">
            <v>Catriel</v>
          </cell>
          <cell r="F1503" t="str">
            <v>Cedido/Vendido CATRIEL</v>
          </cell>
          <cell r="G1503" t="str">
            <v>Cedido /Vendido EL MEDANITO</v>
          </cell>
          <cell r="H1503">
            <v>42088</v>
          </cell>
        </row>
        <row r="1504">
          <cell r="A1504" t="str">
            <v>PuB-89</v>
          </cell>
          <cell r="B1504" t="str">
            <v>YPF.RN.PuB-89</v>
          </cell>
          <cell r="C1504" t="str">
            <v>PuB-0089</v>
          </cell>
          <cell r="D1504" t="str">
            <v>YPF.RN.PuB-89</v>
          </cell>
          <cell r="E1504" t="str">
            <v>Catriel</v>
          </cell>
          <cell r="F1504" t="str">
            <v>CAT Zona I</v>
          </cell>
          <cell r="G1504" t="str">
            <v>PB- 03</v>
          </cell>
          <cell r="H1504">
            <v>42087</v>
          </cell>
        </row>
        <row r="1505">
          <cell r="A1505" t="str">
            <v>EM-156</v>
          </cell>
          <cell r="B1505" t="str">
            <v>YPF.RN.EM-156</v>
          </cell>
          <cell r="C1505" t="str">
            <v>EM-0156</v>
          </cell>
          <cell r="D1505" t="str">
            <v>YPF.RN.EM-156</v>
          </cell>
          <cell r="E1505" t="str">
            <v>Catriel</v>
          </cell>
          <cell r="F1505" t="str">
            <v>Cedido/Vendido CATRIEL</v>
          </cell>
          <cell r="G1505" t="str">
            <v>Cedido /Vendido EL MEDANITO</v>
          </cell>
          <cell r="H1505">
            <v>42086</v>
          </cell>
        </row>
        <row r="1506">
          <cell r="A1506" t="str">
            <v>EM-769a</v>
          </cell>
          <cell r="B1506" t="str">
            <v>YPF.RN.EM-769</v>
          </cell>
          <cell r="C1506" t="str">
            <v>EM-769</v>
          </cell>
          <cell r="D1506" t="str">
            <v>YPF.RN.EM-0769a</v>
          </cell>
          <cell r="E1506" t="str">
            <v>Catriel</v>
          </cell>
          <cell r="F1506" t="str">
            <v>Cedido/Vendido CATRIEL</v>
          </cell>
          <cell r="G1506" t="str">
            <v>Cedido /Vendido EL MEDANITO</v>
          </cell>
          <cell r="H1506">
            <v>42086</v>
          </cell>
        </row>
        <row r="1507">
          <cell r="A1507" t="str">
            <v>SCB-133a</v>
          </cell>
          <cell r="B1507" t="str">
            <v>YPF.Nq.SCB-133</v>
          </cell>
          <cell r="C1507" t="str">
            <v>SCB-133</v>
          </cell>
          <cell r="D1507" t="str">
            <v>YPF.Nq.SCB-0133a</v>
          </cell>
          <cell r="E1507" t="str">
            <v>Catriel</v>
          </cell>
          <cell r="F1507" t="str">
            <v>VAM Zona I</v>
          </cell>
          <cell r="G1507" t="str">
            <v>SCB- 01</v>
          </cell>
          <cell r="H1507">
            <v>42085</v>
          </cell>
        </row>
        <row r="1508">
          <cell r="A1508" t="str">
            <v>PuB-121</v>
          </cell>
          <cell r="B1508" t="str">
            <v>YPF.RN.PuB-121</v>
          </cell>
          <cell r="C1508" t="str">
            <v>PuB-121</v>
          </cell>
          <cell r="D1508" t="str">
            <v>YPF.RN.PuB-121</v>
          </cell>
          <cell r="E1508" t="str">
            <v>Catriel</v>
          </cell>
          <cell r="F1508" t="str">
            <v>CAT Zona I</v>
          </cell>
          <cell r="G1508" t="str">
            <v>PB- 02</v>
          </cell>
          <cell r="H1508">
            <v>42084</v>
          </cell>
        </row>
        <row r="1509">
          <cell r="A1509" t="str">
            <v>VAM-47a</v>
          </cell>
          <cell r="B1509" t="str">
            <v>YPF.Nq.VAM.a-47(d)</v>
          </cell>
          <cell r="C1509" t="str">
            <v>VAM.a-47(d)</v>
          </cell>
          <cell r="D1509" t="str">
            <v>YPF.Nq.VAM.a-0047a</v>
          </cell>
          <cell r="E1509" t="str">
            <v>Catriel</v>
          </cell>
          <cell r="F1509" t="str">
            <v>VAM Zona I</v>
          </cell>
          <cell r="G1509" t="str">
            <v>VAM</v>
          </cell>
          <cell r="H1509">
            <v>42084</v>
          </cell>
        </row>
        <row r="1510">
          <cell r="A1510" t="str">
            <v>EM-879a</v>
          </cell>
          <cell r="B1510" t="str">
            <v>YPF.RN.EM-879</v>
          </cell>
          <cell r="C1510" t="str">
            <v>EM-879</v>
          </cell>
          <cell r="D1510" t="str">
            <v>YPF.RN.EM-0879a</v>
          </cell>
          <cell r="E1510" t="str">
            <v>Catriel</v>
          </cell>
          <cell r="F1510" t="str">
            <v>Cedido/Vendido CATRIEL</v>
          </cell>
          <cell r="G1510" t="str">
            <v>Cedido /Vendido EL MEDANITO</v>
          </cell>
          <cell r="H1510">
            <v>42083</v>
          </cell>
        </row>
        <row r="1511">
          <cell r="A1511" t="str">
            <v>PuB-70</v>
          </cell>
          <cell r="B1511" t="str">
            <v>YPF.RN.PuB-70</v>
          </cell>
          <cell r="C1511" t="str">
            <v>PuB-0070</v>
          </cell>
          <cell r="D1511" t="str">
            <v>YPF.RN.PuB-70</v>
          </cell>
          <cell r="E1511" t="str">
            <v>Catriel</v>
          </cell>
          <cell r="F1511" t="str">
            <v>CAT Zona I</v>
          </cell>
          <cell r="G1511" t="str">
            <v>PB- 04</v>
          </cell>
          <cell r="H1511">
            <v>42082</v>
          </cell>
        </row>
        <row r="1512">
          <cell r="A1512" t="str">
            <v>VAM-26a</v>
          </cell>
          <cell r="B1512" t="str">
            <v>YPF.Nq.VAM-26</v>
          </cell>
          <cell r="C1512" t="str">
            <v>VAM-26</v>
          </cell>
          <cell r="D1512" t="str">
            <v>YPF.Nq.VAM-0026a</v>
          </cell>
          <cell r="E1512" t="str">
            <v>Catriel</v>
          </cell>
          <cell r="F1512" t="str">
            <v>VAM Zona I</v>
          </cell>
          <cell r="G1512" t="str">
            <v>VAM</v>
          </cell>
          <cell r="H1512">
            <v>42081</v>
          </cell>
        </row>
        <row r="1513">
          <cell r="A1513" t="str">
            <v>RiAlN-1a</v>
          </cell>
          <cell r="B1513" t="str">
            <v>YPF.Nq.RiAlN.x-1</v>
          </cell>
          <cell r="C1513" t="str">
            <v>RiAlN-1</v>
          </cell>
          <cell r="D1513" t="str">
            <v>YPF.Nq.RiAlN.x-0001a</v>
          </cell>
          <cell r="E1513" t="str">
            <v>Catriel</v>
          </cell>
          <cell r="F1513" t="str">
            <v>VAM Zona I</v>
          </cell>
          <cell r="G1513" t="str">
            <v>LaMa- 02</v>
          </cell>
          <cell r="H1513">
            <v>42081</v>
          </cell>
        </row>
        <row r="1514">
          <cell r="A1514" t="str">
            <v>SP-0292[00]a</v>
          </cell>
          <cell r="B1514" t="str">
            <v>YPF.RN.SP-292</v>
          </cell>
          <cell r="C1514" t="str">
            <v>SP-292</v>
          </cell>
          <cell r="D1514" t="str">
            <v>YPF.RN.SP-0292[00]a</v>
          </cell>
          <cell r="E1514" t="str">
            <v>Catriel</v>
          </cell>
          <cell r="F1514" t="str">
            <v>CAT Zona I</v>
          </cell>
          <cell r="G1514" t="str">
            <v>SP- 04</v>
          </cell>
          <cell r="H1514">
            <v>42080</v>
          </cell>
        </row>
        <row r="1515">
          <cell r="A1515" t="str">
            <v>EM-749a</v>
          </cell>
          <cell r="B1515" t="str">
            <v>YPF.RN.EM-749</v>
          </cell>
          <cell r="C1515" t="str">
            <v>EM-749</v>
          </cell>
          <cell r="D1515" t="str">
            <v>YPF.RN.EM-0749a</v>
          </cell>
          <cell r="E1515" t="str">
            <v>Catriel</v>
          </cell>
          <cell r="F1515" t="str">
            <v>Cedido/Vendido CATRIEL</v>
          </cell>
          <cell r="G1515" t="str">
            <v>Cedido /Vendido EL MEDANITO</v>
          </cell>
          <cell r="H1515">
            <v>42080</v>
          </cell>
        </row>
        <row r="1516">
          <cell r="A1516" t="str">
            <v>SP-414a</v>
          </cell>
          <cell r="B1516" t="str">
            <v>YPF.RN.SP.a-414</v>
          </cell>
          <cell r="C1516" t="str">
            <v>SP.a-414</v>
          </cell>
          <cell r="D1516" t="str">
            <v>YPF.RN.SP.a-0414a</v>
          </cell>
          <cell r="E1516" t="str">
            <v>Catriel</v>
          </cell>
          <cell r="F1516" t="str">
            <v>CAT Zona I</v>
          </cell>
          <cell r="G1516" t="str">
            <v>SP-10</v>
          </cell>
          <cell r="H1516">
            <v>42080</v>
          </cell>
        </row>
        <row r="1517">
          <cell r="A1517" t="str">
            <v>SP-237(I)[00]a</v>
          </cell>
          <cell r="B1517" t="str">
            <v>YPF.RN.SP-237(I)</v>
          </cell>
          <cell r="C1517" t="str">
            <v>SP-237(I)</v>
          </cell>
          <cell r="D1517" t="str">
            <v>YPF.RN.SP-0237(I)[00]a</v>
          </cell>
          <cell r="E1517" t="str">
            <v>Catriel</v>
          </cell>
          <cell r="F1517" t="str">
            <v>CAT Zona I</v>
          </cell>
          <cell r="G1517" t="str">
            <v>SP- 07</v>
          </cell>
          <cell r="H1517">
            <v>42079</v>
          </cell>
        </row>
        <row r="1518">
          <cell r="A1518" t="str">
            <v>CHO-36a(d)</v>
          </cell>
          <cell r="B1518" t="str">
            <v>YPF.Nq.CHO.a-36(d)</v>
          </cell>
          <cell r="C1518" t="str">
            <v>CHO.a-36(d)</v>
          </cell>
          <cell r="D1518" t="str">
            <v>YPF.Nq.CHO.a-0036a(d)</v>
          </cell>
          <cell r="E1518" t="str">
            <v>Catriel</v>
          </cell>
          <cell r="F1518" t="str">
            <v>VAM Zona I</v>
          </cell>
          <cell r="G1518" t="str">
            <v>CHON</v>
          </cell>
          <cell r="H1518">
            <v>42078</v>
          </cell>
        </row>
        <row r="1519">
          <cell r="A1519" t="str">
            <v>EM-75</v>
          </cell>
          <cell r="B1519" t="str">
            <v>YPF.RN.EM-75</v>
          </cell>
          <cell r="C1519" t="str">
            <v>EM-0075</v>
          </cell>
          <cell r="D1519" t="str">
            <v>YPF.RN.EM-75</v>
          </cell>
          <cell r="E1519" t="str">
            <v>Catriel</v>
          </cell>
          <cell r="F1519" t="str">
            <v>Cedido/Vendido CATRIEL</v>
          </cell>
          <cell r="G1519" t="str">
            <v>Cedido /Vendido EL MEDANITO</v>
          </cell>
          <cell r="H1519">
            <v>42078</v>
          </cell>
        </row>
        <row r="1520">
          <cell r="A1520" t="str">
            <v>VAM-20a</v>
          </cell>
          <cell r="B1520" t="str">
            <v>YPF.Nq.VAM-20</v>
          </cell>
          <cell r="C1520" t="str">
            <v>VAM-20</v>
          </cell>
          <cell r="D1520" t="str">
            <v>YPF.Nq.VAM-0020a</v>
          </cell>
          <cell r="E1520" t="str">
            <v>Catriel</v>
          </cell>
          <cell r="F1520" t="str">
            <v>VAM Zona I</v>
          </cell>
          <cell r="G1520" t="str">
            <v>VAM</v>
          </cell>
          <cell r="H1520">
            <v>42078</v>
          </cell>
        </row>
        <row r="1521">
          <cell r="A1521" t="str">
            <v>SP-222</v>
          </cell>
          <cell r="B1521" t="str">
            <v>YPF.RN.SP-222</v>
          </cell>
          <cell r="C1521" t="str">
            <v>SP-0222</v>
          </cell>
          <cell r="D1521" t="str">
            <v>YPF.RN.SP-222</v>
          </cell>
          <cell r="E1521" t="str">
            <v>Catriel</v>
          </cell>
          <cell r="F1521" t="str">
            <v>CAT Zona I</v>
          </cell>
          <cell r="G1521" t="str">
            <v>SP- 03</v>
          </cell>
          <cell r="H1521">
            <v>42077</v>
          </cell>
        </row>
        <row r="1522">
          <cell r="A1522" t="str">
            <v>SP-344[00]a</v>
          </cell>
          <cell r="B1522" t="str">
            <v>YPF.RN.SP-344</v>
          </cell>
          <cell r="C1522" t="str">
            <v>SP-344</v>
          </cell>
          <cell r="D1522" t="str">
            <v>YPF.RN.SP-0344[00]a</v>
          </cell>
          <cell r="E1522" t="str">
            <v>Catriel</v>
          </cell>
          <cell r="F1522" t="str">
            <v>CAT Zona I</v>
          </cell>
          <cell r="G1522" t="str">
            <v>SP- 07</v>
          </cell>
          <cell r="H1522">
            <v>42077</v>
          </cell>
        </row>
        <row r="1523">
          <cell r="A1523" t="str">
            <v>EM-764a</v>
          </cell>
          <cell r="B1523" t="str">
            <v>YPF.RN.EM-764</v>
          </cell>
          <cell r="C1523" t="str">
            <v>EM-764</v>
          </cell>
          <cell r="D1523" t="str">
            <v>YPF.RN.EM-0764a</v>
          </cell>
          <cell r="E1523" t="str">
            <v>Catriel</v>
          </cell>
          <cell r="F1523" t="str">
            <v>Cedido/Vendido CATRIEL</v>
          </cell>
          <cell r="G1523" t="str">
            <v>Cedido /Vendido EL MEDANITO</v>
          </cell>
          <cell r="H1523">
            <v>42075</v>
          </cell>
        </row>
        <row r="1524">
          <cell r="A1524" t="str">
            <v>SP-340a</v>
          </cell>
          <cell r="B1524" t="str">
            <v>YPF.RN.SP-340</v>
          </cell>
          <cell r="C1524" t="str">
            <v>SP-340</v>
          </cell>
          <cell r="D1524" t="str">
            <v>YPF.RN.SP-0340a</v>
          </cell>
          <cell r="E1524" t="str">
            <v>Catriel</v>
          </cell>
          <cell r="F1524" t="str">
            <v>CAT Zona I</v>
          </cell>
          <cell r="G1524" t="str">
            <v>SP- 06</v>
          </cell>
          <cell r="H1524">
            <v>42075</v>
          </cell>
        </row>
        <row r="1525">
          <cell r="A1525" t="str">
            <v>PuB-181a</v>
          </cell>
          <cell r="B1525" t="str">
            <v>YPF.RN.PuB.a-181</v>
          </cell>
          <cell r="C1525" t="str">
            <v>PuB.a-181</v>
          </cell>
          <cell r="D1525" t="str">
            <v>YPF.RN.PuB.a-0181a</v>
          </cell>
          <cell r="E1525" t="str">
            <v>Catriel</v>
          </cell>
          <cell r="F1525" t="str">
            <v>CAT Zona I</v>
          </cell>
          <cell r="G1525" t="str">
            <v>PTA BARDA 114</v>
          </cell>
          <cell r="H1525">
            <v>42075</v>
          </cell>
        </row>
        <row r="1526">
          <cell r="A1526" t="str">
            <v>VAM-0005[00]a</v>
          </cell>
          <cell r="B1526" t="str">
            <v>YPF.Nq.VAM.e-5</v>
          </cell>
          <cell r="C1526" t="str">
            <v>VAM-5</v>
          </cell>
          <cell r="D1526" t="str">
            <v>YPF.Nq.VAM.e-0005[00]a</v>
          </cell>
          <cell r="E1526" t="str">
            <v>Catriel</v>
          </cell>
          <cell r="F1526" t="str">
            <v>VAM Zona I</v>
          </cell>
          <cell r="G1526" t="str">
            <v>VAM</v>
          </cell>
          <cell r="H1526">
            <v>42074</v>
          </cell>
        </row>
        <row r="1527">
          <cell r="A1527" t="str">
            <v>VAM-34a</v>
          </cell>
          <cell r="B1527" t="str">
            <v>YPF.Nq.VAM-34</v>
          </cell>
          <cell r="C1527" t="str">
            <v>VAM-34</v>
          </cell>
          <cell r="D1527" t="str">
            <v>YPF.Nq.VAM-0034a</v>
          </cell>
          <cell r="E1527" t="str">
            <v>Catriel</v>
          </cell>
          <cell r="F1527" t="str">
            <v>VAM Zona I</v>
          </cell>
          <cell r="G1527" t="str">
            <v>VAM</v>
          </cell>
          <cell r="H1527">
            <v>42072</v>
          </cell>
        </row>
        <row r="1528">
          <cell r="A1528" t="str">
            <v>BP-31</v>
          </cell>
          <cell r="B1528" t="str">
            <v>YPF.RN.BP-31</v>
          </cell>
          <cell r="C1528" t="str">
            <v>BP-0031</v>
          </cell>
          <cell r="D1528" t="str">
            <v>YPF.RN.BP-31</v>
          </cell>
          <cell r="E1528" t="str">
            <v>Catriel</v>
          </cell>
          <cell r="F1528" t="str">
            <v>Cedido/Vendido CATRIEL</v>
          </cell>
          <cell r="G1528" t="str">
            <v>Cedido/Vendido BAJO DEL PICHE</v>
          </cell>
          <cell r="H1528">
            <v>42072</v>
          </cell>
        </row>
        <row r="1529">
          <cell r="A1529" t="str">
            <v>SP.a-89</v>
          </cell>
          <cell r="B1529" t="str">
            <v>YPF.RN.SP.a-89</v>
          </cell>
          <cell r="C1529" t="str">
            <v>SP-0089</v>
          </cell>
          <cell r="D1529" t="str">
            <v>YPF.RN.SP.a-89</v>
          </cell>
          <cell r="E1529" t="str">
            <v>Catriel</v>
          </cell>
          <cell r="F1529" t="str">
            <v>CAT Zona I</v>
          </cell>
          <cell r="G1529" t="str">
            <v>SP- 09</v>
          </cell>
          <cell r="H1529">
            <v>42072</v>
          </cell>
        </row>
        <row r="1530">
          <cell r="A1530" t="str">
            <v>VAM-70[00]a</v>
          </cell>
          <cell r="B1530" t="str">
            <v>YPF.Nq.VAM-70</v>
          </cell>
          <cell r="C1530" t="str">
            <v>VAM-70</v>
          </cell>
          <cell r="D1530" t="str">
            <v>YPF.Nq.VAM-0070[00]a</v>
          </cell>
          <cell r="E1530" t="str">
            <v>Catriel</v>
          </cell>
          <cell r="F1530" t="str">
            <v>VAM Zona I</v>
          </cell>
          <cell r="G1530" t="str">
            <v>VAM</v>
          </cell>
          <cell r="H1530">
            <v>42072</v>
          </cell>
        </row>
        <row r="1531">
          <cell r="A1531" t="str">
            <v>SP-400a</v>
          </cell>
          <cell r="B1531" t="str">
            <v>YPF.RN.SP-400</v>
          </cell>
          <cell r="C1531" t="str">
            <v>SP-400</v>
          </cell>
          <cell r="D1531" t="str">
            <v>YPF.RN.SP-0400a</v>
          </cell>
          <cell r="E1531" t="str">
            <v>Catriel</v>
          </cell>
          <cell r="F1531" t="str">
            <v>CAT Zona I</v>
          </cell>
          <cell r="G1531" t="str">
            <v>SP- 06</v>
          </cell>
          <cell r="H1531">
            <v>42071</v>
          </cell>
        </row>
        <row r="1532">
          <cell r="A1532" t="str">
            <v>BP-39</v>
          </cell>
          <cell r="B1532" t="str">
            <v>YPF.RN.BP-39</v>
          </cell>
          <cell r="C1532" t="str">
            <v>BP-0039</v>
          </cell>
          <cell r="D1532" t="str">
            <v>YPF.RN.BP-39</v>
          </cell>
          <cell r="E1532" t="str">
            <v>Catriel</v>
          </cell>
          <cell r="F1532" t="str">
            <v>Cedido/Vendido CATRIEL</v>
          </cell>
          <cell r="G1532" t="str">
            <v>Cedido/Vendido BAJO DEL PICHE</v>
          </cell>
          <cell r="H1532">
            <v>42070</v>
          </cell>
        </row>
        <row r="1533">
          <cell r="A1533" t="str">
            <v>SCB-146a</v>
          </cell>
          <cell r="B1533" t="str">
            <v>YPF.Nq.SCB-146(d)</v>
          </cell>
          <cell r="C1533" t="str">
            <v>SCB-146(d)</v>
          </cell>
          <cell r="D1533" t="str">
            <v>YPF.Nq.SCB-0146a</v>
          </cell>
          <cell r="E1533" t="str">
            <v>Catriel</v>
          </cell>
          <cell r="F1533" t="str">
            <v>VAM Zona I</v>
          </cell>
          <cell r="G1533" t="str">
            <v>SCB- 01</v>
          </cell>
          <cell r="H1533">
            <v>42070</v>
          </cell>
        </row>
        <row r="1534">
          <cell r="A1534" t="str">
            <v>SP-452a</v>
          </cell>
          <cell r="B1534" t="str">
            <v>YPF.RN.SP-452</v>
          </cell>
          <cell r="C1534" t="str">
            <v>SP-452</v>
          </cell>
          <cell r="D1534" t="str">
            <v>YPF.RN.SP-0452a</v>
          </cell>
          <cell r="E1534" t="str">
            <v>Catriel</v>
          </cell>
          <cell r="F1534" t="str">
            <v>CAT Zona I</v>
          </cell>
          <cell r="G1534" t="str">
            <v>SP-10</v>
          </cell>
          <cell r="H1534">
            <v>42069</v>
          </cell>
        </row>
        <row r="1535">
          <cell r="A1535" t="str">
            <v>SP-368a</v>
          </cell>
          <cell r="B1535" t="str">
            <v>YPF.RN.SP-368</v>
          </cell>
          <cell r="C1535" t="str">
            <v>SP-368</v>
          </cell>
          <cell r="D1535" t="str">
            <v>YPF.RN.SP-0368a</v>
          </cell>
          <cell r="E1535" t="str">
            <v>Catriel</v>
          </cell>
          <cell r="F1535" t="str">
            <v>CAT Zona I</v>
          </cell>
          <cell r="G1535" t="str">
            <v>SP- 01</v>
          </cell>
          <cell r="H1535">
            <v>42069</v>
          </cell>
        </row>
        <row r="1536">
          <cell r="A1536" t="str">
            <v>EM-872a</v>
          </cell>
          <cell r="B1536" t="str">
            <v>YPF.RN.EM-872</v>
          </cell>
          <cell r="C1536" t="str">
            <v>EM-872</v>
          </cell>
          <cell r="D1536" t="str">
            <v>YPF.RN.EM-0872a</v>
          </cell>
          <cell r="E1536" t="str">
            <v>Catriel</v>
          </cell>
          <cell r="F1536" t="str">
            <v>Cedido/Vendido CATRIEL</v>
          </cell>
          <cell r="G1536" t="str">
            <v>Cedido /Vendido EL MEDANITO</v>
          </cell>
          <cell r="H1536">
            <v>42068</v>
          </cell>
        </row>
        <row r="1537">
          <cell r="A1537" t="str">
            <v>SP-322a</v>
          </cell>
          <cell r="B1537" t="str">
            <v>YPF.RN.SP-322</v>
          </cell>
          <cell r="C1537" t="str">
            <v>SP-322</v>
          </cell>
          <cell r="D1537" t="str">
            <v>YPF.RN.SP-0322a</v>
          </cell>
          <cell r="E1537" t="str">
            <v>Catriel</v>
          </cell>
          <cell r="F1537" t="str">
            <v>CAT Zona I</v>
          </cell>
          <cell r="G1537" t="str">
            <v>SP- 02</v>
          </cell>
          <cell r="H1537">
            <v>42067</v>
          </cell>
        </row>
        <row r="1538">
          <cell r="A1538" t="str">
            <v>EM-802a</v>
          </cell>
          <cell r="B1538" t="str">
            <v>YPF.RN.EM-802</v>
          </cell>
          <cell r="C1538" t="str">
            <v>EM-802</v>
          </cell>
          <cell r="D1538" t="str">
            <v>YPF.RN.EM-0802a</v>
          </cell>
          <cell r="E1538" t="str">
            <v>Catriel</v>
          </cell>
          <cell r="F1538" t="str">
            <v>Cedido/Vendido CATRIEL</v>
          </cell>
          <cell r="G1538" t="str">
            <v>Cedido /Vendido EL MEDANITO</v>
          </cell>
          <cell r="H1538">
            <v>42067</v>
          </cell>
        </row>
        <row r="1539">
          <cell r="A1539" t="str">
            <v>SCB-88a</v>
          </cell>
          <cell r="B1539" t="str">
            <v>YPF.Nq.SCB-88</v>
          </cell>
          <cell r="C1539" t="str">
            <v>SCB-88</v>
          </cell>
          <cell r="D1539" t="str">
            <v>YPF.Nq.SCB-0088a</v>
          </cell>
          <cell r="E1539" t="str">
            <v>Catriel</v>
          </cell>
          <cell r="F1539" t="str">
            <v>VAM Zona I</v>
          </cell>
          <cell r="G1539" t="str">
            <v>SCB- 01</v>
          </cell>
          <cell r="H1539">
            <v>42066</v>
          </cell>
        </row>
        <row r="1540">
          <cell r="A1540" t="str">
            <v>SP-319a</v>
          </cell>
          <cell r="B1540" t="str">
            <v>YPF.RN.SP-319</v>
          </cell>
          <cell r="C1540" t="str">
            <v>SP-319</v>
          </cell>
          <cell r="D1540" t="str">
            <v>YPF.RN.SP-0319a</v>
          </cell>
          <cell r="E1540" t="str">
            <v>Catriel</v>
          </cell>
          <cell r="F1540" t="str">
            <v>CAT Zona I</v>
          </cell>
          <cell r="G1540" t="str">
            <v>SP- 06</v>
          </cell>
          <cell r="H1540">
            <v>42066</v>
          </cell>
        </row>
        <row r="1541">
          <cell r="A1541" t="str">
            <v>EM-780a</v>
          </cell>
          <cell r="B1541" t="str">
            <v>YPF.RN.EM-780</v>
          </cell>
          <cell r="C1541" t="str">
            <v>EM-780</v>
          </cell>
          <cell r="D1541" t="str">
            <v>YPF.RN.EM-0780a</v>
          </cell>
          <cell r="E1541" t="str">
            <v>Catriel</v>
          </cell>
          <cell r="F1541" t="str">
            <v>Cedido/Vendido CATRIEL</v>
          </cell>
          <cell r="G1541" t="str">
            <v>Cedido /Vendido EL MEDANITO</v>
          </cell>
          <cell r="H1541">
            <v>42066</v>
          </cell>
        </row>
        <row r="1542">
          <cell r="A1542" t="str">
            <v>VAM-26a</v>
          </cell>
          <cell r="B1542" t="str">
            <v>YPF.Nq.VAM-26</v>
          </cell>
          <cell r="C1542" t="str">
            <v>VAM-26</v>
          </cell>
          <cell r="D1542" t="str">
            <v>YPF.Nq.VAM-0026a</v>
          </cell>
          <cell r="E1542" t="str">
            <v>Catriel</v>
          </cell>
          <cell r="F1542" t="str">
            <v>VAM Zona I</v>
          </cell>
          <cell r="G1542" t="str">
            <v>VAM</v>
          </cell>
          <cell r="H1542">
            <v>42065</v>
          </cell>
        </row>
        <row r="1543">
          <cell r="A1543" t="str">
            <v>SP-332a</v>
          </cell>
          <cell r="B1543" t="str">
            <v>YPF.RN.SP-332</v>
          </cell>
          <cell r="C1543" t="str">
            <v>SP-332</v>
          </cell>
          <cell r="D1543" t="str">
            <v>YPF.RN.SP-0332a</v>
          </cell>
          <cell r="E1543" t="str">
            <v>Catriel</v>
          </cell>
          <cell r="F1543" t="str">
            <v>CAT Zona I</v>
          </cell>
          <cell r="G1543" t="str">
            <v>SP- 06</v>
          </cell>
          <cell r="H1543">
            <v>42065</v>
          </cell>
        </row>
        <row r="1544">
          <cell r="A1544" t="str">
            <v>EM-787a</v>
          </cell>
          <cell r="B1544" t="str">
            <v>YPF.RN.EM-787</v>
          </cell>
          <cell r="C1544" t="str">
            <v>EM-787</v>
          </cell>
          <cell r="D1544" t="str">
            <v>YPF.RN.EM-0787a</v>
          </cell>
          <cell r="E1544" t="str">
            <v>Catriel</v>
          </cell>
          <cell r="F1544" t="str">
            <v>Cedido/Vendido CATRIEL</v>
          </cell>
          <cell r="G1544" t="str">
            <v>Cedido /Vendido EL MEDANITO</v>
          </cell>
          <cell r="H1544">
            <v>42065</v>
          </cell>
        </row>
        <row r="1545">
          <cell r="A1545" t="str">
            <v>SP-445a</v>
          </cell>
          <cell r="B1545" t="str">
            <v>YPF.RN.SP-445</v>
          </cell>
          <cell r="C1545" t="str">
            <v>SP-445</v>
          </cell>
          <cell r="D1545" t="str">
            <v>YPF.RN.SP-0445a</v>
          </cell>
          <cell r="E1545" t="str">
            <v>Catriel</v>
          </cell>
          <cell r="F1545" t="str">
            <v>CAT Zona I</v>
          </cell>
          <cell r="G1545" t="str">
            <v>SP- 06</v>
          </cell>
          <cell r="H1545">
            <v>42065</v>
          </cell>
        </row>
        <row r="1546">
          <cell r="A1546" t="str">
            <v>PuB-102</v>
          </cell>
          <cell r="B1546" t="str">
            <v>YPF.RN.PuB-102</v>
          </cell>
          <cell r="C1546" t="str">
            <v>PuB-0102</v>
          </cell>
          <cell r="D1546" t="str">
            <v>YPF.RN.PuB-102</v>
          </cell>
          <cell r="E1546" t="str">
            <v>Catriel</v>
          </cell>
          <cell r="F1546" t="str">
            <v>CAT Zona I</v>
          </cell>
          <cell r="G1546" t="str">
            <v>PB- 04</v>
          </cell>
          <cell r="H1546">
            <v>42064</v>
          </cell>
        </row>
        <row r="1547">
          <cell r="A1547" t="str">
            <v>SP-138(I)[00]a</v>
          </cell>
          <cell r="B1547" t="str">
            <v>YPF.RN.SP-138(I)</v>
          </cell>
          <cell r="C1547" t="str">
            <v>SP-138(I)</v>
          </cell>
          <cell r="D1547" t="str">
            <v>YPF.RN.SP-0138(I)[00]a</v>
          </cell>
          <cell r="E1547" t="str">
            <v>Catriel</v>
          </cell>
          <cell r="F1547" t="str">
            <v>CAT Zona I</v>
          </cell>
          <cell r="G1547" t="str">
            <v>SP- 06</v>
          </cell>
          <cell r="H1547">
            <v>42063</v>
          </cell>
        </row>
        <row r="1548">
          <cell r="A1548" t="str">
            <v>SCB.xp-55</v>
          </cell>
          <cell r="B1548" t="str">
            <v>YPF.Nq.SCB.xp-55</v>
          </cell>
          <cell r="C1548" t="str">
            <v>SCB-0055</v>
          </cell>
          <cell r="D1548" t="str">
            <v>YPF.Nq.SCB.xp-55</v>
          </cell>
          <cell r="E1548" t="str">
            <v>Catriel</v>
          </cell>
          <cell r="F1548" t="str">
            <v>VAM Zona I</v>
          </cell>
          <cell r="G1548" t="str">
            <v>SCB- 01</v>
          </cell>
          <cell r="H1548">
            <v>42063</v>
          </cell>
        </row>
        <row r="1549">
          <cell r="A1549" t="str">
            <v>SP-99a(I)</v>
          </cell>
          <cell r="B1549" t="str">
            <v>YPF.RN.SP-99(I)</v>
          </cell>
          <cell r="C1549" t="str">
            <v>SP-99(I)</v>
          </cell>
          <cell r="D1549" t="str">
            <v>YPF.RN.SP-0099a(I)</v>
          </cell>
          <cell r="E1549" t="str">
            <v>Catriel</v>
          </cell>
          <cell r="F1549" t="str">
            <v>CAT Zona I</v>
          </cell>
          <cell r="G1549" t="str">
            <v>SP- 09</v>
          </cell>
          <cell r="H1549">
            <v>42063</v>
          </cell>
        </row>
        <row r="1550">
          <cell r="A1550" t="str">
            <v>EM-735a</v>
          </cell>
          <cell r="B1550" t="str">
            <v>YPF.RN.EM-735</v>
          </cell>
          <cell r="C1550" t="str">
            <v>EM-735</v>
          </cell>
          <cell r="D1550" t="str">
            <v>YPF.RN.EM-0735a</v>
          </cell>
          <cell r="E1550" t="str">
            <v>Catriel</v>
          </cell>
          <cell r="F1550" t="str">
            <v>Cedido/Vendido CATRIEL</v>
          </cell>
          <cell r="G1550" t="str">
            <v>Cedido /Vendido EL MEDANITO</v>
          </cell>
          <cell r="H1550">
            <v>42063</v>
          </cell>
        </row>
        <row r="1551">
          <cell r="A1551" t="str">
            <v>PuB-154a</v>
          </cell>
          <cell r="B1551" t="str">
            <v>YPF.RN.PuB-154</v>
          </cell>
          <cell r="C1551" t="str">
            <v>PuB-154</v>
          </cell>
          <cell r="D1551" t="str">
            <v>YPF.RN.PuB-0154a</v>
          </cell>
          <cell r="E1551" t="str">
            <v>Catriel</v>
          </cell>
          <cell r="F1551" t="str">
            <v>CAT Zona I</v>
          </cell>
          <cell r="G1551" t="str">
            <v>PB- 04</v>
          </cell>
          <cell r="H1551">
            <v>42061</v>
          </cell>
        </row>
        <row r="1552">
          <cell r="A1552" t="str">
            <v>VAM-0008[00]a</v>
          </cell>
          <cell r="B1552" t="str">
            <v>YPF.Nq.VAM-8</v>
          </cell>
          <cell r="C1552" t="str">
            <v>VAM-8</v>
          </cell>
          <cell r="D1552" t="str">
            <v>YPF.Nq.VAM-0008[00]a</v>
          </cell>
          <cell r="E1552" t="str">
            <v>Catriel</v>
          </cell>
          <cell r="F1552" t="str">
            <v>VAM Zona I</v>
          </cell>
          <cell r="G1552" t="str">
            <v>VAM</v>
          </cell>
          <cell r="H1552">
            <v>42061</v>
          </cell>
        </row>
        <row r="1553">
          <cell r="A1553" t="str">
            <v>SP-367a</v>
          </cell>
          <cell r="B1553" t="str">
            <v>YPF.RN.SP-367</v>
          </cell>
          <cell r="C1553" t="str">
            <v>SP-367</v>
          </cell>
          <cell r="D1553" t="str">
            <v>YPF.RN.SP-0367a</v>
          </cell>
          <cell r="E1553" t="str">
            <v>Catriel</v>
          </cell>
          <cell r="F1553" t="str">
            <v>CAT Zona I</v>
          </cell>
          <cell r="G1553" t="str">
            <v>SP- 06</v>
          </cell>
          <cell r="H1553">
            <v>42061</v>
          </cell>
        </row>
        <row r="1554">
          <cell r="A1554" t="str">
            <v>SP-466a</v>
          </cell>
          <cell r="B1554" t="str">
            <v>YPF.RN.SP.a-466</v>
          </cell>
          <cell r="C1554" t="str">
            <v>SP.a-466</v>
          </cell>
          <cell r="D1554" t="str">
            <v>YPF.RN.SP.a-0466a</v>
          </cell>
          <cell r="E1554" t="str">
            <v>Catriel</v>
          </cell>
          <cell r="F1554" t="str">
            <v>CAT Zona I</v>
          </cell>
          <cell r="G1554" t="str">
            <v>SP- 02</v>
          </cell>
          <cell r="H1554">
            <v>42058</v>
          </cell>
        </row>
        <row r="1555">
          <cell r="A1555" t="str">
            <v>SP-473a</v>
          </cell>
          <cell r="B1555" t="str">
            <v>YPF.RN.SP.a-473</v>
          </cell>
          <cell r="C1555" t="str">
            <v>SP.a-473</v>
          </cell>
          <cell r="D1555" t="str">
            <v>YPF.RN.SP.a-0473a</v>
          </cell>
          <cell r="E1555" t="str">
            <v>Catriel</v>
          </cell>
          <cell r="F1555" t="str">
            <v>CAT Zona I</v>
          </cell>
          <cell r="G1555" t="str">
            <v>SP- 02</v>
          </cell>
          <cell r="H1555">
            <v>42058</v>
          </cell>
        </row>
        <row r="1556">
          <cell r="A1556" t="str">
            <v>SCB-0076[00]a</v>
          </cell>
          <cell r="B1556" t="str">
            <v>YPF.Nq.SCB-76</v>
          </cell>
          <cell r="C1556" t="str">
            <v>SCB-76</v>
          </cell>
          <cell r="D1556" t="str">
            <v>YPF.Nq.SCB-0076[00]a</v>
          </cell>
          <cell r="E1556" t="str">
            <v>Catriel</v>
          </cell>
          <cell r="F1556" t="str">
            <v>VAM Zona I</v>
          </cell>
          <cell r="G1556" t="str">
            <v>SCB- 01</v>
          </cell>
          <cell r="H1556">
            <v>42056</v>
          </cell>
        </row>
        <row r="1557">
          <cell r="A1557" t="str">
            <v>VAM.x-3</v>
          </cell>
          <cell r="B1557" t="str">
            <v>YPF.Nq.VAM.x-3</v>
          </cell>
          <cell r="C1557" t="str">
            <v>VAM-3</v>
          </cell>
          <cell r="D1557" t="str">
            <v>YPF.Nq.VAM.x-3</v>
          </cell>
          <cell r="E1557" t="str">
            <v>Catriel</v>
          </cell>
          <cell r="F1557" t="str">
            <v>VAM Zona I</v>
          </cell>
          <cell r="G1557" t="str">
            <v>VAM</v>
          </cell>
          <cell r="H1557">
            <v>42056</v>
          </cell>
        </row>
        <row r="1558">
          <cell r="A1558" t="str">
            <v>SP-0044[00]a(I)</v>
          </cell>
          <cell r="B1558" t="str">
            <v>YPF.RN.SP-44(I)</v>
          </cell>
          <cell r="C1558" t="str">
            <v>SP-44(I)</v>
          </cell>
          <cell r="D1558" t="str">
            <v>YPF.RN.SP-0044[00]a(I)</v>
          </cell>
          <cell r="E1558" t="str">
            <v>Catriel</v>
          </cell>
          <cell r="F1558" t="str">
            <v>CAT Zona I</v>
          </cell>
          <cell r="G1558" t="str">
            <v>SP- 02</v>
          </cell>
          <cell r="H1558">
            <v>42055</v>
          </cell>
        </row>
        <row r="1559">
          <cell r="A1559" t="str">
            <v>SCB-0061[00]a</v>
          </cell>
          <cell r="B1559" t="str">
            <v>YPF.Nq.SCB-61</v>
          </cell>
          <cell r="C1559" t="str">
            <v>SCB-61</v>
          </cell>
          <cell r="D1559" t="str">
            <v>YPF.Nq.SCB-0061[00]a</v>
          </cell>
          <cell r="E1559" t="str">
            <v>Catriel</v>
          </cell>
          <cell r="F1559" t="str">
            <v>VAM Zona I</v>
          </cell>
          <cell r="G1559" t="str">
            <v>SCB- 01</v>
          </cell>
          <cell r="H1559">
            <v>42054</v>
          </cell>
        </row>
        <row r="1560">
          <cell r="A1560" t="str">
            <v>BP-47</v>
          </cell>
          <cell r="B1560" t="str">
            <v>YPF.RN.BP-47</v>
          </cell>
          <cell r="C1560" t="str">
            <v>BP-0047</v>
          </cell>
          <cell r="D1560" t="str">
            <v>YPF.RN.BP-47</v>
          </cell>
          <cell r="E1560" t="str">
            <v>Catriel</v>
          </cell>
          <cell r="F1560" t="str">
            <v>Cedido/Vendido CATRIEL</v>
          </cell>
          <cell r="G1560" t="str">
            <v>Cedido/Vendido BAJO DEL PICHE</v>
          </cell>
          <cell r="H1560">
            <v>42052</v>
          </cell>
        </row>
        <row r="1561">
          <cell r="A1561" t="str">
            <v>SP-450a</v>
          </cell>
          <cell r="B1561" t="str">
            <v>YPF.RN.SP-450</v>
          </cell>
          <cell r="C1561" t="str">
            <v>SP-450</v>
          </cell>
          <cell r="D1561" t="str">
            <v>YPF.RN.SP-0450a</v>
          </cell>
          <cell r="E1561" t="str">
            <v>Catriel</v>
          </cell>
          <cell r="F1561" t="str">
            <v>CAT Zona I</v>
          </cell>
          <cell r="G1561" t="str">
            <v>SP-10</v>
          </cell>
          <cell r="H1561">
            <v>42052</v>
          </cell>
        </row>
        <row r="1562">
          <cell r="A1562" t="str">
            <v>CHO-40a(d)</v>
          </cell>
          <cell r="B1562" t="str">
            <v>YPF.Nq.CHO-40(d)</v>
          </cell>
          <cell r="C1562" t="str">
            <v>CHO-40(d)</v>
          </cell>
          <cell r="D1562" t="str">
            <v>YPF.Nq.CHO-0040a(d)</v>
          </cell>
          <cell r="E1562" t="str">
            <v>Catriel</v>
          </cell>
          <cell r="F1562" t="str">
            <v>VAM Zona I</v>
          </cell>
          <cell r="G1562" t="str">
            <v>CHON</v>
          </cell>
          <cell r="H1562">
            <v>42052</v>
          </cell>
        </row>
        <row r="1563">
          <cell r="A1563" t="str">
            <v>SP-305a</v>
          </cell>
          <cell r="B1563" t="str">
            <v>YPF.RN.SP-305</v>
          </cell>
          <cell r="C1563" t="str">
            <v>SP-305</v>
          </cell>
          <cell r="D1563" t="str">
            <v>YPF.RN.SP-0305a</v>
          </cell>
          <cell r="E1563" t="str">
            <v>Catriel</v>
          </cell>
          <cell r="F1563" t="str">
            <v>CAT Zona I</v>
          </cell>
          <cell r="G1563" t="str">
            <v>SP- 06</v>
          </cell>
          <cell r="H1563">
            <v>42050</v>
          </cell>
        </row>
        <row r="1564">
          <cell r="A1564" t="str">
            <v>SP-303a</v>
          </cell>
          <cell r="B1564" t="str">
            <v>YPF.RN.SP-303</v>
          </cell>
          <cell r="C1564" t="str">
            <v>SP-303</v>
          </cell>
          <cell r="D1564" t="str">
            <v>YPF.RN.SP-0303a</v>
          </cell>
          <cell r="E1564" t="str">
            <v>Catriel</v>
          </cell>
          <cell r="F1564" t="str">
            <v>CAT Zona I</v>
          </cell>
          <cell r="G1564" t="str">
            <v>SP- 06</v>
          </cell>
          <cell r="H1564">
            <v>42050</v>
          </cell>
        </row>
        <row r="1565">
          <cell r="A1565" t="str">
            <v>SCB-146a</v>
          </cell>
          <cell r="B1565" t="str">
            <v>YPF.Nq.SCB-146(d)</v>
          </cell>
          <cell r="C1565" t="str">
            <v>SCB-146(d)</v>
          </cell>
          <cell r="D1565" t="str">
            <v>YPF.Nq.SCB-0146a</v>
          </cell>
          <cell r="E1565" t="str">
            <v>Catriel</v>
          </cell>
          <cell r="F1565" t="str">
            <v>VAM Zona I</v>
          </cell>
          <cell r="G1565" t="str">
            <v>SCB- 01</v>
          </cell>
          <cell r="H1565">
            <v>42048</v>
          </cell>
        </row>
        <row r="1566">
          <cell r="A1566" t="str">
            <v>SCB-141a</v>
          </cell>
          <cell r="B1566" t="str">
            <v>YPF.Nq.SCB-141</v>
          </cell>
          <cell r="C1566" t="str">
            <v>SCB-141</v>
          </cell>
          <cell r="D1566" t="str">
            <v>YPF.Nq.SCB-0141a</v>
          </cell>
          <cell r="E1566" t="str">
            <v>Catriel</v>
          </cell>
          <cell r="F1566" t="str">
            <v>VAM Zona I</v>
          </cell>
          <cell r="G1566" t="str">
            <v>SCB- 01</v>
          </cell>
          <cell r="H1566">
            <v>42048</v>
          </cell>
        </row>
        <row r="1567">
          <cell r="A1567" t="str">
            <v>SP-286a</v>
          </cell>
          <cell r="B1567" t="str">
            <v>YPF.RN.SP-286</v>
          </cell>
          <cell r="C1567" t="str">
            <v>SP-286</v>
          </cell>
          <cell r="D1567" t="str">
            <v>YPF.RN.SP-0286a</v>
          </cell>
          <cell r="E1567" t="str">
            <v>Catriel</v>
          </cell>
          <cell r="F1567" t="str">
            <v>CAT Zona I</v>
          </cell>
          <cell r="G1567" t="str">
            <v>SP- 06</v>
          </cell>
          <cell r="H1567">
            <v>42047</v>
          </cell>
        </row>
        <row r="1568">
          <cell r="A1568" t="str">
            <v>SP-271</v>
          </cell>
          <cell r="B1568" t="str">
            <v>YPF.RN.SP-271</v>
          </cell>
          <cell r="C1568" t="str">
            <v>SP-0271</v>
          </cell>
          <cell r="D1568" t="str">
            <v>YPF.RN.SP-271</v>
          </cell>
          <cell r="E1568" t="str">
            <v>Catriel</v>
          </cell>
          <cell r="F1568" t="str">
            <v>CAT Zona I</v>
          </cell>
          <cell r="G1568" t="str">
            <v>SP- 07</v>
          </cell>
          <cell r="H1568">
            <v>42046</v>
          </cell>
        </row>
        <row r="1569">
          <cell r="A1569" t="str">
            <v>SP-422a</v>
          </cell>
          <cell r="B1569" t="str">
            <v>YPF.RN.SP-422</v>
          </cell>
          <cell r="C1569" t="str">
            <v>SP-422</v>
          </cell>
          <cell r="D1569" t="str">
            <v>YPF.RN.SP-0422a</v>
          </cell>
          <cell r="E1569" t="str">
            <v>Catriel</v>
          </cell>
          <cell r="F1569" t="str">
            <v>CAT Zona I</v>
          </cell>
          <cell r="G1569" t="str">
            <v>SP-10</v>
          </cell>
          <cell r="H1569">
            <v>42045</v>
          </cell>
        </row>
        <row r="1570">
          <cell r="A1570" t="str">
            <v>SP-392a</v>
          </cell>
          <cell r="B1570" t="str">
            <v>YPF.RN.SP-392</v>
          </cell>
          <cell r="C1570" t="str">
            <v>SP-392</v>
          </cell>
          <cell r="D1570" t="str">
            <v>YPF.RN.SP-0392a</v>
          </cell>
          <cell r="E1570" t="str">
            <v>Catriel</v>
          </cell>
          <cell r="F1570" t="str">
            <v>CAT Zona I</v>
          </cell>
          <cell r="G1570" t="str">
            <v>SP- 06</v>
          </cell>
          <cell r="H1570">
            <v>42045</v>
          </cell>
        </row>
        <row r="1571">
          <cell r="A1571" t="str">
            <v>BP-49</v>
          </cell>
          <cell r="B1571" t="str">
            <v>YPF.RN.BP-49</v>
          </cell>
          <cell r="C1571" t="str">
            <v>BP-0049</v>
          </cell>
          <cell r="D1571" t="str">
            <v>YPF.RN.BP-49</v>
          </cell>
          <cell r="E1571" t="str">
            <v>Catriel</v>
          </cell>
          <cell r="F1571" t="str">
            <v>Cedido/Vendido CATRIEL</v>
          </cell>
          <cell r="G1571" t="str">
            <v>Cedido/Vendido BAJO DEL PICHE</v>
          </cell>
          <cell r="H1571">
            <v>42045</v>
          </cell>
        </row>
        <row r="1572">
          <cell r="A1572" t="str">
            <v>SP-148(I)[00]a</v>
          </cell>
          <cell r="B1572" t="str">
            <v>YPF.RN.SP-148(I)</v>
          </cell>
          <cell r="C1572" t="str">
            <v>SP-148(I)</v>
          </cell>
          <cell r="D1572" t="str">
            <v>YPF.RN.SP-0148(I)[00]a</v>
          </cell>
          <cell r="E1572" t="str">
            <v>Catriel</v>
          </cell>
          <cell r="F1572" t="str">
            <v>CAT Zona I</v>
          </cell>
          <cell r="G1572" t="str">
            <v>SP- 07</v>
          </cell>
          <cell r="H1572">
            <v>42042</v>
          </cell>
        </row>
        <row r="1573">
          <cell r="A1573" t="str">
            <v>SCB-0074[00]a</v>
          </cell>
          <cell r="B1573" t="str">
            <v>YPF.Nq.SCB-74</v>
          </cell>
          <cell r="C1573" t="str">
            <v>SCB-74</v>
          </cell>
          <cell r="D1573" t="str">
            <v>YPF.Nq.SCB-0074[00]a</v>
          </cell>
          <cell r="E1573" t="str">
            <v>Catriel</v>
          </cell>
          <cell r="F1573" t="str">
            <v>VAM Zona I</v>
          </cell>
          <cell r="G1573" t="str">
            <v>SCB- 01</v>
          </cell>
          <cell r="H1573">
            <v>42042</v>
          </cell>
        </row>
        <row r="1574">
          <cell r="A1574" t="str">
            <v>EM-787a</v>
          </cell>
          <cell r="B1574" t="str">
            <v>YPF.RN.EM-787</v>
          </cell>
          <cell r="C1574" t="str">
            <v>EM-787</v>
          </cell>
          <cell r="D1574" t="str">
            <v>YPF.RN.EM-0787a</v>
          </cell>
          <cell r="E1574" t="str">
            <v>Catriel</v>
          </cell>
          <cell r="F1574" t="str">
            <v>Cedido/Vendido CATRIEL</v>
          </cell>
          <cell r="G1574" t="str">
            <v>Cedido /Vendido EL MEDANITO</v>
          </cell>
          <cell r="H1574">
            <v>42041</v>
          </cell>
        </row>
        <row r="1575">
          <cell r="A1575" t="str">
            <v>SP-329a</v>
          </cell>
          <cell r="B1575" t="str">
            <v>YPF.RN.SP-329</v>
          </cell>
          <cell r="C1575" t="str">
            <v>SP-329</v>
          </cell>
          <cell r="D1575" t="str">
            <v>YPF.RN.SP-0329a</v>
          </cell>
          <cell r="E1575" t="str">
            <v>Catriel</v>
          </cell>
          <cell r="F1575" t="str">
            <v>CAT Zona I</v>
          </cell>
          <cell r="G1575" t="str">
            <v>SP- 06</v>
          </cell>
          <cell r="H1575">
            <v>42039</v>
          </cell>
        </row>
        <row r="1576">
          <cell r="A1576" t="str">
            <v>VAM-45a</v>
          </cell>
          <cell r="B1576" t="str">
            <v>YPF.Nq.VAM-45</v>
          </cell>
          <cell r="C1576" t="str">
            <v>VAM-45</v>
          </cell>
          <cell r="D1576" t="str">
            <v>YPF.Nq.VAM-0045a</v>
          </cell>
          <cell r="E1576" t="str">
            <v>Catriel</v>
          </cell>
          <cell r="F1576" t="str">
            <v>VAM Zona I</v>
          </cell>
          <cell r="G1576" t="str">
            <v>VAM</v>
          </cell>
          <cell r="H1576">
            <v>42038</v>
          </cell>
        </row>
        <row r="1577">
          <cell r="A1577" t="str">
            <v>PuB.a-80</v>
          </cell>
          <cell r="B1577" t="str">
            <v>YPF.RN.PuB.a-80</v>
          </cell>
          <cell r="C1577" t="str">
            <v>PuB-0080</v>
          </cell>
          <cell r="D1577" t="str">
            <v>YPF.RN.PuB.a-80</v>
          </cell>
          <cell r="E1577" t="str">
            <v>Catriel</v>
          </cell>
          <cell r="F1577" t="str">
            <v>CAT Zona I</v>
          </cell>
          <cell r="G1577" t="str">
            <v>PB- 04</v>
          </cell>
          <cell r="H1577">
            <v>42036</v>
          </cell>
        </row>
        <row r="1578">
          <cell r="A1578" t="str">
            <v>VAM-0017[00]a</v>
          </cell>
          <cell r="B1578" t="str">
            <v>YPF.Nq.VAM.a-17</v>
          </cell>
          <cell r="C1578" t="str">
            <v>VAM-17</v>
          </cell>
          <cell r="D1578" t="str">
            <v>YPF.Nq.VAM.a-0017[00]a</v>
          </cell>
          <cell r="E1578" t="str">
            <v>Catriel</v>
          </cell>
          <cell r="F1578" t="str">
            <v>VAM Zona I</v>
          </cell>
          <cell r="G1578" t="str">
            <v>VAM</v>
          </cell>
          <cell r="H1578">
            <v>42036</v>
          </cell>
        </row>
        <row r="1579">
          <cell r="A1579" t="str">
            <v>BL-29</v>
          </cell>
          <cell r="B1579" t="str">
            <v>YPF.RN.BL-29</v>
          </cell>
          <cell r="C1579" t="str">
            <v>BL-0029</v>
          </cell>
          <cell r="D1579" t="str">
            <v>YPF.RN.BL-29</v>
          </cell>
          <cell r="E1579" t="str">
            <v>Catriel</v>
          </cell>
          <cell r="F1579" t="str">
            <v>Cedido/Vendido CATRIEL</v>
          </cell>
          <cell r="G1579" t="str">
            <v>Cedido/Vendido BARRANCA DE LOS LOROS</v>
          </cell>
          <cell r="H1579">
            <v>42035</v>
          </cell>
        </row>
        <row r="1580">
          <cell r="A1580" t="str">
            <v>SP-218</v>
          </cell>
          <cell r="B1580" t="str">
            <v>YPF.RN.SP-218</v>
          </cell>
          <cell r="C1580" t="str">
            <v>SP-0218</v>
          </cell>
          <cell r="D1580" t="str">
            <v>YPF.RN.SP-218</v>
          </cell>
          <cell r="E1580" t="str">
            <v>Catriel</v>
          </cell>
          <cell r="F1580" t="str">
            <v>CAT Zona I</v>
          </cell>
          <cell r="G1580" t="str">
            <v>SP- 03</v>
          </cell>
          <cell r="H1580">
            <v>42032</v>
          </cell>
        </row>
        <row r="1581">
          <cell r="A1581" t="str">
            <v>EM-797a</v>
          </cell>
          <cell r="B1581" t="str">
            <v>YPF.RN.EM-797</v>
          </cell>
          <cell r="C1581" t="str">
            <v>EM-797</v>
          </cell>
          <cell r="D1581" t="str">
            <v>YPF.RN.EM-0797a</v>
          </cell>
          <cell r="E1581" t="str">
            <v>Catriel</v>
          </cell>
          <cell r="F1581" t="str">
            <v>Cedido/Vendido CATRIEL</v>
          </cell>
          <cell r="G1581" t="str">
            <v>Cedido /Vendido EL MEDANITO</v>
          </cell>
          <cell r="H1581">
            <v>42031</v>
          </cell>
        </row>
        <row r="1582">
          <cell r="A1582" t="str">
            <v>VAM-0008[00]a</v>
          </cell>
          <cell r="B1582" t="str">
            <v>YPF.Nq.VAM-8</v>
          </cell>
          <cell r="C1582" t="str">
            <v>VAM-8</v>
          </cell>
          <cell r="D1582" t="str">
            <v>YPF.Nq.VAM-0008[00]a</v>
          </cell>
          <cell r="E1582" t="str">
            <v>Catriel</v>
          </cell>
          <cell r="F1582" t="str">
            <v>VAM Zona I</v>
          </cell>
          <cell r="G1582" t="str">
            <v>VAM</v>
          </cell>
          <cell r="H1582">
            <v>42031</v>
          </cell>
        </row>
        <row r="1583">
          <cell r="A1583" t="str">
            <v>SP-387a</v>
          </cell>
          <cell r="B1583" t="str">
            <v>YPF.RN.SP-387</v>
          </cell>
          <cell r="C1583" t="str">
            <v>SP-387</v>
          </cell>
          <cell r="D1583" t="str">
            <v>YPF.RN.SP-0387a</v>
          </cell>
          <cell r="E1583" t="str">
            <v>Catriel</v>
          </cell>
          <cell r="F1583" t="str">
            <v>CAT Zona I</v>
          </cell>
          <cell r="G1583" t="str">
            <v>SP- 01</v>
          </cell>
          <cell r="H1583">
            <v>42030</v>
          </cell>
        </row>
        <row r="1584">
          <cell r="A1584" t="str">
            <v>EM-801a</v>
          </cell>
          <cell r="B1584" t="str">
            <v>YPF.RN.EM-801</v>
          </cell>
          <cell r="C1584" t="str">
            <v>EM-801</v>
          </cell>
          <cell r="D1584" t="str">
            <v>YPF.RN.EM-0801a</v>
          </cell>
          <cell r="E1584" t="str">
            <v>Catriel</v>
          </cell>
          <cell r="F1584" t="str">
            <v>Cedido/Vendido CATRIEL</v>
          </cell>
          <cell r="G1584" t="str">
            <v>Cedido /Vendido EL MEDANITO</v>
          </cell>
          <cell r="H1584">
            <v>42028</v>
          </cell>
        </row>
        <row r="1585">
          <cell r="A1585" t="str">
            <v>EM-872a</v>
          </cell>
          <cell r="B1585" t="str">
            <v>YPF.RN.EM-872</v>
          </cell>
          <cell r="C1585" t="str">
            <v>EM-872</v>
          </cell>
          <cell r="D1585" t="str">
            <v>YPF.RN.EM-0872a</v>
          </cell>
          <cell r="E1585" t="str">
            <v>Catriel</v>
          </cell>
          <cell r="F1585" t="str">
            <v>Cedido/Vendido CATRIEL</v>
          </cell>
          <cell r="G1585" t="str">
            <v>Cedido /Vendido EL MEDANITO</v>
          </cell>
          <cell r="H1585">
            <v>42027</v>
          </cell>
        </row>
        <row r="1586">
          <cell r="A1586" t="str">
            <v>SP-196</v>
          </cell>
          <cell r="B1586" t="str">
            <v>YPF.RN.SP-196</v>
          </cell>
          <cell r="C1586" t="str">
            <v>SP-0196</v>
          </cell>
          <cell r="D1586" t="str">
            <v>YPF.RN.SP-196</v>
          </cell>
          <cell r="E1586" t="str">
            <v>Catriel</v>
          </cell>
          <cell r="F1586" t="str">
            <v>CAT Zona I</v>
          </cell>
          <cell r="G1586" t="str">
            <v>SP- 04</v>
          </cell>
          <cell r="H1586">
            <v>42026</v>
          </cell>
        </row>
        <row r="1587">
          <cell r="A1587" t="str">
            <v>SP-291(I)[00]a</v>
          </cell>
          <cell r="B1587" t="str">
            <v>YPF.RN.SP-291(I)</v>
          </cell>
          <cell r="C1587" t="str">
            <v>SP-291(I)</v>
          </cell>
          <cell r="D1587" t="str">
            <v>YPF.RN.SP-0291(I)[00]a</v>
          </cell>
          <cell r="E1587" t="str">
            <v>Catriel</v>
          </cell>
          <cell r="F1587" t="str">
            <v>CAT Zona I</v>
          </cell>
          <cell r="G1587" t="str">
            <v>SP- 06</v>
          </cell>
          <cell r="H1587">
            <v>42025</v>
          </cell>
        </row>
        <row r="1588">
          <cell r="A1588" t="str">
            <v>VAM-50a</v>
          </cell>
          <cell r="B1588" t="str">
            <v>YPF.Nq.VAM-50</v>
          </cell>
          <cell r="C1588" t="str">
            <v>VAM-50</v>
          </cell>
          <cell r="D1588" t="str">
            <v>YPF.Nq.VAM-0050a</v>
          </cell>
          <cell r="E1588" t="str">
            <v>Catriel</v>
          </cell>
          <cell r="F1588" t="str">
            <v>VAM Zona I</v>
          </cell>
          <cell r="G1588" t="str">
            <v>VAM</v>
          </cell>
          <cell r="H1588">
            <v>42024</v>
          </cell>
        </row>
        <row r="1589">
          <cell r="A1589" t="str">
            <v>EM-489a(I)</v>
          </cell>
          <cell r="B1589" t="str">
            <v>YPF.RN.EM.IA-489(I)</v>
          </cell>
          <cell r="C1589" t="str">
            <v>EM.IA-489(I)</v>
          </cell>
          <cell r="D1589" t="str">
            <v>YPF.RN.EM.IA-0489a(I)</v>
          </cell>
          <cell r="E1589" t="str">
            <v>Catriel</v>
          </cell>
          <cell r="F1589" t="str">
            <v>Cedido/Vendido CATRIEL</v>
          </cell>
          <cell r="G1589" t="str">
            <v>Cedido /Vendido EL MEDANITO</v>
          </cell>
          <cell r="H1589">
            <v>42023</v>
          </cell>
        </row>
        <row r="1590">
          <cell r="A1590" t="str">
            <v>SP-356a</v>
          </cell>
          <cell r="B1590" t="str">
            <v>YPF.RN.SP-356</v>
          </cell>
          <cell r="C1590" t="str">
            <v>SP-356</v>
          </cell>
          <cell r="D1590" t="str">
            <v>YPF.RN.SP-0356a</v>
          </cell>
          <cell r="E1590" t="str">
            <v>Catriel</v>
          </cell>
          <cell r="F1590" t="str">
            <v>CAT Zona I</v>
          </cell>
          <cell r="G1590" t="str">
            <v>SP- 06</v>
          </cell>
          <cell r="H1590">
            <v>42023</v>
          </cell>
        </row>
        <row r="1591">
          <cell r="A1591" t="str">
            <v>SP-36</v>
          </cell>
          <cell r="B1591" t="str">
            <v>YPF.RN.SP-36</v>
          </cell>
          <cell r="C1591" t="str">
            <v>SP-0036</v>
          </cell>
          <cell r="D1591" t="str">
            <v>YPF.RN.SP-36</v>
          </cell>
          <cell r="E1591" t="str">
            <v>Catriel</v>
          </cell>
          <cell r="F1591" t="str">
            <v>CAT Zona I</v>
          </cell>
          <cell r="G1591" t="str">
            <v>SP- 02</v>
          </cell>
          <cell r="H1591">
            <v>42019</v>
          </cell>
        </row>
        <row r="1592">
          <cell r="A1592" t="str">
            <v>EM-834a</v>
          </cell>
          <cell r="B1592" t="str">
            <v>YPF.RN.EM-834</v>
          </cell>
          <cell r="C1592" t="str">
            <v>EM-834</v>
          </cell>
          <cell r="D1592" t="str">
            <v>YPF.RN.EM-0834a</v>
          </cell>
          <cell r="E1592" t="str">
            <v>Catriel</v>
          </cell>
          <cell r="F1592" t="str">
            <v>Cedido/Vendido CATRIEL</v>
          </cell>
          <cell r="G1592" t="str">
            <v>Cedido /Vendido EL MEDANITO</v>
          </cell>
          <cell r="H1592">
            <v>42018</v>
          </cell>
        </row>
        <row r="1593">
          <cell r="A1593" t="str">
            <v>RiAl-7a</v>
          </cell>
          <cell r="B1593" t="str">
            <v>YPF.Nq.RiAl-7</v>
          </cell>
          <cell r="C1593" t="str">
            <v>RiAl-7</v>
          </cell>
          <cell r="D1593" t="str">
            <v>YPF.Nq.RiAl-0007a</v>
          </cell>
          <cell r="E1593" t="str">
            <v>Catriel</v>
          </cell>
          <cell r="F1593" t="str">
            <v>VAM Zona I</v>
          </cell>
          <cell r="G1593" t="str">
            <v>LaMa- 02</v>
          </cell>
          <cell r="H1593">
            <v>42017</v>
          </cell>
        </row>
        <row r="1594">
          <cell r="A1594" t="str">
            <v>SP-13a(I)</v>
          </cell>
          <cell r="B1594" t="str">
            <v>YPF.RN.SP-13(I)</v>
          </cell>
          <cell r="C1594" t="str">
            <v>SP-13(I)</v>
          </cell>
          <cell r="D1594" t="str">
            <v>YPF.RN.SP-0013a(I)</v>
          </cell>
          <cell r="E1594" t="str">
            <v>Catriel</v>
          </cell>
          <cell r="F1594" t="str">
            <v>CAT Zona I</v>
          </cell>
          <cell r="G1594" t="str">
            <v>SP- 03</v>
          </cell>
          <cell r="H1594">
            <v>42016</v>
          </cell>
        </row>
        <row r="1595">
          <cell r="A1595" t="str">
            <v>EM-768a</v>
          </cell>
          <cell r="B1595" t="str">
            <v>YPF.RN.EM-768</v>
          </cell>
          <cell r="C1595" t="str">
            <v>EM-768</v>
          </cell>
          <cell r="D1595" t="str">
            <v>YPF.RN.EM-0768a</v>
          </cell>
          <cell r="E1595" t="str">
            <v>Catriel</v>
          </cell>
          <cell r="F1595" t="str">
            <v>Cedido/Vendido CATRIEL</v>
          </cell>
          <cell r="G1595" t="str">
            <v>Cedido /Vendido EL MEDANITO</v>
          </cell>
          <cell r="H1595">
            <v>42015</v>
          </cell>
        </row>
        <row r="1596">
          <cell r="A1596" t="str">
            <v>SP-423a</v>
          </cell>
          <cell r="B1596" t="str">
            <v>YPF.RN.SP-423</v>
          </cell>
          <cell r="C1596" t="str">
            <v>SP-423</v>
          </cell>
          <cell r="D1596" t="str">
            <v>YPF.RN.SP-0423a</v>
          </cell>
          <cell r="E1596" t="str">
            <v>Catriel</v>
          </cell>
          <cell r="F1596" t="str">
            <v>CAT Zona I</v>
          </cell>
          <cell r="G1596" t="str">
            <v>SP-10</v>
          </cell>
          <cell r="H1596">
            <v>42014</v>
          </cell>
        </row>
        <row r="1597">
          <cell r="A1597" t="str">
            <v>SP-24</v>
          </cell>
          <cell r="B1597" t="str">
            <v>YPF.RN.SP-24</v>
          </cell>
          <cell r="C1597" t="str">
            <v>SP-0024</v>
          </cell>
          <cell r="D1597" t="str">
            <v>YPF.RN.SP-24</v>
          </cell>
          <cell r="E1597" t="str">
            <v>Catriel</v>
          </cell>
          <cell r="F1597" t="str">
            <v>CAT Zona I</v>
          </cell>
          <cell r="G1597" t="str">
            <v>SP- 01</v>
          </cell>
          <cell r="H1597">
            <v>42012</v>
          </cell>
        </row>
        <row r="1598">
          <cell r="A1598" t="str">
            <v>SP-461a</v>
          </cell>
          <cell r="B1598" t="str">
            <v>YPF.RN.SP.a-461</v>
          </cell>
          <cell r="C1598" t="str">
            <v>SP.a-461</v>
          </cell>
          <cell r="D1598" t="str">
            <v>YPF.RN.SP.a-0461a</v>
          </cell>
          <cell r="E1598" t="str">
            <v>Catriel</v>
          </cell>
          <cell r="F1598" t="str">
            <v>CAT Zona I</v>
          </cell>
          <cell r="G1598" t="str">
            <v>SP- 01</v>
          </cell>
          <cell r="H1598">
            <v>42010</v>
          </cell>
        </row>
        <row r="1599">
          <cell r="A1599" t="str">
            <v>VAM-47a</v>
          </cell>
          <cell r="B1599" t="str">
            <v>YPF.Nq.VAM.a-47(d)</v>
          </cell>
          <cell r="C1599" t="str">
            <v>VAM.a-47(d)</v>
          </cell>
          <cell r="D1599" t="str">
            <v>YPF.Nq.VAM.a-0047a</v>
          </cell>
          <cell r="E1599" t="str">
            <v>Catriel</v>
          </cell>
          <cell r="F1599" t="str">
            <v>VAM Zona I</v>
          </cell>
          <cell r="G1599" t="str">
            <v>VAM</v>
          </cell>
          <cell r="H1599">
            <v>42010</v>
          </cell>
        </row>
        <row r="1600">
          <cell r="A1600" t="str">
            <v>SP-355a</v>
          </cell>
          <cell r="B1600" t="str">
            <v>YPF.RN.SP-355</v>
          </cell>
          <cell r="C1600" t="str">
            <v>SP-355</v>
          </cell>
          <cell r="D1600" t="str">
            <v>YPF.RN.SP-0355a</v>
          </cell>
          <cell r="E1600" t="str">
            <v>Catriel</v>
          </cell>
          <cell r="F1600" t="str">
            <v>CAT Zona I</v>
          </cell>
          <cell r="G1600" t="str">
            <v>SP- 06</v>
          </cell>
          <cell r="H1600">
            <v>42009</v>
          </cell>
        </row>
        <row r="1601">
          <cell r="A1601" t="str">
            <v>BP-10</v>
          </cell>
          <cell r="B1601" t="str">
            <v>YPF.RN.BP-10</v>
          </cell>
          <cell r="C1601" t="str">
            <v>BP-0010</v>
          </cell>
          <cell r="D1601" t="str">
            <v>YPF.RN.BP-10</v>
          </cell>
          <cell r="E1601" t="str">
            <v>Catriel</v>
          </cell>
          <cell r="F1601" t="str">
            <v>Cedido/Vendido CATRIEL</v>
          </cell>
          <cell r="G1601" t="str">
            <v>Cedido/Vendido BAJO DEL PICHE</v>
          </cell>
          <cell r="H1601">
            <v>42008</v>
          </cell>
        </row>
        <row r="1602">
          <cell r="A1602" t="str">
            <v>SP-84</v>
          </cell>
          <cell r="B1602" t="str">
            <v>YPF.RN.SP-84</v>
          </cell>
          <cell r="C1602" t="str">
            <v>SP-0084</v>
          </cell>
          <cell r="D1602" t="str">
            <v>YPF.RN.SP-84</v>
          </cell>
          <cell r="E1602" t="str">
            <v>Catriel</v>
          </cell>
          <cell r="F1602" t="str">
            <v>CAT Zona I</v>
          </cell>
          <cell r="G1602" t="str">
            <v>SP- 04</v>
          </cell>
          <cell r="H1602">
            <v>42008</v>
          </cell>
        </row>
      </sheetData>
      <sheetData sheetId="33">
        <row r="2">
          <cell r="A2" t="str">
            <v>Nombre Corto TOW/Ubicación Técnica</v>
          </cell>
          <cell r="B2" t="str">
            <v>Empresa</v>
          </cell>
          <cell r="C2" t="str">
            <v>Mes de Certificación</v>
          </cell>
          <cell r="D2" t="str">
            <v>Operaciones</v>
          </cell>
          <cell r="E2" t="str">
            <v>O&amp;M</v>
          </cell>
          <cell r="F2" t="str">
            <v>Batería</v>
          </cell>
          <cell r="G2" t="str">
            <v>Tipo de instalación</v>
          </cell>
          <cell r="H2" t="str">
            <v>Nombre Corto TOW/Ubicación Técnica</v>
          </cell>
          <cell r="I2" t="str">
            <v>Tipo de tratamiento</v>
          </cell>
          <cell r="J2" t="str">
            <v>Tipo de producto químico</v>
          </cell>
          <cell r="K2" t="str">
            <v>Producto Químico</v>
          </cell>
          <cell r="L2" t="str">
            <v>SAP</v>
          </cell>
          <cell r="M2" t="str">
            <v>Base de cálculo</v>
          </cell>
          <cell r="N2" t="str">
            <v>Método de Aplicación</v>
          </cell>
          <cell r="O2" t="str">
            <v>Tratamiento Programado/Eventual</v>
          </cell>
          <cell r="R2" t="str">
            <v>Frecuencia</v>
          </cell>
          <cell r="S2" t="str">
            <v>Aplicación</v>
          </cell>
          <cell r="T2" t="str">
            <v>CeCo</v>
          </cell>
          <cell r="U2" t="str">
            <v>Operadores</v>
          </cell>
          <cell r="X2" t="str">
            <v>Producto Químico</v>
          </cell>
          <cell r="Y2" t="str">
            <v>Tipo de producto químico</v>
          </cell>
          <cell r="Z2" t="str">
            <v>Yacimiento</v>
          </cell>
        </row>
        <row r="3">
          <cell r="A3" t="str">
            <v>CAv.x-3</v>
          </cell>
          <cell r="B3" t="str">
            <v>BAKER HUGHES ARGENTINA S.R.L.</v>
          </cell>
          <cell r="C3">
            <v>43831</v>
          </cell>
          <cell r="D3" t="str">
            <v>Chubut</v>
          </cell>
          <cell r="E3" t="str">
            <v>Barrancas</v>
          </cell>
          <cell r="F3" t="str">
            <v>SCB- 01</v>
          </cell>
          <cell r="G3" t="str">
            <v>Acueducto</v>
          </cell>
          <cell r="H3" t="str">
            <v>CAv.x-3</v>
          </cell>
          <cell r="I3" t="str">
            <v>Aseguramiento de Flujo</v>
          </cell>
          <cell r="J3" t="str">
            <v>Antiespumante</v>
          </cell>
          <cell r="K3" t="str">
            <v>ABC11</v>
          </cell>
          <cell r="L3">
            <v>50600314</v>
          </cell>
          <cell r="M3" t="str">
            <v>Caudal de agua/día</v>
          </cell>
          <cell r="N3" t="str">
            <v>Batch Camión</v>
          </cell>
          <cell r="O3" t="str">
            <v>Eventual</v>
          </cell>
          <cell r="R3" t="str">
            <v>C</v>
          </cell>
          <cell r="S3" t="str">
            <v>Batch</v>
          </cell>
          <cell r="T3">
            <v>222057</v>
          </cell>
          <cell r="U3" t="str">
            <v>Operador</v>
          </cell>
          <cell r="X3" t="str">
            <v>ABC11</v>
          </cell>
          <cell r="Y3" t="str">
            <v>Antiespumante</v>
          </cell>
          <cell r="Z3" t="str">
            <v>Señal Cerro Bayo</v>
          </cell>
        </row>
        <row r="4">
          <cell r="A4" t="str">
            <v>CHNo-1a(d)</v>
          </cell>
          <cell r="B4" t="str">
            <v>BOLLAND &amp; CIA. S.A.U</v>
          </cell>
          <cell r="C4">
            <v>43862</v>
          </cell>
          <cell r="D4" t="str">
            <v>El Porton</v>
          </cell>
          <cell r="E4" t="str">
            <v>Chachahuen</v>
          </cell>
          <cell r="F4" t="str">
            <v>CHON</v>
          </cell>
          <cell r="G4" t="str">
            <v>Batería</v>
          </cell>
          <cell r="H4" t="str">
            <v>CHNo-1a(d)</v>
          </cell>
          <cell r="I4" t="str">
            <v>Calidad de Agua</v>
          </cell>
          <cell r="J4" t="str">
            <v>Antiespumante</v>
          </cell>
          <cell r="K4" t="str">
            <v>ABC19</v>
          </cell>
          <cell r="L4">
            <v>1000544297</v>
          </cell>
          <cell r="M4" t="str">
            <v>Caudal de bruta/día</v>
          </cell>
          <cell r="N4" t="str">
            <v>Batch Cuba</v>
          </cell>
          <cell r="O4" t="str">
            <v>Programado</v>
          </cell>
          <cell r="R4" t="str">
            <v>S</v>
          </cell>
          <cell r="S4" t="str">
            <v>Batch&amp;Recirc</v>
          </cell>
          <cell r="T4">
            <v>222058</v>
          </cell>
          <cell r="U4" t="str">
            <v xml:space="preserve">SCB CHO </v>
          </cell>
          <cell r="X4" t="str">
            <v>ABC19</v>
          </cell>
          <cell r="Y4" t="str">
            <v>Antiespumante</v>
          </cell>
          <cell r="Z4" t="str">
            <v>Cerro Hamaca Oeste</v>
          </cell>
        </row>
        <row r="5">
          <cell r="A5" t="str">
            <v>CHO.a-38[00]a</v>
          </cell>
          <cell r="B5" t="str">
            <v>CHAMPIONX ARGENTINA SRL</v>
          </cell>
          <cell r="C5">
            <v>43891</v>
          </cell>
          <cell r="D5" t="str">
            <v>Loma la Lata</v>
          </cell>
          <cell r="E5" t="str">
            <v>Desfiladero Bayo</v>
          </cell>
          <cell r="F5" t="str">
            <v>CHON</v>
          </cell>
          <cell r="G5" t="str">
            <v>Colector</v>
          </cell>
          <cell r="H5" t="str">
            <v>CHO.a-38[00]a</v>
          </cell>
          <cell r="I5" t="str">
            <v>Deshidratación y calidad de entrega</v>
          </cell>
          <cell r="J5" t="str">
            <v>Antiespumante</v>
          </cell>
          <cell r="K5" t="str">
            <v>ABC33</v>
          </cell>
          <cell r="L5">
            <v>1000037230</v>
          </cell>
          <cell r="M5" t="str">
            <v>Caudal de gas/día</v>
          </cell>
          <cell r="N5" t="str">
            <v>Batch Camión-Recirculado</v>
          </cell>
          <cell r="O5" t="str">
            <v>Observaciones</v>
          </cell>
          <cell r="R5" t="str">
            <v>Q</v>
          </cell>
          <cell r="S5" t="str">
            <v>Capilar</v>
          </cell>
          <cell r="T5">
            <v>222058</v>
          </cell>
          <cell r="U5" t="str">
            <v>VAM</v>
          </cell>
          <cell r="X5" t="str">
            <v>ABC33</v>
          </cell>
          <cell r="Y5" t="str">
            <v>Antiespumante</v>
          </cell>
          <cell r="Z5" t="str">
            <v>Cerro Hamaca Oeste</v>
          </cell>
        </row>
        <row r="6">
          <cell r="A6" t="str">
            <v>CHO.a-5</v>
          </cell>
          <cell r="B6" t="str">
            <v>CLARIANT ARGENTINA SA</v>
          </cell>
          <cell r="C6">
            <v>43922</v>
          </cell>
          <cell r="D6" t="str">
            <v>Mendoza</v>
          </cell>
          <cell r="E6" t="str">
            <v>El Dorsal</v>
          </cell>
          <cell r="F6" t="str">
            <v>CH</v>
          </cell>
          <cell r="G6" t="str">
            <v>Compresora</v>
          </cell>
          <cell r="H6" t="str">
            <v>CHO.a-5</v>
          </cell>
          <cell r="I6" t="str">
            <v>Integridad y Corrosión</v>
          </cell>
          <cell r="J6" t="str">
            <v>Antiespumante</v>
          </cell>
          <cell r="K6" t="str">
            <v>ABC42</v>
          </cell>
          <cell r="L6">
            <v>1000544337</v>
          </cell>
          <cell r="M6" t="str">
            <v>Caudal de neta/día</v>
          </cell>
          <cell r="N6" t="str">
            <v>Continua</v>
          </cell>
          <cell r="R6" t="str">
            <v>M</v>
          </cell>
          <cell r="S6" t="str">
            <v>Capilar/ EC doble dosificadora</v>
          </cell>
          <cell r="T6">
            <v>222058</v>
          </cell>
          <cell r="U6" t="str">
            <v>SP 2</v>
          </cell>
          <cell r="V6" t="str">
            <v>Erik</v>
          </cell>
          <cell r="X6" t="str">
            <v>ABC42</v>
          </cell>
          <cell r="Y6" t="str">
            <v>Antiespumante</v>
          </cell>
          <cell r="Z6" t="str">
            <v>Cerro Hamaca Oeste</v>
          </cell>
        </row>
        <row r="7">
          <cell r="A7" t="str">
            <v>CHO.a-55(d)[00]a</v>
          </cell>
          <cell r="B7" t="str">
            <v>LABORATORIOS BUCKMAN S.A.</v>
          </cell>
          <cell r="C7">
            <v>43952</v>
          </cell>
          <cell r="D7" t="str">
            <v>NOC Este</v>
          </cell>
          <cell r="E7" t="str">
            <v>El Guadal</v>
          </cell>
          <cell r="F7" t="str">
            <v>CHON</v>
          </cell>
          <cell r="G7" t="str">
            <v>Consumo Oficina</v>
          </cell>
          <cell r="H7" t="str">
            <v>CHO.a-55(d)[00]a</v>
          </cell>
          <cell r="I7" t="str">
            <v>Observaciones</v>
          </cell>
          <cell r="J7" t="str">
            <v>Inhibidor de hidratos</v>
          </cell>
          <cell r="K7" t="str">
            <v>BHI50</v>
          </cell>
          <cell r="L7">
            <v>1000180611</v>
          </cell>
          <cell r="M7" t="str">
            <v>Caudal de agua durante el batch</v>
          </cell>
          <cell r="N7" t="str">
            <v>Encapsulado</v>
          </cell>
          <cell r="S7" t="str">
            <v>Continua</v>
          </cell>
          <cell r="T7">
            <v>222058</v>
          </cell>
          <cell r="U7" t="str">
            <v>SP 1</v>
          </cell>
          <cell r="V7" t="str">
            <v>Gustavo/Diego</v>
          </cell>
          <cell r="X7" t="str">
            <v>BHI50</v>
          </cell>
          <cell r="Y7" t="str">
            <v>Inhibidor de hidratos</v>
          </cell>
          <cell r="Z7" t="str">
            <v>Cerro Hamaca Oeste</v>
          </cell>
        </row>
        <row r="8">
          <cell r="A8" t="str">
            <v>CHO.a-57(d)[00]a</v>
          </cell>
          <cell r="B8" t="str">
            <v>RECO S.A.</v>
          </cell>
          <cell r="C8">
            <v>43983</v>
          </cell>
          <cell r="D8" t="str">
            <v>NOC Oeste</v>
          </cell>
          <cell r="E8" t="str">
            <v>El Porton</v>
          </cell>
          <cell r="F8" t="str">
            <v>CHON</v>
          </cell>
          <cell r="G8" t="str">
            <v>Descargadero</v>
          </cell>
          <cell r="H8" t="str">
            <v>CHO.a-57(d)[00]a</v>
          </cell>
          <cell r="J8" t="str">
            <v>Inhibidor de hidratos</v>
          </cell>
          <cell r="K8" t="str">
            <v>BHI58</v>
          </cell>
          <cell r="L8">
            <v>1000544325</v>
          </cell>
          <cell r="M8" t="str">
            <v>Caudal de bruta durante el batch</v>
          </cell>
          <cell r="N8" t="str">
            <v>Squeeze</v>
          </cell>
          <cell r="S8" t="str">
            <v xml:space="preserve">EC </v>
          </cell>
          <cell r="T8">
            <v>222058</v>
          </cell>
          <cell r="U8" t="str">
            <v>Camioneros</v>
          </cell>
          <cell r="X8" t="str">
            <v>BHI58</v>
          </cell>
          <cell r="Y8" t="str">
            <v>Inhibidor de hidratos</v>
          </cell>
          <cell r="Z8" t="str">
            <v>Cerro Hamaca Oeste</v>
          </cell>
        </row>
        <row r="9">
          <cell r="A9" t="str">
            <v>CHO.a-6</v>
          </cell>
          <cell r="B9" t="str">
            <v>WATER TECHNOLOGIES &amp; SOLUTIONS</v>
          </cell>
          <cell r="C9">
            <v>44013</v>
          </cell>
          <cell r="D9" t="str">
            <v>Rincon de los Sauces</v>
          </cell>
          <cell r="E9" t="str">
            <v>El Trebol - Esc</v>
          </cell>
          <cell r="F9" t="str">
            <v>CH</v>
          </cell>
          <cell r="G9" t="str">
            <v>EPF</v>
          </cell>
          <cell r="H9" t="str">
            <v>CHO.a-6</v>
          </cell>
          <cell r="J9" t="str">
            <v>Inhibidor de hidratos</v>
          </cell>
          <cell r="K9" t="str">
            <v>BHI7030</v>
          </cell>
          <cell r="L9">
            <v>1000536997</v>
          </cell>
          <cell r="M9" t="str">
            <v>Caudal de neta durante el batch</v>
          </cell>
          <cell r="N9" t="str">
            <v>Observaciones</v>
          </cell>
          <cell r="S9" t="str">
            <v>EC con rec</v>
          </cell>
          <cell r="T9">
            <v>222058</v>
          </cell>
          <cell r="X9" t="str">
            <v>BHI7030</v>
          </cell>
          <cell r="Y9" t="str">
            <v>Inhibidor de hidratos</v>
          </cell>
          <cell r="Z9" t="str">
            <v>Cerro Hamaca Oeste</v>
          </cell>
        </row>
        <row r="10">
          <cell r="A10" t="str">
            <v>CHO.e-3</v>
          </cell>
          <cell r="C10">
            <v>44044</v>
          </cell>
          <cell r="D10" t="str">
            <v>Rio Negro</v>
          </cell>
          <cell r="E10" t="str">
            <v>Estacion Fernandez Oro</v>
          </cell>
          <cell r="F10" t="str">
            <v>CH</v>
          </cell>
          <cell r="G10" t="str">
            <v>Gasoducto</v>
          </cell>
          <cell r="H10" t="str">
            <v>CHO.e-3</v>
          </cell>
          <cell r="J10" t="str">
            <v>Inhibidor de hidratos</v>
          </cell>
          <cell r="K10" t="str">
            <v>BHI7038</v>
          </cell>
          <cell r="L10">
            <v>1000544340</v>
          </cell>
          <cell r="M10" t="str">
            <v>Caudal de agua entre batchs</v>
          </cell>
          <cell r="S10" t="str">
            <v>EC doble dosificadora</v>
          </cell>
          <cell r="T10">
            <v>222058</v>
          </cell>
          <cell r="X10" t="str">
            <v>BHI7038</v>
          </cell>
          <cell r="Y10" t="str">
            <v>Inhibidor de hidratos</v>
          </cell>
          <cell r="Z10" t="str">
            <v>Cerro Hamaca Oeste</v>
          </cell>
        </row>
        <row r="11">
          <cell r="A11" t="str">
            <v>CHO.x-1</v>
          </cell>
          <cell r="C11">
            <v>44075</v>
          </cell>
          <cell r="D11" t="str">
            <v>Santa Cruz</v>
          </cell>
          <cell r="E11" t="str">
            <v>La Ventana Vizcachera</v>
          </cell>
          <cell r="F11" t="str">
            <v>CH</v>
          </cell>
          <cell r="G11" t="str">
            <v>Linea de pozo</v>
          </cell>
          <cell r="H11" t="str">
            <v>CHO.x-1</v>
          </cell>
          <cell r="J11" t="str">
            <v>Secuestrante de sulfhídrico</v>
          </cell>
          <cell r="K11" t="str">
            <v>BSH300</v>
          </cell>
          <cell r="L11">
            <v>1000581772</v>
          </cell>
          <cell r="M11" t="str">
            <v>Caudal de bruta entre batchs</v>
          </cell>
          <cell r="S11" t="str">
            <v>FDP</v>
          </cell>
          <cell r="T11">
            <v>222058</v>
          </cell>
          <cell r="X11" t="str">
            <v>BSH300</v>
          </cell>
          <cell r="Y11" t="str">
            <v>Secuestrante de sulfhídrico</v>
          </cell>
          <cell r="Z11" t="str">
            <v>Cerro Hamaca Oeste</v>
          </cell>
        </row>
        <row r="12">
          <cell r="A12" t="str">
            <v>CHO-11</v>
          </cell>
          <cell r="C12">
            <v>44105</v>
          </cell>
          <cell r="D12" t="str">
            <v>Tierra del Fuego</v>
          </cell>
          <cell r="E12" t="str">
            <v>Las Heras CG - Canadon Escondida</v>
          </cell>
          <cell r="F12" t="str">
            <v>CH</v>
          </cell>
          <cell r="G12" t="str">
            <v>Oleoducto</v>
          </cell>
          <cell r="H12" t="str">
            <v>CHO-11</v>
          </cell>
          <cell r="J12" t="str">
            <v>Secuestrante de sulfhídrico</v>
          </cell>
          <cell r="K12" t="str">
            <v>BSH506</v>
          </cell>
          <cell r="L12">
            <v>50600943</v>
          </cell>
          <cell r="M12" t="str">
            <v>Caudal de neta entre batchs</v>
          </cell>
          <cell r="S12" t="str">
            <v>Lin. Conduc.</v>
          </cell>
          <cell r="T12">
            <v>222058</v>
          </cell>
          <cell r="X12" t="str">
            <v>BSH506</v>
          </cell>
          <cell r="Y12" t="str">
            <v>Secuestrante de sulfhídrico</v>
          </cell>
          <cell r="Z12" t="str">
            <v>Cerro Hamaca Oeste</v>
          </cell>
        </row>
        <row r="13">
          <cell r="A13" t="str">
            <v>CHO-12</v>
          </cell>
          <cell r="C13">
            <v>44136</v>
          </cell>
          <cell r="E13" t="str">
            <v>Loma La Lata</v>
          </cell>
          <cell r="F13" t="str">
            <v>CH</v>
          </cell>
          <cell r="G13" t="str">
            <v>Planta</v>
          </cell>
          <cell r="H13" t="str">
            <v>CHO-12</v>
          </cell>
          <cell r="J13" t="str">
            <v>Secuestrante de sulfhídrico</v>
          </cell>
          <cell r="K13" t="str">
            <v>BSH8050</v>
          </cell>
          <cell r="L13">
            <v>1000539909</v>
          </cell>
          <cell r="M13" t="str">
            <v>Define el consumo un tercero o YPF</v>
          </cell>
          <cell r="S13" t="str">
            <v xml:space="preserve">Planta de Gas </v>
          </cell>
          <cell r="T13">
            <v>222058</v>
          </cell>
          <cell r="X13" t="str">
            <v>BSH8050</v>
          </cell>
          <cell r="Y13" t="str">
            <v>Secuestrante de sulfhídrico</v>
          </cell>
          <cell r="Z13" t="str">
            <v>Cerro Hamaca Oeste</v>
          </cell>
        </row>
        <row r="14">
          <cell r="A14" t="str">
            <v>CHO-13</v>
          </cell>
          <cell r="C14">
            <v>44166</v>
          </cell>
          <cell r="E14" t="str">
            <v>Los Perales</v>
          </cell>
          <cell r="F14" t="str">
            <v>CH</v>
          </cell>
          <cell r="G14" t="str">
            <v>Pozo inyector</v>
          </cell>
          <cell r="H14" t="str">
            <v>CHO-13</v>
          </cell>
          <cell r="J14" t="str">
            <v>Biocida</v>
          </cell>
          <cell r="K14" t="str">
            <v>BX158</v>
          </cell>
          <cell r="L14">
            <v>1000544648</v>
          </cell>
          <cell r="M14" t="str">
            <v>Recomendación técnica en litros (por día, mes o batch)</v>
          </cell>
          <cell r="S14" t="str">
            <v>Salida separador</v>
          </cell>
          <cell r="T14">
            <v>222058</v>
          </cell>
          <cell r="X14" t="str">
            <v>BX158</v>
          </cell>
          <cell r="Y14" t="str">
            <v>Biocida</v>
          </cell>
          <cell r="Z14" t="str">
            <v>Cerro Hamaca Oeste</v>
          </cell>
        </row>
        <row r="15">
          <cell r="A15" t="str">
            <v>CHO-14</v>
          </cell>
          <cell r="C15">
            <v>44197</v>
          </cell>
          <cell r="E15" t="str">
            <v>Malargue</v>
          </cell>
          <cell r="F15" t="str">
            <v>CH</v>
          </cell>
          <cell r="G15" t="str">
            <v xml:space="preserve">Pozo productor </v>
          </cell>
          <cell r="H15" t="str">
            <v>CHO-14</v>
          </cell>
          <cell r="J15" t="str">
            <v>Biocida</v>
          </cell>
          <cell r="K15" t="str">
            <v>BX237</v>
          </cell>
          <cell r="L15">
            <v>1000558124</v>
          </cell>
          <cell r="M15" t="str">
            <v>Simulación de inhibición de hidratos</v>
          </cell>
          <cell r="T15">
            <v>222058</v>
          </cell>
          <cell r="X15" t="str">
            <v>BX237</v>
          </cell>
          <cell r="Y15" t="str">
            <v>Biocida</v>
          </cell>
          <cell r="Z15" t="str">
            <v>Cerro Hamaca Oeste</v>
          </cell>
        </row>
        <row r="16">
          <cell r="A16" t="str">
            <v>CHO-19</v>
          </cell>
          <cell r="C16">
            <v>44228</v>
          </cell>
          <cell r="E16" t="str">
            <v>Manantiales Behr</v>
          </cell>
          <cell r="F16" t="str">
            <v>CH</v>
          </cell>
          <cell r="G16" t="str">
            <v>Satélite</v>
          </cell>
          <cell r="H16" t="str">
            <v>CHO-19</v>
          </cell>
          <cell r="J16" t="str">
            <v>Biocida</v>
          </cell>
          <cell r="K16" t="str">
            <v>BX256</v>
          </cell>
          <cell r="L16">
            <v>1000232727</v>
          </cell>
          <cell r="M16" t="str">
            <v>Simulación de secuestro de sulfhídrico</v>
          </cell>
          <cell r="T16">
            <v>222058</v>
          </cell>
          <cell r="X16" t="str">
            <v>BX256</v>
          </cell>
          <cell r="Y16" t="str">
            <v>Biocida</v>
          </cell>
          <cell r="Z16" t="str">
            <v>Cerro Hamaca Oeste</v>
          </cell>
        </row>
        <row r="17">
          <cell r="A17" t="str">
            <v>CHO-21a</v>
          </cell>
          <cell r="C17">
            <v>44256</v>
          </cell>
          <cell r="E17" t="str">
            <v>NCE Norte</v>
          </cell>
          <cell r="F17" t="str">
            <v>CH</v>
          </cell>
          <cell r="G17" t="str">
            <v>Tk elevado</v>
          </cell>
          <cell r="H17" t="str">
            <v>CHO-21a</v>
          </cell>
          <cell r="J17" t="str">
            <v>Biocida</v>
          </cell>
          <cell r="K17" t="str">
            <v>BX264</v>
          </cell>
          <cell r="L17">
            <v>1000544347</v>
          </cell>
          <cell r="M17" t="str">
            <v>Volumen de agua de tanque/equipo</v>
          </cell>
          <cell r="T17">
            <v>222058</v>
          </cell>
          <cell r="X17" t="str">
            <v>BX264</v>
          </cell>
          <cell r="Y17" t="str">
            <v>Biocida</v>
          </cell>
          <cell r="Z17" t="str">
            <v>Cerro Hamaca Oeste</v>
          </cell>
        </row>
        <row r="18">
          <cell r="A18" t="str">
            <v>CHO-22a</v>
          </cell>
          <cell r="C18">
            <v>44287</v>
          </cell>
          <cell r="E18" t="str">
            <v>NCE Sur</v>
          </cell>
          <cell r="F18" t="str">
            <v>CH</v>
          </cell>
          <cell r="G18" t="str">
            <v>USP</v>
          </cell>
          <cell r="H18" t="str">
            <v>CHO-22a</v>
          </cell>
          <cell r="J18" t="str">
            <v>Biocida/Inhibidor de corrosión</v>
          </cell>
          <cell r="K18" t="str">
            <v>BX707</v>
          </cell>
          <cell r="L18">
            <v>50600319</v>
          </cell>
          <cell r="M18" t="str">
            <v>Volumen de interfase de tanque/equipo</v>
          </cell>
          <cell r="T18">
            <v>222058</v>
          </cell>
          <cell r="X18" t="str">
            <v>BX707</v>
          </cell>
          <cell r="Y18" t="str">
            <v>Biocida/Inhibidor de corrosión</v>
          </cell>
          <cell r="Z18" t="str">
            <v>Cerro Hamaca Oeste</v>
          </cell>
        </row>
        <row r="19">
          <cell r="A19" t="str">
            <v>CHO-23a</v>
          </cell>
          <cell r="C19">
            <v>44317</v>
          </cell>
          <cell r="E19" t="str">
            <v>NCO Norte</v>
          </cell>
          <cell r="F19" t="str">
            <v>CH</v>
          </cell>
          <cell r="G19" t="str">
            <v>Observaciones</v>
          </cell>
          <cell r="H19" t="str">
            <v>CHO-23a</v>
          </cell>
          <cell r="J19" t="str">
            <v>Biocida/Inhibidor de corrosión</v>
          </cell>
          <cell r="K19" t="str">
            <v>BX715</v>
          </cell>
          <cell r="L19">
            <v>1000544339</v>
          </cell>
          <cell r="M19" t="str">
            <v>Volumen de petróleo de tanque/equipo</v>
          </cell>
          <cell r="T19">
            <v>222058</v>
          </cell>
          <cell r="X19" t="str">
            <v>BX715</v>
          </cell>
          <cell r="Y19" t="str">
            <v>Biocida/Inhibidor de corrosión</v>
          </cell>
          <cell r="Z19" t="str">
            <v>Cerro Hamaca Oeste</v>
          </cell>
        </row>
        <row r="20">
          <cell r="A20" t="str">
            <v>CHO-24a</v>
          </cell>
          <cell r="C20">
            <v>44348</v>
          </cell>
          <cell r="E20" t="str">
            <v>NCO Sur</v>
          </cell>
          <cell r="F20" t="str">
            <v>CH</v>
          </cell>
          <cell r="H20" t="str">
            <v>CHO-24a</v>
          </cell>
          <cell r="J20" t="str">
            <v>Biocida</v>
          </cell>
          <cell r="K20" t="str">
            <v>BX844</v>
          </cell>
          <cell r="L20">
            <v>1000544350</v>
          </cell>
          <cell r="M20" t="str">
            <v>Volumen total de tanque/equipo</v>
          </cell>
          <cell r="T20">
            <v>222058</v>
          </cell>
          <cell r="X20" t="str">
            <v>BX844</v>
          </cell>
          <cell r="Y20" t="str">
            <v>Biocida</v>
          </cell>
          <cell r="Z20" t="str">
            <v>Cerro Hamaca Oeste</v>
          </cell>
        </row>
        <row r="21">
          <cell r="A21" t="str">
            <v>CHO-25a</v>
          </cell>
          <cell r="C21">
            <v>44378</v>
          </cell>
          <cell r="E21" t="str">
            <v>Puesto Hernandez</v>
          </cell>
          <cell r="F21" t="str">
            <v>CH</v>
          </cell>
          <cell r="H21" t="str">
            <v>CHO-25a</v>
          </cell>
          <cell r="J21" t="str">
            <v>Biocida</v>
          </cell>
          <cell r="K21" t="str">
            <v>BX910</v>
          </cell>
          <cell r="L21">
            <v>1000304898</v>
          </cell>
          <cell r="M21" t="str">
            <v>Volumen de cámara del pozo</v>
          </cell>
          <cell r="T21">
            <v>222058</v>
          </cell>
          <cell r="X21" t="str">
            <v>BX910</v>
          </cell>
          <cell r="Y21" t="str">
            <v>Biocida</v>
          </cell>
          <cell r="Z21" t="str">
            <v>Cerro Hamaca Oeste</v>
          </cell>
        </row>
        <row r="22">
          <cell r="A22" t="str">
            <v>CHO-26a</v>
          </cell>
          <cell r="C22">
            <v>44409</v>
          </cell>
          <cell r="E22" t="str">
            <v>Rincon</v>
          </cell>
          <cell r="F22" t="str">
            <v>CH</v>
          </cell>
          <cell r="H22" t="str">
            <v>CHO-26a</v>
          </cell>
          <cell r="J22" t="str">
            <v>Biocida</v>
          </cell>
          <cell r="K22" t="str">
            <v>BX927</v>
          </cell>
          <cell r="L22">
            <v>1000555742</v>
          </cell>
          <cell r="M22" t="str">
            <v>Volumen de instalación a cubrir (filmógenos)</v>
          </cell>
          <cell r="T22">
            <v>222058</v>
          </cell>
          <cell r="X22" t="str">
            <v>BX927</v>
          </cell>
          <cell r="Y22" t="str">
            <v>Biocida</v>
          </cell>
          <cell r="Z22" t="str">
            <v>Cerro Hamaca Oeste</v>
          </cell>
        </row>
        <row r="23">
          <cell r="A23" t="str">
            <v>CHO-27a</v>
          </cell>
          <cell r="C23">
            <v>44440</v>
          </cell>
          <cell r="E23" t="str">
            <v>Rio Neuquen</v>
          </cell>
          <cell r="F23" t="str">
            <v>CH</v>
          </cell>
          <cell r="H23" t="str">
            <v>CHO-27a</v>
          </cell>
          <cell r="J23" t="str">
            <v>Biocida</v>
          </cell>
          <cell r="K23" t="str">
            <v>BX950</v>
          </cell>
          <cell r="L23">
            <v>50695315</v>
          </cell>
          <cell r="M23" t="str">
            <v>Observaciones</v>
          </cell>
          <cell r="T23">
            <v>222058</v>
          </cell>
          <cell r="X23" t="str">
            <v>BX950</v>
          </cell>
          <cell r="Y23" t="str">
            <v>Biocida</v>
          </cell>
          <cell r="Z23" t="str">
            <v>Cerro Hamaca Oeste</v>
          </cell>
        </row>
        <row r="24">
          <cell r="A24" t="str">
            <v>CHO-28a</v>
          </cell>
          <cell r="C24">
            <v>44470</v>
          </cell>
          <cell r="E24" t="str">
            <v>Seco Leon - Pico Truncado</v>
          </cell>
          <cell r="F24" t="str">
            <v>CH</v>
          </cell>
          <cell r="H24" t="str">
            <v>CHO-28a</v>
          </cell>
          <cell r="J24" t="str">
            <v>Biocida</v>
          </cell>
          <cell r="K24" t="str">
            <v>BX958</v>
          </cell>
          <cell r="L24">
            <v>1000544341</v>
          </cell>
          <cell r="T24">
            <v>222058</v>
          </cell>
          <cell r="X24" t="str">
            <v>BX958</v>
          </cell>
          <cell r="Y24" t="str">
            <v>Biocida</v>
          </cell>
          <cell r="Z24" t="str">
            <v>Cerro Hamaca Oeste</v>
          </cell>
        </row>
        <row r="25">
          <cell r="A25" t="str">
            <v>CHO-29a</v>
          </cell>
          <cell r="C25">
            <v>44501</v>
          </cell>
          <cell r="E25" t="str">
            <v>Señal Picada VAM</v>
          </cell>
          <cell r="F25" t="str">
            <v>CH</v>
          </cell>
          <cell r="H25" t="str">
            <v>CHO-29a</v>
          </cell>
          <cell r="J25" t="str">
            <v>Biocida</v>
          </cell>
          <cell r="K25" t="str">
            <v>BX960</v>
          </cell>
          <cell r="L25">
            <v>50600926</v>
          </cell>
          <cell r="T25">
            <v>222058</v>
          </cell>
          <cell r="X25" t="str">
            <v>BX960</v>
          </cell>
          <cell r="Y25" t="str">
            <v>Biocida</v>
          </cell>
          <cell r="Z25" t="str">
            <v>Cerro Hamaca Oeste</v>
          </cell>
        </row>
        <row r="26">
          <cell r="A26" t="str">
            <v>CHO-31a</v>
          </cell>
          <cell r="C26">
            <v>44531</v>
          </cell>
          <cell r="E26" t="str">
            <v>Sierra Barrosa</v>
          </cell>
          <cell r="F26" t="str">
            <v>CH</v>
          </cell>
          <cell r="H26" t="str">
            <v>CHO-31a</v>
          </cell>
          <cell r="J26" t="str">
            <v>Biocida</v>
          </cell>
          <cell r="K26" t="str">
            <v>BX968</v>
          </cell>
          <cell r="L26">
            <v>1000544351</v>
          </cell>
          <cell r="T26">
            <v>222058</v>
          </cell>
          <cell r="X26" t="str">
            <v>BX968</v>
          </cell>
          <cell r="Y26" t="str">
            <v>Biocida</v>
          </cell>
          <cell r="Z26" t="str">
            <v>Cerro Hamaca Oeste</v>
          </cell>
        </row>
        <row r="27">
          <cell r="A27" t="str">
            <v>CHO-32a</v>
          </cell>
          <cell r="C27">
            <v>44562</v>
          </cell>
          <cell r="E27" t="str">
            <v>Tierra del Fuego</v>
          </cell>
          <cell r="F27" t="str">
            <v>CH</v>
          </cell>
          <cell r="H27" t="str">
            <v>CHO-32a</v>
          </cell>
          <cell r="J27" t="str">
            <v>Biocida</v>
          </cell>
          <cell r="K27" t="str">
            <v>BXC3209</v>
          </cell>
          <cell r="L27">
            <v>1000544348</v>
          </cell>
          <cell r="T27">
            <v>222058</v>
          </cell>
          <cell r="X27" t="str">
            <v>BXC3209</v>
          </cell>
          <cell r="Y27" t="str">
            <v>Biocida</v>
          </cell>
          <cell r="Z27" t="str">
            <v>Cerro Hamaca Oeste</v>
          </cell>
        </row>
        <row r="28">
          <cell r="A28" t="str">
            <v>CHO-40a(d)</v>
          </cell>
          <cell r="C28">
            <v>44593</v>
          </cell>
          <cell r="E28" t="str">
            <v>Zona Central - CP</v>
          </cell>
          <cell r="F28" t="str">
            <v>CHON</v>
          </cell>
          <cell r="H28" t="str">
            <v>CHO-40a(d)</v>
          </cell>
          <cell r="J28" t="str">
            <v>Biocida</v>
          </cell>
          <cell r="K28" t="str">
            <v>BXC3270</v>
          </cell>
          <cell r="L28">
            <v>1000044717</v>
          </cell>
          <cell r="T28">
            <v>222058</v>
          </cell>
          <cell r="X28" t="str">
            <v>BXC3270</v>
          </cell>
          <cell r="Y28" t="str">
            <v>Biocida</v>
          </cell>
          <cell r="Z28" t="str">
            <v>Cerro Hamaca Oeste</v>
          </cell>
        </row>
        <row r="29">
          <cell r="A29" t="str">
            <v>CHO-41(d)[00]a</v>
          </cell>
          <cell r="C29">
            <v>44621</v>
          </cell>
          <cell r="F29" t="str">
            <v>CHON</v>
          </cell>
          <cell r="H29" t="str">
            <v>CHO-41(d)[00]a</v>
          </cell>
          <cell r="J29" t="str">
            <v>Biocida</v>
          </cell>
          <cell r="K29" t="str">
            <v>BXC3278</v>
          </cell>
          <cell r="L29">
            <v>1000544335</v>
          </cell>
          <cell r="T29">
            <v>222058</v>
          </cell>
          <cell r="X29" t="str">
            <v>BXC3278</v>
          </cell>
          <cell r="Y29" t="str">
            <v>Biocida</v>
          </cell>
          <cell r="Z29" t="str">
            <v>Cerro Hamaca Oeste</v>
          </cell>
        </row>
        <row r="30">
          <cell r="A30" t="str">
            <v>CHO-42(d)[00]a</v>
          </cell>
          <cell r="C30">
            <v>44652</v>
          </cell>
          <cell r="F30" t="str">
            <v>CHON</v>
          </cell>
          <cell r="H30" t="str">
            <v>CHO-42(d)[00]a</v>
          </cell>
          <cell r="J30" t="str">
            <v>Inhibidor de corrosión</v>
          </cell>
          <cell r="K30" t="str">
            <v>CY20W</v>
          </cell>
          <cell r="L30">
            <v>1000236748</v>
          </cell>
          <cell r="T30">
            <v>222058</v>
          </cell>
          <cell r="X30" t="str">
            <v>CY20W</v>
          </cell>
          <cell r="Y30" t="str">
            <v>Inhibidor de corrosión</v>
          </cell>
          <cell r="Z30" t="str">
            <v>Cerro Hamaca Oeste</v>
          </cell>
        </row>
        <row r="31">
          <cell r="A31" t="str">
            <v>CHO-44(d)[00]a</v>
          </cell>
          <cell r="C31">
            <v>44682</v>
          </cell>
          <cell r="F31" t="str">
            <v>CHON</v>
          </cell>
          <cell r="H31" t="str">
            <v>CHO-44(d)[00]a</v>
          </cell>
          <cell r="J31" t="str">
            <v>Inhibidor de corrosión</v>
          </cell>
          <cell r="K31" t="str">
            <v>CY28W</v>
          </cell>
          <cell r="L31">
            <v>1000544328</v>
          </cell>
          <cell r="T31">
            <v>222058</v>
          </cell>
          <cell r="X31" t="str">
            <v>CY28W</v>
          </cell>
          <cell r="Y31" t="str">
            <v>Inhibidor de corrosión</v>
          </cell>
          <cell r="Z31" t="str">
            <v>Cerro Hamaca Oeste</v>
          </cell>
        </row>
        <row r="32">
          <cell r="A32" t="str">
            <v>CHO-45(d)[00]a</v>
          </cell>
          <cell r="C32">
            <v>44713</v>
          </cell>
          <cell r="F32" t="str">
            <v>CHON</v>
          </cell>
          <cell r="H32" t="str">
            <v>CHO-45(d)[00]a</v>
          </cell>
          <cell r="J32" t="str">
            <v>Inhibidor de corrosión</v>
          </cell>
          <cell r="K32" t="str">
            <v>CY51W</v>
          </cell>
          <cell r="L32">
            <v>1000232729</v>
          </cell>
          <cell r="T32">
            <v>222058</v>
          </cell>
          <cell r="X32" t="str">
            <v>CY51W</v>
          </cell>
          <cell r="Y32" t="str">
            <v>Inhibidor de corrosión</v>
          </cell>
          <cell r="Z32" t="str">
            <v>Cerro Hamaca Oeste</v>
          </cell>
        </row>
        <row r="33">
          <cell r="A33" t="str">
            <v>CHO-49(d)[00]a</v>
          </cell>
          <cell r="C33">
            <v>44743</v>
          </cell>
          <cell r="F33" t="str">
            <v>CHON</v>
          </cell>
          <cell r="H33" t="str">
            <v>CHO-49(d)[00]a</v>
          </cell>
          <cell r="J33" t="str">
            <v>Inhibidor de corrosión</v>
          </cell>
          <cell r="K33" t="str">
            <v>CY589</v>
          </cell>
          <cell r="L33">
            <v>50600418</v>
          </cell>
          <cell r="T33">
            <v>222058</v>
          </cell>
          <cell r="X33" t="str">
            <v>CY589</v>
          </cell>
          <cell r="Y33" t="str">
            <v>Inhibidor de corrosión</v>
          </cell>
          <cell r="Z33" t="str">
            <v>Cerro Hamaca Oeste</v>
          </cell>
        </row>
        <row r="34">
          <cell r="A34" t="str">
            <v>CHO-52(d)[00]a</v>
          </cell>
          <cell r="C34">
            <v>44774</v>
          </cell>
          <cell r="F34" t="str">
            <v>CHON</v>
          </cell>
          <cell r="H34" t="str">
            <v>CHO-52(d)[00]a</v>
          </cell>
          <cell r="J34" t="str">
            <v>Inhibidor de corrosión</v>
          </cell>
          <cell r="K34" t="str">
            <v>CY59W</v>
          </cell>
          <cell r="L34">
            <v>1000544420</v>
          </cell>
          <cell r="T34">
            <v>222058</v>
          </cell>
          <cell r="X34" t="str">
            <v>CY59W</v>
          </cell>
          <cell r="Y34" t="str">
            <v>Inhibidor de corrosión</v>
          </cell>
          <cell r="Z34" t="str">
            <v>Cerro Hamaca Oeste</v>
          </cell>
        </row>
        <row r="35">
          <cell r="A35" t="str">
            <v>CHO-53(d)[00]a</v>
          </cell>
          <cell r="C35">
            <v>44805</v>
          </cell>
          <cell r="F35" t="str">
            <v>CHON</v>
          </cell>
          <cell r="H35" t="str">
            <v>CHO-53(d)[00]a</v>
          </cell>
          <cell r="J35" t="str">
            <v>Inhibidor de corrosión</v>
          </cell>
          <cell r="K35" t="str">
            <v>CY802</v>
          </cell>
          <cell r="L35">
            <v>1000581775</v>
          </cell>
          <cell r="T35">
            <v>222058</v>
          </cell>
          <cell r="X35" t="str">
            <v>CY802</v>
          </cell>
          <cell r="Y35" t="str">
            <v>Inhibidor de corrosión</v>
          </cell>
          <cell r="Z35" t="str">
            <v>Cerro Hamaca Oeste</v>
          </cell>
        </row>
        <row r="36">
          <cell r="A36" t="str">
            <v>CHO-61(d)[00]a</v>
          </cell>
          <cell r="C36">
            <v>44835</v>
          </cell>
          <cell r="F36" t="str">
            <v>CHON</v>
          </cell>
          <cell r="H36" t="str">
            <v>CHO-61(d)[00]a</v>
          </cell>
          <cell r="J36" t="str">
            <v>Inhibidor de corrosión</v>
          </cell>
          <cell r="K36" t="str">
            <v>CYB598</v>
          </cell>
          <cell r="L36">
            <v>1000544422</v>
          </cell>
          <cell r="T36">
            <v>222058</v>
          </cell>
          <cell r="X36" t="str">
            <v>CYB598</v>
          </cell>
          <cell r="Y36" t="str">
            <v>Inhibidor de corrosión</v>
          </cell>
          <cell r="Z36" t="str">
            <v>Cerro Hamaca Oeste</v>
          </cell>
        </row>
        <row r="37">
          <cell r="A37" t="str">
            <v>CHO-63(d)[00]a</v>
          </cell>
          <cell r="C37">
            <v>44866</v>
          </cell>
          <cell r="F37" t="str">
            <v>CHON</v>
          </cell>
          <cell r="H37" t="str">
            <v>CHO-63(d)[00]a</v>
          </cell>
          <cell r="J37" t="str">
            <v>Inhibidor de corrosión</v>
          </cell>
          <cell r="K37" t="str">
            <v>CYB816</v>
          </cell>
          <cell r="L37">
            <v>1000544417</v>
          </cell>
          <cell r="T37">
            <v>222058</v>
          </cell>
          <cell r="X37" t="str">
            <v>CYB816</v>
          </cell>
          <cell r="Y37" t="str">
            <v>Inhibidor de corrosión</v>
          </cell>
          <cell r="Z37" t="str">
            <v>Cerro Hamaca Oeste</v>
          </cell>
        </row>
        <row r="38">
          <cell r="A38" t="str">
            <v>CHO-66(d)[00]a</v>
          </cell>
          <cell r="C38">
            <v>44896</v>
          </cell>
          <cell r="F38" t="str">
            <v>CHON</v>
          </cell>
          <cell r="H38" t="str">
            <v>CHO-66(d)[00]a</v>
          </cell>
          <cell r="J38" t="str">
            <v xml:space="preserve">Desemulsionante  </v>
          </cell>
          <cell r="K38" t="str">
            <v>DBC3158</v>
          </cell>
          <cell r="L38">
            <v>1000544323</v>
          </cell>
          <cell r="T38">
            <v>222058</v>
          </cell>
          <cell r="X38" t="str">
            <v>DBC3158</v>
          </cell>
          <cell r="Y38" t="str">
            <v xml:space="preserve">Desemulsionante  </v>
          </cell>
          <cell r="Z38" t="str">
            <v>Cerro Hamaca Oeste</v>
          </cell>
        </row>
        <row r="39">
          <cell r="A39" t="str">
            <v>CHO-7</v>
          </cell>
          <cell r="C39">
            <v>44927</v>
          </cell>
          <cell r="F39" t="str">
            <v>CH</v>
          </cell>
          <cell r="H39" t="str">
            <v>CHO-7</v>
          </cell>
          <cell r="J39" t="str">
            <v xml:space="preserve">Desemulsionante  </v>
          </cell>
          <cell r="K39" t="str">
            <v>DBC3513</v>
          </cell>
          <cell r="L39">
            <v>1000574896</v>
          </cell>
          <cell r="T39">
            <v>222058</v>
          </cell>
          <cell r="X39" t="str">
            <v>DBC3513</v>
          </cell>
          <cell r="Y39" t="str">
            <v xml:space="preserve">Desemulsionante  </v>
          </cell>
          <cell r="Z39" t="str">
            <v>Cerro Hamaca Oeste</v>
          </cell>
        </row>
        <row r="40">
          <cell r="A40" t="str">
            <v>CHO-71(d)[00]a</v>
          </cell>
          <cell r="C40">
            <v>44958</v>
          </cell>
          <cell r="F40" t="str">
            <v>CHON</v>
          </cell>
          <cell r="H40" t="str">
            <v>CHO-71(d)[00]a</v>
          </cell>
          <cell r="J40" t="str">
            <v xml:space="preserve">Desemulsionante  </v>
          </cell>
          <cell r="K40" t="str">
            <v>DBC4039</v>
          </cell>
          <cell r="L40">
            <v>1000544640</v>
          </cell>
          <cell r="T40">
            <v>222058</v>
          </cell>
          <cell r="X40" t="str">
            <v>DBC4039</v>
          </cell>
          <cell r="Y40" t="str">
            <v xml:space="preserve">Desemulsionante  </v>
          </cell>
          <cell r="Z40" t="str">
            <v>Cerro Hamaca Oeste</v>
          </cell>
        </row>
        <row r="41">
          <cell r="A41" t="str">
            <v>CHO-72(d)[00]a</v>
          </cell>
          <cell r="C41">
            <v>44986</v>
          </cell>
          <cell r="F41" t="str">
            <v>CHON</v>
          </cell>
          <cell r="H41" t="str">
            <v>CHO-72(d)[00]a</v>
          </cell>
          <cell r="J41" t="str">
            <v xml:space="preserve">Desemulsionante  </v>
          </cell>
          <cell r="K41" t="str">
            <v>DBC4352SP</v>
          </cell>
          <cell r="L41">
            <v>1000577384</v>
          </cell>
          <cell r="T41">
            <v>222058</v>
          </cell>
          <cell r="X41" t="str">
            <v>DBC4352SP</v>
          </cell>
          <cell r="Y41" t="str">
            <v xml:space="preserve">Desemulsionante  </v>
          </cell>
          <cell r="Z41" t="str">
            <v>Cerro Hamaca Oeste</v>
          </cell>
        </row>
        <row r="42">
          <cell r="A42" t="str">
            <v>CHO-86(d)[00]a</v>
          </cell>
          <cell r="C42">
            <v>45017</v>
          </cell>
          <cell r="F42" t="str">
            <v>CHON</v>
          </cell>
          <cell r="H42" t="str">
            <v>CHO-86(d)[00]a</v>
          </cell>
          <cell r="J42" t="str">
            <v xml:space="preserve">Desemulsionante  </v>
          </cell>
          <cell r="K42" t="str">
            <v>DBC4614</v>
          </cell>
          <cell r="L42">
            <v>1000550003</v>
          </cell>
          <cell r="T42">
            <v>222058</v>
          </cell>
          <cell r="X42" t="str">
            <v>DBC4614</v>
          </cell>
          <cell r="Y42" t="str">
            <v xml:space="preserve">Desemulsionante  </v>
          </cell>
          <cell r="Z42" t="str">
            <v>Cerro Hamaca Oeste</v>
          </cell>
        </row>
        <row r="43">
          <cell r="A43" t="str">
            <v>CHO-88(d)[00]a</v>
          </cell>
          <cell r="C43">
            <v>45047</v>
          </cell>
          <cell r="F43" t="str">
            <v>CHON</v>
          </cell>
          <cell r="H43" t="str">
            <v>CHO-88(d)[00]a</v>
          </cell>
          <cell r="J43" t="str">
            <v xml:space="preserve">Desemulsionante  </v>
          </cell>
          <cell r="K43" t="str">
            <v>DBC4641</v>
          </cell>
          <cell r="L43">
            <v>1000553127</v>
          </cell>
          <cell r="T43">
            <v>222058</v>
          </cell>
          <cell r="X43" t="str">
            <v>DBC4641</v>
          </cell>
          <cell r="Y43" t="str">
            <v xml:space="preserve">Desemulsionante  </v>
          </cell>
          <cell r="Z43" t="str">
            <v>Cerro Hamaca Oeste</v>
          </cell>
        </row>
        <row r="44">
          <cell r="A44" t="str">
            <v>CHO-9</v>
          </cell>
          <cell r="C44">
            <v>45078</v>
          </cell>
          <cell r="F44" t="str">
            <v>CH</v>
          </cell>
          <cell r="H44" t="str">
            <v>CHO-9</v>
          </cell>
          <cell r="J44" t="str">
            <v xml:space="preserve">Desemulsionante  </v>
          </cell>
          <cell r="K44" t="str">
            <v>DBC4651</v>
          </cell>
          <cell r="L44">
            <v>50600871</v>
          </cell>
          <cell r="T44">
            <v>222058</v>
          </cell>
          <cell r="X44" t="str">
            <v>DBC4651</v>
          </cell>
          <cell r="Y44" t="str">
            <v xml:space="preserve">Desemulsionante  </v>
          </cell>
          <cell r="Z44" t="str">
            <v>Cerro Hamaca Oeste</v>
          </cell>
        </row>
        <row r="45">
          <cell r="A45" t="str">
            <v>EB.a-4</v>
          </cell>
          <cell r="C45">
            <v>45108</v>
          </cell>
          <cell r="F45" t="str">
            <v>SP-10</v>
          </cell>
          <cell r="H45" t="str">
            <v>EB.a-4</v>
          </cell>
          <cell r="J45" t="str">
            <v xml:space="preserve">Desemulsionante  </v>
          </cell>
          <cell r="K45" t="str">
            <v>DBC4655</v>
          </cell>
          <cell r="L45">
            <v>1000550001</v>
          </cell>
          <cell r="T45">
            <v>222052</v>
          </cell>
          <cell r="X45" t="str">
            <v>DBC4655</v>
          </cell>
          <cell r="Y45" t="str">
            <v xml:space="preserve">Desemulsionante  </v>
          </cell>
          <cell r="Z45" t="str">
            <v>Señal Picada</v>
          </cell>
        </row>
        <row r="46">
          <cell r="A46" t="str">
            <v>EBS.x-1</v>
          </cell>
          <cell r="C46">
            <v>45139</v>
          </cell>
          <cell r="F46" t="str">
            <v>SP-10</v>
          </cell>
          <cell r="H46" t="str">
            <v>EBS.x-1</v>
          </cell>
          <cell r="J46" t="str">
            <v xml:space="preserve">Desemulsionante  </v>
          </cell>
          <cell r="K46" t="str">
            <v>DBC4879</v>
          </cell>
          <cell r="L46">
            <v>1000544322</v>
          </cell>
          <cell r="T46">
            <v>222052</v>
          </cell>
          <cell r="X46" t="str">
            <v>DBC4879</v>
          </cell>
          <cell r="Y46" t="str">
            <v xml:space="preserve">Desemulsionante  </v>
          </cell>
          <cell r="Z46" t="str">
            <v>Señal Picada</v>
          </cell>
        </row>
        <row r="47">
          <cell r="A47" t="str">
            <v>PN.a-19[00]a</v>
          </cell>
          <cell r="C47">
            <v>45170</v>
          </cell>
          <cell r="F47" t="str">
            <v>PIEDRAS NEGRAS</v>
          </cell>
          <cell r="H47" t="str">
            <v>PN.a-19[00]a</v>
          </cell>
          <cell r="J47" t="str">
            <v xml:space="preserve">Desemulsionante  </v>
          </cell>
          <cell r="K47" t="str">
            <v>DBC4886</v>
          </cell>
          <cell r="L47">
            <v>1000561457</v>
          </cell>
          <cell r="T47">
            <v>222052</v>
          </cell>
          <cell r="X47" t="str">
            <v>DBC4886</v>
          </cell>
          <cell r="Y47" t="str">
            <v xml:space="preserve">Desemulsionante  </v>
          </cell>
          <cell r="Z47" t="str">
            <v>Señal Picada</v>
          </cell>
        </row>
        <row r="48">
          <cell r="A48" t="str">
            <v>PN.a-26[00]a</v>
          </cell>
          <cell r="C48">
            <v>45200</v>
          </cell>
          <cell r="F48" t="str">
            <v>P.NEGRAS e2</v>
          </cell>
          <cell r="H48" t="str">
            <v>PN.a-26[00]a</v>
          </cell>
          <cell r="J48" t="str">
            <v xml:space="preserve">Desemulsionante  </v>
          </cell>
          <cell r="K48" t="str">
            <v>DBC4893</v>
          </cell>
          <cell r="L48">
            <v>1000544637</v>
          </cell>
          <cell r="T48">
            <v>222052</v>
          </cell>
          <cell r="X48" t="str">
            <v>DBC4893</v>
          </cell>
          <cell r="Y48" t="str">
            <v xml:space="preserve">Desemulsionante  </v>
          </cell>
          <cell r="Z48" t="str">
            <v>Señal Picada</v>
          </cell>
        </row>
        <row r="49">
          <cell r="A49" t="str">
            <v>PN-7(I)[00]a</v>
          </cell>
          <cell r="C49">
            <v>45231</v>
          </cell>
          <cell r="F49" t="str">
            <v>PIEDRAS NEGRAS</v>
          </cell>
          <cell r="H49" t="str">
            <v>PN-7(I)[00]a</v>
          </cell>
          <cell r="J49" t="str">
            <v xml:space="preserve">Desemulsionante  </v>
          </cell>
          <cell r="K49" t="str">
            <v>DBC4896</v>
          </cell>
          <cell r="L49">
            <v>1000544404</v>
          </cell>
          <cell r="T49">
            <v>222052</v>
          </cell>
          <cell r="X49" t="str">
            <v>DBC4896</v>
          </cell>
          <cell r="Y49" t="str">
            <v xml:space="preserve">Desemulsionante  </v>
          </cell>
          <cell r="Z49" t="str">
            <v>Señal Picada</v>
          </cell>
        </row>
        <row r="50">
          <cell r="A50" t="str">
            <v>PuB.a-11</v>
          </cell>
          <cell r="C50">
            <v>45261</v>
          </cell>
          <cell r="F50" t="str">
            <v>PB- 04</v>
          </cell>
          <cell r="H50" t="str">
            <v>PuB.a-11</v>
          </cell>
          <cell r="J50" t="str">
            <v xml:space="preserve">Desemulsionante  </v>
          </cell>
          <cell r="K50" t="str">
            <v>DBC4928</v>
          </cell>
          <cell r="L50">
            <v>1000544415</v>
          </cell>
          <cell r="T50">
            <v>222053</v>
          </cell>
          <cell r="X50" t="str">
            <v>DBC4928</v>
          </cell>
          <cell r="Y50" t="str">
            <v xml:space="preserve">Desemulsionante  </v>
          </cell>
          <cell r="Z50" t="str">
            <v>Punta Barda</v>
          </cell>
        </row>
        <row r="51">
          <cell r="A51" t="str">
            <v>PuB.a-114</v>
          </cell>
          <cell r="C51">
            <v>45292</v>
          </cell>
          <cell r="F51" t="str">
            <v>PTA BARDA 114</v>
          </cell>
          <cell r="H51" t="str">
            <v>PuB.a-114</v>
          </cell>
          <cell r="J51" t="str">
            <v xml:space="preserve">Desemulsionante  </v>
          </cell>
          <cell r="K51" t="str">
            <v>DBC4960</v>
          </cell>
          <cell r="L51">
            <v>1000191573</v>
          </cell>
          <cell r="T51">
            <v>222053</v>
          </cell>
          <cell r="X51" t="str">
            <v>DBC4960</v>
          </cell>
          <cell r="Y51" t="str">
            <v xml:space="preserve">Desemulsionante  </v>
          </cell>
          <cell r="Z51" t="str">
            <v>Punta Barda</v>
          </cell>
        </row>
        <row r="52">
          <cell r="A52" t="str">
            <v>PuB.a-116</v>
          </cell>
          <cell r="C52">
            <v>45323</v>
          </cell>
          <cell r="F52" t="str">
            <v>PB- 04</v>
          </cell>
          <cell r="H52" t="str">
            <v>PuB.a-116</v>
          </cell>
          <cell r="J52" t="str">
            <v>Dispersante de parafinas</v>
          </cell>
          <cell r="K52" t="str">
            <v>DPB 58</v>
          </cell>
          <cell r="L52">
            <v>50600764</v>
          </cell>
          <cell r="T52">
            <v>222053</v>
          </cell>
          <cell r="X52" t="str">
            <v>DPB 58</v>
          </cell>
          <cell r="Y52" t="str">
            <v>Dispersante de parafinas</v>
          </cell>
          <cell r="Z52" t="str">
            <v>Punta Barda</v>
          </cell>
        </row>
        <row r="53">
          <cell r="A53" t="str">
            <v>PuB.a-165[00]a</v>
          </cell>
          <cell r="C53">
            <v>45352</v>
          </cell>
          <cell r="F53" t="str">
            <v>PB- 01</v>
          </cell>
          <cell r="H53" t="str">
            <v>PuB.a-165[00]a</v>
          </cell>
          <cell r="J53" t="str">
            <v>Dispersante de parafinas y/o asfaltenos</v>
          </cell>
          <cell r="K53" t="str">
            <v>DPB350</v>
          </cell>
          <cell r="L53">
            <v>1000018345</v>
          </cell>
          <cell r="T53">
            <v>222053</v>
          </cell>
          <cell r="X53" t="str">
            <v>DPB350</v>
          </cell>
          <cell r="Y53" t="str">
            <v>Dispersante de parafinas y/o asfaltenos</v>
          </cell>
          <cell r="Z53" t="str">
            <v>Punta Barda</v>
          </cell>
        </row>
        <row r="54">
          <cell r="A54" t="str">
            <v>PuB.a-166[00]a</v>
          </cell>
          <cell r="C54">
            <v>45383</v>
          </cell>
          <cell r="F54" t="str">
            <v>PB- 04</v>
          </cell>
          <cell r="H54" t="str">
            <v>PuB.a-166[00]a</v>
          </cell>
          <cell r="J54" t="str">
            <v>Dispersante de parafinas y/o asfaltenos</v>
          </cell>
          <cell r="K54" t="str">
            <v>DPB358</v>
          </cell>
          <cell r="L54">
            <v>1000544509</v>
          </cell>
          <cell r="T54">
            <v>222053</v>
          </cell>
          <cell r="X54" t="str">
            <v>DPB358</v>
          </cell>
          <cell r="Y54" t="str">
            <v>Dispersante de parafinas y/o asfaltenos</v>
          </cell>
          <cell r="Z54" t="str">
            <v>Punta Barda</v>
          </cell>
        </row>
        <row r="55">
          <cell r="A55" t="str">
            <v>PuB.a-167[00]a</v>
          </cell>
          <cell r="C55">
            <v>45413</v>
          </cell>
          <cell r="F55" t="str">
            <v>PB- 04</v>
          </cell>
          <cell r="H55" t="str">
            <v>PuB.a-167[00]a</v>
          </cell>
          <cell r="J55" t="str">
            <v>Dispersante de parafinas y/o asfaltenos</v>
          </cell>
          <cell r="K55" t="str">
            <v>DPB52</v>
          </cell>
          <cell r="L55">
            <v>50695244</v>
          </cell>
          <cell r="T55">
            <v>222053</v>
          </cell>
          <cell r="X55" t="str">
            <v>DPB52</v>
          </cell>
          <cell r="Y55" t="str">
            <v>Dispersante de parafinas y/o asfaltenos</v>
          </cell>
          <cell r="Z55" t="str">
            <v>Punta Barda</v>
          </cell>
        </row>
        <row r="56">
          <cell r="A56" t="str">
            <v>PuB.a-171[00]a</v>
          </cell>
          <cell r="C56">
            <v>45444</v>
          </cell>
          <cell r="F56" t="str">
            <v>PB- 01</v>
          </cell>
          <cell r="H56" t="str">
            <v>PuB.a-171[00]a</v>
          </cell>
          <cell r="J56" t="str">
            <v>Dispersante de parafinas y/o asfaltenos</v>
          </cell>
          <cell r="K56" t="str">
            <v>DPB55</v>
          </cell>
          <cell r="L56">
            <v>50695243</v>
          </cell>
          <cell r="T56">
            <v>222053</v>
          </cell>
          <cell r="X56" t="str">
            <v>DPB55</v>
          </cell>
          <cell r="Y56" t="str">
            <v>Dispersante de parafinas y/o asfaltenos</v>
          </cell>
          <cell r="Z56" t="str">
            <v>Punta Barda</v>
          </cell>
        </row>
        <row r="57">
          <cell r="A57" t="str">
            <v>PuB.A-2(I)[00]a</v>
          </cell>
          <cell r="C57">
            <v>45474</v>
          </cell>
          <cell r="F57" t="str">
            <v>PuB AGUA DULCE</v>
          </cell>
          <cell r="H57" t="str">
            <v>PuB.A-2(I)[00]a</v>
          </cell>
          <cell r="J57" t="str">
            <v>Dispersante de parafinas y/o asfaltenos</v>
          </cell>
          <cell r="K57" t="str">
            <v>DPB60</v>
          </cell>
          <cell r="L57">
            <v>1000544326</v>
          </cell>
          <cell r="T57">
            <v>222053</v>
          </cell>
          <cell r="X57" t="str">
            <v>DPB60</v>
          </cell>
          <cell r="Y57" t="str">
            <v>Dispersante de parafinas y/o asfaltenos</v>
          </cell>
          <cell r="Z57" t="str">
            <v>Punta Barda</v>
          </cell>
        </row>
        <row r="58">
          <cell r="A58" t="str">
            <v>PuB.a-22</v>
          </cell>
          <cell r="C58">
            <v>45505</v>
          </cell>
          <cell r="F58" t="str">
            <v>PB- 03</v>
          </cell>
          <cell r="H58" t="str">
            <v>PuB.a-22</v>
          </cell>
          <cell r="J58" t="str">
            <v>Dispersante de parafinas y/o asfaltenos</v>
          </cell>
          <cell r="K58" t="str">
            <v>DPB63</v>
          </cell>
          <cell r="L58">
            <v>1000544321</v>
          </cell>
          <cell r="T58">
            <v>222053</v>
          </cell>
          <cell r="X58" t="str">
            <v>DPB63</v>
          </cell>
          <cell r="Y58" t="str">
            <v>Dispersante de parafinas y/o asfaltenos</v>
          </cell>
          <cell r="Z58" t="str">
            <v>Punta Barda</v>
          </cell>
        </row>
        <row r="59">
          <cell r="A59" t="str">
            <v>PuB.A-3(I)[00]a</v>
          </cell>
          <cell r="C59">
            <v>45536</v>
          </cell>
          <cell r="F59" t="str">
            <v>PuB AGUA DULCE</v>
          </cell>
          <cell r="H59" t="str">
            <v>PuB.A-3(I)[00]a</v>
          </cell>
          <cell r="J59" t="str">
            <v>Dispersante de parafinas</v>
          </cell>
          <cell r="K59" t="str">
            <v>DPB66</v>
          </cell>
          <cell r="L59">
            <v>1000544319</v>
          </cell>
          <cell r="T59">
            <v>222053</v>
          </cell>
          <cell r="X59" t="str">
            <v>DPB66</v>
          </cell>
          <cell r="Y59" t="str">
            <v>Dispersante de parafinas</v>
          </cell>
          <cell r="Z59" t="str">
            <v>Punta Barda</v>
          </cell>
        </row>
        <row r="60">
          <cell r="A60" t="str">
            <v>PuB.a-4</v>
          </cell>
          <cell r="C60">
            <v>45566</v>
          </cell>
          <cell r="F60" t="str">
            <v>PB- 02</v>
          </cell>
          <cell r="H60" t="str">
            <v>PuB.a-4</v>
          </cell>
          <cell r="J60" t="str">
            <v>Desincrustante</v>
          </cell>
          <cell r="K60" t="str">
            <v>DS100</v>
          </cell>
          <cell r="L60">
            <v>1000544318</v>
          </cell>
          <cell r="T60">
            <v>222053</v>
          </cell>
          <cell r="X60" t="str">
            <v>DS100</v>
          </cell>
          <cell r="Y60" t="str">
            <v>Desincrustante</v>
          </cell>
          <cell r="Z60" t="str">
            <v>Punta Barda</v>
          </cell>
        </row>
        <row r="61">
          <cell r="A61" t="str">
            <v>PuB.a-45</v>
          </cell>
          <cell r="C61">
            <v>45597</v>
          </cell>
          <cell r="F61" t="str">
            <v>PB- 04</v>
          </cell>
          <cell r="H61" t="str">
            <v>PuB.a-45</v>
          </cell>
          <cell r="J61" t="str">
            <v>Desincrustante</v>
          </cell>
          <cell r="K61" t="str">
            <v>DS592</v>
          </cell>
          <cell r="L61">
            <v>1000276057</v>
          </cell>
          <cell r="T61">
            <v>222053</v>
          </cell>
          <cell r="X61" t="str">
            <v>DS592</v>
          </cell>
          <cell r="Y61" t="str">
            <v>Desincrustante</v>
          </cell>
          <cell r="Z61" t="str">
            <v>Punta Barda</v>
          </cell>
        </row>
        <row r="62">
          <cell r="A62" t="str">
            <v>PuB.a-49</v>
          </cell>
          <cell r="C62">
            <v>45627</v>
          </cell>
          <cell r="F62" t="str">
            <v>PB- 04</v>
          </cell>
          <cell r="H62" t="str">
            <v>PuB.a-49</v>
          </cell>
          <cell r="J62" t="str">
            <v>Desincrustante</v>
          </cell>
          <cell r="K62" t="str">
            <v>DS92</v>
          </cell>
          <cell r="L62">
            <v>50600428</v>
          </cell>
          <cell r="T62">
            <v>222053</v>
          </cell>
          <cell r="X62" t="str">
            <v>DS92</v>
          </cell>
          <cell r="Y62" t="str">
            <v>Desincrustante</v>
          </cell>
          <cell r="Z62" t="str">
            <v>Punta Barda</v>
          </cell>
        </row>
        <row r="63">
          <cell r="A63" t="str">
            <v>PuB.a-80</v>
          </cell>
          <cell r="C63">
            <v>45658</v>
          </cell>
          <cell r="F63" t="str">
            <v>PB- 04</v>
          </cell>
          <cell r="H63" t="str">
            <v>PuB.a-80</v>
          </cell>
          <cell r="J63" t="str">
            <v>Espumante</v>
          </cell>
          <cell r="K63" t="str">
            <v>ESB608</v>
          </cell>
          <cell r="L63">
            <v>1000544352</v>
          </cell>
          <cell r="T63">
            <v>222053</v>
          </cell>
          <cell r="X63" t="str">
            <v>ESB608</v>
          </cell>
          <cell r="Y63" t="str">
            <v>Espumante</v>
          </cell>
          <cell r="Z63" t="str">
            <v>Punta Barda</v>
          </cell>
        </row>
        <row r="64">
          <cell r="A64" t="str">
            <v>PuB.IA-179[00]a</v>
          </cell>
          <cell r="C64">
            <v>45689</v>
          </cell>
          <cell r="F64" t="str">
            <v>PB- 04</v>
          </cell>
          <cell r="H64" t="str">
            <v>PuB.IA-179[00]a</v>
          </cell>
          <cell r="J64" t="str">
            <v>Espumante</v>
          </cell>
          <cell r="K64" t="str">
            <v>ESB9862</v>
          </cell>
          <cell r="L64">
            <v>1000549998</v>
          </cell>
          <cell r="T64">
            <v>222053</v>
          </cell>
          <cell r="X64" t="str">
            <v>ESB9862</v>
          </cell>
          <cell r="Y64" t="str">
            <v>Espumante</v>
          </cell>
          <cell r="Z64" t="str">
            <v>Punta Barda</v>
          </cell>
        </row>
        <row r="65">
          <cell r="A65" t="str">
            <v>PuB.IA-198[00]a</v>
          </cell>
          <cell r="C65">
            <v>45717</v>
          </cell>
          <cell r="F65" t="str">
            <v>PB- 04</v>
          </cell>
          <cell r="H65" t="str">
            <v>PuB.IA-198[00]a</v>
          </cell>
          <cell r="J65" t="str">
            <v>Floculante</v>
          </cell>
          <cell r="K65" t="str">
            <v>FBS1409</v>
          </cell>
          <cell r="L65">
            <v>1000544294</v>
          </cell>
          <cell r="T65">
            <v>222053</v>
          </cell>
          <cell r="X65" t="str">
            <v>FBS1409</v>
          </cell>
          <cell r="Y65" t="str">
            <v>Floculante</v>
          </cell>
          <cell r="Z65" t="str">
            <v>Punta Barda</v>
          </cell>
        </row>
        <row r="66">
          <cell r="A66" t="str">
            <v>PuB.IA-205[00]a</v>
          </cell>
          <cell r="C66">
            <v>45748</v>
          </cell>
          <cell r="F66" t="str">
            <v>PB- 02</v>
          </cell>
          <cell r="H66" t="str">
            <v>PuB.IA-205[00]a</v>
          </cell>
          <cell r="J66" t="str">
            <v>Floculante</v>
          </cell>
          <cell r="K66" t="str">
            <v>FBS1747</v>
          </cell>
          <cell r="L66">
            <v>1000048398</v>
          </cell>
          <cell r="T66">
            <v>222053</v>
          </cell>
          <cell r="X66" t="str">
            <v>FBS1747</v>
          </cell>
          <cell r="Y66" t="str">
            <v>Floculante</v>
          </cell>
          <cell r="Z66" t="str">
            <v>Punta Barda</v>
          </cell>
        </row>
        <row r="67">
          <cell r="A67" t="str">
            <v>PuB.IA-207[00]a</v>
          </cell>
          <cell r="C67">
            <v>45778</v>
          </cell>
          <cell r="F67" t="str">
            <v>PB- 01</v>
          </cell>
          <cell r="H67" t="str">
            <v>PuB.IA-207[00]a</v>
          </cell>
          <cell r="J67" t="str">
            <v>Coagulante/Floculante</v>
          </cell>
          <cell r="K67" t="str">
            <v>FBS2008</v>
          </cell>
          <cell r="L67">
            <v>1000544330</v>
          </cell>
          <cell r="T67">
            <v>222053</v>
          </cell>
          <cell r="X67" t="str">
            <v>FBS2008</v>
          </cell>
          <cell r="Y67" t="str">
            <v>Coagulante/Floculante</v>
          </cell>
          <cell r="Z67" t="str">
            <v>Punta Barda</v>
          </cell>
        </row>
        <row r="68">
          <cell r="A68" t="str">
            <v>PuB.IA-209[00]a</v>
          </cell>
          <cell r="C68">
            <v>45809</v>
          </cell>
          <cell r="F68" t="str">
            <v>PB- 04</v>
          </cell>
          <cell r="H68" t="str">
            <v>PuB.IA-209[00]a</v>
          </cell>
          <cell r="J68" t="str">
            <v>Coagulante/Floculante</v>
          </cell>
          <cell r="K68" t="str">
            <v>FBS2844</v>
          </cell>
          <cell r="L68">
            <v>1000544403</v>
          </cell>
          <cell r="T68">
            <v>222053</v>
          </cell>
          <cell r="X68" t="str">
            <v>FBS2844</v>
          </cell>
          <cell r="Y68" t="str">
            <v>Coagulante/Floculante</v>
          </cell>
          <cell r="Z68" t="str">
            <v>Punta Barda</v>
          </cell>
        </row>
        <row r="69">
          <cell r="A69" t="str">
            <v>PuB.x-1</v>
          </cell>
          <cell r="C69">
            <v>45839</v>
          </cell>
          <cell r="F69" t="str">
            <v>PB- 01</v>
          </cell>
          <cell r="H69" t="str">
            <v>PuB.x-1</v>
          </cell>
          <cell r="J69" t="str">
            <v>Coagulante/Floculante</v>
          </cell>
          <cell r="K69" t="str">
            <v>FBS2990</v>
          </cell>
          <cell r="L69">
            <v>1000234869</v>
          </cell>
          <cell r="T69">
            <v>222053</v>
          </cell>
          <cell r="X69" t="str">
            <v>FBS2990</v>
          </cell>
          <cell r="Y69" t="str">
            <v>Coagulante/Floculante</v>
          </cell>
          <cell r="Z69" t="str">
            <v>Punta Barda</v>
          </cell>
        </row>
        <row r="70">
          <cell r="A70" t="str">
            <v>PuB-100</v>
          </cell>
          <cell r="C70">
            <v>45870</v>
          </cell>
          <cell r="F70" t="str">
            <v>PB- 04</v>
          </cell>
          <cell r="H70" t="str">
            <v>PuB-100</v>
          </cell>
          <cell r="J70" t="str">
            <v>Coagulante/Floculante</v>
          </cell>
          <cell r="K70" t="str">
            <v>FBS3511</v>
          </cell>
          <cell r="L70">
            <v>1000544634</v>
          </cell>
          <cell r="T70">
            <v>222053</v>
          </cell>
          <cell r="X70" t="str">
            <v>FBS3511</v>
          </cell>
          <cell r="Y70" t="str">
            <v>Coagulante/Floculante</v>
          </cell>
          <cell r="Z70" t="str">
            <v>Punta Barda</v>
          </cell>
        </row>
        <row r="71">
          <cell r="A71" t="str">
            <v>PuB-101</v>
          </cell>
          <cell r="C71">
            <v>45901</v>
          </cell>
          <cell r="F71" t="str">
            <v>PB- 04</v>
          </cell>
          <cell r="H71" t="str">
            <v>PuB-101</v>
          </cell>
          <cell r="J71" t="str">
            <v>Floculante</v>
          </cell>
          <cell r="K71" t="str">
            <v>FBS4500</v>
          </cell>
          <cell r="L71">
            <v>1000510682</v>
          </cell>
          <cell r="T71">
            <v>222053</v>
          </cell>
          <cell r="X71" t="str">
            <v>FBS4500</v>
          </cell>
          <cell r="Y71" t="str">
            <v>Floculante</v>
          </cell>
          <cell r="Z71" t="str">
            <v>Punta Barda</v>
          </cell>
        </row>
        <row r="72">
          <cell r="A72" t="str">
            <v>PuB-102</v>
          </cell>
          <cell r="C72">
            <v>45931</v>
          </cell>
          <cell r="F72" t="str">
            <v>PB- 04</v>
          </cell>
          <cell r="H72" t="str">
            <v>PuB-102</v>
          </cell>
          <cell r="J72" t="str">
            <v>Floculante</v>
          </cell>
          <cell r="K72" t="str">
            <v>FBS4517</v>
          </cell>
          <cell r="L72">
            <v>1000544327</v>
          </cell>
          <cell r="T72">
            <v>222053</v>
          </cell>
          <cell r="X72" t="str">
            <v>FBS4517</v>
          </cell>
          <cell r="Y72" t="str">
            <v>Floculante</v>
          </cell>
          <cell r="Z72" t="str">
            <v>Punta Barda</v>
          </cell>
        </row>
        <row r="73">
          <cell r="A73" t="str">
            <v>PuB-103</v>
          </cell>
          <cell r="C73">
            <v>45962</v>
          </cell>
          <cell r="F73" t="str">
            <v>PB- 04</v>
          </cell>
          <cell r="H73" t="str">
            <v>PuB-103</v>
          </cell>
          <cell r="J73" t="str">
            <v>Floculante</v>
          </cell>
          <cell r="K73" t="str">
            <v>FBS4711</v>
          </cell>
          <cell r="L73">
            <v>1000544666</v>
          </cell>
          <cell r="T73">
            <v>222053</v>
          </cell>
          <cell r="X73" t="str">
            <v>FBS4711</v>
          </cell>
          <cell r="Y73" t="str">
            <v>Floculante</v>
          </cell>
          <cell r="Z73" t="str">
            <v>Punta Barda</v>
          </cell>
        </row>
        <row r="74">
          <cell r="A74" t="str">
            <v>PuB-104[00]a</v>
          </cell>
          <cell r="C74">
            <v>45992</v>
          </cell>
          <cell r="F74" t="str">
            <v>PB- 04</v>
          </cell>
          <cell r="H74" t="str">
            <v>PuB-104[00]a</v>
          </cell>
          <cell r="J74" t="str">
            <v>Floculante</v>
          </cell>
          <cell r="K74" t="str">
            <v>FBS5609</v>
          </cell>
          <cell r="L74">
            <v>1000572931</v>
          </cell>
          <cell r="T74">
            <v>222053</v>
          </cell>
          <cell r="X74" t="str">
            <v>FBS5609</v>
          </cell>
          <cell r="Y74" t="str">
            <v>Floculante</v>
          </cell>
          <cell r="Z74" t="str">
            <v>Punta Barda</v>
          </cell>
        </row>
        <row r="75">
          <cell r="A75" t="str">
            <v>PuB-105a</v>
          </cell>
          <cell r="C75">
            <v>46023</v>
          </cell>
          <cell r="F75" t="str">
            <v>PB- 03</v>
          </cell>
          <cell r="H75" t="str">
            <v>PuB-105a</v>
          </cell>
          <cell r="J75" t="str">
            <v>Floculante</v>
          </cell>
          <cell r="K75" t="str">
            <v>FBS7614</v>
          </cell>
          <cell r="L75">
            <v>1000572932</v>
          </cell>
          <cell r="T75">
            <v>222053</v>
          </cell>
          <cell r="X75" t="str">
            <v>FBS7614</v>
          </cell>
          <cell r="Y75" t="str">
            <v>Floculante</v>
          </cell>
          <cell r="Z75" t="str">
            <v>Punta Barda</v>
          </cell>
        </row>
        <row r="76">
          <cell r="A76" t="str">
            <v>PuB-106a</v>
          </cell>
          <cell r="C76">
            <v>46054</v>
          </cell>
          <cell r="F76" t="str">
            <v>PB- 03</v>
          </cell>
          <cell r="H76" t="str">
            <v>PuB-106a</v>
          </cell>
          <cell r="J76" t="str">
            <v>Coagulante/Floculante</v>
          </cell>
          <cell r="K76" t="str">
            <v>FBS9558</v>
          </cell>
          <cell r="L76">
            <v>1000544329</v>
          </cell>
          <cell r="T76">
            <v>222053</v>
          </cell>
          <cell r="X76" t="str">
            <v>FBS9558</v>
          </cell>
          <cell r="Y76" t="str">
            <v>Coagulante/Floculante</v>
          </cell>
          <cell r="Z76" t="str">
            <v>Punta Barda</v>
          </cell>
        </row>
        <row r="77">
          <cell r="A77" t="str">
            <v>PuB-107</v>
          </cell>
          <cell r="C77">
            <v>46082</v>
          </cell>
          <cell r="F77" t="str">
            <v>PB- 04</v>
          </cell>
          <cell r="H77" t="str">
            <v>PuB-107</v>
          </cell>
          <cell r="J77" t="str">
            <v>Inhibidor de incrustaciones</v>
          </cell>
          <cell r="K77" t="str">
            <v>IC5087A</v>
          </cell>
          <cell r="L77">
            <v>50601018</v>
          </cell>
          <cell r="T77">
            <v>222053</v>
          </cell>
          <cell r="X77" t="str">
            <v>IC5087A</v>
          </cell>
          <cell r="Y77" t="str">
            <v>Inhibidor de incrustaciones</v>
          </cell>
          <cell r="Z77" t="str">
            <v>Punta Barda</v>
          </cell>
        </row>
        <row r="78">
          <cell r="A78" t="str">
            <v>PuB-108a</v>
          </cell>
          <cell r="C78">
            <v>46113</v>
          </cell>
          <cell r="F78" t="str">
            <v>PB- 03</v>
          </cell>
          <cell r="H78" t="str">
            <v>PuB-108a</v>
          </cell>
          <cell r="J78" t="str">
            <v>Inhibidor de incrustaciones</v>
          </cell>
          <cell r="K78" t="str">
            <v>IC5091</v>
          </cell>
          <cell r="L78">
            <v>1000568102</v>
          </cell>
          <cell r="T78">
            <v>222053</v>
          </cell>
          <cell r="X78" t="str">
            <v>IC5091</v>
          </cell>
          <cell r="Y78" t="str">
            <v>Inhibidor de incrustaciones</v>
          </cell>
          <cell r="Z78" t="str">
            <v>Punta Barda</v>
          </cell>
        </row>
        <row r="79">
          <cell r="A79" t="str">
            <v>PuB-109a</v>
          </cell>
          <cell r="C79">
            <v>46143</v>
          </cell>
          <cell r="F79" t="str">
            <v>PB- 03</v>
          </cell>
          <cell r="H79" t="str">
            <v>PuB-109a</v>
          </cell>
          <cell r="J79" t="str">
            <v>Inhibidor de incrustaciones</v>
          </cell>
          <cell r="K79" t="str">
            <v>IC5098</v>
          </cell>
          <cell r="L79">
            <v>1000581773</v>
          </cell>
          <cell r="T79">
            <v>222053</v>
          </cell>
          <cell r="X79" t="str">
            <v>IC5098</v>
          </cell>
          <cell r="Y79" t="str">
            <v>Inhibidor de incrustaciones</v>
          </cell>
          <cell r="Z79" t="str">
            <v>Punta Barda</v>
          </cell>
        </row>
        <row r="80">
          <cell r="A80" t="str">
            <v>PuB-118</v>
          </cell>
          <cell r="C80">
            <v>46174</v>
          </cell>
          <cell r="F80" t="str">
            <v>PB- 02</v>
          </cell>
          <cell r="H80" t="str">
            <v>PuB-118</v>
          </cell>
          <cell r="J80" t="str">
            <v>Inhibidor de incrustaciones</v>
          </cell>
          <cell r="K80" t="str">
            <v>IC5099</v>
          </cell>
          <cell r="L80">
            <v>1000544338</v>
          </cell>
          <cell r="T80">
            <v>222053</v>
          </cell>
          <cell r="X80" t="str">
            <v>IC5099</v>
          </cell>
          <cell r="Y80" t="str">
            <v>Inhibidor de incrustaciones</v>
          </cell>
          <cell r="Z80" t="str">
            <v>Punta Barda</v>
          </cell>
        </row>
        <row r="81">
          <cell r="A81" t="str">
            <v>PuB-119</v>
          </cell>
          <cell r="C81">
            <v>46204</v>
          </cell>
          <cell r="F81" t="str">
            <v>PB- 02</v>
          </cell>
          <cell r="H81" t="str">
            <v>PuB-119</v>
          </cell>
          <cell r="J81" t="str">
            <v>Inhibidor de incrustaciones</v>
          </cell>
          <cell r="K81" t="str">
            <v>IC5400</v>
          </cell>
          <cell r="L81">
            <v>1000204746</v>
          </cell>
          <cell r="T81">
            <v>222053</v>
          </cell>
          <cell r="X81" t="str">
            <v>IC5400</v>
          </cell>
          <cell r="Y81" t="str">
            <v>Inhibidor de incrustaciones</v>
          </cell>
          <cell r="Z81" t="str">
            <v>Punta Barda</v>
          </cell>
        </row>
        <row r="82">
          <cell r="A82" t="str">
            <v>PuB-120</v>
          </cell>
          <cell r="C82">
            <v>46235</v>
          </cell>
          <cell r="F82" t="str">
            <v>PB- 02</v>
          </cell>
          <cell r="H82" t="str">
            <v>PuB-120</v>
          </cell>
          <cell r="J82" t="str">
            <v>Inhibidor de incrustaciones</v>
          </cell>
          <cell r="K82" t="str">
            <v>IC5408</v>
          </cell>
          <cell r="L82">
            <v>1000544333</v>
          </cell>
          <cell r="T82">
            <v>222053</v>
          </cell>
          <cell r="X82" t="str">
            <v>IC5408</v>
          </cell>
          <cell r="Y82" t="str">
            <v>Inhibidor de incrustaciones</v>
          </cell>
          <cell r="Z82" t="str">
            <v>Punta Barda</v>
          </cell>
        </row>
        <row r="83">
          <cell r="A83" t="str">
            <v>PuB-123</v>
          </cell>
          <cell r="C83">
            <v>46266</v>
          </cell>
          <cell r="F83" t="str">
            <v>PB- 01</v>
          </cell>
          <cell r="H83" t="str">
            <v>PuB-123</v>
          </cell>
          <cell r="J83" t="str">
            <v>Inhibidor de incrustaciones</v>
          </cell>
          <cell r="K83" t="str">
            <v>IC7001</v>
          </cell>
          <cell r="L83">
            <v>1000582063</v>
          </cell>
          <cell r="T83">
            <v>222053</v>
          </cell>
          <cell r="X83" t="str">
            <v>IC7001</v>
          </cell>
          <cell r="Y83" t="str">
            <v>Inhibidor de incrustaciones</v>
          </cell>
          <cell r="Z83" t="str">
            <v>Punta Barda</v>
          </cell>
        </row>
        <row r="84">
          <cell r="A84" t="str">
            <v>PuB-125a</v>
          </cell>
          <cell r="C84">
            <v>46296</v>
          </cell>
          <cell r="F84" t="str">
            <v>PB- 01</v>
          </cell>
          <cell r="H84" t="str">
            <v>PuB-125a</v>
          </cell>
          <cell r="J84" t="str">
            <v>Inhibidor de incrustaciones</v>
          </cell>
          <cell r="K84" t="str">
            <v>IC896</v>
          </cell>
          <cell r="L84">
            <v>50695619</v>
          </cell>
          <cell r="T84">
            <v>222053</v>
          </cell>
          <cell r="X84" t="str">
            <v>IC896</v>
          </cell>
          <cell r="Y84" t="str">
            <v>Inhibidor de incrustaciones</v>
          </cell>
          <cell r="Z84" t="str">
            <v>Punta Barda</v>
          </cell>
        </row>
        <row r="85">
          <cell r="A85" t="str">
            <v>PuB-126a</v>
          </cell>
          <cell r="C85">
            <v>46327</v>
          </cell>
          <cell r="F85" t="str">
            <v>PB- 02</v>
          </cell>
          <cell r="H85" t="str">
            <v>PuB-126a</v>
          </cell>
          <cell r="J85" t="str">
            <v>Inhibidor de incrustaciones</v>
          </cell>
          <cell r="K85" t="str">
            <v>IC898</v>
          </cell>
          <cell r="L85">
            <v>50600430</v>
          </cell>
          <cell r="T85">
            <v>222053</v>
          </cell>
          <cell r="X85" t="str">
            <v>IC898</v>
          </cell>
          <cell r="Y85" t="str">
            <v>Inhibidor de incrustaciones</v>
          </cell>
          <cell r="Z85" t="str">
            <v>Punta Barda</v>
          </cell>
        </row>
        <row r="86">
          <cell r="A86" t="str">
            <v>PuB-127a</v>
          </cell>
          <cell r="C86">
            <v>46357</v>
          </cell>
          <cell r="F86" t="str">
            <v>PB- 01</v>
          </cell>
          <cell r="H86" t="str">
            <v>PuB-127a</v>
          </cell>
          <cell r="J86" t="str">
            <v>Inhibidor de incrustaciones</v>
          </cell>
          <cell r="K86" t="str">
            <v>IC904</v>
          </cell>
          <cell r="L86">
            <v>1000544642</v>
          </cell>
          <cell r="T86">
            <v>222053</v>
          </cell>
          <cell r="X86" t="str">
            <v>IC904</v>
          </cell>
          <cell r="Y86" t="str">
            <v>Inhibidor de incrustaciones</v>
          </cell>
          <cell r="Z86" t="str">
            <v>Punta Barda</v>
          </cell>
        </row>
        <row r="87">
          <cell r="A87" t="str">
            <v>PuB-128a</v>
          </cell>
          <cell r="C87">
            <v>46388</v>
          </cell>
          <cell r="F87" t="str">
            <v>PB- 01</v>
          </cell>
          <cell r="H87" t="str">
            <v>PuB-128a</v>
          </cell>
          <cell r="J87" t="str">
            <v>Inhibidor de incrustaciones</v>
          </cell>
          <cell r="K87" t="str">
            <v>IC906</v>
          </cell>
          <cell r="L87">
            <v>1000544647</v>
          </cell>
          <cell r="T87">
            <v>222053</v>
          </cell>
          <cell r="X87" t="str">
            <v>IC906</v>
          </cell>
          <cell r="Y87" t="str">
            <v>Inhibidor de incrustaciones</v>
          </cell>
          <cell r="Z87" t="str">
            <v>Punta Barda</v>
          </cell>
        </row>
        <row r="88">
          <cell r="A88" t="str">
            <v>PuB-12a(I)</v>
          </cell>
          <cell r="C88">
            <v>46419</v>
          </cell>
          <cell r="F88" t="str">
            <v>PB- 01</v>
          </cell>
          <cell r="H88" t="str">
            <v>PuB-12a(I)</v>
          </cell>
          <cell r="J88" t="str">
            <v>Inhibidor de incrustaciones</v>
          </cell>
          <cell r="K88" t="str">
            <v>IC962</v>
          </cell>
          <cell r="L88">
            <v>1000544353</v>
          </cell>
          <cell r="T88">
            <v>222053</v>
          </cell>
          <cell r="X88" t="str">
            <v>IC962</v>
          </cell>
          <cell r="Y88" t="str">
            <v>Inhibidor de incrustaciones</v>
          </cell>
          <cell r="Z88" t="str">
            <v>Punta Barda</v>
          </cell>
        </row>
        <row r="89">
          <cell r="A89" t="str">
            <v>PuB-13</v>
          </cell>
          <cell r="C89">
            <v>46447</v>
          </cell>
          <cell r="F89" t="str">
            <v>PB- 02</v>
          </cell>
          <cell r="H89" t="str">
            <v>PuB-13</v>
          </cell>
          <cell r="J89" t="str">
            <v>Inhibidor de corrosión/Incrustaciones</v>
          </cell>
          <cell r="K89" t="str">
            <v>ICS400</v>
          </cell>
          <cell r="L89">
            <v>50695199</v>
          </cell>
          <cell r="T89">
            <v>222053</v>
          </cell>
          <cell r="X89" t="str">
            <v>ICS400</v>
          </cell>
          <cell r="Y89" t="str">
            <v>Inhibidor de corrosión/Incrustaciones</v>
          </cell>
          <cell r="Z89" t="str">
            <v>Punta Barda</v>
          </cell>
        </row>
        <row r="90">
          <cell r="A90" t="str">
            <v>PuB-131a</v>
          </cell>
          <cell r="C90">
            <v>46478</v>
          </cell>
          <cell r="F90" t="str">
            <v>PB- 04</v>
          </cell>
          <cell r="H90" t="str">
            <v>PuB-131a</v>
          </cell>
          <cell r="J90" t="str">
            <v>Inhibidor de corrosión/Incrustaciones</v>
          </cell>
          <cell r="K90" t="str">
            <v>ICS408</v>
          </cell>
          <cell r="L90">
            <v>1000544438</v>
          </cell>
          <cell r="T90">
            <v>222053</v>
          </cell>
          <cell r="X90" t="str">
            <v>ICS408</v>
          </cell>
          <cell r="Y90" t="str">
            <v>Inhibidor de corrosión/Incrustaciones</v>
          </cell>
          <cell r="Z90" t="str">
            <v>Punta Barda</v>
          </cell>
        </row>
        <row r="91">
          <cell r="A91" t="str">
            <v>PuB-135a</v>
          </cell>
          <cell r="C91">
            <v>46508</v>
          </cell>
          <cell r="F91" t="str">
            <v>PB- 04</v>
          </cell>
          <cell r="H91" t="str">
            <v>PuB-135a</v>
          </cell>
          <cell r="J91" t="str">
            <v>Inhibidor de parafinas</v>
          </cell>
          <cell r="K91" t="str">
            <v>IPB279</v>
          </cell>
          <cell r="L91">
            <v>1000582064</v>
          </cell>
          <cell r="T91">
            <v>222053</v>
          </cell>
          <cell r="X91" t="str">
            <v>IPB279</v>
          </cell>
          <cell r="Y91" t="str">
            <v>Inhibidor de parafinas</v>
          </cell>
          <cell r="Z91" t="str">
            <v>Punta Barda</v>
          </cell>
        </row>
        <row r="92">
          <cell r="A92" t="str">
            <v>PuB-136[00]a</v>
          </cell>
          <cell r="C92">
            <v>46539</v>
          </cell>
          <cell r="F92" t="str">
            <v>PB- 01</v>
          </cell>
          <cell r="H92" t="str">
            <v>PuB-136[00]a</v>
          </cell>
          <cell r="J92" t="str">
            <v>Inhibidor de parafinas</v>
          </cell>
          <cell r="K92" t="str">
            <v>IPB530</v>
          </cell>
          <cell r="L92">
            <v>1000020984</v>
          </cell>
          <cell r="T92">
            <v>222053</v>
          </cell>
          <cell r="X92" t="str">
            <v>IPB530</v>
          </cell>
          <cell r="Y92" t="str">
            <v>Inhibidor de parafinas</v>
          </cell>
          <cell r="Z92" t="str">
            <v>Punta Barda</v>
          </cell>
        </row>
        <row r="93">
          <cell r="A93" t="str">
            <v>PuB-137a</v>
          </cell>
          <cell r="C93">
            <v>46569</v>
          </cell>
          <cell r="F93" t="str">
            <v>PB- 02</v>
          </cell>
          <cell r="H93" t="str">
            <v>PuB-137a</v>
          </cell>
          <cell r="J93" t="str">
            <v>Inhibidor de parafinas y asfaltenos</v>
          </cell>
          <cell r="K93" t="str">
            <v>IPB60</v>
          </cell>
          <cell r="L93">
            <v>1000241736</v>
          </cell>
          <cell r="T93">
            <v>222053</v>
          </cell>
          <cell r="X93" t="str">
            <v>IPB60</v>
          </cell>
          <cell r="Y93" t="str">
            <v>Inhibidor de parafinas y asfaltenos</v>
          </cell>
          <cell r="Z93" t="str">
            <v>Punta Barda</v>
          </cell>
        </row>
        <row r="94">
          <cell r="A94" t="str">
            <v>PuB-14</v>
          </cell>
          <cell r="C94">
            <v>46600</v>
          </cell>
          <cell r="F94" t="str">
            <v>PB- 02</v>
          </cell>
          <cell r="H94" t="str">
            <v>PuB-14</v>
          </cell>
          <cell r="J94" t="str">
            <v>Inhibidor de asfaltenos</v>
          </cell>
          <cell r="K94" t="str">
            <v>IPB6256</v>
          </cell>
          <cell r="L94">
            <v>1000002542</v>
          </cell>
          <cell r="T94">
            <v>222053</v>
          </cell>
          <cell r="X94" t="str">
            <v>IPB6256</v>
          </cell>
          <cell r="Y94" t="str">
            <v>Inhibidor de asfaltenos</v>
          </cell>
          <cell r="Z94" t="str">
            <v>Punta Barda</v>
          </cell>
        </row>
        <row r="95">
          <cell r="A95" t="str">
            <v>PuB-141[00]a</v>
          </cell>
          <cell r="C95">
            <v>46631</v>
          </cell>
          <cell r="F95" t="str">
            <v>PB- 04</v>
          </cell>
          <cell r="H95" t="str">
            <v>PuB-141[00]a</v>
          </cell>
          <cell r="J95" t="str">
            <v>Inhibidor de asfaltenos</v>
          </cell>
          <cell r="K95" t="str">
            <v>IPB6264</v>
          </cell>
          <cell r="L95">
            <v>1000544436</v>
          </cell>
          <cell r="T95">
            <v>222053</v>
          </cell>
          <cell r="X95" t="str">
            <v>IPB6264</v>
          </cell>
          <cell r="Y95" t="str">
            <v>Inhibidor de asfaltenos</v>
          </cell>
          <cell r="Z95" t="str">
            <v>Punta Barda</v>
          </cell>
        </row>
        <row r="96">
          <cell r="A96" t="str">
            <v>PuB-145a</v>
          </cell>
          <cell r="C96">
            <v>46661</v>
          </cell>
          <cell r="F96" t="str">
            <v>PB- 04</v>
          </cell>
          <cell r="H96" t="str">
            <v>PuB-145a</v>
          </cell>
          <cell r="J96" t="str">
            <v>Inhibidor de parafinas</v>
          </cell>
          <cell r="K96" t="str">
            <v>IPB650</v>
          </cell>
          <cell r="L96">
            <v>1000518676</v>
          </cell>
          <cell r="T96">
            <v>222053</v>
          </cell>
          <cell r="X96" t="str">
            <v>IPB650</v>
          </cell>
          <cell r="Y96" t="str">
            <v>Inhibidor de parafinas</v>
          </cell>
          <cell r="Z96" t="str">
            <v>Punta Barda</v>
          </cell>
        </row>
        <row r="97">
          <cell r="A97" t="str">
            <v>PuB-147a</v>
          </cell>
          <cell r="C97">
            <v>46692</v>
          </cell>
          <cell r="F97" t="str">
            <v>PB- 02</v>
          </cell>
          <cell r="H97" t="str">
            <v>PuB-147a</v>
          </cell>
          <cell r="J97" t="str">
            <v>Inhibidor de parafinas y asfaltenos</v>
          </cell>
          <cell r="K97" t="str">
            <v>IPB651</v>
          </cell>
          <cell r="L97">
            <v>1000582014</v>
          </cell>
          <cell r="T97">
            <v>222053</v>
          </cell>
          <cell r="X97" t="str">
            <v>IPB651</v>
          </cell>
          <cell r="Y97" t="str">
            <v>Inhibidor de parafinas y asfaltenos</v>
          </cell>
          <cell r="Z97" t="str">
            <v>Punta Barda</v>
          </cell>
        </row>
        <row r="98">
          <cell r="A98" t="str">
            <v>PuB-15</v>
          </cell>
          <cell r="C98">
            <v>46722</v>
          </cell>
          <cell r="F98" t="str">
            <v>PB- 02</v>
          </cell>
          <cell r="H98" t="str">
            <v>PuB-15</v>
          </cell>
          <cell r="J98" t="str">
            <v>Inhibidor de parafinas</v>
          </cell>
          <cell r="K98" t="str">
            <v>IPB658</v>
          </cell>
          <cell r="L98">
            <v>1000544363</v>
          </cell>
          <cell r="T98">
            <v>222053</v>
          </cell>
          <cell r="X98" t="str">
            <v>IPB658</v>
          </cell>
          <cell r="Y98" t="str">
            <v>Inhibidor de parafinas</v>
          </cell>
          <cell r="Z98" t="str">
            <v>Punta Barda</v>
          </cell>
        </row>
        <row r="99">
          <cell r="A99" t="str">
            <v>PuB-153a</v>
          </cell>
          <cell r="C99">
            <v>46753</v>
          </cell>
          <cell r="F99" t="str">
            <v>PB- 03</v>
          </cell>
          <cell r="H99" t="str">
            <v>PuB-153a</v>
          </cell>
          <cell r="J99" t="str">
            <v>Inhibidor de parafinas y asfaltenos</v>
          </cell>
          <cell r="K99" t="str">
            <v>IPB68</v>
          </cell>
          <cell r="L99">
            <v>1000544355</v>
          </cell>
          <cell r="T99">
            <v>222053</v>
          </cell>
          <cell r="X99" t="str">
            <v>IPB68</v>
          </cell>
          <cell r="Y99" t="str">
            <v>Inhibidor de parafinas y asfaltenos</v>
          </cell>
          <cell r="Z99" t="str">
            <v>Punta Barda</v>
          </cell>
        </row>
        <row r="100">
          <cell r="A100" t="str">
            <v>PuB-155a</v>
          </cell>
          <cell r="C100">
            <v>46784</v>
          </cell>
          <cell r="F100" t="str">
            <v>PB- 04</v>
          </cell>
          <cell r="H100" t="str">
            <v>PuB-155a</v>
          </cell>
          <cell r="J100" t="str">
            <v>Inhibidor de parafinas y asfaltenos</v>
          </cell>
          <cell r="K100" t="str">
            <v>IPB71</v>
          </cell>
          <cell r="L100">
            <v>50600435</v>
          </cell>
          <cell r="T100">
            <v>222053</v>
          </cell>
          <cell r="X100" t="str">
            <v>IPB71</v>
          </cell>
          <cell r="Y100" t="str">
            <v>Inhibidor de parafinas y asfaltenos</v>
          </cell>
          <cell r="Z100" t="str">
            <v>Punta Barda</v>
          </cell>
        </row>
        <row r="101">
          <cell r="A101" t="str">
            <v>PuB-156[00]a</v>
          </cell>
          <cell r="C101">
            <v>46813</v>
          </cell>
          <cell r="F101" t="str">
            <v>PB- 04</v>
          </cell>
          <cell r="H101" t="str">
            <v>PuB-156[00]a</v>
          </cell>
          <cell r="J101" t="str">
            <v>Inhibidor de parafinas y asfaltenos</v>
          </cell>
          <cell r="K101" t="str">
            <v>IPB79</v>
          </cell>
          <cell r="L101">
            <v>1000544434</v>
          </cell>
          <cell r="T101">
            <v>222053</v>
          </cell>
          <cell r="X101" t="str">
            <v>IPB79</v>
          </cell>
          <cell r="Y101" t="str">
            <v>Inhibidor de parafinas y asfaltenos</v>
          </cell>
          <cell r="Z101" t="str">
            <v>Punta Barda</v>
          </cell>
        </row>
        <row r="102">
          <cell r="A102" t="str">
            <v>PuB-157[00]a</v>
          </cell>
          <cell r="C102">
            <v>46844</v>
          </cell>
          <cell r="F102" t="str">
            <v>PB- 04</v>
          </cell>
          <cell r="H102" t="str">
            <v>PuB-157[00]a</v>
          </cell>
          <cell r="J102" t="str">
            <v>Inhibidor de parafinas y asfaltenos</v>
          </cell>
          <cell r="K102" t="str">
            <v>IPB895</v>
          </cell>
          <cell r="L102">
            <v>1000304870</v>
          </cell>
          <cell r="T102">
            <v>222053</v>
          </cell>
          <cell r="X102" t="str">
            <v>IPB895</v>
          </cell>
          <cell r="Y102" t="str">
            <v>Inhibidor de parafinas y asfaltenos</v>
          </cell>
          <cell r="Z102" t="str">
            <v>Punta Barda</v>
          </cell>
        </row>
        <row r="103">
          <cell r="A103" t="str">
            <v>PuB-159[00]a</v>
          </cell>
          <cell r="C103">
            <v>46874</v>
          </cell>
          <cell r="F103" t="str">
            <v>PB- 04</v>
          </cell>
          <cell r="H103" t="str">
            <v>PuB-159[00]a</v>
          </cell>
          <cell r="J103" t="str">
            <v>Inhibidor de parafinas y asfaltenos</v>
          </cell>
          <cell r="K103" t="str">
            <v>IPB935</v>
          </cell>
          <cell r="L103">
            <v>1000582003</v>
          </cell>
          <cell r="T103">
            <v>222053</v>
          </cell>
          <cell r="X103" t="str">
            <v>IPB935</v>
          </cell>
          <cell r="Y103" t="str">
            <v>Inhibidor de parafinas y asfaltenos</v>
          </cell>
          <cell r="Z103" t="str">
            <v>Punta Barda</v>
          </cell>
        </row>
        <row r="104">
          <cell r="A104" t="str">
            <v>PuB-160[00]a</v>
          </cell>
          <cell r="C104">
            <v>46905</v>
          </cell>
          <cell r="F104" t="str">
            <v>PB- 04</v>
          </cell>
          <cell r="H104" t="str">
            <v>PuB-160[00]a</v>
          </cell>
          <cell r="J104" t="str">
            <v>Inhibidor de corrosión</v>
          </cell>
          <cell r="K104" t="str">
            <v>KPF15</v>
          </cell>
          <cell r="L104">
            <v>1000544375</v>
          </cell>
          <cell r="T104">
            <v>222053</v>
          </cell>
          <cell r="X104" t="str">
            <v>KPF15</v>
          </cell>
          <cell r="Y104" t="str">
            <v>Inhibidor de corrosión</v>
          </cell>
          <cell r="Z104" t="str">
            <v>Punta Barda</v>
          </cell>
        </row>
        <row r="105">
          <cell r="A105" t="str">
            <v>PuB-161[00]a</v>
          </cell>
          <cell r="C105">
            <v>46935</v>
          </cell>
          <cell r="F105" t="str">
            <v>PB- 04</v>
          </cell>
          <cell r="H105" t="str">
            <v>PuB-161[00]a</v>
          </cell>
          <cell r="J105" t="str">
            <v>Desincrustante</v>
          </cell>
          <cell r="K105" t="str">
            <v>NOVOC DS3500</v>
          </cell>
          <cell r="L105">
            <v>1000541237</v>
          </cell>
          <cell r="T105">
            <v>222053</v>
          </cell>
          <cell r="X105" t="str">
            <v>NOVOC DS3500</v>
          </cell>
          <cell r="Y105" t="str">
            <v>Desincrustante</v>
          </cell>
          <cell r="Z105" t="str">
            <v>Punta Barda</v>
          </cell>
        </row>
        <row r="106">
          <cell r="A106" t="str">
            <v>PuB-162[00]a</v>
          </cell>
          <cell r="C106">
            <v>46966</v>
          </cell>
          <cell r="F106" t="str">
            <v>PB- 04</v>
          </cell>
          <cell r="H106" t="str">
            <v>PuB-162[00]a</v>
          </cell>
          <cell r="J106" t="str">
            <v>Desincrustante</v>
          </cell>
          <cell r="K106" t="str">
            <v>NOVOC DS3508</v>
          </cell>
          <cell r="L106">
            <v>1000544421</v>
          </cell>
          <cell r="T106">
            <v>222053</v>
          </cell>
          <cell r="X106" t="str">
            <v>NOVOC DS3508</v>
          </cell>
          <cell r="Y106" t="str">
            <v>Desincrustante</v>
          </cell>
          <cell r="Z106" t="str">
            <v>Punta Barda</v>
          </cell>
        </row>
        <row r="107">
          <cell r="A107" t="str">
            <v>PuB-163[00]a</v>
          </cell>
          <cell r="C107">
            <v>46997</v>
          </cell>
          <cell r="F107" t="str">
            <v>PB- 04</v>
          </cell>
          <cell r="H107" t="str">
            <v>PuB-163[00]a</v>
          </cell>
          <cell r="J107" t="str">
            <v>Reductor de fricción</v>
          </cell>
          <cell r="K107" t="str">
            <v>RFB1200</v>
          </cell>
          <cell r="L107">
            <v>1000304874</v>
          </cell>
          <cell r="T107">
            <v>222053</v>
          </cell>
          <cell r="X107" t="str">
            <v>RFB1200</v>
          </cell>
          <cell r="Y107" t="str">
            <v>Reductor de fricción</v>
          </cell>
          <cell r="Z107" t="str">
            <v>Punta Barda</v>
          </cell>
        </row>
        <row r="108">
          <cell r="A108" t="str">
            <v>PuB-174[00]a</v>
          </cell>
          <cell r="C108">
            <v>47027</v>
          </cell>
          <cell r="F108" t="str">
            <v>PB- 04</v>
          </cell>
          <cell r="H108" t="str">
            <v>PuB-174[00]a</v>
          </cell>
          <cell r="J108" t="str">
            <v>Reductor de fricción</v>
          </cell>
          <cell r="K108" t="str">
            <v>RFB1268</v>
          </cell>
          <cell r="L108">
            <v>1000544366</v>
          </cell>
          <cell r="T108">
            <v>222053</v>
          </cell>
          <cell r="X108" t="str">
            <v>RFB1268</v>
          </cell>
          <cell r="Y108" t="str">
            <v>Reductor de fricción</v>
          </cell>
          <cell r="Z108" t="str">
            <v>Punta Barda</v>
          </cell>
        </row>
        <row r="109">
          <cell r="A109" t="str">
            <v>PuB-177a</v>
          </cell>
          <cell r="C109">
            <v>47058</v>
          </cell>
          <cell r="F109" t="str">
            <v>PB- 02</v>
          </cell>
          <cell r="H109" t="str">
            <v>PuB-177a</v>
          </cell>
          <cell r="J109" t="str">
            <v>Reductor de fricción</v>
          </cell>
          <cell r="K109" t="str">
            <v>RFB1400</v>
          </cell>
          <cell r="L109">
            <v>1000304875</v>
          </cell>
          <cell r="T109">
            <v>222053</v>
          </cell>
          <cell r="X109" t="str">
            <v>RFB1400</v>
          </cell>
          <cell r="Y109" t="str">
            <v>Reductor de fricción</v>
          </cell>
          <cell r="Z109" t="str">
            <v>Punta Barda</v>
          </cell>
        </row>
        <row r="110">
          <cell r="A110" t="str">
            <v>PuB-180a</v>
          </cell>
          <cell r="C110">
            <v>47088</v>
          </cell>
          <cell r="F110" t="str">
            <v>PB- 03</v>
          </cell>
          <cell r="H110" t="str">
            <v>PuB-180a</v>
          </cell>
          <cell r="J110" t="str">
            <v>Reductor de fricción</v>
          </cell>
          <cell r="K110" t="str">
            <v>RFB1408</v>
          </cell>
          <cell r="L110">
            <v>1000544419</v>
          </cell>
          <cell r="T110">
            <v>222053</v>
          </cell>
          <cell r="X110" t="str">
            <v>RFB1408</v>
          </cell>
          <cell r="Y110" t="str">
            <v>Reductor de fricción</v>
          </cell>
          <cell r="Z110" t="str">
            <v>Punta Barda</v>
          </cell>
        </row>
        <row r="111">
          <cell r="A111" t="str">
            <v>PuB-181a</v>
          </cell>
          <cell r="C111">
            <v>47119</v>
          </cell>
          <cell r="F111" t="str">
            <v>PTA BARDA 114</v>
          </cell>
          <cell r="H111" t="str">
            <v>PuB-181a</v>
          </cell>
          <cell r="J111" t="str">
            <v>Reductor de fricción</v>
          </cell>
          <cell r="K111" t="str">
            <v>RFB200</v>
          </cell>
          <cell r="L111">
            <v>50600316</v>
          </cell>
          <cell r="T111">
            <v>222053</v>
          </cell>
          <cell r="X111" t="str">
            <v>RFB200</v>
          </cell>
          <cell r="Y111" t="str">
            <v>Reductor de fricción</v>
          </cell>
          <cell r="Z111" t="str">
            <v>Punta Barda</v>
          </cell>
        </row>
        <row r="112">
          <cell r="A112" t="str">
            <v>PuB-184[00]a</v>
          </cell>
          <cell r="C112">
            <v>47150</v>
          </cell>
          <cell r="F112" t="str">
            <v>PB- 01</v>
          </cell>
          <cell r="H112" t="str">
            <v>PuB-184[00]a</v>
          </cell>
          <cell r="J112" t="str">
            <v>Reductor de fricción</v>
          </cell>
          <cell r="K112" t="str">
            <v>RFB208</v>
          </cell>
          <cell r="L112">
            <v>1000544364</v>
          </cell>
          <cell r="T112">
            <v>222053</v>
          </cell>
          <cell r="X112" t="str">
            <v>RFB208</v>
          </cell>
          <cell r="Y112" t="str">
            <v>Reductor de fricción</v>
          </cell>
          <cell r="Z112" t="str">
            <v>Punta Barda</v>
          </cell>
        </row>
        <row r="113">
          <cell r="A113" t="str">
            <v>PuB-187[00]a</v>
          </cell>
          <cell r="C113">
            <v>47178</v>
          </cell>
          <cell r="F113" t="str">
            <v>PB- 04</v>
          </cell>
          <cell r="H113" t="str">
            <v>PuB-187[00]a</v>
          </cell>
          <cell r="J113" t="str">
            <v>Reductor de fricción</v>
          </cell>
          <cell r="K113" t="str">
            <v>RFB650</v>
          </cell>
          <cell r="L113">
            <v>50600317</v>
          </cell>
          <cell r="T113">
            <v>222053</v>
          </cell>
          <cell r="X113" t="str">
            <v>RFB650</v>
          </cell>
          <cell r="Y113" t="str">
            <v>Reductor de fricción</v>
          </cell>
          <cell r="Z113" t="str">
            <v>Punta Barda</v>
          </cell>
        </row>
        <row r="114">
          <cell r="A114" t="str">
            <v>PuB-189[00]a</v>
          </cell>
          <cell r="C114">
            <v>47209</v>
          </cell>
          <cell r="F114" t="str">
            <v>PB- 04</v>
          </cell>
          <cell r="H114" t="str">
            <v>PuB-189[00]a</v>
          </cell>
          <cell r="J114" t="str">
            <v>Reductor de fricción</v>
          </cell>
          <cell r="K114" t="str">
            <v>RFB659</v>
          </cell>
          <cell r="L114">
            <v>1000544380</v>
          </cell>
          <cell r="T114">
            <v>222053</v>
          </cell>
          <cell r="X114" t="str">
            <v>RFB659</v>
          </cell>
          <cell r="Y114" t="str">
            <v>Reductor de fricción</v>
          </cell>
          <cell r="Z114" t="str">
            <v>Punta Barda</v>
          </cell>
        </row>
        <row r="115">
          <cell r="A115" t="str">
            <v>PuB-191[00]a</v>
          </cell>
          <cell r="C115">
            <v>47239</v>
          </cell>
          <cell r="F115" t="str">
            <v>PB- 02</v>
          </cell>
          <cell r="H115" t="str">
            <v>PuB-191[00]a</v>
          </cell>
          <cell r="J115" t="str">
            <v>Reductor de fricción</v>
          </cell>
          <cell r="K115" t="str">
            <v>RFB671</v>
          </cell>
          <cell r="L115">
            <v>1000247040</v>
          </cell>
          <cell r="T115">
            <v>222053</v>
          </cell>
          <cell r="X115" t="str">
            <v>RFB671</v>
          </cell>
          <cell r="Y115" t="str">
            <v>Reductor de fricción</v>
          </cell>
          <cell r="Z115" t="str">
            <v>Punta Barda</v>
          </cell>
        </row>
        <row r="116">
          <cell r="A116" t="str">
            <v>PuB-192[00]a</v>
          </cell>
          <cell r="C116">
            <v>47270</v>
          </cell>
          <cell r="F116" t="str">
            <v>PB- 04</v>
          </cell>
          <cell r="H116" t="str">
            <v>PuB-192[00]a</v>
          </cell>
          <cell r="J116" t="str">
            <v>Reductor de fricción</v>
          </cell>
          <cell r="K116" t="str">
            <v>RFB679</v>
          </cell>
          <cell r="L116">
            <v>1000544378</v>
          </cell>
          <cell r="T116">
            <v>222053</v>
          </cell>
          <cell r="X116" t="str">
            <v>RFB679</v>
          </cell>
          <cell r="Y116" t="str">
            <v>Reductor de fricción</v>
          </cell>
          <cell r="Z116" t="str">
            <v>Punta Barda</v>
          </cell>
        </row>
        <row r="117">
          <cell r="A117" t="str">
            <v>PuB-193[00]a</v>
          </cell>
          <cell r="C117">
            <v>47300</v>
          </cell>
          <cell r="F117" t="str">
            <v>PB- 04</v>
          </cell>
          <cell r="H117" t="str">
            <v>PuB-193[00]a</v>
          </cell>
          <cell r="J117" t="str">
            <v>Reductor de fricción</v>
          </cell>
          <cell r="K117" t="str">
            <v>RFB700</v>
          </cell>
          <cell r="L117">
            <v>1000235302</v>
          </cell>
          <cell r="T117">
            <v>222053</v>
          </cell>
          <cell r="X117" t="str">
            <v>RFB700</v>
          </cell>
          <cell r="Y117" t="str">
            <v>Reductor de fricción</v>
          </cell>
          <cell r="Z117" t="str">
            <v>Punta Barda</v>
          </cell>
        </row>
        <row r="118">
          <cell r="A118" t="str">
            <v>PuB-194[00]a</v>
          </cell>
          <cell r="C118">
            <v>47331</v>
          </cell>
          <cell r="F118" t="str">
            <v>PB- 04</v>
          </cell>
          <cell r="H118" t="str">
            <v>PuB-194[00]a</v>
          </cell>
          <cell r="J118" t="str">
            <v>Reductor de fricción</v>
          </cell>
          <cell r="K118" t="str">
            <v>RFB702</v>
          </cell>
          <cell r="L118">
            <v>1000544371</v>
          </cell>
          <cell r="T118">
            <v>222053</v>
          </cell>
          <cell r="X118" t="str">
            <v>RFB702</v>
          </cell>
          <cell r="Y118" t="str">
            <v>Reductor de fricción</v>
          </cell>
          <cell r="Z118" t="str">
            <v>Punta Barda</v>
          </cell>
        </row>
        <row r="119">
          <cell r="A119" t="str">
            <v>PuB-195[00]a</v>
          </cell>
          <cell r="C119">
            <v>47362</v>
          </cell>
          <cell r="F119" t="str">
            <v>PB- 04</v>
          </cell>
          <cell r="H119" t="str">
            <v>PuB-195[00]a</v>
          </cell>
          <cell r="J119" t="str">
            <v>Reductor de fricción</v>
          </cell>
          <cell r="K119" t="str">
            <v>RFB708</v>
          </cell>
          <cell r="L119">
            <v>1000544368</v>
          </cell>
          <cell r="T119">
            <v>222053</v>
          </cell>
          <cell r="X119" t="str">
            <v>RFB708</v>
          </cell>
          <cell r="Y119" t="str">
            <v>Reductor de fricción</v>
          </cell>
          <cell r="Z119" t="str">
            <v>Punta Barda</v>
          </cell>
        </row>
        <row r="120">
          <cell r="A120" t="str">
            <v>PuB-196[00]a</v>
          </cell>
          <cell r="C120">
            <v>47392</v>
          </cell>
          <cell r="F120" t="str">
            <v>PB- 04</v>
          </cell>
          <cell r="H120" t="str">
            <v>PuB-196[00]a</v>
          </cell>
          <cell r="J120" t="str">
            <v>Reductor de fricción</v>
          </cell>
          <cell r="K120" t="str">
            <v>RFB790</v>
          </cell>
          <cell r="L120">
            <v>50600814</v>
          </cell>
          <cell r="T120">
            <v>222053</v>
          </cell>
          <cell r="X120" t="str">
            <v>RFB790</v>
          </cell>
          <cell r="Y120" t="str">
            <v>Reductor de fricción</v>
          </cell>
          <cell r="Z120" t="str">
            <v>Punta Barda</v>
          </cell>
        </row>
        <row r="121">
          <cell r="A121" t="str">
            <v>PuB-197[00]a</v>
          </cell>
          <cell r="C121">
            <v>47423</v>
          </cell>
          <cell r="F121" t="str">
            <v>PB- 01</v>
          </cell>
          <cell r="H121" t="str">
            <v>PuB-197[00]a</v>
          </cell>
          <cell r="J121" t="str">
            <v>Reductor de fricción</v>
          </cell>
          <cell r="K121" t="str">
            <v>RFB791</v>
          </cell>
          <cell r="L121">
            <v>50600873</v>
          </cell>
          <cell r="T121">
            <v>222053</v>
          </cell>
          <cell r="X121" t="str">
            <v>RFB791</v>
          </cell>
          <cell r="Y121" t="str">
            <v>Reductor de fricción</v>
          </cell>
          <cell r="Z121" t="str">
            <v>Punta Barda</v>
          </cell>
        </row>
        <row r="122">
          <cell r="A122" t="str">
            <v>PuB-202[00]a</v>
          </cell>
          <cell r="C122">
            <v>47453</v>
          </cell>
          <cell r="F122" t="str">
            <v>PB- 01</v>
          </cell>
          <cell r="H122" t="str">
            <v>PuB-202[00]a</v>
          </cell>
          <cell r="J122" t="str">
            <v>Reductor de fricción</v>
          </cell>
          <cell r="K122" t="str">
            <v>RFB801</v>
          </cell>
          <cell r="L122">
            <v>1000544370</v>
          </cell>
          <cell r="T122">
            <v>222053</v>
          </cell>
          <cell r="X122" t="str">
            <v>RFB801</v>
          </cell>
          <cell r="Y122" t="str">
            <v>Reductor de fricción</v>
          </cell>
          <cell r="Z122" t="str">
            <v>Punta Barda</v>
          </cell>
        </row>
        <row r="123">
          <cell r="A123" t="str">
            <v>PuB-203[00]a</v>
          </cell>
          <cell r="C123">
            <v>47484</v>
          </cell>
          <cell r="F123" t="str">
            <v>PB- 01</v>
          </cell>
          <cell r="H123" t="str">
            <v>PuB-203[00]a</v>
          </cell>
          <cell r="J123" t="str">
            <v>Ruptor total</v>
          </cell>
          <cell r="K123" t="str">
            <v>RT102</v>
          </cell>
          <cell r="L123">
            <v>1000224390</v>
          </cell>
          <cell r="T123">
            <v>222053</v>
          </cell>
          <cell r="X123" t="str">
            <v>RT102</v>
          </cell>
          <cell r="Y123" t="str">
            <v>Ruptor total</v>
          </cell>
          <cell r="Z123" t="str">
            <v>Punta Barda</v>
          </cell>
        </row>
        <row r="124">
          <cell r="A124" t="str">
            <v>PuB-210[00]a</v>
          </cell>
          <cell r="C124">
            <v>47515</v>
          </cell>
          <cell r="F124" t="str">
            <v>PB- 03</v>
          </cell>
          <cell r="H124" t="str">
            <v>PuB-210[00]a</v>
          </cell>
          <cell r="J124" t="str">
            <v xml:space="preserve">Desemulsionante  </v>
          </cell>
          <cell r="K124" t="str">
            <v>RT15</v>
          </cell>
          <cell r="L124">
            <v>1000015872</v>
          </cell>
          <cell r="T124">
            <v>222053</v>
          </cell>
          <cell r="X124" t="str">
            <v>RT15</v>
          </cell>
          <cell r="Y124" t="str">
            <v xml:space="preserve">Desemulsionante  </v>
          </cell>
          <cell r="Z124" t="str">
            <v>Punta Barda</v>
          </cell>
        </row>
        <row r="125">
          <cell r="A125" t="str">
            <v>PuB-211[00]a</v>
          </cell>
          <cell r="C125">
            <v>47543</v>
          </cell>
          <cell r="F125" t="str">
            <v>PB- 02</v>
          </cell>
          <cell r="H125" t="str">
            <v>PuB-211[00]a</v>
          </cell>
          <cell r="J125" t="str">
            <v>Ruptor total</v>
          </cell>
          <cell r="K125" t="str">
            <v>RT150</v>
          </cell>
          <cell r="L125">
            <v>1000544372</v>
          </cell>
          <cell r="T125">
            <v>222053</v>
          </cell>
          <cell r="X125" t="str">
            <v>RT150</v>
          </cell>
          <cell r="Y125" t="str">
            <v>Ruptor total</v>
          </cell>
          <cell r="Z125" t="str">
            <v>Punta Barda</v>
          </cell>
        </row>
        <row r="126">
          <cell r="A126" t="str">
            <v>PuB-27</v>
          </cell>
          <cell r="C126">
            <v>47574</v>
          </cell>
          <cell r="F126" t="str">
            <v>PB- 03</v>
          </cell>
          <cell r="H126" t="str">
            <v>PuB-27</v>
          </cell>
          <cell r="J126" t="str">
            <v>Ruptor total</v>
          </cell>
          <cell r="K126" t="str">
            <v>RT155</v>
          </cell>
          <cell r="L126">
            <v>1000544377</v>
          </cell>
          <cell r="T126">
            <v>222053</v>
          </cell>
          <cell r="X126" t="str">
            <v>RT155</v>
          </cell>
          <cell r="Y126" t="str">
            <v>Ruptor total</v>
          </cell>
          <cell r="Z126" t="str">
            <v>Punta Barda</v>
          </cell>
        </row>
        <row r="127">
          <cell r="A127" t="str">
            <v>PuB-30</v>
          </cell>
          <cell r="C127">
            <v>47604</v>
          </cell>
          <cell r="F127" t="str">
            <v>PB- 02</v>
          </cell>
          <cell r="H127" t="str">
            <v>PuB-30</v>
          </cell>
          <cell r="J127" t="str">
            <v xml:space="preserve">Desemulsionante  </v>
          </cell>
          <cell r="K127" t="str">
            <v>RT20</v>
          </cell>
          <cell r="L127">
            <v>50600311</v>
          </cell>
          <cell r="T127">
            <v>222053</v>
          </cell>
          <cell r="X127" t="str">
            <v>RT20</v>
          </cell>
          <cell r="Y127" t="str">
            <v xml:space="preserve">Desemulsionante  </v>
          </cell>
          <cell r="Z127" t="str">
            <v>Punta Barda</v>
          </cell>
        </row>
        <row r="128">
          <cell r="A128" t="str">
            <v>PuB-31</v>
          </cell>
          <cell r="C128">
            <v>47635</v>
          </cell>
          <cell r="F128" t="str">
            <v>PB- 02</v>
          </cell>
          <cell r="H128" t="str">
            <v>PuB-31</v>
          </cell>
          <cell r="J128" t="str">
            <v>Ruptor total</v>
          </cell>
          <cell r="K128" t="str">
            <v>RT34</v>
          </cell>
          <cell r="L128">
            <v>50695239</v>
          </cell>
          <cell r="T128">
            <v>222053</v>
          </cell>
          <cell r="X128" t="str">
            <v>RT34</v>
          </cell>
          <cell r="Y128" t="str">
            <v>Ruptor total</v>
          </cell>
          <cell r="Z128" t="str">
            <v>Punta Barda</v>
          </cell>
        </row>
        <row r="129">
          <cell r="A129" t="str">
            <v>PuB-32</v>
          </cell>
          <cell r="C129">
            <v>47665</v>
          </cell>
          <cell r="F129" t="str">
            <v>PB- 03</v>
          </cell>
          <cell r="H129" t="str">
            <v>PuB-32</v>
          </cell>
          <cell r="J129" t="str">
            <v xml:space="preserve">Desemulsionante  </v>
          </cell>
          <cell r="K129" t="str">
            <v>RT566</v>
          </cell>
          <cell r="L129">
            <v>1000579471</v>
          </cell>
          <cell r="T129">
            <v>222053</v>
          </cell>
          <cell r="X129" t="str">
            <v>RT566</v>
          </cell>
          <cell r="Y129" t="str">
            <v xml:space="preserve">Desemulsionante  </v>
          </cell>
          <cell r="Z129" t="str">
            <v>Punta Barda</v>
          </cell>
        </row>
        <row r="130">
          <cell r="A130" t="str">
            <v>PuB-34</v>
          </cell>
          <cell r="C130">
            <v>47696</v>
          </cell>
          <cell r="F130" t="str">
            <v>PB- 01</v>
          </cell>
          <cell r="H130" t="str">
            <v>PuB-34</v>
          </cell>
          <cell r="J130" t="str">
            <v>Ruptor total</v>
          </cell>
          <cell r="K130" t="str">
            <v>RT638</v>
          </cell>
          <cell r="L130">
            <v>1000544400</v>
          </cell>
          <cell r="T130">
            <v>222053</v>
          </cell>
          <cell r="X130" t="str">
            <v>RT638</v>
          </cell>
          <cell r="Y130" t="str">
            <v>Ruptor total</v>
          </cell>
          <cell r="Z130" t="str">
            <v>Punta Barda</v>
          </cell>
        </row>
        <row r="131">
          <cell r="A131" t="str">
            <v>PuB-37</v>
          </cell>
          <cell r="C131">
            <v>47727</v>
          </cell>
          <cell r="F131" t="str">
            <v>PB- 04</v>
          </cell>
          <cell r="H131" t="str">
            <v>PuB-37</v>
          </cell>
          <cell r="J131" t="str">
            <v xml:space="preserve">Desemulsionante  </v>
          </cell>
          <cell r="K131" t="str">
            <v>RT729</v>
          </cell>
          <cell r="L131">
            <v>1000561458</v>
          </cell>
          <cell r="T131">
            <v>222053</v>
          </cell>
          <cell r="X131" t="str">
            <v>RT729</v>
          </cell>
          <cell r="Y131" t="str">
            <v xml:space="preserve">Desemulsionante  </v>
          </cell>
          <cell r="Z131" t="str">
            <v>Punta Barda</v>
          </cell>
        </row>
        <row r="132">
          <cell r="A132" t="str">
            <v>PuB-39</v>
          </cell>
          <cell r="C132">
            <v>47757</v>
          </cell>
          <cell r="F132" t="str">
            <v>PB- 01</v>
          </cell>
          <cell r="H132" t="str">
            <v>PuB-39</v>
          </cell>
          <cell r="J132" t="str">
            <v xml:space="preserve">Desemulsionante  </v>
          </cell>
          <cell r="K132" t="str">
            <v>RT760</v>
          </cell>
          <cell r="L132">
            <v>1000579481</v>
          </cell>
          <cell r="T132">
            <v>222053</v>
          </cell>
          <cell r="X132" t="str">
            <v>RT760</v>
          </cell>
          <cell r="Y132" t="str">
            <v xml:space="preserve">Desemulsionante  </v>
          </cell>
          <cell r="Z132" t="str">
            <v>Punta Barda</v>
          </cell>
        </row>
        <row r="133">
          <cell r="A133" t="str">
            <v>PuB-40</v>
          </cell>
          <cell r="C133">
            <v>47788</v>
          </cell>
          <cell r="F133" t="str">
            <v>PB- 03</v>
          </cell>
          <cell r="H133" t="str">
            <v>PuB-40</v>
          </cell>
          <cell r="J133" t="str">
            <v>Ruptor total</v>
          </cell>
          <cell r="K133" t="str">
            <v>RT903SP</v>
          </cell>
          <cell r="L133">
            <v>1000577366</v>
          </cell>
          <cell r="T133">
            <v>222053</v>
          </cell>
          <cell r="X133" t="str">
            <v>RT903SP</v>
          </cell>
          <cell r="Y133" t="str">
            <v>Ruptor total</v>
          </cell>
          <cell r="Z133" t="str">
            <v>Punta Barda</v>
          </cell>
        </row>
        <row r="134">
          <cell r="A134" t="str">
            <v>PuB-41</v>
          </cell>
          <cell r="C134">
            <v>47818</v>
          </cell>
          <cell r="F134" t="str">
            <v>PB- 01</v>
          </cell>
          <cell r="H134" t="str">
            <v>PuB-41</v>
          </cell>
          <cell r="J134" t="str">
            <v>Inhibidor de hidratos</v>
          </cell>
          <cell r="K134" t="str">
            <v>SB14</v>
          </cell>
          <cell r="L134">
            <v>50600710</v>
          </cell>
          <cell r="T134">
            <v>222053</v>
          </cell>
          <cell r="X134" t="str">
            <v>SB14</v>
          </cell>
          <cell r="Y134" t="str">
            <v>Inhibidor de hidratos</v>
          </cell>
          <cell r="Z134" t="str">
            <v>Punta Barda</v>
          </cell>
        </row>
        <row r="135">
          <cell r="A135" t="str">
            <v>PuB-42</v>
          </cell>
          <cell r="C135">
            <v>47849</v>
          </cell>
          <cell r="F135" t="str">
            <v>PB- 03</v>
          </cell>
          <cell r="H135" t="str">
            <v>PuB-42</v>
          </cell>
          <cell r="J135" t="str">
            <v>Inhibidor de hidratos</v>
          </cell>
          <cell r="K135" t="str">
            <v>SB21</v>
          </cell>
          <cell r="L135">
            <v>1000544435</v>
          </cell>
          <cell r="T135">
            <v>222053</v>
          </cell>
          <cell r="X135" t="str">
            <v>SB21</v>
          </cell>
          <cell r="Y135" t="str">
            <v>Inhibidor de hidratos</v>
          </cell>
          <cell r="Z135" t="str">
            <v>Punta Barda</v>
          </cell>
        </row>
        <row r="136">
          <cell r="A136" t="str">
            <v>PuB-43</v>
          </cell>
          <cell r="C136">
            <v>47880</v>
          </cell>
          <cell r="F136" t="str">
            <v>PB- 02</v>
          </cell>
          <cell r="H136" t="str">
            <v>PuB-43</v>
          </cell>
          <cell r="J136" t="str">
            <v>Secuestrante de oxígeno</v>
          </cell>
          <cell r="K136" t="str">
            <v>SO4353</v>
          </cell>
          <cell r="L136">
            <v>1000544401</v>
          </cell>
          <cell r="T136">
            <v>222053</v>
          </cell>
          <cell r="X136" t="str">
            <v>SO4353</v>
          </cell>
          <cell r="Y136" t="str">
            <v>Secuestrante de oxígeno</v>
          </cell>
          <cell r="Z136" t="str">
            <v>Punta Barda</v>
          </cell>
        </row>
        <row r="137">
          <cell r="A137" t="str">
            <v>PuB-46</v>
          </cell>
          <cell r="C137">
            <v>47908</v>
          </cell>
          <cell r="F137" t="str">
            <v>PB- 03</v>
          </cell>
          <cell r="H137" t="str">
            <v>PuB-46</v>
          </cell>
          <cell r="J137" t="str">
            <v>Solvente de parafinas y asfaltenos</v>
          </cell>
          <cell r="K137" t="str">
            <v>SPBC38</v>
          </cell>
          <cell r="L137">
            <v>50600810</v>
          </cell>
          <cell r="T137">
            <v>222053</v>
          </cell>
          <cell r="X137" t="str">
            <v>SPBC38</v>
          </cell>
          <cell r="Y137" t="str">
            <v>Solvente de parafinas y asfaltenos</v>
          </cell>
          <cell r="Z137" t="str">
            <v>Punta Barda</v>
          </cell>
        </row>
        <row r="138">
          <cell r="A138" t="str">
            <v>PuB-47</v>
          </cell>
          <cell r="C138">
            <v>47939</v>
          </cell>
          <cell r="F138" t="str">
            <v>PB- 03</v>
          </cell>
          <cell r="H138" t="str">
            <v>PuB-47</v>
          </cell>
          <cell r="J138" t="str">
            <v>Observaciones</v>
          </cell>
          <cell r="K138" t="str">
            <v>Observaciones</v>
          </cell>
          <cell r="L138" t="str">
            <v>Observaciones</v>
          </cell>
          <cell r="T138">
            <v>222053</v>
          </cell>
          <cell r="X138" t="str">
            <v>Observaciones</v>
          </cell>
          <cell r="Y138" t="str">
            <v>Observaciones</v>
          </cell>
          <cell r="Z138" t="str">
            <v>Punta Barda</v>
          </cell>
        </row>
        <row r="139">
          <cell r="A139" t="str">
            <v>PuB-48</v>
          </cell>
          <cell r="C139">
            <v>47969</v>
          </cell>
          <cell r="F139" t="str">
            <v>PB- 03</v>
          </cell>
          <cell r="H139" t="str">
            <v>PuB-48</v>
          </cell>
          <cell r="T139">
            <v>222053</v>
          </cell>
          <cell r="X139" t="str">
            <v>Encapsulado</v>
          </cell>
          <cell r="Y139" t="str">
            <v>Encapsulado</v>
          </cell>
          <cell r="Z139" t="str">
            <v>Punta Barda</v>
          </cell>
        </row>
        <row r="140">
          <cell r="A140" t="str">
            <v>PuB-5</v>
          </cell>
          <cell r="C140">
            <v>48000</v>
          </cell>
          <cell r="F140" t="str">
            <v>PB- 01</v>
          </cell>
          <cell r="H140" t="str">
            <v>PuB-5</v>
          </cell>
          <cell r="T140">
            <v>222053</v>
          </cell>
          <cell r="Z140" t="str">
            <v>Punta Barda</v>
          </cell>
        </row>
        <row r="141">
          <cell r="A141" t="str">
            <v>PuB-50</v>
          </cell>
          <cell r="C141">
            <v>48030</v>
          </cell>
          <cell r="F141" t="str">
            <v>PB- 03</v>
          </cell>
          <cell r="H141" t="str">
            <v>PuB-50</v>
          </cell>
          <cell r="T141">
            <v>222053</v>
          </cell>
          <cell r="Z141" t="str">
            <v>Punta Barda</v>
          </cell>
        </row>
        <row r="142">
          <cell r="A142" t="str">
            <v>PuB-51</v>
          </cell>
          <cell r="C142">
            <v>48061</v>
          </cell>
          <cell r="F142" t="str">
            <v>PB- 03</v>
          </cell>
          <cell r="H142" t="str">
            <v>PuB-51</v>
          </cell>
          <cell r="T142">
            <v>222053</v>
          </cell>
          <cell r="Z142" t="str">
            <v>Punta Barda</v>
          </cell>
        </row>
        <row r="143">
          <cell r="A143" t="str">
            <v>PuB-52</v>
          </cell>
          <cell r="C143">
            <v>48092</v>
          </cell>
          <cell r="F143" t="str">
            <v>PB- 03</v>
          </cell>
          <cell r="H143" t="str">
            <v>PuB-52</v>
          </cell>
          <cell r="T143">
            <v>222053</v>
          </cell>
          <cell r="Z143" t="str">
            <v>Punta Barda</v>
          </cell>
        </row>
        <row r="144">
          <cell r="A144" t="str">
            <v>PuB-53</v>
          </cell>
          <cell r="C144">
            <v>48122</v>
          </cell>
          <cell r="F144" t="str">
            <v>PB- 03</v>
          </cell>
          <cell r="H144" t="str">
            <v>PuB-53</v>
          </cell>
          <cell r="T144">
            <v>222053</v>
          </cell>
          <cell r="Z144" t="str">
            <v>Punta Barda</v>
          </cell>
        </row>
        <row r="145">
          <cell r="A145" t="str">
            <v>PuB-54</v>
          </cell>
          <cell r="C145">
            <v>48153</v>
          </cell>
          <cell r="F145" t="str">
            <v>PB- 03</v>
          </cell>
          <cell r="H145" t="str">
            <v>PuB-54</v>
          </cell>
          <cell r="T145">
            <v>222053</v>
          </cell>
          <cell r="Z145" t="str">
            <v>Punta Barda</v>
          </cell>
        </row>
        <row r="146">
          <cell r="A146" t="str">
            <v>PuB-57</v>
          </cell>
          <cell r="C146">
            <v>48183</v>
          </cell>
          <cell r="F146" t="str">
            <v>PB- 01</v>
          </cell>
          <cell r="H146" t="str">
            <v>PuB-57</v>
          </cell>
          <cell r="T146">
            <v>222053</v>
          </cell>
          <cell r="Z146" t="str">
            <v>Punta Barda</v>
          </cell>
        </row>
        <row r="147">
          <cell r="A147" t="str">
            <v>PuB-58</v>
          </cell>
          <cell r="C147">
            <v>48214</v>
          </cell>
          <cell r="F147" t="str">
            <v>PB- 03</v>
          </cell>
          <cell r="H147" t="str">
            <v>PuB-58</v>
          </cell>
          <cell r="T147">
            <v>222053</v>
          </cell>
          <cell r="Z147" t="str">
            <v>Punta Barda</v>
          </cell>
        </row>
        <row r="148">
          <cell r="A148" t="str">
            <v>PuB-59</v>
          </cell>
          <cell r="C148">
            <v>48245</v>
          </cell>
          <cell r="F148" t="str">
            <v>PB- 04</v>
          </cell>
          <cell r="H148" t="str">
            <v>PuB-59</v>
          </cell>
          <cell r="T148">
            <v>222053</v>
          </cell>
          <cell r="Z148" t="str">
            <v>Punta Barda</v>
          </cell>
        </row>
        <row r="149">
          <cell r="A149" t="str">
            <v>PuB-6</v>
          </cell>
          <cell r="C149">
            <v>48274</v>
          </cell>
          <cell r="F149" t="str">
            <v>PB- 01</v>
          </cell>
          <cell r="H149" t="str">
            <v>PuB-6</v>
          </cell>
          <cell r="T149">
            <v>222053</v>
          </cell>
          <cell r="Z149" t="str">
            <v>Punta Barda</v>
          </cell>
        </row>
        <row r="150">
          <cell r="A150" t="str">
            <v>PuB-60</v>
          </cell>
          <cell r="C150">
            <v>48305</v>
          </cell>
          <cell r="F150" t="str">
            <v>PB- 03</v>
          </cell>
          <cell r="H150" t="str">
            <v>PuB-60</v>
          </cell>
          <cell r="T150">
            <v>222053</v>
          </cell>
          <cell r="Z150" t="str">
            <v>Punta Barda</v>
          </cell>
        </row>
        <row r="151">
          <cell r="A151" t="str">
            <v>PuB-61</v>
          </cell>
          <cell r="C151">
            <v>48335</v>
          </cell>
          <cell r="F151" t="str">
            <v>PB- 04</v>
          </cell>
          <cell r="H151" t="str">
            <v>PuB-61</v>
          </cell>
          <cell r="T151">
            <v>222053</v>
          </cell>
          <cell r="Z151" t="str">
            <v>Punta Barda</v>
          </cell>
        </row>
        <row r="152">
          <cell r="A152" t="str">
            <v>PuB-63</v>
          </cell>
          <cell r="C152">
            <v>48366</v>
          </cell>
          <cell r="F152" t="str">
            <v>PB- 04</v>
          </cell>
          <cell r="H152" t="str">
            <v>PuB-63</v>
          </cell>
          <cell r="T152">
            <v>222053</v>
          </cell>
          <cell r="Z152" t="str">
            <v>Punta Barda</v>
          </cell>
        </row>
        <row r="153">
          <cell r="A153" t="str">
            <v>PuB-64</v>
          </cell>
          <cell r="C153">
            <v>48396</v>
          </cell>
          <cell r="F153" t="str">
            <v>PB- 04</v>
          </cell>
          <cell r="H153" t="str">
            <v>PuB-64</v>
          </cell>
          <cell r="T153">
            <v>222053</v>
          </cell>
          <cell r="Z153" t="str">
            <v>Punta Barda</v>
          </cell>
        </row>
        <row r="154">
          <cell r="A154" t="str">
            <v>PuB-65</v>
          </cell>
          <cell r="C154">
            <v>48427</v>
          </cell>
          <cell r="F154" t="str">
            <v>PB- 02</v>
          </cell>
          <cell r="H154" t="str">
            <v>PuB-65</v>
          </cell>
          <cell r="T154">
            <v>222053</v>
          </cell>
          <cell r="Z154" t="str">
            <v>Punta Barda</v>
          </cell>
        </row>
        <row r="155">
          <cell r="A155" t="str">
            <v>PuB-66</v>
          </cell>
          <cell r="C155">
            <v>48458</v>
          </cell>
          <cell r="F155" t="str">
            <v>PB- 04</v>
          </cell>
          <cell r="H155" t="str">
            <v>PuB-66</v>
          </cell>
          <cell r="T155">
            <v>222053</v>
          </cell>
          <cell r="Z155" t="str">
            <v>Punta Barda</v>
          </cell>
        </row>
        <row r="156">
          <cell r="A156" t="str">
            <v>PuB-68</v>
          </cell>
          <cell r="C156">
            <v>48488</v>
          </cell>
          <cell r="F156" t="str">
            <v>PB- 03</v>
          </cell>
          <cell r="H156" t="str">
            <v>PuB-68</v>
          </cell>
          <cell r="T156">
            <v>222053</v>
          </cell>
          <cell r="Z156" t="str">
            <v>Punta Barda</v>
          </cell>
        </row>
        <row r="157">
          <cell r="A157" t="str">
            <v>PuB-69</v>
          </cell>
          <cell r="C157">
            <v>48519</v>
          </cell>
          <cell r="F157" t="str">
            <v>PB- 04</v>
          </cell>
          <cell r="H157" t="str">
            <v>PuB-69</v>
          </cell>
          <cell r="T157">
            <v>222053</v>
          </cell>
          <cell r="Z157" t="str">
            <v>Punta Barda</v>
          </cell>
        </row>
        <row r="158">
          <cell r="A158" t="str">
            <v>PuB-7</v>
          </cell>
          <cell r="C158">
            <v>48549</v>
          </cell>
          <cell r="F158" t="str">
            <v>PB- 01</v>
          </cell>
          <cell r="H158" t="str">
            <v>PuB-7</v>
          </cell>
          <cell r="T158">
            <v>222053</v>
          </cell>
          <cell r="Z158" t="str">
            <v>Punta Barda</v>
          </cell>
        </row>
        <row r="159">
          <cell r="A159" t="str">
            <v>PuB-70</v>
          </cell>
          <cell r="C159">
            <v>48580</v>
          </cell>
          <cell r="F159" t="str">
            <v>PB- 04</v>
          </cell>
          <cell r="H159" t="str">
            <v>PuB-70</v>
          </cell>
          <cell r="T159">
            <v>222053</v>
          </cell>
          <cell r="Z159" t="str">
            <v>Punta Barda</v>
          </cell>
        </row>
        <row r="160">
          <cell r="A160" t="str">
            <v>PuB-71</v>
          </cell>
          <cell r="C160">
            <v>48611</v>
          </cell>
          <cell r="F160" t="str">
            <v>PB- 03</v>
          </cell>
          <cell r="H160" t="str">
            <v>PuB-71</v>
          </cell>
          <cell r="T160">
            <v>222053</v>
          </cell>
          <cell r="Z160" t="str">
            <v>Punta Barda</v>
          </cell>
        </row>
        <row r="161">
          <cell r="A161" t="str">
            <v>PuB-72</v>
          </cell>
          <cell r="C161">
            <v>48639</v>
          </cell>
          <cell r="F161" t="str">
            <v>PB- 03</v>
          </cell>
          <cell r="H161" t="str">
            <v>PuB-72</v>
          </cell>
          <cell r="T161">
            <v>222053</v>
          </cell>
          <cell r="Z161" t="str">
            <v>Punta Barda</v>
          </cell>
        </row>
        <row r="162">
          <cell r="A162" t="str">
            <v>PuB-73</v>
          </cell>
          <cell r="C162">
            <v>48670</v>
          </cell>
          <cell r="F162" t="str">
            <v>PB- 04</v>
          </cell>
          <cell r="H162" t="str">
            <v>PuB-73</v>
          </cell>
          <cell r="T162">
            <v>222053</v>
          </cell>
          <cell r="Z162" t="str">
            <v>Punta Barda</v>
          </cell>
        </row>
        <row r="163">
          <cell r="A163" t="str">
            <v>PuB-75</v>
          </cell>
          <cell r="C163">
            <v>48700</v>
          </cell>
          <cell r="F163" t="str">
            <v>PB- 04</v>
          </cell>
          <cell r="H163" t="str">
            <v>PuB-75</v>
          </cell>
          <cell r="T163">
            <v>222053</v>
          </cell>
          <cell r="Z163" t="str">
            <v>Punta Barda</v>
          </cell>
        </row>
        <row r="164">
          <cell r="A164" t="str">
            <v>PuB-76</v>
          </cell>
          <cell r="C164">
            <v>48731</v>
          </cell>
          <cell r="F164" t="str">
            <v>PB- 04</v>
          </cell>
          <cell r="H164" t="str">
            <v>PuB-76</v>
          </cell>
          <cell r="T164">
            <v>222053</v>
          </cell>
          <cell r="Z164" t="str">
            <v>Punta Barda</v>
          </cell>
        </row>
        <row r="165">
          <cell r="A165" t="str">
            <v>PuB-89</v>
          </cell>
          <cell r="C165">
            <v>48761</v>
          </cell>
          <cell r="F165" t="str">
            <v>PB- 03</v>
          </cell>
          <cell r="H165" t="str">
            <v>PuB-89</v>
          </cell>
          <cell r="T165">
            <v>222053</v>
          </cell>
          <cell r="Z165" t="str">
            <v>Punta Barda</v>
          </cell>
        </row>
        <row r="166">
          <cell r="A166" t="str">
            <v>PuB-9</v>
          </cell>
          <cell r="C166">
            <v>48792</v>
          </cell>
          <cell r="F166" t="str">
            <v>PB- 01</v>
          </cell>
          <cell r="H166" t="str">
            <v>PuB-9</v>
          </cell>
          <cell r="T166">
            <v>222053</v>
          </cell>
          <cell r="Z166" t="str">
            <v>Punta Barda</v>
          </cell>
        </row>
        <row r="167">
          <cell r="A167" t="str">
            <v>PuB-90</v>
          </cell>
          <cell r="C167">
            <v>48823</v>
          </cell>
          <cell r="F167" t="str">
            <v>PB- 03</v>
          </cell>
          <cell r="H167" t="str">
            <v>PuB-90</v>
          </cell>
          <cell r="T167">
            <v>222053</v>
          </cell>
          <cell r="Z167" t="str">
            <v>Punta Barda</v>
          </cell>
        </row>
        <row r="168">
          <cell r="A168" t="str">
            <v>PuB-91</v>
          </cell>
          <cell r="C168">
            <v>48853</v>
          </cell>
          <cell r="F168" t="str">
            <v>PB- 03</v>
          </cell>
          <cell r="H168" t="str">
            <v>PuB-91</v>
          </cell>
          <cell r="T168">
            <v>222053</v>
          </cell>
          <cell r="Z168" t="str">
            <v>Punta Barda</v>
          </cell>
        </row>
        <row r="169">
          <cell r="A169" t="str">
            <v>PuB-96</v>
          </cell>
          <cell r="C169">
            <v>48884</v>
          </cell>
          <cell r="F169" t="str">
            <v>PB- 04</v>
          </cell>
          <cell r="H169" t="str">
            <v>PuB-96</v>
          </cell>
          <cell r="T169">
            <v>222053</v>
          </cell>
          <cell r="Z169" t="str">
            <v>Punta Barda</v>
          </cell>
        </row>
        <row r="170">
          <cell r="A170" t="str">
            <v>PuB-97</v>
          </cell>
          <cell r="C170">
            <v>48914</v>
          </cell>
          <cell r="F170" t="str">
            <v>PB- 04</v>
          </cell>
          <cell r="H170" t="str">
            <v>PuB-97</v>
          </cell>
          <cell r="T170">
            <v>222053</v>
          </cell>
          <cell r="Z170" t="str">
            <v>Punta Barda</v>
          </cell>
        </row>
        <row r="171">
          <cell r="A171" t="str">
            <v>PuB-98[00]a</v>
          </cell>
          <cell r="C171">
            <v>48945</v>
          </cell>
          <cell r="F171" t="str">
            <v>PB- 03</v>
          </cell>
          <cell r="H171" t="str">
            <v>PuB-98[00]a</v>
          </cell>
          <cell r="T171">
            <v>222053</v>
          </cell>
          <cell r="Z171" t="str">
            <v>Punta Barda</v>
          </cell>
        </row>
        <row r="172">
          <cell r="A172" t="str">
            <v>RiAl-1a</v>
          </cell>
          <cell r="C172">
            <v>48976</v>
          </cell>
          <cell r="F172" t="str">
            <v>LaMa- 02</v>
          </cell>
          <cell r="H172" t="str">
            <v>RiAl-1a</v>
          </cell>
          <cell r="T172">
            <v>221169</v>
          </cell>
          <cell r="Z172" t="str">
            <v>Volcán Auca Mahuida</v>
          </cell>
        </row>
        <row r="173">
          <cell r="A173" t="str">
            <v>RiAl-4a</v>
          </cell>
          <cell r="C173">
            <v>49004</v>
          </cell>
          <cell r="F173" t="str">
            <v>LaMa- 02</v>
          </cell>
          <cell r="H173" t="str">
            <v>RiAl-4a</v>
          </cell>
          <cell r="T173">
            <v>221169</v>
          </cell>
          <cell r="Z173" t="str">
            <v>Volcán Auca Mahuida</v>
          </cell>
        </row>
        <row r="174">
          <cell r="A174" t="str">
            <v>RiAl-7a</v>
          </cell>
          <cell r="C174">
            <v>49035</v>
          </cell>
          <cell r="F174" t="str">
            <v>LaMa- 02</v>
          </cell>
          <cell r="H174" t="str">
            <v>RiAl-7a</v>
          </cell>
          <cell r="T174">
            <v>221169</v>
          </cell>
          <cell r="Z174" t="str">
            <v>Volcán Auca Mahuida</v>
          </cell>
        </row>
        <row r="175">
          <cell r="A175" t="str">
            <v>RiAlN-15(d)[00]a</v>
          </cell>
          <cell r="C175">
            <v>49065</v>
          </cell>
          <cell r="F175" t="str">
            <v>VAM</v>
          </cell>
          <cell r="H175" t="str">
            <v>RiAlN-15(d)[00]a</v>
          </cell>
          <cell r="T175">
            <v>221169</v>
          </cell>
          <cell r="Z175" t="str">
            <v>Volcán Auca Mahuida</v>
          </cell>
        </row>
        <row r="176">
          <cell r="A176" t="str">
            <v>RiAlN-2[01]b</v>
          </cell>
          <cell r="C176">
            <v>49096</v>
          </cell>
          <cell r="F176" t="str">
            <v>VAM</v>
          </cell>
          <cell r="H176" t="str">
            <v>RiAlN-2[01]b</v>
          </cell>
          <cell r="T176">
            <v>221169</v>
          </cell>
          <cell r="Z176" t="str">
            <v>Volcán Auca Mahuida</v>
          </cell>
        </row>
        <row r="177">
          <cell r="A177" t="str">
            <v>SCB.a-4</v>
          </cell>
          <cell r="C177">
            <v>49126</v>
          </cell>
          <cell r="F177" t="str">
            <v>SCB Agua</v>
          </cell>
          <cell r="H177" t="str">
            <v>SCB.a-4</v>
          </cell>
          <cell r="T177">
            <v>222057</v>
          </cell>
          <cell r="Z177" t="str">
            <v>Señal Cerro Bayo</v>
          </cell>
        </row>
        <row r="178">
          <cell r="A178" t="str">
            <v>SCB.a-5</v>
          </cell>
          <cell r="C178">
            <v>49157</v>
          </cell>
          <cell r="F178" t="str">
            <v>SCB- 01</v>
          </cell>
          <cell r="H178" t="str">
            <v>SCB.a-5</v>
          </cell>
          <cell r="T178">
            <v>222057</v>
          </cell>
          <cell r="Z178" t="str">
            <v>Señal Cerro Bayo</v>
          </cell>
        </row>
        <row r="179">
          <cell r="A179" t="str">
            <v>SCB.a-8</v>
          </cell>
          <cell r="C179">
            <v>49188</v>
          </cell>
          <cell r="F179" t="str">
            <v>SCB- 01</v>
          </cell>
          <cell r="H179" t="str">
            <v>SCB.a-8</v>
          </cell>
          <cell r="T179">
            <v>222057</v>
          </cell>
          <cell r="Z179" t="str">
            <v>Señal Cerro Bayo</v>
          </cell>
        </row>
        <row r="180">
          <cell r="A180" t="str">
            <v>SCB.xp-55</v>
          </cell>
          <cell r="C180">
            <v>49218</v>
          </cell>
          <cell r="F180" t="str">
            <v>SCB- 01</v>
          </cell>
          <cell r="H180" t="str">
            <v>SCB.xp-55</v>
          </cell>
          <cell r="T180">
            <v>222057</v>
          </cell>
          <cell r="Z180" t="str">
            <v>Señal Cerro Bayo</v>
          </cell>
        </row>
        <row r="181">
          <cell r="A181" t="str">
            <v>SCB-0027[00]b</v>
          </cell>
          <cell r="C181">
            <v>49249</v>
          </cell>
          <cell r="F181" t="str">
            <v>SCB- 01</v>
          </cell>
          <cell r="H181" t="str">
            <v>SCB-0027[00]b</v>
          </cell>
          <cell r="T181">
            <v>222057</v>
          </cell>
          <cell r="Z181" t="str">
            <v>Señal Cerro Bayo</v>
          </cell>
        </row>
        <row r="182">
          <cell r="A182" t="str">
            <v>SCB-0061[00]a</v>
          </cell>
          <cell r="C182">
            <v>49279</v>
          </cell>
          <cell r="F182" t="str">
            <v>SCB- 01</v>
          </cell>
          <cell r="H182" t="str">
            <v>SCB-0061[00]a</v>
          </cell>
          <cell r="T182">
            <v>222057</v>
          </cell>
          <cell r="Z182" t="str">
            <v>Señal Cerro Bayo</v>
          </cell>
        </row>
        <row r="183">
          <cell r="A183" t="str">
            <v>SCB-0062[00]a</v>
          </cell>
          <cell r="C183">
            <v>49310</v>
          </cell>
          <cell r="F183" t="str">
            <v>SCB- 01</v>
          </cell>
          <cell r="H183" t="str">
            <v>SCB-0062[00]a</v>
          </cell>
          <cell r="T183">
            <v>222057</v>
          </cell>
          <cell r="Z183" t="str">
            <v>Señal Cerro Bayo</v>
          </cell>
        </row>
        <row r="184">
          <cell r="A184" t="str">
            <v>SCB-0063[00]a</v>
          </cell>
          <cell r="C184">
            <v>49341</v>
          </cell>
          <cell r="F184" t="str">
            <v>SCB- 01</v>
          </cell>
          <cell r="H184" t="str">
            <v>SCB-0063[00]a</v>
          </cell>
          <cell r="T184">
            <v>222057</v>
          </cell>
          <cell r="Z184" t="str">
            <v>Señal Cerro Bayo</v>
          </cell>
        </row>
        <row r="185">
          <cell r="A185" t="str">
            <v>SCB-0064[02]a</v>
          </cell>
          <cell r="C185">
            <v>49369</v>
          </cell>
          <cell r="F185" t="str">
            <v>SCB- 01</v>
          </cell>
          <cell r="H185" t="str">
            <v>SCB-0064[02]a</v>
          </cell>
          <cell r="T185">
            <v>222057</v>
          </cell>
          <cell r="Z185" t="str">
            <v>Señal Cerro Bayo</v>
          </cell>
        </row>
        <row r="186">
          <cell r="A186" t="str">
            <v>SCB-0065[00]a</v>
          </cell>
          <cell r="C186">
            <v>49400</v>
          </cell>
          <cell r="F186" t="str">
            <v>SCB- 01</v>
          </cell>
          <cell r="H186" t="str">
            <v>SCB-0065[00]a</v>
          </cell>
          <cell r="T186">
            <v>222057</v>
          </cell>
          <cell r="Z186" t="str">
            <v>Señal Cerro Bayo</v>
          </cell>
        </row>
        <row r="187">
          <cell r="A187" t="str">
            <v>SCB-0067[00]a</v>
          </cell>
          <cell r="C187">
            <v>49430</v>
          </cell>
          <cell r="F187" t="str">
            <v>SCB- 01</v>
          </cell>
          <cell r="H187" t="str">
            <v>SCB-0067[00]a</v>
          </cell>
          <cell r="T187">
            <v>222057</v>
          </cell>
          <cell r="Z187" t="str">
            <v>Señal Cerro Bayo</v>
          </cell>
        </row>
        <row r="188">
          <cell r="A188" t="str">
            <v>SCB-0070[00]a</v>
          </cell>
          <cell r="C188">
            <v>49461</v>
          </cell>
          <cell r="F188" t="str">
            <v>SCB- 01</v>
          </cell>
          <cell r="H188" t="str">
            <v>SCB-0070[00]a</v>
          </cell>
          <cell r="T188">
            <v>222057</v>
          </cell>
          <cell r="Z188" t="str">
            <v>Señal Cerro Bayo</v>
          </cell>
        </row>
        <row r="189">
          <cell r="A189" t="str">
            <v>SCB-0071[00]a</v>
          </cell>
          <cell r="C189">
            <v>49491</v>
          </cell>
          <cell r="F189" t="str">
            <v>SCB- 01</v>
          </cell>
          <cell r="H189" t="str">
            <v>SCB-0071[00]a</v>
          </cell>
          <cell r="T189">
            <v>222057</v>
          </cell>
          <cell r="Z189" t="str">
            <v>Señal Cerro Bayo</v>
          </cell>
        </row>
        <row r="190">
          <cell r="A190" t="str">
            <v>SCB-0074[00]a</v>
          </cell>
          <cell r="C190">
            <v>49522</v>
          </cell>
          <cell r="F190" t="str">
            <v>SCB- 01</v>
          </cell>
          <cell r="H190" t="str">
            <v>SCB-0074[00]a</v>
          </cell>
          <cell r="T190">
            <v>222057</v>
          </cell>
          <cell r="Z190" t="str">
            <v>Señal Cerro Bayo</v>
          </cell>
        </row>
        <row r="191">
          <cell r="A191" t="str">
            <v>SCB-0075[00]a</v>
          </cell>
          <cell r="C191">
            <v>49553</v>
          </cell>
          <cell r="F191" t="str">
            <v>SCB- 01</v>
          </cell>
          <cell r="H191" t="str">
            <v>SCB-0075[00]a</v>
          </cell>
          <cell r="T191">
            <v>222057</v>
          </cell>
          <cell r="Z191" t="str">
            <v>Señal Cerro Bayo</v>
          </cell>
        </row>
        <row r="192">
          <cell r="A192" t="str">
            <v>SCB-0076[00]a</v>
          </cell>
          <cell r="C192">
            <v>49583</v>
          </cell>
          <cell r="F192" t="str">
            <v>SCB- 01</v>
          </cell>
          <cell r="H192" t="str">
            <v>SCB-0076[00]a</v>
          </cell>
          <cell r="T192">
            <v>222057</v>
          </cell>
          <cell r="Z192" t="str">
            <v>Señal Cerro Bayo</v>
          </cell>
        </row>
        <row r="193">
          <cell r="A193" t="str">
            <v>SCB-10</v>
          </cell>
          <cell r="C193">
            <v>49614</v>
          </cell>
          <cell r="F193" t="str">
            <v>SCB- 01</v>
          </cell>
          <cell r="H193" t="str">
            <v>SCB-10</v>
          </cell>
          <cell r="T193">
            <v>222057</v>
          </cell>
          <cell r="Z193" t="str">
            <v>Señal Cerro Bayo</v>
          </cell>
        </row>
        <row r="194">
          <cell r="A194" t="str">
            <v>SCB-102a</v>
          </cell>
          <cell r="C194">
            <v>49644</v>
          </cell>
          <cell r="F194" t="str">
            <v>SCB- 01</v>
          </cell>
          <cell r="H194" t="str">
            <v>SCB-102a</v>
          </cell>
          <cell r="T194">
            <v>222057</v>
          </cell>
          <cell r="Z194" t="str">
            <v>Señal Cerro Bayo</v>
          </cell>
        </row>
        <row r="195">
          <cell r="A195" t="str">
            <v>SCB-106a</v>
          </cell>
          <cell r="C195">
            <v>49675</v>
          </cell>
          <cell r="F195" t="str">
            <v>SCB- 01</v>
          </cell>
          <cell r="H195" t="str">
            <v>SCB-106a</v>
          </cell>
          <cell r="T195">
            <v>222057</v>
          </cell>
          <cell r="Z195" t="str">
            <v>Señal Cerro Bayo</v>
          </cell>
        </row>
        <row r="196">
          <cell r="A196" t="str">
            <v>SCB-107a</v>
          </cell>
          <cell r="C196">
            <v>49706</v>
          </cell>
          <cell r="F196" t="str">
            <v>SCB- 01</v>
          </cell>
          <cell r="H196" t="str">
            <v>SCB-107a</v>
          </cell>
          <cell r="T196">
            <v>222057</v>
          </cell>
          <cell r="Z196" t="str">
            <v>Señal Cerro Bayo</v>
          </cell>
        </row>
        <row r="197">
          <cell r="A197" t="str">
            <v>SCB-11</v>
          </cell>
          <cell r="C197">
            <v>49735</v>
          </cell>
          <cell r="F197" t="str">
            <v>SCB- 01</v>
          </cell>
          <cell r="H197" t="str">
            <v>SCB-11</v>
          </cell>
          <cell r="T197">
            <v>222057</v>
          </cell>
          <cell r="Z197" t="str">
            <v>Señal Cerro Bayo</v>
          </cell>
        </row>
        <row r="198">
          <cell r="A198" t="str">
            <v>SCB-110a</v>
          </cell>
          <cell r="C198">
            <v>49766</v>
          </cell>
          <cell r="F198" t="str">
            <v>SCB- 01</v>
          </cell>
          <cell r="H198" t="str">
            <v>SCB-110a</v>
          </cell>
          <cell r="T198">
            <v>222057</v>
          </cell>
          <cell r="Z198" t="str">
            <v>Señal Cerro Bayo</v>
          </cell>
        </row>
        <row r="199">
          <cell r="A199" t="str">
            <v>SCB-131a</v>
          </cell>
          <cell r="C199">
            <v>49796</v>
          </cell>
          <cell r="F199" t="str">
            <v>SCB- 01</v>
          </cell>
          <cell r="H199" t="str">
            <v>SCB-131a</v>
          </cell>
          <cell r="T199">
            <v>222057</v>
          </cell>
          <cell r="Z199" t="str">
            <v>Señal Cerro Bayo</v>
          </cell>
        </row>
        <row r="200">
          <cell r="A200" t="str">
            <v>SCB-132a</v>
          </cell>
          <cell r="C200">
            <v>49827</v>
          </cell>
          <cell r="F200" t="str">
            <v>SCB- 01</v>
          </cell>
          <cell r="H200" t="str">
            <v>SCB-132a</v>
          </cell>
          <cell r="T200">
            <v>222057</v>
          </cell>
          <cell r="Z200" t="str">
            <v>Señal Cerro Bayo</v>
          </cell>
        </row>
        <row r="201">
          <cell r="A201" t="str">
            <v>SCB-133a</v>
          </cell>
          <cell r="C201">
            <v>49857</v>
          </cell>
          <cell r="F201" t="str">
            <v>SCB- 01</v>
          </cell>
          <cell r="H201" t="str">
            <v>SCB-133a</v>
          </cell>
          <cell r="T201">
            <v>222057</v>
          </cell>
          <cell r="Z201" t="str">
            <v>Señal Cerro Bayo</v>
          </cell>
        </row>
        <row r="202">
          <cell r="A202" t="str">
            <v>SCB-137a</v>
          </cell>
          <cell r="C202">
            <v>49888</v>
          </cell>
          <cell r="F202" t="str">
            <v>SCB- 01</v>
          </cell>
          <cell r="H202" t="str">
            <v>SCB-137a</v>
          </cell>
          <cell r="T202">
            <v>222057</v>
          </cell>
          <cell r="Z202" t="str">
            <v>Señal Cerro Bayo</v>
          </cell>
        </row>
        <row r="203">
          <cell r="A203" t="str">
            <v>SCB-138a</v>
          </cell>
          <cell r="C203">
            <v>49919</v>
          </cell>
          <cell r="F203" t="str">
            <v>SCB- 01</v>
          </cell>
          <cell r="H203" t="str">
            <v>SCB-138a</v>
          </cell>
          <cell r="T203">
            <v>222057</v>
          </cell>
          <cell r="Z203" t="str">
            <v>Señal Cerro Bayo</v>
          </cell>
        </row>
        <row r="204">
          <cell r="A204" t="str">
            <v>SCB-139a</v>
          </cell>
          <cell r="C204">
            <v>49949</v>
          </cell>
          <cell r="F204" t="str">
            <v>SCB- 01</v>
          </cell>
          <cell r="H204" t="str">
            <v>SCB-139a</v>
          </cell>
          <cell r="T204">
            <v>222057</v>
          </cell>
          <cell r="Z204" t="str">
            <v>Señal Cerro Bayo</v>
          </cell>
        </row>
        <row r="205">
          <cell r="A205" t="str">
            <v>SCB-140a</v>
          </cell>
          <cell r="C205">
            <v>49980</v>
          </cell>
          <cell r="F205" t="str">
            <v>SCB- 01</v>
          </cell>
          <cell r="H205" t="str">
            <v>SCB-140a</v>
          </cell>
          <cell r="T205">
            <v>222057</v>
          </cell>
          <cell r="Z205" t="str">
            <v>Señal Cerro Bayo</v>
          </cell>
        </row>
        <row r="206">
          <cell r="A206" t="str">
            <v>SCB-141a</v>
          </cell>
          <cell r="C206">
            <v>50010</v>
          </cell>
          <cell r="F206" t="str">
            <v>SCB- 01</v>
          </cell>
          <cell r="H206" t="str">
            <v>SCB-141a</v>
          </cell>
          <cell r="T206">
            <v>222057</v>
          </cell>
          <cell r="Z206" t="str">
            <v>Señal Cerro Bayo</v>
          </cell>
        </row>
        <row r="207">
          <cell r="A207" t="str">
            <v>SCB-142a</v>
          </cell>
          <cell r="C207">
            <v>50041</v>
          </cell>
          <cell r="F207" t="str">
            <v>SCB- 01</v>
          </cell>
          <cell r="H207" t="str">
            <v>SCB-142a</v>
          </cell>
          <cell r="T207">
            <v>222057</v>
          </cell>
          <cell r="Z207" t="str">
            <v>Señal Cerro Bayo</v>
          </cell>
        </row>
        <row r="208">
          <cell r="A208" t="str">
            <v>SCB-144a</v>
          </cell>
          <cell r="C208">
            <v>50072</v>
          </cell>
          <cell r="F208" t="str">
            <v>SCB- 01</v>
          </cell>
          <cell r="H208" t="str">
            <v>SCB-144a</v>
          </cell>
          <cell r="T208">
            <v>222057</v>
          </cell>
          <cell r="Z208" t="str">
            <v>Señal Cerro Bayo</v>
          </cell>
        </row>
        <row r="209">
          <cell r="A209" t="str">
            <v>SCB-145a</v>
          </cell>
          <cell r="C209">
            <v>50100</v>
          </cell>
          <cell r="F209" t="str">
            <v>SCB- 01</v>
          </cell>
          <cell r="H209" t="str">
            <v>SCB-145a</v>
          </cell>
          <cell r="T209">
            <v>222057</v>
          </cell>
          <cell r="Z209" t="str">
            <v>Señal Cerro Bayo</v>
          </cell>
        </row>
        <row r="210">
          <cell r="A210" t="str">
            <v>SCB-146a</v>
          </cell>
          <cell r="C210">
            <v>50131</v>
          </cell>
          <cell r="F210" t="str">
            <v>SCB- 01</v>
          </cell>
          <cell r="H210" t="str">
            <v>SCB-146a</v>
          </cell>
          <cell r="T210">
            <v>222057</v>
          </cell>
          <cell r="Z210" t="str">
            <v>Señal Cerro Bayo</v>
          </cell>
        </row>
        <row r="211">
          <cell r="A211" t="str">
            <v>SCB-20</v>
          </cell>
          <cell r="C211">
            <v>50161</v>
          </cell>
          <cell r="F211" t="str">
            <v>SCB- 01</v>
          </cell>
          <cell r="H211" t="str">
            <v>SCB-20</v>
          </cell>
          <cell r="T211">
            <v>222057</v>
          </cell>
          <cell r="Z211" t="str">
            <v>Señal Cerro Bayo</v>
          </cell>
        </row>
        <row r="212">
          <cell r="A212" t="str">
            <v>SCB-22</v>
          </cell>
          <cell r="C212">
            <v>50192</v>
          </cell>
          <cell r="F212" t="str">
            <v>SCB- 01</v>
          </cell>
          <cell r="H212" t="str">
            <v>SCB-22</v>
          </cell>
          <cell r="T212">
            <v>222057</v>
          </cell>
          <cell r="Z212" t="str">
            <v>Señal Cerro Bayo</v>
          </cell>
        </row>
        <row r="213">
          <cell r="A213" t="str">
            <v>SCB-23</v>
          </cell>
          <cell r="C213">
            <v>50222</v>
          </cell>
          <cell r="F213" t="str">
            <v>SCB- 01</v>
          </cell>
          <cell r="H213" t="str">
            <v>SCB-23</v>
          </cell>
          <cell r="T213">
            <v>222057</v>
          </cell>
          <cell r="Z213" t="str">
            <v>Señal Cerro Bayo</v>
          </cell>
        </row>
        <row r="214">
          <cell r="A214" t="str">
            <v>SCB-25</v>
          </cell>
          <cell r="C214">
            <v>50253</v>
          </cell>
          <cell r="F214" t="str">
            <v>SCB- 01</v>
          </cell>
          <cell r="H214" t="str">
            <v>SCB-25</v>
          </cell>
          <cell r="T214">
            <v>222057</v>
          </cell>
          <cell r="Z214" t="str">
            <v>Señal Cerro Bayo</v>
          </cell>
        </row>
        <row r="215">
          <cell r="A215" t="str">
            <v>SCB-28</v>
          </cell>
          <cell r="C215">
            <v>50284</v>
          </cell>
          <cell r="F215" t="str">
            <v>SCB- 01</v>
          </cell>
          <cell r="H215" t="str">
            <v>SCB-28</v>
          </cell>
          <cell r="T215">
            <v>222057</v>
          </cell>
          <cell r="Z215" t="str">
            <v>Señal Cerro Bayo</v>
          </cell>
        </row>
        <row r="216">
          <cell r="A216" t="str">
            <v>SCB-30</v>
          </cell>
          <cell r="C216">
            <v>50314</v>
          </cell>
          <cell r="F216" t="str">
            <v>SCB- 01</v>
          </cell>
          <cell r="H216" t="str">
            <v>SCB-30</v>
          </cell>
          <cell r="T216">
            <v>222057</v>
          </cell>
          <cell r="Z216" t="str">
            <v>Señal Cerro Bayo</v>
          </cell>
        </row>
        <row r="217">
          <cell r="A217" t="str">
            <v>SCB-33</v>
          </cell>
          <cell r="C217">
            <v>50345</v>
          </cell>
          <cell r="F217" t="str">
            <v>SCB- 01</v>
          </cell>
          <cell r="H217" t="str">
            <v>SCB-33</v>
          </cell>
          <cell r="T217">
            <v>222057</v>
          </cell>
          <cell r="Z217" t="str">
            <v>Señal Cerro Bayo</v>
          </cell>
        </row>
        <row r="218">
          <cell r="A218" t="str">
            <v>SCB-35</v>
          </cell>
          <cell r="C218">
            <v>50375</v>
          </cell>
          <cell r="F218" t="str">
            <v>SCB- 01</v>
          </cell>
          <cell r="H218" t="str">
            <v>SCB-35</v>
          </cell>
          <cell r="T218">
            <v>222057</v>
          </cell>
          <cell r="Z218" t="str">
            <v>Señal Cerro Bayo</v>
          </cell>
        </row>
        <row r="219">
          <cell r="A219" t="str">
            <v>SCB-37</v>
          </cell>
          <cell r="C219">
            <v>50406</v>
          </cell>
          <cell r="F219" t="str">
            <v>SCB- 01</v>
          </cell>
          <cell r="H219" t="str">
            <v>SCB-37</v>
          </cell>
          <cell r="T219">
            <v>222057</v>
          </cell>
          <cell r="Z219" t="str">
            <v>Señal Cerro Bayo</v>
          </cell>
        </row>
        <row r="220">
          <cell r="A220" t="str">
            <v>SCB-38</v>
          </cell>
          <cell r="C220">
            <v>50437</v>
          </cell>
          <cell r="F220" t="str">
            <v>SCB- 01</v>
          </cell>
          <cell r="H220" t="str">
            <v>SCB-38</v>
          </cell>
          <cell r="T220">
            <v>222057</v>
          </cell>
          <cell r="Z220" t="str">
            <v>Señal Cerro Bayo</v>
          </cell>
        </row>
        <row r="221">
          <cell r="A221" t="str">
            <v>SCB-40</v>
          </cell>
          <cell r="C221">
            <v>50465</v>
          </cell>
          <cell r="F221" t="str">
            <v>SCB- 01</v>
          </cell>
          <cell r="H221" t="str">
            <v>SCB-40</v>
          </cell>
          <cell r="T221">
            <v>222057</v>
          </cell>
          <cell r="Z221" t="str">
            <v>Señal Cerro Bayo</v>
          </cell>
        </row>
        <row r="222">
          <cell r="A222" t="str">
            <v>SCB-41</v>
          </cell>
          <cell r="C222">
            <v>50496</v>
          </cell>
          <cell r="F222" t="str">
            <v>SCB- 01</v>
          </cell>
          <cell r="H222" t="str">
            <v>SCB-41</v>
          </cell>
          <cell r="T222">
            <v>222057</v>
          </cell>
          <cell r="Z222" t="str">
            <v>Señal Cerro Bayo</v>
          </cell>
        </row>
        <row r="223">
          <cell r="A223" t="str">
            <v>SCB-45</v>
          </cell>
          <cell r="C223">
            <v>50526</v>
          </cell>
          <cell r="F223" t="str">
            <v>SCB- 01</v>
          </cell>
          <cell r="H223" t="str">
            <v>SCB-45</v>
          </cell>
          <cell r="T223">
            <v>222057</v>
          </cell>
          <cell r="Z223" t="str">
            <v>Señal Cerro Bayo</v>
          </cell>
        </row>
        <row r="224">
          <cell r="A224" t="str">
            <v>SCB-46</v>
          </cell>
          <cell r="C224">
            <v>50557</v>
          </cell>
          <cell r="F224" t="str">
            <v>SCB- 01</v>
          </cell>
          <cell r="H224" t="str">
            <v>SCB-46</v>
          </cell>
          <cell r="T224">
            <v>222057</v>
          </cell>
          <cell r="Z224" t="str">
            <v>Señal Cerro Bayo</v>
          </cell>
        </row>
        <row r="225">
          <cell r="A225" t="str">
            <v>SCB-48</v>
          </cell>
          <cell r="C225">
            <v>50587</v>
          </cell>
          <cell r="F225" t="str">
            <v>SCB- 01</v>
          </cell>
          <cell r="H225" t="str">
            <v>SCB-48</v>
          </cell>
          <cell r="T225">
            <v>222057</v>
          </cell>
          <cell r="Z225" t="str">
            <v>Señal Cerro Bayo</v>
          </cell>
        </row>
        <row r="226">
          <cell r="A226" t="str">
            <v>SCB-49</v>
          </cell>
          <cell r="C226">
            <v>50618</v>
          </cell>
          <cell r="F226" t="str">
            <v>SCB- 01</v>
          </cell>
          <cell r="H226" t="str">
            <v>SCB-49</v>
          </cell>
          <cell r="T226">
            <v>222057</v>
          </cell>
          <cell r="Z226" t="str">
            <v>Señal Cerro Bayo</v>
          </cell>
        </row>
        <row r="227">
          <cell r="A227" t="str">
            <v>SCB-51</v>
          </cell>
          <cell r="C227">
            <v>50649</v>
          </cell>
          <cell r="F227" t="str">
            <v>SCB- 01</v>
          </cell>
          <cell r="H227" t="str">
            <v>SCB-51</v>
          </cell>
          <cell r="T227">
            <v>222057</v>
          </cell>
          <cell r="Z227" t="str">
            <v>Señal Cerro Bayo</v>
          </cell>
        </row>
        <row r="228">
          <cell r="A228" t="str">
            <v>SCB-52</v>
          </cell>
          <cell r="C228">
            <v>50679</v>
          </cell>
          <cell r="F228" t="str">
            <v>SCB- 01</v>
          </cell>
          <cell r="H228" t="str">
            <v>SCB-52</v>
          </cell>
          <cell r="T228">
            <v>222057</v>
          </cell>
          <cell r="Z228" t="str">
            <v>Señal Cerro Bayo</v>
          </cell>
        </row>
        <row r="229">
          <cell r="A229" t="str">
            <v>SCB-53</v>
          </cell>
          <cell r="C229">
            <v>50710</v>
          </cell>
          <cell r="F229" t="str">
            <v>SCB- 01</v>
          </cell>
          <cell r="H229" t="str">
            <v>SCB-53</v>
          </cell>
          <cell r="T229">
            <v>222057</v>
          </cell>
          <cell r="Z229" t="str">
            <v>Señal Cerro Bayo</v>
          </cell>
        </row>
        <row r="230">
          <cell r="A230" t="str">
            <v>SCB-57</v>
          </cell>
          <cell r="C230">
            <v>50740</v>
          </cell>
          <cell r="F230" t="str">
            <v>SCB- 01</v>
          </cell>
          <cell r="H230" t="str">
            <v>SCB-57</v>
          </cell>
          <cell r="T230">
            <v>222057</v>
          </cell>
          <cell r="Z230" t="str">
            <v>Señal Cerro Bayo</v>
          </cell>
        </row>
        <row r="231">
          <cell r="A231" t="str">
            <v>SCB-58</v>
          </cell>
          <cell r="C231">
            <v>50771</v>
          </cell>
          <cell r="F231" t="str">
            <v>SCB- 01</v>
          </cell>
          <cell r="H231" t="str">
            <v>SCB-58</v>
          </cell>
          <cell r="T231">
            <v>222057</v>
          </cell>
          <cell r="Z231" t="str">
            <v>Señal Cerro Bayo</v>
          </cell>
        </row>
        <row r="232">
          <cell r="A232" t="str">
            <v>SCB-68a</v>
          </cell>
          <cell r="C232">
            <v>50802</v>
          </cell>
          <cell r="F232" t="str">
            <v>SCB- 01</v>
          </cell>
          <cell r="H232" t="str">
            <v>SCB-68a</v>
          </cell>
          <cell r="T232">
            <v>222057</v>
          </cell>
          <cell r="Z232" t="str">
            <v>Señal Cerro Bayo</v>
          </cell>
        </row>
        <row r="233">
          <cell r="A233" t="str">
            <v>SCB-77a</v>
          </cell>
          <cell r="C233">
            <v>50830</v>
          </cell>
          <cell r="F233" t="str">
            <v>SCB- 01</v>
          </cell>
          <cell r="H233" t="str">
            <v>SCB-77a</v>
          </cell>
          <cell r="T233">
            <v>222057</v>
          </cell>
          <cell r="Z233" t="str">
            <v>Señal Cerro Bayo</v>
          </cell>
        </row>
        <row r="234">
          <cell r="A234" t="str">
            <v>SCB-78a</v>
          </cell>
          <cell r="C234">
            <v>50861</v>
          </cell>
          <cell r="F234" t="str">
            <v>SCB- 01</v>
          </cell>
          <cell r="H234" t="str">
            <v>SCB-78a</v>
          </cell>
          <cell r="T234">
            <v>222057</v>
          </cell>
          <cell r="Z234" t="str">
            <v>Señal Cerro Bayo</v>
          </cell>
        </row>
        <row r="235">
          <cell r="A235" t="str">
            <v>SCB-79a</v>
          </cell>
          <cell r="C235">
            <v>50891</v>
          </cell>
          <cell r="F235" t="str">
            <v>SCB- 01</v>
          </cell>
          <cell r="H235" t="str">
            <v>SCB-79a</v>
          </cell>
          <cell r="T235">
            <v>222057</v>
          </cell>
          <cell r="Z235" t="str">
            <v>Señal Cerro Bayo</v>
          </cell>
        </row>
        <row r="236">
          <cell r="A236" t="str">
            <v>SCB-80a</v>
          </cell>
          <cell r="C236">
            <v>50922</v>
          </cell>
          <cell r="F236" t="str">
            <v>SCB- 01</v>
          </cell>
          <cell r="H236" t="str">
            <v>SCB-80a</v>
          </cell>
          <cell r="T236">
            <v>222057</v>
          </cell>
          <cell r="Z236" t="str">
            <v>Señal Cerro Bayo</v>
          </cell>
        </row>
        <row r="237">
          <cell r="A237" t="str">
            <v>SCB-81a</v>
          </cell>
          <cell r="C237">
            <v>50952</v>
          </cell>
          <cell r="F237" t="str">
            <v>SCB- 01</v>
          </cell>
          <cell r="H237" t="str">
            <v>SCB-81a</v>
          </cell>
          <cell r="T237">
            <v>222057</v>
          </cell>
          <cell r="Z237" t="str">
            <v>Señal Cerro Bayo</v>
          </cell>
        </row>
        <row r="238">
          <cell r="A238" t="str">
            <v>SCB-84a</v>
          </cell>
          <cell r="C238">
            <v>50983</v>
          </cell>
          <cell r="F238" t="str">
            <v>SCB- 01</v>
          </cell>
          <cell r="H238" t="str">
            <v>SCB-84a</v>
          </cell>
          <cell r="T238">
            <v>222057</v>
          </cell>
          <cell r="Z238" t="str">
            <v>Señal Cerro Bayo</v>
          </cell>
        </row>
        <row r="239">
          <cell r="A239" t="str">
            <v>SCB-86a</v>
          </cell>
          <cell r="C239">
            <v>51014</v>
          </cell>
          <cell r="F239" t="str">
            <v>SCB- 01</v>
          </cell>
          <cell r="H239" t="str">
            <v>SCB-86a</v>
          </cell>
          <cell r="T239">
            <v>222057</v>
          </cell>
          <cell r="Z239" t="str">
            <v>Señal Cerro Bayo</v>
          </cell>
        </row>
        <row r="240">
          <cell r="A240" t="str">
            <v>SCB-87a</v>
          </cell>
          <cell r="C240">
            <v>51044</v>
          </cell>
          <cell r="F240" t="str">
            <v>SCB- 01</v>
          </cell>
          <cell r="H240" t="str">
            <v>SCB-87a</v>
          </cell>
          <cell r="T240">
            <v>222057</v>
          </cell>
          <cell r="Z240" t="str">
            <v>Señal Cerro Bayo</v>
          </cell>
        </row>
        <row r="241">
          <cell r="A241" t="str">
            <v>SCB-88a</v>
          </cell>
          <cell r="C241">
            <v>51075</v>
          </cell>
          <cell r="F241" t="str">
            <v>SCB- 01</v>
          </cell>
          <cell r="H241" t="str">
            <v>SCB-88a</v>
          </cell>
          <cell r="T241">
            <v>222057</v>
          </cell>
          <cell r="Z241" t="str">
            <v>Señal Cerro Bayo</v>
          </cell>
        </row>
        <row r="242">
          <cell r="A242" t="str">
            <v>SCB-89a</v>
          </cell>
          <cell r="C242">
            <v>51105</v>
          </cell>
          <cell r="F242" t="str">
            <v>SCB- 01</v>
          </cell>
          <cell r="H242" t="str">
            <v>SCB-89a</v>
          </cell>
          <cell r="T242">
            <v>222057</v>
          </cell>
          <cell r="Z242" t="str">
            <v>Señal Cerro Bayo</v>
          </cell>
        </row>
        <row r="243">
          <cell r="A243" t="str">
            <v>SCB-90a</v>
          </cell>
          <cell r="C243">
            <v>51136</v>
          </cell>
          <cell r="F243" t="str">
            <v>SCB- 01</v>
          </cell>
          <cell r="H243" t="str">
            <v>SCB-90a</v>
          </cell>
          <cell r="T243">
            <v>222057</v>
          </cell>
          <cell r="Z243" t="str">
            <v>Señal Cerro Bayo</v>
          </cell>
        </row>
        <row r="244">
          <cell r="A244" t="str">
            <v>SCB-91a</v>
          </cell>
          <cell r="C244">
            <v>51167</v>
          </cell>
          <cell r="F244" t="str">
            <v>SCB- 01</v>
          </cell>
          <cell r="H244" t="str">
            <v>SCB-91a</v>
          </cell>
          <cell r="T244">
            <v>222057</v>
          </cell>
          <cell r="Z244" t="str">
            <v>Señal Cerro Bayo</v>
          </cell>
        </row>
        <row r="245">
          <cell r="A245" t="str">
            <v>SCB-92a</v>
          </cell>
          <cell r="C245">
            <v>51196</v>
          </cell>
          <cell r="F245" t="str">
            <v>SCB- 01</v>
          </cell>
          <cell r="H245" t="str">
            <v>SCB-92a</v>
          </cell>
          <cell r="T245">
            <v>222057</v>
          </cell>
          <cell r="Z245" t="str">
            <v>Señal Cerro Bayo</v>
          </cell>
        </row>
        <row r="246">
          <cell r="A246" t="str">
            <v>SCB-93a</v>
          </cell>
          <cell r="C246">
            <v>51227</v>
          </cell>
          <cell r="F246" t="str">
            <v>SCB- 01</v>
          </cell>
          <cell r="H246" t="str">
            <v>SCB-93a</v>
          </cell>
          <cell r="T246">
            <v>222057</v>
          </cell>
          <cell r="Z246" t="str">
            <v>Señal Cerro Bayo</v>
          </cell>
        </row>
        <row r="247">
          <cell r="A247" t="str">
            <v>SCB-94a</v>
          </cell>
          <cell r="C247">
            <v>51257</v>
          </cell>
          <cell r="F247" t="str">
            <v>SCB- 01</v>
          </cell>
          <cell r="H247" t="str">
            <v>SCB-94a</v>
          </cell>
          <cell r="T247">
            <v>222057</v>
          </cell>
          <cell r="Z247" t="str">
            <v>Señal Cerro Bayo</v>
          </cell>
        </row>
        <row r="248">
          <cell r="A248" t="str">
            <v>SCB-95a</v>
          </cell>
          <cell r="C248">
            <v>51288</v>
          </cell>
          <cell r="F248" t="str">
            <v>SCB- 01</v>
          </cell>
          <cell r="H248" t="str">
            <v>SCB-95a</v>
          </cell>
          <cell r="T248">
            <v>222057</v>
          </cell>
          <cell r="Z248" t="str">
            <v>Señal Cerro Bayo</v>
          </cell>
        </row>
        <row r="249">
          <cell r="A249" t="str">
            <v>SCB-97a</v>
          </cell>
          <cell r="C249">
            <v>51318</v>
          </cell>
          <cell r="F249" t="str">
            <v>SCB- 01</v>
          </cell>
          <cell r="H249" t="str">
            <v>SCB-97a</v>
          </cell>
          <cell r="T249">
            <v>222057</v>
          </cell>
          <cell r="Z249" t="str">
            <v>Señal Cerro Bayo</v>
          </cell>
        </row>
        <row r="250">
          <cell r="A250" t="str">
            <v>SCB-98a</v>
          </cell>
          <cell r="C250">
            <v>51349</v>
          </cell>
          <cell r="F250" t="str">
            <v>SCB- 01</v>
          </cell>
          <cell r="H250" t="str">
            <v>SCB-98a</v>
          </cell>
          <cell r="T250">
            <v>222057</v>
          </cell>
          <cell r="Z250" t="str">
            <v>Señal Cerro Bayo</v>
          </cell>
        </row>
        <row r="251">
          <cell r="A251" t="str">
            <v>SCB-99a</v>
          </cell>
          <cell r="C251">
            <v>51380</v>
          </cell>
          <cell r="F251" t="str">
            <v>SCB- 01</v>
          </cell>
          <cell r="H251" t="str">
            <v>SCB-99a</v>
          </cell>
          <cell r="T251">
            <v>222057</v>
          </cell>
          <cell r="Z251" t="str">
            <v>Señal Cerro Bayo</v>
          </cell>
        </row>
        <row r="252">
          <cell r="A252" t="str">
            <v>SP.a-10</v>
          </cell>
          <cell r="C252">
            <v>51410</v>
          </cell>
          <cell r="F252" t="str">
            <v>SP- 02</v>
          </cell>
          <cell r="H252" t="str">
            <v>SP.a-10</v>
          </cell>
          <cell r="T252">
            <v>222052</v>
          </cell>
          <cell r="Z252" t="str">
            <v>Señal Picada</v>
          </cell>
        </row>
        <row r="253">
          <cell r="A253" t="str">
            <v>SP.a-111</v>
          </cell>
          <cell r="C253">
            <v>51441</v>
          </cell>
          <cell r="F253" t="str">
            <v>SP- 09</v>
          </cell>
          <cell r="H253" t="str">
            <v>SP.a-111</v>
          </cell>
          <cell r="T253">
            <v>222052</v>
          </cell>
          <cell r="Z253" t="str">
            <v>Señal Picada</v>
          </cell>
        </row>
        <row r="254">
          <cell r="A254" t="str">
            <v>SP.a-2</v>
          </cell>
          <cell r="C254">
            <v>51471</v>
          </cell>
          <cell r="F254" t="str">
            <v>SP- 01</v>
          </cell>
          <cell r="H254" t="str">
            <v>SP.a-2</v>
          </cell>
          <cell r="T254">
            <v>222052</v>
          </cell>
          <cell r="Z254" t="str">
            <v>Señal Picada</v>
          </cell>
        </row>
        <row r="255">
          <cell r="A255" t="str">
            <v>SP.a-54</v>
          </cell>
          <cell r="C255">
            <v>51502</v>
          </cell>
          <cell r="F255" t="str">
            <v>SP- 03</v>
          </cell>
          <cell r="H255" t="str">
            <v>SP.a-54</v>
          </cell>
          <cell r="T255">
            <v>222052</v>
          </cell>
          <cell r="Z255" t="str">
            <v>Señal Picada</v>
          </cell>
        </row>
        <row r="256">
          <cell r="A256" t="str">
            <v>SP.a-56</v>
          </cell>
          <cell r="C256">
            <v>51533</v>
          </cell>
          <cell r="F256" t="str">
            <v>SP- 01</v>
          </cell>
          <cell r="H256" t="str">
            <v>SP.a-56</v>
          </cell>
          <cell r="T256">
            <v>222052</v>
          </cell>
          <cell r="Z256" t="str">
            <v>Señal Picada</v>
          </cell>
        </row>
        <row r="257">
          <cell r="A257" t="str">
            <v>SP.a-89</v>
          </cell>
          <cell r="C257">
            <v>51561</v>
          </cell>
          <cell r="F257" t="str">
            <v>SP- 09</v>
          </cell>
          <cell r="H257" t="str">
            <v>SP.a-89</v>
          </cell>
          <cell r="T257">
            <v>222052</v>
          </cell>
          <cell r="Z257" t="str">
            <v>Señal Picada</v>
          </cell>
        </row>
        <row r="258">
          <cell r="A258" t="str">
            <v>SP.a-9</v>
          </cell>
          <cell r="C258">
            <v>51592</v>
          </cell>
          <cell r="F258" t="str">
            <v>SP- 06</v>
          </cell>
          <cell r="H258" t="str">
            <v>SP.a-9</v>
          </cell>
          <cell r="T258">
            <v>222052</v>
          </cell>
          <cell r="Z258" t="str">
            <v>Señal Picada</v>
          </cell>
        </row>
        <row r="259">
          <cell r="A259" t="str">
            <v>SP.a-98</v>
          </cell>
          <cell r="C259">
            <v>51622</v>
          </cell>
          <cell r="F259" t="str">
            <v>SP- 07</v>
          </cell>
          <cell r="H259" t="str">
            <v>SP.a-98</v>
          </cell>
          <cell r="T259">
            <v>222052</v>
          </cell>
          <cell r="Z259" t="str">
            <v>Señal Picada</v>
          </cell>
        </row>
        <row r="260">
          <cell r="A260" t="str">
            <v>SP.e-14</v>
          </cell>
          <cell r="C260">
            <v>51653</v>
          </cell>
          <cell r="F260" t="str">
            <v>SP- 04</v>
          </cell>
          <cell r="H260" t="str">
            <v>SP.e-14</v>
          </cell>
          <cell r="T260">
            <v>222052</v>
          </cell>
          <cell r="Z260" t="str">
            <v>Señal Picada</v>
          </cell>
        </row>
        <row r="261">
          <cell r="A261" t="str">
            <v>SP.e-61</v>
          </cell>
          <cell r="C261">
            <v>51683</v>
          </cell>
          <cell r="F261" t="str">
            <v>SP- 04</v>
          </cell>
          <cell r="H261" t="str">
            <v>SP.e-61</v>
          </cell>
          <cell r="T261">
            <v>222052</v>
          </cell>
          <cell r="Z261" t="str">
            <v>Señal Picada</v>
          </cell>
        </row>
        <row r="262">
          <cell r="A262" t="str">
            <v>SP.e-81</v>
          </cell>
          <cell r="C262">
            <v>51714</v>
          </cell>
          <cell r="F262" t="str">
            <v>SP- 04</v>
          </cell>
          <cell r="H262" t="str">
            <v>SP.e-81</v>
          </cell>
          <cell r="T262">
            <v>222052</v>
          </cell>
          <cell r="Z262" t="str">
            <v>Señal Picada</v>
          </cell>
        </row>
        <row r="263">
          <cell r="A263" t="str">
            <v>SP.IA-119(I)[00]</v>
          </cell>
          <cell r="C263">
            <v>51745</v>
          </cell>
          <cell r="F263" t="str">
            <v>SP- 06</v>
          </cell>
          <cell r="H263" t="str">
            <v>SP.IA-119(I)[00]</v>
          </cell>
          <cell r="T263">
            <v>222052</v>
          </cell>
          <cell r="Z263" t="str">
            <v>Señal Picada</v>
          </cell>
        </row>
        <row r="264">
          <cell r="A264" t="str">
            <v>SP.IA-132(I)[00]</v>
          </cell>
          <cell r="C264">
            <v>51775</v>
          </cell>
          <cell r="F264" t="str">
            <v>SP- 04</v>
          </cell>
          <cell r="H264" t="str">
            <v>SP.IA-132(I)[00]</v>
          </cell>
          <cell r="T264">
            <v>222052</v>
          </cell>
          <cell r="Z264" t="str">
            <v>Señal Picada</v>
          </cell>
        </row>
        <row r="265">
          <cell r="A265" t="str">
            <v>SP.IA-135(II)[00</v>
          </cell>
          <cell r="C265">
            <v>51806</v>
          </cell>
          <cell r="F265" t="str">
            <v>SP- 02</v>
          </cell>
          <cell r="H265" t="str">
            <v>SP.IA-135(II)[00</v>
          </cell>
          <cell r="T265">
            <v>222052</v>
          </cell>
          <cell r="Z265" t="str">
            <v>Señal Picada</v>
          </cell>
        </row>
        <row r="266">
          <cell r="A266" t="str">
            <v>SP.IA-142(I)[00]</v>
          </cell>
          <cell r="C266">
            <v>51836</v>
          </cell>
          <cell r="F266" t="str">
            <v>SP- 07</v>
          </cell>
          <cell r="H266" t="str">
            <v>SP.IA-142(I)[00]</v>
          </cell>
          <cell r="T266">
            <v>222052</v>
          </cell>
          <cell r="Z266" t="str">
            <v>Señal Picada</v>
          </cell>
        </row>
        <row r="267">
          <cell r="A267" t="str">
            <v>SP.IA-15(II)[00]</v>
          </cell>
          <cell r="C267">
            <v>51867</v>
          </cell>
          <cell r="F267" t="str">
            <v>SP- 01</v>
          </cell>
          <cell r="H267" t="str">
            <v>SP.IA-15(II)[00]</v>
          </cell>
          <cell r="T267">
            <v>222052</v>
          </cell>
          <cell r="Z267" t="str">
            <v>Señal Picada</v>
          </cell>
        </row>
        <row r="268">
          <cell r="A268" t="str">
            <v>SP.IA-150(I)[00]</v>
          </cell>
          <cell r="C268">
            <v>51898</v>
          </cell>
          <cell r="F268" t="str">
            <v>SP- 01</v>
          </cell>
          <cell r="H268" t="str">
            <v>SP.IA-150(I)[00]</v>
          </cell>
          <cell r="T268">
            <v>222052</v>
          </cell>
          <cell r="Z268" t="str">
            <v>Señal Picada</v>
          </cell>
        </row>
        <row r="269">
          <cell r="A269" t="str">
            <v>SP.IA-176(I)[00]</v>
          </cell>
          <cell r="C269">
            <v>51926</v>
          </cell>
          <cell r="F269" t="str">
            <v>SP- 09</v>
          </cell>
          <cell r="H269" t="str">
            <v>SP.IA-176(I)[00]</v>
          </cell>
          <cell r="T269">
            <v>222052</v>
          </cell>
          <cell r="Z269" t="str">
            <v>Señal Picada</v>
          </cell>
        </row>
        <row r="270">
          <cell r="A270" t="str">
            <v>SP.IA-180(I)[00]</v>
          </cell>
          <cell r="C270">
            <v>51957</v>
          </cell>
          <cell r="F270" t="str">
            <v>SP- 04</v>
          </cell>
          <cell r="H270" t="str">
            <v>SP.IA-180(I)[00]</v>
          </cell>
          <cell r="T270">
            <v>222052</v>
          </cell>
          <cell r="Z270" t="str">
            <v>Señal Picada</v>
          </cell>
        </row>
        <row r="271">
          <cell r="A271" t="str">
            <v>SP.IA-182(I)[00]</v>
          </cell>
          <cell r="C271">
            <v>51987</v>
          </cell>
          <cell r="F271" t="str">
            <v>SP- 03</v>
          </cell>
          <cell r="H271" t="str">
            <v>SP.IA-182(I)[00]</v>
          </cell>
          <cell r="T271">
            <v>222052</v>
          </cell>
          <cell r="Z271" t="str">
            <v>Señal Picada</v>
          </cell>
        </row>
        <row r="272">
          <cell r="A272" t="str">
            <v>SP.IA-184(I)[00]</v>
          </cell>
          <cell r="C272">
            <v>52018</v>
          </cell>
          <cell r="F272" t="str">
            <v>SP- 04</v>
          </cell>
          <cell r="H272" t="str">
            <v>SP.IA-184(I)[00]</v>
          </cell>
          <cell r="T272">
            <v>222052</v>
          </cell>
          <cell r="Z272" t="str">
            <v>Señal Picada</v>
          </cell>
        </row>
        <row r="273">
          <cell r="A273" t="str">
            <v>SP.IA-210(I)[00]</v>
          </cell>
          <cell r="C273">
            <v>52048</v>
          </cell>
          <cell r="F273" t="str">
            <v>SP- 03</v>
          </cell>
          <cell r="H273" t="str">
            <v>SP.IA-210(I)[00]</v>
          </cell>
          <cell r="T273">
            <v>222052</v>
          </cell>
          <cell r="Z273" t="str">
            <v>Señal Picada</v>
          </cell>
        </row>
        <row r="274">
          <cell r="A274" t="str">
            <v>SP.IA-212(I)[00]</v>
          </cell>
          <cell r="C274">
            <v>52079</v>
          </cell>
          <cell r="F274" t="str">
            <v>SP- 07</v>
          </cell>
          <cell r="H274" t="str">
            <v>SP.IA-212(I)[00]</v>
          </cell>
          <cell r="T274">
            <v>222052</v>
          </cell>
          <cell r="Z274" t="str">
            <v>Señal Picada</v>
          </cell>
        </row>
        <row r="275">
          <cell r="A275" t="str">
            <v>SP.IA-221(I)[00]</v>
          </cell>
          <cell r="C275">
            <v>52110</v>
          </cell>
          <cell r="F275" t="str">
            <v>SP- 02</v>
          </cell>
          <cell r="H275" t="str">
            <v>SP.IA-221(I)[00]</v>
          </cell>
          <cell r="T275">
            <v>222052</v>
          </cell>
          <cell r="Z275" t="str">
            <v>Señal Picada</v>
          </cell>
        </row>
        <row r="276">
          <cell r="A276" t="str">
            <v>SP.IA-235(I)[00]</v>
          </cell>
          <cell r="C276">
            <v>52140</v>
          </cell>
          <cell r="F276" t="str">
            <v>SP- 07</v>
          </cell>
          <cell r="H276" t="str">
            <v>SP.IA-235(I)[00]</v>
          </cell>
          <cell r="T276">
            <v>222052</v>
          </cell>
          <cell r="Z276" t="str">
            <v>Señal Picada</v>
          </cell>
        </row>
        <row r="277">
          <cell r="A277" t="str">
            <v>SP.IA-245(I)[00]</v>
          </cell>
          <cell r="C277">
            <v>52171</v>
          </cell>
          <cell r="F277" t="str">
            <v>SP- 03</v>
          </cell>
          <cell r="H277" t="str">
            <v>SP.IA-245(I)[00]</v>
          </cell>
          <cell r="T277">
            <v>222052</v>
          </cell>
          <cell r="Z277" t="str">
            <v>Señal Picada</v>
          </cell>
        </row>
        <row r="278">
          <cell r="A278" t="str">
            <v>SP.IA-25(II)[00]</v>
          </cell>
          <cell r="C278">
            <v>52201</v>
          </cell>
          <cell r="F278" t="str">
            <v>SP- 01</v>
          </cell>
          <cell r="H278" t="str">
            <v>SP.IA-25(II)[00]</v>
          </cell>
          <cell r="T278">
            <v>222052</v>
          </cell>
          <cell r="Z278" t="str">
            <v>Señal Picada</v>
          </cell>
        </row>
        <row r="279">
          <cell r="A279" t="str">
            <v>SP.IA-320(I)[00]</v>
          </cell>
          <cell r="C279">
            <v>52232</v>
          </cell>
          <cell r="F279" t="str">
            <v>SP- 01</v>
          </cell>
          <cell r="H279" t="str">
            <v>SP.IA-320(I)[00]</v>
          </cell>
          <cell r="T279">
            <v>222052</v>
          </cell>
          <cell r="Z279" t="str">
            <v>Señal Picada</v>
          </cell>
        </row>
        <row r="280">
          <cell r="A280" t="str">
            <v>SP.IA-338[00]a</v>
          </cell>
          <cell r="C280">
            <v>52263</v>
          </cell>
          <cell r="F280" t="str">
            <v>SP-10</v>
          </cell>
          <cell r="H280" t="str">
            <v>SP.IA-338[00]a</v>
          </cell>
          <cell r="T280">
            <v>222052</v>
          </cell>
          <cell r="Z280" t="str">
            <v>Señal Picada</v>
          </cell>
        </row>
        <row r="281">
          <cell r="A281" t="str">
            <v>SP.IA-34(I)[00]a</v>
          </cell>
          <cell r="C281">
            <v>52291</v>
          </cell>
          <cell r="F281" t="str">
            <v>SP- 02</v>
          </cell>
          <cell r="H281" t="str">
            <v>SP.IA-34(I)[00]a</v>
          </cell>
          <cell r="T281">
            <v>222052</v>
          </cell>
          <cell r="Z281" t="str">
            <v>Señal Picada</v>
          </cell>
        </row>
        <row r="282">
          <cell r="A282" t="str">
            <v>SP.IA-371(I)[00]</v>
          </cell>
          <cell r="C282">
            <v>52322</v>
          </cell>
          <cell r="F282" t="str">
            <v>SP- 01</v>
          </cell>
          <cell r="H282" t="str">
            <v>SP.IA-371(I)[00]</v>
          </cell>
          <cell r="T282">
            <v>222052</v>
          </cell>
          <cell r="Z282" t="str">
            <v>Señal Picada</v>
          </cell>
        </row>
        <row r="283">
          <cell r="A283" t="str">
            <v>SP.IA-373[00]a</v>
          </cell>
          <cell r="C283">
            <v>52352</v>
          </cell>
          <cell r="F283" t="str">
            <v>SP- 04</v>
          </cell>
          <cell r="H283" t="str">
            <v>SP.IA-373[00]a</v>
          </cell>
          <cell r="T283">
            <v>222052</v>
          </cell>
          <cell r="Z283" t="str">
            <v>Señal Picada</v>
          </cell>
        </row>
        <row r="284">
          <cell r="A284" t="str">
            <v>SP.IA-427[00]a</v>
          </cell>
          <cell r="C284">
            <v>52383</v>
          </cell>
          <cell r="F284" t="str">
            <v>SP- 09</v>
          </cell>
          <cell r="H284" t="str">
            <v>SP.IA-427[00]a</v>
          </cell>
          <cell r="T284">
            <v>222052</v>
          </cell>
          <cell r="Z284" t="str">
            <v>Señal Picada</v>
          </cell>
        </row>
        <row r="285">
          <cell r="A285" t="str">
            <v>SP.IA-478[00]a</v>
          </cell>
          <cell r="C285">
            <v>52413</v>
          </cell>
          <cell r="F285" t="str">
            <v>SP-10</v>
          </cell>
          <cell r="H285" t="str">
            <v>SP.IA-478[00]a</v>
          </cell>
          <cell r="T285">
            <v>222052</v>
          </cell>
          <cell r="Z285" t="str">
            <v>Señal Picada</v>
          </cell>
        </row>
        <row r="286">
          <cell r="A286" t="str">
            <v>SP.IA-479[00]a</v>
          </cell>
          <cell r="C286">
            <v>52444</v>
          </cell>
          <cell r="F286" t="str">
            <v>SP-10</v>
          </cell>
          <cell r="H286" t="str">
            <v>SP.IA-479[00]a</v>
          </cell>
          <cell r="T286">
            <v>222052</v>
          </cell>
          <cell r="Z286" t="str">
            <v>Señal Picada</v>
          </cell>
        </row>
        <row r="287">
          <cell r="A287" t="str">
            <v>SP.IA-48(II)[00]</v>
          </cell>
          <cell r="C287">
            <v>52475</v>
          </cell>
          <cell r="F287" t="str">
            <v>SP- 02</v>
          </cell>
          <cell r="H287" t="str">
            <v>SP.IA-48(II)[00]</v>
          </cell>
          <cell r="T287">
            <v>222052</v>
          </cell>
          <cell r="Z287" t="str">
            <v>Señal Picada</v>
          </cell>
        </row>
        <row r="288">
          <cell r="A288" t="str">
            <v>SP.IA-491[00]a</v>
          </cell>
          <cell r="C288">
            <v>52505</v>
          </cell>
          <cell r="F288" t="str">
            <v>SP- 04</v>
          </cell>
          <cell r="H288" t="str">
            <v>SP.IA-491[00]a</v>
          </cell>
          <cell r="T288">
            <v>222052</v>
          </cell>
          <cell r="Z288" t="str">
            <v>Señal Picada</v>
          </cell>
        </row>
        <row r="289">
          <cell r="A289" t="str">
            <v>SP.IA-512[00]a</v>
          </cell>
          <cell r="C289">
            <v>52536</v>
          </cell>
          <cell r="F289" t="str">
            <v>SP-10</v>
          </cell>
          <cell r="H289" t="str">
            <v>SP.IA-512[00]a</v>
          </cell>
          <cell r="T289">
            <v>222052</v>
          </cell>
          <cell r="Z289" t="str">
            <v>Señal Picada</v>
          </cell>
        </row>
        <row r="290">
          <cell r="A290" t="str">
            <v>SP.IA-59(I)[00]a</v>
          </cell>
          <cell r="C290">
            <v>52566</v>
          </cell>
          <cell r="F290" t="str">
            <v>SP- 06</v>
          </cell>
          <cell r="H290" t="str">
            <v>SP.IA-59(I)[00]a</v>
          </cell>
          <cell r="T290">
            <v>222052</v>
          </cell>
          <cell r="Z290" t="str">
            <v>Señal Picada</v>
          </cell>
        </row>
        <row r="291">
          <cell r="A291" t="str">
            <v>SP.IA-6(I)[00]a</v>
          </cell>
          <cell r="C291">
            <v>52597</v>
          </cell>
          <cell r="F291" t="str">
            <v>SP- 01</v>
          </cell>
          <cell r="H291" t="str">
            <v>SP.IA-6(I)[00]a</v>
          </cell>
          <cell r="T291">
            <v>222052</v>
          </cell>
          <cell r="Z291" t="str">
            <v>Señal Picada</v>
          </cell>
        </row>
        <row r="292">
          <cell r="A292" t="str">
            <v>SP.IA-68(I)[00]a</v>
          </cell>
          <cell r="C292">
            <v>52628</v>
          </cell>
          <cell r="F292" t="str">
            <v>SP- 03</v>
          </cell>
          <cell r="H292" t="str">
            <v>SP.IA-68(I)[00]a</v>
          </cell>
          <cell r="T292">
            <v>222052</v>
          </cell>
          <cell r="Z292" t="str">
            <v>Señal Picada</v>
          </cell>
        </row>
        <row r="293">
          <cell r="A293" t="str">
            <v>SP.IA-93(II)[00]</v>
          </cell>
          <cell r="C293">
            <v>52657</v>
          </cell>
          <cell r="F293" t="str">
            <v>SP- 03</v>
          </cell>
          <cell r="H293" t="str">
            <v>SP.IA-93(II)[00]</v>
          </cell>
          <cell r="T293">
            <v>222052</v>
          </cell>
          <cell r="Z293" t="str">
            <v>Señal Picada</v>
          </cell>
        </row>
        <row r="294">
          <cell r="A294" t="str">
            <v>SP-0044[00]a(I)</v>
          </cell>
          <cell r="C294">
            <v>52688</v>
          </cell>
          <cell r="F294" t="str">
            <v>SP- 02</v>
          </cell>
          <cell r="H294" t="str">
            <v>SP-0044[00]a(I)</v>
          </cell>
          <cell r="T294">
            <v>222052</v>
          </cell>
          <cell r="Z294" t="str">
            <v>Señal Picada</v>
          </cell>
        </row>
        <row r="295">
          <cell r="A295" t="str">
            <v>SP-0151[00]a(I)</v>
          </cell>
          <cell r="C295">
            <v>52718</v>
          </cell>
          <cell r="F295" t="str">
            <v>SP- 03</v>
          </cell>
          <cell r="H295" t="str">
            <v>SP-0151[00]a(I)</v>
          </cell>
          <cell r="T295">
            <v>222052</v>
          </cell>
          <cell r="Z295" t="str">
            <v>Señal Picada</v>
          </cell>
        </row>
        <row r="296">
          <cell r="A296" t="str">
            <v>SP-0284[00]a</v>
          </cell>
          <cell r="C296">
            <v>52749</v>
          </cell>
          <cell r="F296" t="str">
            <v>SP- 07</v>
          </cell>
          <cell r="H296" t="str">
            <v>SP-0284[00]a</v>
          </cell>
          <cell r="T296">
            <v>222052</v>
          </cell>
          <cell r="Z296" t="str">
            <v>Señal Picada</v>
          </cell>
        </row>
        <row r="297">
          <cell r="A297" t="str">
            <v>SP-0285[00]a</v>
          </cell>
          <cell r="C297">
            <v>52779</v>
          </cell>
          <cell r="F297" t="str">
            <v>SP- 06</v>
          </cell>
          <cell r="H297" t="str">
            <v>SP-0285[00]a</v>
          </cell>
          <cell r="T297">
            <v>222052</v>
          </cell>
          <cell r="Z297" t="str">
            <v>Señal Picada</v>
          </cell>
        </row>
        <row r="298">
          <cell r="A298" t="str">
            <v>SP-0287[00]a</v>
          </cell>
          <cell r="C298">
            <v>52810</v>
          </cell>
          <cell r="F298" t="str">
            <v>SP- 01</v>
          </cell>
          <cell r="H298" t="str">
            <v>SP-0287[00]a</v>
          </cell>
          <cell r="T298">
            <v>222052</v>
          </cell>
          <cell r="Z298" t="str">
            <v>Señal Picada</v>
          </cell>
        </row>
        <row r="299">
          <cell r="A299" t="str">
            <v>SP-0289[00]a</v>
          </cell>
          <cell r="C299">
            <v>52841</v>
          </cell>
          <cell r="F299" t="str">
            <v>SP- 01</v>
          </cell>
          <cell r="H299" t="str">
            <v>SP-0289[00]a</v>
          </cell>
          <cell r="T299">
            <v>222052</v>
          </cell>
          <cell r="Z299" t="str">
            <v>Señal Picada</v>
          </cell>
        </row>
        <row r="300">
          <cell r="A300" t="str">
            <v>SP-0294[00]a</v>
          </cell>
          <cell r="C300">
            <v>52871</v>
          </cell>
          <cell r="F300" t="str">
            <v>SP- 09</v>
          </cell>
          <cell r="H300" t="str">
            <v>SP-0294[00]a</v>
          </cell>
          <cell r="T300">
            <v>222052</v>
          </cell>
          <cell r="Z300" t="str">
            <v>Señal Picada</v>
          </cell>
        </row>
        <row r="301">
          <cell r="A301" t="str">
            <v>SP-0295[00]a</v>
          </cell>
          <cell r="C301">
            <v>52902</v>
          </cell>
          <cell r="F301" t="str">
            <v>SP- 09</v>
          </cell>
          <cell r="H301" t="str">
            <v>SP-0295[00]a</v>
          </cell>
          <cell r="T301">
            <v>222052</v>
          </cell>
          <cell r="Z301" t="str">
            <v>Señal Picada</v>
          </cell>
        </row>
        <row r="302">
          <cell r="A302" t="str">
            <v>SP-100</v>
          </cell>
          <cell r="C302">
            <v>52932</v>
          </cell>
          <cell r="F302" t="str">
            <v>SP- 04</v>
          </cell>
          <cell r="H302" t="str">
            <v>SP-100</v>
          </cell>
          <cell r="T302">
            <v>222052</v>
          </cell>
          <cell r="Z302" t="str">
            <v>Señal Picada</v>
          </cell>
        </row>
        <row r="303">
          <cell r="A303" t="str">
            <v>SP-101(I)[00]a</v>
          </cell>
          <cell r="C303">
            <v>52963</v>
          </cell>
          <cell r="F303" t="str">
            <v>SP- 03</v>
          </cell>
          <cell r="H303" t="str">
            <v>SP-101(I)[00]a</v>
          </cell>
          <cell r="T303">
            <v>222052</v>
          </cell>
          <cell r="Z303" t="str">
            <v>Señal Picada</v>
          </cell>
        </row>
        <row r="304">
          <cell r="A304" t="str">
            <v>SP-105a</v>
          </cell>
          <cell r="C304">
            <v>52994</v>
          </cell>
          <cell r="F304" t="str">
            <v>SP- 06</v>
          </cell>
          <cell r="H304" t="str">
            <v>SP-105a</v>
          </cell>
          <cell r="T304">
            <v>222052</v>
          </cell>
          <cell r="Z304" t="str">
            <v>Señal Picada</v>
          </cell>
        </row>
        <row r="305">
          <cell r="A305" t="str">
            <v>SP-106a(I)</v>
          </cell>
          <cell r="C305">
            <v>53022</v>
          </cell>
          <cell r="F305" t="str">
            <v>SP- 02</v>
          </cell>
          <cell r="H305" t="str">
            <v>SP-106a(I)</v>
          </cell>
          <cell r="T305">
            <v>222052</v>
          </cell>
          <cell r="Z305" t="str">
            <v>Señal Picada</v>
          </cell>
        </row>
        <row r="306">
          <cell r="A306" t="str">
            <v>SP-109a(I)</v>
          </cell>
          <cell r="C306">
            <v>53053</v>
          </cell>
          <cell r="F306" t="str">
            <v>SP- 06</v>
          </cell>
          <cell r="H306" t="str">
            <v>SP-109a(I)</v>
          </cell>
          <cell r="T306">
            <v>222052</v>
          </cell>
          <cell r="Z306" t="str">
            <v>Señal Picada</v>
          </cell>
        </row>
        <row r="307">
          <cell r="A307" t="str">
            <v>SP-112(I)[00]a</v>
          </cell>
          <cell r="C307">
            <v>53083</v>
          </cell>
          <cell r="F307" t="str">
            <v>SP- 04</v>
          </cell>
          <cell r="H307" t="str">
            <v>SP-112(I)[00]a</v>
          </cell>
          <cell r="T307">
            <v>222052</v>
          </cell>
          <cell r="Z307" t="str">
            <v>Señal Picada</v>
          </cell>
        </row>
        <row r="308">
          <cell r="A308" t="str">
            <v>SP-113(I)[00]a</v>
          </cell>
          <cell r="C308">
            <v>53114</v>
          </cell>
          <cell r="F308" t="str">
            <v>SP- 04</v>
          </cell>
          <cell r="H308" t="str">
            <v>SP-113(I)[00]a</v>
          </cell>
          <cell r="T308">
            <v>222052</v>
          </cell>
          <cell r="Z308" t="str">
            <v>Señal Picada</v>
          </cell>
        </row>
        <row r="309">
          <cell r="A309" t="str">
            <v>SP-114</v>
          </cell>
          <cell r="C309">
            <v>53144</v>
          </cell>
          <cell r="F309" t="str">
            <v>SP- 07</v>
          </cell>
          <cell r="H309" t="str">
            <v>SP-114</v>
          </cell>
          <cell r="T309">
            <v>222052</v>
          </cell>
          <cell r="Z309" t="str">
            <v>Señal Picada</v>
          </cell>
        </row>
        <row r="310">
          <cell r="A310" t="str">
            <v>SP-116(I)[00]a</v>
          </cell>
          <cell r="C310">
            <v>53175</v>
          </cell>
          <cell r="F310" t="str">
            <v>SP- 02</v>
          </cell>
          <cell r="H310" t="str">
            <v>SP-116(I)[00]a</v>
          </cell>
          <cell r="T310">
            <v>222052</v>
          </cell>
          <cell r="Z310" t="str">
            <v>Señal Picada</v>
          </cell>
        </row>
        <row r="311">
          <cell r="A311" t="str">
            <v>SP-117a(I)</v>
          </cell>
          <cell r="C311">
            <v>53206</v>
          </cell>
          <cell r="F311" t="str">
            <v>SP- 09</v>
          </cell>
          <cell r="H311" t="str">
            <v>SP-117a(I)</v>
          </cell>
          <cell r="T311">
            <v>222052</v>
          </cell>
          <cell r="Z311" t="str">
            <v>Señal Picada</v>
          </cell>
        </row>
        <row r="312">
          <cell r="A312" t="str">
            <v>SP-120a(I)</v>
          </cell>
          <cell r="C312">
            <v>53236</v>
          </cell>
          <cell r="F312" t="str">
            <v>SP- 06</v>
          </cell>
          <cell r="H312" t="str">
            <v>SP-120a(I)</v>
          </cell>
          <cell r="T312">
            <v>222052</v>
          </cell>
          <cell r="Z312" t="str">
            <v>Señal Picada</v>
          </cell>
        </row>
        <row r="313">
          <cell r="A313" t="str">
            <v>SP-121a(I)</v>
          </cell>
          <cell r="C313">
            <v>53267</v>
          </cell>
          <cell r="F313" t="str">
            <v>SP- 06</v>
          </cell>
          <cell r="H313" t="str">
            <v>SP-121a(I)</v>
          </cell>
          <cell r="T313">
            <v>222052</v>
          </cell>
          <cell r="Z313" t="str">
            <v>Señal Picada</v>
          </cell>
        </row>
        <row r="314">
          <cell r="A314" t="str">
            <v>SP-122(I)[00]a</v>
          </cell>
          <cell r="C314">
            <v>53297</v>
          </cell>
          <cell r="F314" t="str">
            <v>SP- 06</v>
          </cell>
          <cell r="H314" t="str">
            <v>SP-122(I)[00]a</v>
          </cell>
          <cell r="T314">
            <v>222052</v>
          </cell>
          <cell r="Z314" t="str">
            <v>Señal Picada</v>
          </cell>
        </row>
        <row r="315">
          <cell r="A315" t="str">
            <v>SP-125a(I)</v>
          </cell>
          <cell r="C315">
            <v>53328</v>
          </cell>
          <cell r="F315" t="str">
            <v>SP- 02</v>
          </cell>
          <cell r="H315" t="str">
            <v>SP-125a(I)</v>
          </cell>
          <cell r="T315">
            <v>222052</v>
          </cell>
          <cell r="Z315" t="str">
            <v>Señal Picada</v>
          </cell>
        </row>
        <row r="316">
          <cell r="A316" t="str">
            <v>SP-128</v>
          </cell>
          <cell r="C316">
            <v>53359</v>
          </cell>
          <cell r="F316" t="str">
            <v>SP- 01</v>
          </cell>
          <cell r="H316" t="str">
            <v>SP-128</v>
          </cell>
          <cell r="T316">
            <v>222052</v>
          </cell>
          <cell r="Z316" t="str">
            <v>Señal Picada</v>
          </cell>
        </row>
        <row r="317">
          <cell r="A317" t="str">
            <v>SP-130</v>
          </cell>
          <cell r="C317">
            <v>53387</v>
          </cell>
          <cell r="F317" t="str">
            <v>SP- 01</v>
          </cell>
          <cell r="H317" t="str">
            <v>SP-130</v>
          </cell>
          <cell r="T317">
            <v>222052</v>
          </cell>
          <cell r="Z317" t="str">
            <v>Señal Picada</v>
          </cell>
        </row>
        <row r="318">
          <cell r="A318" t="str">
            <v>SP-131</v>
          </cell>
          <cell r="C318">
            <v>53418</v>
          </cell>
          <cell r="F318" t="str">
            <v>SP- 04</v>
          </cell>
          <cell r="H318" t="str">
            <v>SP-131</v>
          </cell>
          <cell r="T318">
            <v>222052</v>
          </cell>
          <cell r="Z318" t="str">
            <v>Señal Picada</v>
          </cell>
        </row>
        <row r="319">
          <cell r="A319" t="str">
            <v>SP-134(I)</v>
          </cell>
          <cell r="C319">
            <v>53448</v>
          </cell>
          <cell r="F319" t="str">
            <v>SP- 03</v>
          </cell>
          <cell r="H319" t="str">
            <v>SP-134(I)</v>
          </cell>
          <cell r="T319">
            <v>222052</v>
          </cell>
          <cell r="Z319" t="str">
            <v>Señal Picada</v>
          </cell>
        </row>
        <row r="320">
          <cell r="A320" t="str">
            <v>SP-136</v>
          </cell>
          <cell r="C320">
            <v>53479</v>
          </cell>
          <cell r="F320" t="str">
            <v>SP- 06</v>
          </cell>
          <cell r="H320" t="str">
            <v>SP-136</v>
          </cell>
          <cell r="T320">
            <v>222052</v>
          </cell>
          <cell r="Z320" t="str">
            <v>Señal Picada</v>
          </cell>
        </row>
        <row r="321">
          <cell r="A321" t="str">
            <v>SP-137</v>
          </cell>
          <cell r="C321">
            <v>53509</v>
          </cell>
          <cell r="F321" t="str">
            <v>SP- 06</v>
          </cell>
          <cell r="H321" t="str">
            <v>SP-137</v>
          </cell>
          <cell r="T321">
            <v>222052</v>
          </cell>
          <cell r="Z321" t="str">
            <v>Señal Picada</v>
          </cell>
        </row>
        <row r="322">
          <cell r="A322" t="str">
            <v>SP-138(I)[00]a</v>
          </cell>
          <cell r="C322">
            <v>53540</v>
          </cell>
          <cell r="F322" t="str">
            <v>SP- 06</v>
          </cell>
          <cell r="H322" t="str">
            <v>SP-138(I)[00]a</v>
          </cell>
          <cell r="T322">
            <v>222052</v>
          </cell>
          <cell r="Z322" t="str">
            <v>Señal Picada</v>
          </cell>
        </row>
        <row r="323">
          <cell r="A323" t="str">
            <v>SP-13a(I)</v>
          </cell>
          <cell r="C323">
            <v>53571</v>
          </cell>
          <cell r="F323" t="str">
            <v>SP- 03</v>
          </cell>
          <cell r="H323" t="str">
            <v>SP-13a(I)</v>
          </cell>
          <cell r="T323">
            <v>222052</v>
          </cell>
          <cell r="Z323" t="str">
            <v>Señal Picada</v>
          </cell>
        </row>
        <row r="324">
          <cell r="A324" t="str">
            <v>SP-140a(I)</v>
          </cell>
          <cell r="C324">
            <v>53601</v>
          </cell>
          <cell r="F324" t="str">
            <v>SP- 04</v>
          </cell>
          <cell r="H324" t="str">
            <v>SP-140a(I)</v>
          </cell>
          <cell r="T324">
            <v>222052</v>
          </cell>
          <cell r="Z324" t="str">
            <v>Señal Picada</v>
          </cell>
        </row>
        <row r="325">
          <cell r="A325" t="str">
            <v>SP-141a(I)</v>
          </cell>
          <cell r="C325">
            <v>53632</v>
          </cell>
          <cell r="F325" t="str">
            <v>SP- 07</v>
          </cell>
          <cell r="H325" t="str">
            <v>SP-141a(I)</v>
          </cell>
          <cell r="T325">
            <v>222052</v>
          </cell>
          <cell r="Z325" t="str">
            <v>Señal Picada</v>
          </cell>
        </row>
        <row r="326">
          <cell r="A326" t="str">
            <v>SP-146a(I)</v>
          </cell>
          <cell r="C326">
            <v>53662</v>
          </cell>
          <cell r="F326" t="str">
            <v>SP- 07</v>
          </cell>
          <cell r="H326" t="str">
            <v>SP-146a(I)</v>
          </cell>
          <cell r="T326">
            <v>222052</v>
          </cell>
          <cell r="Z326" t="str">
            <v>Señal Picada</v>
          </cell>
        </row>
        <row r="327">
          <cell r="A327" t="str">
            <v>SP-147a(I)</v>
          </cell>
          <cell r="C327">
            <v>53693</v>
          </cell>
          <cell r="F327" t="str">
            <v>SP- 07</v>
          </cell>
          <cell r="H327" t="str">
            <v>SP-147a(I)</v>
          </cell>
          <cell r="T327">
            <v>222052</v>
          </cell>
          <cell r="Z327" t="str">
            <v>Señal Picada</v>
          </cell>
        </row>
        <row r="328">
          <cell r="A328" t="str">
            <v>SP-148(I)[00]a</v>
          </cell>
          <cell r="C328">
            <v>53724</v>
          </cell>
          <cell r="F328" t="str">
            <v>SP- 07</v>
          </cell>
          <cell r="H328" t="str">
            <v>SP-148(I)[00]a</v>
          </cell>
          <cell r="T328">
            <v>222052</v>
          </cell>
          <cell r="Z328" t="str">
            <v>Señal Picada</v>
          </cell>
        </row>
        <row r="329">
          <cell r="A329" t="str">
            <v>SP-149</v>
          </cell>
          <cell r="C329">
            <v>53752</v>
          </cell>
          <cell r="F329" t="str">
            <v>SP- 06</v>
          </cell>
          <cell r="H329" t="str">
            <v>SP-149</v>
          </cell>
          <cell r="T329">
            <v>222052</v>
          </cell>
          <cell r="Z329" t="str">
            <v>Señal Picada</v>
          </cell>
        </row>
        <row r="330">
          <cell r="A330" t="str">
            <v>SP-152a(I)</v>
          </cell>
          <cell r="C330">
            <v>53783</v>
          </cell>
          <cell r="F330" t="str">
            <v>SP- 09</v>
          </cell>
          <cell r="H330" t="str">
            <v>SP-152a(I)</v>
          </cell>
          <cell r="T330">
            <v>222052</v>
          </cell>
          <cell r="Z330" t="str">
            <v>Señal Picada</v>
          </cell>
        </row>
        <row r="331">
          <cell r="A331" t="str">
            <v>SP-153</v>
          </cell>
          <cell r="C331">
            <v>53813</v>
          </cell>
          <cell r="F331" t="str">
            <v>SP- 09</v>
          </cell>
          <cell r="H331" t="str">
            <v>SP-153</v>
          </cell>
          <cell r="T331">
            <v>222052</v>
          </cell>
          <cell r="Z331" t="str">
            <v>Señal Picada</v>
          </cell>
        </row>
        <row r="332">
          <cell r="A332" t="str">
            <v>SP-159a(I)</v>
          </cell>
          <cell r="C332">
            <v>53844</v>
          </cell>
          <cell r="F332" t="str">
            <v>SP- 06</v>
          </cell>
          <cell r="H332" t="str">
            <v>SP-159a(I)</v>
          </cell>
          <cell r="T332">
            <v>222052</v>
          </cell>
          <cell r="Z332" t="str">
            <v>Señal Picada</v>
          </cell>
        </row>
        <row r="333">
          <cell r="A333" t="str">
            <v>SP-160a(I)</v>
          </cell>
          <cell r="C333">
            <v>53874</v>
          </cell>
          <cell r="F333" t="str">
            <v>SP- 06</v>
          </cell>
          <cell r="H333" t="str">
            <v>SP-160a(I)</v>
          </cell>
          <cell r="T333">
            <v>222052</v>
          </cell>
          <cell r="Z333" t="str">
            <v>Señal Picada</v>
          </cell>
        </row>
        <row r="334">
          <cell r="A334" t="str">
            <v>SP-161(I)[00]a</v>
          </cell>
          <cell r="C334">
            <v>53905</v>
          </cell>
          <cell r="F334" t="str">
            <v>SP- 04</v>
          </cell>
          <cell r="H334" t="str">
            <v>SP-161(I)[00]a</v>
          </cell>
          <cell r="T334">
            <v>222052</v>
          </cell>
          <cell r="Z334" t="str">
            <v>Señal Picada</v>
          </cell>
        </row>
        <row r="335">
          <cell r="A335" t="str">
            <v>SP-162(I)[00]a</v>
          </cell>
          <cell r="C335">
            <v>53936</v>
          </cell>
          <cell r="F335" t="str">
            <v>SP- 07</v>
          </cell>
          <cell r="H335" t="str">
            <v>SP-162(I)[00]a</v>
          </cell>
          <cell r="T335">
            <v>222052</v>
          </cell>
          <cell r="Z335" t="str">
            <v>Señal Picada</v>
          </cell>
        </row>
        <row r="336">
          <cell r="A336" t="str">
            <v>SP-166</v>
          </cell>
          <cell r="C336">
            <v>53966</v>
          </cell>
          <cell r="F336" t="str">
            <v>SP- 03</v>
          </cell>
          <cell r="H336" t="str">
            <v>SP-166</v>
          </cell>
          <cell r="T336">
            <v>222052</v>
          </cell>
          <cell r="Z336" t="str">
            <v>Señal Picada</v>
          </cell>
        </row>
        <row r="337">
          <cell r="A337" t="str">
            <v>SP-167</v>
          </cell>
          <cell r="C337">
            <v>53997</v>
          </cell>
          <cell r="F337" t="str">
            <v>SP- 06</v>
          </cell>
          <cell r="H337" t="str">
            <v>SP-167</v>
          </cell>
          <cell r="T337">
            <v>222052</v>
          </cell>
          <cell r="Z337" t="str">
            <v>Señal Picada</v>
          </cell>
        </row>
        <row r="338">
          <cell r="A338" t="str">
            <v>SP-168</v>
          </cell>
          <cell r="C338">
            <v>54027</v>
          </cell>
          <cell r="F338" t="str">
            <v>SP- 07</v>
          </cell>
          <cell r="H338" t="str">
            <v>SP-168</v>
          </cell>
          <cell r="T338">
            <v>222052</v>
          </cell>
          <cell r="Z338" t="str">
            <v>Señal Picada</v>
          </cell>
        </row>
        <row r="339">
          <cell r="A339" t="str">
            <v>SP-169</v>
          </cell>
          <cell r="C339">
            <v>54058</v>
          </cell>
          <cell r="F339" t="str">
            <v>SP- 04</v>
          </cell>
          <cell r="H339" t="str">
            <v>SP-169</v>
          </cell>
          <cell r="T339">
            <v>222052</v>
          </cell>
          <cell r="Z339" t="str">
            <v>Señal Picada</v>
          </cell>
        </row>
        <row r="340">
          <cell r="A340" t="str">
            <v>SP-16a(I)</v>
          </cell>
          <cell r="C340">
            <v>54089</v>
          </cell>
          <cell r="F340" t="str">
            <v>SP- 06</v>
          </cell>
          <cell r="H340" t="str">
            <v>SP-16a(I)</v>
          </cell>
          <cell r="T340">
            <v>222052</v>
          </cell>
          <cell r="Z340" t="str">
            <v>Señal Picada</v>
          </cell>
        </row>
        <row r="341">
          <cell r="A341" t="str">
            <v>SP-170</v>
          </cell>
          <cell r="C341">
            <v>54118</v>
          </cell>
          <cell r="F341" t="str">
            <v>SP- 07</v>
          </cell>
          <cell r="H341" t="str">
            <v>SP-170</v>
          </cell>
          <cell r="T341">
            <v>222052</v>
          </cell>
          <cell r="Z341" t="str">
            <v>Señal Picada</v>
          </cell>
        </row>
        <row r="342">
          <cell r="A342" t="str">
            <v>SP-171</v>
          </cell>
          <cell r="C342">
            <v>54149</v>
          </cell>
          <cell r="F342" t="str">
            <v>SP- 03</v>
          </cell>
          <cell r="H342" t="str">
            <v>SP-171</v>
          </cell>
          <cell r="T342">
            <v>222052</v>
          </cell>
          <cell r="Z342" t="str">
            <v>Señal Picada</v>
          </cell>
        </row>
        <row r="343">
          <cell r="A343" t="str">
            <v>SP-173</v>
          </cell>
          <cell r="C343">
            <v>54179</v>
          </cell>
          <cell r="F343" t="str">
            <v>SP- 06</v>
          </cell>
          <cell r="H343" t="str">
            <v>SP-173</v>
          </cell>
          <cell r="T343">
            <v>222052</v>
          </cell>
          <cell r="Z343" t="str">
            <v>Señal Picada</v>
          </cell>
        </row>
        <row r="344">
          <cell r="A344" t="str">
            <v>SP-174</v>
          </cell>
          <cell r="C344">
            <v>54210</v>
          </cell>
          <cell r="F344" t="str">
            <v>SP- 06</v>
          </cell>
          <cell r="H344" t="str">
            <v>SP-174</v>
          </cell>
          <cell r="T344">
            <v>222052</v>
          </cell>
          <cell r="Z344" t="str">
            <v>Señal Picada</v>
          </cell>
        </row>
        <row r="345">
          <cell r="A345" t="str">
            <v>SP-175</v>
          </cell>
          <cell r="C345">
            <v>54240</v>
          </cell>
          <cell r="F345" t="str">
            <v>SP- 09</v>
          </cell>
          <cell r="H345" t="str">
            <v>SP-175</v>
          </cell>
          <cell r="T345">
            <v>222052</v>
          </cell>
          <cell r="Z345" t="str">
            <v>Señal Picada</v>
          </cell>
        </row>
        <row r="346">
          <cell r="A346" t="str">
            <v>SP-177</v>
          </cell>
          <cell r="C346">
            <v>54271</v>
          </cell>
          <cell r="F346" t="str">
            <v>SP- 09</v>
          </cell>
          <cell r="H346" t="str">
            <v>SP-177</v>
          </cell>
          <cell r="T346">
            <v>222052</v>
          </cell>
          <cell r="Z346" t="str">
            <v>Señal Picada</v>
          </cell>
        </row>
        <row r="347">
          <cell r="A347" t="str">
            <v>SP-178a(I)</v>
          </cell>
          <cell r="C347">
            <v>54302</v>
          </cell>
          <cell r="F347" t="str">
            <v>SP- 09</v>
          </cell>
          <cell r="H347" t="str">
            <v>SP-178a(I)</v>
          </cell>
          <cell r="T347">
            <v>222052</v>
          </cell>
          <cell r="Z347" t="str">
            <v>Señal Picada</v>
          </cell>
        </row>
        <row r="348">
          <cell r="A348" t="str">
            <v>SP-181</v>
          </cell>
          <cell r="C348">
            <v>54332</v>
          </cell>
          <cell r="F348" t="str">
            <v>SP- 09</v>
          </cell>
          <cell r="H348" t="str">
            <v>SP-181</v>
          </cell>
          <cell r="T348">
            <v>222052</v>
          </cell>
          <cell r="Z348" t="str">
            <v>Señal Picada</v>
          </cell>
        </row>
        <row r="349">
          <cell r="A349" t="str">
            <v>SP-183(I</v>
          </cell>
          <cell r="C349">
            <v>54363</v>
          </cell>
          <cell r="F349" t="str">
            <v>SP- 04</v>
          </cell>
          <cell r="H349" t="str">
            <v>SP-183(I</v>
          </cell>
          <cell r="T349">
            <v>222052</v>
          </cell>
          <cell r="Z349" t="str">
            <v>Señal Picada</v>
          </cell>
        </row>
        <row r="350">
          <cell r="A350" t="str">
            <v>SP-185</v>
          </cell>
          <cell r="C350">
            <v>54393</v>
          </cell>
          <cell r="F350" t="str">
            <v>SP- 04</v>
          </cell>
          <cell r="H350" t="str">
            <v>SP-185</v>
          </cell>
          <cell r="T350">
            <v>222052</v>
          </cell>
          <cell r="Z350" t="str">
            <v>Señal Picada</v>
          </cell>
        </row>
        <row r="351">
          <cell r="A351" t="str">
            <v>SP-186</v>
          </cell>
          <cell r="C351">
            <v>54424</v>
          </cell>
          <cell r="F351" t="str">
            <v>SP- 03</v>
          </cell>
          <cell r="H351" t="str">
            <v>SP-186</v>
          </cell>
          <cell r="T351">
            <v>222052</v>
          </cell>
          <cell r="Z351" t="str">
            <v>Señal Picada</v>
          </cell>
        </row>
        <row r="352">
          <cell r="A352" t="str">
            <v>SP-187</v>
          </cell>
          <cell r="C352">
            <v>54455</v>
          </cell>
          <cell r="F352" t="str">
            <v>SP- 03</v>
          </cell>
          <cell r="H352" t="str">
            <v>SP-187</v>
          </cell>
          <cell r="T352">
            <v>222052</v>
          </cell>
          <cell r="Z352" t="str">
            <v>Señal Picada</v>
          </cell>
        </row>
        <row r="353">
          <cell r="A353" t="str">
            <v>SP-188</v>
          </cell>
          <cell r="C353">
            <v>54483</v>
          </cell>
          <cell r="F353" t="str">
            <v>SP- 07</v>
          </cell>
          <cell r="H353" t="str">
            <v>SP-188</v>
          </cell>
          <cell r="T353">
            <v>222052</v>
          </cell>
          <cell r="Z353" t="str">
            <v>Señal Picada</v>
          </cell>
        </row>
        <row r="354">
          <cell r="A354" t="str">
            <v>SP-189</v>
          </cell>
          <cell r="F354" t="str">
            <v>SP- 02</v>
          </cell>
          <cell r="H354" t="str">
            <v>SP-189</v>
          </cell>
          <cell r="T354">
            <v>222052</v>
          </cell>
          <cell r="Z354" t="str">
            <v>Señal Picada</v>
          </cell>
        </row>
        <row r="355">
          <cell r="A355" t="str">
            <v>SP-18a(I)</v>
          </cell>
          <cell r="F355" t="str">
            <v>SP- 01</v>
          </cell>
          <cell r="H355" t="str">
            <v>SP-18a(I)</v>
          </cell>
          <cell r="T355">
            <v>222052</v>
          </cell>
          <cell r="Z355" t="str">
            <v>Señal Picada</v>
          </cell>
        </row>
        <row r="356">
          <cell r="A356" t="str">
            <v>SP-190</v>
          </cell>
          <cell r="F356" t="str">
            <v>SP- 09</v>
          </cell>
          <cell r="H356" t="str">
            <v>SP-190</v>
          </cell>
          <cell r="T356">
            <v>222052</v>
          </cell>
          <cell r="Z356" t="str">
            <v>Señal Picada</v>
          </cell>
        </row>
        <row r="357">
          <cell r="A357" t="str">
            <v>SP-191a(I)</v>
          </cell>
          <cell r="F357" t="str">
            <v>SP- 09</v>
          </cell>
          <cell r="H357" t="str">
            <v>SP-191a(I)</v>
          </cell>
          <cell r="T357">
            <v>222052</v>
          </cell>
          <cell r="Z357" t="str">
            <v>Señal Picada</v>
          </cell>
        </row>
        <row r="358">
          <cell r="A358" t="str">
            <v>SP-192</v>
          </cell>
          <cell r="F358" t="str">
            <v>SP- 09</v>
          </cell>
          <cell r="H358" t="str">
            <v>SP-192</v>
          </cell>
          <cell r="T358">
            <v>222052</v>
          </cell>
          <cell r="Z358" t="str">
            <v>Señal Picada</v>
          </cell>
        </row>
        <row r="359">
          <cell r="A359" t="str">
            <v>SP-194</v>
          </cell>
          <cell r="F359" t="str">
            <v>SP- 07</v>
          </cell>
          <cell r="H359" t="str">
            <v>SP-194</v>
          </cell>
          <cell r="T359">
            <v>222052</v>
          </cell>
          <cell r="Z359" t="str">
            <v>Señal Picada</v>
          </cell>
        </row>
        <row r="360">
          <cell r="A360" t="str">
            <v>SP-196</v>
          </cell>
          <cell r="F360" t="str">
            <v>SP- 04</v>
          </cell>
          <cell r="H360" t="str">
            <v>SP-196</v>
          </cell>
          <cell r="T360">
            <v>222052</v>
          </cell>
          <cell r="Z360" t="str">
            <v>Señal Picada</v>
          </cell>
        </row>
        <row r="361">
          <cell r="A361" t="str">
            <v>SP-197</v>
          </cell>
          <cell r="F361" t="str">
            <v>SP- 04</v>
          </cell>
          <cell r="H361" t="str">
            <v>SP-197</v>
          </cell>
          <cell r="T361">
            <v>222052</v>
          </cell>
          <cell r="Z361" t="str">
            <v>Señal Picada</v>
          </cell>
        </row>
        <row r="362">
          <cell r="A362" t="str">
            <v>SP-198</v>
          </cell>
          <cell r="F362" t="str">
            <v>SP- 06</v>
          </cell>
          <cell r="H362" t="str">
            <v>SP-198</v>
          </cell>
          <cell r="T362">
            <v>222052</v>
          </cell>
          <cell r="Z362" t="str">
            <v>Señal Picada</v>
          </cell>
        </row>
        <row r="363">
          <cell r="A363" t="str">
            <v>SP-200</v>
          </cell>
          <cell r="F363" t="str">
            <v>SP- 06</v>
          </cell>
          <cell r="H363" t="str">
            <v>SP-200</v>
          </cell>
          <cell r="T363">
            <v>222052</v>
          </cell>
          <cell r="Z363" t="str">
            <v>Señal Picada</v>
          </cell>
        </row>
        <row r="364">
          <cell r="A364" t="str">
            <v>SP-201</v>
          </cell>
          <cell r="F364" t="str">
            <v>SP- 06</v>
          </cell>
          <cell r="H364" t="str">
            <v>SP-201</v>
          </cell>
          <cell r="T364">
            <v>222052</v>
          </cell>
          <cell r="Z364" t="str">
            <v>Señal Picada</v>
          </cell>
        </row>
        <row r="365">
          <cell r="A365" t="str">
            <v>SP-202</v>
          </cell>
          <cell r="F365" t="str">
            <v>SP- 06</v>
          </cell>
          <cell r="H365" t="str">
            <v>SP-202</v>
          </cell>
          <cell r="T365">
            <v>222052</v>
          </cell>
          <cell r="Z365" t="str">
            <v>Señal Picada</v>
          </cell>
        </row>
        <row r="366">
          <cell r="A366" t="str">
            <v>SP-203</v>
          </cell>
          <cell r="F366" t="str">
            <v>SP- 06</v>
          </cell>
          <cell r="H366" t="str">
            <v>SP-203</v>
          </cell>
          <cell r="T366">
            <v>222052</v>
          </cell>
          <cell r="Z366" t="str">
            <v>Señal Picada</v>
          </cell>
        </row>
        <row r="367">
          <cell r="A367" t="str">
            <v>SP-204</v>
          </cell>
          <cell r="F367" t="str">
            <v>SP- 04</v>
          </cell>
          <cell r="H367" t="str">
            <v>SP-204</v>
          </cell>
          <cell r="T367">
            <v>222052</v>
          </cell>
          <cell r="Z367" t="str">
            <v>Señal Picada</v>
          </cell>
        </row>
        <row r="368">
          <cell r="A368" t="str">
            <v>SP-205</v>
          </cell>
          <cell r="F368" t="str">
            <v>SP- 04</v>
          </cell>
          <cell r="H368" t="str">
            <v>SP-205</v>
          </cell>
          <cell r="T368">
            <v>222052</v>
          </cell>
          <cell r="Z368" t="str">
            <v>Señal Picada</v>
          </cell>
        </row>
        <row r="369">
          <cell r="A369" t="str">
            <v>SP-206</v>
          </cell>
          <cell r="F369" t="str">
            <v>SP- 04</v>
          </cell>
          <cell r="H369" t="str">
            <v>SP-206</v>
          </cell>
          <cell r="T369">
            <v>222052</v>
          </cell>
          <cell r="Z369" t="str">
            <v>Señal Picada</v>
          </cell>
        </row>
        <row r="370">
          <cell r="A370" t="str">
            <v>SP-20a(I)</v>
          </cell>
          <cell r="F370" t="str">
            <v>SP- 01</v>
          </cell>
          <cell r="H370" t="str">
            <v>SP-20a(I)</v>
          </cell>
          <cell r="T370">
            <v>222052</v>
          </cell>
          <cell r="Z370" t="str">
            <v>Señal Picada</v>
          </cell>
        </row>
        <row r="371">
          <cell r="A371" t="str">
            <v>SP-21</v>
          </cell>
          <cell r="F371" t="str">
            <v>SP- 01</v>
          </cell>
          <cell r="H371" t="str">
            <v>SP-21</v>
          </cell>
          <cell r="T371">
            <v>222052</v>
          </cell>
          <cell r="Z371" t="str">
            <v>Señal Picada</v>
          </cell>
        </row>
        <row r="372">
          <cell r="A372" t="str">
            <v>SP-211</v>
          </cell>
          <cell r="F372" t="str">
            <v>SP- 02</v>
          </cell>
          <cell r="H372" t="str">
            <v>SP-211</v>
          </cell>
          <cell r="T372">
            <v>222052</v>
          </cell>
          <cell r="Z372" t="str">
            <v>Señal Picada</v>
          </cell>
        </row>
        <row r="373">
          <cell r="A373" t="str">
            <v>SP-213a(I)</v>
          </cell>
          <cell r="F373" t="str">
            <v>SP- 04</v>
          </cell>
          <cell r="H373" t="str">
            <v>SP-213a(I)</v>
          </cell>
          <cell r="T373">
            <v>222052</v>
          </cell>
          <cell r="Z373" t="str">
            <v>Señal Picada</v>
          </cell>
        </row>
        <row r="374">
          <cell r="A374" t="str">
            <v>SP-216</v>
          </cell>
          <cell r="F374" t="str">
            <v>SP- 07</v>
          </cell>
          <cell r="H374" t="str">
            <v>SP-216</v>
          </cell>
          <cell r="T374">
            <v>222052</v>
          </cell>
          <cell r="Z374" t="str">
            <v>Señal Picada</v>
          </cell>
        </row>
        <row r="375">
          <cell r="A375" t="str">
            <v>SP-217</v>
          </cell>
          <cell r="F375" t="str">
            <v>SP- 03</v>
          </cell>
          <cell r="H375" t="str">
            <v>SP-217</v>
          </cell>
          <cell r="T375">
            <v>222052</v>
          </cell>
          <cell r="Z375" t="str">
            <v>Señal Picada</v>
          </cell>
        </row>
        <row r="376">
          <cell r="A376" t="str">
            <v>SP-218</v>
          </cell>
          <cell r="F376" t="str">
            <v>SP- 03</v>
          </cell>
          <cell r="H376" t="str">
            <v>SP-218</v>
          </cell>
          <cell r="T376">
            <v>222052</v>
          </cell>
          <cell r="Z376" t="str">
            <v>Señal Picada</v>
          </cell>
        </row>
        <row r="377">
          <cell r="A377" t="str">
            <v>SP-219</v>
          </cell>
          <cell r="F377" t="str">
            <v>SP- 03</v>
          </cell>
          <cell r="H377" t="str">
            <v>SP-219</v>
          </cell>
          <cell r="T377">
            <v>222052</v>
          </cell>
          <cell r="Z377" t="str">
            <v>Señal Picada</v>
          </cell>
        </row>
        <row r="378">
          <cell r="A378" t="str">
            <v>SP-22</v>
          </cell>
          <cell r="F378" t="str">
            <v>SP- 01</v>
          </cell>
          <cell r="H378" t="str">
            <v>SP-22</v>
          </cell>
          <cell r="T378">
            <v>222052</v>
          </cell>
          <cell r="Z378" t="str">
            <v>Señal Picada</v>
          </cell>
        </row>
        <row r="379">
          <cell r="A379" t="str">
            <v>SP-222</v>
          </cell>
          <cell r="F379" t="str">
            <v>SP- 03</v>
          </cell>
          <cell r="H379" t="str">
            <v>SP-222</v>
          </cell>
          <cell r="T379">
            <v>222052</v>
          </cell>
          <cell r="Z379" t="str">
            <v>Señal Picada</v>
          </cell>
        </row>
        <row r="380">
          <cell r="A380" t="str">
            <v>SP-223</v>
          </cell>
          <cell r="F380" t="str">
            <v>SP- 04</v>
          </cell>
          <cell r="H380" t="str">
            <v>SP-223</v>
          </cell>
          <cell r="T380">
            <v>222052</v>
          </cell>
          <cell r="Z380" t="str">
            <v>Señal Picada</v>
          </cell>
        </row>
        <row r="381">
          <cell r="A381" t="str">
            <v>SP-225</v>
          </cell>
          <cell r="F381" t="str">
            <v>SP- 07</v>
          </cell>
          <cell r="H381" t="str">
            <v>SP-225</v>
          </cell>
          <cell r="T381">
            <v>222052</v>
          </cell>
          <cell r="Z381" t="str">
            <v>Señal Picada</v>
          </cell>
        </row>
        <row r="382">
          <cell r="A382" t="str">
            <v>SP-226</v>
          </cell>
          <cell r="F382" t="str">
            <v>SP- 07</v>
          </cell>
          <cell r="H382" t="str">
            <v>SP-226</v>
          </cell>
          <cell r="T382">
            <v>222052</v>
          </cell>
          <cell r="Z382" t="str">
            <v>Señal Picada</v>
          </cell>
        </row>
        <row r="383">
          <cell r="A383" t="str">
            <v>SP-227</v>
          </cell>
          <cell r="F383" t="str">
            <v>SP- 07</v>
          </cell>
          <cell r="H383" t="str">
            <v>SP-227</v>
          </cell>
          <cell r="T383">
            <v>222052</v>
          </cell>
          <cell r="Z383" t="str">
            <v>Señal Picada</v>
          </cell>
        </row>
        <row r="384">
          <cell r="A384" t="str">
            <v>SP-228</v>
          </cell>
          <cell r="F384" t="str">
            <v>SP- 09</v>
          </cell>
          <cell r="H384" t="str">
            <v>SP-228</v>
          </cell>
          <cell r="T384">
            <v>222052</v>
          </cell>
          <cell r="Z384" t="str">
            <v>Señal Picada</v>
          </cell>
        </row>
        <row r="385">
          <cell r="A385" t="str">
            <v>SP-229</v>
          </cell>
          <cell r="F385" t="str">
            <v>SP- 07</v>
          </cell>
          <cell r="H385" t="str">
            <v>SP-229</v>
          </cell>
          <cell r="T385">
            <v>222052</v>
          </cell>
          <cell r="Z385" t="str">
            <v>Señal Picada</v>
          </cell>
        </row>
        <row r="386">
          <cell r="A386" t="str">
            <v>SP-23</v>
          </cell>
          <cell r="F386" t="str">
            <v>SP- 01</v>
          </cell>
          <cell r="H386" t="str">
            <v>SP-23</v>
          </cell>
          <cell r="T386">
            <v>222052</v>
          </cell>
          <cell r="Z386" t="str">
            <v>Señal Picada</v>
          </cell>
        </row>
        <row r="387">
          <cell r="A387" t="str">
            <v>SP-230</v>
          </cell>
          <cell r="F387" t="str">
            <v>SP- 04</v>
          </cell>
          <cell r="H387" t="str">
            <v>SP-230</v>
          </cell>
          <cell r="T387">
            <v>222052</v>
          </cell>
          <cell r="Z387" t="str">
            <v>Señal Picada</v>
          </cell>
        </row>
        <row r="388">
          <cell r="A388" t="str">
            <v>SP-232</v>
          </cell>
          <cell r="F388" t="str">
            <v>SP- 03</v>
          </cell>
          <cell r="H388" t="str">
            <v>SP-232</v>
          </cell>
          <cell r="T388">
            <v>222052</v>
          </cell>
          <cell r="Z388" t="str">
            <v>Señal Picada</v>
          </cell>
        </row>
        <row r="389">
          <cell r="A389" t="str">
            <v>SP-233</v>
          </cell>
          <cell r="F389" t="str">
            <v>SP- 07</v>
          </cell>
          <cell r="H389" t="str">
            <v>SP-233</v>
          </cell>
          <cell r="T389">
            <v>222052</v>
          </cell>
          <cell r="Z389" t="str">
            <v>Señal Picada</v>
          </cell>
        </row>
        <row r="390">
          <cell r="A390" t="str">
            <v>SP-234</v>
          </cell>
          <cell r="F390" t="str">
            <v>SP- 07</v>
          </cell>
          <cell r="H390" t="str">
            <v>SP-234</v>
          </cell>
          <cell r="T390">
            <v>222052</v>
          </cell>
          <cell r="Z390" t="str">
            <v>Señal Picada</v>
          </cell>
        </row>
        <row r="391">
          <cell r="A391" t="str">
            <v>SP-236</v>
          </cell>
          <cell r="F391" t="str">
            <v>SP- 07</v>
          </cell>
          <cell r="H391" t="str">
            <v>SP-236</v>
          </cell>
          <cell r="T391">
            <v>222052</v>
          </cell>
          <cell r="Z391" t="str">
            <v>Señal Picada</v>
          </cell>
        </row>
        <row r="392">
          <cell r="A392" t="str">
            <v>SP-237(I)[00]a</v>
          </cell>
          <cell r="F392" t="str">
            <v>SP- 07</v>
          </cell>
          <cell r="H392" t="str">
            <v>SP-237(I)[00]a</v>
          </cell>
          <cell r="T392">
            <v>222052</v>
          </cell>
          <cell r="Z392" t="str">
            <v>Señal Picada</v>
          </cell>
        </row>
        <row r="393">
          <cell r="A393" t="str">
            <v>SP-238</v>
          </cell>
          <cell r="F393" t="str">
            <v>SP- 07</v>
          </cell>
          <cell r="H393" t="str">
            <v>SP-238</v>
          </cell>
          <cell r="T393">
            <v>222052</v>
          </cell>
          <cell r="Z393" t="str">
            <v>Señal Picada</v>
          </cell>
        </row>
        <row r="394">
          <cell r="A394" t="str">
            <v>SP-239</v>
          </cell>
          <cell r="F394" t="str">
            <v>SP- 07</v>
          </cell>
          <cell r="H394" t="str">
            <v>SP-239</v>
          </cell>
          <cell r="T394">
            <v>222052</v>
          </cell>
          <cell r="Z394" t="str">
            <v>Señal Picada</v>
          </cell>
        </row>
        <row r="395">
          <cell r="A395" t="str">
            <v>SP-240</v>
          </cell>
          <cell r="F395" t="str">
            <v>SP- 07</v>
          </cell>
          <cell r="H395" t="str">
            <v>SP-240</v>
          </cell>
          <cell r="T395">
            <v>222052</v>
          </cell>
          <cell r="Z395" t="str">
            <v>Señal Picada</v>
          </cell>
        </row>
        <row r="396">
          <cell r="A396" t="str">
            <v>SP-241</v>
          </cell>
          <cell r="F396" t="str">
            <v>SP- 04</v>
          </cell>
          <cell r="H396" t="str">
            <v>SP-241</v>
          </cell>
          <cell r="T396">
            <v>222052</v>
          </cell>
          <cell r="Z396" t="str">
            <v>Señal Picada</v>
          </cell>
        </row>
        <row r="397">
          <cell r="A397" t="str">
            <v>SP-242</v>
          </cell>
          <cell r="F397" t="str">
            <v>SP- 02</v>
          </cell>
          <cell r="H397" t="str">
            <v>SP-242</v>
          </cell>
          <cell r="T397">
            <v>222052</v>
          </cell>
          <cell r="Z397" t="str">
            <v>Señal Picada</v>
          </cell>
        </row>
        <row r="398">
          <cell r="A398" t="str">
            <v>SP-243</v>
          </cell>
          <cell r="F398" t="str">
            <v>SP- 02</v>
          </cell>
          <cell r="H398" t="str">
            <v>SP-243</v>
          </cell>
          <cell r="T398">
            <v>222052</v>
          </cell>
          <cell r="Z398" t="str">
            <v>Señal Picada</v>
          </cell>
        </row>
        <row r="399">
          <cell r="A399" t="str">
            <v>SP-244</v>
          </cell>
          <cell r="F399" t="str">
            <v>SP- 02</v>
          </cell>
          <cell r="H399" t="str">
            <v>SP-244</v>
          </cell>
          <cell r="T399">
            <v>222052</v>
          </cell>
          <cell r="Z399" t="str">
            <v>Señal Picada</v>
          </cell>
        </row>
        <row r="400">
          <cell r="A400" t="str">
            <v>SP-246</v>
          </cell>
          <cell r="F400" t="str">
            <v>SP- 07</v>
          </cell>
          <cell r="H400" t="str">
            <v>SP-246</v>
          </cell>
          <cell r="T400">
            <v>222052</v>
          </cell>
          <cell r="Z400" t="str">
            <v>Señal Picada</v>
          </cell>
        </row>
        <row r="401">
          <cell r="A401" t="str">
            <v>SP-247</v>
          </cell>
          <cell r="F401" t="str">
            <v>SP- 07</v>
          </cell>
          <cell r="H401" t="str">
            <v>SP-247</v>
          </cell>
          <cell r="T401">
            <v>222052</v>
          </cell>
          <cell r="Z401" t="str">
            <v>Señal Picada</v>
          </cell>
        </row>
        <row r="402">
          <cell r="A402" t="str">
            <v>SP-249a</v>
          </cell>
          <cell r="F402" t="str">
            <v>SP- 06</v>
          </cell>
          <cell r="H402" t="str">
            <v>SP-249a</v>
          </cell>
          <cell r="T402">
            <v>222052</v>
          </cell>
          <cell r="Z402" t="str">
            <v>Señal Picada</v>
          </cell>
        </row>
        <row r="403">
          <cell r="A403" t="str">
            <v>SP-250</v>
          </cell>
          <cell r="F403" t="str">
            <v>SP- 07</v>
          </cell>
          <cell r="H403" t="str">
            <v>SP-250</v>
          </cell>
          <cell r="T403">
            <v>222052</v>
          </cell>
          <cell r="Z403" t="str">
            <v>Señal Picada</v>
          </cell>
        </row>
        <row r="404">
          <cell r="A404" t="str">
            <v>SP-251</v>
          </cell>
          <cell r="F404" t="str">
            <v>SP- 01</v>
          </cell>
          <cell r="H404" t="str">
            <v>SP-251</v>
          </cell>
          <cell r="T404">
            <v>222052</v>
          </cell>
          <cell r="Z404" t="str">
            <v>Señal Picada</v>
          </cell>
        </row>
        <row r="405">
          <cell r="A405" t="str">
            <v>SP-252</v>
          </cell>
          <cell r="F405" t="str">
            <v>SP- 01</v>
          </cell>
          <cell r="H405" t="str">
            <v>SP-252</v>
          </cell>
          <cell r="T405">
            <v>222052</v>
          </cell>
          <cell r="Z405" t="str">
            <v>Señal Picada</v>
          </cell>
        </row>
        <row r="406">
          <cell r="A406" t="str">
            <v>SP-254</v>
          </cell>
          <cell r="F406" t="str">
            <v>SP- 07</v>
          </cell>
          <cell r="H406" t="str">
            <v>SP-254</v>
          </cell>
          <cell r="T406">
            <v>222052</v>
          </cell>
          <cell r="Z406" t="str">
            <v>Señal Picada</v>
          </cell>
        </row>
        <row r="407">
          <cell r="A407" t="str">
            <v>SP-255</v>
          </cell>
          <cell r="F407" t="str">
            <v>SP- 07</v>
          </cell>
          <cell r="H407" t="str">
            <v>SP-255</v>
          </cell>
          <cell r="T407">
            <v>222052</v>
          </cell>
          <cell r="Z407" t="str">
            <v>Señal Picada</v>
          </cell>
        </row>
        <row r="408">
          <cell r="A408" t="str">
            <v>SP-257</v>
          </cell>
          <cell r="F408" t="str">
            <v>SP- 09</v>
          </cell>
          <cell r="H408" t="str">
            <v>SP-257</v>
          </cell>
          <cell r="T408">
            <v>222052</v>
          </cell>
          <cell r="Z408" t="str">
            <v>Señal Picada</v>
          </cell>
        </row>
        <row r="409">
          <cell r="A409" t="str">
            <v>SP-258</v>
          </cell>
          <cell r="F409" t="str">
            <v>SP- 09</v>
          </cell>
          <cell r="H409" t="str">
            <v>SP-258</v>
          </cell>
          <cell r="T409">
            <v>222052</v>
          </cell>
          <cell r="Z409" t="str">
            <v>Señal Picada</v>
          </cell>
        </row>
        <row r="410">
          <cell r="A410" t="str">
            <v>SP-259</v>
          </cell>
          <cell r="F410" t="str">
            <v>SP- 09</v>
          </cell>
          <cell r="H410" t="str">
            <v>SP-259</v>
          </cell>
          <cell r="T410">
            <v>222052</v>
          </cell>
          <cell r="Z410" t="str">
            <v>Señal Picada</v>
          </cell>
        </row>
        <row r="411">
          <cell r="A411" t="str">
            <v>SP-26</v>
          </cell>
          <cell r="F411" t="str">
            <v>SP- 01</v>
          </cell>
          <cell r="H411" t="str">
            <v>SP-26</v>
          </cell>
          <cell r="T411">
            <v>222052</v>
          </cell>
          <cell r="Z411" t="str">
            <v>Señal Picada</v>
          </cell>
        </row>
        <row r="412">
          <cell r="A412" t="str">
            <v>SP-260</v>
          </cell>
          <cell r="F412" t="str">
            <v>SP- 09</v>
          </cell>
          <cell r="H412" t="str">
            <v>SP-260</v>
          </cell>
          <cell r="T412">
            <v>222052</v>
          </cell>
          <cell r="Z412" t="str">
            <v>Señal Picada</v>
          </cell>
        </row>
        <row r="413">
          <cell r="A413" t="str">
            <v>SP-261</v>
          </cell>
          <cell r="F413" t="str">
            <v>SP- 09</v>
          </cell>
          <cell r="H413" t="str">
            <v>SP-261</v>
          </cell>
          <cell r="T413">
            <v>222052</v>
          </cell>
          <cell r="Z413" t="str">
            <v>Señal Picada</v>
          </cell>
        </row>
        <row r="414">
          <cell r="A414" t="str">
            <v>SP-262</v>
          </cell>
          <cell r="F414" t="str">
            <v>SP- 01</v>
          </cell>
          <cell r="H414" t="str">
            <v>SP-262</v>
          </cell>
          <cell r="T414">
            <v>222052</v>
          </cell>
          <cell r="Z414" t="str">
            <v>Señal Picada</v>
          </cell>
        </row>
        <row r="415">
          <cell r="A415" t="str">
            <v>SP-263</v>
          </cell>
          <cell r="F415" t="str">
            <v>SP- 02</v>
          </cell>
          <cell r="H415" t="str">
            <v>SP-263</v>
          </cell>
          <cell r="T415">
            <v>222052</v>
          </cell>
          <cell r="Z415" t="str">
            <v>Señal Picada</v>
          </cell>
        </row>
        <row r="416">
          <cell r="A416" t="str">
            <v>SP-264</v>
          </cell>
          <cell r="F416" t="str">
            <v>SP- 06</v>
          </cell>
          <cell r="H416" t="str">
            <v>SP-264</v>
          </cell>
          <cell r="T416">
            <v>222052</v>
          </cell>
          <cell r="Z416" t="str">
            <v>Señal Picada</v>
          </cell>
        </row>
        <row r="417">
          <cell r="A417" t="str">
            <v>SP-265</v>
          </cell>
          <cell r="F417" t="str">
            <v>SP- 01</v>
          </cell>
          <cell r="H417" t="str">
            <v>SP-265</v>
          </cell>
          <cell r="T417">
            <v>222052</v>
          </cell>
          <cell r="Z417" t="str">
            <v>Señal Picada</v>
          </cell>
        </row>
        <row r="418">
          <cell r="A418" t="str">
            <v>SP-267</v>
          </cell>
          <cell r="F418" t="str">
            <v>SP- 06</v>
          </cell>
          <cell r="H418" t="str">
            <v>SP-267</v>
          </cell>
          <cell r="T418">
            <v>222052</v>
          </cell>
          <cell r="Z418" t="str">
            <v>Señal Picada</v>
          </cell>
        </row>
        <row r="419">
          <cell r="A419" t="str">
            <v>SP-268</v>
          </cell>
          <cell r="F419" t="str">
            <v>SP- 06</v>
          </cell>
          <cell r="H419" t="str">
            <v>SP-268</v>
          </cell>
          <cell r="T419">
            <v>222052</v>
          </cell>
          <cell r="Z419" t="str">
            <v>Señal Picada</v>
          </cell>
        </row>
        <row r="420">
          <cell r="A420" t="str">
            <v>SP-269</v>
          </cell>
          <cell r="F420" t="str">
            <v>SP- 07</v>
          </cell>
          <cell r="H420" t="str">
            <v>SP-269</v>
          </cell>
          <cell r="T420">
            <v>222052</v>
          </cell>
          <cell r="Z420" t="str">
            <v>Señal Picada</v>
          </cell>
        </row>
        <row r="421">
          <cell r="A421" t="str">
            <v>SP-270</v>
          </cell>
          <cell r="F421" t="str">
            <v>SP- 04</v>
          </cell>
          <cell r="H421" t="str">
            <v>SP-270</v>
          </cell>
          <cell r="T421">
            <v>222052</v>
          </cell>
          <cell r="Z421" t="str">
            <v>Señal Picada</v>
          </cell>
        </row>
        <row r="422">
          <cell r="A422" t="str">
            <v>SP-272</v>
          </cell>
          <cell r="F422" t="str">
            <v>SP- 09</v>
          </cell>
          <cell r="H422" t="str">
            <v>SP-272</v>
          </cell>
          <cell r="T422">
            <v>222052</v>
          </cell>
          <cell r="Z422" t="str">
            <v>Señal Picada</v>
          </cell>
        </row>
        <row r="423">
          <cell r="A423" t="str">
            <v>SP-273</v>
          </cell>
          <cell r="F423" t="str">
            <v>SP- 01</v>
          </cell>
          <cell r="H423" t="str">
            <v>SP-273</v>
          </cell>
          <cell r="T423">
            <v>222052</v>
          </cell>
          <cell r="Z423" t="str">
            <v>Señal Picada</v>
          </cell>
        </row>
        <row r="424">
          <cell r="A424" t="str">
            <v>SP-274</v>
          </cell>
          <cell r="F424" t="str">
            <v>SP- 06</v>
          </cell>
          <cell r="H424" t="str">
            <v>SP-274</v>
          </cell>
          <cell r="T424">
            <v>222052</v>
          </cell>
          <cell r="Z424" t="str">
            <v>Señal Picada</v>
          </cell>
        </row>
        <row r="425">
          <cell r="A425" t="str">
            <v>SP-275</v>
          </cell>
          <cell r="F425" t="str">
            <v>SP- 01</v>
          </cell>
          <cell r="H425" t="str">
            <v>SP-275</v>
          </cell>
          <cell r="T425">
            <v>222052</v>
          </cell>
          <cell r="Z425" t="str">
            <v>Señal Picada</v>
          </cell>
        </row>
        <row r="426">
          <cell r="A426" t="str">
            <v>SP-276</v>
          </cell>
          <cell r="F426" t="str">
            <v>SP- 02</v>
          </cell>
          <cell r="H426" t="str">
            <v>SP-276</v>
          </cell>
          <cell r="T426">
            <v>222052</v>
          </cell>
          <cell r="Z426" t="str">
            <v>Señal Picada</v>
          </cell>
        </row>
        <row r="427">
          <cell r="A427" t="str">
            <v>SP-278</v>
          </cell>
          <cell r="F427" t="str">
            <v>SP- 02</v>
          </cell>
          <cell r="H427" t="str">
            <v>SP-278</v>
          </cell>
          <cell r="T427">
            <v>222052</v>
          </cell>
          <cell r="Z427" t="str">
            <v>Señal Picada</v>
          </cell>
        </row>
        <row r="428">
          <cell r="A428" t="str">
            <v>SP-279</v>
          </cell>
          <cell r="F428" t="str">
            <v>SP- 03</v>
          </cell>
          <cell r="H428" t="str">
            <v>SP-279</v>
          </cell>
          <cell r="T428">
            <v>222052</v>
          </cell>
          <cell r="Z428" t="str">
            <v>Señal Picada</v>
          </cell>
        </row>
        <row r="429">
          <cell r="A429" t="str">
            <v>SP-27a(I)</v>
          </cell>
          <cell r="F429" t="str">
            <v>SP- 01</v>
          </cell>
          <cell r="H429" t="str">
            <v>SP-27a(I)</v>
          </cell>
          <cell r="T429">
            <v>222052</v>
          </cell>
          <cell r="Z429" t="str">
            <v>Señal Picada</v>
          </cell>
        </row>
        <row r="430">
          <cell r="A430" t="str">
            <v>SP-28(I)[00]a</v>
          </cell>
          <cell r="F430" t="str">
            <v>SP- 06</v>
          </cell>
          <cell r="H430" t="str">
            <v>SP-28(I)[00]a</v>
          </cell>
          <cell r="T430">
            <v>222052</v>
          </cell>
          <cell r="Z430" t="str">
            <v>Señal Picada</v>
          </cell>
        </row>
        <row r="431">
          <cell r="A431" t="str">
            <v>SP-280a(I)</v>
          </cell>
          <cell r="F431" t="str">
            <v>SP- 06</v>
          </cell>
          <cell r="H431" t="str">
            <v>SP-280a(I)</v>
          </cell>
          <cell r="T431">
            <v>222052</v>
          </cell>
          <cell r="Z431" t="str">
            <v>Señal Picada</v>
          </cell>
        </row>
        <row r="432">
          <cell r="A432" t="str">
            <v>SP-281</v>
          </cell>
          <cell r="F432" t="str">
            <v>SP- 04</v>
          </cell>
          <cell r="H432" t="str">
            <v>SP-281</v>
          </cell>
          <cell r="T432">
            <v>222052</v>
          </cell>
          <cell r="Z432" t="str">
            <v>Señal Picada</v>
          </cell>
        </row>
        <row r="433">
          <cell r="A433" t="str">
            <v>SP-282</v>
          </cell>
          <cell r="F433" t="str">
            <v>SP- 01</v>
          </cell>
          <cell r="H433" t="str">
            <v>SP-282</v>
          </cell>
          <cell r="T433">
            <v>222052</v>
          </cell>
          <cell r="Z433" t="str">
            <v>Señal Picada</v>
          </cell>
        </row>
        <row r="434">
          <cell r="A434" t="str">
            <v>SP-283</v>
          </cell>
          <cell r="F434" t="str">
            <v>SP- 09</v>
          </cell>
          <cell r="H434" t="str">
            <v>SP-283</v>
          </cell>
          <cell r="T434">
            <v>222052</v>
          </cell>
          <cell r="Z434" t="str">
            <v>Señal Picada</v>
          </cell>
        </row>
        <row r="435">
          <cell r="A435" t="str">
            <v>SP-286a</v>
          </cell>
          <cell r="F435" t="str">
            <v>SP- 06</v>
          </cell>
          <cell r="H435" t="str">
            <v>SP-286a</v>
          </cell>
          <cell r="T435">
            <v>222052</v>
          </cell>
          <cell r="Z435" t="str">
            <v>Señal Picada</v>
          </cell>
        </row>
        <row r="436">
          <cell r="A436" t="str">
            <v>SP-288a</v>
          </cell>
          <cell r="F436" t="str">
            <v>SP- 06</v>
          </cell>
          <cell r="H436" t="str">
            <v>SP-288a</v>
          </cell>
          <cell r="T436">
            <v>222052</v>
          </cell>
          <cell r="Z436" t="str">
            <v>Señal Picada</v>
          </cell>
        </row>
        <row r="437">
          <cell r="A437" t="str">
            <v>SP-29</v>
          </cell>
          <cell r="F437" t="str">
            <v>SP- 06</v>
          </cell>
          <cell r="H437" t="str">
            <v>SP-29</v>
          </cell>
          <cell r="T437">
            <v>222052</v>
          </cell>
          <cell r="Z437" t="str">
            <v>Señal Picada</v>
          </cell>
        </row>
        <row r="438">
          <cell r="A438" t="str">
            <v>SP-290a</v>
          </cell>
          <cell r="F438" t="str">
            <v>SP- 06</v>
          </cell>
          <cell r="H438" t="str">
            <v>SP-290a</v>
          </cell>
          <cell r="T438">
            <v>222052</v>
          </cell>
          <cell r="Z438" t="str">
            <v>Señal Picada</v>
          </cell>
        </row>
        <row r="439">
          <cell r="A439" t="str">
            <v>SP-291(I)[00]a</v>
          </cell>
          <cell r="F439" t="str">
            <v>SP- 06</v>
          </cell>
          <cell r="H439" t="str">
            <v>SP-291(I)[00]a</v>
          </cell>
          <cell r="T439">
            <v>222052</v>
          </cell>
          <cell r="Z439" t="str">
            <v>Señal Picada</v>
          </cell>
        </row>
        <row r="440">
          <cell r="A440" t="str">
            <v>SP-293a</v>
          </cell>
          <cell r="F440" t="str">
            <v>SP- 07</v>
          </cell>
          <cell r="H440" t="str">
            <v>SP-293a</v>
          </cell>
          <cell r="T440">
            <v>222052</v>
          </cell>
          <cell r="Z440" t="str">
            <v>Señal Picada</v>
          </cell>
        </row>
        <row r="441">
          <cell r="A441" t="str">
            <v>SP-296a</v>
          </cell>
          <cell r="F441" t="str">
            <v>SP- 07</v>
          </cell>
          <cell r="H441" t="str">
            <v>SP-296a</v>
          </cell>
          <cell r="T441">
            <v>222052</v>
          </cell>
          <cell r="Z441" t="str">
            <v>Señal Picada</v>
          </cell>
        </row>
        <row r="442">
          <cell r="A442" t="str">
            <v>SP-297a</v>
          </cell>
          <cell r="F442" t="str">
            <v>SP- 06</v>
          </cell>
          <cell r="H442" t="str">
            <v>SP-297a</v>
          </cell>
          <cell r="T442">
            <v>222052</v>
          </cell>
          <cell r="Z442" t="str">
            <v>Señal Picada</v>
          </cell>
        </row>
        <row r="443">
          <cell r="A443" t="str">
            <v>SP-299a</v>
          </cell>
          <cell r="F443" t="str">
            <v>SP- 06</v>
          </cell>
          <cell r="H443" t="str">
            <v>SP-299a</v>
          </cell>
          <cell r="T443">
            <v>222052</v>
          </cell>
          <cell r="Z443" t="str">
            <v>Señal Picada</v>
          </cell>
        </row>
        <row r="444">
          <cell r="A444" t="str">
            <v>SP-300a</v>
          </cell>
          <cell r="F444" t="str">
            <v>SP- 01</v>
          </cell>
          <cell r="H444" t="str">
            <v>SP-300a</v>
          </cell>
          <cell r="T444">
            <v>222052</v>
          </cell>
          <cell r="Z444" t="str">
            <v>Señal Picada</v>
          </cell>
        </row>
        <row r="445">
          <cell r="A445" t="str">
            <v>SP-301a</v>
          </cell>
          <cell r="F445" t="str">
            <v>SP- 06</v>
          </cell>
          <cell r="H445" t="str">
            <v>SP-301a</v>
          </cell>
          <cell r="T445">
            <v>222052</v>
          </cell>
          <cell r="Z445" t="str">
            <v>Señal Picada</v>
          </cell>
        </row>
        <row r="446">
          <cell r="A446" t="str">
            <v>SP-302a</v>
          </cell>
          <cell r="F446" t="str">
            <v>SP- 06</v>
          </cell>
          <cell r="H446" t="str">
            <v>SP-302a</v>
          </cell>
          <cell r="T446">
            <v>222052</v>
          </cell>
          <cell r="Z446" t="str">
            <v>Señal Picada</v>
          </cell>
        </row>
        <row r="447">
          <cell r="A447" t="str">
            <v>SP-303a</v>
          </cell>
          <cell r="F447" t="str">
            <v>SP- 06</v>
          </cell>
          <cell r="H447" t="str">
            <v>SP-303a</v>
          </cell>
          <cell r="T447">
            <v>222052</v>
          </cell>
          <cell r="Z447" t="str">
            <v>Señal Picada</v>
          </cell>
        </row>
        <row r="448">
          <cell r="A448" t="str">
            <v>SP-305a</v>
          </cell>
          <cell r="F448" t="str">
            <v>SP- 06</v>
          </cell>
          <cell r="H448" t="str">
            <v>SP-305a</v>
          </cell>
          <cell r="T448">
            <v>222052</v>
          </cell>
          <cell r="Z448" t="str">
            <v>Señal Picada</v>
          </cell>
        </row>
        <row r="449">
          <cell r="A449" t="str">
            <v>SP-307a</v>
          </cell>
          <cell r="F449" t="str">
            <v>SP- 06</v>
          </cell>
          <cell r="H449" t="str">
            <v>SP-307a</v>
          </cell>
          <cell r="T449">
            <v>222052</v>
          </cell>
          <cell r="Z449" t="str">
            <v>Señal Picada</v>
          </cell>
        </row>
        <row r="450">
          <cell r="A450" t="str">
            <v>SP-308a</v>
          </cell>
          <cell r="F450" t="str">
            <v>SP- 06</v>
          </cell>
          <cell r="H450" t="str">
            <v>SP-308a</v>
          </cell>
          <cell r="T450">
            <v>222052</v>
          </cell>
          <cell r="Z450" t="str">
            <v>Señal Picada</v>
          </cell>
        </row>
        <row r="451">
          <cell r="A451" t="str">
            <v>SP-309a</v>
          </cell>
          <cell r="F451" t="str">
            <v>SP- 06</v>
          </cell>
          <cell r="H451" t="str">
            <v>SP-309a</v>
          </cell>
          <cell r="T451">
            <v>222052</v>
          </cell>
          <cell r="Z451" t="str">
            <v>Señal Picada</v>
          </cell>
        </row>
        <row r="452">
          <cell r="A452" t="str">
            <v>SP-30a(I)</v>
          </cell>
          <cell r="F452" t="str">
            <v>SP- 01</v>
          </cell>
          <cell r="H452" t="str">
            <v>SP-30a(I)</v>
          </cell>
          <cell r="T452">
            <v>222052</v>
          </cell>
          <cell r="Z452" t="str">
            <v>Señal Picada</v>
          </cell>
        </row>
        <row r="453">
          <cell r="A453" t="str">
            <v>SP-31(I)[00]a</v>
          </cell>
          <cell r="F453" t="str">
            <v>SP- 01</v>
          </cell>
          <cell r="H453" t="str">
            <v>SP-31(I)[00]a</v>
          </cell>
          <cell r="T453">
            <v>222052</v>
          </cell>
          <cell r="Z453" t="str">
            <v>Señal Picada</v>
          </cell>
        </row>
        <row r="454">
          <cell r="A454" t="str">
            <v>SP-310a</v>
          </cell>
          <cell r="F454" t="str">
            <v>SP- 06</v>
          </cell>
          <cell r="H454" t="str">
            <v>SP-310a</v>
          </cell>
          <cell r="T454">
            <v>222052</v>
          </cell>
          <cell r="Z454" t="str">
            <v>Señal Picada</v>
          </cell>
        </row>
        <row r="455">
          <cell r="A455" t="str">
            <v>SP-311a</v>
          </cell>
          <cell r="F455" t="str">
            <v>SP- 06</v>
          </cell>
          <cell r="H455" t="str">
            <v>SP-311a</v>
          </cell>
          <cell r="T455">
            <v>222052</v>
          </cell>
          <cell r="Z455" t="str">
            <v>Señal Picada</v>
          </cell>
        </row>
        <row r="456">
          <cell r="A456" t="str">
            <v>SP-313a</v>
          </cell>
          <cell r="F456" t="str">
            <v>SP- 06</v>
          </cell>
          <cell r="H456" t="str">
            <v>SP-313a</v>
          </cell>
          <cell r="T456">
            <v>222052</v>
          </cell>
          <cell r="Z456" t="str">
            <v>Señal Picada</v>
          </cell>
        </row>
        <row r="457">
          <cell r="A457" t="str">
            <v>SP-315a</v>
          </cell>
          <cell r="F457" t="str">
            <v>SP- 06</v>
          </cell>
          <cell r="H457" t="str">
            <v>SP-315a</v>
          </cell>
          <cell r="T457">
            <v>222052</v>
          </cell>
          <cell r="Z457" t="str">
            <v>Señal Picada</v>
          </cell>
        </row>
        <row r="458">
          <cell r="A458" t="str">
            <v>SP-316a</v>
          </cell>
          <cell r="F458" t="str">
            <v>SP- 06</v>
          </cell>
          <cell r="H458" t="str">
            <v>SP-316a</v>
          </cell>
          <cell r="T458">
            <v>222052</v>
          </cell>
          <cell r="Z458" t="str">
            <v>Señal Picada</v>
          </cell>
        </row>
        <row r="459">
          <cell r="A459" t="str">
            <v>SP-317a</v>
          </cell>
          <cell r="F459" t="str">
            <v>SP- 06</v>
          </cell>
          <cell r="H459" t="str">
            <v>SP-317a</v>
          </cell>
          <cell r="T459">
            <v>222052</v>
          </cell>
          <cell r="Z459" t="str">
            <v>Señal Picada</v>
          </cell>
        </row>
        <row r="460">
          <cell r="A460" t="str">
            <v>SP-318a</v>
          </cell>
          <cell r="F460" t="str">
            <v>SP- 06</v>
          </cell>
          <cell r="H460" t="str">
            <v>SP-318a</v>
          </cell>
          <cell r="T460">
            <v>222052</v>
          </cell>
          <cell r="Z460" t="str">
            <v>Señal Picada</v>
          </cell>
        </row>
        <row r="461">
          <cell r="A461" t="str">
            <v>SP-319a</v>
          </cell>
          <cell r="F461" t="str">
            <v>SP- 06</v>
          </cell>
          <cell r="H461" t="str">
            <v>SP-319a</v>
          </cell>
          <cell r="T461">
            <v>222052</v>
          </cell>
          <cell r="Z461" t="str">
            <v>Señal Picada</v>
          </cell>
        </row>
        <row r="462">
          <cell r="A462" t="str">
            <v>SP-32</v>
          </cell>
          <cell r="F462" t="str">
            <v>SP- 01</v>
          </cell>
          <cell r="H462" t="str">
            <v>SP-32</v>
          </cell>
          <cell r="T462">
            <v>222052</v>
          </cell>
          <cell r="Z462" t="str">
            <v>Señal Picada</v>
          </cell>
        </row>
        <row r="463">
          <cell r="A463" t="str">
            <v>SP-322a</v>
          </cell>
          <cell r="F463" t="str">
            <v>SP- 02</v>
          </cell>
          <cell r="H463" t="str">
            <v>SP-322a</v>
          </cell>
          <cell r="T463">
            <v>222052</v>
          </cell>
          <cell r="Z463" t="str">
            <v>Señal Picada</v>
          </cell>
        </row>
        <row r="464">
          <cell r="A464" t="str">
            <v>SP-323a</v>
          </cell>
          <cell r="F464" t="str">
            <v>SP- 02</v>
          </cell>
          <cell r="H464" t="str">
            <v>SP-323a</v>
          </cell>
          <cell r="T464">
            <v>222052</v>
          </cell>
          <cell r="Z464" t="str">
            <v>Señal Picada</v>
          </cell>
        </row>
        <row r="465">
          <cell r="A465" t="str">
            <v>SP-324a</v>
          </cell>
          <cell r="F465" t="str">
            <v>SP- 01</v>
          </cell>
          <cell r="H465" t="str">
            <v>SP-324a</v>
          </cell>
          <cell r="T465">
            <v>222052</v>
          </cell>
          <cell r="Z465" t="str">
            <v>Señal Picada</v>
          </cell>
        </row>
        <row r="466">
          <cell r="A466" t="str">
            <v>SP-325[]a</v>
          </cell>
          <cell r="F466" t="str">
            <v>SP- 01</v>
          </cell>
          <cell r="H466" t="str">
            <v>SP-325[]a</v>
          </cell>
          <cell r="T466">
            <v>222052</v>
          </cell>
          <cell r="Z466" t="str">
            <v>Señal Picada</v>
          </cell>
        </row>
        <row r="467">
          <cell r="A467" t="str">
            <v>SP-326a</v>
          </cell>
          <cell r="F467" t="str">
            <v>SP- 06</v>
          </cell>
          <cell r="H467" t="str">
            <v>SP-326a</v>
          </cell>
          <cell r="T467">
            <v>222052</v>
          </cell>
          <cell r="Z467" t="str">
            <v>Señal Picada</v>
          </cell>
        </row>
        <row r="468">
          <cell r="A468" t="str">
            <v>SP-327a</v>
          </cell>
          <cell r="F468" t="str">
            <v>SP- 06</v>
          </cell>
          <cell r="H468" t="str">
            <v>SP-327a</v>
          </cell>
          <cell r="T468">
            <v>222052</v>
          </cell>
          <cell r="Z468" t="str">
            <v>Señal Picada</v>
          </cell>
        </row>
        <row r="469">
          <cell r="A469" t="str">
            <v>SP-328a</v>
          </cell>
          <cell r="F469" t="str">
            <v>SP- 06</v>
          </cell>
          <cell r="H469" t="str">
            <v>SP-328a</v>
          </cell>
          <cell r="T469">
            <v>222052</v>
          </cell>
          <cell r="Z469" t="str">
            <v>Señal Picada</v>
          </cell>
        </row>
        <row r="470">
          <cell r="A470" t="str">
            <v>SP-329a</v>
          </cell>
          <cell r="F470" t="str">
            <v>SP- 06</v>
          </cell>
          <cell r="H470" t="str">
            <v>SP-329a</v>
          </cell>
          <cell r="T470">
            <v>222052</v>
          </cell>
          <cell r="Z470" t="str">
            <v>Señal Picada</v>
          </cell>
        </row>
        <row r="471">
          <cell r="A471" t="str">
            <v>SP-33</v>
          </cell>
          <cell r="F471" t="str">
            <v>SP- 06</v>
          </cell>
          <cell r="H471" t="str">
            <v>SP-33</v>
          </cell>
          <cell r="T471">
            <v>222052</v>
          </cell>
          <cell r="Z471" t="str">
            <v>Señal Picada</v>
          </cell>
        </row>
        <row r="472">
          <cell r="A472" t="str">
            <v>SP-330a</v>
          </cell>
          <cell r="F472" t="str">
            <v>SP- 06</v>
          </cell>
          <cell r="H472" t="str">
            <v>SP-330a</v>
          </cell>
          <cell r="T472">
            <v>222052</v>
          </cell>
          <cell r="Z472" t="str">
            <v>Señal Picada</v>
          </cell>
        </row>
        <row r="473">
          <cell r="A473" t="str">
            <v>SP-331a</v>
          </cell>
          <cell r="F473" t="str">
            <v>SP- 06</v>
          </cell>
          <cell r="H473" t="str">
            <v>SP-331a</v>
          </cell>
          <cell r="T473">
            <v>222052</v>
          </cell>
          <cell r="Z473" t="str">
            <v>Señal Picada</v>
          </cell>
        </row>
        <row r="474">
          <cell r="A474" t="str">
            <v>SP-333[00]a</v>
          </cell>
          <cell r="F474" t="str">
            <v>SP- 09</v>
          </cell>
          <cell r="H474" t="str">
            <v>SP-333[00]a</v>
          </cell>
          <cell r="T474">
            <v>222052</v>
          </cell>
          <cell r="Z474" t="str">
            <v>Señal Picada</v>
          </cell>
        </row>
        <row r="475">
          <cell r="A475" t="str">
            <v>SP-334[00]a</v>
          </cell>
          <cell r="F475" t="str">
            <v>SP- 09</v>
          </cell>
          <cell r="H475" t="str">
            <v>SP-334[00]a</v>
          </cell>
          <cell r="T475">
            <v>222052</v>
          </cell>
          <cell r="Z475" t="str">
            <v>Señal Picada</v>
          </cell>
        </row>
        <row r="476">
          <cell r="A476" t="str">
            <v>SP-335a</v>
          </cell>
          <cell r="F476" t="str">
            <v>SP- 06</v>
          </cell>
          <cell r="H476" t="str">
            <v>SP-335a</v>
          </cell>
          <cell r="T476">
            <v>222052</v>
          </cell>
          <cell r="Z476" t="str">
            <v>Señal Picada</v>
          </cell>
        </row>
        <row r="477">
          <cell r="A477" t="str">
            <v>SP-336a</v>
          </cell>
          <cell r="F477" t="str">
            <v>SP- 02</v>
          </cell>
          <cell r="H477" t="str">
            <v>SP-336a</v>
          </cell>
          <cell r="T477">
            <v>222052</v>
          </cell>
          <cell r="Z477" t="str">
            <v>Señal Picada</v>
          </cell>
        </row>
        <row r="478">
          <cell r="A478" t="str">
            <v>SP-337a</v>
          </cell>
          <cell r="F478" t="str">
            <v>SP- 02</v>
          </cell>
          <cell r="H478" t="str">
            <v>SP-337a</v>
          </cell>
          <cell r="T478">
            <v>222052</v>
          </cell>
          <cell r="Z478" t="str">
            <v>Señal Picada</v>
          </cell>
        </row>
        <row r="479">
          <cell r="A479" t="str">
            <v>SP-339a</v>
          </cell>
          <cell r="F479" t="str">
            <v>SP- 06</v>
          </cell>
          <cell r="H479" t="str">
            <v>SP-339a</v>
          </cell>
          <cell r="T479">
            <v>222052</v>
          </cell>
          <cell r="Z479" t="str">
            <v>Señal Picada</v>
          </cell>
        </row>
        <row r="480">
          <cell r="A480" t="str">
            <v>SP-340a</v>
          </cell>
          <cell r="F480" t="str">
            <v>SP- 06</v>
          </cell>
          <cell r="H480" t="str">
            <v>SP-340a</v>
          </cell>
          <cell r="T480">
            <v>222052</v>
          </cell>
          <cell r="Z480" t="str">
            <v>Señal Picada</v>
          </cell>
        </row>
        <row r="481">
          <cell r="A481" t="str">
            <v>SP-341a</v>
          </cell>
          <cell r="F481" t="str">
            <v>SP- 06</v>
          </cell>
          <cell r="H481" t="str">
            <v>SP-341a</v>
          </cell>
          <cell r="T481">
            <v>222052</v>
          </cell>
          <cell r="Z481" t="str">
            <v>Señal Picada</v>
          </cell>
        </row>
        <row r="482">
          <cell r="A482" t="str">
            <v>SP-342a</v>
          </cell>
          <cell r="F482" t="str">
            <v>SP- 06</v>
          </cell>
          <cell r="H482" t="str">
            <v>SP-342a</v>
          </cell>
          <cell r="T482">
            <v>222052</v>
          </cell>
          <cell r="Z482" t="str">
            <v>Señal Picada</v>
          </cell>
        </row>
        <row r="483">
          <cell r="A483" t="str">
            <v>SP-343[00]a</v>
          </cell>
          <cell r="F483" t="str">
            <v>SP- 07</v>
          </cell>
          <cell r="H483" t="str">
            <v>SP-343[00]a</v>
          </cell>
          <cell r="T483">
            <v>222052</v>
          </cell>
          <cell r="Z483" t="str">
            <v>Señal Picada</v>
          </cell>
        </row>
        <row r="484">
          <cell r="A484" t="str">
            <v>SP-344[00]a</v>
          </cell>
          <cell r="F484" t="str">
            <v>SP- 07</v>
          </cell>
          <cell r="H484" t="str">
            <v>SP-344[00]a</v>
          </cell>
          <cell r="T484">
            <v>222052</v>
          </cell>
          <cell r="Z484" t="str">
            <v>Señal Picada</v>
          </cell>
        </row>
        <row r="485">
          <cell r="A485" t="str">
            <v>SP-345[00]a</v>
          </cell>
          <cell r="F485" t="str">
            <v>SP- 04</v>
          </cell>
          <cell r="H485" t="str">
            <v>SP-345[00]a</v>
          </cell>
          <cell r="T485">
            <v>222052</v>
          </cell>
          <cell r="Z485" t="str">
            <v>Señal Picada</v>
          </cell>
        </row>
        <row r="486">
          <cell r="A486" t="str">
            <v>SP-347[00]a</v>
          </cell>
          <cell r="F486" t="str">
            <v>SP- 06</v>
          </cell>
          <cell r="H486" t="str">
            <v>SP-347[00]a</v>
          </cell>
          <cell r="T486">
            <v>222052</v>
          </cell>
          <cell r="Z486" t="str">
            <v>Señal Picada</v>
          </cell>
        </row>
        <row r="487">
          <cell r="A487" t="str">
            <v>SP-348[00]a</v>
          </cell>
          <cell r="F487" t="str">
            <v>SP- 06</v>
          </cell>
          <cell r="H487" t="str">
            <v>SP-348[00]a</v>
          </cell>
          <cell r="T487">
            <v>222052</v>
          </cell>
          <cell r="Z487" t="str">
            <v>Señal Picada</v>
          </cell>
        </row>
        <row r="488">
          <cell r="A488" t="str">
            <v>SP-35</v>
          </cell>
          <cell r="F488" t="str">
            <v>SP- 02</v>
          </cell>
          <cell r="H488" t="str">
            <v>SP-35</v>
          </cell>
          <cell r="T488">
            <v>222052</v>
          </cell>
          <cell r="Z488" t="str">
            <v>Señal Picada</v>
          </cell>
        </row>
        <row r="489">
          <cell r="A489" t="str">
            <v>SP-350[00]a</v>
          </cell>
          <cell r="F489" t="str">
            <v>SP- 07</v>
          </cell>
          <cell r="H489" t="str">
            <v>SP-350[00]a</v>
          </cell>
          <cell r="T489">
            <v>222052</v>
          </cell>
          <cell r="Z489" t="str">
            <v>Señal Picada</v>
          </cell>
        </row>
        <row r="490">
          <cell r="A490" t="str">
            <v>SP-351a</v>
          </cell>
          <cell r="F490" t="str">
            <v>SP- 06</v>
          </cell>
          <cell r="H490" t="str">
            <v>SP-351a</v>
          </cell>
          <cell r="T490">
            <v>222052</v>
          </cell>
          <cell r="Z490" t="str">
            <v>Señal Picada</v>
          </cell>
        </row>
        <row r="491">
          <cell r="A491" t="str">
            <v>SP-352a</v>
          </cell>
          <cell r="F491" t="str">
            <v>SP- 06</v>
          </cell>
          <cell r="H491" t="str">
            <v>SP-352a</v>
          </cell>
          <cell r="T491">
            <v>222052</v>
          </cell>
          <cell r="Z491" t="str">
            <v>Señal Picada</v>
          </cell>
        </row>
        <row r="492">
          <cell r="A492" t="str">
            <v>SP-353a</v>
          </cell>
          <cell r="F492" t="str">
            <v>SP- 06</v>
          </cell>
          <cell r="H492" t="str">
            <v>SP-353a</v>
          </cell>
          <cell r="T492">
            <v>222052</v>
          </cell>
          <cell r="Z492" t="str">
            <v>Señal Picada</v>
          </cell>
        </row>
        <row r="493">
          <cell r="A493" t="str">
            <v>SP-354a</v>
          </cell>
          <cell r="F493" t="str">
            <v>SP- 06</v>
          </cell>
          <cell r="H493" t="str">
            <v>SP-354a</v>
          </cell>
          <cell r="T493">
            <v>222052</v>
          </cell>
          <cell r="Z493" t="str">
            <v>Señal Picada</v>
          </cell>
        </row>
        <row r="494">
          <cell r="A494" t="str">
            <v>SP-355a</v>
          </cell>
          <cell r="F494" t="str">
            <v>SP- 06</v>
          </cell>
          <cell r="H494" t="str">
            <v>SP-355a</v>
          </cell>
          <cell r="T494">
            <v>222052</v>
          </cell>
          <cell r="Z494" t="str">
            <v>Señal Picada</v>
          </cell>
        </row>
        <row r="495">
          <cell r="A495" t="str">
            <v>SP-356a</v>
          </cell>
          <cell r="F495" t="str">
            <v>SP- 06</v>
          </cell>
          <cell r="H495" t="str">
            <v>SP-356a</v>
          </cell>
          <cell r="T495">
            <v>222052</v>
          </cell>
          <cell r="Z495" t="str">
            <v>Señal Picada</v>
          </cell>
        </row>
        <row r="496">
          <cell r="A496" t="str">
            <v>SP-358a</v>
          </cell>
          <cell r="F496" t="str">
            <v>SP- 06</v>
          </cell>
          <cell r="H496" t="str">
            <v>SP-358a</v>
          </cell>
          <cell r="T496">
            <v>222052</v>
          </cell>
          <cell r="Z496" t="str">
            <v>Señal Picada</v>
          </cell>
        </row>
        <row r="497">
          <cell r="A497" t="str">
            <v>SP-359a</v>
          </cell>
          <cell r="F497" t="str">
            <v>SP- 06</v>
          </cell>
          <cell r="H497" t="str">
            <v>SP-359a</v>
          </cell>
          <cell r="T497">
            <v>222052</v>
          </cell>
          <cell r="Z497" t="str">
            <v>Señal Picada</v>
          </cell>
        </row>
        <row r="498">
          <cell r="A498" t="str">
            <v>SP-360a</v>
          </cell>
          <cell r="F498" t="str">
            <v>SP- 06</v>
          </cell>
          <cell r="H498" t="str">
            <v>SP-360a</v>
          </cell>
          <cell r="T498">
            <v>222052</v>
          </cell>
          <cell r="Z498" t="str">
            <v>Señal Picada</v>
          </cell>
        </row>
        <row r="499">
          <cell r="A499" t="str">
            <v>SP-361a</v>
          </cell>
          <cell r="F499" t="str">
            <v>SP- 06</v>
          </cell>
          <cell r="H499" t="str">
            <v>SP-361a</v>
          </cell>
          <cell r="T499">
            <v>222052</v>
          </cell>
          <cell r="Z499" t="str">
            <v>Señal Picada</v>
          </cell>
        </row>
        <row r="500">
          <cell r="A500" t="str">
            <v>SP-362a</v>
          </cell>
          <cell r="F500" t="str">
            <v>SP- 06</v>
          </cell>
          <cell r="H500" t="str">
            <v>SP-362a</v>
          </cell>
          <cell r="T500">
            <v>222052</v>
          </cell>
          <cell r="Z500" t="str">
            <v>Señal Picada</v>
          </cell>
        </row>
        <row r="501">
          <cell r="A501" t="str">
            <v>SP-363a</v>
          </cell>
          <cell r="F501" t="str">
            <v>SP- 06</v>
          </cell>
          <cell r="H501" t="str">
            <v>SP-363a</v>
          </cell>
          <cell r="T501">
            <v>222052</v>
          </cell>
          <cell r="Z501" t="str">
            <v>Señal Picada</v>
          </cell>
        </row>
        <row r="502">
          <cell r="A502" t="str">
            <v>SP-364a</v>
          </cell>
          <cell r="F502" t="str">
            <v>SP- 06</v>
          </cell>
          <cell r="H502" t="str">
            <v>SP-364a</v>
          </cell>
          <cell r="T502">
            <v>222052</v>
          </cell>
          <cell r="Z502" t="str">
            <v>Señal Picada</v>
          </cell>
        </row>
        <row r="503">
          <cell r="A503" t="str">
            <v>SP-366a</v>
          </cell>
          <cell r="F503" t="str">
            <v>SP- 06</v>
          </cell>
          <cell r="H503" t="str">
            <v>SP-366a</v>
          </cell>
          <cell r="T503">
            <v>222052</v>
          </cell>
          <cell r="Z503" t="str">
            <v>Señal Picada</v>
          </cell>
        </row>
        <row r="504">
          <cell r="A504" t="str">
            <v>SP-367a</v>
          </cell>
          <cell r="F504" t="str">
            <v>SP- 06</v>
          </cell>
          <cell r="H504" t="str">
            <v>SP-367a</v>
          </cell>
          <cell r="T504">
            <v>222052</v>
          </cell>
          <cell r="Z504" t="str">
            <v>Señal Picada</v>
          </cell>
        </row>
        <row r="505">
          <cell r="A505" t="str">
            <v>SP-368a</v>
          </cell>
          <cell r="F505" t="str">
            <v>SP- 01</v>
          </cell>
          <cell r="H505" t="str">
            <v>SP-368a</v>
          </cell>
          <cell r="T505">
            <v>222052</v>
          </cell>
          <cell r="Z505" t="str">
            <v>Señal Picada</v>
          </cell>
        </row>
        <row r="506">
          <cell r="A506" t="str">
            <v>SP-369[00]a</v>
          </cell>
          <cell r="F506" t="str">
            <v>SP- 07</v>
          </cell>
          <cell r="H506" t="str">
            <v>SP-369[00]a</v>
          </cell>
          <cell r="T506">
            <v>222052</v>
          </cell>
          <cell r="Z506" t="str">
            <v>Señal Picada</v>
          </cell>
        </row>
        <row r="507">
          <cell r="A507" t="str">
            <v>SP-370[00]a</v>
          </cell>
          <cell r="F507" t="str">
            <v>SP- 02</v>
          </cell>
          <cell r="H507" t="str">
            <v>SP-370[00]a</v>
          </cell>
          <cell r="T507">
            <v>222052</v>
          </cell>
          <cell r="Z507" t="str">
            <v>Señal Picada</v>
          </cell>
        </row>
        <row r="508">
          <cell r="A508" t="str">
            <v>SP-372a</v>
          </cell>
          <cell r="F508" t="str">
            <v>SP- 01</v>
          </cell>
          <cell r="H508" t="str">
            <v>SP-372a</v>
          </cell>
          <cell r="T508">
            <v>222052</v>
          </cell>
          <cell r="Z508" t="str">
            <v>Señal Picada</v>
          </cell>
        </row>
        <row r="509">
          <cell r="A509" t="str">
            <v>SP-374[00]a</v>
          </cell>
          <cell r="F509" t="str">
            <v>SP- 04</v>
          </cell>
          <cell r="H509" t="str">
            <v>SP-374[00]a</v>
          </cell>
          <cell r="T509">
            <v>222052</v>
          </cell>
          <cell r="Z509" t="str">
            <v>Señal Picada</v>
          </cell>
        </row>
        <row r="510">
          <cell r="A510" t="str">
            <v>SP-38</v>
          </cell>
          <cell r="F510" t="str">
            <v>SP- 02</v>
          </cell>
          <cell r="H510" t="str">
            <v>SP-38</v>
          </cell>
          <cell r="T510">
            <v>222052</v>
          </cell>
          <cell r="Z510" t="str">
            <v>Señal Picada</v>
          </cell>
        </row>
        <row r="511">
          <cell r="A511" t="str">
            <v>SP-382[00]a</v>
          </cell>
          <cell r="F511" t="str">
            <v>SP- 02</v>
          </cell>
          <cell r="H511" t="str">
            <v>SP-382[00]a</v>
          </cell>
          <cell r="T511">
            <v>222052</v>
          </cell>
          <cell r="Z511" t="str">
            <v>Señal Picada</v>
          </cell>
        </row>
        <row r="512">
          <cell r="A512" t="str">
            <v>SP-384a</v>
          </cell>
          <cell r="F512" t="str">
            <v>SP- 06</v>
          </cell>
          <cell r="H512" t="str">
            <v>SP-384a</v>
          </cell>
          <cell r="T512">
            <v>222052</v>
          </cell>
          <cell r="Z512" t="str">
            <v>Señal Picada</v>
          </cell>
        </row>
        <row r="513">
          <cell r="A513" t="str">
            <v>SP-386a</v>
          </cell>
          <cell r="F513" t="str">
            <v>SP- 06</v>
          </cell>
          <cell r="H513" t="str">
            <v>SP-386a</v>
          </cell>
          <cell r="T513">
            <v>222052</v>
          </cell>
          <cell r="Z513" t="str">
            <v>Señal Picada</v>
          </cell>
        </row>
        <row r="514">
          <cell r="A514" t="str">
            <v>SP-387a</v>
          </cell>
          <cell r="F514" t="str">
            <v>SP- 01</v>
          </cell>
          <cell r="H514" t="str">
            <v>SP-387a</v>
          </cell>
          <cell r="T514">
            <v>222052</v>
          </cell>
          <cell r="Z514" t="str">
            <v>Señal Picada</v>
          </cell>
        </row>
        <row r="515">
          <cell r="A515" t="str">
            <v>SP-388a</v>
          </cell>
          <cell r="F515" t="str">
            <v>SP- 01</v>
          </cell>
          <cell r="H515" t="str">
            <v>SP-388a</v>
          </cell>
          <cell r="T515">
            <v>222052</v>
          </cell>
          <cell r="Z515" t="str">
            <v>Señal Picada</v>
          </cell>
        </row>
        <row r="516">
          <cell r="A516" t="str">
            <v>SP-389a</v>
          </cell>
          <cell r="F516" t="str">
            <v>SP- 06</v>
          </cell>
          <cell r="H516" t="str">
            <v>SP-389a</v>
          </cell>
          <cell r="T516">
            <v>222052</v>
          </cell>
          <cell r="Z516" t="str">
            <v>Señal Picada</v>
          </cell>
        </row>
        <row r="517">
          <cell r="A517" t="str">
            <v>SP-39</v>
          </cell>
          <cell r="F517" t="str">
            <v>SP- 02</v>
          </cell>
          <cell r="H517" t="str">
            <v>SP-39</v>
          </cell>
          <cell r="T517">
            <v>222052</v>
          </cell>
          <cell r="Z517" t="str">
            <v>Señal Picada</v>
          </cell>
        </row>
        <row r="518">
          <cell r="A518" t="str">
            <v>SP-390a</v>
          </cell>
          <cell r="F518" t="str">
            <v>SP- 06</v>
          </cell>
          <cell r="H518" t="str">
            <v>SP-390a</v>
          </cell>
          <cell r="T518">
            <v>222052</v>
          </cell>
          <cell r="Z518" t="str">
            <v>Señal Picada</v>
          </cell>
        </row>
        <row r="519">
          <cell r="A519" t="str">
            <v>SP-391a</v>
          </cell>
          <cell r="F519" t="str">
            <v>SP- 06</v>
          </cell>
          <cell r="H519" t="str">
            <v>SP-391a</v>
          </cell>
          <cell r="T519">
            <v>222052</v>
          </cell>
          <cell r="Z519" t="str">
            <v>Señal Picada</v>
          </cell>
        </row>
        <row r="520">
          <cell r="A520" t="str">
            <v>SP-392a</v>
          </cell>
          <cell r="F520" t="str">
            <v>SP- 06</v>
          </cell>
          <cell r="H520" t="str">
            <v>SP-392a</v>
          </cell>
          <cell r="T520">
            <v>222052</v>
          </cell>
          <cell r="Z520" t="str">
            <v>Señal Picada</v>
          </cell>
        </row>
        <row r="521">
          <cell r="A521" t="str">
            <v>SP-395a</v>
          </cell>
          <cell r="F521" t="str">
            <v>SP- 06</v>
          </cell>
          <cell r="H521" t="str">
            <v>SP-395a</v>
          </cell>
          <cell r="T521">
            <v>222052</v>
          </cell>
          <cell r="Z521" t="str">
            <v>Señal Picada</v>
          </cell>
        </row>
        <row r="522">
          <cell r="A522" t="str">
            <v>SP-397a</v>
          </cell>
          <cell r="F522" t="str">
            <v>SP- 06</v>
          </cell>
          <cell r="H522" t="str">
            <v>SP-397a</v>
          </cell>
          <cell r="T522">
            <v>222052</v>
          </cell>
          <cell r="Z522" t="str">
            <v>Señal Picada</v>
          </cell>
        </row>
        <row r="523">
          <cell r="A523" t="str">
            <v>SP-3a(I)</v>
          </cell>
          <cell r="F523" t="str">
            <v>SP- 06</v>
          </cell>
          <cell r="H523" t="str">
            <v>SP-3a(I)</v>
          </cell>
          <cell r="T523">
            <v>222052</v>
          </cell>
          <cell r="Z523" t="str">
            <v>Señal Picada</v>
          </cell>
        </row>
        <row r="524">
          <cell r="A524" t="str">
            <v>SP-401a</v>
          </cell>
          <cell r="F524" t="str">
            <v>SP- 06</v>
          </cell>
          <cell r="H524" t="str">
            <v>SP-401a</v>
          </cell>
          <cell r="T524">
            <v>222052</v>
          </cell>
          <cell r="Z524" t="str">
            <v>Señal Picada</v>
          </cell>
        </row>
        <row r="525">
          <cell r="A525" t="str">
            <v>SP-402a</v>
          </cell>
          <cell r="F525" t="str">
            <v>SP- 06</v>
          </cell>
          <cell r="H525" t="str">
            <v>SP-402a</v>
          </cell>
          <cell r="T525">
            <v>222052</v>
          </cell>
          <cell r="Z525" t="str">
            <v>Señal Picada</v>
          </cell>
        </row>
        <row r="526">
          <cell r="A526" t="str">
            <v>SP-403a</v>
          </cell>
          <cell r="F526" t="str">
            <v>SP- 06</v>
          </cell>
          <cell r="H526" t="str">
            <v>SP-403a</v>
          </cell>
          <cell r="T526">
            <v>222052</v>
          </cell>
          <cell r="Z526" t="str">
            <v>Señal Picada</v>
          </cell>
        </row>
        <row r="527">
          <cell r="A527" t="str">
            <v>SP-404a</v>
          </cell>
          <cell r="F527" t="str">
            <v>SP- 06</v>
          </cell>
          <cell r="H527" t="str">
            <v>SP-404a</v>
          </cell>
          <cell r="T527">
            <v>222052</v>
          </cell>
          <cell r="Z527" t="str">
            <v>Señal Picada</v>
          </cell>
        </row>
        <row r="528">
          <cell r="A528" t="str">
            <v>SP-405a</v>
          </cell>
          <cell r="F528" t="str">
            <v>SP- 06</v>
          </cell>
          <cell r="H528" t="str">
            <v>SP-405a</v>
          </cell>
          <cell r="T528">
            <v>222052</v>
          </cell>
          <cell r="Z528" t="str">
            <v>Señal Picada</v>
          </cell>
        </row>
        <row r="529">
          <cell r="A529" t="str">
            <v>SP-406a</v>
          </cell>
          <cell r="F529" t="str">
            <v>SP- 04</v>
          </cell>
          <cell r="H529" t="str">
            <v>SP-406a</v>
          </cell>
          <cell r="T529">
            <v>222052</v>
          </cell>
          <cell r="Z529" t="str">
            <v>Señal Picada</v>
          </cell>
        </row>
        <row r="530">
          <cell r="A530" t="str">
            <v>SP-407a</v>
          </cell>
          <cell r="F530" t="str">
            <v>SP-10</v>
          </cell>
          <cell r="H530" t="str">
            <v>SP-407a</v>
          </cell>
          <cell r="T530">
            <v>222052</v>
          </cell>
          <cell r="Z530" t="str">
            <v>Señal Picada</v>
          </cell>
        </row>
        <row r="531">
          <cell r="A531" t="str">
            <v>SP-40b(I)</v>
          </cell>
          <cell r="F531" t="str">
            <v>SP- 02</v>
          </cell>
          <cell r="H531" t="str">
            <v>SP-40b(I)</v>
          </cell>
          <cell r="T531">
            <v>222052</v>
          </cell>
          <cell r="Z531" t="str">
            <v>Señal Picada</v>
          </cell>
        </row>
        <row r="532">
          <cell r="A532" t="str">
            <v>SP-41</v>
          </cell>
          <cell r="F532" t="str">
            <v>SP- 02</v>
          </cell>
          <cell r="H532" t="str">
            <v>SP-41</v>
          </cell>
          <cell r="T532">
            <v>222052</v>
          </cell>
          <cell r="Z532" t="str">
            <v>Señal Picada</v>
          </cell>
        </row>
        <row r="533">
          <cell r="A533" t="str">
            <v>SP-411a</v>
          </cell>
          <cell r="F533" t="str">
            <v>SP-10</v>
          </cell>
          <cell r="H533" t="str">
            <v>SP-411a</v>
          </cell>
          <cell r="T533">
            <v>222052</v>
          </cell>
          <cell r="Z533" t="str">
            <v>Señal Picada</v>
          </cell>
        </row>
        <row r="534">
          <cell r="A534" t="str">
            <v>SP-413a</v>
          </cell>
          <cell r="F534" t="str">
            <v>SP-10</v>
          </cell>
          <cell r="H534" t="str">
            <v>SP-413a</v>
          </cell>
          <cell r="T534">
            <v>222052</v>
          </cell>
          <cell r="Z534" t="str">
            <v>Señal Picada</v>
          </cell>
        </row>
        <row r="535">
          <cell r="A535" t="str">
            <v>SP-414a</v>
          </cell>
          <cell r="F535" t="str">
            <v>SP-10</v>
          </cell>
          <cell r="H535" t="str">
            <v>SP-414a</v>
          </cell>
          <cell r="T535">
            <v>222052</v>
          </cell>
          <cell r="Z535" t="str">
            <v>Señal Picada</v>
          </cell>
        </row>
        <row r="536">
          <cell r="A536" t="str">
            <v>SP-420a</v>
          </cell>
          <cell r="F536" t="str">
            <v>SP- 04</v>
          </cell>
          <cell r="H536" t="str">
            <v>SP-420a</v>
          </cell>
          <cell r="T536">
            <v>222052</v>
          </cell>
          <cell r="Z536" t="str">
            <v>Señal Picada</v>
          </cell>
        </row>
        <row r="537">
          <cell r="A537" t="str">
            <v>SP-423a</v>
          </cell>
          <cell r="F537" t="str">
            <v>SP-10</v>
          </cell>
          <cell r="H537" t="str">
            <v>SP-423a</v>
          </cell>
          <cell r="T537">
            <v>222052</v>
          </cell>
          <cell r="Z537" t="str">
            <v>Señal Picada</v>
          </cell>
        </row>
        <row r="538">
          <cell r="A538" t="str">
            <v>SP-424a</v>
          </cell>
          <cell r="F538" t="str">
            <v>SP-10</v>
          </cell>
          <cell r="H538" t="str">
            <v>SP-424a</v>
          </cell>
          <cell r="T538">
            <v>222052</v>
          </cell>
          <cell r="Z538" t="str">
            <v>Señal Picada</v>
          </cell>
        </row>
        <row r="539">
          <cell r="A539" t="str">
            <v>SP-425a</v>
          </cell>
          <cell r="F539" t="str">
            <v>SP-10</v>
          </cell>
          <cell r="H539" t="str">
            <v>SP-425a</v>
          </cell>
          <cell r="T539">
            <v>222052</v>
          </cell>
          <cell r="Z539" t="str">
            <v>Señal Picada</v>
          </cell>
        </row>
        <row r="540">
          <cell r="A540" t="str">
            <v>SP-426a</v>
          </cell>
          <cell r="F540" t="str">
            <v>SP- 09</v>
          </cell>
          <cell r="H540" t="str">
            <v>SP-426a</v>
          </cell>
          <cell r="T540">
            <v>222052</v>
          </cell>
          <cell r="Z540" t="str">
            <v>Señal Picada</v>
          </cell>
        </row>
        <row r="541">
          <cell r="A541" t="str">
            <v>SP-428a</v>
          </cell>
          <cell r="F541" t="str">
            <v>SP- 09</v>
          </cell>
          <cell r="H541" t="str">
            <v>SP-428a</v>
          </cell>
          <cell r="T541">
            <v>222052</v>
          </cell>
          <cell r="Z541" t="str">
            <v>Señal Picada</v>
          </cell>
        </row>
        <row r="542">
          <cell r="A542" t="str">
            <v>SP-429a</v>
          </cell>
          <cell r="F542" t="str">
            <v>SP- 09</v>
          </cell>
          <cell r="H542" t="str">
            <v>SP-429a</v>
          </cell>
          <cell r="T542">
            <v>222052</v>
          </cell>
          <cell r="Z542" t="str">
            <v>Señal Picada</v>
          </cell>
        </row>
        <row r="543">
          <cell r="A543" t="str">
            <v>SP-42a(I)</v>
          </cell>
          <cell r="F543" t="str">
            <v>SP- 02</v>
          </cell>
          <cell r="H543" t="str">
            <v>SP-42a(I)</v>
          </cell>
          <cell r="T543">
            <v>222052</v>
          </cell>
          <cell r="Z543" t="str">
            <v>Señal Picada</v>
          </cell>
        </row>
        <row r="544">
          <cell r="A544" t="str">
            <v>SP-43(I)[00]a</v>
          </cell>
          <cell r="F544" t="str">
            <v>SP- 02</v>
          </cell>
          <cell r="H544" t="str">
            <v>SP-43(I)[00]a</v>
          </cell>
          <cell r="T544">
            <v>222052</v>
          </cell>
          <cell r="Z544" t="str">
            <v>Señal Picada</v>
          </cell>
        </row>
        <row r="545">
          <cell r="A545" t="str">
            <v>SP-430a</v>
          </cell>
          <cell r="F545" t="str">
            <v>SP- 07</v>
          </cell>
          <cell r="H545" t="str">
            <v>SP-430a</v>
          </cell>
          <cell r="T545">
            <v>222052</v>
          </cell>
          <cell r="Z545" t="str">
            <v>Señal Picada</v>
          </cell>
        </row>
        <row r="546">
          <cell r="A546" t="str">
            <v>SP-438a</v>
          </cell>
          <cell r="F546" t="str">
            <v>SP- 06</v>
          </cell>
          <cell r="H546" t="str">
            <v>SP-438a</v>
          </cell>
          <cell r="T546">
            <v>222052</v>
          </cell>
          <cell r="Z546" t="str">
            <v>Señal Picada</v>
          </cell>
        </row>
        <row r="547">
          <cell r="A547" t="str">
            <v>SP-439a</v>
          </cell>
          <cell r="F547" t="str">
            <v>SP- 02</v>
          </cell>
          <cell r="H547" t="str">
            <v>SP-439a</v>
          </cell>
          <cell r="T547">
            <v>222052</v>
          </cell>
          <cell r="Z547" t="str">
            <v>Señal Picada</v>
          </cell>
        </row>
        <row r="548">
          <cell r="A548" t="str">
            <v>SP-441a</v>
          </cell>
          <cell r="F548" t="str">
            <v>SP- 06</v>
          </cell>
          <cell r="H548" t="str">
            <v>SP-441a</v>
          </cell>
          <cell r="T548">
            <v>222052</v>
          </cell>
          <cell r="Z548" t="str">
            <v>Señal Picada</v>
          </cell>
        </row>
        <row r="549">
          <cell r="A549" t="str">
            <v>SP-442a</v>
          </cell>
          <cell r="F549" t="str">
            <v>SP- 06</v>
          </cell>
          <cell r="H549" t="str">
            <v>SP-442a</v>
          </cell>
          <cell r="T549">
            <v>222052</v>
          </cell>
          <cell r="Z549" t="str">
            <v>Señal Picada</v>
          </cell>
        </row>
        <row r="550">
          <cell r="A550" t="str">
            <v>SP-443a</v>
          </cell>
          <cell r="F550" t="str">
            <v>SP- 06</v>
          </cell>
          <cell r="H550" t="str">
            <v>SP-443a</v>
          </cell>
          <cell r="T550">
            <v>222052</v>
          </cell>
          <cell r="Z550" t="str">
            <v>Señal Picada</v>
          </cell>
        </row>
        <row r="551">
          <cell r="A551" t="str">
            <v>SP-444a</v>
          </cell>
          <cell r="F551" t="str">
            <v>SP- 06</v>
          </cell>
          <cell r="H551" t="str">
            <v>SP-444a</v>
          </cell>
          <cell r="T551">
            <v>222052</v>
          </cell>
          <cell r="Z551" t="str">
            <v>Señal Picada</v>
          </cell>
        </row>
        <row r="552">
          <cell r="A552" t="str">
            <v>SP-445a</v>
          </cell>
          <cell r="F552" t="str">
            <v>SP- 06</v>
          </cell>
          <cell r="H552" t="str">
            <v>SP-445a</v>
          </cell>
          <cell r="T552">
            <v>222052</v>
          </cell>
          <cell r="Z552" t="str">
            <v>Señal Picada</v>
          </cell>
        </row>
        <row r="553">
          <cell r="A553" t="str">
            <v>SP-446a</v>
          </cell>
          <cell r="F553" t="str">
            <v>SP- 06</v>
          </cell>
          <cell r="H553" t="str">
            <v>SP-446a</v>
          </cell>
          <cell r="T553">
            <v>222052</v>
          </cell>
          <cell r="Z553" t="str">
            <v>Señal Picada</v>
          </cell>
        </row>
        <row r="554">
          <cell r="A554" t="str">
            <v>SP-447a</v>
          </cell>
          <cell r="F554" t="str">
            <v>SP- 03</v>
          </cell>
          <cell r="H554" t="str">
            <v>SP-447a</v>
          </cell>
          <cell r="T554">
            <v>222052</v>
          </cell>
          <cell r="Z554" t="str">
            <v>Señal Picada</v>
          </cell>
        </row>
        <row r="555">
          <cell r="A555" t="str">
            <v>SP-449[00]a</v>
          </cell>
          <cell r="F555" t="str">
            <v>SP- 09</v>
          </cell>
          <cell r="H555" t="str">
            <v>SP-449[00]a</v>
          </cell>
          <cell r="T555">
            <v>222052</v>
          </cell>
          <cell r="Z555" t="str">
            <v>Señal Picada</v>
          </cell>
        </row>
        <row r="556">
          <cell r="A556" t="str">
            <v>SP-45</v>
          </cell>
          <cell r="F556" t="str">
            <v>SP- 02</v>
          </cell>
          <cell r="H556" t="str">
            <v>SP-45</v>
          </cell>
          <cell r="T556">
            <v>222052</v>
          </cell>
          <cell r="Z556" t="str">
            <v>Señal Picada</v>
          </cell>
        </row>
        <row r="557">
          <cell r="A557" t="str">
            <v>SP-450a</v>
          </cell>
          <cell r="F557" t="str">
            <v>SP-10</v>
          </cell>
          <cell r="H557" t="str">
            <v>SP-450a</v>
          </cell>
          <cell r="T557">
            <v>222052</v>
          </cell>
          <cell r="Z557" t="str">
            <v>Señal Picada</v>
          </cell>
        </row>
        <row r="558">
          <cell r="A558" t="str">
            <v>SP-451a</v>
          </cell>
          <cell r="F558" t="str">
            <v>SP-10</v>
          </cell>
          <cell r="H558" t="str">
            <v>SP-451a</v>
          </cell>
          <cell r="T558">
            <v>222052</v>
          </cell>
          <cell r="Z558" t="str">
            <v>Señal Picada</v>
          </cell>
        </row>
        <row r="559">
          <cell r="A559" t="str">
            <v>SP-452a</v>
          </cell>
          <cell r="F559" t="str">
            <v>SP-10</v>
          </cell>
          <cell r="H559" t="str">
            <v>SP-452a</v>
          </cell>
          <cell r="T559">
            <v>222052</v>
          </cell>
          <cell r="Z559" t="str">
            <v>Señal Picada</v>
          </cell>
        </row>
        <row r="560">
          <cell r="A560" t="str">
            <v>SP-453a</v>
          </cell>
          <cell r="F560" t="str">
            <v>SP-10</v>
          </cell>
          <cell r="H560" t="str">
            <v>SP-453a</v>
          </cell>
          <cell r="T560">
            <v>222052</v>
          </cell>
          <cell r="Z560" t="str">
            <v>Señal Picada</v>
          </cell>
        </row>
        <row r="561">
          <cell r="A561" t="str">
            <v>SP-455a</v>
          </cell>
          <cell r="F561" t="str">
            <v>SP-10</v>
          </cell>
          <cell r="H561" t="str">
            <v>SP-455a</v>
          </cell>
          <cell r="T561">
            <v>222052</v>
          </cell>
          <cell r="Z561" t="str">
            <v>Señal Picada</v>
          </cell>
        </row>
        <row r="562">
          <cell r="A562" t="str">
            <v>SP-458a</v>
          </cell>
          <cell r="F562" t="str">
            <v>SP- 02</v>
          </cell>
          <cell r="H562" t="str">
            <v>SP-458a</v>
          </cell>
          <cell r="T562">
            <v>222052</v>
          </cell>
          <cell r="Z562" t="str">
            <v>Señal Picada</v>
          </cell>
        </row>
        <row r="563">
          <cell r="A563" t="str">
            <v>SP-46</v>
          </cell>
          <cell r="F563" t="str">
            <v>SP- 02</v>
          </cell>
          <cell r="H563" t="str">
            <v>SP-46</v>
          </cell>
          <cell r="T563">
            <v>222052</v>
          </cell>
          <cell r="Z563" t="str">
            <v>Señal Picada</v>
          </cell>
        </row>
        <row r="564">
          <cell r="A564" t="str">
            <v>SP-461a</v>
          </cell>
          <cell r="F564" t="str">
            <v>SP- 01</v>
          </cell>
          <cell r="H564" t="str">
            <v>SP-461a</v>
          </cell>
          <cell r="T564">
            <v>222052</v>
          </cell>
          <cell r="Z564" t="str">
            <v>Señal Picada</v>
          </cell>
        </row>
        <row r="565">
          <cell r="A565" t="str">
            <v>SP-462a</v>
          </cell>
          <cell r="F565" t="str">
            <v>SP- 01</v>
          </cell>
          <cell r="H565" t="str">
            <v>SP-462a</v>
          </cell>
          <cell r="T565">
            <v>222052</v>
          </cell>
          <cell r="Z565" t="str">
            <v>Señal Picada</v>
          </cell>
        </row>
        <row r="566">
          <cell r="A566" t="str">
            <v>SP-463a</v>
          </cell>
          <cell r="F566" t="str">
            <v>SP- 01</v>
          </cell>
          <cell r="H566" t="str">
            <v>SP-463a</v>
          </cell>
          <cell r="T566">
            <v>222052</v>
          </cell>
          <cell r="Z566" t="str">
            <v>Señal Picada</v>
          </cell>
        </row>
        <row r="567">
          <cell r="A567" t="str">
            <v>SP-465a</v>
          </cell>
          <cell r="F567" t="str">
            <v>SP- 01</v>
          </cell>
          <cell r="H567" t="str">
            <v>SP-465a</v>
          </cell>
          <cell r="T567">
            <v>222052</v>
          </cell>
          <cell r="Z567" t="str">
            <v>Señal Picada</v>
          </cell>
        </row>
        <row r="568">
          <cell r="A568" t="str">
            <v>SP-466a</v>
          </cell>
          <cell r="F568" t="str">
            <v>SP- 02</v>
          </cell>
          <cell r="H568" t="str">
            <v>SP-466a</v>
          </cell>
          <cell r="T568">
            <v>222052</v>
          </cell>
          <cell r="Z568" t="str">
            <v>Señal Picada</v>
          </cell>
        </row>
        <row r="569">
          <cell r="A569" t="str">
            <v>SP-467a</v>
          </cell>
          <cell r="F569" t="str">
            <v>SP- 02</v>
          </cell>
          <cell r="H569" t="str">
            <v>SP-467a</v>
          </cell>
          <cell r="T569">
            <v>222052</v>
          </cell>
          <cell r="Z569" t="str">
            <v>Señal Picada</v>
          </cell>
        </row>
        <row r="570">
          <cell r="A570" t="str">
            <v>SP-468a</v>
          </cell>
          <cell r="F570" t="str">
            <v>SP- 02</v>
          </cell>
          <cell r="H570" t="str">
            <v>SP-468a</v>
          </cell>
          <cell r="T570">
            <v>222052</v>
          </cell>
          <cell r="Z570" t="str">
            <v>Señal Picada</v>
          </cell>
        </row>
        <row r="571">
          <cell r="A571" t="str">
            <v>SP-473a</v>
          </cell>
          <cell r="F571" t="str">
            <v>SP- 02</v>
          </cell>
          <cell r="H571" t="str">
            <v>SP-473a</v>
          </cell>
          <cell r="T571">
            <v>222052</v>
          </cell>
          <cell r="Z571" t="str">
            <v>Señal Picada</v>
          </cell>
        </row>
        <row r="572">
          <cell r="A572" t="str">
            <v>SP-474a</v>
          </cell>
          <cell r="F572" t="str">
            <v>SP- 02</v>
          </cell>
          <cell r="H572" t="str">
            <v>SP-474a</v>
          </cell>
          <cell r="T572">
            <v>222052</v>
          </cell>
          <cell r="Z572" t="str">
            <v>Señal Picada</v>
          </cell>
        </row>
        <row r="573">
          <cell r="A573" t="str">
            <v>SP-476a</v>
          </cell>
          <cell r="F573" t="str">
            <v>SP- 07</v>
          </cell>
          <cell r="H573" t="str">
            <v>SP-476a</v>
          </cell>
          <cell r="T573">
            <v>222052</v>
          </cell>
          <cell r="Z573" t="str">
            <v>Señal Picada</v>
          </cell>
        </row>
        <row r="574">
          <cell r="A574" t="str">
            <v>SP-47a(I)</v>
          </cell>
          <cell r="F574" t="str">
            <v>SP- 02</v>
          </cell>
          <cell r="H574" t="str">
            <v>SP-47a(I)</v>
          </cell>
          <cell r="T574">
            <v>222052</v>
          </cell>
          <cell r="Z574" t="str">
            <v>Señal Picada</v>
          </cell>
        </row>
        <row r="575">
          <cell r="A575" t="str">
            <v>SP-483a</v>
          </cell>
          <cell r="F575" t="str">
            <v>SP-10</v>
          </cell>
          <cell r="H575" t="str">
            <v>SP-483a</v>
          </cell>
          <cell r="T575">
            <v>222052</v>
          </cell>
          <cell r="Z575" t="str">
            <v>Señal Picada</v>
          </cell>
        </row>
        <row r="576">
          <cell r="A576" t="str">
            <v>SP-484a</v>
          </cell>
          <cell r="F576" t="str">
            <v>SP-10</v>
          </cell>
          <cell r="H576" t="str">
            <v>SP-484a</v>
          </cell>
          <cell r="T576">
            <v>222052</v>
          </cell>
          <cell r="Z576" t="str">
            <v>Señal Picada</v>
          </cell>
        </row>
        <row r="577">
          <cell r="A577" t="str">
            <v>SP-485a</v>
          </cell>
          <cell r="F577" t="str">
            <v>SP-10</v>
          </cell>
          <cell r="H577" t="str">
            <v>SP-485a</v>
          </cell>
          <cell r="T577">
            <v>222052</v>
          </cell>
          <cell r="Z577" t="str">
            <v>Señal Picada</v>
          </cell>
        </row>
        <row r="578">
          <cell r="A578" t="str">
            <v>SP-486a</v>
          </cell>
          <cell r="F578" t="str">
            <v>SP-10</v>
          </cell>
          <cell r="H578" t="str">
            <v>SP-486a</v>
          </cell>
          <cell r="T578">
            <v>222052</v>
          </cell>
          <cell r="Z578" t="str">
            <v>Señal Picada</v>
          </cell>
        </row>
        <row r="579">
          <cell r="A579" t="str">
            <v>SP-487a</v>
          </cell>
          <cell r="F579" t="str">
            <v>SP-10</v>
          </cell>
          <cell r="H579" t="str">
            <v>SP-487a</v>
          </cell>
          <cell r="T579">
            <v>222052</v>
          </cell>
          <cell r="Z579" t="str">
            <v>Señal Picada</v>
          </cell>
        </row>
        <row r="580">
          <cell r="A580" t="str">
            <v>SP-488a</v>
          </cell>
          <cell r="F580" t="str">
            <v>SP-10</v>
          </cell>
          <cell r="H580" t="str">
            <v>SP-488a</v>
          </cell>
          <cell r="T580">
            <v>222052</v>
          </cell>
          <cell r="Z580" t="str">
            <v>Señal Picada</v>
          </cell>
        </row>
        <row r="581">
          <cell r="A581" t="str">
            <v>SP-489a</v>
          </cell>
          <cell r="F581" t="str">
            <v>SP-10</v>
          </cell>
          <cell r="H581" t="str">
            <v>SP-489a</v>
          </cell>
          <cell r="T581">
            <v>222052</v>
          </cell>
          <cell r="Z581" t="str">
            <v>Señal Picada</v>
          </cell>
        </row>
        <row r="582">
          <cell r="A582" t="str">
            <v>SP-49</v>
          </cell>
          <cell r="F582" t="str">
            <v>SP- 02</v>
          </cell>
          <cell r="H582" t="str">
            <v>SP-49</v>
          </cell>
          <cell r="T582">
            <v>222052</v>
          </cell>
          <cell r="Z582" t="str">
            <v>Señal Picada</v>
          </cell>
        </row>
        <row r="583">
          <cell r="A583" t="str">
            <v>SP-490a</v>
          </cell>
          <cell r="F583" t="str">
            <v>SP-10</v>
          </cell>
          <cell r="H583" t="str">
            <v>SP-490a</v>
          </cell>
          <cell r="T583">
            <v>222052</v>
          </cell>
          <cell r="Z583" t="str">
            <v>Señal Picada</v>
          </cell>
        </row>
        <row r="584">
          <cell r="A584" t="str">
            <v>SP-495a</v>
          </cell>
          <cell r="F584" t="str">
            <v>SP-10</v>
          </cell>
          <cell r="H584" t="str">
            <v>SP-495a</v>
          </cell>
          <cell r="T584">
            <v>222052</v>
          </cell>
          <cell r="Z584" t="str">
            <v>Señal Picada</v>
          </cell>
        </row>
        <row r="585">
          <cell r="A585" t="str">
            <v>SP-496a</v>
          </cell>
          <cell r="F585" t="str">
            <v>SP-10</v>
          </cell>
          <cell r="H585" t="str">
            <v>SP-496a</v>
          </cell>
          <cell r="T585">
            <v>222052</v>
          </cell>
          <cell r="Z585" t="str">
            <v>Señal Picada</v>
          </cell>
        </row>
        <row r="586">
          <cell r="A586" t="str">
            <v>SP-497a</v>
          </cell>
          <cell r="F586" t="str">
            <v>SP-10</v>
          </cell>
          <cell r="H586" t="str">
            <v>SP-497a</v>
          </cell>
          <cell r="T586">
            <v>222052</v>
          </cell>
          <cell r="Z586" t="str">
            <v>Señal Picada</v>
          </cell>
        </row>
        <row r="587">
          <cell r="A587" t="str">
            <v>SP-498a</v>
          </cell>
          <cell r="F587" t="str">
            <v>SP-10</v>
          </cell>
          <cell r="H587" t="str">
            <v>SP-498a</v>
          </cell>
          <cell r="T587">
            <v>222052</v>
          </cell>
          <cell r="Z587" t="str">
            <v>Señal Picada</v>
          </cell>
        </row>
        <row r="588">
          <cell r="A588" t="str">
            <v>SP-499a</v>
          </cell>
          <cell r="F588" t="str">
            <v>SP-10</v>
          </cell>
          <cell r="H588" t="str">
            <v>SP-499a</v>
          </cell>
          <cell r="T588">
            <v>222052</v>
          </cell>
          <cell r="Z588" t="str">
            <v>Señal Picada</v>
          </cell>
        </row>
        <row r="589">
          <cell r="A589" t="str">
            <v>SP-4a(I)</v>
          </cell>
          <cell r="F589" t="str">
            <v>SP- 01</v>
          </cell>
          <cell r="H589" t="str">
            <v>SP-4a(I)</v>
          </cell>
          <cell r="T589">
            <v>222052</v>
          </cell>
          <cell r="Z589" t="str">
            <v>Señal Picada</v>
          </cell>
        </row>
        <row r="590">
          <cell r="A590" t="str">
            <v>SP-50</v>
          </cell>
          <cell r="F590" t="str">
            <v>SP- 02</v>
          </cell>
          <cell r="H590" t="str">
            <v>SP-50</v>
          </cell>
          <cell r="T590">
            <v>222052</v>
          </cell>
          <cell r="Z590" t="str">
            <v>Señal Picada</v>
          </cell>
        </row>
        <row r="591">
          <cell r="A591" t="str">
            <v>SP-500[00]a</v>
          </cell>
          <cell r="F591" t="str">
            <v>SP-10</v>
          </cell>
          <cell r="H591" t="str">
            <v>SP-500[00]a</v>
          </cell>
          <cell r="T591">
            <v>222052</v>
          </cell>
          <cell r="Z591" t="str">
            <v>Señal Picada</v>
          </cell>
        </row>
        <row r="592">
          <cell r="A592" t="str">
            <v>SP-501[00]a</v>
          </cell>
          <cell r="F592" t="str">
            <v>SP-10</v>
          </cell>
          <cell r="H592" t="str">
            <v>SP-501[00]a</v>
          </cell>
          <cell r="T592">
            <v>222052</v>
          </cell>
          <cell r="Z592" t="str">
            <v>Señal Picada</v>
          </cell>
        </row>
        <row r="593">
          <cell r="A593" t="str">
            <v>SP-502[00]a</v>
          </cell>
          <cell r="F593" t="str">
            <v>SP- 09</v>
          </cell>
          <cell r="H593" t="str">
            <v>SP-502[00]a</v>
          </cell>
          <cell r="T593">
            <v>222052</v>
          </cell>
          <cell r="Z593" t="str">
            <v>Señal Picada</v>
          </cell>
        </row>
        <row r="594">
          <cell r="A594" t="str">
            <v>SP-503a</v>
          </cell>
          <cell r="F594" t="str">
            <v>SP- 09</v>
          </cell>
          <cell r="H594" t="str">
            <v>SP-503a</v>
          </cell>
          <cell r="T594">
            <v>222052</v>
          </cell>
          <cell r="Z594" t="str">
            <v>Señal Picada</v>
          </cell>
        </row>
        <row r="595">
          <cell r="A595" t="str">
            <v>SP-504a</v>
          </cell>
          <cell r="F595" t="str">
            <v>SP-10</v>
          </cell>
          <cell r="H595" t="str">
            <v>SP-504a</v>
          </cell>
          <cell r="T595">
            <v>222052</v>
          </cell>
          <cell r="Z595" t="str">
            <v>Señal Picada</v>
          </cell>
        </row>
        <row r="596">
          <cell r="A596" t="str">
            <v>SP-505a</v>
          </cell>
          <cell r="F596" t="str">
            <v>SP-10</v>
          </cell>
          <cell r="H596" t="str">
            <v>SP-505a</v>
          </cell>
          <cell r="T596">
            <v>222052</v>
          </cell>
          <cell r="Z596" t="str">
            <v>Señal Picada</v>
          </cell>
        </row>
        <row r="597">
          <cell r="A597" t="str">
            <v>SP-506a</v>
          </cell>
          <cell r="F597" t="str">
            <v>SP-10</v>
          </cell>
          <cell r="H597" t="str">
            <v>SP-506a</v>
          </cell>
          <cell r="T597">
            <v>222052</v>
          </cell>
          <cell r="Z597" t="str">
            <v>Señal Picada</v>
          </cell>
        </row>
        <row r="598">
          <cell r="A598" t="str">
            <v>SP-508[00]a</v>
          </cell>
          <cell r="F598" t="str">
            <v>SP-10</v>
          </cell>
          <cell r="H598" t="str">
            <v>SP-508[00]a</v>
          </cell>
          <cell r="T598">
            <v>222052</v>
          </cell>
          <cell r="Z598" t="str">
            <v>Señal Picada</v>
          </cell>
        </row>
        <row r="599">
          <cell r="A599" t="str">
            <v>SP-51</v>
          </cell>
          <cell r="F599" t="str">
            <v>SP- 02</v>
          </cell>
          <cell r="H599" t="str">
            <v>SP-51</v>
          </cell>
          <cell r="T599">
            <v>222052</v>
          </cell>
          <cell r="Z599" t="str">
            <v>Señal Picada</v>
          </cell>
        </row>
        <row r="600">
          <cell r="A600" t="str">
            <v>SP-511a</v>
          </cell>
          <cell r="F600" t="str">
            <v>SP- 06</v>
          </cell>
          <cell r="H600" t="str">
            <v>SP-511a</v>
          </cell>
          <cell r="T600">
            <v>222052</v>
          </cell>
          <cell r="Z600" t="str">
            <v>Señal Picada</v>
          </cell>
        </row>
        <row r="601">
          <cell r="A601" t="str">
            <v>SP-516[00]a</v>
          </cell>
          <cell r="F601" t="str">
            <v>SP-10</v>
          </cell>
          <cell r="H601" t="str">
            <v>SP-516[00]a</v>
          </cell>
          <cell r="T601">
            <v>222052</v>
          </cell>
          <cell r="Z601" t="str">
            <v>Señal Picada</v>
          </cell>
        </row>
        <row r="602">
          <cell r="A602" t="str">
            <v>SP-517[00]a</v>
          </cell>
          <cell r="F602" t="str">
            <v>SP-10</v>
          </cell>
          <cell r="H602" t="str">
            <v>SP-517[00]a</v>
          </cell>
          <cell r="T602">
            <v>222052</v>
          </cell>
          <cell r="Z602" t="str">
            <v>Señal Picada</v>
          </cell>
        </row>
        <row r="603">
          <cell r="A603" t="str">
            <v>SP-518[00]a</v>
          </cell>
          <cell r="F603" t="str">
            <v>SP- 09</v>
          </cell>
          <cell r="H603" t="str">
            <v>SP-518[00]a</v>
          </cell>
          <cell r="T603">
            <v>222052</v>
          </cell>
          <cell r="Z603" t="str">
            <v>Señal Picada</v>
          </cell>
        </row>
        <row r="604">
          <cell r="A604" t="str">
            <v>SP-53</v>
          </cell>
          <cell r="F604" t="str">
            <v>SP- 03</v>
          </cell>
          <cell r="H604" t="str">
            <v>SP-53</v>
          </cell>
          <cell r="T604">
            <v>222052</v>
          </cell>
          <cell r="Z604" t="str">
            <v>Señal Picada</v>
          </cell>
        </row>
        <row r="605">
          <cell r="A605" t="str">
            <v>SP-55a(I)</v>
          </cell>
          <cell r="F605" t="str">
            <v>SP- 02</v>
          </cell>
          <cell r="H605" t="str">
            <v>SP-55a(I)</v>
          </cell>
          <cell r="T605">
            <v>222052</v>
          </cell>
          <cell r="Z605" t="str">
            <v>Señal Picada</v>
          </cell>
        </row>
        <row r="606">
          <cell r="A606" t="str">
            <v>SP-60a(I)</v>
          </cell>
          <cell r="F606" t="str">
            <v>SP- 06</v>
          </cell>
          <cell r="H606" t="str">
            <v>SP-60a(I)</v>
          </cell>
          <cell r="T606">
            <v>222052</v>
          </cell>
          <cell r="Z606" t="str">
            <v>Señal Picada</v>
          </cell>
        </row>
        <row r="607">
          <cell r="A607" t="str">
            <v>SP-62(II)[00]a</v>
          </cell>
          <cell r="F607" t="str">
            <v>SP- 03</v>
          </cell>
          <cell r="H607" t="str">
            <v>SP-62(II)[00]a</v>
          </cell>
          <cell r="T607">
            <v>222052</v>
          </cell>
          <cell r="Z607" t="str">
            <v>Señal Picada</v>
          </cell>
        </row>
        <row r="608">
          <cell r="A608" t="str">
            <v>SP-63(I)</v>
          </cell>
          <cell r="F608" t="str">
            <v>SP- 03</v>
          </cell>
          <cell r="H608" t="str">
            <v>SP-63(I)</v>
          </cell>
          <cell r="T608">
            <v>222052</v>
          </cell>
          <cell r="Z608" t="str">
            <v>Señal Picada</v>
          </cell>
        </row>
        <row r="609">
          <cell r="A609" t="str">
            <v>SP-64</v>
          </cell>
          <cell r="F609" t="str">
            <v>SP- 03</v>
          </cell>
          <cell r="H609" t="str">
            <v>SP-64</v>
          </cell>
          <cell r="T609">
            <v>222052</v>
          </cell>
          <cell r="Z609" t="str">
            <v>Señal Picada</v>
          </cell>
        </row>
        <row r="610">
          <cell r="A610" t="str">
            <v>SP-65(I)[00]a</v>
          </cell>
          <cell r="F610" t="str">
            <v>SP- 03</v>
          </cell>
          <cell r="H610" t="str">
            <v>SP-65(I)[00]a</v>
          </cell>
          <cell r="T610">
            <v>222052</v>
          </cell>
          <cell r="Z610" t="str">
            <v>Señal Picada</v>
          </cell>
        </row>
        <row r="611">
          <cell r="A611" t="str">
            <v>SP-66a(I)</v>
          </cell>
          <cell r="F611" t="str">
            <v>SP- 03</v>
          </cell>
          <cell r="H611" t="str">
            <v>SP-66a(I)</v>
          </cell>
          <cell r="T611">
            <v>222052</v>
          </cell>
          <cell r="Z611" t="str">
            <v>Señal Picada</v>
          </cell>
        </row>
        <row r="612">
          <cell r="A612" t="str">
            <v>SP-67</v>
          </cell>
          <cell r="F612" t="str">
            <v>SP- 03</v>
          </cell>
          <cell r="H612" t="str">
            <v>SP-67</v>
          </cell>
          <cell r="T612">
            <v>222052</v>
          </cell>
          <cell r="Z612" t="str">
            <v>Señal Picada</v>
          </cell>
        </row>
        <row r="613">
          <cell r="A613" t="str">
            <v>SP-69</v>
          </cell>
          <cell r="F613" t="str">
            <v>SP- 03</v>
          </cell>
          <cell r="H613" t="str">
            <v>SP-69</v>
          </cell>
          <cell r="T613">
            <v>222052</v>
          </cell>
          <cell r="Z613" t="str">
            <v>Señal Picada</v>
          </cell>
        </row>
        <row r="614">
          <cell r="A614" t="str">
            <v>SP-70</v>
          </cell>
          <cell r="F614" t="str">
            <v>SP- 03</v>
          </cell>
          <cell r="H614" t="str">
            <v>SP-70</v>
          </cell>
          <cell r="T614">
            <v>222052</v>
          </cell>
          <cell r="Z614" t="str">
            <v>Señal Picada</v>
          </cell>
        </row>
        <row r="615">
          <cell r="A615" t="str">
            <v>SP-77</v>
          </cell>
          <cell r="F615" t="str">
            <v>SP- 03</v>
          </cell>
          <cell r="H615" t="str">
            <v>SP-77</v>
          </cell>
          <cell r="T615">
            <v>222052</v>
          </cell>
          <cell r="Z615" t="str">
            <v>Señal Picada</v>
          </cell>
        </row>
        <row r="616">
          <cell r="A616" t="str">
            <v>SP-78</v>
          </cell>
          <cell r="F616" t="str">
            <v>SP- 03</v>
          </cell>
          <cell r="H616" t="str">
            <v>SP-78</v>
          </cell>
          <cell r="T616">
            <v>222052</v>
          </cell>
          <cell r="Z616" t="str">
            <v>Señal Picada</v>
          </cell>
        </row>
        <row r="617">
          <cell r="A617" t="str">
            <v>SP-79(I)</v>
          </cell>
          <cell r="F617" t="str">
            <v>SP- 07</v>
          </cell>
          <cell r="H617" t="str">
            <v>SP-79(I)</v>
          </cell>
          <cell r="T617">
            <v>222052</v>
          </cell>
          <cell r="Z617" t="str">
            <v>Señal Picada</v>
          </cell>
        </row>
        <row r="618">
          <cell r="A618" t="str">
            <v>SP-83</v>
          </cell>
          <cell r="F618" t="str">
            <v>SP- 04</v>
          </cell>
          <cell r="H618" t="str">
            <v>SP-83</v>
          </cell>
          <cell r="T618">
            <v>222052</v>
          </cell>
          <cell r="Z618" t="str">
            <v>Señal Picada</v>
          </cell>
        </row>
        <row r="619">
          <cell r="A619" t="str">
            <v>SP-84</v>
          </cell>
          <cell r="F619" t="str">
            <v>SP- 04</v>
          </cell>
          <cell r="H619" t="str">
            <v>SP-84</v>
          </cell>
          <cell r="T619">
            <v>222052</v>
          </cell>
          <cell r="Z619" t="str">
            <v>Señal Picada</v>
          </cell>
        </row>
        <row r="620">
          <cell r="A620" t="str">
            <v>SP-86a(I)</v>
          </cell>
          <cell r="F620" t="str">
            <v>SP- 09</v>
          </cell>
          <cell r="H620" t="str">
            <v>SP-86a(I)</v>
          </cell>
          <cell r="T620">
            <v>222052</v>
          </cell>
          <cell r="Z620" t="str">
            <v>Señal Picada</v>
          </cell>
        </row>
        <row r="621">
          <cell r="A621" t="str">
            <v>SP-88(I)[00]a</v>
          </cell>
          <cell r="F621" t="str">
            <v>SP- 07</v>
          </cell>
          <cell r="H621" t="str">
            <v>SP-88(I)[00]a</v>
          </cell>
          <cell r="T621">
            <v>222052</v>
          </cell>
          <cell r="Z621" t="str">
            <v>Señal Picada</v>
          </cell>
        </row>
        <row r="622">
          <cell r="A622" t="str">
            <v>SP-8a(I)</v>
          </cell>
          <cell r="F622" t="str">
            <v>SP- 01</v>
          </cell>
          <cell r="H622" t="str">
            <v>SP-8a(I)</v>
          </cell>
          <cell r="T622">
            <v>222052</v>
          </cell>
          <cell r="Z622" t="str">
            <v>Señal Picada</v>
          </cell>
        </row>
        <row r="623">
          <cell r="A623" t="str">
            <v>SP-90(I)[00]a</v>
          </cell>
          <cell r="F623" t="str">
            <v>SP- 09</v>
          </cell>
          <cell r="H623" t="str">
            <v>SP-90(I)[00]a</v>
          </cell>
          <cell r="T623">
            <v>222052</v>
          </cell>
          <cell r="Z623" t="str">
            <v>Señal Picada</v>
          </cell>
        </row>
        <row r="624">
          <cell r="A624" t="str">
            <v>SP-92a(I)</v>
          </cell>
          <cell r="F624" t="str">
            <v>SP- 03</v>
          </cell>
          <cell r="H624" t="str">
            <v>SP-92a(I)</v>
          </cell>
          <cell r="T624">
            <v>222052</v>
          </cell>
          <cell r="Z624" t="str">
            <v>Señal Picada</v>
          </cell>
        </row>
        <row r="625">
          <cell r="A625" t="str">
            <v>SP-94</v>
          </cell>
          <cell r="F625" t="str">
            <v>SP- 04</v>
          </cell>
          <cell r="H625" t="str">
            <v>SP-94</v>
          </cell>
          <cell r="T625">
            <v>222052</v>
          </cell>
          <cell r="Z625" t="str">
            <v>Señal Picada</v>
          </cell>
        </row>
        <row r="626">
          <cell r="A626" t="str">
            <v>SP-99a(I)</v>
          </cell>
          <cell r="F626" t="str">
            <v>SP- 09</v>
          </cell>
          <cell r="H626" t="str">
            <v>SP-99a(I)</v>
          </cell>
          <cell r="T626">
            <v>222052</v>
          </cell>
          <cell r="Z626" t="str">
            <v>Señal Picada</v>
          </cell>
        </row>
        <row r="627">
          <cell r="A627" t="str">
            <v>VAM.a-87(d)[00]a</v>
          </cell>
          <cell r="F627" t="str">
            <v>VAM</v>
          </cell>
          <cell r="H627" t="str">
            <v>VAM.a-87(d)[00]a</v>
          </cell>
          <cell r="T627">
            <v>221169</v>
          </cell>
          <cell r="Z627" t="str">
            <v>Volcán Auca Mahuida</v>
          </cell>
        </row>
        <row r="628">
          <cell r="A628" t="str">
            <v>VAM.a-98(d)[00]a</v>
          </cell>
          <cell r="F628" t="str">
            <v>VAM</v>
          </cell>
          <cell r="H628" t="str">
            <v>VAM.a-98(d)[00]a</v>
          </cell>
          <cell r="T628">
            <v>221169</v>
          </cell>
          <cell r="Z628" t="str">
            <v>Volcán Auca Mahuida</v>
          </cell>
        </row>
        <row r="629">
          <cell r="A629" t="str">
            <v>VAM-0006[01]a</v>
          </cell>
          <cell r="F629" t="str">
            <v>VAM</v>
          </cell>
          <cell r="H629" t="str">
            <v>VAM-0006[01]a</v>
          </cell>
          <cell r="T629">
            <v>221169</v>
          </cell>
          <cell r="Z629" t="str">
            <v>Volcán Auca Mahuida</v>
          </cell>
        </row>
        <row r="630">
          <cell r="A630" t="str">
            <v>VAM-0007[00]a</v>
          </cell>
          <cell r="F630" t="str">
            <v>VAM</v>
          </cell>
          <cell r="H630" t="str">
            <v>VAM-0007[00]a</v>
          </cell>
          <cell r="T630">
            <v>221169</v>
          </cell>
          <cell r="Z630" t="str">
            <v>Volcán Auca Mahuida</v>
          </cell>
        </row>
        <row r="631">
          <cell r="A631" t="str">
            <v>VAM-0008[00]a</v>
          </cell>
          <cell r="F631" t="str">
            <v>VAM</v>
          </cell>
          <cell r="H631" t="str">
            <v>VAM-0008[00]a</v>
          </cell>
          <cell r="T631">
            <v>221169</v>
          </cell>
          <cell r="Z631" t="str">
            <v>Volcán Auca Mahuida</v>
          </cell>
        </row>
        <row r="632">
          <cell r="A632" t="str">
            <v>VAM-0011[00]a(I)</v>
          </cell>
          <cell r="F632" t="str">
            <v>VAM</v>
          </cell>
          <cell r="H632" t="str">
            <v>VAM-0011[00]a(I)</v>
          </cell>
          <cell r="T632">
            <v>221169</v>
          </cell>
          <cell r="Z632" t="str">
            <v>Volcán Auca Mahuida</v>
          </cell>
        </row>
        <row r="633">
          <cell r="A633" t="str">
            <v>VAM-0013[00]a</v>
          </cell>
          <cell r="F633" t="str">
            <v>VAM</v>
          </cell>
          <cell r="H633" t="str">
            <v>VAM-0013[00]a</v>
          </cell>
          <cell r="T633">
            <v>221169</v>
          </cell>
          <cell r="Z633" t="str">
            <v>Volcán Auca Mahuida</v>
          </cell>
        </row>
        <row r="634">
          <cell r="A634" t="str">
            <v>VAM-0017[00]a</v>
          </cell>
          <cell r="F634" t="str">
            <v>VAM</v>
          </cell>
          <cell r="H634" t="str">
            <v>VAM-0017[00]a</v>
          </cell>
          <cell r="T634">
            <v>221169</v>
          </cell>
          <cell r="Z634" t="str">
            <v>Volcán Auca Mahuida</v>
          </cell>
        </row>
        <row r="635">
          <cell r="A635" t="str">
            <v>VAM-100(d)[00]a</v>
          </cell>
          <cell r="F635" t="str">
            <v>VAM</v>
          </cell>
          <cell r="H635" t="str">
            <v>VAM-100(d)[00]a</v>
          </cell>
          <cell r="T635">
            <v>221169</v>
          </cell>
          <cell r="Z635" t="str">
            <v>Volcán Auca Mahuida</v>
          </cell>
        </row>
        <row r="636">
          <cell r="A636" t="str">
            <v>VAM-14a</v>
          </cell>
          <cell r="F636" t="str">
            <v>VAM</v>
          </cell>
          <cell r="H636" t="str">
            <v>VAM-14a</v>
          </cell>
          <cell r="T636">
            <v>221169</v>
          </cell>
          <cell r="Z636" t="str">
            <v>Volcán Auca Mahuida</v>
          </cell>
        </row>
        <row r="637">
          <cell r="A637" t="str">
            <v>VAM-15a</v>
          </cell>
          <cell r="F637" t="str">
            <v>VAM</v>
          </cell>
          <cell r="H637" t="str">
            <v>VAM-15a</v>
          </cell>
          <cell r="T637">
            <v>221169</v>
          </cell>
          <cell r="Z637" t="str">
            <v>Volcán Auca Mahuida</v>
          </cell>
        </row>
        <row r="638">
          <cell r="A638" t="str">
            <v>VAM-18a</v>
          </cell>
          <cell r="F638" t="str">
            <v>VAM</v>
          </cell>
          <cell r="H638" t="str">
            <v>VAM-18a</v>
          </cell>
          <cell r="T638">
            <v>221169</v>
          </cell>
          <cell r="Z638" t="str">
            <v>Volcán Auca Mahuida</v>
          </cell>
        </row>
        <row r="639">
          <cell r="A639" t="str">
            <v>VAM-19a</v>
          </cell>
          <cell r="F639" t="str">
            <v>VAM</v>
          </cell>
          <cell r="H639" t="str">
            <v>VAM-19a</v>
          </cell>
          <cell r="T639">
            <v>221169</v>
          </cell>
          <cell r="Z639" t="str">
            <v>Volcán Auca Mahuida</v>
          </cell>
        </row>
        <row r="640">
          <cell r="A640" t="str">
            <v>VAM-21a(I)</v>
          </cell>
          <cell r="F640" t="str">
            <v>VAM</v>
          </cell>
          <cell r="H640" t="str">
            <v>VAM-21a(I)</v>
          </cell>
          <cell r="T640">
            <v>221169</v>
          </cell>
          <cell r="Z640" t="str">
            <v>Volcán Auca Mahuida</v>
          </cell>
        </row>
        <row r="641">
          <cell r="A641" t="str">
            <v>VAM-22a</v>
          </cell>
          <cell r="F641" t="str">
            <v>VAM</v>
          </cell>
          <cell r="H641" t="str">
            <v>VAM-22a</v>
          </cell>
          <cell r="T641">
            <v>221169</v>
          </cell>
          <cell r="Z641" t="str">
            <v>Volcán Auca Mahuida</v>
          </cell>
        </row>
        <row r="642">
          <cell r="A642" t="str">
            <v>VAM-25a</v>
          </cell>
          <cell r="F642" t="str">
            <v>VAM</v>
          </cell>
          <cell r="H642" t="str">
            <v>VAM-25a</v>
          </cell>
          <cell r="T642">
            <v>221169</v>
          </cell>
          <cell r="Z642" t="str">
            <v>Volcán Auca Mahuida</v>
          </cell>
        </row>
        <row r="643">
          <cell r="A643" t="str">
            <v>VAM-26a</v>
          </cell>
          <cell r="F643" t="str">
            <v>VAM</v>
          </cell>
          <cell r="H643" t="str">
            <v>VAM-26a</v>
          </cell>
          <cell r="T643">
            <v>221169</v>
          </cell>
          <cell r="Z643" t="str">
            <v>Volcán Auca Mahuida</v>
          </cell>
        </row>
        <row r="644">
          <cell r="A644" t="str">
            <v>VAM-27a</v>
          </cell>
          <cell r="F644" t="str">
            <v>VAM</v>
          </cell>
          <cell r="H644" t="str">
            <v>VAM-27a</v>
          </cell>
          <cell r="T644">
            <v>221169</v>
          </cell>
          <cell r="Z644" t="str">
            <v>Volcán Auca Mahuida</v>
          </cell>
        </row>
        <row r="645">
          <cell r="A645" t="str">
            <v>VAM-29a</v>
          </cell>
          <cell r="F645" t="str">
            <v>VAM</v>
          </cell>
          <cell r="H645" t="str">
            <v>VAM-29a</v>
          </cell>
          <cell r="T645">
            <v>221169</v>
          </cell>
          <cell r="Z645" t="str">
            <v>Volcán Auca Mahuida</v>
          </cell>
        </row>
        <row r="646">
          <cell r="A646" t="str">
            <v>VAM-31a</v>
          </cell>
          <cell r="F646" t="str">
            <v>VAM</v>
          </cell>
          <cell r="H646" t="str">
            <v>VAM-31a</v>
          </cell>
          <cell r="T646">
            <v>221169</v>
          </cell>
          <cell r="Z646" t="str">
            <v>Volcán Auca Mahuida</v>
          </cell>
        </row>
        <row r="647">
          <cell r="A647" t="str">
            <v>VAM-34a</v>
          </cell>
          <cell r="F647" t="str">
            <v>VAM</v>
          </cell>
          <cell r="H647" t="str">
            <v>VAM-34a</v>
          </cell>
          <cell r="T647">
            <v>221169</v>
          </cell>
          <cell r="Z647" t="str">
            <v>Volcán Auca Mahuida</v>
          </cell>
        </row>
        <row r="648">
          <cell r="A648" t="str">
            <v>VAM-40a</v>
          </cell>
          <cell r="F648" t="str">
            <v>VAM</v>
          </cell>
          <cell r="H648" t="str">
            <v>VAM-40a</v>
          </cell>
          <cell r="T648">
            <v>221169</v>
          </cell>
          <cell r="Z648" t="str">
            <v>Volcán Auca Mahuida</v>
          </cell>
        </row>
        <row r="649">
          <cell r="A649" t="str">
            <v>VAM-45a</v>
          </cell>
          <cell r="F649" t="str">
            <v>VAM</v>
          </cell>
          <cell r="H649" t="str">
            <v>VAM-45a</v>
          </cell>
          <cell r="T649">
            <v>221169</v>
          </cell>
          <cell r="Z649" t="str">
            <v>Volcán Auca Mahuida</v>
          </cell>
        </row>
        <row r="650">
          <cell r="A650" t="str">
            <v>VAM-46a</v>
          </cell>
          <cell r="F650" t="str">
            <v>VAM</v>
          </cell>
          <cell r="H650" t="str">
            <v>VAM-46a</v>
          </cell>
          <cell r="T650">
            <v>221169</v>
          </cell>
          <cell r="Z650" t="str">
            <v>Volcán Auca Mahuida</v>
          </cell>
        </row>
        <row r="651">
          <cell r="A651" t="str">
            <v>VAM-47a</v>
          </cell>
          <cell r="F651" t="str">
            <v>VAM</v>
          </cell>
          <cell r="H651" t="str">
            <v>VAM-47a</v>
          </cell>
          <cell r="T651">
            <v>221169</v>
          </cell>
          <cell r="Z651" t="str">
            <v>Volcán Auca Mahuida</v>
          </cell>
        </row>
        <row r="652">
          <cell r="A652" t="str">
            <v>VAM-50a</v>
          </cell>
          <cell r="F652" t="str">
            <v>VAM</v>
          </cell>
          <cell r="H652" t="str">
            <v>VAM-50a</v>
          </cell>
          <cell r="T652">
            <v>221169</v>
          </cell>
          <cell r="Z652" t="str">
            <v>Volcán Auca Mahuida</v>
          </cell>
        </row>
        <row r="653">
          <cell r="A653" t="str">
            <v>VAM-52a</v>
          </cell>
          <cell r="F653" t="str">
            <v>VAM</v>
          </cell>
          <cell r="H653" t="str">
            <v>VAM-52a</v>
          </cell>
          <cell r="T653">
            <v>221169</v>
          </cell>
          <cell r="Z653" t="str">
            <v>Volcán Auca Mahuida</v>
          </cell>
        </row>
        <row r="654">
          <cell r="A654" t="str">
            <v>VAM-53(d)[00]a</v>
          </cell>
          <cell r="F654" t="str">
            <v>VAM</v>
          </cell>
          <cell r="H654" t="str">
            <v>VAM-53(d)[00]a</v>
          </cell>
          <cell r="T654">
            <v>221169</v>
          </cell>
          <cell r="Z654" t="str">
            <v>Volcán Auca Mahuida</v>
          </cell>
        </row>
        <row r="655">
          <cell r="A655" t="str">
            <v>VAM-54(d)[00]a</v>
          </cell>
          <cell r="F655" t="str">
            <v>VAM</v>
          </cell>
          <cell r="H655" t="str">
            <v>VAM-54(d)[00]a</v>
          </cell>
          <cell r="T655">
            <v>221169</v>
          </cell>
          <cell r="Z655" t="str">
            <v>Volcán Auca Mahuida</v>
          </cell>
        </row>
        <row r="656">
          <cell r="A656" t="str">
            <v>VAM-55(d)[00]a</v>
          </cell>
          <cell r="F656" t="str">
            <v>VAM</v>
          </cell>
          <cell r="H656" t="str">
            <v>VAM-55(d)[00]a</v>
          </cell>
          <cell r="T656">
            <v>221169</v>
          </cell>
          <cell r="Z656" t="str">
            <v>Volcán Auca Mahuida</v>
          </cell>
        </row>
        <row r="657">
          <cell r="A657" t="str">
            <v>VAM-57a</v>
          </cell>
          <cell r="F657" t="str">
            <v>VAM</v>
          </cell>
          <cell r="H657" t="str">
            <v>VAM-57a</v>
          </cell>
          <cell r="T657">
            <v>221169</v>
          </cell>
          <cell r="Z657" t="str">
            <v>Volcán Auca Mahuida</v>
          </cell>
        </row>
        <row r="658">
          <cell r="A658" t="str">
            <v>VAM-58(d)[00]a</v>
          </cell>
          <cell r="F658" t="str">
            <v>VAM</v>
          </cell>
          <cell r="H658" t="str">
            <v>VAM-58(d)[00]a</v>
          </cell>
          <cell r="T658">
            <v>221169</v>
          </cell>
          <cell r="Z658" t="str">
            <v>Volcán Auca Mahuida</v>
          </cell>
        </row>
        <row r="659">
          <cell r="A659" t="str">
            <v>VAM-59(d)[00]a</v>
          </cell>
          <cell r="F659" t="str">
            <v>VAM</v>
          </cell>
          <cell r="H659" t="str">
            <v>VAM-59(d)[00]a</v>
          </cell>
          <cell r="T659">
            <v>221169</v>
          </cell>
          <cell r="Z659" t="str">
            <v>Volcán Auca Mahuida</v>
          </cell>
        </row>
        <row r="660">
          <cell r="A660" t="str">
            <v>VAM-62(d)(I)[00]</v>
          </cell>
          <cell r="F660" t="str">
            <v>VAM</v>
          </cell>
          <cell r="H660" t="str">
            <v>VAM-62(d)(I)[00]</v>
          </cell>
          <cell r="T660">
            <v>221169</v>
          </cell>
          <cell r="Z660" t="str">
            <v>Volcán Auca Mahuida</v>
          </cell>
        </row>
        <row r="661">
          <cell r="A661" t="str">
            <v>VAM-65a(d)</v>
          </cell>
          <cell r="F661" t="str">
            <v>VAM</v>
          </cell>
          <cell r="H661" t="str">
            <v>VAM-65a(d)</v>
          </cell>
          <cell r="T661">
            <v>221169</v>
          </cell>
          <cell r="Z661" t="str">
            <v>Volcán Auca Mahuida</v>
          </cell>
        </row>
        <row r="662">
          <cell r="A662" t="str">
            <v>VAM-66a</v>
          </cell>
          <cell r="F662" t="str">
            <v>VAM</v>
          </cell>
          <cell r="H662" t="str">
            <v>VAM-66a</v>
          </cell>
          <cell r="T662">
            <v>221169</v>
          </cell>
          <cell r="Z662" t="str">
            <v>Volcán Auca Mahuida</v>
          </cell>
        </row>
        <row r="663">
          <cell r="A663" t="str">
            <v>VAM-67a(d)</v>
          </cell>
          <cell r="F663" t="str">
            <v>VAM</v>
          </cell>
          <cell r="H663" t="str">
            <v>VAM-67a(d)</v>
          </cell>
          <cell r="T663">
            <v>221169</v>
          </cell>
          <cell r="Z663" t="str">
            <v>Volcán Auca Mahuida</v>
          </cell>
        </row>
        <row r="664">
          <cell r="A664" t="str">
            <v>VAM-69(d)[00]a</v>
          </cell>
          <cell r="F664" t="str">
            <v>VAM</v>
          </cell>
          <cell r="H664" t="str">
            <v>VAM-69(d)[00]a</v>
          </cell>
          <cell r="T664">
            <v>221169</v>
          </cell>
          <cell r="Z664" t="str">
            <v>Volcán Auca Mahuida</v>
          </cell>
        </row>
        <row r="665">
          <cell r="A665" t="str">
            <v>VAM-70[00]a</v>
          </cell>
          <cell r="F665" t="str">
            <v>VAM</v>
          </cell>
          <cell r="H665" t="str">
            <v>VAM-70[00]a</v>
          </cell>
          <cell r="T665">
            <v>221169</v>
          </cell>
          <cell r="Z665" t="str">
            <v>Volcán Auca Mahuida</v>
          </cell>
        </row>
        <row r="666">
          <cell r="A666" t="str">
            <v>VAM-73(d)[00]a</v>
          </cell>
          <cell r="F666" t="str">
            <v>VAM</v>
          </cell>
          <cell r="H666" t="str">
            <v>VAM-73(d)[00]a</v>
          </cell>
          <cell r="T666">
            <v>221169</v>
          </cell>
          <cell r="Z666" t="str">
            <v>Volcán Auca Mahuida</v>
          </cell>
        </row>
        <row r="667">
          <cell r="A667" t="str">
            <v>VAM-80a</v>
          </cell>
          <cell r="F667" t="str">
            <v>VAM</v>
          </cell>
          <cell r="H667" t="str">
            <v>VAM-80a</v>
          </cell>
          <cell r="T667">
            <v>221169</v>
          </cell>
          <cell r="Z667" t="str">
            <v>Volcán Auca Mahuida</v>
          </cell>
        </row>
        <row r="668">
          <cell r="A668" t="str">
            <v>VAM-89(d)[00]a</v>
          </cell>
          <cell r="F668" t="str">
            <v>VAM</v>
          </cell>
          <cell r="H668" t="str">
            <v>VAM-89(d)[00]a</v>
          </cell>
          <cell r="T668">
            <v>221169</v>
          </cell>
          <cell r="Z668" t="str">
            <v>Volcán Auca Mahuida</v>
          </cell>
        </row>
        <row r="669">
          <cell r="A669" t="str">
            <v>VAM-99(d)[00]a</v>
          </cell>
          <cell r="F669" t="str">
            <v>VAM</v>
          </cell>
          <cell r="H669" t="str">
            <v>VAM-99(d)[00]a</v>
          </cell>
          <cell r="T669">
            <v>221169</v>
          </cell>
          <cell r="Z669" t="str">
            <v>Volcán Auca Mahuida</v>
          </cell>
        </row>
        <row r="670">
          <cell r="A670" t="str">
            <v>VV.a-7</v>
          </cell>
          <cell r="F670" t="str">
            <v>PTA BARDA VV7</v>
          </cell>
          <cell r="H670" t="str">
            <v>VV.a-7</v>
          </cell>
          <cell r="T670">
            <v>222053</v>
          </cell>
          <cell r="Z670" t="str">
            <v>Punta Barda</v>
          </cell>
        </row>
        <row r="671">
          <cell r="A671" t="str">
            <v>Observaciones</v>
          </cell>
          <cell r="F671" t="str">
            <v>Observaciones</v>
          </cell>
          <cell r="H671" t="str">
            <v>Observaciones</v>
          </cell>
        </row>
        <row r="672">
          <cell r="A672" t="str">
            <v>PTG</v>
          </cell>
          <cell r="T672">
            <v>222052</v>
          </cell>
          <cell r="Z672" t="str">
            <v>Señal Picada</v>
          </cell>
        </row>
        <row r="673">
          <cell r="A673" t="str">
            <v>SEPARADOR DE GAS EDA PTC</v>
          </cell>
          <cell r="T673">
            <v>222057</v>
          </cell>
          <cell r="Z673" t="str">
            <v>Señal Cerro Bayo</v>
          </cell>
        </row>
        <row r="674">
          <cell r="A674" t="str">
            <v>Sda Bateria SCB</v>
          </cell>
          <cell r="T674">
            <v>222057</v>
          </cell>
          <cell r="Z674" t="str">
            <v>Señal Cerro Bayo</v>
          </cell>
        </row>
        <row r="675">
          <cell r="A675" t="str">
            <v>SP.a-11</v>
          </cell>
          <cell r="T675">
            <v>222052</v>
          </cell>
          <cell r="Z675" t="str">
            <v>Señal Picada</v>
          </cell>
        </row>
        <row r="676">
          <cell r="A676" t="str">
            <v>SP-271</v>
          </cell>
          <cell r="T676">
            <v>222052</v>
          </cell>
          <cell r="Z676" t="str">
            <v>Señal Picada</v>
          </cell>
        </row>
        <row r="677">
          <cell r="A677" t="str">
            <v>SP-271</v>
          </cell>
          <cell r="T677">
            <v>222052</v>
          </cell>
          <cell r="Z677" t="str">
            <v>Señal Picada</v>
          </cell>
        </row>
        <row r="678">
          <cell r="A678" t="str">
            <v>SP-357a</v>
          </cell>
          <cell r="T678">
            <v>222052</v>
          </cell>
          <cell r="Z678" t="str">
            <v>Señal Picada</v>
          </cell>
        </row>
        <row r="679">
          <cell r="A679" t="str">
            <v>RiAl-3a</v>
          </cell>
          <cell r="T679">
            <v>221169</v>
          </cell>
          <cell r="Z679" t="str">
            <v>Volcán Auca Mahuida</v>
          </cell>
        </row>
        <row r="680">
          <cell r="A680" t="str">
            <v>Compresora VAM</v>
          </cell>
          <cell r="T680">
            <v>221169</v>
          </cell>
          <cell r="Z680" t="str">
            <v>Volcán Auca Mahuida</v>
          </cell>
        </row>
        <row r="681">
          <cell r="A681" t="str">
            <v>Compresora VAM Sda</v>
          </cell>
          <cell r="T681">
            <v>221169</v>
          </cell>
          <cell r="Z681" t="str">
            <v>Volcán Auca Mahuida</v>
          </cell>
        </row>
        <row r="682">
          <cell r="A682" t="str">
            <v>Colector 4 VAM</v>
          </cell>
          <cell r="T682">
            <v>221169</v>
          </cell>
          <cell r="Z682" t="str">
            <v>Volcán Auca Mahuida</v>
          </cell>
        </row>
        <row r="683">
          <cell r="A683" t="str">
            <v>Colector VAM 80</v>
          </cell>
          <cell r="T683">
            <v>221169</v>
          </cell>
          <cell r="Z683" t="str">
            <v>Volcán Auca Mahuida</v>
          </cell>
        </row>
        <row r="684">
          <cell r="A684" t="str">
            <v>Motocompresora SCB</v>
          </cell>
          <cell r="T684">
            <v>222057</v>
          </cell>
          <cell r="Z684" t="str">
            <v>Señal Cerro Bayo</v>
          </cell>
        </row>
        <row r="685">
          <cell r="A685" t="str">
            <v>Separador VAM-32</v>
          </cell>
          <cell r="T685">
            <v>221169</v>
          </cell>
          <cell r="Z685" t="str">
            <v>Volcán Auca Mahuida</v>
          </cell>
        </row>
        <row r="686">
          <cell r="A686" t="str">
            <v>Compresora VAM EDA</v>
          </cell>
          <cell r="T686">
            <v>221169</v>
          </cell>
          <cell r="Z686" t="str">
            <v>Volcán Auca Mahuida</v>
          </cell>
        </row>
        <row r="687">
          <cell r="A687" t="str">
            <v>SP-209(I</v>
          </cell>
          <cell r="Z687" t="str">
            <v>Señal Picada</v>
          </cell>
        </row>
        <row r="688">
          <cell r="A688" t="str">
            <v>LaO.e-3[00]a</v>
          </cell>
          <cell r="Z688" t="str">
            <v>Volcán Auca Mahuida</v>
          </cell>
        </row>
        <row r="689">
          <cell r="A689" t="str">
            <v>LaMa-3(d)[00]a</v>
          </cell>
          <cell r="Z689" t="str">
            <v>Volcán Auca Mahuida</v>
          </cell>
        </row>
        <row r="690">
          <cell r="A690" t="str">
            <v>PuB-206[00]a</v>
          </cell>
          <cell r="B690" t="str">
            <v>Punta Barda</v>
          </cell>
          <cell r="Z690" t="str">
            <v>Punta Barda</v>
          </cell>
        </row>
        <row r="691">
          <cell r="A691" t="str">
            <v>SP-440a</v>
          </cell>
          <cell r="B691" t="str">
            <v>Señal Picada</v>
          </cell>
          <cell r="T691">
            <v>222052</v>
          </cell>
          <cell r="Z691" t="str">
            <v>Señal Picada</v>
          </cell>
        </row>
        <row r="692">
          <cell r="A692" t="str">
            <v>LaMa.x-8(h)[00]a</v>
          </cell>
          <cell r="B692" t="str">
            <v>La Manada</v>
          </cell>
          <cell r="Z692" t="str">
            <v>La Manada</v>
          </cell>
        </row>
        <row r="693">
          <cell r="A693" t="str">
            <v>LaMa.x-9(h)[00]a</v>
          </cell>
          <cell r="B693" t="str">
            <v>La Manada</v>
          </cell>
          <cell r="Z693" t="str">
            <v>La Manada</v>
          </cell>
        </row>
        <row r="694">
          <cell r="A694" t="str">
            <v>SP-440a</v>
          </cell>
          <cell r="B694" t="str">
            <v>Señal Picada</v>
          </cell>
          <cell r="T694">
            <v>222052</v>
          </cell>
          <cell r="Z694" t="str">
            <v>Señal Picada</v>
          </cell>
        </row>
        <row r="695">
          <cell r="A695" t="str">
            <v>LaMa.x-8(h)[00]a</v>
          </cell>
        </row>
        <row r="696">
          <cell r="A696" t="str">
            <v>LaMa.x-9(h)[00]a</v>
          </cell>
        </row>
        <row r="697">
          <cell r="A697" t="str">
            <v>PN-24[00]a</v>
          </cell>
          <cell r="B697" t="str">
            <v>Señal Picada</v>
          </cell>
          <cell r="Z697" t="str">
            <v>Señal Picada</v>
          </cell>
        </row>
        <row r="698">
          <cell r="A698" t="str">
            <v>Calderín PTC CO</v>
          </cell>
          <cell r="B698" t="str">
            <v>Señal Picada</v>
          </cell>
          <cell r="T698">
            <v>222052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llenado PDD"/>
      <sheetName val="Rellenado PDD (MNV)"/>
      <sheetName val="Mantenimiento PDD"/>
      <sheetName val="KPI_EF_DOS_P"/>
      <sheetName val="KPI_EF_DOS_S"/>
      <sheetName val="KPI_PDD_Trat."/>
      <sheetName val="KPI_Aplicaciones"/>
      <sheetName val="KPI_Aplicaciones_Det (2)"/>
      <sheetName val="Hoja4"/>
      <sheetName val="KPI_Aplicaciones_Det"/>
      <sheetName val="KPI_CANT_PROD_E"/>
      <sheetName val="KPI_CANT_PROD_I"/>
      <sheetName val="KPI_Stock"/>
      <sheetName val="KPI_Distancia"/>
      <sheetName val="Certificacion CRV PT C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12">
          <cell r="F12" t="str">
            <v>RIAL-3AICS400</v>
          </cell>
          <cell r="G12">
            <v>132</v>
          </cell>
          <cell r="H12">
            <v>130</v>
          </cell>
          <cell r="I12">
            <v>33</v>
          </cell>
        </row>
        <row r="13">
          <cell r="F13" t="str">
            <v>RIAL-4AIPB658</v>
          </cell>
          <cell r="G13">
            <v>561</v>
          </cell>
          <cell r="H13">
            <v>570</v>
          </cell>
          <cell r="I13">
            <v>33</v>
          </cell>
        </row>
        <row r="14">
          <cell r="F14" t="str">
            <v>RIAL-4ACY51W</v>
          </cell>
          <cell r="G14">
            <v>198</v>
          </cell>
          <cell r="H14">
            <v>210</v>
          </cell>
          <cell r="I14">
            <v>33</v>
          </cell>
        </row>
        <row r="15">
          <cell r="F15" t="str">
            <v>RIAL-4AIC5091</v>
          </cell>
          <cell r="G15">
            <v>26.4</v>
          </cell>
          <cell r="H15">
            <v>26</v>
          </cell>
          <cell r="I15">
            <v>33</v>
          </cell>
        </row>
        <row r="16">
          <cell r="F16" t="str">
            <v>RIAL-7ACY51W</v>
          </cell>
          <cell r="G16">
            <v>132</v>
          </cell>
          <cell r="H16">
            <v>125</v>
          </cell>
          <cell r="I16">
            <v>33</v>
          </cell>
        </row>
        <row r="17">
          <cell r="F17" t="str">
            <v>RIAL-7AIPB658</v>
          </cell>
          <cell r="G17">
            <v>297</v>
          </cell>
          <cell r="H17">
            <v>240</v>
          </cell>
          <cell r="I17">
            <v>33</v>
          </cell>
        </row>
        <row r="18">
          <cell r="F18" t="str">
            <v>COLECTOR 4 VAMSB14</v>
          </cell>
          <cell r="G18">
            <v>270</v>
          </cell>
          <cell r="H18">
            <v>0</v>
          </cell>
          <cell r="I18">
            <v>27</v>
          </cell>
        </row>
        <row r="19">
          <cell r="F19" t="str">
            <v>COLECTOR VAM 80IPB650</v>
          </cell>
          <cell r="G19">
            <v>775</v>
          </cell>
          <cell r="H19">
            <v>750</v>
          </cell>
          <cell r="I19">
            <v>31</v>
          </cell>
        </row>
        <row r="20">
          <cell r="F20" t="str">
            <v>COMPRESORA VAMSB14</v>
          </cell>
          <cell r="G20">
            <v>594</v>
          </cell>
          <cell r="H20">
            <v>170</v>
          </cell>
          <cell r="I20">
            <v>27</v>
          </cell>
        </row>
        <row r="21">
          <cell r="F21" t="str">
            <v>COMPRESORA VAM SDABSH8050</v>
          </cell>
          <cell r="G21">
            <v>810</v>
          </cell>
          <cell r="H21">
            <v>250</v>
          </cell>
          <cell r="I21">
            <v>27</v>
          </cell>
        </row>
        <row r="22">
          <cell r="F22" t="str">
            <v>MOTOCOMPRESORA SCBSB14</v>
          </cell>
          <cell r="G22">
            <v>660</v>
          </cell>
          <cell r="H22">
            <v>634</v>
          </cell>
          <cell r="I22">
            <v>30</v>
          </cell>
        </row>
        <row r="23">
          <cell r="F23" t="str">
            <v>RIALN-2[01]BIPB279</v>
          </cell>
          <cell r="G23">
            <v>372</v>
          </cell>
          <cell r="H23">
            <v>355</v>
          </cell>
          <cell r="I23">
            <v>31</v>
          </cell>
        </row>
        <row r="24">
          <cell r="F24" t="str">
            <v>SEPARADOR VAM-32SB14</v>
          </cell>
          <cell r="G24">
            <v>270</v>
          </cell>
          <cell r="H24">
            <v>0</v>
          </cell>
          <cell r="I24">
            <v>27</v>
          </cell>
        </row>
        <row r="25">
          <cell r="F25" t="str">
            <v>VAM-0007[00]ACY51W</v>
          </cell>
          <cell r="G25">
            <v>108</v>
          </cell>
          <cell r="H25">
            <v>105</v>
          </cell>
          <cell r="I25">
            <v>27</v>
          </cell>
        </row>
        <row r="26">
          <cell r="F26" t="str">
            <v>VAM-0008[00]ACY51W</v>
          </cell>
          <cell r="G26">
            <v>108</v>
          </cell>
          <cell r="H26">
            <v>105</v>
          </cell>
          <cell r="I26">
            <v>27</v>
          </cell>
        </row>
        <row r="27">
          <cell r="F27" t="str">
            <v>VAM-0011[00]A(I)ICS400</v>
          </cell>
          <cell r="G27">
            <v>216</v>
          </cell>
          <cell r="H27">
            <v>205</v>
          </cell>
          <cell r="I27">
            <v>27</v>
          </cell>
        </row>
        <row r="28">
          <cell r="F28" t="str">
            <v>VAM-0013[00]ASB14</v>
          </cell>
          <cell r="G28">
            <v>675</v>
          </cell>
          <cell r="H28">
            <v>675</v>
          </cell>
          <cell r="I28">
            <v>27</v>
          </cell>
        </row>
        <row r="29">
          <cell r="F29" t="str">
            <v>VAM-0017[00]AICS400</v>
          </cell>
          <cell r="G29">
            <v>186</v>
          </cell>
          <cell r="H29">
            <v>190</v>
          </cell>
          <cell r="I29">
            <v>31</v>
          </cell>
        </row>
        <row r="30">
          <cell r="F30" t="str">
            <v>VAM-100(D)[00]AICS400</v>
          </cell>
          <cell r="G30">
            <v>186</v>
          </cell>
          <cell r="H30">
            <v>0</v>
          </cell>
          <cell r="I30">
            <v>31</v>
          </cell>
        </row>
        <row r="31">
          <cell r="F31" t="str">
            <v>VAM-14ACY51W</v>
          </cell>
          <cell r="G31">
            <v>135</v>
          </cell>
          <cell r="H31">
            <v>135</v>
          </cell>
          <cell r="I31">
            <v>27</v>
          </cell>
        </row>
        <row r="32">
          <cell r="F32" t="str">
            <v>VAM-15AICS400</v>
          </cell>
          <cell r="G32">
            <v>162</v>
          </cell>
          <cell r="H32">
            <v>150</v>
          </cell>
          <cell r="I32">
            <v>27</v>
          </cell>
        </row>
        <row r="33">
          <cell r="F33" t="str">
            <v>VAM-18AIC5087A</v>
          </cell>
          <cell r="G33">
            <v>64.800000000000011</v>
          </cell>
          <cell r="H33">
            <v>66</v>
          </cell>
          <cell r="I33">
            <v>27</v>
          </cell>
        </row>
        <row r="34">
          <cell r="F34" t="str">
            <v>VAM-19ACY51W</v>
          </cell>
          <cell r="G34">
            <v>108</v>
          </cell>
          <cell r="H34">
            <v>105</v>
          </cell>
          <cell r="I34">
            <v>27</v>
          </cell>
        </row>
        <row r="35">
          <cell r="F35" t="str">
            <v>VAM-22AIC5087A</v>
          </cell>
          <cell r="G35">
            <v>162</v>
          </cell>
          <cell r="H35">
            <v>165</v>
          </cell>
          <cell r="I35">
            <v>27</v>
          </cell>
        </row>
        <row r="36">
          <cell r="F36" t="str">
            <v>VAM-25AIC5087A</v>
          </cell>
          <cell r="G36">
            <v>37.800000000000004</v>
          </cell>
          <cell r="H36">
            <v>39</v>
          </cell>
          <cell r="I36">
            <v>27</v>
          </cell>
        </row>
        <row r="37">
          <cell r="F37" t="str">
            <v>VAM-26AICS400</v>
          </cell>
          <cell r="G37">
            <v>108</v>
          </cell>
          <cell r="H37">
            <v>105</v>
          </cell>
          <cell r="I37">
            <v>27</v>
          </cell>
        </row>
        <row r="38">
          <cell r="F38" t="str">
            <v>VAM-27ACY51W</v>
          </cell>
          <cell r="G38">
            <v>108</v>
          </cell>
          <cell r="H38">
            <v>20</v>
          </cell>
          <cell r="I38">
            <v>27</v>
          </cell>
        </row>
        <row r="39">
          <cell r="F39" t="str">
            <v>VAM-34ACY51W</v>
          </cell>
          <cell r="G39">
            <v>162</v>
          </cell>
          <cell r="H39">
            <v>20</v>
          </cell>
          <cell r="I39">
            <v>27</v>
          </cell>
        </row>
        <row r="40">
          <cell r="F40" t="str">
            <v>VAM-45ACY51W</v>
          </cell>
          <cell r="G40">
            <v>108</v>
          </cell>
          <cell r="H40">
            <v>105</v>
          </cell>
          <cell r="I40">
            <v>27</v>
          </cell>
        </row>
        <row r="41">
          <cell r="F41" t="str">
            <v>VAM-46AIPB658</v>
          </cell>
          <cell r="G41">
            <v>108</v>
          </cell>
          <cell r="H41">
            <v>105</v>
          </cell>
          <cell r="I41">
            <v>27</v>
          </cell>
        </row>
        <row r="42">
          <cell r="F42" t="str">
            <v>VAM-47AIC5087A</v>
          </cell>
          <cell r="G42">
            <v>40.599999999999994</v>
          </cell>
          <cell r="H42">
            <v>41</v>
          </cell>
          <cell r="I42">
            <v>29</v>
          </cell>
        </row>
        <row r="43">
          <cell r="F43" t="str">
            <v>VAM-47AIPB650</v>
          </cell>
          <cell r="G43">
            <v>319</v>
          </cell>
          <cell r="H43">
            <v>330</v>
          </cell>
          <cell r="I43">
            <v>29</v>
          </cell>
        </row>
        <row r="44">
          <cell r="F44" t="str">
            <v>VAM-50ACY51W</v>
          </cell>
          <cell r="G44">
            <v>108</v>
          </cell>
          <cell r="H44">
            <v>115</v>
          </cell>
          <cell r="I44">
            <v>27</v>
          </cell>
        </row>
        <row r="45">
          <cell r="F45" t="str">
            <v>VAM-52ACY51W</v>
          </cell>
          <cell r="G45">
            <v>108</v>
          </cell>
          <cell r="H45">
            <v>105</v>
          </cell>
          <cell r="I45">
            <v>27</v>
          </cell>
        </row>
        <row r="46">
          <cell r="F46" t="str">
            <v>VAM-53(D)[00]AICS400</v>
          </cell>
          <cell r="G46">
            <v>155</v>
          </cell>
          <cell r="H46">
            <v>0</v>
          </cell>
          <cell r="I46">
            <v>31</v>
          </cell>
        </row>
        <row r="47">
          <cell r="F47" t="str">
            <v>VAM-58(D)[00]ACY51W</v>
          </cell>
          <cell r="G47">
            <v>162</v>
          </cell>
          <cell r="H47">
            <v>95</v>
          </cell>
          <cell r="I47">
            <v>27</v>
          </cell>
        </row>
        <row r="48">
          <cell r="F48" t="str">
            <v>VAM-59(D)[00]AICS400</v>
          </cell>
          <cell r="G48">
            <v>186</v>
          </cell>
          <cell r="H48">
            <v>0</v>
          </cell>
          <cell r="I48">
            <v>31</v>
          </cell>
        </row>
        <row r="49">
          <cell r="F49" t="str">
            <v>VAM-65A(D)IPB658</v>
          </cell>
          <cell r="G49">
            <v>496</v>
          </cell>
          <cell r="H49">
            <v>470</v>
          </cell>
          <cell r="I49">
            <v>31</v>
          </cell>
        </row>
        <row r="50">
          <cell r="F50" t="str">
            <v>VAM-66AIPB650</v>
          </cell>
          <cell r="G50">
            <v>465</v>
          </cell>
          <cell r="H50">
            <v>460</v>
          </cell>
          <cell r="I50">
            <v>31</v>
          </cell>
        </row>
        <row r="51">
          <cell r="F51" t="str">
            <v>VAM-66ACY51W</v>
          </cell>
          <cell r="G51">
            <v>124</v>
          </cell>
          <cell r="H51">
            <v>0</v>
          </cell>
          <cell r="I51">
            <v>31</v>
          </cell>
        </row>
        <row r="52">
          <cell r="F52" t="str">
            <v>VAM-70[00]AICS400</v>
          </cell>
          <cell r="G52">
            <v>62</v>
          </cell>
          <cell r="H52">
            <v>0</v>
          </cell>
          <cell r="I52">
            <v>31</v>
          </cell>
        </row>
        <row r="53">
          <cell r="F53" t="str">
            <v>VAM-73(D)[00]AICS400</v>
          </cell>
          <cell r="G53">
            <v>248</v>
          </cell>
          <cell r="H53">
            <v>0</v>
          </cell>
          <cell r="I53">
            <v>31</v>
          </cell>
        </row>
        <row r="54">
          <cell r="F54" t="str">
            <v>VAM-89(D)[00]AICS400</v>
          </cell>
          <cell r="G54">
            <v>248</v>
          </cell>
          <cell r="H54">
            <v>250</v>
          </cell>
          <cell r="I54">
            <v>31</v>
          </cell>
        </row>
        <row r="55">
          <cell r="F55" t="str">
            <v>VAM-89(D)[00]AIPB279</v>
          </cell>
          <cell r="G55">
            <v>348</v>
          </cell>
          <cell r="H55">
            <v>520</v>
          </cell>
          <cell r="I55">
            <v>29</v>
          </cell>
        </row>
        <row r="56">
          <cell r="F56" t="str">
            <v>VAM.A-87(D)[00]AIPB658</v>
          </cell>
          <cell r="G56">
            <v>186</v>
          </cell>
          <cell r="H56">
            <v>190</v>
          </cell>
          <cell r="I56">
            <v>31</v>
          </cell>
        </row>
        <row r="57">
          <cell r="F57" t="str">
            <v>PUB-126ACY51W</v>
          </cell>
          <cell r="G57">
            <v>192</v>
          </cell>
          <cell r="H57">
            <v>0</v>
          </cell>
          <cell r="I57">
            <v>32</v>
          </cell>
        </row>
        <row r="58">
          <cell r="F58" t="str">
            <v>PUB.A-171[00]ARFB790</v>
          </cell>
          <cell r="G58">
            <v>130</v>
          </cell>
          <cell r="H58">
            <v>132</v>
          </cell>
          <cell r="I58">
            <v>26</v>
          </cell>
        </row>
        <row r="59">
          <cell r="F59" t="str">
            <v>PUB-105AIPB650</v>
          </cell>
          <cell r="G59">
            <v>104</v>
          </cell>
          <cell r="H59">
            <v>105</v>
          </cell>
          <cell r="I59">
            <v>26</v>
          </cell>
        </row>
        <row r="60">
          <cell r="F60" t="str">
            <v>PUB-157[00]ACY51W</v>
          </cell>
          <cell r="G60">
            <v>124</v>
          </cell>
          <cell r="H60">
            <v>0</v>
          </cell>
          <cell r="I60">
            <v>31</v>
          </cell>
        </row>
        <row r="61">
          <cell r="F61" t="str">
            <v>PUB-141[00]AIC5087A</v>
          </cell>
          <cell r="G61">
            <v>10.4</v>
          </cell>
          <cell r="H61">
            <v>10.6</v>
          </cell>
          <cell r="I61">
            <v>13</v>
          </cell>
        </row>
        <row r="62">
          <cell r="F62" t="str">
            <v>PUB-145ARFB790</v>
          </cell>
          <cell r="G62">
            <v>140</v>
          </cell>
          <cell r="H62">
            <v>0</v>
          </cell>
          <cell r="I62">
            <v>28</v>
          </cell>
        </row>
        <row r="63">
          <cell r="F63" t="str">
            <v>PUB.A-166[00]AIC5087A</v>
          </cell>
          <cell r="G63">
            <v>10.4</v>
          </cell>
          <cell r="H63">
            <v>10</v>
          </cell>
          <cell r="I63">
            <v>13</v>
          </cell>
        </row>
        <row r="64">
          <cell r="F64" t="str">
            <v>SP-0287[00]AIC5087A</v>
          </cell>
          <cell r="G64">
            <v>28</v>
          </cell>
          <cell r="H64">
            <v>15.8</v>
          </cell>
          <cell r="I64">
            <v>14</v>
          </cell>
        </row>
        <row r="65">
          <cell r="F65" t="str">
            <v>SP-18A(I)CY51W</v>
          </cell>
          <cell r="G65">
            <v>128</v>
          </cell>
          <cell r="H65">
            <v>125</v>
          </cell>
          <cell r="I65">
            <v>32</v>
          </cell>
        </row>
        <row r="66">
          <cell r="F66" t="str">
            <v>SP-251IC5091</v>
          </cell>
          <cell r="G66">
            <v>45.6</v>
          </cell>
          <cell r="H66">
            <v>0</v>
          </cell>
          <cell r="I66">
            <v>12</v>
          </cell>
        </row>
        <row r="67">
          <cell r="F67" t="str">
            <v>SP-252IC5091</v>
          </cell>
          <cell r="G67">
            <v>21.6</v>
          </cell>
          <cell r="H67">
            <v>19.600000000000001</v>
          </cell>
          <cell r="I67">
            <v>12</v>
          </cell>
        </row>
        <row r="68">
          <cell r="F68" t="str">
            <v>SP-273IC5087A</v>
          </cell>
          <cell r="G68">
            <v>58.8</v>
          </cell>
          <cell r="H68">
            <v>57</v>
          </cell>
          <cell r="I68">
            <v>49</v>
          </cell>
        </row>
        <row r="69">
          <cell r="F69" t="str">
            <v>SP-275IC5087A</v>
          </cell>
          <cell r="G69">
            <v>78.400000000000006</v>
          </cell>
          <cell r="H69">
            <v>65.800000000000011</v>
          </cell>
          <cell r="I69">
            <v>49</v>
          </cell>
        </row>
        <row r="70">
          <cell r="F70" t="str">
            <v>SP-368AIC5087A</v>
          </cell>
          <cell r="G70">
            <v>82</v>
          </cell>
          <cell r="H70">
            <v>57.8</v>
          </cell>
          <cell r="I70">
            <v>41</v>
          </cell>
        </row>
        <row r="71">
          <cell r="F71" t="str">
            <v>SP-116(I)[00]AIC5087A</v>
          </cell>
          <cell r="G71">
            <v>100</v>
          </cell>
          <cell r="H71">
            <v>76</v>
          </cell>
          <cell r="I71">
            <v>50</v>
          </cell>
        </row>
        <row r="72">
          <cell r="F72" t="str">
            <v>SP-211IC5087A</v>
          </cell>
          <cell r="G72">
            <v>65.599999999999994</v>
          </cell>
          <cell r="H72">
            <v>0</v>
          </cell>
          <cell r="I72">
            <v>41</v>
          </cell>
        </row>
        <row r="73">
          <cell r="F73" t="str">
            <v>SP-243IC5087A</v>
          </cell>
          <cell r="G73">
            <v>114.80000000000001</v>
          </cell>
          <cell r="H73">
            <v>0</v>
          </cell>
          <cell r="I73">
            <v>41</v>
          </cell>
        </row>
        <row r="74">
          <cell r="F74" t="str">
            <v>SP-244BSH8050</v>
          </cell>
          <cell r="G74">
            <v>320</v>
          </cell>
          <cell r="H74">
            <v>275</v>
          </cell>
          <cell r="I74">
            <v>32</v>
          </cell>
        </row>
        <row r="75">
          <cell r="F75" t="str">
            <v>SP-278IC5087A</v>
          </cell>
          <cell r="G75">
            <v>164</v>
          </cell>
          <cell r="H75">
            <v>0</v>
          </cell>
          <cell r="I75">
            <v>41</v>
          </cell>
        </row>
        <row r="76">
          <cell r="F76" t="str">
            <v>SP-278BX960</v>
          </cell>
        </row>
        <row r="77">
          <cell r="F77" t="str">
            <v>SP-322AIC5091</v>
          </cell>
          <cell r="G77">
            <v>41</v>
          </cell>
          <cell r="H77">
            <v>0</v>
          </cell>
          <cell r="I77">
            <v>41</v>
          </cell>
        </row>
        <row r="78">
          <cell r="F78" t="str">
            <v>SP-337AIC5087A</v>
          </cell>
          <cell r="G78">
            <v>49.199999999999996</v>
          </cell>
          <cell r="H78">
            <v>0</v>
          </cell>
          <cell r="I78">
            <v>41</v>
          </cell>
        </row>
        <row r="79">
          <cell r="F79" t="str">
            <v>SP-35IC5087A</v>
          </cell>
          <cell r="G79">
            <v>49.199999999999996</v>
          </cell>
          <cell r="H79">
            <v>49.8</v>
          </cell>
          <cell r="I79">
            <v>41</v>
          </cell>
        </row>
        <row r="80">
          <cell r="F80" t="str">
            <v>SP-370[00]AIPB6256</v>
          </cell>
          <cell r="G80">
            <v>140</v>
          </cell>
          <cell r="H80">
            <v>0</v>
          </cell>
          <cell r="I80">
            <v>28</v>
          </cell>
        </row>
        <row r="81">
          <cell r="F81" t="str">
            <v>SP-41IC5087A</v>
          </cell>
          <cell r="G81">
            <v>123</v>
          </cell>
          <cell r="H81">
            <v>0</v>
          </cell>
          <cell r="I81">
            <v>41</v>
          </cell>
        </row>
        <row r="82">
          <cell r="F82" t="str">
            <v>SP-43(I)[00]AIC5087A</v>
          </cell>
          <cell r="G82">
            <v>65.599999999999994</v>
          </cell>
          <cell r="H82">
            <v>42</v>
          </cell>
          <cell r="I82">
            <v>41</v>
          </cell>
        </row>
        <row r="83">
          <cell r="F83" t="str">
            <v>SP-439AIC5087A</v>
          </cell>
          <cell r="G83">
            <v>41</v>
          </cell>
          <cell r="H83">
            <v>41.6</v>
          </cell>
          <cell r="I83">
            <v>41</v>
          </cell>
        </row>
        <row r="84">
          <cell r="F84" t="str">
            <v>SP-46IC5087A</v>
          </cell>
          <cell r="G84">
            <v>114.8</v>
          </cell>
          <cell r="H84">
            <v>0</v>
          </cell>
          <cell r="I84">
            <v>41</v>
          </cell>
        </row>
        <row r="85">
          <cell r="F85" t="str">
            <v>SP-50ICS400</v>
          </cell>
          <cell r="G85">
            <v>287</v>
          </cell>
          <cell r="H85">
            <v>0</v>
          </cell>
          <cell r="I85">
            <v>41</v>
          </cell>
        </row>
        <row r="86">
          <cell r="F86" t="str">
            <v>SP-51IC5087A</v>
          </cell>
          <cell r="G86">
            <v>225.5</v>
          </cell>
          <cell r="H86">
            <v>0</v>
          </cell>
          <cell r="I86">
            <v>41</v>
          </cell>
        </row>
        <row r="87">
          <cell r="F87" t="str">
            <v>SP-222IC5087A</v>
          </cell>
          <cell r="G87">
            <v>175</v>
          </cell>
          <cell r="H87">
            <v>162.5</v>
          </cell>
          <cell r="I87">
            <v>50</v>
          </cell>
        </row>
        <row r="88">
          <cell r="F88" t="str">
            <v>SP-440ARFB790</v>
          </cell>
          <cell r="G88">
            <v>300</v>
          </cell>
          <cell r="H88">
            <v>217</v>
          </cell>
          <cell r="I88">
            <v>50</v>
          </cell>
        </row>
        <row r="89">
          <cell r="F89" t="str">
            <v>SP-53IC5087A</v>
          </cell>
          <cell r="G89">
            <v>123</v>
          </cell>
          <cell r="H89">
            <v>0</v>
          </cell>
          <cell r="I89">
            <v>41</v>
          </cell>
        </row>
        <row r="90">
          <cell r="F90" t="str">
            <v>SP-62(II)[00]AIC5087A</v>
          </cell>
          <cell r="G90">
            <v>139.4</v>
          </cell>
          <cell r="H90">
            <v>0</v>
          </cell>
          <cell r="I90">
            <v>41</v>
          </cell>
        </row>
        <row r="91">
          <cell r="F91" t="str">
            <v>SP-63(I)IC5087A</v>
          </cell>
          <cell r="G91">
            <v>100</v>
          </cell>
          <cell r="H91">
            <v>0</v>
          </cell>
          <cell r="I91">
            <v>50</v>
          </cell>
        </row>
        <row r="92">
          <cell r="F92" t="str">
            <v>SP-63(I)BX960</v>
          </cell>
        </row>
        <row r="93">
          <cell r="F93" t="str">
            <v>SP-65(I)[00]AIC5087A</v>
          </cell>
          <cell r="G93">
            <v>49.2</v>
          </cell>
          <cell r="H93">
            <v>0</v>
          </cell>
          <cell r="I93">
            <v>41</v>
          </cell>
        </row>
        <row r="94">
          <cell r="F94" t="str">
            <v>SP-109A(I)IC5087A</v>
          </cell>
          <cell r="G94">
            <v>178.5</v>
          </cell>
          <cell r="H94">
            <v>167.5</v>
          </cell>
          <cell r="I94">
            <v>51</v>
          </cell>
        </row>
        <row r="95">
          <cell r="F95" t="str">
            <v>SP-203IC5087A</v>
          </cell>
          <cell r="G95">
            <v>160</v>
          </cell>
          <cell r="H95">
            <v>121</v>
          </cell>
          <cell r="I95">
            <v>50</v>
          </cell>
        </row>
        <row r="96">
          <cell r="F96" t="str">
            <v>SP-274IC5091</v>
          </cell>
          <cell r="G96">
            <v>22.4</v>
          </cell>
          <cell r="H96">
            <v>22</v>
          </cell>
          <cell r="I96">
            <v>14</v>
          </cell>
        </row>
        <row r="97">
          <cell r="F97" t="str">
            <v>SP-311AICS400</v>
          </cell>
          <cell r="G97">
            <v>250</v>
          </cell>
          <cell r="H97">
            <v>230</v>
          </cell>
          <cell r="I97">
            <v>50</v>
          </cell>
        </row>
        <row r="98">
          <cell r="F98" t="str">
            <v>SP-319AIC5091</v>
          </cell>
          <cell r="G98">
            <v>60</v>
          </cell>
          <cell r="H98">
            <v>60</v>
          </cell>
          <cell r="I98">
            <v>50</v>
          </cell>
        </row>
        <row r="99">
          <cell r="F99" t="str">
            <v>SP-328AIPB71</v>
          </cell>
          <cell r="G99">
            <v>156</v>
          </cell>
          <cell r="H99">
            <v>155</v>
          </cell>
          <cell r="I99">
            <v>26</v>
          </cell>
        </row>
        <row r="100">
          <cell r="F100" t="str">
            <v>SP-33IC5087A</v>
          </cell>
          <cell r="G100">
            <v>90.199999999999989</v>
          </cell>
          <cell r="H100">
            <v>67.8</v>
          </cell>
          <cell r="I100">
            <v>41</v>
          </cell>
        </row>
        <row r="101">
          <cell r="F101" t="str">
            <v>SP-339AIC5087A</v>
          </cell>
          <cell r="G101">
            <v>80</v>
          </cell>
          <cell r="H101">
            <v>0</v>
          </cell>
          <cell r="I101">
            <v>50</v>
          </cell>
        </row>
        <row r="102">
          <cell r="F102" t="str">
            <v>SP-355ARFB790</v>
          </cell>
          <cell r="G102">
            <v>342</v>
          </cell>
          <cell r="H102">
            <v>0</v>
          </cell>
          <cell r="I102">
            <v>57</v>
          </cell>
        </row>
        <row r="103">
          <cell r="F103" t="str">
            <v>SP-361ARFB790</v>
          </cell>
          <cell r="G103">
            <v>156</v>
          </cell>
          <cell r="H103">
            <v>157</v>
          </cell>
          <cell r="I103">
            <v>26</v>
          </cell>
        </row>
        <row r="104">
          <cell r="F104" t="str">
            <v>SP-362ARFB790</v>
          </cell>
          <cell r="G104">
            <v>182</v>
          </cell>
          <cell r="H104">
            <v>181</v>
          </cell>
          <cell r="I104">
            <v>26</v>
          </cell>
        </row>
        <row r="105">
          <cell r="F105" t="str">
            <v>SP-389AICS400</v>
          </cell>
          <cell r="G105">
            <v>450</v>
          </cell>
          <cell r="H105">
            <v>288</v>
          </cell>
          <cell r="I105">
            <v>50</v>
          </cell>
        </row>
        <row r="106">
          <cell r="F106" t="str">
            <v>SP-392AIPB658</v>
          </cell>
          <cell r="G106">
            <v>224</v>
          </cell>
          <cell r="H106">
            <v>130</v>
          </cell>
          <cell r="I106">
            <v>28</v>
          </cell>
        </row>
        <row r="107">
          <cell r="F107" t="str">
            <v>SP-392ACY51W</v>
          </cell>
          <cell r="G107">
            <v>256</v>
          </cell>
          <cell r="H107">
            <v>0</v>
          </cell>
          <cell r="I107">
            <v>32</v>
          </cell>
        </row>
        <row r="108">
          <cell r="F108" t="str">
            <v>SP-397ARFB790</v>
          </cell>
          <cell r="G108">
            <v>112</v>
          </cell>
          <cell r="H108">
            <v>90</v>
          </cell>
          <cell r="I108">
            <v>28</v>
          </cell>
        </row>
        <row r="109">
          <cell r="F109" t="str">
            <v>SP-404ARFB790</v>
          </cell>
          <cell r="G109">
            <v>104</v>
          </cell>
          <cell r="H109">
            <v>105</v>
          </cell>
          <cell r="I109">
            <v>26</v>
          </cell>
        </row>
        <row r="110">
          <cell r="F110" t="str">
            <v>SP-445AIC5087A</v>
          </cell>
          <cell r="G110">
            <v>61.2</v>
          </cell>
          <cell r="H110">
            <v>67</v>
          </cell>
          <cell r="I110">
            <v>51</v>
          </cell>
        </row>
        <row r="111">
          <cell r="F111" t="str">
            <v>SP-466AIC5087A</v>
          </cell>
          <cell r="G111">
            <v>164</v>
          </cell>
          <cell r="H111">
            <v>151.5</v>
          </cell>
          <cell r="I111">
            <v>41</v>
          </cell>
        </row>
        <row r="112">
          <cell r="F112" t="str">
            <v>SP-138(I)[00]ACY51W</v>
          </cell>
          <cell r="G112">
            <v>222</v>
          </cell>
          <cell r="H112">
            <v>220</v>
          </cell>
          <cell r="I112">
            <v>37</v>
          </cell>
        </row>
        <row r="113">
          <cell r="F113" t="str">
            <v>SCB-0061[00]ACY51W</v>
          </cell>
          <cell r="G113">
            <v>120</v>
          </cell>
          <cell r="H113">
            <v>0</v>
          </cell>
          <cell r="I113">
            <v>30</v>
          </cell>
        </row>
        <row r="114">
          <cell r="F114" t="str">
            <v>SCB-0061[00]ABSH8050</v>
          </cell>
          <cell r="G114">
            <v>540</v>
          </cell>
          <cell r="H114">
            <v>0</v>
          </cell>
          <cell r="I114">
            <v>30</v>
          </cell>
        </row>
        <row r="115">
          <cell r="F115" t="str">
            <v>SCB-0062[00]AIC5087A</v>
          </cell>
          <cell r="G115">
            <v>84</v>
          </cell>
          <cell r="H115">
            <v>82.6</v>
          </cell>
          <cell r="I115">
            <v>30</v>
          </cell>
        </row>
        <row r="116">
          <cell r="F116" t="str">
            <v>SCB-0063[00]AIC5087A</v>
          </cell>
          <cell r="G116">
            <v>60</v>
          </cell>
          <cell r="H116">
            <v>58</v>
          </cell>
          <cell r="I116">
            <v>30</v>
          </cell>
        </row>
        <row r="117">
          <cell r="F117" t="str">
            <v>SCB-0065[00]AICS400</v>
          </cell>
          <cell r="G117">
            <v>180</v>
          </cell>
          <cell r="H117">
            <v>172</v>
          </cell>
          <cell r="I117">
            <v>30</v>
          </cell>
        </row>
        <row r="118">
          <cell r="F118" t="str">
            <v>SCB-0065[00]ABSH8050</v>
          </cell>
          <cell r="G118">
            <v>420</v>
          </cell>
          <cell r="H118">
            <v>408</v>
          </cell>
          <cell r="I118">
            <v>30</v>
          </cell>
        </row>
        <row r="119">
          <cell r="F119" t="str">
            <v>SCB-0067[00]AIC5087A</v>
          </cell>
          <cell r="G119">
            <v>113.99999999999999</v>
          </cell>
          <cell r="H119">
            <v>241.6</v>
          </cell>
          <cell r="I119">
            <v>30</v>
          </cell>
        </row>
        <row r="120">
          <cell r="F120" t="str">
            <v>SCB-0071[00]AIC5087A</v>
          </cell>
          <cell r="G120">
            <v>30</v>
          </cell>
          <cell r="H120">
            <v>90</v>
          </cell>
          <cell r="I120">
            <v>30</v>
          </cell>
        </row>
        <row r="121">
          <cell r="F121" t="str">
            <v>SCB-0076[00]AIC5087A</v>
          </cell>
          <cell r="G121">
            <v>36</v>
          </cell>
          <cell r="H121">
            <v>36.4</v>
          </cell>
          <cell r="I121">
            <v>30</v>
          </cell>
        </row>
        <row r="122">
          <cell r="F122" t="str">
            <v>SCB-107AIC5091</v>
          </cell>
          <cell r="G122">
            <v>180</v>
          </cell>
          <cell r="H122">
            <v>112</v>
          </cell>
          <cell r="I122">
            <v>30</v>
          </cell>
        </row>
        <row r="123">
          <cell r="F123" t="str">
            <v>SCB-11SB14</v>
          </cell>
          <cell r="G123">
            <v>750</v>
          </cell>
          <cell r="H123">
            <v>725</v>
          </cell>
          <cell r="I123">
            <v>30</v>
          </cell>
        </row>
        <row r="124">
          <cell r="F124" t="str">
            <v>SCB-133AICS400</v>
          </cell>
          <cell r="G124">
            <v>240</v>
          </cell>
          <cell r="H124">
            <v>236</v>
          </cell>
          <cell r="I124">
            <v>30</v>
          </cell>
        </row>
        <row r="125">
          <cell r="F125" t="str">
            <v>SCB-137AIC5087A</v>
          </cell>
          <cell r="G125">
            <v>120</v>
          </cell>
          <cell r="H125">
            <v>129.70000000000002</v>
          </cell>
          <cell r="I125">
            <v>30</v>
          </cell>
        </row>
        <row r="126">
          <cell r="F126" t="str">
            <v>SCB-138ABSH8050</v>
          </cell>
          <cell r="G126">
            <v>120</v>
          </cell>
          <cell r="H126">
            <v>102</v>
          </cell>
          <cell r="I126">
            <v>30</v>
          </cell>
        </row>
        <row r="127">
          <cell r="F127" t="str">
            <v>SCB-139AICS400</v>
          </cell>
          <cell r="G127">
            <v>150</v>
          </cell>
          <cell r="H127">
            <v>110</v>
          </cell>
          <cell r="I127">
            <v>30</v>
          </cell>
        </row>
        <row r="128">
          <cell r="F128" t="str">
            <v>SCB-140AIC5087A</v>
          </cell>
          <cell r="G128">
            <v>66</v>
          </cell>
          <cell r="H128">
            <v>44</v>
          </cell>
          <cell r="I128">
            <v>30</v>
          </cell>
        </row>
        <row r="129">
          <cell r="F129" t="str">
            <v>SCB-142AICS400</v>
          </cell>
          <cell r="G129">
            <v>150</v>
          </cell>
          <cell r="H129">
            <v>150</v>
          </cell>
          <cell r="I129">
            <v>30</v>
          </cell>
        </row>
        <row r="130">
          <cell r="F130" t="str">
            <v>SCB-144AIC7001</v>
          </cell>
          <cell r="G130">
            <v>180</v>
          </cell>
          <cell r="H130">
            <v>170</v>
          </cell>
          <cell r="I130">
            <v>30</v>
          </cell>
        </row>
        <row r="131">
          <cell r="F131" t="str">
            <v>SCB-145AIC5087A</v>
          </cell>
          <cell r="G131">
            <v>48</v>
          </cell>
          <cell r="H131">
            <v>48.2</v>
          </cell>
          <cell r="I131">
            <v>30</v>
          </cell>
        </row>
        <row r="132">
          <cell r="F132" t="str">
            <v>SCB-145AIC5087A</v>
          </cell>
          <cell r="G132">
            <v>48</v>
          </cell>
          <cell r="H132">
            <v>48.2</v>
          </cell>
          <cell r="I132">
            <v>30</v>
          </cell>
        </row>
        <row r="133">
          <cell r="F133" t="str">
            <v>SCB-146AIC5087A</v>
          </cell>
          <cell r="G133">
            <v>66</v>
          </cell>
          <cell r="H133">
            <v>146.5</v>
          </cell>
          <cell r="I133">
            <v>30</v>
          </cell>
        </row>
        <row r="134">
          <cell r="F134" t="str">
            <v>SCB-20IC5087A</v>
          </cell>
          <cell r="G134">
            <v>90</v>
          </cell>
          <cell r="H134">
            <v>24</v>
          </cell>
          <cell r="I134">
            <v>45</v>
          </cell>
        </row>
        <row r="135">
          <cell r="F135" t="str">
            <v>SCB-23IC5087A</v>
          </cell>
          <cell r="G135">
            <v>78</v>
          </cell>
          <cell r="H135">
            <v>76.2</v>
          </cell>
          <cell r="I135">
            <v>30</v>
          </cell>
        </row>
        <row r="136">
          <cell r="F136" t="str">
            <v>SCB-28IC5087A</v>
          </cell>
          <cell r="G136">
            <v>102</v>
          </cell>
          <cell r="H136">
            <v>91.4</v>
          </cell>
          <cell r="I136">
            <v>30</v>
          </cell>
        </row>
        <row r="137">
          <cell r="F137" t="str">
            <v>SCB-37IC5087A</v>
          </cell>
          <cell r="G137">
            <v>108</v>
          </cell>
          <cell r="H137">
            <v>108.2</v>
          </cell>
          <cell r="I137">
            <v>30</v>
          </cell>
        </row>
        <row r="138">
          <cell r="F138" t="str">
            <v>SCB-45IC5087A</v>
          </cell>
          <cell r="G138">
            <v>54</v>
          </cell>
          <cell r="H138">
            <v>44</v>
          </cell>
          <cell r="I138">
            <v>30</v>
          </cell>
        </row>
        <row r="139">
          <cell r="F139" t="str">
            <v>SCB-48IC5087A</v>
          </cell>
          <cell r="G139">
            <v>90</v>
          </cell>
          <cell r="H139">
            <v>91</v>
          </cell>
          <cell r="I139">
            <v>30</v>
          </cell>
        </row>
        <row r="140">
          <cell r="F140" t="str">
            <v>SCB-78ABSH8050</v>
          </cell>
          <cell r="G140">
            <v>450</v>
          </cell>
          <cell r="H140">
            <v>430</v>
          </cell>
          <cell r="I140">
            <v>30</v>
          </cell>
        </row>
        <row r="141">
          <cell r="F141" t="str">
            <v>SCB-80AIC5087A</v>
          </cell>
          <cell r="G141">
            <v>36</v>
          </cell>
          <cell r="H141">
            <v>0</v>
          </cell>
          <cell r="I141">
            <v>30</v>
          </cell>
        </row>
        <row r="142">
          <cell r="F142" t="str">
            <v>SCB-86AIC5087A</v>
          </cell>
          <cell r="G142">
            <v>36</v>
          </cell>
          <cell r="H142">
            <v>36</v>
          </cell>
          <cell r="I142">
            <v>30</v>
          </cell>
        </row>
        <row r="143">
          <cell r="F143" t="str">
            <v>SCB-86AIC5087A</v>
          </cell>
          <cell r="G143">
            <v>36</v>
          </cell>
          <cell r="H143">
            <v>37</v>
          </cell>
          <cell r="I143">
            <v>30</v>
          </cell>
        </row>
        <row r="144">
          <cell r="F144" t="str">
            <v>SCB-89AIC5087A</v>
          </cell>
          <cell r="G144">
            <v>48</v>
          </cell>
          <cell r="H144">
            <v>48</v>
          </cell>
          <cell r="I144">
            <v>30</v>
          </cell>
        </row>
        <row r="145">
          <cell r="F145" t="str">
            <v>SCB-92AIC5087A</v>
          </cell>
          <cell r="G145">
            <v>78</v>
          </cell>
          <cell r="H145">
            <v>0</v>
          </cell>
          <cell r="I145">
            <v>30</v>
          </cell>
        </row>
        <row r="146">
          <cell r="F146" t="str">
            <v>SCB-93AIC5087A</v>
          </cell>
          <cell r="G146">
            <v>66</v>
          </cell>
          <cell r="H146">
            <v>66</v>
          </cell>
          <cell r="I146">
            <v>30</v>
          </cell>
        </row>
        <row r="147">
          <cell r="F147" t="str">
            <v>SCB-95AIC5087A</v>
          </cell>
          <cell r="G147">
            <v>78</v>
          </cell>
          <cell r="H147">
            <v>93.7</v>
          </cell>
          <cell r="I147">
            <v>30</v>
          </cell>
        </row>
        <row r="148">
          <cell r="F148" t="str">
            <v>SCB-98AIC5087A</v>
          </cell>
          <cell r="G148">
            <v>48</v>
          </cell>
          <cell r="H148">
            <v>48</v>
          </cell>
          <cell r="I148">
            <v>30</v>
          </cell>
        </row>
        <row r="149">
          <cell r="F149" t="str">
            <v>SCB.XP-55IC5087A</v>
          </cell>
          <cell r="G149">
            <v>96.000000000000014</v>
          </cell>
          <cell r="H149">
            <v>94.4</v>
          </cell>
          <cell r="I149">
            <v>30</v>
          </cell>
        </row>
        <row r="150">
          <cell r="F150" t="str">
            <v>SDA BATERIA SCBSB14</v>
          </cell>
          <cell r="G150">
            <v>900</v>
          </cell>
          <cell r="H150">
            <v>870</v>
          </cell>
          <cell r="I150">
            <v>30</v>
          </cell>
        </row>
        <row r="151">
          <cell r="F151" t="str">
            <v>SEPARADOR DE GAS EDA PTCSB14</v>
          </cell>
          <cell r="G151">
            <v>450</v>
          </cell>
          <cell r="H151">
            <v>415</v>
          </cell>
          <cell r="I151">
            <v>30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Padilla Carballo, Yugianna Gissel" id="{EB2A350F-4EE6-4B1E-BF61-107F5E08657E}" userId="S::Yugianna.Padilla@pecomenergia.com.ar::4229115a-51b9-4d0b-9a91-b070d9930a5e" providerId="AD"/>
  <person displayName="Aruga Wolenberg, Matias Sebastian" id="{57685FA4-E3AA-43D2-BE22-3199194AD273}" userId="S::Matias.ArugaWolenberg@pecomenergia.com.ar::de9f3987-e950-4079-9fe7-802368afb6f5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dero, Evangelina Natalia" refreshedDate="45254.407165972225" createdVersion="7" refreshedVersion="8" minRefreshableVersion="3" recordCount="5" xr:uid="{C11B0D16-03B2-4831-83AE-29E697554AFC}">
  <cacheSource type="worksheet">
    <worksheetSource ref="A1:H6" sheet="Litros"/>
  </cacheSource>
  <cacheFields count="8">
    <cacheField name="Tipo de tratamiento" numFmtId="0">
      <sharedItems containsBlank="1" count="2">
        <s v="Eventual"/>
        <m/>
      </sharedItems>
    </cacheField>
    <cacheField name="Documento" numFmtId="0">
      <sharedItems containsNonDate="0" containsString="0" containsBlank="1"/>
    </cacheField>
    <cacheField name="Fecha" numFmtId="14">
      <sharedItems containsNonDate="0" containsDate="1" containsString="0" containsBlank="1" minDate="2023-10-10T00:00:00" maxDate="2023-10-11T00:00:00"/>
    </cacheField>
    <cacheField name="Dep." numFmtId="0">
      <sharedItems containsNonDate="0" containsString="0" containsBlank="1"/>
    </cacheField>
    <cacheField name="Yacimiento" numFmtId="0">
      <sharedItems containsBlank="1"/>
    </cacheField>
    <cacheField name="Producto" numFmtId="0">
      <sharedItems containsBlank="1"/>
    </cacheField>
    <cacheField name="Cantidad" numFmtId="0">
      <sharedItems containsString="0" containsBlank="1" containsNumber="1" containsInteger="1" minValue="200" maxValue="200"/>
    </cacheField>
    <cacheField name="Obs.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dero, Evangelina Natalia" refreshedDate="45284.771923842593" createdVersion="8" refreshedVersion="8" minRefreshableVersion="3" recordCount="442" xr:uid="{E61346CF-C0F8-4817-8782-17F315FE85F9}">
  <cacheSource type="worksheet">
    <worksheetSource ref="A2:BC444" sheet="PLANILLA GENERAL"/>
  </cacheSource>
  <cacheFields count="55">
    <cacheField name="Empresa" numFmtId="0">
      <sharedItems/>
    </cacheField>
    <cacheField name="Mes de Certificación" numFmtId="17">
      <sharedItems containsSemiMixedTypes="0" containsNonDate="0" containsDate="1" containsString="0" minDate="2023-12-01T00:00:00" maxDate="2023-12-02T00:00:00"/>
    </cacheField>
    <cacheField name="Operaciones" numFmtId="0">
      <sharedItems/>
    </cacheField>
    <cacheField name="O&amp;M" numFmtId="0">
      <sharedItems/>
    </cacheField>
    <cacheField name="Batería" numFmtId="0">
      <sharedItems containsBlank="1"/>
    </cacheField>
    <cacheField name="CeCo" numFmtId="0">
      <sharedItems containsSemiMixedTypes="0" containsString="0" containsNumber="1" containsInteger="1" minValue="221169" maxValue="222058" count="5">
        <n v="222052"/>
        <n v="222053"/>
        <n v="222057"/>
        <n v="221169"/>
        <n v="222058" u="1"/>
      </sharedItems>
    </cacheField>
    <cacheField name="Tipo de Instalación" numFmtId="0">
      <sharedItems/>
    </cacheField>
    <cacheField name="Nombre Corto TOW/Ubicación Técnica" numFmtId="0">
      <sharedItems containsBlank="1"/>
    </cacheField>
    <cacheField name="Punto de aplicación" numFmtId="0">
      <sharedItems/>
    </cacheField>
    <cacheField name="Punto de Acción" numFmtId="0">
      <sharedItems containsNonDate="0" containsString="0" containsBlank="1"/>
    </cacheField>
    <cacheField name="Tipo de Tratamiento" numFmtId="0">
      <sharedItems/>
    </cacheField>
    <cacheField name="Tipo de Producto Quimico" numFmtId="0">
      <sharedItems/>
    </cacheField>
    <cacheField name="Producto Químico" numFmtId="0">
      <sharedItems containsBlank="1" count="17">
        <s v="SB14"/>
        <s v="IC5087A"/>
        <s v="RFB790"/>
        <s v="CY51W"/>
        <s v="IPB650"/>
        <s v="IPB530"/>
        <s v="BX960"/>
        <s v="IPB658"/>
        <s v="BSH8050"/>
        <s v="ICS400"/>
        <s v="IC7001"/>
        <s v="IC5091"/>
        <s v="Encapsulado"/>
        <s v="IPB6256"/>
        <s v="IPB71"/>
        <s v="IPB279"/>
        <m u="1"/>
      </sharedItems>
    </cacheField>
    <cacheField name="SAP" numFmtId="0">
      <sharedItems containsMixedTypes="1" containsNumber="1" containsInteger="1" minValue="50600435" maxValue="1000582064"/>
    </cacheField>
    <cacheField name="Caudal Bruto [m3/día]" numFmtId="0">
      <sharedItems containsSemiMixedTypes="0" containsString="0" containsNumber="1" minValue="0" maxValue="515"/>
    </cacheField>
    <cacheField name="Caudal Neta [m3/día]" numFmtId="0">
      <sharedItems containsSemiMixedTypes="0" containsString="0" containsNumber="1" minValue="0" maxValue="137"/>
    </cacheField>
    <cacheField name="Caudal Agua [m3/día]" numFmtId="0">
      <sharedItems containsSemiMixedTypes="0" containsString="0" containsNumber="1" minValue="0" maxValue="510.36500000000001"/>
    </cacheField>
    <cacheField name="Caudal Gas [m3/día]" numFmtId="0">
      <sharedItems containsSemiMixedTypes="0" containsString="0" containsNumber="1" containsInteger="1" minValue="0" maxValue="61500"/>
    </cacheField>
    <cacheField name="Consumo Teórico día [l/d - l/batch]" numFmtId="0">
      <sharedItems containsSemiMixedTypes="0" containsString="0" containsNumber="1" minValue="0" maxValue="600.21"/>
    </cacheField>
    <cacheField name="Dosis [ppm]" numFmtId="0">
      <sharedItems containsString="0" containsBlank="1" containsNumber="1" containsInteger="1" minValue="0" maxValue="38800"/>
    </cacheField>
    <cacheField name="Base de cálculo" numFmtId="0">
      <sharedItems/>
    </cacheField>
    <cacheField name="Método de Aplicación" numFmtId="0">
      <sharedItems/>
    </cacheField>
    <cacheField name="Dias de tratamiento - Batchs/mes IDEALES" numFmtId="0">
      <sharedItems containsSemiMixedTypes="0" containsString="0" containsNumber="1" containsInteger="1" minValue="1" maxValue="29"/>
    </cacheField>
    <cacheField name="Dias de tratamiento - Batchs/mes REALES" numFmtId="0">
      <sharedItems containsSemiMixedTypes="0" containsString="0" containsNumber="1" containsInteger="1" minValue="0" maxValue="29"/>
    </cacheField>
    <cacheField name="Consumo Teórico Mes [litros/mes]" numFmtId="0">
      <sharedItems containsSemiMixedTypes="0" containsString="0" containsNumber="1" minValue="0" maxValue="1200.42"/>
    </cacheField>
    <cacheField name="Consumo Real Mes [litros/mes]" numFmtId="1">
      <sharedItems containsSemiMixedTypes="0" containsString="0" containsNumber="1" minValue="0" maxValue="983.92857142857144"/>
    </cacheField>
    <cacheField name="Consumo a pagar Mes [litros/mes]" numFmtId="1">
      <sharedItems containsMixedTypes="1" containsNumber="1" minValue="0" maxValue="983.93"/>
    </cacheField>
    <cacheField name="Fecha de inicio de TQ" numFmtId="14">
      <sharedItems containsDate="1" containsBlank="1" containsMixedTypes="1" minDate="1899-12-30T00:00:00" maxDate="2023-07-22T00:00:00"/>
    </cacheField>
    <cacheField name="Tratamiento Programado/Eventual" numFmtId="0">
      <sharedItems/>
    </cacheField>
    <cacheField name="Fecha última Propuesta técnica" numFmtId="14">
      <sharedItems containsNonDate="0" containsDate="1" containsString="0" containsBlank="1" minDate="2016-09-11T00:00:00" maxDate="2023-07-21T00:00:00"/>
    </cacheField>
    <cacheField name="Nombre de Propuesta técnica" numFmtId="0">
      <sharedItems containsBlank="1"/>
    </cacheField>
    <cacheField name="Validador del tratamiento" numFmtId="0">
      <sharedItems containsBlank="1"/>
    </cacheField>
    <cacheField name="Observaciones" numFmtId="0">
      <sharedItems containsBlank="1"/>
    </cacheField>
    <cacheField name="Número de Encap/Squeeze" numFmtId="0">
      <sharedItems containsString="0" containsBlank="1" containsNumber="1" containsInteger="1" minValue="1" maxValue="1"/>
    </cacheField>
    <cacheField name="Fecha de Encap/Squeeze último" numFmtId="0">
      <sharedItems containsNonDate="0" containsDate="1" containsString="0" containsBlank="1" minDate="2016-11-24T00:00:00" maxDate="2017-09-27T00:00:00"/>
    </cacheField>
    <cacheField name="Días de duración Encap/Squeeze estimado/Propuesto" numFmtId="0">
      <sharedItems containsNonDate="0" containsString="0" containsBlank="1"/>
    </cacheField>
    <cacheField name="Sistema de extracción" numFmtId="0">
      <sharedItems/>
    </cacheField>
    <cacheField name="Aplicación" numFmtId="0">
      <sharedItems containsBlank="1" count="3">
        <s v="Continua"/>
        <s v="Batch"/>
        <m u="1"/>
      </sharedItems>
    </cacheField>
    <cacheField name="Frecuencia " numFmtId="0">
      <sharedItems/>
    </cacheField>
    <cacheField name="Aplicación2" numFmtId="0">
      <sharedItems/>
    </cacheField>
    <cacheField name="l/d" numFmtId="0">
      <sharedItems containsSemiMixedTypes="0" containsString="0" containsNumber="1" minValue="0" maxValue="40.014180000000003"/>
    </cacheField>
    <cacheField name="Litros total (puro)" numFmtId="0">
      <sharedItems containsSemiMixedTypes="0" containsString="0" containsNumber="1" minValue="0" maxValue="600.21"/>
    </cacheField>
    <cacheField name="Litr" numFmtId="0">
      <sharedItems containsSemiMixedTypes="0" containsString="0" containsNumber="1" minValue="20" maxValue="600.21"/>
    </cacheField>
    <cacheField name="Litros TOTALES " numFmtId="0">
      <sharedItems containsSemiMixedTypes="0" containsString="0" containsNumber="1" minValue="0" maxValue="600.21"/>
    </cacheField>
    <cacheField name="Dilución" numFmtId="9">
      <sharedItems containsSemiMixedTypes="0" containsString="0" containsNumber="1" minValue="0.2" maxValue="1"/>
    </cacheField>
    <cacheField name="ltos redon" numFmtId="0">
      <sharedItems containsSemiMixedTypes="0" containsString="0" containsNumber="1" containsInteger="1" minValue="0" maxValue="600"/>
    </cacheField>
    <cacheField name="Litros redon2" numFmtId="0">
      <sharedItems containsSemiMixedTypes="0" containsString="0" containsNumber="1" containsInteger="1" minValue="20" maxValue="600"/>
    </cacheField>
    <cacheField name="Litros totales (dil. Incluido)" numFmtId="0">
      <sharedItems containsSemiMixedTypes="0" containsString="0" containsNumber="1" containsInteger="1" minValue="0" maxValue="600"/>
    </cacheField>
    <cacheField name="Operadores" numFmtId="0">
      <sharedItems/>
    </cacheField>
    <cacheField name="Recipiente" numFmtId="0">
      <sharedItems containsString="0" containsBlank="1" containsNumber="1" containsInteger="1" minValue="1" maxValue="3"/>
    </cacheField>
    <cacheField name="RL" numFmtId="1">
      <sharedItems containsMixedTypes="1" containsNumber="1" containsInteger="1" minValue="1470" maxValue="3258"/>
    </cacheField>
    <cacheField name="Clasificación" numFmtId="0">
      <sharedItems containsBlank="1"/>
    </cacheField>
    <cacheField name="Batería2" numFmtId="0">
      <sharedItems containsMixedTypes="1" containsNumber="1" containsInteger="1" minValue="0" maxValue="0"/>
    </cacheField>
    <cacheField name="Yacimiento" numFmtId="0">
      <sharedItems/>
    </cacheField>
    <cacheField name="Pozos parado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dero, Evangelina Natalia" refreshedDate="45284.798629166668" createdVersion="8" refreshedVersion="8" minRefreshableVersion="3" recordCount="11" xr:uid="{CA454C98-76B8-4203-BB1A-F3987BA6606E}">
  <cacheSource type="worksheet">
    <worksheetSource ref="A1:H12" sheet="Litros"/>
  </cacheSource>
  <cacheFields count="8">
    <cacheField name="Tipo de tratamiento" numFmtId="0">
      <sharedItems containsBlank="1"/>
    </cacheField>
    <cacheField name="Documento" numFmtId="0">
      <sharedItems containsNonDate="0" containsString="0" containsBlank="1"/>
    </cacheField>
    <cacheField name="Fecha" numFmtId="0">
      <sharedItems containsNonDate="0" containsDate="1" containsString="0" containsBlank="1" minDate="2023-10-10T00:00:00" maxDate="2023-10-11T00:00:00"/>
    </cacheField>
    <cacheField name="Dep." numFmtId="0">
      <sharedItems containsNonDate="0" containsString="0" containsBlank="1"/>
    </cacheField>
    <cacheField name="Yacimiento" numFmtId="0">
      <sharedItems containsBlank="1" count="5">
        <s v="Volcán Auca Mahuida"/>
        <m/>
        <s v="Punta Barda" u="1"/>
        <s v="Señal Picada" u="1"/>
        <s v="Señal Cerro Bayo" u="1"/>
      </sharedItems>
    </cacheField>
    <cacheField name="Producto" numFmtId="0">
      <sharedItems containsBlank="1" count="5">
        <s v="IPB658"/>
        <m/>
        <s v="BSH8050" u="1"/>
        <s v="KPF15" u="1"/>
        <s v="IPB68" u="1"/>
      </sharedItems>
    </cacheField>
    <cacheField name="Cantidad" numFmtId="0">
      <sharedItems containsNonDate="0" containsString="0" containsBlank="1"/>
    </cacheField>
    <cacheField name="Obs.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dero, Evangelina Natalia" refreshedDate="45284.800084606482" createdVersion="8" refreshedVersion="8" minRefreshableVersion="3" recordCount="455" xr:uid="{F6BF6281-2089-4D41-A651-5EC1DC8125C8}">
  <cacheSource type="worksheet">
    <worksheetSource ref="A2:BD520" sheet="PLANILLA GENERAL"/>
  </cacheSource>
  <cacheFields count="56">
    <cacheField name="Empresa" numFmtId="0">
      <sharedItems containsBlank="1"/>
    </cacheField>
    <cacheField name="Mes de Certificación" numFmtId="0">
      <sharedItems containsNonDate="0" containsDate="1" containsString="0" containsBlank="1" minDate="2023-12-01T00:00:00" maxDate="2023-12-02T00:00:00"/>
    </cacheField>
    <cacheField name="Operaciones" numFmtId="0">
      <sharedItems containsBlank="1"/>
    </cacheField>
    <cacheField name="O&amp;M" numFmtId="0">
      <sharedItems containsBlank="1"/>
    </cacheField>
    <cacheField name="Batería" numFmtId="0">
      <sharedItems containsBlank="1"/>
    </cacheField>
    <cacheField name="CeCo" numFmtId="0">
      <sharedItems containsString="0" containsBlank="1" containsNumber="1" containsInteger="1" minValue="221169" maxValue="222057"/>
    </cacheField>
    <cacheField name="Tipo de Instalación" numFmtId="0">
      <sharedItems containsBlank="1"/>
    </cacheField>
    <cacheField name="Nombre Corto TOW/Ubicación Técnica" numFmtId="0">
      <sharedItems containsBlank="1"/>
    </cacheField>
    <cacheField name="Punto de aplicación" numFmtId="0">
      <sharedItems containsBlank="1"/>
    </cacheField>
    <cacheField name="Punto de Acción" numFmtId="0">
      <sharedItems containsNonDate="0" containsString="0" containsBlank="1"/>
    </cacheField>
    <cacheField name="Tipo de Tratamiento" numFmtId="0">
      <sharedItems containsBlank="1"/>
    </cacheField>
    <cacheField name="Tipo de Producto Quimico" numFmtId="0">
      <sharedItems containsBlank="1"/>
    </cacheField>
    <cacheField name="Producto Químico" numFmtId="0">
      <sharedItems containsBlank="1" count="18">
        <s v="SB14"/>
        <s v="IC5087A"/>
        <s v="RFB790"/>
        <s v="CY51W"/>
        <s v="IPB650"/>
        <s v="IPB530"/>
        <s v="BX960"/>
        <s v="IPB658"/>
        <s v="BSH8050"/>
        <s v="ICS400"/>
        <s v="IC7001"/>
        <s v="IC5091"/>
        <s v="Encapsulado"/>
        <s v="IPB6256"/>
        <s v="IPB71"/>
        <s v="IPB279"/>
        <s v="KPF15"/>
        <m/>
      </sharedItems>
    </cacheField>
    <cacheField name="SAP" numFmtId="0">
      <sharedItems containsBlank="1" containsMixedTypes="1" containsNumber="1" containsInteger="1" minValue="50600435" maxValue="1000582064"/>
    </cacheField>
    <cacheField name="Caudal Bruto [m3/día]" numFmtId="0">
      <sharedItems containsString="0" containsBlank="1" containsNumber="1" minValue="0" maxValue="515"/>
    </cacheField>
    <cacheField name="Caudal Neta [m3/día]" numFmtId="0">
      <sharedItems containsString="0" containsBlank="1" containsNumber="1" minValue="0" maxValue="137"/>
    </cacheField>
    <cacheField name="Caudal Agua [m3/día]" numFmtId="0">
      <sharedItems containsString="0" containsBlank="1" containsNumber="1" minValue="0" maxValue="510.36500000000001"/>
    </cacheField>
    <cacheField name="Caudal Gas [m3/día]" numFmtId="0">
      <sharedItems containsString="0" containsBlank="1" containsNumber="1" containsInteger="1" minValue="0" maxValue="61500"/>
    </cacheField>
    <cacheField name="Consumo Teórico día [l/d - l/batch]" numFmtId="0">
      <sharedItems containsString="0" containsBlank="1" containsNumber="1" minValue="0" maxValue="600.21"/>
    </cacheField>
    <cacheField name="Dosis [ppm]" numFmtId="0">
      <sharedItems containsString="0" containsBlank="1" containsNumber="1" containsInteger="1" minValue="0" maxValue="38800"/>
    </cacheField>
    <cacheField name="Base de cálculo" numFmtId="0">
      <sharedItems containsBlank="1"/>
    </cacheField>
    <cacheField name="Método de Aplicación" numFmtId="0">
      <sharedItems containsBlank="1" count="4">
        <s v="Continua"/>
        <s v="Batch Camión"/>
        <s v="Batch Cuba"/>
        <m/>
      </sharedItems>
    </cacheField>
    <cacheField name="Dias de tratamiento - Batchs/mes IDEALES" numFmtId="0">
      <sharedItems containsBlank="1" containsMixedTypes="1" containsNumber="1" containsInteger="1" minValue="1" maxValue="29"/>
    </cacheField>
    <cacheField name="Dias de tratamiento - Batchs/mes REALES" numFmtId="0">
      <sharedItems containsString="0" containsBlank="1" containsNumber="1" containsInteger="1" minValue="0" maxValue="29"/>
    </cacheField>
    <cacheField name="Consumo Teórico Mes [litros/mes]" numFmtId="0">
      <sharedItems containsBlank="1" containsMixedTypes="1" containsNumber="1" minValue="0" maxValue="1200.42"/>
    </cacheField>
    <cacheField name="Consumo Real Mes [litros/mes]" numFmtId="0">
      <sharedItems containsString="0" containsBlank="1" containsNumber="1" minValue="0" maxValue="983.92857142857144"/>
    </cacheField>
    <cacheField name="Consumo a pagar Mes [litros/mes]" numFmtId="0">
      <sharedItems containsBlank="1" containsMixedTypes="1" containsNumber="1" minValue="0" maxValue="983.93"/>
    </cacheField>
    <cacheField name="Fecha de inicio de TQ" numFmtId="14">
      <sharedItems containsDate="1" containsBlank="1" containsMixedTypes="1" minDate="1899-12-30T00:00:00" maxDate="2023-07-22T00:00:00"/>
    </cacheField>
    <cacheField name="Tratamiento Programado/Eventual" numFmtId="0">
      <sharedItems containsBlank="1"/>
    </cacheField>
    <cacheField name="Fecha última Propuesta técnica" numFmtId="0">
      <sharedItems containsNonDate="0" containsDate="1" containsString="0" containsBlank="1" minDate="2016-09-11T00:00:00" maxDate="2023-07-21T00:00:00"/>
    </cacheField>
    <cacheField name="Nombre de Propuesta técnica" numFmtId="0">
      <sharedItems containsBlank="1"/>
    </cacheField>
    <cacheField name="Validador del tratamiento" numFmtId="0">
      <sharedItems containsBlank="1"/>
    </cacheField>
    <cacheField name="Observaciones" numFmtId="0">
      <sharedItems containsBlank="1"/>
    </cacheField>
    <cacheField name="Número de Encap/Squeeze" numFmtId="0">
      <sharedItems containsString="0" containsBlank="1" containsNumber="1" containsInteger="1" minValue="1" maxValue="1"/>
    </cacheField>
    <cacheField name="Fecha de Encap/Squeeze último" numFmtId="0">
      <sharedItems containsNonDate="0" containsDate="1" containsString="0" containsBlank="1" minDate="2016-11-24T00:00:00" maxDate="2017-09-27T00:00:00"/>
    </cacheField>
    <cacheField name="Días de duración Encap/Squeeze estimado/Propuesto" numFmtId="0">
      <sharedItems containsNonDate="0" containsString="0" containsBlank="1"/>
    </cacheField>
    <cacheField name="Sistema de extracción" numFmtId="0">
      <sharedItems containsBlank="1"/>
    </cacheField>
    <cacheField name="Aplicación" numFmtId="0">
      <sharedItems containsBlank="1"/>
    </cacheField>
    <cacheField name="Frecuencia " numFmtId="0">
      <sharedItems containsBlank="1"/>
    </cacheField>
    <cacheField name="Aplicación2" numFmtId="0">
      <sharedItems containsBlank="1"/>
    </cacheField>
    <cacheField name="l/d" numFmtId="0">
      <sharedItems containsString="0" containsBlank="1" containsNumber="1" minValue="0" maxValue="40.014180000000003"/>
    </cacheField>
    <cacheField name="Litros total (puro)" numFmtId="0">
      <sharedItems containsString="0" containsBlank="1" containsNumber="1" minValue="0" maxValue="600.21"/>
    </cacheField>
    <cacheField name="Litr" numFmtId="0">
      <sharedItems containsString="0" containsBlank="1" containsNumber="1" minValue="20" maxValue="600.21"/>
    </cacheField>
    <cacheField name="Litros TOTALES " numFmtId="0">
      <sharedItems containsString="0" containsBlank="1" containsNumber="1" minValue="0" maxValue="600.21"/>
    </cacheField>
    <cacheField name="Dilución" numFmtId="0">
      <sharedItems containsString="0" containsBlank="1" containsNumber="1" minValue="0.2" maxValue="1"/>
    </cacheField>
    <cacheField name="ltos redon" numFmtId="0">
      <sharedItems containsString="0" containsBlank="1" containsNumber="1" containsInteger="1" minValue="0" maxValue="600"/>
    </cacheField>
    <cacheField name="Litros redon2" numFmtId="0">
      <sharedItems containsString="0" containsBlank="1" containsNumber="1" containsInteger="1" minValue="20" maxValue="600"/>
    </cacheField>
    <cacheField name="Litros totales (dil. Incluido)" numFmtId="0">
      <sharedItems containsString="0" containsBlank="1" containsNumber="1" containsInteger="1" minValue="0" maxValue="600"/>
    </cacheField>
    <cacheField name="Operadores" numFmtId="0">
      <sharedItems containsBlank="1"/>
    </cacheField>
    <cacheField name="Recipiente" numFmtId="0">
      <sharedItems containsString="0" containsBlank="1" containsNumber="1" containsInteger="1" minValue="1" maxValue="3"/>
    </cacheField>
    <cacheField name="RL" numFmtId="0">
      <sharedItems containsBlank="1" containsMixedTypes="1" containsNumber="1" containsInteger="1" minValue="1470" maxValue="3258"/>
    </cacheField>
    <cacheField name="Clasificación" numFmtId="0">
      <sharedItems containsBlank="1"/>
    </cacheField>
    <cacheField name="Batería2" numFmtId="0">
      <sharedItems containsBlank="1" containsMixedTypes="1" containsNumber="1" containsInteger="1" minValue="0" maxValue="0"/>
    </cacheField>
    <cacheField name="Yacimiento" numFmtId="0">
      <sharedItems containsBlank="1" containsMixedTypes="1" containsNumber="1" containsInteger="1" minValue="0" maxValue="0"/>
    </cacheField>
    <cacheField name="Pozos parados" numFmtId="0">
      <sharedItems containsBlank="1" count="3">
        <s v="p"/>
        <m/>
        <s v="parado" u="1"/>
      </sharedItems>
    </cacheField>
    <cacheField name="Concatena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dero, Evangelina Natalia" refreshedDate="45284.800112500001" createdVersion="8" refreshedVersion="8" minRefreshableVersion="3" recordCount="448" xr:uid="{6B93C3DA-5E29-4793-B62F-9B10B742F2AC}">
  <cacheSource type="worksheet">
    <worksheetSource ref="A2:BD450" sheet="PLANILLA GENERAL"/>
  </cacheSource>
  <cacheFields count="56">
    <cacheField name="Empresa" numFmtId="0">
      <sharedItems containsBlank="1"/>
    </cacheField>
    <cacheField name="Mes de Certificación" numFmtId="0">
      <sharedItems containsNonDate="0" containsDate="1" containsString="0" containsBlank="1" minDate="2023-12-01T00:00:00" maxDate="2023-12-02T00:00:00"/>
    </cacheField>
    <cacheField name="Operaciones" numFmtId="0">
      <sharedItems containsBlank="1"/>
    </cacheField>
    <cacheField name="O&amp;M" numFmtId="0">
      <sharedItems containsBlank="1"/>
    </cacheField>
    <cacheField name="Batería" numFmtId="0">
      <sharedItems containsBlank="1"/>
    </cacheField>
    <cacheField name="CeCo" numFmtId="0">
      <sharedItems containsString="0" containsBlank="1" containsNumber="1" containsInteger="1" minValue="221169" maxValue="222057" count="5">
        <n v="222052"/>
        <n v="222053"/>
        <n v="222057"/>
        <n v="221169"/>
        <m/>
      </sharedItems>
    </cacheField>
    <cacheField name="Tipo de Instalación" numFmtId="0">
      <sharedItems containsBlank="1"/>
    </cacheField>
    <cacheField name="Nombre Corto TOW/Ubicación Técnica" numFmtId="0">
      <sharedItems containsBlank="1" count="283">
        <s v="PN.a-19[00]a"/>
        <m/>
        <s v="PuB.a-166[00]a"/>
        <s v="PuB.a-171[00]a"/>
        <s v="PuB-126a"/>
        <s v="PuB-145a"/>
        <s v="PuB-68"/>
        <s v="PuB-105a"/>
        <s v="PuB-197[00]a"/>
        <s v="PuB-157[00]a"/>
        <s v="PuB-181a"/>
        <s v="PuB-194[00]a"/>
        <s v="VV.a-7"/>
        <s v="SCB.xp-55"/>
        <s v="SCB-0061[00]a"/>
        <s v="SCB-0062[00]a"/>
        <s v="SCB-0063[00]a"/>
        <s v="SCB-0065[00]a"/>
        <s v="SCB-0067[00]a"/>
        <s v="SCB-0071[00]a"/>
        <s v="SCB-0076[00]a"/>
        <s v="SCB-11"/>
        <s v="SCB-131a"/>
        <s v="SCB-133a"/>
        <s v="SCB-137a"/>
        <s v="SCB-138a"/>
        <s v="SCB-140a"/>
        <s v="SCB-142a"/>
        <s v="SCB-144a"/>
        <s v="SCB-145a"/>
        <s v="SCB-146a"/>
        <s v="SCB-20"/>
        <s v="SCB-23"/>
        <s v="SCB-28"/>
        <s v="SCB-37"/>
        <s v="SCB-45"/>
        <s v="SCB-48"/>
        <s v="SCB-78a"/>
        <s v="SCB-139a"/>
        <s v="SCB-80a"/>
        <s v="SCB-86a"/>
        <s v="SCB-89a"/>
        <s v="SCB-92a"/>
        <s v="SCB-93a"/>
        <s v="SCB-95a"/>
        <s v="SCB-98a"/>
        <s v="SCB-107a"/>
        <s v="SP-0287[00]a"/>
        <s v="SP-18a(I)"/>
        <s v="SP-23"/>
        <s v="SP-252"/>
        <s v="SP-273"/>
        <s v="SP-275"/>
        <s v="SP-62(II)[00]a"/>
        <s v="SP-368a"/>
        <s v="SP.a-89"/>
        <s v="SP-211"/>
        <s v="SP-116(I)[00]a"/>
        <s v="SP-243"/>
        <s v="SP-244"/>
        <s v="SP-276"/>
        <s v="SP-322a"/>
        <s v="SP-337a"/>
        <s v="SP-35"/>
        <s v="SP-46"/>
        <s v="SP-41"/>
        <s v="SP-278"/>
        <s v="SP-43(I)[00]a"/>
        <s v="SP-439a"/>
        <s v="SP-370[00]a"/>
        <s v="SP-50"/>
        <s v="SP-13a(I)"/>
        <s v="SP-222"/>
        <s v="SP-466a"/>
        <s v="SP-51"/>
        <s v="SP-53"/>
        <s v="SP-63(I)"/>
        <s v="SP-65(I)[00]a"/>
        <s v="SP-185"/>
        <s v="SP-196"/>
        <s v="SP-197"/>
        <s v="SP-420a"/>
        <s v="SP-78"/>
        <s v="SP-270"/>
        <s v="SP-84"/>
        <s v="SP-109a(I)"/>
        <s v="SP-251"/>
        <s v="SP-274"/>
        <s v="SP-311a"/>
        <s v="SP-319a"/>
        <s v="SP-203"/>
        <s v="SP-328a"/>
        <s v="SP-33"/>
        <s v="SP-339a"/>
        <s v="SP-355a"/>
        <s v="SP-361a"/>
        <s v="SP-362a"/>
        <s v="SP-366a"/>
        <s v="SP-389a"/>
        <s v="SP-392a"/>
        <s v="SP-397a"/>
        <s v="SP-404a"/>
        <s v="SP-445a"/>
        <s v="SP-440a"/>
        <s v="SP-114"/>
        <s v="SP-229"/>
        <s v="SP-257"/>
        <s v="PuB-141[00]a"/>
        <s v="SP-0294[00]a"/>
        <s v="SP-152a(I)"/>
        <s v="SP-272"/>
        <s v="SP-333[00]a"/>
        <s v="SP-503a"/>
        <s v="Observaciones"/>
        <s v="RiAl-4a"/>
        <s v="RiAl-7a"/>
        <s v="VAM-0007[00]a"/>
        <s v="VAM-0008[00]a"/>
        <s v="VAM-0011[00]a(I)"/>
        <s v="VAM-0013[00]a"/>
        <s v="VAM-0017[00]a"/>
        <s v="VAM-100(d)[00]a"/>
        <s v="VAM-14a"/>
        <s v="VAM-15a"/>
        <s v="VAM-18a"/>
        <s v="VAM-19a"/>
        <s v="VAM-22a"/>
        <s v="VAM-66a"/>
        <s v="VAM-26a"/>
        <s v="VAM-27a"/>
        <s v="VAM-34a"/>
        <s v="VAM-45a"/>
        <s v="VAM-46a"/>
        <s v="VAM-47a"/>
        <s v="VAM-50a"/>
        <s v="VAM-52a"/>
        <s v="VAM-53(d)[00]a"/>
        <s v="VAM-58(d)[00]a"/>
        <s v="VAM-59(d)[00]a"/>
        <s v="VAM-70[00]a"/>
        <s v="VAM-73(d)[00]a"/>
        <s v="VAM-89(d)[00]a"/>
        <s v="VAM.a-87(d)[00]a"/>
        <s v="VAM-65a(d)"/>
        <s v="RiAlN-2[01]b"/>
        <s v="SP-138(I)[00]a"/>
        <s v="SP-504a"/>
        <s v="VAM-25a"/>
        <s v="SP-148(I)[00]a"/>
        <s v="SP-476a"/>
        <s v="SP-0044[00]a(I)"/>
        <s v="SP-83"/>
        <s v="SCB-84a"/>
        <s v="SP-511a"/>
        <s v="SP-307a"/>
        <s v="PuB-123"/>
        <s v="PuB-109a"/>
        <s v="PuB-203[00]a"/>
        <s v="PuB-128a"/>
        <s v="PuB-136[00]a"/>
        <s v="PuB-5"/>
        <s v="PuB-57"/>
        <s v="PuB-202[00]a"/>
        <s v="PuB-125a"/>
        <s v="PuB.a-80"/>
        <s v="PuB-147a"/>
        <s v="PuB-153a"/>
        <s v="PuB-31"/>
        <s v="PuB-98[00]a"/>
        <s v="PuB-102"/>
        <s v="PuB-107"/>
        <s v="PuB-27"/>
        <s v="PuB-42"/>
        <s v="PuB-52"/>
        <s v="PuB-100"/>
        <s v="PuB-155a"/>
        <s v="PuB-161[00]a"/>
        <s v="PuB-162[00]a"/>
        <s v="PuB-174[00]a"/>
        <s v="PuB-195[00]a"/>
        <s v="PuB-196[00]a"/>
        <s v="PuB-66"/>
        <s v="PuB-70"/>
        <s v="SCB-0064[02]a"/>
        <s v="SP-45"/>
        <s v="SP-0289[00]a"/>
        <s v="SP-455a"/>
        <s v="SP-21"/>
        <s v="SP-22"/>
        <s v="SP-262"/>
        <s v="SP-27a(I)"/>
        <s v="SP-237(I)[00]a"/>
        <s v="SP-369[00]a"/>
        <s v="SP-29"/>
        <s v="SP-31(I)[00]a"/>
        <s v="SP-121a(I)"/>
        <s v="SP-325[]a"/>
        <s v="SP-326a"/>
        <s v="SP-388a"/>
        <s v="SP-462a"/>
        <s v="EBS.x-1"/>
        <s v="SP-407a"/>
        <s v="SP-413a"/>
        <s v="SP-453a"/>
        <s v="SP-495a"/>
        <s v="SP-496a"/>
        <s v="SP-499a"/>
        <s v="SP-516[00]a"/>
        <s v="SP-263"/>
        <s v="SP-242"/>
        <s v="SP-336a"/>
        <s v="SP-474a"/>
        <s v="SP-49"/>
        <s v="SP-8a(I)"/>
        <s v="SP-0151[00]a(I)"/>
        <s v="SP-447a"/>
        <s v="SP-69"/>
        <s v="SP-131"/>
        <s v="SP-140a(I)"/>
        <s v="SP-161(I)[00]a"/>
        <s v="SP-169"/>
        <s v="SP-183(I"/>
        <s v="SP-70"/>
        <s v="SP-122(I)[00]a"/>
        <s v="SP-167"/>
        <s v="SP-267"/>
        <s v="SP-286a"/>
        <s v="SP-297a"/>
        <s v="SP-303a"/>
        <s v="SP-305a"/>
        <s v="SP-309a"/>
        <s v="SP-310a"/>
        <s v="SP-315a"/>
        <s v="SP-317a"/>
        <s v="SP-327a"/>
        <s v="SP-329a"/>
        <s v="SP-330a"/>
        <s v="SP-340a"/>
        <s v="SP-341a"/>
        <s v="SP-342a"/>
        <s v="SP-347[00]a"/>
        <s v="SP-353a"/>
        <s v="SP-358a"/>
        <s v="SP-364a"/>
        <s v="SP-367a"/>
        <s v="SP-411a"/>
        <s v="SP-384a"/>
        <s v="SP-390a"/>
        <s v="SP-391a"/>
        <s v="SP-441a"/>
        <s v="SP-94"/>
        <s v="SP-0284[00]a"/>
        <s v="SP-141a(I)"/>
        <s v="SP-146a(I)"/>
        <s v="SP-147a(I)"/>
        <s v="SP-162(I)[00]a"/>
        <s v="SP-216"/>
        <s v="SP-225"/>
        <s v="SP-236"/>
        <s v="SP-239"/>
        <s v="SP-246"/>
        <s v="SP-247"/>
        <s v="SP-250"/>
        <s v="SP-293a"/>
        <s v="SP-296a"/>
        <s v="SP-344[00]a"/>
        <s v="SP-79(I)"/>
        <s v="SP-0295[00]a"/>
        <s v="SP-228"/>
        <s v="SP-259"/>
        <s v="SP-260"/>
        <s v="SP-283"/>
        <s v="SP-334[00]a"/>
        <s v="SP-426a"/>
        <s v="SP-428a"/>
        <s v="SP-429a"/>
        <s v="SP-517[00]a"/>
        <s v="SP-501[00]a"/>
        <s v="SP-518[00]a"/>
        <s v="SP-86a(I)"/>
        <s v="SP-90(I)[00]a"/>
        <s v="VAM-31a"/>
        <s v="SCB-132a" u="1"/>
      </sharedItems>
    </cacheField>
    <cacheField name="Punto de aplicación" numFmtId="0">
      <sharedItems containsBlank="1"/>
    </cacheField>
    <cacheField name="Punto de Acción" numFmtId="0">
      <sharedItems containsNonDate="0" containsString="0" containsBlank="1"/>
    </cacheField>
    <cacheField name="Tipo de Tratamiento" numFmtId="0">
      <sharedItems containsBlank="1"/>
    </cacheField>
    <cacheField name="Tipo de Producto Quimico" numFmtId="0">
      <sharedItems containsBlank="1"/>
    </cacheField>
    <cacheField name="Producto Químico" numFmtId="0">
      <sharedItems containsBlank="1"/>
    </cacheField>
    <cacheField name="SAP" numFmtId="0">
      <sharedItems containsBlank="1" containsMixedTypes="1" containsNumber="1" containsInteger="1" minValue="50600435" maxValue="1000582064"/>
    </cacheField>
    <cacheField name="Caudal Bruto [m3/día]" numFmtId="0">
      <sharedItems containsString="0" containsBlank="1" containsNumber="1" minValue="0" maxValue="515"/>
    </cacheField>
    <cacheField name="Caudal Neta [m3/día]" numFmtId="0">
      <sharedItems containsString="0" containsBlank="1" containsNumber="1" minValue="0" maxValue="137"/>
    </cacheField>
    <cacheField name="Caudal Agua [m3/día]" numFmtId="0">
      <sharedItems containsString="0" containsBlank="1" containsNumber="1" minValue="0" maxValue="510.36500000000001"/>
    </cacheField>
    <cacheField name="Caudal Gas [m3/día]" numFmtId="0">
      <sharedItems containsString="0" containsBlank="1" containsNumber="1" containsInteger="1" minValue="0" maxValue="61500"/>
    </cacheField>
    <cacheField name="Consumo Teórico día [l/d - l/batch]" numFmtId="0">
      <sharedItems containsString="0" containsBlank="1" containsNumber="1" minValue="0" maxValue="600.21"/>
    </cacheField>
    <cacheField name="Dosis [ppm]" numFmtId="0">
      <sharedItems containsString="0" containsBlank="1" containsNumber="1" containsInteger="1" minValue="0" maxValue="38800"/>
    </cacheField>
    <cacheField name="Base de cálculo" numFmtId="0">
      <sharedItems containsBlank="1"/>
    </cacheField>
    <cacheField name="Método de Aplicación" numFmtId="0">
      <sharedItems containsBlank="1"/>
    </cacheField>
    <cacheField name="Dias de tratamiento - Batchs/mes IDEALES" numFmtId="0">
      <sharedItems containsBlank="1" containsMixedTypes="1" containsNumber="1" containsInteger="1" minValue="1" maxValue="29"/>
    </cacheField>
    <cacheField name="Dias de tratamiento - Batchs/mes REALES" numFmtId="0">
      <sharedItems containsString="0" containsBlank="1" containsNumber="1" containsInteger="1" minValue="0" maxValue="29"/>
    </cacheField>
    <cacheField name="Consumo Teórico Mes [litros/mes]" numFmtId="0">
      <sharedItems containsBlank="1" containsMixedTypes="1" containsNumber="1" minValue="0" maxValue="1200.42"/>
    </cacheField>
    <cacheField name="Consumo Real Mes [litros/mes]" numFmtId="1">
      <sharedItems containsSemiMixedTypes="0" containsString="0" containsNumber="1" minValue="0" maxValue="983.92857142857144"/>
    </cacheField>
    <cacheField name="Consumo a pagar Mes [litros/mes]" numFmtId="0">
      <sharedItems containsBlank="1" containsMixedTypes="1" containsNumber="1" minValue="0" maxValue="983.93"/>
    </cacheField>
    <cacheField name="Fecha de inicio de TQ" numFmtId="14">
      <sharedItems containsDate="1" containsBlank="1" containsMixedTypes="1" minDate="1899-12-30T00:00:00" maxDate="2023-07-22T00:00:00"/>
    </cacheField>
    <cacheField name="Tratamiento Programado/Eventual" numFmtId="0">
      <sharedItems containsBlank="1"/>
    </cacheField>
    <cacheField name="Fecha última Propuesta técnica" numFmtId="0">
      <sharedItems containsNonDate="0" containsDate="1" containsString="0" containsBlank="1" minDate="2016-09-11T00:00:00" maxDate="2023-07-21T00:00:00"/>
    </cacheField>
    <cacheField name="Nombre de Propuesta técnica" numFmtId="0">
      <sharedItems containsBlank="1"/>
    </cacheField>
    <cacheField name="Validador del tratamiento" numFmtId="0">
      <sharedItems containsBlank="1"/>
    </cacheField>
    <cacheField name="Observaciones" numFmtId="0">
      <sharedItems containsBlank="1"/>
    </cacheField>
    <cacheField name="Número de Encap/Squeeze" numFmtId="0">
      <sharedItems containsString="0" containsBlank="1" containsNumber="1" containsInteger="1" minValue="1" maxValue="1"/>
    </cacheField>
    <cacheField name="Fecha de Encap/Squeeze último" numFmtId="0">
      <sharedItems containsNonDate="0" containsDate="1" containsString="0" containsBlank="1" minDate="2016-11-24T00:00:00" maxDate="2017-09-27T00:00:00"/>
    </cacheField>
    <cacheField name="Días de duración Encap/Squeeze estimado/Propuesto" numFmtId="0">
      <sharedItems containsNonDate="0" containsString="0" containsBlank="1"/>
    </cacheField>
    <cacheField name="Sistema de extracción" numFmtId="0">
      <sharedItems containsBlank="1"/>
    </cacheField>
    <cacheField name="Aplicación" numFmtId="0">
      <sharedItems containsBlank="1" count="3">
        <s v="Continua"/>
        <s v="Batch"/>
        <m/>
      </sharedItems>
    </cacheField>
    <cacheField name="Frecuencia " numFmtId="0">
      <sharedItems containsBlank="1"/>
    </cacheField>
    <cacheField name="Aplicación2" numFmtId="0">
      <sharedItems containsBlank="1"/>
    </cacheField>
    <cacheField name="l/d" numFmtId="0">
      <sharedItems containsString="0" containsBlank="1" containsNumber="1" minValue="0" maxValue="40.014180000000003"/>
    </cacheField>
    <cacheField name="Litros total (puro)" numFmtId="0">
      <sharedItems containsString="0" containsBlank="1" containsNumber="1" minValue="0" maxValue="600.21"/>
    </cacheField>
    <cacheField name="Litr" numFmtId="0">
      <sharedItems containsString="0" containsBlank="1" containsNumber="1" minValue="20" maxValue="600.21"/>
    </cacheField>
    <cacheField name="Litros TOTALES " numFmtId="0">
      <sharedItems containsString="0" containsBlank="1" containsNumber="1" minValue="0" maxValue="600.21"/>
    </cacheField>
    <cacheField name="Dilución" numFmtId="0">
      <sharedItems containsString="0" containsBlank="1" containsNumber="1" minValue="0.2" maxValue="1"/>
    </cacheField>
    <cacheField name="ltos redon" numFmtId="0">
      <sharedItems containsString="0" containsBlank="1" containsNumber="1" containsInteger="1" minValue="0" maxValue="600"/>
    </cacheField>
    <cacheField name="Litros redon2" numFmtId="0">
      <sharedItems containsString="0" containsBlank="1" containsNumber="1" containsInteger="1" minValue="20" maxValue="600"/>
    </cacheField>
    <cacheField name="Litros totales (dil. Incluido)" numFmtId="0">
      <sharedItems containsString="0" containsBlank="1" containsNumber="1" containsInteger="1" minValue="0" maxValue="600"/>
    </cacheField>
    <cacheField name="Operadores" numFmtId="0">
      <sharedItems containsBlank="1"/>
    </cacheField>
    <cacheField name="Recipiente" numFmtId="0">
      <sharedItems containsString="0" containsBlank="1" containsNumber="1" containsInteger="1" minValue="1" maxValue="3"/>
    </cacheField>
    <cacheField name="RL" numFmtId="0">
      <sharedItems containsBlank="1" containsMixedTypes="1" containsNumber="1" containsInteger="1" minValue="1470" maxValue="3258"/>
    </cacheField>
    <cacheField name="Clasificación" numFmtId="0">
      <sharedItems containsBlank="1"/>
    </cacheField>
    <cacheField name="Batería2" numFmtId="0">
      <sharedItems containsBlank="1" containsMixedTypes="1" containsNumber="1" containsInteger="1" minValue="0" maxValue="0"/>
    </cacheField>
    <cacheField name="Yacimiento" numFmtId="0">
      <sharedItems containsBlank="1" containsMixedTypes="1" containsNumber="1" containsInteger="1" minValue="0" maxValue="0"/>
    </cacheField>
    <cacheField name="Pozos parados" numFmtId="0">
      <sharedItems containsBlank="1" count="3">
        <s v="p"/>
        <m/>
        <s v="parado" u="1"/>
      </sharedItems>
    </cacheField>
    <cacheField name="Concatena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dero, Evangelina Natalia" refreshedDate="45284.802435532409" createdVersion="8" refreshedVersion="8" minRefreshableVersion="3" recordCount="442" xr:uid="{536C9942-6E5B-4756-8BA1-B0F945B43C86}">
  <cacheSource type="worksheet">
    <worksheetSource ref="A2:BB444" sheet="PLANILLA GENERAL"/>
  </cacheSource>
  <cacheFields count="54">
    <cacheField name="Empresa" numFmtId="0">
      <sharedItems/>
    </cacheField>
    <cacheField name="Mes de Certificación" numFmtId="17">
      <sharedItems containsSemiMixedTypes="0" containsNonDate="0" containsDate="1" containsString="0" minDate="2023-12-01T00:00:00" maxDate="2023-12-02T00:00:00"/>
    </cacheField>
    <cacheField name="Operaciones" numFmtId="0">
      <sharedItems/>
    </cacheField>
    <cacheField name="O&amp;M" numFmtId="0">
      <sharedItems/>
    </cacheField>
    <cacheField name="Batería" numFmtId="0">
      <sharedItems containsBlank="1"/>
    </cacheField>
    <cacheField name="CeCo" numFmtId="0">
      <sharedItems containsSemiMixedTypes="0" containsString="0" containsNumber="1" containsInteger="1" minValue="221169" maxValue="222058" count="5">
        <n v="222052"/>
        <n v="222053"/>
        <n v="222057"/>
        <n v="221169"/>
        <n v="222058" u="1"/>
      </sharedItems>
    </cacheField>
    <cacheField name="Tipo de Instalación" numFmtId="0">
      <sharedItems/>
    </cacheField>
    <cacheField name="Nombre Corto TOW/Ubicación Técnica" numFmtId="0">
      <sharedItems containsBlank="1"/>
    </cacheField>
    <cacheField name="Punto de aplicación" numFmtId="0">
      <sharedItems/>
    </cacheField>
    <cacheField name="Punto de Acción" numFmtId="0">
      <sharedItems containsNonDate="0" containsString="0" containsBlank="1"/>
    </cacheField>
    <cacheField name="Tipo de Tratamiento" numFmtId="0">
      <sharedItems/>
    </cacheField>
    <cacheField name="Tipo de Producto Quimico" numFmtId="0">
      <sharedItems/>
    </cacheField>
    <cacheField name="Producto Químico" numFmtId="0">
      <sharedItems containsBlank="1" count="17">
        <s v="SB14"/>
        <s v="IC5087A"/>
        <s v="RFB790"/>
        <s v="CY51W"/>
        <s v="IPB650"/>
        <s v="IPB530"/>
        <s v="BX960"/>
        <s v="IPB658"/>
        <s v="BSH8050"/>
        <s v="ICS400"/>
        <s v="IC7001"/>
        <s v="IC5091"/>
        <s v="Encapsulado"/>
        <s v="IPB6256"/>
        <s v="IPB71"/>
        <s v="IPB279"/>
        <m u="1"/>
      </sharedItems>
    </cacheField>
    <cacheField name="SAP" numFmtId="0">
      <sharedItems containsMixedTypes="1" containsNumber="1" containsInteger="1" minValue="50600435" maxValue="1000582064"/>
    </cacheField>
    <cacheField name="Caudal Bruto [m3/día]" numFmtId="0">
      <sharedItems containsSemiMixedTypes="0" containsString="0" containsNumber="1" minValue="0" maxValue="515"/>
    </cacheField>
    <cacheField name="Caudal Neta [m3/día]" numFmtId="0">
      <sharedItems containsSemiMixedTypes="0" containsString="0" containsNumber="1" minValue="0" maxValue="137"/>
    </cacheField>
    <cacheField name="Caudal Agua [m3/día]" numFmtId="0">
      <sharedItems containsSemiMixedTypes="0" containsString="0" containsNumber="1" minValue="0" maxValue="510.36500000000001"/>
    </cacheField>
    <cacheField name="Caudal Gas [m3/día]" numFmtId="0">
      <sharedItems containsSemiMixedTypes="0" containsString="0" containsNumber="1" containsInteger="1" minValue="0" maxValue="61500"/>
    </cacheField>
    <cacheField name="Consumo Teórico día [l/d - l/batch]" numFmtId="0">
      <sharedItems containsSemiMixedTypes="0" containsString="0" containsNumber="1" minValue="0" maxValue="600.21"/>
    </cacheField>
    <cacheField name="Dosis [ppm]" numFmtId="0">
      <sharedItems containsString="0" containsBlank="1" containsNumber="1" containsInteger="1" minValue="0" maxValue="38800"/>
    </cacheField>
    <cacheField name="Base de cálculo" numFmtId="0">
      <sharedItems/>
    </cacheField>
    <cacheField name="Método de Aplicación" numFmtId="0">
      <sharedItems/>
    </cacheField>
    <cacheField name="Dias de tratamiento - Batchs/mes IDEALES" numFmtId="0">
      <sharedItems containsSemiMixedTypes="0" containsString="0" containsNumber="1" containsInteger="1" minValue="1" maxValue="29"/>
    </cacheField>
    <cacheField name="Dias de tratamiento - Batchs/mes REALES" numFmtId="0">
      <sharedItems containsSemiMixedTypes="0" containsString="0" containsNumber="1" containsInteger="1" minValue="0" maxValue="29"/>
    </cacheField>
    <cacheField name="Consumo Teórico Mes [litros/mes]" numFmtId="0">
      <sharedItems containsSemiMixedTypes="0" containsString="0" containsNumber="1" minValue="0" maxValue="1200.42"/>
    </cacheField>
    <cacheField name="Consumo Real Mes [litros/mes]" numFmtId="1">
      <sharedItems containsSemiMixedTypes="0" containsString="0" containsNumber="1" minValue="0" maxValue="983.92857142857144"/>
    </cacheField>
    <cacheField name="Consumo a pagar Mes [litros/mes]" numFmtId="1">
      <sharedItems containsMixedTypes="1" containsNumber="1" minValue="0" maxValue="983.93"/>
    </cacheField>
    <cacheField name="Fecha de inicio de TQ" numFmtId="14">
      <sharedItems containsDate="1" containsBlank="1" containsMixedTypes="1" minDate="1899-12-30T00:00:00" maxDate="2023-07-22T00:00:00"/>
    </cacheField>
    <cacheField name="Tratamiento Programado/Eventual" numFmtId="0">
      <sharedItems/>
    </cacheField>
    <cacheField name="Fecha última Propuesta técnica" numFmtId="14">
      <sharedItems containsNonDate="0" containsDate="1" containsString="0" containsBlank="1" minDate="2016-09-11T00:00:00" maxDate="2023-07-21T00:00:00"/>
    </cacheField>
    <cacheField name="Nombre de Propuesta técnica" numFmtId="0">
      <sharedItems containsBlank="1"/>
    </cacheField>
    <cacheField name="Validador del tratamiento" numFmtId="0">
      <sharedItems containsBlank="1"/>
    </cacheField>
    <cacheField name="Observaciones" numFmtId="0">
      <sharedItems containsBlank="1"/>
    </cacheField>
    <cacheField name="Número de Encap/Squeeze" numFmtId="0">
      <sharedItems containsString="0" containsBlank="1" containsNumber="1" containsInteger="1" minValue="1" maxValue="1"/>
    </cacheField>
    <cacheField name="Fecha de Encap/Squeeze último" numFmtId="0">
      <sharedItems containsNonDate="0" containsDate="1" containsString="0" containsBlank="1" minDate="2016-11-24T00:00:00" maxDate="2017-09-27T00:00:00"/>
    </cacheField>
    <cacheField name="Días de duración Encap/Squeeze estimado/Propuesto" numFmtId="0">
      <sharedItems containsNonDate="0" containsString="0" containsBlank="1"/>
    </cacheField>
    <cacheField name="Sistema de extracción" numFmtId="0">
      <sharedItems/>
    </cacheField>
    <cacheField name="Aplicación" numFmtId="0">
      <sharedItems/>
    </cacheField>
    <cacheField name="Frecuencia " numFmtId="0">
      <sharedItems/>
    </cacheField>
    <cacheField name="Aplicación2" numFmtId="0">
      <sharedItems/>
    </cacheField>
    <cacheField name="l/d" numFmtId="0">
      <sharedItems containsSemiMixedTypes="0" containsString="0" containsNumber="1" minValue="0" maxValue="40.014180000000003"/>
    </cacheField>
    <cacheField name="Litros total (puro)" numFmtId="0">
      <sharedItems containsSemiMixedTypes="0" containsString="0" containsNumber="1" minValue="0" maxValue="600.21"/>
    </cacheField>
    <cacheField name="Litr" numFmtId="0">
      <sharedItems containsSemiMixedTypes="0" containsString="0" containsNumber="1" minValue="20" maxValue="600.21"/>
    </cacheField>
    <cacheField name="Litros TOTALES " numFmtId="0">
      <sharedItems containsSemiMixedTypes="0" containsString="0" containsNumber="1" minValue="0" maxValue="600.21"/>
    </cacheField>
    <cacheField name="Dilución" numFmtId="9">
      <sharedItems containsSemiMixedTypes="0" containsString="0" containsNumber="1" minValue="0.2" maxValue="1"/>
    </cacheField>
    <cacheField name="ltos redon" numFmtId="0">
      <sharedItems containsSemiMixedTypes="0" containsString="0" containsNumber="1" containsInteger="1" minValue="0" maxValue="600"/>
    </cacheField>
    <cacheField name="Litros redon2" numFmtId="0">
      <sharedItems containsSemiMixedTypes="0" containsString="0" containsNumber="1" containsInteger="1" minValue="20" maxValue="600"/>
    </cacheField>
    <cacheField name="Litros totales (dil. Incluido)" numFmtId="0">
      <sharedItems containsSemiMixedTypes="0" containsString="0" containsNumber="1" containsInteger="1" minValue="0" maxValue="600"/>
    </cacheField>
    <cacheField name="Operadores" numFmtId="0">
      <sharedItems/>
    </cacheField>
    <cacheField name="Recipiente" numFmtId="0">
      <sharedItems containsString="0" containsBlank="1" containsNumber="1" containsInteger="1" minValue="1" maxValue="3"/>
    </cacheField>
    <cacheField name="RL" numFmtId="1">
      <sharedItems containsMixedTypes="1" containsNumber="1" containsInteger="1" minValue="1470" maxValue="3258"/>
    </cacheField>
    <cacheField name="Clasificación" numFmtId="0">
      <sharedItems containsBlank="1"/>
    </cacheField>
    <cacheField name="Batería2" numFmtId="0">
      <sharedItems containsMixedTypes="1" containsNumber="1" containsInteger="1" minValue="0" maxValue="0"/>
    </cacheField>
    <cacheField name="Yacimient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x v="0"/>
    <m/>
    <d v="2023-10-10T00:00:00"/>
    <m/>
    <s v="Volcán Auca Mahuida"/>
    <s v="IPB658"/>
    <n v="200"/>
    <s v="VAM89"/>
  </r>
  <r>
    <x v="0"/>
    <m/>
    <d v="2023-10-10T00:00:00"/>
    <m/>
    <s v="Volcán Auca Mahuida"/>
    <s v="IPB658"/>
    <n v="200"/>
    <s v="VAM87"/>
  </r>
  <r>
    <x v="1"/>
    <m/>
    <m/>
    <m/>
    <m/>
    <m/>
    <m/>
    <m/>
  </r>
  <r>
    <x v="1"/>
    <m/>
    <m/>
    <m/>
    <m/>
    <m/>
    <m/>
    <m/>
  </r>
  <r>
    <x v="1"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2">
  <r>
    <s v="BOLLAND &amp; CIA. S.A.U"/>
    <d v="2023-12-01T00:00:00"/>
    <s v="Rincon de los Sauces"/>
    <s v="Señal Picada VAM"/>
    <s v="PIEDRAS NEGRAS"/>
    <x v="0"/>
    <s v="Linea de pozo"/>
    <s v="PN.a-19[00]a"/>
    <s v="PN.a-19[00]a"/>
    <m/>
    <s v="Aseguramiento de Flujo"/>
    <s v="Inhibidor de hidratos"/>
    <x v="0"/>
    <n v="50600710"/>
    <n v="0"/>
    <n v="0"/>
    <n v="0"/>
    <n v="12815"/>
    <n v="30"/>
    <m/>
    <s v="Define el consumo un tercero o YPF"/>
    <s v="Continua"/>
    <n v="29"/>
    <n v="0"/>
    <n v="870"/>
    <n v="0"/>
    <n v="0"/>
    <m/>
    <s v="Programado"/>
    <d v="2016-09-11T00:00:00"/>
    <s v="Protocolo 54730"/>
    <m/>
    <m/>
    <m/>
    <m/>
    <m/>
    <s v="Surgente"/>
    <x v="0"/>
    <s v="C"/>
    <s v="Lin. Conduc."/>
    <n v="30"/>
    <n v="30"/>
    <n v="30"/>
    <n v="30"/>
    <n v="1"/>
    <n v="30"/>
    <n v="30"/>
    <n v="30"/>
    <s v="SP 2"/>
    <n v="1"/>
    <s v="S/D"/>
    <s v="A"/>
    <s v="PIEDRAS NEGRAS"/>
    <s v="Señal Picada"/>
    <s v="p"/>
  </r>
  <r>
    <s v="BOLLAND &amp; CIA. S.A.U"/>
    <d v="2023-12-01T00:00:00"/>
    <s v="Rincon de los Sauces"/>
    <s v="Señal Picada VAM"/>
    <s v=""/>
    <x v="0"/>
    <s v="Planta"/>
    <m/>
    <s v="PTG"/>
    <m/>
    <s v="Aseguramiento de Flujo"/>
    <s v="Inhibidor de hidratos"/>
    <x v="0"/>
    <n v="50600710"/>
    <n v="0"/>
    <n v="0"/>
    <n v="0"/>
    <n v="0"/>
    <n v="40"/>
    <m/>
    <s v="Define el consumo un tercero o YPF"/>
    <s v="Continua"/>
    <n v="29"/>
    <n v="29"/>
    <n v="1160"/>
    <n v="983.92857142857144"/>
    <n v="983.93"/>
    <s v=""/>
    <s v="Programado"/>
    <d v="2019-01-12T00:00:00"/>
    <s v="Protocolo Catriel 3512"/>
    <m/>
    <m/>
    <m/>
    <m/>
    <m/>
    <s v=""/>
    <x v="0"/>
    <s v="C"/>
    <s v="Planta de Gas "/>
    <n v="40"/>
    <n v="40"/>
    <n v="40"/>
    <n v="40"/>
    <n v="1"/>
    <n v="40"/>
    <n v="40"/>
    <n v="40"/>
    <s v="SP 2"/>
    <n v="1"/>
    <s v="S/D"/>
    <s v="S/C"/>
    <s v=""/>
    <s v="Señal Picada"/>
    <m/>
  </r>
  <r>
    <s v="BOLLAND &amp; CIA. S.A.U"/>
    <d v="2023-12-01T00:00:00"/>
    <s v="Rincon de los Sauces"/>
    <s v="Señal Picada VAM"/>
    <s v="PB- 04"/>
    <x v="1"/>
    <s v="Pozo productor "/>
    <s v="PuB.a-166[00]a"/>
    <s v="PuB.a-166[00]a"/>
    <m/>
    <s v="Integridad y Corrosión"/>
    <s v="Inhibidor de incrustaciones"/>
    <x v="1"/>
    <n v="50601018"/>
    <n v="15.3"/>
    <n v="0.76500000000000001"/>
    <n v="14.535"/>
    <n v="2"/>
    <n v="1.1599999999999999"/>
    <n v="80"/>
    <s v="Caudal de agua/día"/>
    <s v="Continua"/>
    <n v="29"/>
    <n v="29"/>
    <n v="33.64"/>
    <n v="22.30769230769231"/>
    <n v="22.31"/>
    <d v="2019-11-28T00:00:00"/>
    <s v="Programado"/>
    <d v="2019-11-28T00:00:00"/>
    <s v="BND21-IT475-1119"/>
    <s v="Mariana del Pozo"/>
    <m/>
    <m/>
    <m/>
    <m/>
    <s v="Cavidad Progresiva"/>
    <x v="0"/>
    <s v="C"/>
    <s v="Continua"/>
    <n v="1.1628000000000001"/>
    <n v="1.1599999999999999"/>
    <n v="20"/>
    <n v="1.1599999999999999"/>
    <n v="0.2"/>
    <n v="6"/>
    <n v="20"/>
    <n v="6"/>
    <s v="SP 1"/>
    <n v="1"/>
    <n v="1492"/>
    <s v="A"/>
    <s v="PB- 04"/>
    <s v="Punta Barda"/>
    <m/>
  </r>
  <r>
    <s v="BOLLAND &amp; CIA. S.A.U"/>
    <d v="2023-12-01T00:00:00"/>
    <s v="Rincon de los Sauces"/>
    <s v="Señal Picada VAM"/>
    <s v="PB- 01"/>
    <x v="1"/>
    <s v="Linea de pozo"/>
    <s v="PuB.a-171[00]a"/>
    <s v="PuB.a-171[00]a"/>
    <m/>
    <s v="Aseguramiento de Flujo"/>
    <s v="Reductor de fricción"/>
    <x v="2"/>
    <n v="50600814"/>
    <n v="27.2"/>
    <n v="2.9380000000000002"/>
    <n v="24.262"/>
    <n v="2"/>
    <n v="3.23"/>
    <n v="1100"/>
    <s v="Caudal de neta/día"/>
    <s v="Continua"/>
    <n v="29"/>
    <n v="29"/>
    <n v="93.67"/>
    <n v="147.23076923076923"/>
    <n v="93.67"/>
    <d v="2013-05-09T00:00:00"/>
    <s v="Programado"/>
    <d v="2020-03-10T00:00:00"/>
    <s v="BND21-IT467-0320"/>
    <s v="Mariana del Pozo"/>
    <m/>
    <m/>
    <m/>
    <m/>
    <s v="Cavidad Progresiva"/>
    <x v="0"/>
    <s v="C"/>
    <s v="Lin. Conduc."/>
    <n v="3.2318000000000002"/>
    <n v="3.23"/>
    <n v="20"/>
    <n v="3.23"/>
    <n v="1"/>
    <n v="3"/>
    <n v="20"/>
    <n v="3"/>
    <s v="SP 1"/>
    <n v="1"/>
    <n v="2589"/>
    <s v="A"/>
    <s v="PB- 01"/>
    <s v="Punta Barda"/>
    <m/>
  </r>
  <r>
    <s v="BOLLAND &amp; CIA. S.A.U"/>
    <d v="2023-12-01T00:00:00"/>
    <s v="Rincon de los Sauces"/>
    <s v="Señal Picada VAM"/>
    <s v="PB- 02"/>
    <x v="1"/>
    <s v="Pozo productor "/>
    <s v="PuB-126a"/>
    <s v="PuB-126a"/>
    <m/>
    <s v="Integridad y Corrosión"/>
    <s v="Inhibidor de corrosión"/>
    <x v="3"/>
    <n v="1000232729"/>
    <n v="130"/>
    <n v="3.25"/>
    <n v="126.75"/>
    <n v="2"/>
    <n v="5.07"/>
    <n v="40"/>
    <s v="Caudal de agua/día"/>
    <s v="Continua"/>
    <n v="29"/>
    <n v="0"/>
    <n v="147.03"/>
    <n v="0"/>
    <n v="0"/>
    <d v="2018-03-20T00:00:00"/>
    <s v="Programado"/>
    <d v="2023-02-23T00:00:00"/>
    <s v="0061-OESTE-23"/>
    <s v="Mariana del Pozo"/>
    <m/>
    <m/>
    <m/>
    <m/>
    <s v="Cavidad Progresiva"/>
    <x v="0"/>
    <s v="C"/>
    <s v="EC con rec"/>
    <n v="5.07"/>
    <n v="5.07"/>
    <n v="20"/>
    <n v="5.07"/>
    <n v="1"/>
    <n v="5"/>
    <n v="20"/>
    <n v="5"/>
    <s v="SP 1"/>
    <n v="1"/>
    <n v="2126"/>
    <s v="A"/>
    <s v="PB- 02"/>
    <s v="Punta Barda"/>
    <s v="p"/>
  </r>
  <r>
    <s v="BOLLAND &amp; CIA. S.A.U"/>
    <d v="2023-12-01T00:00:00"/>
    <s v="Rincon de los Sauces"/>
    <s v="Señal Picada VAM"/>
    <s v="PB- 04"/>
    <x v="1"/>
    <s v="Linea de pozo"/>
    <s v="PuB-145a"/>
    <s v="PuB-145a"/>
    <m/>
    <s v="Aseguramiento de Flujo"/>
    <s v="Reductor de fricción"/>
    <x v="2"/>
    <n v="50600814"/>
    <n v="26"/>
    <n v="2.34"/>
    <n v="23.66"/>
    <n v="2"/>
    <n v="3.04"/>
    <n v="1300"/>
    <s v="Caudal de neta/día"/>
    <s v="Continua"/>
    <n v="29"/>
    <n v="0"/>
    <n v="88.16"/>
    <n v="0"/>
    <n v="0"/>
    <d v="2020-07-03T00:00:00"/>
    <s v="Programado"/>
    <d v="2020-07-03T00:00:00"/>
    <s v="BNDFI 0001-8 - Minuta YPF 03-07-2020"/>
    <s v="Mariana del Pozo"/>
    <m/>
    <m/>
    <m/>
    <m/>
    <s v="Cavidad Progresiva"/>
    <x v="0"/>
    <s v="C"/>
    <s v="Lin. Conduc."/>
    <n v="3.0419999999999998"/>
    <n v="3.04"/>
    <n v="20"/>
    <n v="3.04"/>
    <n v="1"/>
    <n v="3"/>
    <n v="20"/>
    <n v="3"/>
    <s v="SP 1"/>
    <n v="1"/>
    <n v="1720"/>
    <s v="A"/>
    <s v="PB- 04"/>
    <s v="Punta Barda"/>
    <s v="p"/>
  </r>
  <r>
    <s v="BOLLAND &amp; CIA. S.A.U"/>
    <d v="2023-12-01T00:00:00"/>
    <s v="Rincon de los Sauces"/>
    <s v="Señal Picada VAM"/>
    <s v="PB- 03"/>
    <x v="1"/>
    <s v="Linea de pozo"/>
    <s v="PuB-68"/>
    <s v="PuB-68"/>
    <m/>
    <s v="Aseguramiento de Flujo"/>
    <s v="Inhibidor de parafinas"/>
    <x v="4"/>
    <n v="1000518676"/>
    <n v="55"/>
    <n v="7.7"/>
    <n v="47.3"/>
    <n v="10"/>
    <n v="6.16"/>
    <n v="800"/>
    <s v="Caudal de neta/día"/>
    <s v="Continua"/>
    <n v="29"/>
    <n v="0"/>
    <n v="178.64000000000001"/>
    <n v="0"/>
    <n v="0"/>
    <d v="2023-07-21T00:00:00"/>
    <s v="Programado"/>
    <d v="2023-07-20T00:00:00"/>
    <s v="Minuta YPF 20-07-23"/>
    <s v="Mariana del Pozo"/>
    <m/>
    <m/>
    <m/>
    <m/>
    <s v="Cavidad Progresiva"/>
    <x v="0"/>
    <s v="C"/>
    <s v="Lin. Conduc."/>
    <n v="6.16"/>
    <n v="6.16"/>
    <n v="20"/>
    <n v="6.16"/>
    <n v="1"/>
    <n v="6"/>
    <n v="20"/>
    <n v="6"/>
    <s v="SP 1"/>
    <n v="1"/>
    <n v="1485"/>
    <s v="A"/>
    <s v="PB- 03"/>
    <s v="Punta Barda"/>
    <s v="p"/>
  </r>
  <r>
    <s v="BOLLAND &amp; CIA. S.A.U"/>
    <d v="2023-12-01T00:00:00"/>
    <s v="Rincon de los Sauces"/>
    <s v="Señal Picada VAM"/>
    <s v="PB- 03"/>
    <x v="1"/>
    <s v="Linea de pozo"/>
    <s v="PuB-68"/>
    <s v="PuB-68"/>
    <m/>
    <s v="Aseguramiento de Flujo"/>
    <s v="Inhibidor de parafinas"/>
    <x v="4"/>
    <n v="1000518676"/>
    <n v="55"/>
    <n v="7.7"/>
    <n v="47.3"/>
    <n v="10"/>
    <n v="92.4"/>
    <n v="800"/>
    <s v="Caudal de neta durante el batch"/>
    <s v="Batch Camión"/>
    <n v="2"/>
    <n v="1"/>
    <n v="184.8"/>
    <n v="92.4"/>
    <n v="92.4"/>
    <d v="2023-07-21T00:00:00"/>
    <s v="Programado"/>
    <d v="2023-07-20T00:00:00"/>
    <s v="Minuta YPF 20-07-23"/>
    <s v="Mariana del Pozo"/>
    <m/>
    <m/>
    <m/>
    <m/>
    <s v="Cavidad Progresiva"/>
    <x v="1"/>
    <s v="Q"/>
    <s v="Lin. Conduc."/>
    <n v="6.16"/>
    <n v="92.4"/>
    <n v="92.4"/>
    <n v="92.4"/>
    <n v="1"/>
    <n v="92"/>
    <n v="92"/>
    <n v="92"/>
    <s v="Camioneros"/>
    <m/>
    <n v="1485"/>
    <s v="A"/>
    <s v="PB- 03"/>
    <s v="Punta Barda"/>
    <m/>
  </r>
  <r>
    <s v="BOLLAND &amp; CIA. S.A.U"/>
    <d v="2023-12-01T00:00:00"/>
    <s v="Rincon de los Sauces"/>
    <s v="Señal Picada VAM"/>
    <s v="PB- 03"/>
    <x v="1"/>
    <s v="Linea de pozo"/>
    <s v="PuB-105a"/>
    <s v="PuB-105a"/>
    <m/>
    <s v="Aseguramiento de Flujo"/>
    <s v="Inhibidor de parafinas"/>
    <x v="4"/>
    <n v="1000518676"/>
    <n v="30.5"/>
    <n v="7.5330000000000004"/>
    <n v="22.966999999999999"/>
    <n v="10"/>
    <n v="6.03"/>
    <n v="800"/>
    <s v="Caudal de neta/día"/>
    <s v="Continua"/>
    <n v="29"/>
    <n v="29"/>
    <n v="174.87"/>
    <n v="117.11538461538461"/>
    <n v="117.12"/>
    <d v="2022-10-12T00:00:00"/>
    <s v="Programado"/>
    <d v="2022-11-11T00:00:00"/>
    <s v="0276-OESTE-22"/>
    <s v="Mariana del Pozo"/>
    <m/>
    <m/>
    <m/>
    <m/>
    <s v="Cavidad Progresiva"/>
    <x v="0"/>
    <s v="C"/>
    <s v="Lin. Conduc."/>
    <n v="6.0264000000000006"/>
    <n v="6.03"/>
    <n v="20"/>
    <n v="6.03"/>
    <n v="1"/>
    <n v="6"/>
    <n v="20"/>
    <n v="6"/>
    <s v="SP 1"/>
    <n v="1"/>
    <n v="1567"/>
    <s v="B"/>
    <s v="PB- 03"/>
    <s v="Punta Barda"/>
    <m/>
  </r>
  <r>
    <s v="BOLLAND &amp; CIA. S.A.U"/>
    <d v="2023-12-01T00:00:00"/>
    <s v="Rincon de los Sauces"/>
    <s v="Señal Picada VAM"/>
    <s v="PB- 01"/>
    <x v="1"/>
    <s v="Linea de pozo"/>
    <s v="PuB-197[00]a"/>
    <s v="PuB-197[00]a"/>
    <m/>
    <s v="Aseguramiento de Flujo"/>
    <s v="Inhibidor de parafinas"/>
    <x v="4"/>
    <n v="1000518676"/>
    <n v="4.5999999999999996"/>
    <n v="0.34499999999999997"/>
    <n v="4.2549999999999999"/>
    <n v="2"/>
    <n v="2.0699999999999998"/>
    <n v="6000"/>
    <s v="Caudal de neta/día"/>
    <s v="Continua"/>
    <n v="29"/>
    <n v="29"/>
    <n v="60.029999999999994"/>
    <n v="150.57692307692309"/>
    <n v="60.03"/>
    <d v="2022-10-12T00:00:00"/>
    <s v="Programado"/>
    <d v="2022-11-11T00:00:00"/>
    <s v="0277-OESTE-22"/>
    <s v="Mariana del Pozo"/>
    <m/>
    <m/>
    <m/>
    <m/>
    <s v="Cavidad Progresiva"/>
    <x v="0"/>
    <s v="C"/>
    <s v="Lin. Conduc."/>
    <n v="2.0699999999999998"/>
    <n v="2.0699999999999998"/>
    <n v="20"/>
    <n v="2.0699999999999998"/>
    <n v="1"/>
    <n v="2"/>
    <n v="20"/>
    <n v="2"/>
    <s v="SP 1"/>
    <n v="1"/>
    <n v="2039"/>
    <s v="C"/>
    <s v="PB- 01"/>
    <s v="Punta Barda"/>
    <m/>
  </r>
  <r>
    <s v="BOLLAND &amp; CIA. S.A.U"/>
    <d v="2023-12-01T00:00:00"/>
    <s v="Rincon de los Sauces"/>
    <s v="Señal Picada VAM"/>
    <s v="PB- 04"/>
    <x v="1"/>
    <s v="Pozo productor "/>
    <s v="PuB-157[00]a"/>
    <s v="PuB-157[00]a"/>
    <m/>
    <s v="Integridad y Corrosión"/>
    <s v="Inhibidor de corrosión"/>
    <x v="3"/>
    <n v="1000232729"/>
    <n v="5.5"/>
    <n v="0.99"/>
    <n v="4.51"/>
    <n v="2"/>
    <n v="4.0599999999999996"/>
    <n v="900"/>
    <s v="Caudal de agua/día"/>
    <s v="Continua"/>
    <n v="29"/>
    <n v="0"/>
    <n v="117.74"/>
    <n v="0"/>
    <n v="0"/>
    <d v="2018-03-01T00:00:00"/>
    <s v="Programado"/>
    <d v="2021-11-03T00:00:00"/>
    <s v="Minuta YPF 3-11-21"/>
    <s v="Mariana del Pozo"/>
    <m/>
    <m/>
    <m/>
    <m/>
    <s v="Bombeo Mecánico"/>
    <x v="0"/>
    <s v="C"/>
    <s v="EC con rec"/>
    <n v="4.0590000000000002"/>
    <n v="4.0599999999999996"/>
    <n v="20"/>
    <n v="4.0599999999999996"/>
    <n v="1"/>
    <n v="4"/>
    <n v="20"/>
    <n v="4"/>
    <s v="SP 1"/>
    <n v="1"/>
    <n v="2011"/>
    <s v="B"/>
    <s v="PB- 04"/>
    <s v="Punta Barda"/>
    <s v="p"/>
  </r>
  <r>
    <s v="BOLLAND &amp; CIA. S.A.U"/>
    <d v="2023-12-01T00:00:00"/>
    <s v="Rincon de los Sauces"/>
    <s v="Señal Picada VAM"/>
    <s v="PTA BARDA 114"/>
    <x v="1"/>
    <s v="Pozo productor "/>
    <s v="PuB-181a"/>
    <s v="PuB-181a"/>
    <m/>
    <s v="Aseguramiento de Flujo"/>
    <s v="Inhibidor de parafinas"/>
    <x v="5"/>
    <n v="1000020984"/>
    <n v="9"/>
    <n v="2.61"/>
    <n v="6.39"/>
    <n v="2"/>
    <n v="6.53"/>
    <n v="2500"/>
    <s v="Caudal de neta/día"/>
    <s v="Continua"/>
    <n v="29"/>
    <n v="29"/>
    <n v="189.37"/>
    <n v="0"/>
    <n v="0"/>
    <d v="2021-04-14T00:00:00"/>
    <s v="Programado"/>
    <d v="2023-03-13T00:00:00"/>
    <s v="0074-OESTE-23"/>
    <s v="Mariana del Pozo"/>
    <m/>
    <m/>
    <m/>
    <m/>
    <s v="Cavidad Progresiva"/>
    <x v="0"/>
    <s v="C"/>
    <s v="Lin. Conduc."/>
    <n v="6.5250000000000004"/>
    <n v="6.53"/>
    <n v="20"/>
    <n v="6.53"/>
    <n v="1"/>
    <n v="7"/>
    <n v="20"/>
    <n v="7"/>
    <s v="SP 1"/>
    <n v="1"/>
    <n v="1522"/>
    <s v="B"/>
    <s v="PTA BARDA 114"/>
    <s v="Punta Barda"/>
    <m/>
  </r>
  <r>
    <s v="BOLLAND &amp; CIA. S.A.U"/>
    <d v="2023-12-01T00:00:00"/>
    <s v="Rincon de los Sauces"/>
    <s v="Señal Picada VAM"/>
    <s v="PB- 04"/>
    <x v="1"/>
    <s v="Pozo productor "/>
    <s v="PuB-194[00]a"/>
    <s v="PuB-194[00]a"/>
    <m/>
    <s v="Integridad y Corrosión"/>
    <s v="Biocida"/>
    <x v="6"/>
    <n v="50600926"/>
    <n v="12.9"/>
    <n v="5.6760000000000002"/>
    <n v="7.2240000000000002"/>
    <n v="2"/>
    <n v="20.59"/>
    <n v="190"/>
    <s v="Caudal de agua entre batchs"/>
    <s v="Batch Camión"/>
    <n v="2"/>
    <n v="0"/>
    <n v="41.18"/>
    <n v="0"/>
    <n v="0"/>
    <d v="2023-07-21T00:00:00"/>
    <s v="Programado"/>
    <d v="2023-06-01T00:00:00"/>
    <s v="0133-OESTE-23"/>
    <s v="Mariana del Pozo"/>
    <m/>
    <m/>
    <m/>
    <m/>
    <s v="Bombeo Mecánico"/>
    <x v="1"/>
    <s v="Q"/>
    <s v="Batch"/>
    <n v="1.37256"/>
    <n v="20.59"/>
    <n v="20.59"/>
    <n v="20.59"/>
    <n v="1"/>
    <n v="21"/>
    <n v="21"/>
    <n v="21"/>
    <s v="Camioneros"/>
    <m/>
    <n v="2188"/>
    <s v="A"/>
    <s v="PB- 04"/>
    <s v="Punta Barda"/>
    <s v="p"/>
  </r>
  <r>
    <s v="BOLLAND &amp; CIA. S.A.U"/>
    <d v="2023-12-01T00:00:00"/>
    <s v="Rincon de los Sauces"/>
    <s v="Señal Picada VAM"/>
    <s v="PTA BARDA 114"/>
    <x v="1"/>
    <s v="Pozo productor "/>
    <s v="PuB-181a"/>
    <s v="PuB-181a"/>
    <m/>
    <s v="Integridad y Corrosión"/>
    <s v="Biocida"/>
    <x v="6"/>
    <n v="50600926"/>
    <n v="9"/>
    <n v="2.61"/>
    <n v="6.39"/>
    <n v="2"/>
    <n v="20"/>
    <n v="50"/>
    <s v="Caudal de agua entre batchs"/>
    <s v="Batch Camión"/>
    <n v="2"/>
    <n v="2"/>
    <n v="40"/>
    <n v="40"/>
    <n v="40"/>
    <d v="2021-04-14T00:00:00"/>
    <s v="Programado"/>
    <d v="2023-03-13T00:00:00"/>
    <s v="0074-OESTE-23"/>
    <s v="Mariana del Pozo"/>
    <m/>
    <m/>
    <m/>
    <m/>
    <s v="Cavidad Progresiva"/>
    <x v="1"/>
    <s v="Q"/>
    <s v="Batch"/>
    <n v="0.31950000000000001"/>
    <n v="4.79"/>
    <n v="20"/>
    <n v="20"/>
    <n v="1"/>
    <n v="5"/>
    <n v="20"/>
    <n v="20"/>
    <s v="Camioneros"/>
    <m/>
    <n v="1522"/>
    <s v="B"/>
    <s v="PTA BARDA 114"/>
    <s v="Punta Barda"/>
    <m/>
  </r>
  <r>
    <s v="BOLLAND &amp; CIA. S.A.U"/>
    <d v="2023-12-01T00:00:00"/>
    <s v="Rincon de los Sauces"/>
    <s v="Señal Picada VAM"/>
    <s v="PTA BARDA VV7"/>
    <x v="1"/>
    <s v="Linea de pozo"/>
    <s v="VV.a-7"/>
    <s v="VV.a-7"/>
    <m/>
    <s v="Aseguramiento de Flujo"/>
    <s v="Inhibidor de parafinas"/>
    <x v="7"/>
    <n v="1000544363"/>
    <n v="6"/>
    <n v="1.8"/>
    <n v="4.2"/>
    <n v="10"/>
    <n v="6.48"/>
    <n v="3600"/>
    <s v="Caudal de neta/día"/>
    <s v="Continua"/>
    <n v="29"/>
    <n v="0"/>
    <n v="187.92000000000002"/>
    <n v="0"/>
    <n v="0"/>
    <d v="1899-12-30T00:00:00"/>
    <s v="Programado"/>
    <m/>
    <m/>
    <m/>
    <m/>
    <m/>
    <m/>
    <m/>
    <s v="Bombeo Mecánico"/>
    <x v="0"/>
    <s v="C"/>
    <s v="Lin. Conduc."/>
    <n v="6.48"/>
    <n v="6.48"/>
    <n v="20"/>
    <n v="6.48"/>
    <n v="1"/>
    <n v="6"/>
    <n v="20"/>
    <n v="6"/>
    <s v="SP 1"/>
    <n v="1"/>
    <s v="S/D"/>
    <s v="A"/>
    <s v="PTA BARDA VV7"/>
    <s v="Punta Barda"/>
    <s v="p"/>
  </r>
  <r>
    <s v="BOLLAND &amp; CIA. S.A.U"/>
    <d v="2023-12-01T00:00:00"/>
    <s v="Rincon de los Sauces"/>
    <s v="Señal Picada VAM"/>
    <s v=""/>
    <x v="2"/>
    <s v="Planta"/>
    <m/>
    <s v="SEPARADOR DE GAS EDA PTC"/>
    <m/>
    <s v="Aseguramiento de Flujo"/>
    <s v="Inhibidor de hidratos"/>
    <x v="0"/>
    <n v="50600710"/>
    <n v="0"/>
    <n v="0"/>
    <n v="0"/>
    <n v="0"/>
    <n v="15"/>
    <m/>
    <s v="Define el consumo un tercero o YPF"/>
    <s v="Continua"/>
    <n v="29"/>
    <n v="29"/>
    <n v="435"/>
    <n v="401.16666666666669"/>
    <n v="401.17"/>
    <d v="2008-06-20T00:00:00"/>
    <s v="Programado"/>
    <d v="2020-09-18T00:00:00"/>
    <s v="Mail cliente solicita baja 50% en dosis"/>
    <s v="Mariana del Pozo"/>
    <s v="Falta nombre TOW"/>
    <m/>
    <m/>
    <m/>
    <s v=""/>
    <x v="0"/>
    <s v="C"/>
    <s v="Lin. Conduc."/>
    <n v="15"/>
    <n v="15"/>
    <n v="20"/>
    <n v="15"/>
    <n v="1"/>
    <n v="15"/>
    <n v="20"/>
    <n v="15"/>
    <s v="SCB CHO "/>
    <n v="1"/>
    <s v="S/D"/>
    <s v="S/C"/>
    <s v=""/>
    <s v="Señal Cerro Bayo"/>
    <m/>
  </r>
  <r>
    <s v="BOLLAND &amp; CIA. S.A.U"/>
    <d v="2023-12-01T00:00:00"/>
    <s v="Rincon de los Sauces"/>
    <s v="Señal Picada VAM"/>
    <m/>
    <x v="2"/>
    <s v="Batería"/>
    <m/>
    <s v="SDA BATERIA SCB"/>
    <m/>
    <s v="Aseguramiento de Flujo"/>
    <s v="Inhibidor de hidratos"/>
    <x v="0"/>
    <n v="50600710"/>
    <n v="0"/>
    <n v="0"/>
    <n v="0"/>
    <n v="0"/>
    <n v="30"/>
    <m/>
    <s v="Recomendación técnica en litros (por día, mes o batch)"/>
    <s v="Continua"/>
    <n v="29"/>
    <n v="29"/>
    <n v="870"/>
    <n v="841"/>
    <n v="841"/>
    <m/>
    <s v="Programado"/>
    <m/>
    <m/>
    <m/>
    <m/>
    <m/>
    <m/>
    <m/>
    <s v=""/>
    <x v="0"/>
    <s v="C"/>
    <s v="Lin. Conduc."/>
    <n v="30"/>
    <n v="30"/>
    <n v="30"/>
    <n v="30"/>
    <n v="1"/>
    <n v="30"/>
    <n v="30"/>
    <n v="30"/>
    <s v="SCB CHO "/>
    <n v="1"/>
    <s v="S/D"/>
    <s v="S/C"/>
    <n v="0"/>
    <s v="Señal Cerro Bayo"/>
    <m/>
  </r>
  <r>
    <s v="BOLLAND &amp; CIA. S.A.U"/>
    <d v="2023-12-01T00:00:00"/>
    <s v="Rincon de los Sauces"/>
    <s v="Señal Picada VAM"/>
    <s v="SCB- 01"/>
    <x v="2"/>
    <s v="Pozo productor "/>
    <s v="SCB.xp-55"/>
    <s v="SCB.xp-55"/>
    <m/>
    <s v="Integridad y Corrosión"/>
    <s v="Inhibidor de incrustaciones"/>
    <x v="1"/>
    <n v="50601018"/>
    <n v="400"/>
    <n v="8.8000000000000007"/>
    <n v="391.2"/>
    <n v="900"/>
    <n v="3.13"/>
    <n v="8"/>
    <s v="Caudal de agua/día"/>
    <s v="Continua"/>
    <n v="29"/>
    <n v="29"/>
    <n v="90.77"/>
    <n v="91.253333333333345"/>
    <n v="91.25"/>
    <s v=""/>
    <s v="Programado"/>
    <d v="2020-06-30T00:00:00"/>
    <s v="BNDFI 0001-8 - Minuta YPF 30-06-2020"/>
    <s v="Mariana del Pozo"/>
    <m/>
    <m/>
    <m/>
    <m/>
    <s v="Electro Sumergible"/>
    <x v="0"/>
    <s v="C"/>
    <s v="Capilar"/>
    <n v="3.1295999999999999"/>
    <n v="3.13"/>
    <n v="20"/>
    <n v="3.13"/>
    <n v="0.2"/>
    <n v="16"/>
    <n v="20"/>
    <n v="16"/>
    <s v="SCB CHO "/>
    <n v="1"/>
    <n v="1706"/>
    <s v="A"/>
    <s v="SCB- 01"/>
    <s v="Señal Cerro Bayo"/>
    <m/>
  </r>
  <r>
    <s v="BOLLAND &amp; CIA. S.A.U"/>
    <d v="2023-12-01T00:00:00"/>
    <s v="Rincon de los Sauces"/>
    <s v="Señal Picada VAM"/>
    <s v="SCB- 01"/>
    <x v="2"/>
    <s v="Pozo productor "/>
    <s v="SCB-0061[00]a"/>
    <s v="SCB-0061[00]a"/>
    <m/>
    <s v="Integridad y Corrosión"/>
    <s v="Inhibidor de corrosión"/>
    <x v="3"/>
    <n v="1000232729"/>
    <n v="70"/>
    <n v="0.7"/>
    <n v="69.3"/>
    <n v="23"/>
    <n v="4.8499999999999996"/>
    <n v="70"/>
    <s v="Caudal de agua/día"/>
    <s v="Continua"/>
    <n v="29"/>
    <n v="0"/>
    <n v="140.64999999999998"/>
    <n v="0"/>
    <n v="0"/>
    <d v="2016-07-11T00:00:00"/>
    <s v="Programado"/>
    <d v="2019-09-26T00:00:00"/>
    <s v="BND21-IT444-0919"/>
    <m/>
    <m/>
    <m/>
    <m/>
    <m/>
    <s v="Bombeo Mecánico"/>
    <x v="0"/>
    <s v="C"/>
    <s v="EC con rec"/>
    <n v="4.851"/>
    <n v="4.8499999999999996"/>
    <n v="20"/>
    <n v="4.8499999999999996"/>
    <n v="1"/>
    <n v="5"/>
    <n v="20"/>
    <n v="5"/>
    <s v="SCB CHO "/>
    <n v="1"/>
    <n v="1552"/>
    <s v="C"/>
    <s v="SCB- 01"/>
    <s v="Señal Cerro Bayo"/>
    <s v="p"/>
  </r>
  <r>
    <s v="BOLLAND &amp; CIA. S.A.U"/>
    <d v="2023-12-01T00:00:00"/>
    <s v="Rincon de los Sauces"/>
    <s v="Señal Picada VAM"/>
    <s v="SCB- 01"/>
    <x v="2"/>
    <s v="Linea de pozo"/>
    <s v="SCB-0061[00]a"/>
    <s v="SCB-0061[00]a"/>
    <m/>
    <s v="Integridad y Corrosión"/>
    <s v="Secuestrante de sulfhídrico"/>
    <x v="8"/>
    <n v="1000539909"/>
    <n v="70"/>
    <n v="0.7"/>
    <n v="69.3"/>
    <n v="23"/>
    <n v="18"/>
    <m/>
    <s v="Recomendación técnica en litros (por día, mes o batch)"/>
    <s v="Continua"/>
    <n v="29"/>
    <n v="0"/>
    <n v="522"/>
    <n v="0"/>
    <n v="0"/>
    <d v="2016-07-11T00:00:00"/>
    <s v="Programado"/>
    <d v="2019-09-26T00:00:00"/>
    <s v="BND21-IT444-0919"/>
    <m/>
    <m/>
    <m/>
    <m/>
    <m/>
    <s v="Bombeo Mecánico"/>
    <x v="0"/>
    <s v="C"/>
    <s v="Lin. Conduc."/>
    <n v="18"/>
    <n v="18"/>
    <n v="20"/>
    <n v="18"/>
    <n v="1"/>
    <n v="18"/>
    <n v="20"/>
    <n v="18"/>
    <s v="SCB CHO "/>
    <n v="2"/>
    <n v="1552"/>
    <s v="C"/>
    <s v="SCB- 01"/>
    <s v="Señal Cerro Bayo"/>
    <s v="p"/>
  </r>
  <r>
    <s v="BOLLAND &amp; CIA. S.A.U"/>
    <d v="2023-12-01T00:00:00"/>
    <s v="Rincon de los Sauces"/>
    <s v="Señal Picada VAM"/>
    <s v="SCB- 01"/>
    <x v="2"/>
    <s v="Pozo productor "/>
    <s v="SCB-0062[00]a"/>
    <s v="SCB-0062[00]a"/>
    <m/>
    <s v="Integridad y Corrosión"/>
    <s v="Inhibidor de incrustaciones"/>
    <x v="1"/>
    <n v="50601018"/>
    <n v="393"/>
    <n v="3.93"/>
    <n v="389.07"/>
    <n v="204"/>
    <n v="2.72"/>
    <n v="7"/>
    <s v="Caudal de agua/día"/>
    <s v="Continua"/>
    <n v="29"/>
    <n v="29"/>
    <n v="78.88000000000001"/>
    <n v="79.84666666666665"/>
    <n v="79.849999999999994"/>
    <d v="2015-11-25T00:00:00"/>
    <s v="Programado"/>
    <d v="2022-03-10T00:00:00"/>
    <s v="0058-OESTE-22"/>
    <s v="Mariana del Pozo"/>
    <m/>
    <m/>
    <m/>
    <m/>
    <s v="Electro Sumergible"/>
    <x v="0"/>
    <s v="C"/>
    <s v="Capilar"/>
    <n v="2.72349"/>
    <n v="2.72"/>
    <n v="20"/>
    <n v="2.72"/>
    <n v="0.2"/>
    <n v="14"/>
    <n v="20"/>
    <n v="14"/>
    <s v="SCB CHO "/>
    <n v="1"/>
    <n v="2486"/>
    <s v="B"/>
    <s v="SCB- 01"/>
    <s v="Señal Cerro Bayo"/>
    <m/>
  </r>
  <r>
    <s v="BOLLAND &amp; CIA. S.A.U"/>
    <d v="2023-12-01T00:00:00"/>
    <s v="Rincon de los Sauces"/>
    <s v="Señal Picada VAM"/>
    <s v="SCB- 01"/>
    <x v="2"/>
    <s v="Pozo productor "/>
    <s v="SCB-0063[00]a"/>
    <s v="SCB-0063[00]a"/>
    <m/>
    <s v="Integridad y Corrosión"/>
    <s v="Inhibidor de incrustaciones"/>
    <x v="1"/>
    <n v="50601018"/>
    <n v="211"/>
    <n v="4.6420000000000003"/>
    <n v="206.358"/>
    <n v="135"/>
    <n v="2.06"/>
    <n v="10"/>
    <s v="Caudal de agua/día"/>
    <s v="Continua"/>
    <n v="29"/>
    <n v="29"/>
    <n v="59.74"/>
    <n v="56.06666666666667"/>
    <n v="56.07"/>
    <d v="2010-06-09T00:00:00"/>
    <s v="Programado"/>
    <d v="2020-06-30T00:00:00"/>
    <s v="BNDFI 0001-8 - Minuta YPF 30-06-2020"/>
    <s v="Mariana del Pozo"/>
    <m/>
    <m/>
    <m/>
    <m/>
    <s v="Electro Sumergible"/>
    <x v="0"/>
    <s v="C"/>
    <s v="Capilar"/>
    <n v="2.06358"/>
    <n v="2.06"/>
    <n v="20"/>
    <n v="2.06"/>
    <n v="0.2"/>
    <n v="10"/>
    <n v="20"/>
    <n v="10"/>
    <s v="SCB CHO "/>
    <n v="1"/>
    <n v="2913"/>
    <s v="A"/>
    <s v="SCB- 01"/>
    <s v="Señal Cerro Bayo"/>
    <m/>
  </r>
  <r>
    <s v="BOLLAND &amp; CIA. S.A.U"/>
    <d v="2023-12-01T00:00:00"/>
    <s v="Rincon de los Sauces"/>
    <s v="Señal Picada VAM"/>
    <s v="SCB- 01"/>
    <x v="2"/>
    <s v="Pozo productor "/>
    <s v="SCB-0065[00]a"/>
    <s v="SCB-0065[00]a"/>
    <m/>
    <s v="Integridad y Corrosión"/>
    <s v="Inhibidor de corrosión/Incrustaciones"/>
    <x v="9"/>
    <n v="50695199"/>
    <n v="60"/>
    <n v="15"/>
    <n v="45"/>
    <n v="787"/>
    <n v="5.99"/>
    <n v="133"/>
    <s v="Caudal de agua/día"/>
    <s v="Continua"/>
    <n v="29"/>
    <n v="29"/>
    <n v="173.71"/>
    <n v="166.26666666666668"/>
    <n v="166.27"/>
    <d v="2010-12-29T00:00:00"/>
    <s v="Programado"/>
    <d v="2019-11-22T00:00:00"/>
    <s v="BNDFI 0001-8 - Minuta YPF 22-11-2019"/>
    <s v="Mariana del Pozo"/>
    <m/>
    <m/>
    <m/>
    <m/>
    <s v="Bombeo Mecánico"/>
    <x v="0"/>
    <s v="C"/>
    <s v="EC con rec"/>
    <n v="5.9850000000000003"/>
    <n v="5.99"/>
    <n v="20"/>
    <n v="5.99"/>
    <n v="1"/>
    <n v="6"/>
    <n v="20"/>
    <n v="6"/>
    <s v="SCB CHO "/>
    <n v="1"/>
    <n v="3125"/>
    <s v="A"/>
    <s v="SCB- 01"/>
    <s v="Señal Cerro Bayo"/>
    <m/>
  </r>
  <r>
    <s v="BOLLAND &amp; CIA. S.A.U"/>
    <d v="2023-12-01T00:00:00"/>
    <s v="Rincon de los Sauces"/>
    <s v="Señal Picada VAM"/>
    <s v="SCB- 01"/>
    <x v="2"/>
    <s v="Linea de pozo"/>
    <s v="SCB-0065[00]a"/>
    <s v="SCB-0065[00]a"/>
    <m/>
    <s v="Integridad y Corrosión"/>
    <s v="Secuestrante de sulfhídrico"/>
    <x v="8"/>
    <n v="1000539909"/>
    <n v="60"/>
    <n v="15"/>
    <n v="45"/>
    <n v="787"/>
    <n v="13.5"/>
    <n v="300"/>
    <s v="Caudal de agua/día"/>
    <s v="Continua"/>
    <n v="29"/>
    <n v="29"/>
    <n v="391.5"/>
    <n v="394.4"/>
    <n v="394.4"/>
    <d v="2018-08-30T00:00:00"/>
    <s v="Programado"/>
    <d v="2019-11-22T00:00:00"/>
    <s v="BNDFI 0001-8 - Minuta YPF 22-11-2019"/>
    <s v="Mariana del Pozo"/>
    <m/>
    <m/>
    <m/>
    <m/>
    <s v="Bombeo Mecánico"/>
    <x v="0"/>
    <s v="C"/>
    <s v="Lin. Conduc."/>
    <n v="13.5"/>
    <n v="13.5"/>
    <n v="20"/>
    <n v="13.5"/>
    <n v="1"/>
    <n v="14"/>
    <n v="20"/>
    <n v="14"/>
    <s v="SCB CHO "/>
    <n v="2"/>
    <n v="3125"/>
    <s v="A"/>
    <s v="SCB- 01"/>
    <s v="Señal Cerro Bayo"/>
    <m/>
  </r>
  <r>
    <s v="BOLLAND &amp; CIA. S.A.U"/>
    <d v="2023-12-01T00:00:00"/>
    <s v="Rincon de los Sauces"/>
    <s v="Señal Picada VAM"/>
    <s v="SCB- 01"/>
    <x v="2"/>
    <s v="Pozo productor "/>
    <s v="SCB-0067[00]a"/>
    <s v="SCB-0067[00]a"/>
    <m/>
    <s v="Integridad y Corrosión"/>
    <s v="Inhibidor de incrustaciones"/>
    <x v="1"/>
    <n v="50601018"/>
    <n v="255"/>
    <n v="2.04"/>
    <n v="252.96"/>
    <n v="1000"/>
    <n v="3.79"/>
    <n v="15"/>
    <s v="Caudal de agua/día"/>
    <s v="Continua"/>
    <n v="29"/>
    <n v="29"/>
    <n v="109.91"/>
    <n v="233.54666666666665"/>
    <n v="109.91"/>
    <d v="2012-05-11T00:00:00"/>
    <s v="Programado"/>
    <d v="2020-06-25T00:00:00"/>
    <s v="BND21-IT492-0620"/>
    <s v="Mariana del Pozo"/>
    <m/>
    <m/>
    <m/>
    <m/>
    <s v="Electro Sumergible"/>
    <x v="0"/>
    <s v="C"/>
    <s v="Capilar"/>
    <n v="3.7944"/>
    <n v="3.79"/>
    <n v="20"/>
    <n v="3.79"/>
    <n v="0.2"/>
    <n v="19"/>
    <n v="20"/>
    <n v="19"/>
    <s v="SCB CHO "/>
    <n v="1"/>
    <n v="2641"/>
    <s v="B"/>
    <s v="SCB- 01"/>
    <s v="Señal Cerro Bayo"/>
    <m/>
  </r>
  <r>
    <s v="BOLLAND &amp; CIA. S.A.U"/>
    <d v="2023-12-01T00:00:00"/>
    <s v="Rincon de los Sauces"/>
    <s v="Señal Picada VAM"/>
    <s v="SCB- 01"/>
    <x v="2"/>
    <s v="Pozo productor "/>
    <s v="SCB-0071[00]a"/>
    <s v="SCB-0071[00]a"/>
    <m/>
    <s v="Integridad y Corrosión"/>
    <s v="Inhibidor de incrustaciones"/>
    <x v="1"/>
    <n v="50601018"/>
    <n v="23"/>
    <n v="4.37"/>
    <n v="18.63"/>
    <n v="511"/>
    <n v="1.06"/>
    <n v="57"/>
    <s v="Caudal de agua/día"/>
    <s v="Continua"/>
    <n v="29"/>
    <n v="29"/>
    <n v="30.740000000000002"/>
    <n v="87"/>
    <n v="30.74"/>
    <d v="2013-04-17T00:00:00"/>
    <s v="Programado"/>
    <d v="2020-06-30T00:00:00"/>
    <s v="BNDFI 0001-8 - Minuta YPF 30-06-2020"/>
    <s v="Mariana del Pozo"/>
    <m/>
    <m/>
    <m/>
    <m/>
    <s v="Bombeo Mecánico"/>
    <x v="0"/>
    <s v="C"/>
    <s v="EC con rec"/>
    <n v="1.0619099999999999"/>
    <n v="1.06"/>
    <n v="20"/>
    <n v="1.06"/>
    <n v="0.2"/>
    <n v="5"/>
    <n v="20"/>
    <n v="5"/>
    <s v="SCB CHO "/>
    <n v="1"/>
    <n v="1857"/>
    <s v="A"/>
    <s v="SCB- 01"/>
    <s v="Señal Cerro Bayo"/>
    <m/>
  </r>
  <r>
    <s v="BOLLAND &amp; CIA. S.A.U"/>
    <d v="2023-12-01T00:00:00"/>
    <s v="Rincon de los Sauces"/>
    <s v="Señal Picada VAM"/>
    <s v="SCB- 01"/>
    <x v="2"/>
    <s v="Pozo productor "/>
    <s v="SCB-0076[00]a"/>
    <s v="SCB-0076[00]a"/>
    <m/>
    <s v="Integridad y Corrosión"/>
    <s v="Inhibidor de incrustaciones"/>
    <x v="1"/>
    <n v="50601018"/>
    <n v="215"/>
    <n v="5.16"/>
    <n v="209.84"/>
    <n v="116"/>
    <n v="1.26"/>
    <n v="6"/>
    <s v="Caudal de agua/día"/>
    <s v="Continua"/>
    <n v="29"/>
    <n v="29"/>
    <n v="36.54"/>
    <n v="35.186666666666667"/>
    <n v="35.19"/>
    <d v="2017-09-12T00:00:00"/>
    <s v="Programado"/>
    <d v="2021-02-02T00:00:00"/>
    <s v="BND21-IT575-0221"/>
    <s v="Mariana del Pozo"/>
    <m/>
    <m/>
    <m/>
    <m/>
    <s v="Electro Sumergible"/>
    <x v="0"/>
    <s v="C"/>
    <s v="Continua"/>
    <n v="1.2590399999999999"/>
    <n v="1.26"/>
    <n v="20"/>
    <n v="1.26"/>
    <n v="0.2"/>
    <n v="6"/>
    <n v="20"/>
    <n v="6"/>
    <s v="SCB CHO "/>
    <n v="1"/>
    <n v="2413"/>
    <s v="A"/>
    <s v="SCB- 01"/>
    <s v="Señal Cerro Bayo"/>
    <m/>
  </r>
  <r>
    <s v="BOLLAND &amp; CIA. S.A.U"/>
    <d v="2023-12-01T00:00:00"/>
    <s v="Rincon de los Sauces"/>
    <s v="Señal Picada VAM"/>
    <s v="SCB- 01"/>
    <x v="2"/>
    <s v="Linea de pozo"/>
    <s v="SCB-11"/>
    <s v="SCB-11"/>
    <m/>
    <s v="Aseguramiento de Flujo"/>
    <s v="Inhibidor de hidratos"/>
    <x v="0"/>
    <n v="50600710"/>
    <n v="0"/>
    <n v="0"/>
    <n v="0"/>
    <n v="61500"/>
    <n v="25"/>
    <m/>
    <s v="Define el consumo un tercero o YPF"/>
    <s v="Continua"/>
    <n v="29"/>
    <n v="29"/>
    <n v="725"/>
    <n v="700.83333333333337"/>
    <n v="700.83"/>
    <d v="2017-06-07T00:00:00"/>
    <s v="Programado"/>
    <d v="2020-09-18T00:00:00"/>
    <s v="Mail 30/5/22"/>
    <s v="Rivera Mauricio"/>
    <m/>
    <m/>
    <m/>
    <m/>
    <s v="Surgente"/>
    <x v="0"/>
    <s v="C"/>
    <s v="Lin. Conduc."/>
    <n v="25"/>
    <n v="25"/>
    <n v="25"/>
    <n v="25"/>
    <n v="1"/>
    <n v="25"/>
    <n v="25"/>
    <n v="25"/>
    <s v="SCB CHO "/>
    <n v="1"/>
    <s v="S/D"/>
    <s v="A"/>
    <s v="SCB- 01"/>
    <s v="Señal Cerro Bayo"/>
    <m/>
  </r>
  <r>
    <s v="BOLLAND &amp; CIA. S.A.U"/>
    <d v="2023-12-01T00:00:00"/>
    <s v="Rincon de los Sauces"/>
    <s v="Señal Picada VAM"/>
    <s v="SCB- 01"/>
    <x v="2"/>
    <s v="Pozo productor "/>
    <s v="SCB-131a"/>
    <s v="SCB-131a"/>
    <m/>
    <s v="Integridad y Corrosión"/>
    <s v="Inhibidor de incrustaciones"/>
    <x v="1"/>
    <n v="50601018"/>
    <n v="0"/>
    <n v="0"/>
    <n v="0"/>
    <n v="0"/>
    <n v="0"/>
    <n v="64"/>
    <s v="Caudal de agua/día"/>
    <s v="Continua"/>
    <n v="29"/>
    <n v="0"/>
    <n v="0"/>
    <n v="0"/>
    <s v=""/>
    <d v="2010-02-23T00:00:00"/>
    <s v="Programado"/>
    <d v="2022-05-24T00:00:00"/>
    <s v="0140-OESTE-22"/>
    <s v="Mariana del Pozo"/>
    <m/>
    <m/>
    <m/>
    <m/>
    <s v=""/>
    <x v="0"/>
    <s v="C"/>
    <s v="EC con rec"/>
    <n v="0"/>
    <n v="0"/>
    <n v="20"/>
    <n v="0"/>
    <n v="0.2"/>
    <n v="0"/>
    <n v="20"/>
    <n v="0"/>
    <s v="SCB CHO "/>
    <n v="1"/>
    <n v="1544"/>
    <s v="S/C"/>
    <s v="SCB- 01"/>
    <s v="Señal Cerro Bayo"/>
    <s v="p"/>
  </r>
  <r>
    <s v="BOLLAND &amp; CIA. S.A.U"/>
    <d v="2023-12-01T00:00:00"/>
    <s v="Rincon de los Sauces"/>
    <s v="Señal Picada VAM"/>
    <s v="SCB- 01"/>
    <x v="2"/>
    <s v="Pozo productor "/>
    <s v="SCB-133a"/>
    <s v="SCB-133a"/>
    <m/>
    <s v="Integridad y Corrosión"/>
    <s v="Inhibidor de corrosión/Incrustaciones"/>
    <x v="9"/>
    <n v="50695199"/>
    <n v="49"/>
    <n v="0.49"/>
    <n v="48.51"/>
    <n v="500"/>
    <n v="8"/>
    <n v="165"/>
    <s v="Caudal de agua/día"/>
    <s v="Continua"/>
    <n v="29"/>
    <n v="29"/>
    <n v="232"/>
    <n v="228.13333333333333"/>
    <n v="228.13"/>
    <d v="2014-12-21T00:00:00"/>
    <s v="Programado"/>
    <d v="2020-07-03T00:00:00"/>
    <s v="Minuta de Reunion Abril-2020"/>
    <s v="Mariana del Pozo"/>
    <m/>
    <m/>
    <m/>
    <m/>
    <s v="Bombeo Mecánico"/>
    <x v="0"/>
    <s v="C"/>
    <s v="EC con rec"/>
    <n v="8.0041499999999992"/>
    <n v="8"/>
    <n v="20"/>
    <n v="8"/>
    <n v="1"/>
    <n v="8"/>
    <n v="20"/>
    <n v="8"/>
    <s v="SCB CHO "/>
    <n v="1"/>
    <n v="2041"/>
    <s v="C"/>
    <s v="SCB- 01"/>
    <s v="Señal Cerro Bayo"/>
    <m/>
  </r>
  <r>
    <s v="BOLLAND &amp; CIA. S.A.U"/>
    <d v="2023-12-01T00:00:00"/>
    <s v="Rincon de los Sauces"/>
    <s v="Señal Picada VAM"/>
    <s v="SCB- 01"/>
    <x v="2"/>
    <s v="Pozo productor "/>
    <s v="SCB-137a"/>
    <s v="SCB-137a"/>
    <m/>
    <s v="Integridad y Corrosión"/>
    <s v="Inhibidor de incrustaciones"/>
    <x v="1"/>
    <n v="50601018"/>
    <n v="271"/>
    <n v="1.897"/>
    <n v="269.10300000000001"/>
    <n v="99"/>
    <n v="4.04"/>
    <n v="15"/>
    <s v="Caudal de agua/día"/>
    <s v="Continua"/>
    <n v="29"/>
    <n v="29"/>
    <n v="117.16"/>
    <n v="125.37666666666669"/>
    <n v="125.38"/>
    <s v=""/>
    <s v="Programado"/>
    <d v="2021-02-17T00:00:00"/>
    <s v="BND21-IT579-0221"/>
    <s v="Mariana del Pozo"/>
    <m/>
    <m/>
    <m/>
    <m/>
    <s v="Electro Sumergible"/>
    <x v="0"/>
    <s v="C"/>
    <s v="Capilar"/>
    <n v="4.0365450000000003"/>
    <n v="4.04"/>
    <n v="20"/>
    <n v="4.04"/>
    <n v="0.2"/>
    <n v="20"/>
    <n v="20"/>
    <n v="20"/>
    <s v="SCB CHO "/>
    <n v="1"/>
    <n v="3151"/>
    <s v="C"/>
    <s v="SCB- 01"/>
    <s v="Señal Cerro Bayo"/>
    <m/>
  </r>
  <r>
    <s v="BOLLAND &amp; CIA. S.A.U"/>
    <d v="2023-12-01T00:00:00"/>
    <s v="Rincon de los Sauces"/>
    <s v="Señal Picada VAM"/>
    <s v="SCB- 01"/>
    <x v="2"/>
    <s v="Linea de pozo"/>
    <s v="SCB-138a"/>
    <s v="SCB-138a"/>
    <m/>
    <s v="Integridad y Corrosión"/>
    <s v="Secuestrante de sulfhídrico"/>
    <x v="8"/>
    <n v="1000539909"/>
    <n v="49"/>
    <n v="4.41"/>
    <n v="44.59"/>
    <n v="111"/>
    <n v="4"/>
    <m/>
    <s v="Recomendación técnica en litros (por día, mes o batch)"/>
    <s v="Continua"/>
    <n v="29"/>
    <n v="29"/>
    <n v="116"/>
    <n v="98.6"/>
    <n v="98.6"/>
    <d v="2018-08-30T00:00:00"/>
    <s v="Programado"/>
    <d v="2021-09-30T00:00:00"/>
    <s v="Minuta YPF 30-9-21"/>
    <s v="Mariana del Pozo"/>
    <m/>
    <m/>
    <m/>
    <m/>
    <s v="Bombeo Mecánico"/>
    <x v="0"/>
    <s v="C"/>
    <s v="Lin. Conduc."/>
    <n v="4"/>
    <n v="4"/>
    <n v="20"/>
    <n v="4"/>
    <n v="1"/>
    <n v="4"/>
    <n v="20"/>
    <n v="4"/>
    <s v="SCB CHO "/>
    <n v="1"/>
    <n v="2123"/>
    <s v="B"/>
    <s v="SCB- 01"/>
    <s v="Señal Cerro Bayo"/>
    <m/>
  </r>
  <r>
    <s v="BOLLAND &amp; CIA. S.A.U"/>
    <d v="2023-12-01T00:00:00"/>
    <s v="Rincon de los Sauces"/>
    <s v="Señal Picada VAM"/>
    <s v="SCB- 01"/>
    <x v="2"/>
    <s v="Pozo productor "/>
    <s v="SCB-140a"/>
    <s v="SCB-140a"/>
    <m/>
    <s v="Integridad y Corrosión"/>
    <s v="Inhibidor de incrustaciones"/>
    <x v="1"/>
    <n v="50601018"/>
    <n v="0"/>
    <n v="0"/>
    <n v="0"/>
    <n v="0"/>
    <n v="0"/>
    <n v="8"/>
    <s v="Caudal de agua/día"/>
    <s v="Continua"/>
    <n v="29"/>
    <n v="0"/>
    <n v="0"/>
    <n v="0"/>
    <s v=""/>
    <d v="2013-10-24T00:00:00"/>
    <s v="Programado"/>
    <d v="2020-06-30T00:00:00"/>
    <s v="BNDFI 0001-8 - Minuta YPF 30-06-2020"/>
    <s v="Mariana del Pozo"/>
    <m/>
    <m/>
    <m/>
    <m/>
    <s v=""/>
    <x v="0"/>
    <s v="C"/>
    <s v="Capilar"/>
    <n v="0"/>
    <n v="0"/>
    <n v="20"/>
    <n v="0"/>
    <n v="0.2"/>
    <n v="0"/>
    <n v="20"/>
    <n v="0"/>
    <s v="SCB CHO "/>
    <n v="1"/>
    <n v="2535"/>
    <s v="S/C"/>
    <s v="SCB- 01"/>
    <s v="Señal Cerro Bayo"/>
    <s v="p"/>
  </r>
  <r>
    <s v="BOLLAND &amp; CIA. S.A.U"/>
    <d v="2023-12-01T00:00:00"/>
    <s v="Rincon de los Sauces"/>
    <s v="Señal Picada VAM"/>
    <s v="SCB- 01"/>
    <x v="2"/>
    <s v="Pozo productor "/>
    <s v="SCB-142a"/>
    <s v="SCB-142a"/>
    <m/>
    <s v="Integridad y Corrosión"/>
    <s v="Inhibidor de corrosión/Incrustaciones"/>
    <x v="9"/>
    <n v="50695199"/>
    <n v="18"/>
    <n v="2.7"/>
    <n v="15.3"/>
    <n v="796"/>
    <n v="4.9000000000000004"/>
    <n v="320"/>
    <s v="Caudal de agua/día"/>
    <s v="Continua"/>
    <n v="29"/>
    <n v="29"/>
    <n v="142.10000000000002"/>
    <n v="145"/>
    <n v="145"/>
    <d v="2018-06-15T00:00:00"/>
    <s v="Programado"/>
    <d v="2021-04-29T00:00:00"/>
    <s v="BNDFI 0001-8 - Minuta YPF 29-4-21"/>
    <s v="Mariana del Pozo"/>
    <m/>
    <m/>
    <m/>
    <m/>
    <s v="Bombeo Mecánico"/>
    <x v="0"/>
    <s v="C"/>
    <s v="EC con rec"/>
    <n v="4.8959999999999999"/>
    <n v="4.9000000000000004"/>
    <n v="20"/>
    <n v="4.9000000000000004"/>
    <n v="1"/>
    <n v="5"/>
    <n v="20"/>
    <n v="5"/>
    <s v="SCB CHO "/>
    <n v="1"/>
    <n v="1859"/>
    <s v="B"/>
    <s v="SCB- 01"/>
    <s v="Señal Cerro Bayo"/>
    <m/>
  </r>
  <r>
    <s v="BOLLAND &amp; CIA. S.A.U"/>
    <d v="2023-12-01T00:00:00"/>
    <s v="Rincon de los Sauces"/>
    <s v="Señal Picada VAM"/>
    <s v="SCB- 01"/>
    <x v="2"/>
    <s v="Pozo productor "/>
    <s v="SCB-144a"/>
    <s v="SCB-144a"/>
    <m/>
    <s v="Integridad y Corrosión"/>
    <s v="Inhibidor de incrustaciones"/>
    <x v="10"/>
    <n v="1000582063"/>
    <n v="81"/>
    <n v="3.24"/>
    <n v="77.760000000000005"/>
    <n v="155"/>
    <n v="6.22"/>
    <n v="80"/>
    <s v="Caudal de agua/día"/>
    <s v="Continua"/>
    <n v="29"/>
    <n v="29"/>
    <n v="180.38"/>
    <n v="164.33333333333334"/>
    <n v="164.33"/>
    <d v="2018-09-25T00:00:00"/>
    <s v="Programado"/>
    <d v="2020-09-03T00:00:00"/>
    <s v="BND21-IT501-0820"/>
    <s v="Mariana del Pozo"/>
    <m/>
    <m/>
    <m/>
    <m/>
    <s v="Electro Sumergible"/>
    <x v="0"/>
    <s v="C"/>
    <s v="Capilar"/>
    <n v="6.2208000000000006"/>
    <n v="6.22"/>
    <n v="20"/>
    <n v="6.22"/>
    <n v="1"/>
    <n v="6"/>
    <n v="20"/>
    <n v="6"/>
    <s v="SCB CHO "/>
    <n v="1"/>
    <n v="1807"/>
    <s v="B"/>
    <s v="SCB- 01"/>
    <s v="Señal Cerro Bayo"/>
    <m/>
  </r>
  <r>
    <s v="BOLLAND &amp; CIA. S.A.U"/>
    <d v="2023-12-01T00:00:00"/>
    <s v="Rincon de los Sauces"/>
    <s v="Señal Picada VAM"/>
    <s v="SCB- 01"/>
    <x v="2"/>
    <s v="Pozo productor "/>
    <s v="SCB-145a"/>
    <s v="SCB-145a"/>
    <m/>
    <s v="Integridad y Corrosión"/>
    <s v="Inhibidor de incrustaciones"/>
    <x v="1"/>
    <n v="50601018"/>
    <n v="66"/>
    <n v="2.64"/>
    <n v="63.36"/>
    <n v="23"/>
    <n v="1.52"/>
    <n v="24"/>
    <s v="Caudal de agua/día"/>
    <s v="Continua"/>
    <n v="29"/>
    <n v="29"/>
    <n v="44.08"/>
    <n v="46.593333333333334"/>
    <n v="46.59"/>
    <d v="2016-06-19T00:00:00"/>
    <s v="Programado"/>
    <d v="2021-07-13T00:00:00"/>
    <s v="BND21-IT650-0721"/>
    <s v="Mariana del Pozo"/>
    <m/>
    <m/>
    <m/>
    <m/>
    <s v="Electro Sumergible"/>
    <x v="0"/>
    <s v="C"/>
    <s v="Capilar"/>
    <n v="1.5206399999999998"/>
    <n v="1.52"/>
    <n v="20"/>
    <n v="1.52"/>
    <n v="0.2"/>
    <n v="8"/>
    <n v="20"/>
    <n v="8"/>
    <s v="SCB CHO "/>
    <n v="1"/>
    <n v="1817"/>
    <s v="C"/>
    <s v="SCB- 01"/>
    <s v="Señal Cerro Bayo"/>
    <m/>
  </r>
  <r>
    <s v="BOLLAND &amp; CIA. S.A.U"/>
    <d v="2023-12-01T00:00:00"/>
    <s v="Rincon de los Sauces"/>
    <s v="Señal Picada VAM"/>
    <s v="SCB- 01"/>
    <x v="2"/>
    <s v="Pozo productor "/>
    <s v="SCB-145a"/>
    <s v="SCB-145a"/>
    <m/>
    <s v="Integridad y Corrosión"/>
    <s v="Inhibidor de incrustaciones"/>
    <x v="1"/>
    <n v="50601018"/>
    <n v="66"/>
    <n v="2.64"/>
    <n v="63.36"/>
    <n v="23"/>
    <n v="1.52"/>
    <n v="24"/>
    <s v="Caudal de agua/día"/>
    <s v="Continua"/>
    <n v="29"/>
    <n v="29"/>
    <n v="44.08"/>
    <n v="46.593333333333334"/>
    <n v="46.59"/>
    <d v="2016-06-19T00:00:00"/>
    <s v="Programado"/>
    <d v="2021-07-13T00:00:00"/>
    <s v="BND21-IT650-0721"/>
    <s v="Mariana del Pozo"/>
    <m/>
    <m/>
    <m/>
    <m/>
    <s v="Electro Sumergible"/>
    <x v="0"/>
    <s v="C"/>
    <s v="EC con rec"/>
    <n v="1.5206399999999998"/>
    <n v="1.52"/>
    <n v="20"/>
    <n v="1.52"/>
    <n v="0.2"/>
    <n v="8"/>
    <n v="20"/>
    <n v="8"/>
    <s v="SCB CHO "/>
    <n v="1"/>
    <n v="1817"/>
    <s v="C"/>
    <s v="SCB- 01"/>
    <s v="Señal Cerro Bayo"/>
    <m/>
  </r>
  <r>
    <s v="BOLLAND &amp; CIA. S.A.U"/>
    <d v="2023-12-01T00:00:00"/>
    <s v="Rincon de los Sauces"/>
    <s v="Señal Picada VAM"/>
    <s v="SCB- 01"/>
    <x v="2"/>
    <s v="Pozo productor "/>
    <s v="SCB-146a"/>
    <s v="SCB-146a"/>
    <m/>
    <s v="Integridad y Corrosión"/>
    <s v="Inhibidor de incrustaciones"/>
    <x v="1"/>
    <n v="50601018"/>
    <n v="60"/>
    <n v="4.62"/>
    <n v="55.38"/>
    <n v="197"/>
    <n v="2.2200000000000002"/>
    <n v="40"/>
    <s v="Caudal de agua/día"/>
    <s v="Continua"/>
    <n v="29"/>
    <n v="29"/>
    <n v="64.38000000000001"/>
    <n v="141.61666666666667"/>
    <n v="64.38"/>
    <d v="2013-07-01T00:00:00"/>
    <s v="Programado"/>
    <d v="2023-04-18T00:00:00"/>
    <s v="Minuta YPF 18-4-23"/>
    <s v="Mariana del Pozo"/>
    <m/>
    <m/>
    <m/>
    <m/>
    <s v="Bombeo Mecánico"/>
    <x v="0"/>
    <s v="C"/>
    <s v="EC con rec"/>
    <n v="2.2152000000000003"/>
    <n v="2.2200000000000002"/>
    <n v="20"/>
    <n v="2.2200000000000002"/>
    <n v="0.2"/>
    <n v="11"/>
    <n v="20"/>
    <n v="11"/>
    <s v="SCB CHO "/>
    <n v="1"/>
    <n v="2502"/>
    <s v="A"/>
    <s v="SCB- 01"/>
    <s v="Señal Cerro Bayo"/>
    <m/>
  </r>
  <r>
    <s v="BOLLAND &amp; CIA. S.A.U"/>
    <d v="2023-12-01T00:00:00"/>
    <s v="Rincon de los Sauces"/>
    <s v="Señal Picada VAM"/>
    <s v="SCB- 01"/>
    <x v="2"/>
    <s v="Pozo productor "/>
    <s v="SCB-146a"/>
    <s v="SCB-146a"/>
    <m/>
    <s v="Integridad y Corrosión"/>
    <s v="Inhibidor de corrosión"/>
    <x v="3"/>
    <n v="1000232729"/>
    <n v="60"/>
    <n v="4.62"/>
    <n v="55.38"/>
    <n v="197"/>
    <n v="33.229999999999997"/>
    <n v="40"/>
    <s v="Caudal de agua entre batchs"/>
    <s v="Batch Camión"/>
    <n v="2"/>
    <n v="4"/>
    <n v="66.459999999999994"/>
    <n v="132.91999999999999"/>
    <n v="132.91999999999999"/>
    <d v="2023-04-13T00:00:00"/>
    <s v="Programado"/>
    <d v="2023-04-18T00:00:00"/>
    <s v="Minuta YPF 18-4-23"/>
    <s v="Mariana del Pozo"/>
    <m/>
    <m/>
    <m/>
    <m/>
    <s v="Bombeo Mecánico"/>
    <x v="1"/>
    <s v="Q"/>
    <s v="Batch"/>
    <n v="2.2152000000000003"/>
    <n v="33.229999999999997"/>
    <n v="33.229999999999997"/>
    <n v="33.229999999999997"/>
    <n v="1"/>
    <n v="33"/>
    <n v="33"/>
    <n v="33"/>
    <s v="SCB CHO "/>
    <m/>
    <n v="2502"/>
    <s v="A"/>
    <s v="SCB- 01"/>
    <s v="Señal Cerro Bayo"/>
    <m/>
  </r>
  <r>
    <s v="BOLLAND &amp; CIA. S.A.U"/>
    <d v="2023-12-01T00:00:00"/>
    <s v="Rincon de los Sauces"/>
    <s v="Señal Picada VAM"/>
    <s v="SCB- 01"/>
    <x v="2"/>
    <s v="Pozo productor "/>
    <s v="SCB-146a"/>
    <s v="SCB-146a"/>
    <m/>
    <s v="Integridad y Corrosión"/>
    <s v="Biocida"/>
    <x v="6"/>
    <n v="50600926"/>
    <n v="60"/>
    <n v="4.62"/>
    <n v="55.38"/>
    <n v="197"/>
    <n v="33.229999999999997"/>
    <n v="40"/>
    <s v="Caudal de agua entre batchs"/>
    <s v="Batch Camión"/>
    <n v="2"/>
    <n v="4"/>
    <n v="66.459999999999994"/>
    <n v="132.91999999999999"/>
    <n v="132.91999999999999"/>
    <d v="2023-04-13T00:00:00"/>
    <s v="Programado"/>
    <d v="2023-04-18T00:00:00"/>
    <s v="Minuta YPF 18-4-23"/>
    <s v="Mariana del Pozo"/>
    <m/>
    <m/>
    <m/>
    <m/>
    <s v="Bombeo Mecánico"/>
    <x v="1"/>
    <s v="Q"/>
    <s v="Batch"/>
    <n v="2.2152000000000003"/>
    <n v="33.229999999999997"/>
    <n v="33.229999999999997"/>
    <n v="33.229999999999997"/>
    <n v="1"/>
    <n v="33"/>
    <n v="33"/>
    <n v="33"/>
    <s v="SCB CHO "/>
    <m/>
    <n v="2502"/>
    <s v="A"/>
    <s v="SCB- 01"/>
    <s v="Señal Cerro Bayo"/>
    <m/>
  </r>
  <r>
    <s v="BOLLAND &amp; CIA. S.A.U"/>
    <d v="2023-12-01T00:00:00"/>
    <s v="Rincon de los Sauces"/>
    <s v="Señal Picada VAM"/>
    <s v="SCB- 01"/>
    <x v="2"/>
    <s v="Pozo productor "/>
    <s v="SCB-20"/>
    <s v="SCB-20"/>
    <m/>
    <s v="Integridad y Corrosión"/>
    <s v="Inhibidor de incrustaciones"/>
    <x v="1"/>
    <n v="50601018"/>
    <n v="214"/>
    <n v="1.9259999999999999"/>
    <n v="212.07400000000001"/>
    <n v="1100"/>
    <n v="2.12"/>
    <n v="10"/>
    <s v="Caudal de agua/día"/>
    <s v="Continua"/>
    <n v="29"/>
    <n v="29"/>
    <n v="61.480000000000004"/>
    <n v="15.466666666666667"/>
    <n v="15.47"/>
    <d v="2013-05-21T00:00:00"/>
    <s v="Programado"/>
    <d v="2022-05-16T00:00:00"/>
    <s v="0131-OESTE-22"/>
    <s v="Mariana del Pozo"/>
    <m/>
    <m/>
    <m/>
    <m/>
    <s v="Electro Sumergible"/>
    <x v="0"/>
    <s v="C"/>
    <s v="Capilar"/>
    <n v="2.1207400000000001"/>
    <n v="2.12"/>
    <n v="20"/>
    <n v="2.12"/>
    <n v="0.2"/>
    <n v="11"/>
    <n v="20"/>
    <n v="11"/>
    <s v="SCB CHO "/>
    <n v="1"/>
    <s v="S/D"/>
    <s v="B"/>
    <s v="SCB- 01"/>
    <s v="Señal Cerro Bayo"/>
    <m/>
  </r>
  <r>
    <s v="BOLLAND &amp; CIA. S.A.U"/>
    <d v="2023-12-01T00:00:00"/>
    <s v="Rincon de los Sauces"/>
    <s v="Señal Picada VAM"/>
    <s v="SCB- 01"/>
    <x v="2"/>
    <s v="Pozo productor "/>
    <s v="SCB-23"/>
    <s v="SCB-23"/>
    <m/>
    <s v="Integridad y Corrosión"/>
    <s v="Inhibidor de incrustaciones"/>
    <x v="1"/>
    <n v="50601018"/>
    <n v="192"/>
    <n v="4.2240000000000002"/>
    <n v="187.77600000000001"/>
    <n v="150"/>
    <n v="2.63"/>
    <n v="14"/>
    <s v="Caudal de agua/día"/>
    <s v="Continua"/>
    <n v="29"/>
    <n v="29"/>
    <n v="76.27"/>
    <n v="73.66"/>
    <n v="73.66"/>
    <s v=""/>
    <s v="Programado"/>
    <d v="2019-09-05T00:00:00"/>
    <s v="Reuniones mensuales de Fallas Julio_2019 Firmada"/>
    <s v="Mariana del Pozo"/>
    <m/>
    <m/>
    <m/>
    <m/>
    <s v="Electro Sumergible"/>
    <x v="0"/>
    <s v="C"/>
    <s v="Capilar"/>
    <n v="2.6288640000000001"/>
    <n v="2.63"/>
    <n v="20"/>
    <n v="2.63"/>
    <n v="0.2"/>
    <n v="13"/>
    <n v="20"/>
    <n v="13"/>
    <s v="SCB CHO "/>
    <n v="1"/>
    <n v="1632"/>
    <s v="B"/>
    <s v="SCB- 01"/>
    <s v="Señal Cerro Bayo"/>
    <m/>
  </r>
  <r>
    <s v="BOLLAND &amp; CIA. S.A.U"/>
    <d v="2023-12-01T00:00:00"/>
    <s v="Rincon de los Sauces"/>
    <s v="Señal Picada VAM"/>
    <s v="SCB- 01"/>
    <x v="2"/>
    <s v="Pozo productor "/>
    <s v="SCB-28"/>
    <s v="SCB-28"/>
    <m/>
    <s v="Integridad y Corrosión"/>
    <s v="Inhibidor de incrustaciones"/>
    <x v="1"/>
    <n v="50601018"/>
    <n v="177"/>
    <n v="4.2480000000000002"/>
    <n v="172.75200000000001"/>
    <n v="500"/>
    <n v="3.46"/>
    <n v="20"/>
    <s v="Caudal de agua/día"/>
    <s v="Continua"/>
    <n v="29"/>
    <n v="29"/>
    <n v="100.34"/>
    <n v="88.353333333333339"/>
    <n v="88.35"/>
    <s v=""/>
    <s v="Programado"/>
    <d v="2022-12-16T00:00:00"/>
    <s v="0330-OESTE-22"/>
    <m/>
    <m/>
    <m/>
    <m/>
    <m/>
    <s v="Electro Sumergible"/>
    <x v="0"/>
    <s v="C"/>
    <s v="Capilar"/>
    <n v="3.4550399999999999"/>
    <n v="3.46"/>
    <n v="20"/>
    <n v="3.46"/>
    <n v="0.2"/>
    <n v="17"/>
    <n v="20"/>
    <n v="17"/>
    <s v="SCB CHO "/>
    <n v="1"/>
    <n v="2753"/>
    <s v="A"/>
    <s v="SCB- 01"/>
    <s v="Señal Cerro Bayo"/>
    <m/>
  </r>
  <r>
    <s v="BOLLAND &amp; CIA. S.A.U"/>
    <d v="2023-12-01T00:00:00"/>
    <s v="Rincon de los Sauces"/>
    <s v="Señal Picada VAM"/>
    <s v="SCB- 01"/>
    <x v="2"/>
    <s v="Pozo productor "/>
    <s v="SCB-37"/>
    <s v="SCB-37"/>
    <m/>
    <s v="Integridad y Corrosión"/>
    <s v="Inhibidor de incrustaciones"/>
    <x v="1"/>
    <n v="50601018"/>
    <n v="515"/>
    <n v="4.6349999999999998"/>
    <n v="510.36500000000001"/>
    <n v="5953"/>
    <n v="3.57"/>
    <n v="7"/>
    <s v="Caudal de agua/día"/>
    <s v="Continua"/>
    <n v="29"/>
    <n v="29"/>
    <n v="103.53"/>
    <n v="104.59333333333333"/>
    <n v="104.59"/>
    <d v="2011-03-11T00:00:00"/>
    <s v="Programado"/>
    <d v="2020-09-04T00:00:00"/>
    <s v="BND21-IT506-0920"/>
    <m/>
    <m/>
    <m/>
    <m/>
    <m/>
    <s v="Electro Sumergible"/>
    <x v="0"/>
    <s v="C"/>
    <s v="Capilar"/>
    <n v="3.5725550000000004"/>
    <n v="3.57"/>
    <n v="20"/>
    <n v="3.57"/>
    <n v="0.2"/>
    <n v="18"/>
    <n v="20"/>
    <n v="18"/>
    <s v="SCB CHO "/>
    <n v="1"/>
    <n v="2284"/>
    <s v="A"/>
    <s v="SCB- 01"/>
    <s v="Señal Cerro Bayo"/>
    <m/>
  </r>
  <r>
    <s v="BOLLAND &amp; CIA. S.A.U"/>
    <d v="2023-12-01T00:00:00"/>
    <s v="Rincon de los Sauces"/>
    <s v="Señal Picada VAM"/>
    <s v="SCB- 01"/>
    <x v="2"/>
    <s v="Pozo productor "/>
    <s v="SCB-45"/>
    <s v="SCB-45"/>
    <m/>
    <s v="Integridad y Corrosión"/>
    <s v="Inhibidor de incrustaciones"/>
    <x v="1"/>
    <n v="50601018"/>
    <n v="235"/>
    <n v="1.88"/>
    <n v="233.12"/>
    <n v="1160"/>
    <n v="1.86"/>
    <n v="8"/>
    <s v="Caudal de agua/día"/>
    <s v="Continua"/>
    <n v="29"/>
    <n v="0"/>
    <n v="53.940000000000005"/>
    <n v="0"/>
    <n v="0"/>
    <d v="2015-08-28T00:00:00"/>
    <s v="Programado"/>
    <d v="2020-06-30T00:00:00"/>
    <s v="BNDFI 0001-8 - Minuta YPF 30-06-2020"/>
    <s v="Mariana del Pozo"/>
    <m/>
    <m/>
    <m/>
    <m/>
    <s v="Electro Sumergible"/>
    <x v="0"/>
    <s v="C"/>
    <s v="Capilar"/>
    <n v="1.86496"/>
    <n v="1.86"/>
    <n v="20"/>
    <n v="1.86"/>
    <n v="0.2"/>
    <n v="9"/>
    <n v="20"/>
    <n v="9"/>
    <s v="SCB CHO "/>
    <n v="1"/>
    <n v="2646"/>
    <s v="B"/>
    <s v="SCB- 01"/>
    <s v="Señal Cerro Bayo"/>
    <s v="p"/>
  </r>
  <r>
    <s v="BOLLAND &amp; CIA. S.A.U"/>
    <d v="2023-12-01T00:00:00"/>
    <s v="Rincon de los Sauces"/>
    <s v="Señal Picada VAM"/>
    <s v="SCB- 01"/>
    <x v="2"/>
    <s v="Pozo productor "/>
    <s v="SCB-48"/>
    <s v="SCB-48"/>
    <m/>
    <s v="Integridad y Corrosión"/>
    <s v="Inhibidor de incrustaciones"/>
    <x v="1"/>
    <n v="50601018"/>
    <n v="260"/>
    <n v="2.6"/>
    <n v="257.39999999999998"/>
    <n v="100"/>
    <n v="3.09"/>
    <n v="12"/>
    <s v="Caudal de agua/día"/>
    <s v="Continua"/>
    <n v="29"/>
    <n v="29"/>
    <n v="89.61"/>
    <n v="87.966666666666669"/>
    <n v="87.97"/>
    <d v="2011-01-21T00:00:00"/>
    <s v="Programado"/>
    <d v="2022-12-26T00:00:00"/>
    <s v="0338-OESTE-22"/>
    <s v="Mariana del Pozo"/>
    <m/>
    <m/>
    <m/>
    <m/>
    <s v="Electro Sumergible"/>
    <x v="0"/>
    <s v="C"/>
    <s v="Capilar"/>
    <n v="3.0887999999999995"/>
    <n v="3.09"/>
    <n v="20"/>
    <n v="3.09"/>
    <n v="0.2"/>
    <n v="15"/>
    <n v="20"/>
    <n v="15"/>
    <s v="SCB CHO "/>
    <n v="1"/>
    <n v="2704"/>
    <s v="C"/>
    <s v="SCB- 01"/>
    <s v="Señal Cerro Bayo"/>
    <m/>
  </r>
  <r>
    <s v="BOLLAND &amp; CIA. S.A.U"/>
    <d v="2023-12-01T00:00:00"/>
    <s v="Rincon de los Sauces"/>
    <s v="Señal Picada VAM"/>
    <s v="SCB- 01"/>
    <x v="2"/>
    <s v="Linea de pozo"/>
    <s v="SCB-78a"/>
    <s v="SCB-78a"/>
    <m/>
    <s v="Integridad y Corrosión"/>
    <s v="Secuestrante de sulfhídrico"/>
    <x v="8"/>
    <n v="1000539909"/>
    <n v="55"/>
    <n v="6.05"/>
    <n v="48.95"/>
    <n v="498"/>
    <n v="15"/>
    <m/>
    <s v="Recomendación técnica en litros (por día, mes o batch)"/>
    <s v="Continua"/>
    <n v="29"/>
    <n v="29"/>
    <n v="435"/>
    <n v="415.66666666666669"/>
    <n v="415.67"/>
    <d v="2018-12-19T00:00:00"/>
    <s v="Programado"/>
    <d v="2022-04-20T00:00:00"/>
    <s v="Minuta YPF 24/5/22"/>
    <s v="Mariana del Pozo"/>
    <m/>
    <m/>
    <m/>
    <m/>
    <s v="Bombeo Mecánico"/>
    <x v="0"/>
    <s v="C"/>
    <s v="Lin. Conduc."/>
    <n v="15"/>
    <n v="15"/>
    <n v="20"/>
    <n v="15"/>
    <n v="1"/>
    <n v="15"/>
    <n v="20"/>
    <n v="15"/>
    <s v="SCB CHO "/>
    <n v="2"/>
    <n v="1832"/>
    <s v="A"/>
    <s v="SCB- 01"/>
    <s v="Señal Cerro Bayo"/>
    <m/>
  </r>
  <r>
    <s v="BOLLAND &amp; CIA. S.A.U"/>
    <d v="2023-12-01T00:00:00"/>
    <s v="Rincon de los Sauces"/>
    <s v="Señal Picada VAM"/>
    <s v="SCB- 01"/>
    <x v="2"/>
    <s v="Pozo productor "/>
    <s v="SCB-139a"/>
    <s v="SCB-139a"/>
    <m/>
    <s v="Integridad y Corrosión"/>
    <s v="Inhibidor de corrosión/Incrustaciones"/>
    <x v="9"/>
    <n v="50695199"/>
    <n v="57"/>
    <n v="7.98"/>
    <n v="49.02"/>
    <n v="123"/>
    <n v="4.9000000000000004"/>
    <n v="100"/>
    <s v="Caudal de agua/día"/>
    <s v="Continua"/>
    <n v="29"/>
    <n v="29"/>
    <n v="142.10000000000002"/>
    <n v="106.33333333333333"/>
    <n v="106.33"/>
    <d v="2023-04-11T00:00:00"/>
    <s v="Programado"/>
    <d v="2022-12-07T00:00:00"/>
    <s v="0099-OESTE-23"/>
    <s v="Mariana del Pozo"/>
    <m/>
    <m/>
    <m/>
    <m/>
    <s v="Bombeo Mecánico"/>
    <x v="0"/>
    <s v="C"/>
    <s v="EC con rec"/>
    <n v="4.9020000000000001"/>
    <n v="4.9000000000000004"/>
    <n v="20"/>
    <n v="4.9000000000000004"/>
    <n v="1"/>
    <n v="5"/>
    <n v="20"/>
    <n v="5"/>
    <s v="SCB CHO "/>
    <n v="1"/>
    <n v="2025"/>
    <s v="A"/>
    <s v="SCB- 01"/>
    <s v="Señal Cerro Bayo"/>
    <m/>
  </r>
  <r>
    <s v="BOLLAND &amp; CIA. S.A.U"/>
    <d v="2023-12-01T00:00:00"/>
    <s v="Rincon de los Sauces"/>
    <s v="Señal Picada VAM"/>
    <s v="SCB- 01"/>
    <x v="2"/>
    <s v="Pozo productor "/>
    <s v="SCB-80a"/>
    <s v="SCB-80a"/>
    <m/>
    <s v="Integridad y Corrosión"/>
    <s v="Inhibidor de incrustaciones"/>
    <x v="1"/>
    <n v="50601018"/>
    <n v="207"/>
    <n v="1.0349999999999999"/>
    <n v="205.965"/>
    <n v="1200"/>
    <n v="1.24"/>
    <n v="6"/>
    <s v="Caudal de agua/día"/>
    <s v="Continua"/>
    <n v="29"/>
    <n v="0"/>
    <n v="35.96"/>
    <n v="0"/>
    <n v="0"/>
    <d v="2017-08-10T00:00:00"/>
    <s v="Programado"/>
    <d v="2022-07-22T00:00:00"/>
    <s v="0193-OESTE-22"/>
    <s v="Mariana del Pozo"/>
    <m/>
    <m/>
    <m/>
    <m/>
    <s v="Electro Sumergible"/>
    <x v="0"/>
    <s v="C"/>
    <s v="Capilar"/>
    <n v="1.2357899999999999"/>
    <n v="1.24"/>
    <n v="20"/>
    <n v="1.24"/>
    <n v="0.2"/>
    <n v="6"/>
    <n v="20"/>
    <n v="6"/>
    <s v="SCB CHO "/>
    <n v="1"/>
    <n v="2795"/>
    <s v="A"/>
    <s v="SCB- 01"/>
    <s v="Señal Cerro Bayo"/>
    <s v="p"/>
  </r>
  <r>
    <s v="BOLLAND &amp; CIA. S.A.U"/>
    <d v="2023-12-01T00:00:00"/>
    <s v="Rincon de los Sauces"/>
    <s v="Señal Picada VAM"/>
    <s v="SCB- 01"/>
    <x v="2"/>
    <s v="Pozo productor "/>
    <s v="SCB-86a"/>
    <s v="SCB-86a"/>
    <m/>
    <s v="Integridad y Corrosión"/>
    <s v="Inhibidor de incrustaciones"/>
    <x v="1"/>
    <n v="50601018"/>
    <n v="45"/>
    <n v="5.4"/>
    <n v="39.6"/>
    <n v="538"/>
    <n v="1.1499999999999999"/>
    <n v="29"/>
    <s v="Caudal de agua/día"/>
    <s v="Continua"/>
    <n v="29"/>
    <n v="29"/>
    <n v="33.349999999999994"/>
    <n v="34.799999999999997"/>
    <n v="34.799999999999997"/>
    <d v="2020-09-08T00:00:00"/>
    <s v="Programado"/>
    <d v="2022-08-26T00:00:00"/>
    <s v="0226-OESTE-22"/>
    <s v="Mariana del Pozo"/>
    <m/>
    <m/>
    <m/>
    <m/>
    <s v="Electro Sumergible"/>
    <x v="0"/>
    <s v="C"/>
    <s v="Capilar"/>
    <n v="1.1484000000000001"/>
    <n v="1.1499999999999999"/>
    <n v="20"/>
    <n v="1.1499999999999999"/>
    <n v="0.2"/>
    <n v="6"/>
    <n v="20"/>
    <n v="6"/>
    <s v="SCB CHO "/>
    <n v="1"/>
    <n v="2245"/>
    <s v="A"/>
    <s v="SCB- 01"/>
    <s v="Señal Cerro Bayo"/>
    <m/>
  </r>
  <r>
    <s v="BOLLAND &amp; CIA. S.A.U"/>
    <d v="2023-12-01T00:00:00"/>
    <s v="Rincon de los Sauces"/>
    <s v="Señal Picada VAM"/>
    <s v="SCB- 01"/>
    <x v="2"/>
    <s v="Pozo productor "/>
    <s v="SCB-86a"/>
    <s v="SCB-86a"/>
    <m/>
    <s v="Integridad y Corrosión"/>
    <s v="Inhibidor de incrustaciones"/>
    <x v="1"/>
    <n v="50601018"/>
    <n v="45"/>
    <n v="5.4"/>
    <n v="39.6"/>
    <n v="538"/>
    <n v="1.1499999999999999"/>
    <n v="29"/>
    <s v="Caudal de agua/día"/>
    <s v="Continua"/>
    <n v="29"/>
    <n v="29"/>
    <n v="33.349999999999994"/>
    <n v="34.799999999999997"/>
    <n v="34.799999999999997"/>
    <d v="2020-09-08T00:00:00"/>
    <s v="Programado"/>
    <d v="2022-08-26T00:00:00"/>
    <s v="0226-OESTE-22"/>
    <s v="Mariana del Pozo"/>
    <m/>
    <m/>
    <m/>
    <m/>
    <s v="Electro Sumergible"/>
    <x v="0"/>
    <s v="C"/>
    <s v="EC con rec"/>
    <n v="1.1484000000000001"/>
    <n v="1.1499999999999999"/>
    <n v="20"/>
    <n v="1.1499999999999999"/>
    <n v="0.2"/>
    <n v="6"/>
    <n v="20"/>
    <n v="6"/>
    <s v="SCB CHO "/>
    <n v="2"/>
    <n v="2245"/>
    <s v="A"/>
    <s v="SCB- 01"/>
    <s v="Señal Cerro Bayo"/>
    <m/>
  </r>
  <r>
    <s v="BOLLAND &amp; CIA. S.A.U"/>
    <d v="2023-12-01T00:00:00"/>
    <s v="Rincon de los Sauces"/>
    <s v="Señal Picada VAM"/>
    <s v="SCB- 01"/>
    <x v="2"/>
    <s v="Pozo productor "/>
    <s v="SCB-89a"/>
    <s v="SCB-89a"/>
    <m/>
    <s v="Integridad y Corrosión"/>
    <s v="Inhibidor de incrustaciones"/>
    <x v="1"/>
    <n v="50601018"/>
    <n v="185"/>
    <n v="2.6640000000000001"/>
    <n v="182.33600000000001"/>
    <n v="1590"/>
    <n v="1.64"/>
    <n v="9"/>
    <s v="Caudal de agua/día"/>
    <s v="Continua"/>
    <n v="29"/>
    <n v="29"/>
    <n v="47.559999999999995"/>
    <n v="46.400000000000006"/>
    <n v="46.4"/>
    <d v="2011-03-01T00:00:00"/>
    <s v="Programado"/>
    <d v="2020-06-30T00:00:00"/>
    <s v="BNDFI 0001-8 - Minuta YPF 30-06-2020"/>
    <s v="Mariana del Pozo"/>
    <m/>
    <m/>
    <m/>
    <m/>
    <s v="Electro Sumergible"/>
    <x v="0"/>
    <s v="C"/>
    <s v="Capilar"/>
    <n v="1.641024"/>
    <n v="1.64"/>
    <n v="20"/>
    <n v="1.64"/>
    <n v="0.2"/>
    <n v="8"/>
    <n v="20"/>
    <n v="8"/>
    <s v="SCB CHO "/>
    <n v="1"/>
    <s v="S/D"/>
    <s v="B"/>
    <s v="SCB- 01"/>
    <s v="Señal Cerro Bayo"/>
    <m/>
  </r>
  <r>
    <s v="BOLLAND &amp; CIA. S.A.U"/>
    <d v="2023-12-01T00:00:00"/>
    <s v="Rincon de los Sauces"/>
    <s v="Señal Picada VAM"/>
    <s v="SCB- 01"/>
    <x v="2"/>
    <s v="Pozo productor "/>
    <s v="SCB-92a"/>
    <s v="SCB-92a"/>
    <m/>
    <s v="Integridad y Corrosión"/>
    <s v="Inhibidor de incrustaciones"/>
    <x v="1"/>
    <n v="50601018"/>
    <n v="134"/>
    <n v="2.0099999999999998"/>
    <n v="131.99"/>
    <n v="385"/>
    <n v="2.5099999999999998"/>
    <n v="19"/>
    <s v="Caudal de agua/día"/>
    <s v="Continua"/>
    <n v="29"/>
    <n v="0"/>
    <n v="72.789999999999992"/>
    <n v="0"/>
    <n v="0"/>
    <d v="2019-02-19T00:00:00"/>
    <s v="Programado"/>
    <d v="2020-06-30T00:00:00"/>
    <s v="BNDFI 0001-8 - Minuta YPF 30-06-2020"/>
    <s v="Mariana del Pozo"/>
    <m/>
    <m/>
    <m/>
    <m/>
    <s v="Electro Sumergible"/>
    <x v="0"/>
    <s v="C"/>
    <s v="Capilar"/>
    <n v="2.5078100000000005"/>
    <n v="2.5099999999999998"/>
    <n v="20"/>
    <n v="2.5099999999999998"/>
    <n v="0.2"/>
    <n v="13"/>
    <n v="20"/>
    <n v="13"/>
    <s v="SCB CHO "/>
    <n v="1"/>
    <n v="2512"/>
    <s v="C"/>
    <s v="SCB- 01"/>
    <s v="Señal Cerro Bayo"/>
    <s v="p"/>
  </r>
  <r>
    <s v="BOLLAND &amp; CIA. S.A.U"/>
    <d v="2023-12-01T00:00:00"/>
    <s v="Rincon de los Sauces"/>
    <s v="Señal Picada VAM"/>
    <s v="SCB- 01"/>
    <x v="2"/>
    <s v="Pozo productor "/>
    <s v="SCB-93a"/>
    <s v="SCB-93a"/>
    <m/>
    <s v="Integridad y Corrosión"/>
    <s v="Inhibidor de incrustaciones"/>
    <x v="1"/>
    <n v="50601018"/>
    <n v="120"/>
    <n v="4.5599999999999996"/>
    <n v="115.44"/>
    <n v="303"/>
    <n v="2.19"/>
    <n v="19"/>
    <s v="Caudal de agua/día"/>
    <s v="Continua"/>
    <n v="29"/>
    <n v="29"/>
    <n v="63.51"/>
    <n v="63.800000000000004"/>
    <n v="63.8"/>
    <s v=""/>
    <s v="Programado"/>
    <d v="2020-06-30T00:00:00"/>
    <s v="BNDFI 0001-8 - Minuta YPF 30-06-2020"/>
    <s v="Mariana del Pozo"/>
    <m/>
    <m/>
    <m/>
    <m/>
    <s v="Electro Sumergible"/>
    <x v="0"/>
    <s v="C"/>
    <s v="Capilar"/>
    <n v="2.1933600000000002"/>
    <n v="2.19"/>
    <n v="20"/>
    <n v="2.19"/>
    <n v="0.2"/>
    <n v="11"/>
    <n v="20"/>
    <n v="11"/>
    <s v="SCB CHO "/>
    <n v="1"/>
    <n v="1951"/>
    <s v="A"/>
    <s v="SCB- 01"/>
    <s v="Señal Cerro Bayo"/>
    <m/>
  </r>
  <r>
    <s v="BOLLAND &amp; CIA. S.A.U"/>
    <d v="2023-12-01T00:00:00"/>
    <s v="Rincon de los Sauces"/>
    <s v="Señal Picada VAM"/>
    <s v="SCB- 01"/>
    <x v="2"/>
    <s v="Pozo productor "/>
    <s v="SCB-95a"/>
    <s v="SCB-95a"/>
    <m/>
    <s v="Integridad y Corrosión"/>
    <s v="Inhibidor de incrustaciones"/>
    <x v="1"/>
    <n v="50601018"/>
    <n v="125"/>
    <n v="3.875"/>
    <n v="121.125"/>
    <n v="423"/>
    <n v="2.66"/>
    <n v="22"/>
    <s v="Caudal de agua/día"/>
    <s v="Continua"/>
    <n v="29"/>
    <n v="0"/>
    <n v="77.14"/>
    <n v="0"/>
    <n v="0"/>
    <d v="2014-08-12T00:00:00"/>
    <s v="Programado"/>
    <d v="2022-03-04T00:00:00"/>
    <s v="0054-OESTE-22"/>
    <m/>
    <m/>
    <m/>
    <m/>
    <m/>
    <s v="Electro Sumergible"/>
    <x v="0"/>
    <s v="C"/>
    <s v="Continua"/>
    <n v="2.6647500000000002"/>
    <n v="2.66"/>
    <n v="20"/>
    <n v="2.66"/>
    <n v="0.2"/>
    <n v="13"/>
    <n v="20"/>
    <n v="13"/>
    <s v="SCB CHO "/>
    <n v="1"/>
    <n v="2127"/>
    <s v="B"/>
    <s v="SCB- 01"/>
    <s v="Señal Cerro Bayo"/>
    <s v="p"/>
  </r>
  <r>
    <s v="BOLLAND &amp; CIA. S.A.U"/>
    <d v="2023-12-01T00:00:00"/>
    <s v="Rincon de los Sauces"/>
    <s v="Señal Picada VAM"/>
    <s v="SCB- 01"/>
    <x v="2"/>
    <s v="Pozo productor "/>
    <s v="SCB-98a"/>
    <s v="SCB-98a"/>
    <m/>
    <s v="Integridad y Corrosión"/>
    <s v="Inhibidor de incrustaciones"/>
    <x v="1"/>
    <n v="50601018"/>
    <n v="244"/>
    <n v="5.1239999999999997"/>
    <n v="238.876"/>
    <n v="46"/>
    <n v="1.67"/>
    <n v="7"/>
    <s v="Caudal de agua/día"/>
    <s v="Continua"/>
    <n v="29"/>
    <n v="29"/>
    <n v="48.43"/>
    <n v="46.400000000000006"/>
    <n v="46.4"/>
    <d v="2017-07-17T00:00:00"/>
    <s v="Programado"/>
    <d v="2020-06-30T00:00:00"/>
    <s v="BNDFI 0001-8 - Minuta YPF 30-06-2020"/>
    <s v="Mariana del Pozo"/>
    <m/>
    <m/>
    <m/>
    <m/>
    <s v="Electro Sumergible"/>
    <x v="0"/>
    <s v="C"/>
    <s v="Capilar"/>
    <n v="1.672132"/>
    <n v="1.67"/>
    <n v="20"/>
    <n v="1.67"/>
    <n v="0.2"/>
    <n v="8"/>
    <n v="20"/>
    <n v="8"/>
    <s v="SCB CHO "/>
    <n v="1"/>
    <n v="3049"/>
    <s v="A"/>
    <s v="SCB- 01"/>
    <s v="Señal Cerro Bayo"/>
    <m/>
  </r>
  <r>
    <s v="BOLLAND &amp; CIA. S.A.U"/>
    <d v="2023-12-01T00:00:00"/>
    <s v="Rincon de los Sauces"/>
    <s v="Señal Picada VAM"/>
    <s v="SCB- 01"/>
    <x v="2"/>
    <s v="Pozo productor "/>
    <s v="SCB-107a"/>
    <s v="SCB-107a"/>
    <m/>
    <s v="Integridad y Corrosión"/>
    <s v="Inhibidor de incrustaciones"/>
    <x v="11"/>
    <n v="1000568102"/>
    <n v="48"/>
    <n v="2.4"/>
    <n v="45.6"/>
    <n v="1076"/>
    <n v="5.65"/>
    <n v="124"/>
    <s v="Caudal de agua/día"/>
    <s v="Continua"/>
    <n v="29"/>
    <n v="29"/>
    <n v="163.85000000000002"/>
    <n v="108.26666666666667"/>
    <n v="108.27"/>
    <d v="2021-04-29T00:00:00"/>
    <s v="Programado"/>
    <d v="2021-04-29T00:00:00"/>
    <s v="BND21-IT543-1220 rev-1"/>
    <s v="Mariana del Pozo"/>
    <m/>
    <m/>
    <m/>
    <m/>
    <s v="Bombeo Mecánico"/>
    <x v="0"/>
    <s v="C"/>
    <s v="EC con rec"/>
    <n v="5.6544000000000008"/>
    <n v="5.65"/>
    <n v="20"/>
    <n v="5.65"/>
    <n v="1"/>
    <n v="6"/>
    <n v="20"/>
    <n v="6"/>
    <s v="SCB CHO "/>
    <n v="1"/>
    <n v="1609"/>
    <s v="B"/>
    <s v="SCB- 01"/>
    <s v="Señal Cerro Bayo"/>
    <m/>
  </r>
  <r>
    <s v="BOLLAND &amp; CIA. S.A.U"/>
    <d v="2023-12-01T00:00:00"/>
    <s v="Rincon de los Sauces"/>
    <s v="Señal Picada VAM"/>
    <s v="SP- 01"/>
    <x v="0"/>
    <s v="Pozo productor "/>
    <s v="SP-0287[00]a"/>
    <s v="SP-0287[00]a"/>
    <m/>
    <s v="Integridad y Corrosión"/>
    <s v="Inhibidor de incrustaciones"/>
    <x v="1"/>
    <n v="50601018"/>
    <n v="169.8"/>
    <n v="1.8680000000000001"/>
    <n v="167.93199999999999"/>
    <n v="100"/>
    <n v="1.68"/>
    <n v="10"/>
    <s v="Caudal de agua/día"/>
    <s v="Continua"/>
    <n v="29"/>
    <n v="29"/>
    <n v="48.72"/>
    <n v="32.728571428571428"/>
    <n v="32.729999999999997"/>
    <d v="2012-02-13T00:00:00"/>
    <s v="Programado"/>
    <d v="2020-06-30T00:00:00"/>
    <s v="BNDFI 0001-8 - Minuta YPF 30-06-2020"/>
    <s v="Mariana del Pozo"/>
    <m/>
    <m/>
    <m/>
    <m/>
    <s v="Electro Sumergible"/>
    <x v="0"/>
    <s v="C"/>
    <s v="Capilar"/>
    <n v="1.6793199999999999"/>
    <n v="1.68"/>
    <n v="20"/>
    <n v="1.68"/>
    <n v="0.2"/>
    <n v="8"/>
    <n v="20"/>
    <n v="8"/>
    <s v="SP 1"/>
    <n v="1"/>
    <n v="2889"/>
    <s v="C"/>
    <s v="SP- 01"/>
    <s v="Señal Picada"/>
    <m/>
  </r>
  <r>
    <s v="BOLLAND &amp; CIA. S.A.U"/>
    <d v="2023-12-01T00:00:00"/>
    <s v="Rincon de los Sauces"/>
    <s v="Señal Picada VAM"/>
    <s v="SP- 01"/>
    <x v="0"/>
    <s v="Pozo productor "/>
    <s v="SP-18a(I)"/>
    <s v="SP-18a(I)"/>
    <m/>
    <s v="Integridad y Corrosión"/>
    <s v="Inhibidor de corrosión"/>
    <x v="3"/>
    <n v="1000232729"/>
    <n v="38.700000000000003"/>
    <n v="4.9539999999999997"/>
    <n v="33.746000000000002"/>
    <n v="200"/>
    <n v="3.71"/>
    <n v="110"/>
    <s v="Caudal de agua/día"/>
    <s v="Continua"/>
    <n v="29"/>
    <n v="29"/>
    <n v="107.59"/>
    <n v="113.28125"/>
    <n v="113.28"/>
    <d v="2010-11-19T00:00:00"/>
    <s v="Programado"/>
    <d v="2020-09-18T00:00:00"/>
    <s v="BND21-IT511-0920"/>
    <m/>
    <m/>
    <m/>
    <m/>
    <m/>
    <s v="Cavidad Progresiva"/>
    <x v="0"/>
    <s v="C"/>
    <s v="EC con rec"/>
    <n v="3.7120600000000006"/>
    <n v="3.71"/>
    <n v="20"/>
    <n v="3.71"/>
    <n v="1"/>
    <n v="4"/>
    <n v="20"/>
    <n v="4"/>
    <s v="SP 1"/>
    <n v="1"/>
    <n v="3148"/>
    <s v="A"/>
    <s v="SP- 01"/>
    <s v="Señal Picada"/>
    <m/>
  </r>
  <r>
    <s v="BOLLAND &amp; CIA. S.A.U"/>
    <d v="2023-12-01T00:00:00"/>
    <s v="Rincon de los Sauces"/>
    <s v="Señal Picada VAM"/>
    <s v="SP- 01"/>
    <x v="0"/>
    <s v="Pozo productor "/>
    <s v="SP-23"/>
    <s v="SP-23"/>
    <m/>
    <s v="Integridad y Corrosión"/>
    <s v="Encapsulado"/>
    <x v="12"/>
    <s v=""/>
    <n v="120"/>
    <n v="2.76"/>
    <n v="117.24"/>
    <n v="50"/>
    <n v="0"/>
    <m/>
    <s v="Volumen de cámara del pozo"/>
    <s v="Continua"/>
    <n v="29"/>
    <n v="29"/>
    <n v="0"/>
    <n v="0"/>
    <s v=""/>
    <d v="2012-04-24T00:00:00"/>
    <s v="Programado"/>
    <d v="2017-09-25T00:00:00"/>
    <s v="BND21-IT534-0917"/>
    <s v="Mariana del Pozo"/>
    <s v="Falta nombre de producto"/>
    <n v="1"/>
    <d v="2017-09-26T00:00:00"/>
    <m/>
    <s v="Electro Sumergible"/>
    <x v="0"/>
    <s v="C"/>
    <s v="FDP"/>
    <n v="0"/>
    <n v="0"/>
    <n v="20"/>
    <n v="0"/>
    <n v="0.2"/>
    <n v="0"/>
    <n v="20"/>
    <n v="0"/>
    <s v="SP 1"/>
    <n v="1"/>
    <n v="2285"/>
    <s v="A"/>
    <s v="SP- 01"/>
    <s v="Señal Picada"/>
    <m/>
  </r>
  <r>
    <s v="BOLLAND &amp; CIA. S.A.U"/>
    <d v="2023-12-01T00:00:00"/>
    <s v="Rincon de los Sauces"/>
    <s v="Señal Picada VAM"/>
    <s v="SP- 01"/>
    <x v="0"/>
    <s v="Pozo productor "/>
    <s v="SP-252"/>
    <s v="SP-252"/>
    <m/>
    <s v="Integridad y Corrosión"/>
    <s v="Inhibidor de incrustaciones"/>
    <x v="11"/>
    <n v="1000568102"/>
    <n v="179"/>
    <n v="1.79"/>
    <n v="177.21"/>
    <n v="100"/>
    <n v="1.77"/>
    <n v="10"/>
    <s v="Caudal de agua/día"/>
    <s v="Continua"/>
    <n v="29"/>
    <n v="29"/>
    <n v="51.33"/>
    <n v="47.366666666666674"/>
    <n v="47.37"/>
    <d v="2017-02-04T00:00:00"/>
    <s v="Programado"/>
    <d v="2023-01-31T00:00:00"/>
    <s v="0028-OESTE-23"/>
    <s v="Mariana del Pozo"/>
    <m/>
    <m/>
    <m/>
    <m/>
    <s v="Electro Sumergible"/>
    <x v="0"/>
    <s v="C"/>
    <s v="Capilar"/>
    <n v="1.7721000000000002"/>
    <n v="1.77"/>
    <n v="20"/>
    <n v="1.77"/>
    <n v="0.2"/>
    <n v="9"/>
    <n v="20"/>
    <n v="9"/>
    <s v="SP 1"/>
    <n v="1"/>
    <n v="1813"/>
    <s v="B"/>
    <s v="SP- 01"/>
    <s v="Señal Picada"/>
    <m/>
  </r>
  <r>
    <s v="BOLLAND &amp; CIA. S.A.U"/>
    <d v="2023-12-01T00:00:00"/>
    <s v="Rincon de los Sauces"/>
    <s v="Señal Picada VAM"/>
    <s v="SP- 01"/>
    <x v="0"/>
    <s v="Pozo productor "/>
    <s v="SP-273"/>
    <s v="SP-273"/>
    <m/>
    <s v="Integridad y Corrosión"/>
    <s v="Inhibidor de incrustaciones"/>
    <x v="1"/>
    <n v="50601018"/>
    <n v="54.3"/>
    <n v="3.367"/>
    <n v="50.933"/>
    <n v="150"/>
    <n v="1.22"/>
    <n v="24"/>
    <s v="Caudal de agua/día"/>
    <s v="Continua"/>
    <n v="29"/>
    <n v="29"/>
    <n v="35.380000000000003"/>
    <n v="33.734693877551017"/>
    <n v="33.729999999999997"/>
    <d v="2010-06-09T00:00:00"/>
    <s v="Programado"/>
    <d v="2020-06-30T00:00:00"/>
    <s v="BNDFI 0001-8 - Minuta YPF 30-06-2020"/>
    <s v="Mariana del Pozo"/>
    <m/>
    <m/>
    <m/>
    <m/>
    <s v="Cavidad Progresiva"/>
    <x v="0"/>
    <s v="C"/>
    <s v="EC con rec"/>
    <n v="1.2223920000000001"/>
    <n v="1.22"/>
    <n v="20"/>
    <n v="1.22"/>
    <n v="0.2"/>
    <n v="6"/>
    <n v="20"/>
    <n v="6"/>
    <s v="SP 2"/>
    <n v="1"/>
    <n v="1925"/>
    <s v="A"/>
    <s v="SP- 01"/>
    <s v="Señal Picada"/>
    <m/>
  </r>
  <r>
    <s v="BOLLAND &amp; CIA. S.A.U"/>
    <d v="2023-12-01T00:00:00"/>
    <s v="Rincon de los Sauces"/>
    <s v="Señal Picada VAM"/>
    <s v="SP- 01"/>
    <x v="0"/>
    <s v="Pozo productor "/>
    <s v="SP-275"/>
    <s v="SP-275"/>
    <m/>
    <s v="Integridad y Corrosión"/>
    <s v="Inhibidor de incrustaciones"/>
    <x v="1"/>
    <n v="50601018"/>
    <n v="286"/>
    <n v="2.86"/>
    <n v="283.14"/>
    <n v="100"/>
    <n v="1.7"/>
    <n v="6"/>
    <s v="Caudal de agua/día"/>
    <s v="Continua"/>
    <n v="29"/>
    <n v="29"/>
    <n v="49.3"/>
    <n v="38.94285714285715"/>
    <n v="38.94"/>
    <s v=""/>
    <s v="Programado"/>
    <d v="2020-06-30T00:00:00"/>
    <s v="BNDFI 0001-8 - Minuta YPF 30-06-2020"/>
    <s v="Mariana del Pozo"/>
    <m/>
    <m/>
    <m/>
    <m/>
    <s v="Electro Sumergible"/>
    <x v="0"/>
    <s v="C"/>
    <s v="Capilar"/>
    <n v="1.6988399999999999"/>
    <n v="1.7"/>
    <n v="20"/>
    <n v="1.7"/>
    <n v="0.2"/>
    <n v="8"/>
    <n v="20"/>
    <n v="8"/>
    <s v="SP 2"/>
    <n v="1"/>
    <n v="3159"/>
    <s v="A"/>
    <s v="SP- 01"/>
    <s v="Señal Picada"/>
    <m/>
  </r>
  <r>
    <s v="BOLLAND &amp; CIA. S.A.U"/>
    <d v="2023-12-01T00:00:00"/>
    <s v="Rincon de los Sauces"/>
    <s v="Señal Picada VAM"/>
    <s v="SP- 03"/>
    <x v="0"/>
    <s v="Pozo productor "/>
    <s v="SP-62(II)[00]a"/>
    <s v="SP-62(II)[00]a"/>
    <m/>
    <s v="Integridad y Corrosión"/>
    <s v="Inhibidor de incrustaciones"/>
    <x v="1"/>
    <n v="50601018"/>
    <n v="178"/>
    <n v="4.2720000000000002"/>
    <n v="173.72800000000001"/>
    <n v="50"/>
    <n v="3.47"/>
    <n v="20"/>
    <s v="Caudal de agua/día"/>
    <s v="Continua"/>
    <n v="29"/>
    <n v="0"/>
    <n v="100.63000000000001"/>
    <n v="0"/>
    <n v="0"/>
    <d v="2020-12-10T00:00:00"/>
    <s v="Programado"/>
    <d v="2020-11-24T00:00:00"/>
    <s v="BND21-IT525-1120"/>
    <s v="Mariana del Pozo"/>
    <m/>
    <m/>
    <m/>
    <m/>
    <s v="Electro Sumergible"/>
    <x v="0"/>
    <s v="C"/>
    <s v="Capilar"/>
    <n v="3.4745600000000003"/>
    <n v="3.47"/>
    <n v="20"/>
    <n v="3.47"/>
    <n v="0.2"/>
    <n v="17"/>
    <n v="20"/>
    <n v="17"/>
    <s v="SP 1"/>
    <n v="1"/>
    <s v="S/D"/>
    <s v="A"/>
    <s v="SP- 03"/>
    <s v="Señal Picada"/>
    <s v="p"/>
  </r>
  <r>
    <s v="BOLLAND &amp; CIA. S.A.U"/>
    <d v="2023-12-01T00:00:00"/>
    <s v="Rincon de los Sauces"/>
    <s v="Señal Picada VAM"/>
    <s v="SP- 01"/>
    <x v="0"/>
    <s v="Pozo productor "/>
    <s v="SP-368a"/>
    <s v="SP-368a"/>
    <m/>
    <s v="Integridad y Corrosión"/>
    <s v="Inhibidor de incrustaciones"/>
    <x v="1"/>
    <n v="50601018"/>
    <n v="135.80000000000001"/>
    <n v="1.3580000000000001"/>
    <n v="134.44200000000001"/>
    <n v="100"/>
    <n v="2.02"/>
    <n v="15"/>
    <s v="Caudal de agua/día"/>
    <s v="Continua"/>
    <n v="29"/>
    <n v="29"/>
    <n v="58.58"/>
    <n v="40.882926829268293"/>
    <n v="40.880000000000003"/>
    <s v=""/>
    <s v="Programado"/>
    <d v="2020-06-30T00:00:00"/>
    <s v="BNDFI 0001-8 - Minuta YPF 30-06-2020"/>
    <s v="Mariana del Pozo"/>
    <m/>
    <m/>
    <m/>
    <m/>
    <s v="Electro Sumergible"/>
    <x v="0"/>
    <s v="C"/>
    <s v="Capilar"/>
    <n v="2.0166300000000001"/>
    <n v="2.02"/>
    <n v="20"/>
    <n v="2.02"/>
    <n v="0.2"/>
    <n v="10"/>
    <n v="20"/>
    <n v="10"/>
    <s v="SP 1"/>
    <n v="1"/>
    <n v="3215"/>
    <s v="B"/>
    <s v="SP- 01"/>
    <s v="Señal Picada"/>
    <m/>
  </r>
  <r>
    <s v="BOLLAND &amp; CIA. S.A.U"/>
    <d v="2023-12-01T00:00:00"/>
    <s v="Rincon de los Sauces"/>
    <s v="Señal Picada VAM"/>
    <s v="SP- 09"/>
    <x v="0"/>
    <s v="Pozo productor "/>
    <s v="SP.a-89"/>
    <s v="SP.a-89"/>
    <m/>
    <s v="Integridad y Corrosión"/>
    <s v="Inhibidor de incrustaciones"/>
    <x v="1"/>
    <n v="50601018"/>
    <n v="50.1"/>
    <n v="2.0840000000000001"/>
    <n v="48.015999999999998"/>
    <n v="100"/>
    <n v="0.96"/>
    <n v="20"/>
    <s v="Caudal de agua/día"/>
    <s v="Continua"/>
    <n v="29"/>
    <n v="29"/>
    <n v="27.84"/>
    <n v="28.025599999999994"/>
    <n v="28.03"/>
    <s v=""/>
    <s v="Programado"/>
    <d v="2020-06-30T00:00:00"/>
    <s v="BNDFI 0001-8 - Minuta YPF 30-06-2020"/>
    <s v="Mariana del Pozo"/>
    <m/>
    <m/>
    <m/>
    <m/>
    <s v="Electro Sumergible"/>
    <x v="0"/>
    <s v="C"/>
    <s v="Capilar"/>
    <n v="0.96031999999999995"/>
    <n v="0.96"/>
    <n v="20"/>
    <n v="0.96"/>
    <n v="0.2"/>
    <n v="5"/>
    <n v="20"/>
    <n v="5"/>
    <s v="SP 2"/>
    <n v="1"/>
    <n v="1574"/>
    <s v="B"/>
    <s v="SP- 09"/>
    <s v="Señal Picada"/>
    <m/>
  </r>
  <r>
    <s v="BOLLAND &amp; CIA. S.A.U"/>
    <d v="2023-12-01T00:00:00"/>
    <s v="Rincon de los Sauces"/>
    <s v="Señal Picada VAM"/>
    <s v="SP- 02"/>
    <x v="0"/>
    <s v="Pozo productor "/>
    <s v="SP-211"/>
    <s v="SP-211"/>
    <m/>
    <s v="Integridad y Corrosión"/>
    <s v="Inhibidor de incrustaciones"/>
    <x v="1"/>
    <n v="50601018"/>
    <n v="74"/>
    <n v="2.1459999999999999"/>
    <n v="71.853999999999999"/>
    <n v="150"/>
    <n v="1.44"/>
    <n v="20"/>
    <s v="Caudal de agua/día"/>
    <s v="Continua"/>
    <n v="29"/>
    <n v="0"/>
    <n v="41.76"/>
    <n v="0"/>
    <n v="0"/>
    <d v="2012-05-11T00:00:00"/>
    <s v="Programado"/>
    <d v="2021-11-30T00:00:00"/>
    <s v="0303-OESTE-21"/>
    <s v="Mariana del Pozo"/>
    <m/>
    <m/>
    <m/>
    <m/>
    <s v="Cavidad Progresiva"/>
    <x v="0"/>
    <s v="C"/>
    <s v="Lin. Conduc."/>
    <n v="1.4370799999999999"/>
    <n v="1.44"/>
    <n v="20"/>
    <n v="1.44"/>
    <n v="0.2"/>
    <n v="7"/>
    <n v="20"/>
    <n v="7"/>
    <s v="SP 1"/>
    <n v="1"/>
    <n v="2169"/>
    <s v="B"/>
    <s v="SP- 02"/>
    <s v="Señal Picada"/>
    <s v="p"/>
  </r>
  <r>
    <s v="BOLLAND &amp; CIA. S.A.U"/>
    <d v="2023-12-01T00:00:00"/>
    <s v="Rincon de los Sauces"/>
    <s v="Señal Picada VAM"/>
    <s v="SP- 02"/>
    <x v="0"/>
    <s v="Pozo productor "/>
    <s v="SP-116(I)[00]a"/>
    <s v="SP-116(I)[00]a"/>
    <m/>
    <s v="Integridad y Corrosión"/>
    <s v="Inhibidor de incrustaciones"/>
    <x v="1"/>
    <n v="50601018"/>
    <n v="113.4"/>
    <n v="3.629"/>
    <n v="109.771"/>
    <n v="100"/>
    <n v="2.2000000000000002"/>
    <n v="20"/>
    <s v="Caudal de agua/día"/>
    <s v="Continua"/>
    <n v="29"/>
    <n v="29"/>
    <n v="63.800000000000004"/>
    <n v="44.08"/>
    <n v="44.08"/>
    <d v="2021-07-21T00:00:00"/>
    <s v="Programado"/>
    <d v="2021-09-20T00:00:00"/>
    <s v="0206-OESTE-21"/>
    <s v="Mariana del Pozo"/>
    <m/>
    <m/>
    <m/>
    <m/>
    <s v="Cavidad Progresiva"/>
    <x v="0"/>
    <s v="C"/>
    <s v="EC con rec"/>
    <n v="2.1954199999999999"/>
    <n v="2.2000000000000002"/>
    <n v="20"/>
    <n v="2.2000000000000002"/>
    <n v="0.2"/>
    <n v="11"/>
    <n v="20"/>
    <n v="11"/>
    <s v="SP 2"/>
    <n v="1"/>
    <s v="S/D"/>
    <s v="A"/>
    <s v="SP- 02"/>
    <s v="Señal Picada"/>
    <m/>
  </r>
  <r>
    <s v="BOLLAND &amp; CIA. S.A.U"/>
    <d v="2023-12-01T00:00:00"/>
    <s v="Rincon de los Sauces"/>
    <s v="Señal Picada VAM"/>
    <s v="SP- 02"/>
    <x v="0"/>
    <s v="Pozo productor "/>
    <s v="SP-243"/>
    <s v="SP-243"/>
    <m/>
    <s v="Integridad y Corrosión"/>
    <s v="Inhibidor de incrustaciones"/>
    <x v="1"/>
    <n v="50601018"/>
    <n v="134.4"/>
    <n v="5.6449999999999996"/>
    <n v="128.755"/>
    <n v="150"/>
    <n v="2.58"/>
    <n v="20"/>
    <s v="Caudal de agua/día"/>
    <s v="Continua"/>
    <n v="29"/>
    <n v="0"/>
    <n v="74.820000000000007"/>
    <n v="0"/>
    <n v="0"/>
    <s v=""/>
    <s v="Programado"/>
    <d v="2022-11-02T00:00:00"/>
    <s v="0298-OESTE-22"/>
    <s v="Mariana del Pozo"/>
    <m/>
    <m/>
    <m/>
    <m/>
    <s v="Cavidad Progresiva"/>
    <x v="0"/>
    <s v="C"/>
    <s v="EC "/>
    <n v="2.5750999999999999"/>
    <n v="2.58"/>
    <n v="20"/>
    <n v="2.58"/>
    <n v="0.2"/>
    <n v="13"/>
    <n v="20"/>
    <n v="13"/>
    <s v="SP 1"/>
    <n v="1"/>
    <n v="1525"/>
    <s v="A"/>
    <s v="SP- 02"/>
    <s v="Señal Picada"/>
    <s v="p"/>
  </r>
  <r>
    <s v="BOLLAND &amp; CIA. S.A.U"/>
    <d v="2023-12-01T00:00:00"/>
    <s v="Rincon de los Sauces"/>
    <s v="Señal Picada VAM"/>
    <s v="SP- 02"/>
    <x v="0"/>
    <s v="Linea de pozo"/>
    <s v="SP-244"/>
    <s v="SP-244"/>
    <m/>
    <s v="Integridad y Corrosión"/>
    <s v="Secuestrante de sulfhídrico"/>
    <x v="8"/>
    <n v="1000539909"/>
    <n v="142"/>
    <n v="2.84"/>
    <n v="139.16"/>
    <n v="100"/>
    <n v="10"/>
    <m/>
    <s v="Recomendación técnica en litros (por día, mes o batch)"/>
    <s v="Continua"/>
    <n v="29"/>
    <n v="29"/>
    <n v="290"/>
    <n v="249.21875"/>
    <n v="249.22"/>
    <d v="1899-12-30T00:00:00"/>
    <s v="Programado"/>
    <d v="2021-08-25T00:00:00"/>
    <s v="0183-OESTE-21"/>
    <s v="Mariana del Pozo"/>
    <m/>
    <m/>
    <m/>
    <m/>
    <s v="Cavidad Progresiva"/>
    <x v="0"/>
    <s v="C"/>
    <s v="Lin. Conduc."/>
    <n v="10"/>
    <n v="10"/>
    <n v="20"/>
    <n v="10"/>
    <n v="1"/>
    <n v="10"/>
    <n v="20"/>
    <n v="10"/>
    <s v="SP 1"/>
    <n v="1"/>
    <n v="3031"/>
    <s v="A"/>
    <s v="SP- 02"/>
    <s v="Señal Picada"/>
    <m/>
  </r>
  <r>
    <s v="BOLLAND &amp; CIA. S.A.U"/>
    <d v="2023-12-01T00:00:00"/>
    <s v="Rincon de los Sauces"/>
    <s v="Señal Picada VAM"/>
    <s v="SP- 02"/>
    <x v="0"/>
    <s v="Pozo productor "/>
    <s v="SP-276"/>
    <s v="SP-276"/>
    <m/>
    <s v="Integridad y Corrosión"/>
    <s v="Inhibidor de incrustaciones"/>
    <x v="1"/>
    <n v="50601018"/>
    <n v="76"/>
    <n v="3.6500000000000057"/>
    <n v="72.349999999999994"/>
    <n v="10"/>
    <n v="1.59"/>
    <n v="22"/>
    <s v="Caudal de agua/día"/>
    <s v="Continua"/>
    <n v="29"/>
    <n v="0"/>
    <n v="46.11"/>
    <n v="0"/>
    <n v="0"/>
    <d v="2010-09-20T00:00:00"/>
    <s v="Programado"/>
    <d v="2023-03-08T00:00:00"/>
    <s v="0066-OESTE-23"/>
    <s v="Mariana del Pozo"/>
    <m/>
    <m/>
    <m/>
    <m/>
    <s v="Cavidad Progresiva"/>
    <x v="0"/>
    <s v="C"/>
    <s v="EC con rec"/>
    <n v="1.5916999999999999"/>
    <n v="1.59"/>
    <n v="20"/>
    <n v="1.59"/>
    <n v="0.2"/>
    <n v="8"/>
    <n v="20"/>
    <n v="8"/>
    <s v="SP 1"/>
    <n v="1"/>
    <n v="1533"/>
    <s v="B"/>
    <s v="SP- 02"/>
    <s v="Señal Picada"/>
    <s v="p"/>
  </r>
  <r>
    <s v="BOLLAND &amp; CIA. S.A.U"/>
    <d v="2023-12-01T00:00:00"/>
    <s v="Rincon de los Sauces"/>
    <s v="Señal Picada VAM"/>
    <s v="SP- 02"/>
    <x v="0"/>
    <s v="Pozo productor "/>
    <s v="SP-322a"/>
    <s v="SP-322a"/>
    <m/>
    <s v="Integridad y Corrosión"/>
    <s v="Inhibidor de incrustaciones"/>
    <x v="11"/>
    <n v="1000568102"/>
    <n v="102"/>
    <n v="2.5499999999999998"/>
    <n v="99.45"/>
    <n v="50"/>
    <n v="0.99"/>
    <n v="10"/>
    <s v="Caudal de agua/día"/>
    <s v="Continua"/>
    <n v="29"/>
    <n v="0"/>
    <n v="28.71"/>
    <n v="0"/>
    <n v="0"/>
    <d v="2014-11-05T00:00:00"/>
    <s v="Programado"/>
    <d v="2021-04-29T00:00:00"/>
    <s v="BNDFI 0001-8 - Minuta YPF 29-4-21"/>
    <s v="Mariana del Pozo"/>
    <m/>
    <m/>
    <m/>
    <m/>
    <s v="Electro Sumergible"/>
    <x v="0"/>
    <s v="C"/>
    <s v="EC con rec"/>
    <n v="0.99450000000000005"/>
    <n v="0.99"/>
    <n v="20"/>
    <n v="0.99"/>
    <n v="0.2"/>
    <n v="5"/>
    <n v="20"/>
    <n v="5"/>
    <s v="SP 1"/>
    <n v="1"/>
    <n v="1870"/>
    <s v="B"/>
    <s v="SP- 02"/>
    <s v="Señal Picada"/>
    <s v="p"/>
  </r>
  <r>
    <s v="BOLLAND &amp; CIA. S.A.U"/>
    <d v="2023-12-01T00:00:00"/>
    <s v="Rincon de los Sauces"/>
    <s v="Señal Picada VAM"/>
    <s v="SP- 02"/>
    <x v="0"/>
    <s v="Pozo productor "/>
    <s v="SP-337a"/>
    <s v="SP-337a"/>
    <m/>
    <s v="Integridad y Corrosión"/>
    <s v="Inhibidor de incrustaciones"/>
    <x v="1"/>
    <n v="50601018"/>
    <n v="113"/>
    <n v="3.9550000000000001"/>
    <n v="109.045"/>
    <n v="150"/>
    <n v="1.53"/>
    <n v="14"/>
    <s v="Caudal de agua/día"/>
    <s v="Continua"/>
    <n v="29"/>
    <n v="0"/>
    <n v="44.37"/>
    <n v="0"/>
    <n v="0"/>
    <d v="2011-05-25T00:00:00"/>
    <s v="Programado"/>
    <d v="2020-06-30T00:00:00"/>
    <s v="BNDFI 0001-8 - Minuta YPF 30-06-2020"/>
    <s v="Mariana del Pozo"/>
    <m/>
    <m/>
    <m/>
    <m/>
    <s v="Cavidad Progresiva"/>
    <x v="0"/>
    <s v="C"/>
    <s v="EC con rec"/>
    <n v="1.5266300000000002"/>
    <n v="1.53"/>
    <n v="20"/>
    <n v="1.53"/>
    <n v="0.2"/>
    <n v="8"/>
    <n v="20"/>
    <n v="8"/>
    <s v="SP 1"/>
    <n v="1"/>
    <n v="2900"/>
    <s v="A"/>
    <s v="SP- 02"/>
    <s v="Señal Picada"/>
    <s v="p"/>
  </r>
  <r>
    <s v="BOLLAND &amp; CIA. S.A.U"/>
    <d v="2023-12-01T00:00:00"/>
    <s v="Rincon de los Sauces"/>
    <s v="Señal Picada VAM"/>
    <s v="SP- 02"/>
    <x v="0"/>
    <s v="Pozo productor "/>
    <s v="SP-35"/>
    <s v="SP-35"/>
    <m/>
    <s v="Integridad y Corrosión"/>
    <s v="Inhibidor de incrustaciones"/>
    <x v="1"/>
    <n v="50601018"/>
    <n v="118"/>
    <n v="5.31"/>
    <n v="112.69"/>
    <n v="100"/>
    <n v="1.35"/>
    <n v="12"/>
    <s v="Caudal de agua/día"/>
    <s v="Continua"/>
    <n v="29"/>
    <n v="29"/>
    <n v="39.150000000000006"/>
    <n v="35.224390243902441"/>
    <n v="35.22"/>
    <d v="2017-08-22T00:00:00"/>
    <s v="Programado"/>
    <d v="2020-06-30T00:00:00"/>
    <s v="BNDFI 0001-8 - Minuta YPF 30-06-2020"/>
    <s v="Mariana del Pozo"/>
    <m/>
    <m/>
    <m/>
    <m/>
    <s v="Electro Sumergible"/>
    <x v="0"/>
    <s v="C"/>
    <s v="Capilar"/>
    <n v="1.3522799999999999"/>
    <n v="1.35"/>
    <n v="20"/>
    <n v="1.35"/>
    <n v="0.2"/>
    <n v="7"/>
    <n v="20"/>
    <n v="7"/>
    <s v="SP 1"/>
    <n v="1"/>
    <n v="2342"/>
    <s v="A"/>
    <s v="SP- 02"/>
    <s v="Señal Picada"/>
    <m/>
  </r>
  <r>
    <s v="BOLLAND &amp; CIA. S.A.U"/>
    <d v="2023-12-01T00:00:00"/>
    <s v="Rincon de los Sauces"/>
    <s v="Señal Picada VAM"/>
    <s v="SP- 02"/>
    <x v="0"/>
    <s v="Pozo productor "/>
    <s v="SP-46"/>
    <s v="SP-46"/>
    <m/>
    <s v="Integridad y Corrosión"/>
    <s v="Inhibidor de incrustaciones"/>
    <x v="1"/>
    <n v="50601018"/>
    <n v="280"/>
    <n v="1.4"/>
    <n v="278.60000000000002"/>
    <n v="50"/>
    <n v="2.79"/>
    <n v="10"/>
    <s v="Caudal de agua/día"/>
    <s v="Continua"/>
    <n v="29"/>
    <n v="0"/>
    <n v="80.91"/>
    <n v="0"/>
    <n v="0"/>
    <m/>
    <s v="Programado"/>
    <d v="2021-05-11T00:00:00"/>
    <s v="BND21-IT622-0521"/>
    <s v="Mariana del Pozo"/>
    <m/>
    <m/>
    <m/>
    <m/>
    <s v="Electro Sumergible"/>
    <x v="0"/>
    <s v="C"/>
    <s v="Capilar"/>
    <n v="2.786"/>
    <n v="2.79"/>
    <n v="20"/>
    <n v="2.79"/>
    <n v="0.2"/>
    <n v="14"/>
    <n v="20"/>
    <n v="14"/>
    <s v="SP 1"/>
    <n v="1"/>
    <n v="2080"/>
    <s v="C"/>
    <s v="SP- 02"/>
    <s v="Señal Picada"/>
    <s v="p"/>
  </r>
  <r>
    <s v="BOLLAND &amp; CIA. S.A.U"/>
    <d v="2023-12-01T00:00:00"/>
    <s v="Rincon de los Sauces"/>
    <s v="Señal Picada VAM"/>
    <s v="SP- 02"/>
    <x v="0"/>
    <s v="Pozo productor "/>
    <s v="SP-41"/>
    <s v="SP-41"/>
    <m/>
    <s v="Integridad y Corrosión"/>
    <s v="Inhibidor de incrustaciones"/>
    <x v="1"/>
    <n v="50601018"/>
    <n v="199"/>
    <n v="1.99"/>
    <n v="197.01"/>
    <n v="50"/>
    <n v="3.15"/>
    <n v="16"/>
    <s v="Caudal de agua/día"/>
    <s v="Continua"/>
    <n v="29"/>
    <n v="29"/>
    <n v="91.35"/>
    <n v="0"/>
    <n v="0"/>
    <s v=""/>
    <s v="Programado"/>
    <d v="2021-04-16T00:00:00"/>
    <s v="BND21-IT610-0421"/>
    <s v="Mariana del Pozo"/>
    <m/>
    <m/>
    <m/>
    <m/>
    <s v="Electro Sumergible"/>
    <x v="0"/>
    <s v="C"/>
    <s v="Capilar"/>
    <n v="3.1521599999999999"/>
    <n v="3.15"/>
    <n v="20"/>
    <n v="3.15"/>
    <n v="0.5"/>
    <n v="6"/>
    <n v="20"/>
    <n v="6"/>
    <s v="SP 1"/>
    <n v="1"/>
    <n v="2868"/>
    <s v="C"/>
    <s v="SP- 02"/>
    <s v="Señal Picada"/>
    <m/>
  </r>
  <r>
    <s v="BOLLAND &amp; CIA. S.A.U"/>
    <d v="2023-12-01T00:00:00"/>
    <s v="Rincon de los Sauces"/>
    <s v="Señal Picada VAM"/>
    <s v="SP- 02"/>
    <x v="0"/>
    <s v="Pozo productor "/>
    <s v="SP-278"/>
    <s v="SP-278"/>
    <m/>
    <s v="Integridad y Corrosión"/>
    <s v="Inhibidor de incrustaciones"/>
    <x v="1"/>
    <n v="50601018"/>
    <n v="212"/>
    <n v="1.696"/>
    <n v="210.304"/>
    <n v="100"/>
    <n v="4.21"/>
    <n v="20"/>
    <s v="Caudal de agua/día"/>
    <s v="Continua"/>
    <n v="29"/>
    <n v="0"/>
    <n v="122.09"/>
    <n v="0"/>
    <n v="0"/>
    <d v="2021-11-03T00:00:00"/>
    <s v="Programado"/>
    <d v="2021-11-03T00:00:00"/>
    <s v="Minuta YPF 3-11-21"/>
    <s v="Mariana del Pozo"/>
    <m/>
    <m/>
    <m/>
    <m/>
    <s v="Electro Sumergible"/>
    <x v="0"/>
    <s v="C"/>
    <s v="Capilar"/>
    <n v="4.20608"/>
    <n v="4.21"/>
    <n v="20"/>
    <n v="4.21"/>
    <n v="0.5"/>
    <n v="8"/>
    <n v="20"/>
    <n v="8"/>
    <s v="SP 1"/>
    <n v="1"/>
    <n v="2717"/>
    <s v="A"/>
    <s v="SP- 02"/>
    <s v="Señal Picada"/>
    <s v="p"/>
  </r>
  <r>
    <s v="BOLLAND &amp; CIA. S.A.U"/>
    <d v="2023-12-01T00:00:00"/>
    <s v="Rincon de los Sauces"/>
    <s v="Señal Picada VAM"/>
    <s v="SP- 02"/>
    <x v="0"/>
    <s v="Pozo productor "/>
    <s v="SP-43(I)[00]a"/>
    <s v="SP-43(I)[00]a"/>
    <m/>
    <s v="Integridad y Corrosión"/>
    <s v="Inhibidor de incrustaciones"/>
    <x v="1"/>
    <n v="50601018"/>
    <n v="171.6"/>
    <n v="6.5209999999999999"/>
    <n v="165.07900000000001"/>
    <n v="100"/>
    <n v="1.65"/>
    <n v="10"/>
    <s v="Caudal de agua/día"/>
    <s v="Continua"/>
    <n v="29"/>
    <n v="29"/>
    <n v="47.849999999999994"/>
    <n v="29.707317073170731"/>
    <n v="29.71"/>
    <s v=""/>
    <s v="Programado"/>
    <d v="2020-06-30T00:00:00"/>
    <s v="BNDFI 0001-8 - Minuta YPF 30-06-2020"/>
    <s v="Mariana del Pozo"/>
    <m/>
    <m/>
    <m/>
    <m/>
    <s v="Cavidad Progresiva"/>
    <x v="0"/>
    <s v="C"/>
    <s v="EC con rec"/>
    <n v="1.65079"/>
    <n v="1.65"/>
    <n v="20"/>
    <n v="1.65"/>
    <n v="0.2"/>
    <n v="8"/>
    <n v="20"/>
    <n v="8"/>
    <s v="SP 1"/>
    <n v="1"/>
    <n v="2429"/>
    <s v="A"/>
    <s v="SP- 02"/>
    <s v="Señal Picada"/>
    <m/>
  </r>
  <r>
    <s v="BOLLAND &amp; CIA. S.A.U"/>
    <d v="2023-12-01T00:00:00"/>
    <s v="Rincon de los Sauces"/>
    <s v="Señal Picada VAM"/>
    <s v="SP- 02"/>
    <x v="0"/>
    <s v="Pozo productor "/>
    <s v="SP-439a"/>
    <s v="SP-439a"/>
    <m/>
    <s v="Integridad y Corrosión"/>
    <s v="Inhibidor de incrustaciones"/>
    <x v="1"/>
    <n v="50601018"/>
    <n v="26"/>
    <n v="0.39"/>
    <n v="25.61"/>
    <n v="50"/>
    <n v="1.02"/>
    <n v="40"/>
    <s v="Caudal de agua/día"/>
    <s v="Continua"/>
    <n v="29"/>
    <n v="29"/>
    <n v="29.580000000000002"/>
    <n v="29.42439024390244"/>
    <n v="29.42"/>
    <d v="2010-07-06T00:00:00"/>
    <s v="Programado"/>
    <d v="2020-06-30T00:00:00"/>
    <s v="BNDFI 0001-8 - Minuta YPF 30-06-2020"/>
    <s v="Mariana del Pozo"/>
    <m/>
    <m/>
    <m/>
    <m/>
    <s v="Cavidad Progresiva"/>
    <x v="0"/>
    <s v="C"/>
    <s v="EC con rec"/>
    <n v="1.0244000000000002"/>
    <n v="1.02"/>
    <n v="20"/>
    <n v="1.02"/>
    <n v="0.2"/>
    <n v="5"/>
    <n v="20"/>
    <n v="5"/>
    <s v="SP 1"/>
    <n v="1"/>
    <n v="1928"/>
    <s v="C"/>
    <s v="SP- 02"/>
    <s v="Señal Picada"/>
    <m/>
  </r>
  <r>
    <s v="BOLLAND &amp; CIA. S.A.U"/>
    <d v="2023-12-01T00:00:00"/>
    <s v="Rincon de los Sauces"/>
    <s v="Señal Picada VAM"/>
    <s v="SP- 02"/>
    <x v="0"/>
    <s v="Pozo productor "/>
    <s v="SP-370[00]a"/>
    <s v="SP-370[00]a"/>
    <m/>
    <s v="Aseguramiento de Flujo"/>
    <s v="Inhibidor de asfaltenos"/>
    <x v="13"/>
    <n v="1000002542"/>
    <n v="2.5"/>
    <n v="2.125"/>
    <n v="0.375"/>
    <n v="100"/>
    <n v="4.25"/>
    <n v="2000"/>
    <s v="Caudal de neta/día"/>
    <s v="Continua"/>
    <n v="29"/>
    <n v="0"/>
    <n v="123.25"/>
    <n v="0"/>
    <n v="0"/>
    <d v="2022-05-24T00:00:00"/>
    <s v="Programado"/>
    <d v="2023-01-25T00:00:00"/>
    <s v="0025-OESTE-23"/>
    <s v="Mariana del Pozo"/>
    <m/>
    <m/>
    <m/>
    <m/>
    <s v="Cavidad Progresiva"/>
    <x v="0"/>
    <s v="C"/>
    <s v="EC con rec"/>
    <n v="4.25"/>
    <n v="4.25"/>
    <n v="20"/>
    <n v="4.25"/>
    <n v="1"/>
    <n v="4"/>
    <n v="20"/>
    <n v="4"/>
    <s v="SP 1"/>
    <n v="1"/>
    <s v="S/D"/>
    <s v="B"/>
    <s v="SP- 02"/>
    <s v="Señal Picada"/>
    <s v="p"/>
  </r>
  <r>
    <s v="BOLLAND &amp; CIA. S.A.U"/>
    <d v="2023-12-01T00:00:00"/>
    <s v="Rincon de los Sauces"/>
    <s v="Señal Picada VAM"/>
    <s v="SP- 02"/>
    <x v="0"/>
    <s v="Pozo productor "/>
    <s v="SP-50"/>
    <s v="SP-50"/>
    <m/>
    <s v="Integridad y Corrosión"/>
    <s v="Inhibidor de corrosión/Incrustaciones"/>
    <x v="9"/>
    <n v="50695199"/>
    <n v="189"/>
    <n v="1.512"/>
    <n v="187.488"/>
    <n v="100"/>
    <n v="8.06"/>
    <n v="43"/>
    <s v="Caudal de agua/día"/>
    <s v="Continua"/>
    <n v="29"/>
    <n v="0"/>
    <n v="233.74"/>
    <n v="0"/>
    <n v="0"/>
    <d v="2016-01-10T00:00:00"/>
    <s v="Programado"/>
    <d v="2018-10-26T00:00:00"/>
    <s v="BND21-IT242-1018"/>
    <s v="Mariana del Pozo"/>
    <m/>
    <m/>
    <m/>
    <m/>
    <s v="Electro Sumergible"/>
    <x v="0"/>
    <s v="C"/>
    <s v="Capilar"/>
    <n v="8.0619840000000007"/>
    <n v="8.06"/>
    <n v="20"/>
    <n v="8.06"/>
    <n v="1"/>
    <n v="8"/>
    <n v="20"/>
    <n v="8"/>
    <s v="SP 1"/>
    <n v="1"/>
    <n v="1905"/>
    <s v="B"/>
    <s v="SP- 02"/>
    <s v="Señal Picada"/>
    <s v="p"/>
  </r>
  <r>
    <s v="BOLLAND &amp; CIA. S.A.U"/>
    <d v="2023-12-01T00:00:00"/>
    <s v="Rincon de los Sauces"/>
    <s v="Señal Picada VAM"/>
    <s v="SP- 03"/>
    <x v="0"/>
    <s v="Pozo productor "/>
    <s v="SP-13a(I)"/>
    <s v="SP-13a(I)"/>
    <m/>
    <s v="Integridad y Corrosión"/>
    <s v="Inhibidor de incrustaciones"/>
    <x v="1"/>
    <n v="50601018"/>
    <n v="201"/>
    <n v="1.6080000000000001"/>
    <n v="199.392"/>
    <n v="100"/>
    <n v="4.9800000000000004"/>
    <n v="25"/>
    <s v="Caudal de agua/día"/>
    <s v="Continua"/>
    <n v="29"/>
    <n v="0"/>
    <n v="144.42000000000002"/>
    <n v="0"/>
    <n v="0"/>
    <d v="2016-06-18T00:00:00"/>
    <s v="Programado"/>
    <d v="2023-02-14T00:00:00"/>
    <s v="0039-OESTE-23"/>
    <s v="Mariana del Pozo"/>
    <m/>
    <m/>
    <m/>
    <m/>
    <s v="Electro Sumergible"/>
    <x v="0"/>
    <s v="C"/>
    <s v="Capilar"/>
    <n v="4.9847999999999999"/>
    <n v="4.9800000000000004"/>
    <n v="20"/>
    <n v="4.9800000000000004"/>
    <n v="0.5"/>
    <n v="10"/>
    <n v="20"/>
    <n v="10"/>
    <s v="SP 2"/>
    <n v="1"/>
    <n v="2712"/>
    <s v="B"/>
    <s v="SP- 03"/>
    <s v="Señal Picada"/>
    <s v="p"/>
  </r>
  <r>
    <s v="BOLLAND &amp; CIA. S.A.U"/>
    <d v="2023-12-01T00:00:00"/>
    <s v="Rincon de los Sauces"/>
    <s v="Señal Picada VAM"/>
    <s v="SP- 03"/>
    <x v="0"/>
    <s v="Pozo productor "/>
    <s v="SP-222"/>
    <s v="SP-222"/>
    <m/>
    <s v="Integridad y Corrosión"/>
    <s v="Inhibidor de incrustaciones"/>
    <x v="1"/>
    <n v="50601018"/>
    <n v="169.3"/>
    <n v="2.8780000000000001"/>
    <n v="166.422"/>
    <n v="100"/>
    <n v="3.66"/>
    <n v="22"/>
    <s v="Caudal de agua/día"/>
    <s v="Continua"/>
    <n v="29"/>
    <n v="29"/>
    <n v="106.14"/>
    <n v="94.25"/>
    <n v="94.25"/>
    <d v="2012-05-11T00:00:00"/>
    <s v="Programado"/>
    <d v="2021-08-25T00:00:00"/>
    <s v="Minuta YPF 24/5/22"/>
    <s v="Mariana del Pozo"/>
    <m/>
    <m/>
    <m/>
    <m/>
    <s v="Electro Sumergible"/>
    <x v="0"/>
    <s v="C"/>
    <s v="EC con rec"/>
    <n v="3.6612840000000002"/>
    <n v="3.66"/>
    <n v="20"/>
    <n v="3.66"/>
    <n v="0.5"/>
    <n v="7"/>
    <n v="20"/>
    <n v="7"/>
    <s v="SP 2"/>
    <n v="1"/>
    <n v="3207"/>
    <s v="A"/>
    <s v="SP- 03"/>
    <s v="Señal Picada"/>
    <m/>
  </r>
  <r>
    <s v="BOLLAND &amp; CIA. S.A.U"/>
    <d v="2023-12-01T00:00:00"/>
    <s v="Rincon de los Sauces"/>
    <s v="Señal Picada VAM"/>
    <s v="SP- 02"/>
    <x v="0"/>
    <s v="Pozo productor "/>
    <s v="SP-466a"/>
    <s v="SP-466a"/>
    <m/>
    <s v="Integridad y Corrosión"/>
    <s v="Inhibidor de incrustaciones"/>
    <x v="1"/>
    <n v="50601018"/>
    <n v="206.4"/>
    <n v="1.8580000000000001"/>
    <n v="204.542"/>
    <n v="50"/>
    <n v="4.09"/>
    <n v="20"/>
    <s v="Caudal de agua/día"/>
    <s v="Continua"/>
    <n v="29"/>
    <n v="0"/>
    <n v="118.61"/>
    <n v="0"/>
    <n v="0"/>
    <d v="2021-11-03T00:00:00"/>
    <s v="Programado"/>
    <d v="2021-11-03T00:00:00"/>
    <s v="Minuta YPF 3-11-21"/>
    <s v="Mariana del Pozo"/>
    <m/>
    <m/>
    <m/>
    <m/>
    <s v="Electro Sumergible"/>
    <x v="0"/>
    <s v="C"/>
    <s v="Capilar"/>
    <n v="4.09084"/>
    <n v="4.09"/>
    <n v="20"/>
    <n v="4.09"/>
    <n v="0.5"/>
    <n v="8"/>
    <n v="20"/>
    <n v="8"/>
    <s v="SP 1"/>
    <n v="1"/>
    <n v="1835"/>
    <s v="B"/>
    <s v="SP- 02"/>
    <s v="Señal Picada"/>
    <s v="p"/>
  </r>
  <r>
    <s v="BOLLAND &amp; CIA. S.A.U"/>
    <d v="2023-12-01T00:00:00"/>
    <s v="Rincon de los Sauces"/>
    <s v="Señal Picada VAM"/>
    <s v="SP- 02"/>
    <x v="0"/>
    <s v="Pozo productor "/>
    <s v="SP-51"/>
    <s v="SP-51"/>
    <m/>
    <s v="Integridad y Corrosión"/>
    <s v="Inhibidor de incrustaciones"/>
    <x v="1"/>
    <n v="50601018"/>
    <n v="386"/>
    <n v="2.702"/>
    <n v="383.298"/>
    <n v="100"/>
    <n v="5.75"/>
    <n v="15"/>
    <s v="Caudal de agua/día"/>
    <s v="Continua"/>
    <n v="29"/>
    <n v="0"/>
    <n v="166.75"/>
    <n v="0"/>
    <n v="0"/>
    <s v=""/>
    <s v="Programado"/>
    <d v="2021-05-28T00:00:00"/>
    <s v="BND21-IT630-0521"/>
    <s v="Mariana del Pozo"/>
    <m/>
    <m/>
    <m/>
    <m/>
    <s v="Electro Sumergible"/>
    <x v="0"/>
    <s v="C"/>
    <s v="Capilar"/>
    <n v="5.7494700000000005"/>
    <n v="5.75"/>
    <n v="20"/>
    <n v="5.75"/>
    <n v="0.5"/>
    <n v="11"/>
    <n v="20"/>
    <n v="11"/>
    <s v="SP 1"/>
    <n v="1"/>
    <n v="2553"/>
    <s v="A"/>
    <s v="SP- 02"/>
    <s v="Señal Picada"/>
    <s v="p"/>
  </r>
  <r>
    <s v="BOLLAND &amp; CIA. S.A.U"/>
    <d v="2023-12-01T00:00:00"/>
    <s v="Rincon de los Sauces"/>
    <s v="Señal Picada VAM"/>
    <s v="SP- 03"/>
    <x v="0"/>
    <s v="Pozo productor "/>
    <s v="SP-53"/>
    <s v="SP-53"/>
    <m/>
    <s v="Integridad y Corrosión"/>
    <s v="Inhibidor de incrustaciones"/>
    <x v="1"/>
    <n v="50601018"/>
    <n v="343"/>
    <n v="2.0579999999999998"/>
    <n v="340.94200000000001"/>
    <n v="50"/>
    <n v="3.07"/>
    <n v="9"/>
    <s v="Caudal de agua/día"/>
    <s v="Continua"/>
    <n v="29"/>
    <n v="0"/>
    <n v="89.03"/>
    <n v="0"/>
    <n v="0"/>
    <d v="2018-06-15T00:00:00"/>
    <s v="Programado"/>
    <d v="2020-06-30T00:00:00"/>
    <s v="BNDFI 0001-8 - Minuta YPF 30-06-2020"/>
    <s v="Mariana del Pozo"/>
    <m/>
    <m/>
    <m/>
    <m/>
    <s v="Electro Sumergible"/>
    <x v="0"/>
    <s v="C"/>
    <s v="Capilar"/>
    <n v="3.0684780000000003"/>
    <n v="3.07"/>
    <n v="20"/>
    <n v="3.07"/>
    <n v="0.2"/>
    <n v="15"/>
    <n v="20"/>
    <n v="15"/>
    <s v="SP 1"/>
    <n v="1"/>
    <n v="2033"/>
    <s v="B"/>
    <s v="SP- 03"/>
    <s v="Señal Picada"/>
    <s v="p"/>
  </r>
  <r>
    <s v="BOLLAND &amp; CIA. S.A.U"/>
    <d v="2023-12-01T00:00:00"/>
    <s v="Rincon de los Sauces"/>
    <s v="Señal Picada VAM"/>
    <s v="SP- 03"/>
    <x v="0"/>
    <s v="Pozo productor "/>
    <s v="SP-63(I)"/>
    <s v="SP-63(I)"/>
    <m/>
    <s v="Integridad y Corrosión"/>
    <s v="Inhibidor de incrustaciones"/>
    <x v="1"/>
    <n v="50601018"/>
    <n v="207"/>
    <n v="2.2770000000000001"/>
    <n v="204.72300000000001"/>
    <n v="100"/>
    <n v="2.0499999999999998"/>
    <n v="10"/>
    <s v="Caudal de agua/día"/>
    <s v="Continua"/>
    <n v="29"/>
    <n v="0"/>
    <n v="59.449999999999996"/>
    <n v="0"/>
    <n v="0"/>
    <s v=""/>
    <s v="Programado"/>
    <d v="2022-11-14T00:00:00"/>
    <s v="0309-OESTE-22"/>
    <s v="Mariana del Pozo"/>
    <m/>
    <m/>
    <m/>
    <m/>
    <s v="Electro Sumergible"/>
    <x v="0"/>
    <s v="C"/>
    <s v="Capilar"/>
    <n v="2.0472299999999999"/>
    <n v="2.0499999999999998"/>
    <n v="20"/>
    <n v="2.0499999999999998"/>
    <n v="0.2"/>
    <n v="10"/>
    <n v="20"/>
    <n v="10"/>
    <s v="SP 2"/>
    <n v="1"/>
    <n v="2666"/>
    <s v="A"/>
    <s v="SP- 03"/>
    <s v="Señal Picada"/>
    <s v="p"/>
  </r>
  <r>
    <s v="BOLLAND &amp; CIA. S.A.U"/>
    <d v="2023-12-01T00:00:00"/>
    <s v="Rincon de los Sauces"/>
    <s v="Señal Picada VAM"/>
    <s v="SP- 03"/>
    <x v="0"/>
    <s v="Pozo productor "/>
    <s v="SP-65(I)[00]a"/>
    <s v="SP-65(I)[00]a"/>
    <m/>
    <s v="Integridad y Corrosión"/>
    <s v="Inhibidor de incrustaciones"/>
    <x v="1"/>
    <n v="50601018"/>
    <n v="63"/>
    <n v="0.63"/>
    <n v="62.37"/>
    <n v="100"/>
    <n v="1.25"/>
    <n v="20"/>
    <s v="Caudal de agua/día"/>
    <s v="Continua"/>
    <n v="29"/>
    <n v="0"/>
    <n v="36.25"/>
    <n v="0"/>
    <n v="0"/>
    <d v="2011-06-07T00:00:00"/>
    <s v="Programado"/>
    <d v="2020-06-30T00:00:00"/>
    <s v="BNDFI 0001-8 - Minuta YPF 30-06-2020"/>
    <s v="Mariana del Pozo"/>
    <m/>
    <m/>
    <m/>
    <m/>
    <s v="Electro Sumergible"/>
    <x v="0"/>
    <s v="C"/>
    <s v="Capilar"/>
    <n v="1.2473999999999998"/>
    <n v="1.25"/>
    <n v="20"/>
    <n v="1.25"/>
    <n v="0.2"/>
    <n v="6"/>
    <n v="20"/>
    <n v="6"/>
    <s v="SP 1"/>
    <n v="1"/>
    <n v="1739"/>
    <s v="C"/>
    <s v="SP- 03"/>
    <s v="Señal Picada"/>
    <s v="p"/>
  </r>
  <r>
    <s v="BOLLAND &amp; CIA. S.A.U"/>
    <d v="2023-12-01T00:00:00"/>
    <s v="Rincon de los Sauces"/>
    <s v="Señal Picada VAM"/>
    <s v="SP- 04"/>
    <x v="0"/>
    <s v="Pozo productor "/>
    <s v="SP-185"/>
    <s v="SP-185"/>
    <m/>
    <s v="Integridad y Corrosión"/>
    <s v="Inhibidor de incrustaciones"/>
    <x v="1"/>
    <n v="50601018"/>
    <n v="178"/>
    <n v="1.958"/>
    <n v="176.042"/>
    <n v="10"/>
    <n v="2.82"/>
    <n v="16"/>
    <s v="Caudal de agua/día"/>
    <s v="Continua"/>
    <n v="29"/>
    <n v="0"/>
    <n v="81.78"/>
    <n v="0"/>
    <n v="0"/>
    <d v="2013-05-21T00:00:00"/>
    <s v="Programado"/>
    <d v="2020-06-30T00:00:00"/>
    <s v="BNDFI 0001-8 - Minuta YPF 30-06-2020"/>
    <s v="Mariana del Pozo"/>
    <m/>
    <m/>
    <m/>
    <m/>
    <s v="Electro Sumergible"/>
    <x v="0"/>
    <s v="C"/>
    <s v="Capilar"/>
    <n v="2.8166720000000001"/>
    <n v="2.82"/>
    <n v="20"/>
    <n v="2.82"/>
    <n v="0.2"/>
    <n v="14"/>
    <n v="20"/>
    <n v="14"/>
    <s v="SP 2"/>
    <n v="1"/>
    <n v="1931"/>
    <s v="C"/>
    <s v="SP- 04"/>
    <s v="Señal Picada"/>
    <s v="p"/>
  </r>
  <r>
    <s v="BOLLAND &amp; CIA. S.A.U"/>
    <d v="2023-12-01T00:00:00"/>
    <s v="Rincon de los Sauces"/>
    <s v="Señal Picada VAM"/>
    <s v="SP- 04"/>
    <x v="0"/>
    <s v="Pozo productor "/>
    <s v="SP-196"/>
    <s v="SP-196"/>
    <m/>
    <s v="Integridad y Corrosión"/>
    <s v="Inhibidor de incrustaciones"/>
    <x v="1"/>
    <n v="50601018"/>
    <n v="318"/>
    <n v="3.18"/>
    <n v="314.82"/>
    <n v="10"/>
    <n v="3.15"/>
    <n v="10"/>
    <s v="Caudal de agua/día"/>
    <s v="Continua"/>
    <n v="29"/>
    <n v="29"/>
    <n v="91.35"/>
    <n v="86.304000000000016"/>
    <n v="86.3"/>
    <s v=""/>
    <s v="Programado"/>
    <d v="2020-11-25T00:00:00"/>
    <s v="BND21-IT531-1120"/>
    <s v="Mariana del Pozo"/>
    <m/>
    <m/>
    <m/>
    <m/>
    <s v="Electro Sumergible"/>
    <x v="0"/>
    <s v="C"/>
    <s v="Capilar"/>
    <n v="3.1481999999999997"/>
    <n v="3.15"/>
    <n v="20"/>
    <n v="3.15"/>
    <n v="0.5"/>
    <n v="6"/>
    <n v="20"/>
    <n v="6"/>
    <s v="SP 2"/>
    <n v="1"/>
    <n v="3258"/>
    <s v="A"/>
    <s v="SP- 04"/>
    <s v="Señal Picada"/>
    <m/>
  </r>
  <r>
    <s v="BOLLAND &amp; CIA. S.A.U"/>
    <d v="2023-12-01T00:00:00"/>
    <s v="Rincon de los Sauces"/>
    <s v="Señal Picada VAM"/>
    <s v="SP- 04"/>
    <x v="0"/>
    <s v="Pozo productor "/>
    <s v="SP-197"/>
    <s v="SP-197"/>
    <m/>
    <s v="Integridad y Corrosión"/>
    <s v="Inhibidor de incrustaciones"/>
    <x v="1"/>
    <n v="50601018"/>
    <n v="169"/>
    <n v="1.234"/>
    <n v="167.76599999999999"/>
    <n v="10"/>
    <n v="1.68"/>
    <n v="10"/>
    <s v="Caudal de agua/día"/>
    <s v="Continua"/>
    <n v="29"/>
    <n v="29"/>
    <n v="48.72"/>
    <n v="45.588000000000001"/>
    <n v="45.59"/>
    <s v=""/>
    <s v="Programado"/>
    <d v="2020-06-30T00:00:00"/>
    <s v="BNDFI 0001-8 - Minuta YPF 30-06-2020"/>
    <s v="Mariana del Pozo"/>
    <m/>
    <m/>
    <m/>
    <m/>
    <s v="Electro Sumergible"/>
    <x v="0"/>
    <s v="C"/>
    <s v="Capilar"/>
    <n v="1.6776599999999999"/>
    <n v="1.68"/>
    <n v="20"/>
    <n v="1.68"/>
    <n v="0.2"/>
    <n v="8"/>
    <n v="20"/>
    <n v="8"/>
    <s v="SP 2"/>
    <n v="1"/>
    <n v="2494"/>
    <s v="C"/>
    <s v="SP- 04"/>
    <s v="Señal Picada"/>
    <m/>
  </r>
  <r>
    <s v="BOLLAND &amp; CIA. S.A.U"/>
    <d v="2023-12-01T00:00:00"/>
    <s v="Rincon de los Sauces"/>
    <s v="Señal Picada VAM"/>
    <s v="SP- 04"/>
    <x v="0"/>
    <s v="Pozo productor "/>
    <s v="SP-420a"/>
    <s v="SP-420a"/>
    <m/>
    <s v="Integridad y Corrosión"/>
    <s v="Inhibidor de incrustaciones"/>
    <x v="1"/>
    <n v="50601018"/>
    <n v="24"/>
    <n v="1.2"/>
    <n v="22.8"/>
    <n v="0"/>
    <n v="1.0900000000000001"/>
    <n v="48"/>
    <s v="Caudal de agua/día"/>
    <s v="Continua"/>
    <n v="29"/>
    <n v="29"/>
    <n v="31.610000000000003"/>
    <n v="28.187999999999995"/>
    <n v="28.19"/>
    <d v="2011-03-11T00:00:00"/>
    <s v="Programado"/>
    <d v="2021-03-31T00:00:00"/>
    <s v="BND21-IT600-0321"/>
    <s v="Mariana del Pozo"/>
    <m/>
    <m/>
    <m/>
    <m/>
    <s v="Bombeo Mecánico"/>
    <x v="0"/>
    <s v="C"/>
    <s v="EC con rec"/>
    <n v="1.0944"/>
    <n v="1.0900000000000001"/>
    <n v="20"/>
    <n v="1.0900000000000001"/>
    <n v="0.2"/>
    <n v="5"/>
    <n v="20"/>
    <n v="5"/>
    <s v="SP 2"/>
    <n v="1"/>
    <n v="2319"/>
    <s v="C"/>
    <s v="SP- 04"/>
    <s v="Señal Picada"/>
    <m/>
  </r>
  <r>
    <s v="BOLLAND &amp; CIA. S.A.U"/>
    <d v="2023-12-01T00:00:00"/>
    <s v="Rincon de los Sauces"/>
    <s v="Señal Picada VAM"/>
    <s v="SP- 03"/>
    <x v="0"/>
    <s v="Pozo productor "/>
    <s v="SP-78"/>
    <s v="SP-78"/>
    <m/>
    <s v="Integridad y Corrosión"/>
    <s v="Inhibidor de incrustaciones"/>
    <x v="1"/>
    <n v="50601018"/>
    <n v="235"/>
    <n v="2.35"/>
    <n v="232.65"/>
    <n v="100"/>
    <n v="2.33"/>
    <n v="10"/>
    <s v="Caudal de agua/día"/>
    <s v="Continua"/>
    <n v="29"/>
    <n v="0"/>
    <n v="67.570000000000007"/>
    <n v="0"/>
    <n v="0"/>
    <d v="2015-08-28T00:00:00"/>
    <s v="Programado"/>
    <d v="2020-12-14T00:00:00"/>
    <s v="BND21-IT542-1220"/>
    <s v="Mariana del Pozo"/>
    <m/>
    <m/>
    <m/>
    <m/>
    <s v="Electro Sumergible"/>
    <x v="0"/>
    <s v="C"/>
    <s v="Capilar"/>
    <n v="2.3264999999999998"/>
    <n v="2.33"/>
    <n v="20"/>
    <n v="2.33"/>
    <n v="0.2"/>
    <n v="12"/>
    <n v="20"/>
    <n v="12"/>
    <s v="SP 2"/>
    <n v="1"/>
    <n v="2227"/>
    <s v="A"/>
    <s v="SP- 03"/>
    <s v="Señal Picada"/>
    <s v="p"/>
  </r>
  <r>
    <s v="BOLLAND &amp; CIA. S.A.U"/>
    <d v="2023-12-01T00:00:00"/>
    <s v="Rincon de los Sauces"/>
    <s v="Señal Picada VAM"/>
    <s v="SP- 04"/>
    <x v="0"/>
    <s v="Pozo productor "/>
    <s v="SP-270"/>
    <s v="SP-270"/>
    <m/>
    <s v="Integridad y Corrosión"/>
    <s v="Inhibidor de incrustaciones"/>
    <x v="1"/>
    <n v="50601018"/>
    <n v="196"/>
    <n v="2.548"/>
    <n v="193.452"/>
    <n v="10"/>
    <n v="3.87"/>
    <n v="20"/>
    <s v="Caudal de agua/día"/>
    <s v="Continua"/>
    <n v="29"/>
    <n v="29"/>
    <n v="112.23"/>
    <n v="0"/>
    <n v="0"/>
    <d v="2021-08-01T00:00:00"/>
    <s v="Programado"/>
    <d v="2021-07-20T00:00:00"/>
    <s v="BND21-IT656-0721"/>
    <s v="Mariana del Pozo"/>
    <m/>
    <m/>
    <m/>
    <m/>
    <s v="Electro Sumergible"/>
    <x v="0"/>
    <s v="C"/>
    <s v="Capilar"/>
    <n v="3.86904"/>
    <n v="3.87"/>
    <n v="20"/>
    <n v="3.87"/>
    <n v="0.5"/>
    <n v="8"/>
    <n v="20"/>
    <n v="8"/>
    <s v="SP 2"/>
    <n v="1"/>
    <n v="2238"/>
    <s v="B"/>
    <s v="SP- 04"/>
    <s v="Señal Picada"/>
    <m/>
  </r>
  <r>
    <s v="BOLLAND &amp; CIA. S.A.U"/>
    <d v="2023-12-01T00:00:00"/>
    <s v="Rincon de los Sauces"/>
    <s v="Señal Picada VAM"/>
    <s v="SP- 04"/>
    <x v="0"/>
    <s v="Pozo productor "/>
    <s v="SP-84"/>
    <s v="SP-84"/>
    <m/>
    <s v="Integridad y Corrosión"/>
    <s v="Inhibidor de incrustaciones"/>
    <x v="1"/>
    <n v="50601018"/>
    <n v="109"/>
    <n v="1.962"/>
    <n v="107.038"/>
    <n v="10"/>
    <n v="0.96"/>
    <n v="9"/>
    <s v="Caudal de agua/día"/>
    <s v="Continua"/>
    <n v="29"/>
    <n v="29"/>
    <n v="27.84"/>
    <n v="28.033333333333335"/>
    <n v="28.03"/>
    <d v="2016-08-10T00:00:00"/>
    <s v="Programado"/>
    <d v="2023-03-08T00:00:00"/>
    <s v="0072-OESTE-23"/>
    <s v="Mariana del Pozo"/>
    <m/>
    <m/>
    <m/>
    <m/>
    <s v="Electro Sumergible"/>
    <x v="0"/>
    <s v="C"/>
    <s v="Capilar"/>
    <n v="0.96334200000000003"/>
    <n v="0.96"/>
    <n v="20"/>
    <n v="0.96"/>
    <n v="0.2"/>
    <n v="5"/>
    <n v="20"/>
    <n v="5"/>
    <s v="SP 2"/>
    <n v="1"/>
    <n v="2723"/>
    <s v="A"/>
    <s v="SP- 04"/>
    <s v="Señal Picada"/>
    <m/>
  </r>
  <r>
    <s v="BOLLAND &amp; CIA. S.A.U"/>
    <d v="2023-12-01T00:00:00"/>
    <s v="Rincon de los Sauces"/>
    <s v="Señal Picada VAM"/>
    <s v="SP- 06"/>
    <x v="0"/>
    <s v="Pozo productor "/>
    <s v="SP-109a(I)"/>
    <s v="SP-109a(I)"/>
    <m/>
    <s v="Integridad y Corrosión"/>
    <s v="Inhibidor de incrustaciones"/>
    <x v="1"/>
    <n v="50601018"/>
    <n v="229.9"/>
    <n v="1.609"/>
    <n v="228.291"/>
    <n v="150"/>
    <n v="3.42"/>
    <n v="15"/>
    <s v="Caudal de agua/día"/>
    <s v="Continua"/>
    <n v="29"/>
    <n v="29"/>
    <n v="99.179999999999993"/>
    <n v="95.245098039215677"/>
    <n v="95.25"/>
    <s v=""/>
    <s v="Programado"/>
    <d v="2022-11-08T00:00:00"/>
    <s v="0303-OESTE-22"/>
    <s v="Mariana del Pozo"/>
    <m/>
    <m/>
    <m/>
    <m/>
    <s v="Electro Sumergible"/>
    <x v="0"/>
    <s v="C"/>
    <s v="Capilar"/>
    <n v="3.4243649999999999"/>
    <n v="3.42"/>
    <n v="20"/>
    <n v="3.42"/>
    <n v="0.5"/>
    <n v="7"/>
    <n v="20"/>
    <n v="7"/>
    <s v="SP 2"/>
    <n v="1"/>
    <n v="2000"/>
    <s v="B"/>
    <s v="SP- 06"/>
    <s v="Señal Picada"/>
    <m/>
  </r>
  <r>
    <s v="BOLLAND &amp; CIA. S.A.U"/>
    <d v="2023-12-01T00:00:00"/>
    <s v="Rincon de los Sauces"/>
    <s v="Señal Picada VAM"/>
    <s v="SP- 01"/>
    <x v="0"/>
    <s v="Pozo productor "/>
    <s v="SP-251"/>
    <s v="SP-251"/>
    <m/>
    <s v="Integridad y Corrosión"/>
    <s v="Inhibidor de incrustaciones"/>
    <x v="11"/>
    <n v="1000568102"/>
    <n v="206"/>
    <n v="2.06"/>
    <n v="203.94"/>
    <n v="100"/>
    <n v="3.47"/>
    <n v="17"/>
    <s v="Caudal de agua/día"/>
    <s v="Continua"/>
    <n v="29"/>
    <n v="0"/>
    <n v="100.63000000000001"/>
    <n v="0"/>
    <n v="0"/>
    <d v="2022-01-05T00:00:00"/>
    <s v="Programado"/>
    <d v="2022-01-06T00:00:00"/>
    <s v="Minuta YPF 5-1-22"/>
    <s v="Mariana del Pozo"/>
    <m/>
    <m/>
    <m/>
    <m/>
    <s v="Electro Sumergible"/>
    <x v="0"/>
    <s v="C"/>
    <s v="Capilar"/>
    <n v="3.46698"/>
    <n v="3.47"/>
    <n v="20"/>
    <n v="3.47"/>
    <n v="0.2"/>
    <n v="17"/>
    <n v="20"/>
    <n v="17"/>
    <s v="SP 1"/>
    <n v="1"/>
    <n v="1513"/>
    <s v="B"/>
    <s v="SP- 01"/>
    <s v="Señal Picada"/>
    <s v="p"/>
  </r>
  <r>
    <s v="BOLLAND &amp; CIA. S.A.U"/>
    <d v="2023-12-01T00:00:00"/>
    <s v="Rincon de los Sauces"/>
    <s v="Señal Picada VAM"/>
    <s v="SP- 06"/>
    <x v="0"/>
    <s v="Pozo productor "/>
    <s v="SP-274"/>
    <s v="SP-274"/>
    <m/>
    <s v="Integridad y Corrosión"/>
    <s v="Inhibidor de incrustaciones"/>
    <x v="11"/>
    <n v="1000568102"/>
    <n v="132"/>
    <n v="5.28"/>
    <n v="126.72"/>
    <n v="200"/>
    <n v="1.77"/>
    <n v="14"/>
    <s v="Caudal de agua/día"/>
    <s v="Continua"/>
    <n v="29"/>
    <n v="29"/>
    <n v="51.33"/>
    <n v="45.571428571428569"/>
    <n v="45.57"/>
    <d v="2015-09-11T00:00:00"/>
    <s v="Programado"/>
    <d v="2021-11-19T00:00:00"/>
    <s v="0287-OESTE-21"/>
    <s v="Mariana del Pozo"/>
    <m/>
    <m/>
    <m/>
    <m/>
    <s v="Electro Sumergible"/>
    <x v="0"/>
    <s v="C"/>
    <s v="EC con rec"/>
    <n v="1.7740799999999999"/>
    <n v="1.77"/>
    <n v="20"/>
    <n v="1.77"/>
    <n v="0.2"/>
    <n v="9"/>
    <n v="20"/>
    <n v="9"/>
    <s v="SP 1"/>
    <n v="1"/>
    <n v="1806"/>
    <s v="B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311a"/>
    <s v="SP-311a"/>
    <m/>
    <s v="Integridad y Corrosión"/>
    <s v="Inhibidor de corrosión/Incrustaciones"/>
    <x v="9"/>
    <n v="50695199"/>
    <n v="193.7"/>
    <n v="1.1619999999999999"/>
    <n v="192.53800000000001"/>
    <n v="250"/>
    <n v="5.39"/>
    <n v="28"/>
    <s v="Caudal de agua/día"/>
    <s v="Continua"/>
    <n v="29"/>
    <n v="29"/>
    <n v="156.31"/>
    <n v="133.39999999999998"/>
    <n v="133.4"/>
    <d v="2020-09-10T00:00:00"/>
    <s v="Programado"/>
    <d v="2020-09-08T00:00:00"/>
    <s v="BNDFI 0001-8 - Minuta YPF 10-09-2020"/>
    <s v="Mariana del Pozo"/>
    <m/>
    <m/>
    <m/>
    <m/>
    <s v="Electro Sumergible"/>
    <x v="0"/>
    <s v="C"/>
    <s v="Capilar"/>
    <n v="5.3910640000000001"/>
    <n v="5.39"/>
    <n v="20"/>
    <n v="5.39"/>
    <n v="1"/>
    <n v="5"/>
    <n v="20"/>
    <n v="5"/>
    <s v="SP 2"/>
    <n v="1"/>
    <n v="2018"/>
    <s v="C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319a"/>
    <s v="SP-319a"/>
    <m/>
    <s v="Integridad y Corrosión"/>
    <s v="Inhibidor de incrustaciones"/>
    <x v="11"/>
    <n v="1000568102"/>
    <n v="164.4"/>
    <n v="1.9730000000000001"/>
    <n v="162.42699999999999"/>
    <n v="100"/>
    <n v="1.3"/>
    <n v="8"/>
    <s v="Caudal de agua/día"/>
    <s v="Continua"/>
    <n v="29"/>
    <n v="29"/>
    <n v="37.700000000000003"/>
    <n v="34.799999999999997"/>
    <n v="34.799999999999997"/>
    <d v="2010-10-03T00:00:00"/>
    <s v="Programado"/>
    <d v="2021-04-16T00:00:00"/>
    <s v="BND21-IT605-0421"/>
    <s v="Mariana del Pozo"/>
    <m/>
    <m/>
    <m/>
    <m/>
    <s v="Electro Sumergible"/>
    <x v="0"/>
    <s v="C"/>
    <s v="Capilar"/>
    <n v="1.2994159999999999"/>
    <n v="1.3"/>
    <n v="20"/>
    <n v="1.3"/>
    <n v="0.2"/>
    <n v="6"/>
    <n v="20"/>
    <n v="6"/>
    <s v="SP 2"/>
    <n v="1"/>
    <n v="2449"/>
    <s v="A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203"/>
    <s v="SP-203"/>
    <m/>
    <s v="Integridad y Corrosión"/>
    <s v="Inhibidor de incrustaciones"/>
    <x v="1"/>
    <n v="50601018"/>
    <n v="132.6"/>
    <n v="3.7130000000000001"/>
    <n v="128.887"/>
    <n v="100"/>
    <n v="3.22"/>
    <n v="25"/>
    <s v="Caudal de agua/día"/>
    <s v="Continua"/>
    <n v="29"/>
    <n v="29"/>
    <n v="93.38000000000001"/>
    <n v="70.179999999999993"/>
    <n v="70.180000000000007"/>
    <d v="2023-03-08T00:00:00"/>
    <s v="Programado"/>
    <d v="2023-03-22T00:00:00"/>
    <s v="0068-OESTE-23"/>
    <m/>
    <m/>
    <m/>
    <m/>
    <m/>
    <s v="Electro Sumergible"/>
    <x v="0"/>
    <s v="C"/>
    <s v="Capilar"/>
    <n v="3.222175"/>
    <n v="3.22"/>
    <n v="20"/>
    <n v="3.22"/>
    <n v="0.2"/>
    <n v="16"/>
    <n v="20"/>
    <n v="16"/>
    <s v="SP 2"/>
    <n v="1"/>
    <n v="1595"/>
    <s v="A"/>
    <s v="SP- 06"/>
    <s v="Señal Picada"/>
    <m/>
  </r>
  <r>
    <s v="BOLLAND &amp; CIA. S.A.U"/>
    <d v="2023-12-01T00:00:00"/>
    <s v="Rincon de los Sauces"/>
    <s v="Señal Picada VAM"/>
    <s v="SP- 06"/>
    <x v="0"/>
    <s v="Linea de pozo"/>
    <s v="SP-328a"/>
    <s v="SP-328a"/>
    <m/>
    <s v="Aseguramiento de Flujo"/>
    <s v="Inhibidor de parafinas y asfaltenos"/>
    <x v="14"/>
    <n v="50600435"/>
    <n v="40"/>
    <n v="4.8"/>
    <n v="35.200000000000003"/>
    <n v="50"/>
    <n v="5.04"/>
    <n v="1050"/>
    <s v="Caudal de neta/día"/>
    <s v="Continua"/>
    <n v="29"/>
    <n v="29"/>
    <n v="146.16"/>
    <n v="172.88461538461539"/>
    <n v="172.88"/>
    <d v="2020-07-30T00:00:00"/>
    <s v="Programado"/>
    <d v="2020-07-01T00:00:00"/>
    <s v="BND21-IT487-0620"/>
    <s v="Mariana del Pozo"/>
    <m/>
    <m/>
    <m/>
    <m/>
    <s v="Cavidad Progresiva"/>
    <x v="0"/>
    <s v="C"/>
    <s v="Lin. Conduc."/>
    <n v="5.04"/>
    <n v="5.04"/>
    <n v="20"/>
    <n v="5.04"/>
    <n v="1"/>
    <n v="5"/>
    <n v="20"/>
    <n v="5"/>
    <s v="SP 1"/>
    <n v="1"/>
    <n v="1797"/>
    <s v="A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33"/>
    <s v="SP-33"/>
    <m/>
    <s v="Integridad y Corrosión"/>
    <s v="Inhibidor de incrustaciones"/>
    <x v="1"/>
    <n v="50601018"/>
    <n v="228.2"/>
    <n v="2.282"/>
    <n v="225.91800000000001"/>
    <n v="220"/>
    <n v="2.2599999999999998"/>
    <n v="10"/>
    <s v="Caudal de agua/día"/>
    <s v="Continua"/>
    <n v="29"/>
    <n v="29"/>
    <n v="65.539999999999992"/>
    <n v="47.956097560975607"/>
    <n v="47.96"/>
    <s v=""/>
    <s v="Programado"/>
    <d v="2020-06-30T00:00:00"/>
    <s v="BNDFI 0001-8 - Minuta YPF 30-06-2020"/>
    <s v="Mariana del Pozo"/>
    <m/>
    <m/>
    <m/>
    <m/>
    <s v="Electro Sumergible"/>
    <x v="0"/>
    <s v="C"/>
    <s v="Capilar"/>
    <n v="2.2591800000000002"/>
    <n v="2.2599999999999998"/>
    <n v="20"/>
    <n v="2.2599999999999998"/>
    <n v="0.2"/>
    <n v="11"/>
    <n v="20"/>
    <n v="11"/>
    <s v="SP 1"/>
    <n v="1"/>
    <n v="1877"/>
    <s v="A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339a"/>
    <s v="SP-339a"/>
    <m/>
    <s v="Integridad y Corrosión"/>
    <s v="Inhibidor de incrustaciones"/>
    <x v="1"/>
    <n v="50601018"/>
    <n v="150.69999999999999"/>
    <n v="1.3560000000000001"/>
    <n v="149.34399999999999"/>
    <n v="200"/>
    <n v="1.64"/>
    <n v="11"/>
    <s v="Caudal de agua/día"/>
    <s v="Continua"/>
    <n v="29"/>
    <n v="0"/>
    <n v="47.559999999999995"/>
    <n v="0"/>
    <n v="0"/>
    <d v="2014-02-06T00:00:00"/>
    <s v="Programado"/>
    <d v="2020-06-30T00:00:00"/>
    <s v="BNDFI 0001-8 - Minuta YPF 30-06-2020"/>
    <s v="Mariana del Pozo"/>
    <m/>
    <m/>
    <m/>
    <m/>
    <s v="Electro Sumergible"/>
    <x v="0"/>
    <s v="C"/>
    <s v="Capilar"/>
    <n v="1.6427839999999998"/>
    <n v="1.64"/>
    <n v="20"/>
    <n v="1.64"/>
    <n v="0.2"/>
    <n v="8"/>
    <n v="20"/>
    <n v="8"/>
    <s v="SP 2"/>
    <n v="1"/>
    <s v="S/D"/>
    <s v="C"/>
    <s v="SP- 06"/>
    <s v="Señal Picada"/>
    <s v="p"/>
  </r>
  <r>
    <s v="BOLLAND &amp; CIA. S.A.U"/>
    <d v="2023-12-01T00:00:00"/>
    <s v="Rincon de los Sauces"/>
    <s v="Señal Picada VAM"/>
    <s v="SP- 06"/>
    <x v="0"/>
    <s v="Pozo productor "/>
    <s v="SP-355a"/>
    <s v="SP-355a"/>
    <m/>
    <s v="Integridad y Corrosión"/>
    <s v="Inhibidor de incrustaciones"/>
    <x v="11"/>
    <n v="1000568102"/>
    <n v="31.2"/>
    <n v="1.31"/>
    <n v="29.89"/>
    <n v="50"/>
    <n v="0.96"/>
    <n v="32"/>
    <s v="Caudal de agua/día"/>
    <s v="Continua"/>
    <n v="29"/>
    <n v="0"/>
    <n v="27.84"/>
    <n v="0"/>
    <n v="0"/>
    <d v="2009-09-02T00:00:00"/>
    <s v="Programado"/>
    <d v="2020-03-16T00:00:00"/>
    <s v="BND21-IT473-0320"/>
    <s v="Mariana del Pozo"/>
    <m/>
    <m/>
    <m/>
    <m/>
    <s v="Bombeo Mecánico"/>
    <x v="0"/>
    <s v="C"/>
    <s v="EC con rec"/>
    <n v="0.95648"/>
    <n v="0.96"/>
    <n v="20"/>
    <n v="0.96"/>
    <n v="0.2"/>
    <n v="5"/>
    <n v="20"/>
    <n v="5"/>
    <s v="SP 1"/>
    <n v="1"/>
    <n v="2583"/>
    <s v="B"/>
    <s v="SP- 06"/>
    <s v="Señal Picada"/>
    <s v="p"/>
  </r>
  <r>
    <s v="BOLLAND &amp; CIA. S.A.U"/>
    <d v="2023-12-01T00:00:00"/>
    <s v="Rincon de los Sauces"/>
    <s v="Señal Picada VAM"/>
    <s v="SP- 06"/>
    <x v="0"/>
    <s v="Linea de pozo"/>
    <s v="SP-355a"/>
    <s v="SP-355a"/>
    <m/>
    <s v="Aseguramiento de Flujo"/>
    <s v="Reductor de fricción"/>
    <x v="2"/>
    <n v="50600814"/>
    <n v="31.2"/>
    <n v="1.31"/>
    <n v="29.89"/>
    <n v="50"/>
    <n v="5.9"/>
    <n v="4500"/>
    <s v="Caudal de neta/día"/>
    <s v="Continua"/>
    <n v="29"/>
    <n v="0"/>
    <n v="171.10000000000002"/>
    <n v="0"/>
    <n v="0"/>
    <d v="2018-09-21T00:00:00"/>
    <s v="Programado"/>
    <d v="2020-03-16T00:00:00"/>
    <s v="BND21-IT473-0320"/>
    <s v="Mariana del Pozo"/>
    <m/>
    <m/>
    <m/>
    <m/>
    <s v="Bombeo Mecánico"/>
    <x v="0"/>
    <s v="C"/>
    <s v="Lin. Conduc."/>
    <n v="5.8949999999999996"/>
    <n v="5.9"/>
    <n v="20"/>
    <n v="5.9"/>
    <n v="1"/>
    <n v="6"/>
    <n v="20"/>
    <n v="6"/>
    <s v="SP 1"/>
    <n v="2"/>
    <n v="2583"/>
    <s v="B"/>
    <s v="SP- 06"/>
    <s v="Señal Picada"/>
    <s v="p"/>
  </r>
  <r>
    <s v="BOLLAND &amp; CIA. S.A.U"/>
    <d v="2023-12-01T00:00:00"/>
    <s v="Rincon de los Sauces"/>
    <s v="Señal Picada VAM"/>
    <s v="SP- 06"/>
    <x v="0"/>
    <s v="Linea de pozo"/>
    <s v="SP-361a"/>
    <s v="SP-361a"/>
    <m/>
    <s v="Aseguramiento de Flujo"/>
    <s v="Reductor de fricción"/>
    <x v="2"/>
    <n v="50600814"/>
    <n v="160.1"/>
    <n v="0.752"/>
    <n v="159.34800000000001"/>
    <n v="100"/>
    <n v="6.02"/>
    <n v="8000"/>
    <s v="Caudal de neta/día"/>
    <s v="Continua"/>
    <n v="29"/>
    <n v="29"/>
    <n v="174.57999999999998"/>
    <n v="175.11538461538461"/>
    <n v="175.12"/>
    <d v="2020-05-21T00:00:00"/>
    <s v="Programado"/>
    <d v="2023-04-21T00:00:00"/>
    <s v="0118-OESTE-23"/>
    <s v="Mariana del Pozo"/>
    <m/>
    <m/>
    <m/>
    <m/>
    <s v="Cavidad Progresiva"/>
    <x v="0"/>
    <s v="C"/>
    <s v="Lin. Conduc."/>
    <n v="6.016"/>
    <n v="6.02"/>
    <n v="20"/>
    <n v="6.02"/>
    <n v="1"/>
    <n v="6"/>
    <n v="20"/>
    <n v="6"/>
    <s v="SP 1"/>
    <n v="1"/>
    <n v="2234"/>
    <s v="C"/>
    <s v="SP- 06"/>
    <s v="Señal Picada"/>
    <m/>
  </r>
  <r>
    <s v="BOLLAND &amp; CIA. S.A.U"/>
    <d v="2023-12-01T00:00:00"/>
    <s v="Rincon de los Sauces"/>
    <s v="Señal Picada VAM"/>
    <s v="SP- 06"/>
    <x v="0"/>
    <s v="Linea de pozo"/>
    <s v="SP-362a"/>
    <s v="SP-362a"/>
    <m/>
    <s v="Aseguramiento de Flujo"/>
    <s v="Reductor de fricción"/>
    <x v="2"/>
    <n v="50600814"/>
    <n v="12"/>
    <n v="1.44"/>
    <n v="10.56"/>
    <n v="50"/>
    <n v="3.02"/>
    <n v="2100"/>
    <s v="Caudal de neta/día"/>
    <s v="Continua"/>
    <n v="29"/>
    <n v="29"/>
    <n v="87.58"/>
    <n v="201.88461538461539"/>
    <n v="87.58"/>
    <d v="2020-06-30T00:00:00"/>
    <s v="Programado"/>
    <d v="2020-06-18T00:00:00"/>
    <s v="BND21-IT489-0620"/>
    <s v="Mariana del Pozo"/>
    <m/>
    <m/>
    <m/>
    <m/>
    <s v="Cavidad Progresiva"/>
    <x v="0"/>
    <s v="C"/>
    <s v="Lin. Conduc."/>
    <n v="3.024"/>
    <n v="3.02"/>
    <n v="20"/>
    <n v="3.02"/>
    <n v="1"/>
    <n v="3"/>
    <n v="20"/>
    <n v="3"/>
    <s v="SP 1"/>
    <n v="1"/>
    <n v="1522"/>
    <s v="A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366a"/>
    <s v="SP-366a"/>
    <m/>
    <s v="Integridad y Corrosión"/>
    <s v="Encapsulado"/>
    <x v="12"/>
    <s v=""/>
    <n v="148.1"/>
    <n v="2.2210000000000001"/>
    <n v="145.87899999999999"/>
    <n v="100"/>
    <n v="0"/>
    <n v="0"/>
    <s v="Volumen de cámara del pozo"/>
    <s v="Continua"/>
    <n v="29"/>
    <n v="29"/>
    <n v="0"/>
    <n v="0"/>
    <s v=""/>
    <d v="2016-11-24T00:00:00"/>
    <s v="Programado"/>
    <d v="2016-11-17T00:00:00"/>
    <s v="BND21-IT531-1116"/>
    <m/>
    <s v="Falta nombre de producto"/>
    <n v="1"/>
    <d v="2016-11-24T00:00:00"/>
    <m/>
    <s v="Electro Sumergible"/>
    <x v="0"/>
    <s v="C"/>
    <s v="FDP"/>
    <n v="0"/>
    <n v="0"/>
    <n v="20"/>
    <n v="0"/>
    <n v="0.2"/>
    <n v="0"/>
    <n v="20"/>
    <n v="0"/>
    <s v="SP 1"/>
    <n v="1"/>
    <n v="2619"/>
    <s v="A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389a"/>
    <s v="SP-389a"/>
    <m/>
    <s v="Integridad y Corrosión"/>
    <s v="Inhibidor de corrosión/Incrustaciones"/>
    <x v="9"/>
    <n v="50695199"/>
    <n v="223.1"/>
    <n v="1.4279999999999999"/>
    <n v="221.672"/>
    <n v="200"/>
    <n v="7.32"/>
    <n v="33"/>
    <s v="Caudal de agua/día"/>
    <s v="Continua"/>
    <n v="29"/>
    <n v="29"/>
    <n v="212.28"/>
    <n v="167.04"/>
    <n v="167.04"/>
    <d v="2016-08-05T00:00:00"/>
    <s v="Programado"/>
    <d v="2020-03-03T00:00:00"/>
    <s v="BND21-IT465-0320"/>
    <s v="Mariana del Pozo"/>
    <m/>
    <m/>
    <m/>
    <m/>
    <s v="Electro Sumergible"/>
    <x v="0"/>
    <s v="C"/>
    <s v="Capilar"/>
    <n v="7.3151759999999992"/>
    <n v="7.32"/>
    <n v="20"/>
    <n v="7.32"/>
    <n v="1"/>
    <n v="7"/>
    <n v="20"/>
    <n v="7"/>
    <s v="SP 2"/>
    <n v="1"/>
    <n v="2725"/>
    <s v="A"/>
    <s v="SP- 06"/>
    <s v="Señal Picada"/>
    <m/>
  </r>
  <r>
    <s v="BOLLAND &amp; CIA. S.A.U"/>
    <d v="2023-12-01T00:00:00"/>
    <s v="Rincon de los Sauces"/>
    <s v="Señal Picada VAM"/>
    <s v="SP- 06"/>
    <x v="0"/>
    <s v="Linea de pozo"/>
    <s v="SP-392a"/>
    <s v="SP-392a"/>
    <m/>
    <s v="Aseguramiento de Flujo"/>
    <s v="Inhibidor de parafinas"/>
    <x v="7"/>
    <n v="1000544363"/>
    <n v="51"/>
    <n v="4.59"/>
    <n v="46.41"/>
    <n v="100"/>
    <n v="8.26"/>
    <n v="1800"/>
    <s v="Caudal de neta/día"/>
    <s v="Continua"/>
    <n v="29"/>
    <n v="0"/>
    <n v="239.54"/>
    <n v="0"/>
    <n v="0"/>
    <d v="2015-02-10T00:00:00"/>
    <s v="Programado"/>
    <d v="2021-08-05T00:00:00"/>
    <s v="0144-OESTE-21"/>
    <s v="Mariana del Pozo"/>
    <m/>
    <m/>
    <m/>
    <m/>
    <s v="Bombeo Mecánico"/>
    <x v="0"/>
    <s v="C"/>
    <s v="Lin. Conduc."/>
    <n v="8.2620000000000005"/>
    <n v="8.26"/>
    <n v="20"/>
    <n v="8.26"/>
    <n v="1"/>
    <n v="8"/>
    <n v="20"/>
    <n v="8"/>
    <s v="SP 1"/>
    <n v="1"/>
    <n v="1850"/>
    <s v="A"/>
    <s v="SP- 06"/>
    <s v="Señal Picada"/>
    <s v="p"/>
  </r>
  <r>
    <s v="BOLLAND &amp; CIA. S.A.U"/>
    <d v="2023-12-01T00:00:00"/>
    <s v="Rincon de los Sauces"/>
    <s v="Señal Picada VAM"/>
    <s v="SP- 06"/>
    <x v="0"/>
    <s v="Linea de pozo"/>
    <s v="SP-397a"/>
    <s v="SP-397a"/>
    <m/>
    <s v="Aseguramiento de Flujo"/>
    <s v="Reductor de fricción"/>
    <x v="2"/>
    <n v="50600814"/>
    <n v="30"/>
    <n v="1.1399999999999999"/>
    <n v="28.86"/>
    <n v="100"/>
    <n v="4.16"/>
    <n v="3650"/>
    <s v="Caudal de neta/día"/>
    <s v="Continua"/>
    <n v="29"/>
    <n v="0"/>
    <n v="120.64"/>
    <n v="0"/>
    <n v="0"/>
    <d v="2009-06-24T00:00:00"/>
    <s v="Programado"/>
    <d v="2023-04-12T00:00:00"/>
    <s v="0105-OESTE-23"/>
    <s v="Mariana del Pozo"/>
    <m/>
    <m/>
    <m/>
    <m/>
    <s v="Bombeo Mecánico"/>
    <x v="0"/>
    <s v="C"/>
    <s v="Lin. Conduc."/>
    <n v="4.1609999999999996"/>
    <n v="4.16"/>
    <n v="20"/>
    <n v="4.16"/>
    <n v="1"/>
    <n v="4"/>
    <n v="20"/>
    <n v="4"/>
    <s v="SP 1"/>
    <n v="1"/>
    <s v="S/D"/>
    <s v="C"/>
    <s v="SP- 06"/>
    <s v="Señal Picada"/>
    <s v="p"/>
  </r>
  <r>
    <s v="BOLLAND &amp; CIA. S.A.U"/>
    <d v="2023-12-01T00:00:00"/>
    <s v="Rincon de los Sauces"/>
    <s v="Señal Picada VAM"/>
    <s v="SP- 06"/>
    <x v="0"/>
    <s v="Linea de pozo"/>
    <s v="SP-404a"/>
    <s v="SP-404a"/>
    <m/>
    <s v="Aseguramiento de Flujo"/>
    <s v="Reductor de fricción"/>
    <x v="2"/>
    <n v="50600814"/>
    <n v="26.1"/>
    <n v="0.78300000000000003"/>
    <n v="25.317"/>
    <n v="50"/>
    <n v="3.92"/>
    <n v="5000"/>
    <s v="Caudal de neta/día"/>
    <s v="Continua"/>
    <n v="29"/>
    <n v="29"/>
    <n v="113.67999999999999"/>
    <n v="117.11538461538461"/>
    <n v="117.12"/>
    <d v="2010-06-01T00:00:00"/>
    <s v="Programado"/>
    <d v="2020-01-23T00:00:00"/>
    <s v="BND21-IT453-1220"/>
    <s v="Mariana del Pozo"/>
    <m/>
    <m/>
    <m/>
    <m/>
    <s v="Cavidad Progresiva"/>
    <x v="0"/>
    <s v="C"/>
    <s v="Lin. Conduc."/>
    <n v="3.915"/>
    <n v="3.92"/>
    <n v="20"/>
    <n v="3.92"/>
    <n v="1"/>
    <n v="4"/>
    <n v="20"/>
    <n v="4"/>
    <s v="SP 1"/>
    <n v="1"/>
    <n v="2824"/>
    <s v="C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445a"/>
    <s v="SP-445a"/>
    <m/>
    <s v="Integridad y Corrosión"/>
    <s v="Inhibidor de incrustaciones"/>
    <x v="1"/>
    <n v="50601018"/>
    <n v="28.3"/>
    <n v="2.83"/>
    <n v="25.47"/>
    <n v="200"/>
    <n v="1.02"/>
    <n v="40"/>
    <s v="Caudal de agua/día"/>
    <s v="Continua"/>
    <n v="29"/>
    <n v="29"/>
    <n v="29.580000000000002"/>
    <n v="38.098039215686278"/>
    <n v="38.1"/>
    <d v="2011-03-01T00:00:00"/>
    <s v="Programado"/>
    <d v="2023-04-12T00:00:00"/>
    <s v="0104-OESTE-23"/>
    <s v="Mariana del Pozo"/>
    <m/>
    <m/>
    <m/>
    <m/>
    <s v="Bombeo Mecánico"/>
    <x v="0"/>
    <s v="C"/>
    <s v="EC con rec"/>
    <n v="1.0187999999999999"/>
    <n v="1.02"/>
    <n v="20"/>
    <n v="1.02"/>
    <n v="0.2"/>
    <n v="5"/>
    <n v="20"/>
    <n v="5"/>
    <s v="SP 2"/>
    <n v="1"/>
    <n v="1551"/>
    <s v="B"/>
    <s v="SP- 06"/>
    <s v="Señal Picada"/>
    <m/>
  </r>
  <r>
    <s v="BOLLAND &amp; CIA. S.A.U"/>
    <d v="2023-12-01T00:00:00"/>
    <s v="Rincon de los Sauces"/>
    <s v="Señal Picada VAM"/>
    <s v=""/>
    <x v="0"/>
    <s v="Pozo productor "/>
    <s v="SP-440a"/>
    <s v="SP-440a"/>
    <m/>
    <s v="Aseguramiento de Flujo"/>
    <s v="Reductor de fricción"/>
    <x v="2"/>
    <n v="50600814"/>
    <n v="48.5"/>
    <n v="1.6970000000000001"/>
    <n v="46.802999999999997"/>
    <n v="0"/>
    <n v="6.11"/>
    <n v="3600"/>
    <s v="Caudal de neta/día"/>
    <s v="Continua"/>
    <n v="29"/>
    <n v="29"/>
    <n v="177.19"/>
    <n v="125.86"/>
    <n v="125.86"/>
    <d v="2021-12-29T00:00:00"/>
    <s v="Programado"/>
    <d v="2022-02-02T00:00:00"/>
    <s v="0025-OESTE-22"/>
    <s v="Mariana del Pozo"/>
    <m/>
    <m/>
    <m/>
    <m/>
    <s v="Cavidad Progresiva"/>
    <x v="0"/>
    <s v="C"/>
    <s v="Lin. Conduc."/>
    <n v="6.1091999999999995"/>
    <n v="6.11"/>
    <n v="20"/>
    <n v="6.11"/>
    <n v="1"/>
    <n v="6"/>
    <n v="20"/>
    <n v="6"/>
    <s v="SP 2"/>
    <n v="1"/>
    <s v="S/D"/>
    <s v="B"/>
    <s v=""/>
    <s v="Señal Picada"/>
    <m/>
  </r>
  <r>
    <s v="BOLLAND &amp; CIA. S.A.U"/>
    <d v="2023-12-01T00:00:00"/>
    <s v="Rincon de los Sauces"/>
    <s v="Señal Picada VAM"/>
    <s v="SP- 07"/>
    <x v="0"/>
    <s v="Pozo productor "/>
    <s v="SP-114"/>
    <s v="SP-114"/>
    <m/>
    <s v="Integridad y Corrosión"/>
    <s v="Inhibidor de incrustaciones"/>
    <x v="1"/>
    <n v="50601018"/>
    <n v="380"/>
    <n v="2.2799999999999998"/>
    <n v="377.72"/>
    <n v="10"/>
    <n v="3.4"/>
    <n v="9"/>
    <s v="Caudal de agua/día"/>
    <s v="Continua"/>
    <n v="29"/>
    <n v="29"/>
    <n v="98.6"/>
    <n v="94.772000000000006"/>
    <n v="94.77"/>
    <d v="2008-01-12T00:00:00"/>
    <s v="Programado"/>
    <d v="2021-05-14T00:00:00"/>
    <s v="BND21-IT623-0521"/>
    <m/>
    <m/>
    <m/>
    <m/>
    <m/>
    <s v="Electro Sumergible"/>
    <x v="0"/>
    <s v="C"/>
    <s v="Capilar"/>
    <n v="3.3994800000000005"/>
    <n v="3.4"/>
    <n v="20"/>
    <n v="3.4"/>
    <n v="0.5"/>
    <n v="7"/>
    <n v="20"/>
    <n v="7"/>
    <s v="SP 2"/>
    <n v="1"/>
    <n v="2092"/>
    <s v="A"/>
    <s v="SP- 07"/>
    <s v="Señal Picada"/>
    <m/>
  </r>
  <r>
    <s v="BOLLAND &amp; CIA. S.A.U"/>
    <d v="2023-12-01T00:00:00"/>
    <s v="Rincon de los Sauces"/>
    <s v="Señal Picada VAM"/>
    <s v="SP- 07"/>
    <x v="0"/>
    <s v="Pozo productor "/>
    <s v="SP-229"/>
    <s v="SP-229"/>
    <m/>
    <s v="Integridad y Corrosión"/>
    <s v="Inhibidor de incrustaciones"/>
    <x v="11"/>
    <n v="1000568102"/>
    <n v="44.3"/>
    <n v="2.4359999999999999"/>
    <n v="41.863999999999997"/>
    <n v="0"/>
    <n v="2.09"/>
    <n v="50"/>
    <s v="Caudal de agua/día"/>
    <s v="Continua"/>
    <n v="29"/>
    <n v="29"/>
    <n v="60.61"/>
    <n v="53.36"/>
    <n v="53.36"/>
    <d v="2019-02-19T00:00:00"/>
    <s v="Programado"/>
    <d v="2023-03-22T00:00:00"/>
    <s v="Minuta YPF 18-4-23"/>
    <s v="Mariana del Pozo"/>
    <m/>
    <m/>
    <m/>
    <m/>
    <s v="Bombeo Mecánico"/>
    <x v="0"/>
    <s v="C"/>
    <s v="EC con rec"/>
    <n v="2.0931999999999999"/>
    <n v="2.09"/>
    <n v="20"/>
    <n v="2.09"/>
    <n v="0.2"/>
    <n v="10"/>
    <n v="20"/>
    <n v="10"/>
    <s v="SP 2"/>
    <n v="1"/>
    <n v="1870"/>
    <s v="A"/>
    <s v="SP- 07"/>
    <s v="Señal Picada"/>
    <m/>
  </r>
  <r>
    <s v="BOLLAND &amp; CIA. S.A.U"/>
    <d v="2023-12-01T00:00:00"/>
    <s v="Rincon de los Sauces"/>
    <s v="Señal Picada VAM"/>
    <s v="SP- 07"/>
    <x v="0"/>
    <s v="Linea de pozo"/>
    <s v="SP-229"/>
    <s v="SP-229"/>
    <m/>
    <s v="Aseguramiento de Flujo"/>
    <s v="Inhibidor de parafinas y asfaltenos"/>
    <x v="14"/>
    <n v="50600435"/>
    <n v="44.3"/>
    <n v="2.4359999999999999"/>
    <n v="41.863999999999997"/>
    <n v="0"/>
    <n v="4.51"/>
    <n v="1850"/>
    <s v="Caudal de neta/día"/>
    <s v="Continua"/>
    <n v="29"/>
    <n v="29"/>
    <n v="130.79"/>
    <n v="112.288"/>
    <n v="112.29"/>
    <d v="2018-10-04T00:00:00"/>
    <s v="Programado"/>
    <d v="2023-03-22T00:00:00"/>
    <s v="Minuta YPF 18-4-23"/>
    <s v="Mariana del Pozo"/>
    <m/>
    <m/>
    <m/>
    <m/>
    <s v="Bombeo Mecánico"/>
    <x v="0"/>
    <s v="C"/>
    <s v="Lin. Conduc."/>
    <n v="4.5065999999999997"/>
    <n v="4.51"/>
    <n v="20"/>
    <n v="4.51"/>
    <n v="1"/>
    <n v="5"/>
    <n v="20"/>
    <n v="5"/>
    <s v="SP 2"/>
    <n v="2"/>
    <n v="1870"/>
    <s v="A"/>
    <s v="SP- 07"/>
    <s v="Señal Picada"/>
    <m/>
  </r>
  <r>
    <s v="BOLLAND &amp; CIA. S.A.U"/>
    <d v="2023-12-01T00:00:00"/>
    <s v="Rincon de los Sauces"/>
    <s v="Señal Picada VAM"/>
    <s v="SP- 09"/>
    <x v="0"/>
    <s v="Pozo productor "/>
    <s v="SP-257"/>
    <s v="SP-257"/>
    <m/>
    <s v="Integridad y Corrosión"/>
    <s v="Inhibidor de incrustaciones"/>
    <x v="1"/>
    <n v="50601018"/>
    <n v="132.19999999999999"/>
    <n v="2.38"/>
    <n v="129.82"/>
    <n v="100"/>
    <n v="3.25"/>
    <n v="25"/>
    <s v="Caudal de agua/día"/>
    <s v="Continua"/>
    <n v="29"/>
    <n v="29"/>
    <n v="94.25"/>
    <n v="74.355999999999995"/>
    <n v="74.36"/>
    <d v="2021-11-03T00:00:00"/>
    <s v="Programado"/>
    <d v="2021-11-03T00:00:00"/>
    <s v="Minuta YPF 3-11-21"/>
    <s v="Mariana del Pozo"/>
    <m/>
    <m/>
    <m/>
    <m/>
    <s v="Electro Sumergible"/>
    <x v="0"/>
    <s v="C"/>
    <s v="Capilar"/>
    <n v="3.2454999999999998"/>
    <n v="3.25"/>
    <n v="20"/>
    <n v="3.25"/>
    <n v="0.5"/>
    <n v="6"/>
    <n v="20"/>
    <n v="6"/>
    <s v="SP 2"/>
    <n v="1"/>
    <n v="1645"/>
    <s v="A"/>
    <s v="SP- 09"/>
    <s v="Señal Picada"/>
    <m/>
  </r>
  <r>
    <s v="BOLLAND &amp; CIA. S.A.U"/>
    <d v="2023-12-01T00:00:00"/>
    <s v="Rincon de los Sauces"/>
    <s v="Señal Picada VAM"/>
    <s v="PB- 04"/>
    <x v="1"/>
    <s v="Pozo productor "/>
    <s v="PuB-141[00]a"/>
    <s v="PuB-141[00]a"/>
    <m/>
    <s v="Integridad y Corrosión"/>
    <s v="Inhibidor de incrustaciones"/>
    <x v="1"/>
    <n v="50601018"/>
    <n v="9.6"/>
    <n v="0.86399999999999999"/>
    <n v="8.7360000000000007"/>
    <n v="2"/>
    <n v="0.87"/>
    <n v="100"/>
    <s v="Caudal de agua/día"/>
    <s v="Continua"/>
    <n v="29"/>
    <n v="29"/>
    <n v="25.23"/>
    <n v="23.646153846153847"/>
    <n v="23.65"/>
    <d v="2019-06-19T00:00:00"/>
    <s v="Programado"/>
    <d v="2021-05-21T00:00:00"/>
    <s v="BND21-IT626-0521"/>
    <s v="Mariana del Pozo"/>
    <m/>
    <m/>
    <m/>
    <m/>
    <s v="Cavidad Progresiva"/>
    <x v="0"/>
    <s v="C"/>
    <s v="EC con rec"/>
    <n v="0.87360000000000004"/>
    <n v="0.87"/>
    <n v="20"/>
    <n v="0.87"/>
    <n v="0.2"/>
    <n v="4"/>
    <n v="20"/>
    <n v="4"/>
    <s v="SP 1"/>
    <n v="1"/>
    <n v="1488"/>
    <s v="C"/>
    <s v="PB- 04"/>
    <s v="Punta Barda"/>
    <m/>
  </r>
  <r>
    <s v="BOLLAND &amp; CIA. S.A.U"/>
    <d v="2023-12-01T00:00:00"/>
    <s v="Rincon de los Sauces"/>
    <s v="Señal Picada VAM"/>
    <s v="SP- 09"/>
    <x v="0"/>
    <s v="Pozo productor "/>
    <s v="SP-0294[00]a"/>
    <s v="SP-0294[00]a"/>
    <m/>
    <s v="Integridad y Corrosión"/>
    <s v="Inhibidor de incrustaciones"/>
    <x v="1"/>
    <n v="50601018"/>
    <n v="183.1"/>
    <n v="2.38"/>
    <n v="180.72"/>
    <n v="50"/>
    <n v="2.5299999999999998"/>
    <n v="14"/>
    <s v="Caudal de agua/día"/>
    <s v="Continua"/>
    <n v="29"/>
    <n v="29"/>
    <n v="73.36999999999999"/>
    <n v="56.132399999999997"/>
    <n v="56.13"/>
    <d v="2012-08-17T00:00:00"/>
    <s v="Programado"/>
    <d v="2021-01-05T00:00:00"/>
    <s v="Minuta YPF 5-1-22"/>
    <s v="Mariana del Pozo"/>
    <m/>
    <m/>
    <m/>
    <m/>
    <s v="Electro Sumergible"/>
    <x v="0"/>
    <s v="C"/>
    <s v="Capilar"/>
    <n v="2.5300799999999999"/>
    <n v="2.5299999999999998"/>
    <n v="20"/>
    <n v="2.5299999999999998"/>
    <n v="0.2"/>
    <n v="13"/>
    <n v="20"/>
    <n v="13"/>
    <s v="SP 2"/>
    <n v="1"/>
    <n v="2069"/>
    <s v="B"/>
    <s v="SP- 09"/>
    <s v="Señal Picada"/>
    <m/>
  </r>
  <r>
    <s v="BOLLAND &amp; CIA. S.A.U"/>
    <d v="2023-12-01T00:00:00"/>
    <s v="Rincon de los Sauces"/>
    <s v="Señal Picada VAM"/>
    <s v="SP- 09"/>
    <x v="0"/>
    <s v="Pozo productor "/>
    <s v="SP-152a(I)"/>
    <s v="SP-152a(I)"/>
    <m/>
    <s v="Integridad y Corrosión"/>
    <s v="Inhibidor de incrustaciones"/>
    <x v="1"/>
    <n v="50601018"/>
    <n v="115.5"/>
    <n v="1.3169999999999999"/>
    <n v="114.18300000000001"/>
    <n v="100"/>
    <n v="1.6"/>
    <n v="14"/>
    <s v="Caudal de agua/día"/>
    <s v="Continua"/>
    <n v="29"/>
    <n v="29"/>
    <n v="46.400000000000006"/>
    <n v="44.277200000000008"/>
    <n v="44.28"/>
    <d v="2013-04-17T00:00:00"/>
    <s v="Programado"/>
    <d v="2020-06-30T00:00:00"/>
    <s v="BNDFI 0001-8 - Minuta YPF 30-06-2020"/>
    <s v="Mariana del Pozo"/>
    <m/>
    <m/>
    <m/>
    <m/>
    <s v="Electro Sumergible"/>
    <x v="0"/>
    <s v="C"/>
    <s v="Capilar"/>
    <n v="1.598562"/>
    <n v="1.6"/>
    <n v="20"/>
    <n v="1.6"/>
    <n v="0.2"/>
    <n v="8"/>
    <n v="20"/>
    <n v="8"/>
    <s v="SP 2"/>
    <n v="1"/>
    <n v="2720"/>
    <s v="C"/>
    <s v="SP- 09"/>
    <s v="Señal Picada"/>
    <m/>
  </r>
  <r>
    <s v="BOLLAND &amp; CIA. S.A.U"/>
    <d v="2023-12-01T00:00:00"/>
    <s v="Rincon de los Sauces"/>
    <s v="Señal Picada VAM"/>
    <s v="SP- 09"/>
    <x v="0"/>
    <s v="Pozo productor "/>
    <s v="SP-272"/>
    <s v="SP-272"/>
    <m/>
    <s v="Integridad y Corrosión"/>
    <s v="Inhibidor de incrustaciones"/>
    <x v="1"/>
    <n v="50601018"/>
    <n v="155.6"/>
    <n v="1.2909999999999999"/>
    <n v="154.309"/>
    <n v="50"/>
    <n v="1.23"/>
    <n v="8"/>
    <s v="Caudal de agua/día"/>
    <s v="Continua"/>
    <n v="29"/>
    <n v="29"/>
    <n v="35.67"/>
    <n v="35.101599999999998"/>
    <n v="35.1"/>
    <s v=""/>
    <s v="Programado"/>
    <d v="2023-02-11T00:00:00"/>
    <s v="0038-OESTE-23"/>
    <s v="Mariana del Pozo"/>
    <m/>
    <m/>
    <m/>
    <m/>
    <s v="Electro Sumergible"/>
    <x v="0"/>
    <s v="C"/>
    <s v="Capilar"/>
    <n v="1.234472"/>
    <n v="1.23"/>
    <n v="20"/>
    <n v="1.23"/>
    <n v="0.2"/>
    <n v="6"/>
    <n v="20"/>
    <n v="6"/>
    <s v="SP 2"/>
    <n v="1"/>
    <n v="2886"/>
    <s v="C"/>
    <s v="SP- 09"/>
    <s v="Señal Picada"/>
    <m/>
  </r>
  <r>
    <s v="BOLLAND &amp; CIA. S.A.U"/>
    <d v="2023-12-01T00:00:00"/>
    <s v="Rincon de los Sauces"/>
    <s v="Señal Picada VAM"/>
    <s v="SP- 09"/>
    <x v="0"/>
    <s v="Pozo productor "/>
    <s v="SP-333[00]a"/>
    <s v="SP-333[00]a"/>
    <m/>
    <s v="Integridad y Corrosión"/>
    <s v="Inhibidor de incrustaciones"/>
    <x v="1"/>
    <n v="50601018"/>
    <n v="54.6"/>
    <n v="0.81399999999999995"/>
    <n v="53.786000000000001"/>
    <n v="100"/>
    <n v="1.08"/>
    <n v="20"/>
    <s v="Caudal de agua/día"/>
    <s v="Continua"/>
    <n v="29"/>
    <n v="29"/>
    <n v="31.32"/>
    <n v="28.025599999999994"/>
    <n v="28.03"/>
    <d v="2017-09-07T00:00:00"/>
    <s v="Programado"/>
    <d v="2022-03-04T00:00:00"/>
    <s v="0053-OESTE-22"/>
    <s v="Mariana del Pozo"/>
    <m/>
    <m/>
    <m/>
    <m/>
    <s v="Cavidad Progresiva"/>
    <x v="0"/>
    <s v="C"/>
    <s v="Lin. Conduc."/>
    <n v="1.07572"/>
    <n v="1.08"/>
    <n v="20"/>
    <n v="1.08"/>
    <n v="0.2"/>
    <n v="5"/>
    <n v="20"/>
    <n v="5"/>
    <s v="SP 2"/>
    <n v="1"/>
    <n v="2543"/>
    <s v="A"/>
    <s v="SP- 09"/>
    <s v="Señal Picada"/>
    <m/>
  </r>
  <r>
    <s v="BOLLAND &amp; CIA. S.A.U"/>
    <d v="2023-12-01T00:00:00"/>
    <s v="Rincon de los Sauces"/>
    <s v="Señal Picada VAM"/>
    <s v="SP- 09"/>
    <x v="0"/>
    <s v="Pozo productor "/>
    <s v="SP-503a"/>
    <s v="SP-503a"/>
    <m/>
    <s v="Integridad y Corrosión"/>
    <s v="Inhibidor de corrosión"/>
    <x v="3"/>
    <n v="1000232729"/>
    <n v="29"/>
    <n v="5.6"/>
    <n v="23.4"/>
    <n v="200"/>
    <n v="6.08"/>
    <n v="260"/>
    <s v="Caudal de agua/día"/>
    <s v="Continua"/>
    <n v="29"/>
    <n v="29"/>
    <n v="176.32"/>
    <n v="145.53360000000001"/>
    <n v="145.53"/>
    <d v="2018-11-27T00:00:00"/>
    <s v="Programado"/>
    <d v="2020-12-23T00:00:00"/>
    <s v="BND21-IT550-1220"/>
    <s v="Mariana del Pozo"/>
    <m/>
    <m/>
    <m/>
    <m/>
    <s v="Cavidad Progresiva"/>
    <x v="0"/>
    <s v="C"/>
    <s v="EC con rec"/>
    <n v="6.0839999999999996"/>
    <n v="6.08"/>
    <n v="20"/>
    <n v="6.08"/>
    <n v="1"/>
    <n v="6"/>
    <n v="20"/>
    <n v="6"/>
    <s v="SP 2"/>
    <n v="1"/>
    <n v="1868"/>
    <s v="A"/>
    <s v="SP- 09"/>
    <s v="Señal Picada"/>
    <m/>
  </r>
  <r>
    <s v="BOLLAND &amp; CIA. S.A.U"/>
    <d v="2023-12-01T00:00:00"/>
    <s v="Rincon de los Sauces"/>
    <s v="Señal Picada VAM"/>
    <s v="Observaciones"/>
    <x v="3"/>
    <s v="Pozo productor "/>
    <s v="Observaciones"/>
    <s v="RiAl-3a"/>
    <m/>
    <s v="Integridad y Corrosión"/>
    <s v="Inhibidor de corrosión/Incrustaciones"/>
    <x v="9"/>
    <n v="50695199"/>
    <n v="15"/>
    <n v="0.23"/>
    <n v="14.77"/>
    <n v="0"/>
    <n v="3.99"/>
    <n v="270"/>
    <s v="Caudal de agua/día"/>
    <s v="Continua"/>
    <n v="29"/>
    <n v="29"/>
    <n v="115.71000000000001"/>
    <n v="114.24242424242425"/>
    <n v="114.24"/>
    <d v="2013-10-26T00:00:00"/>
    <s v="Programado"/>
    <d v="2020-06-30T00:00:00"/>
    <s v="BNDFI 0001-8 - Minuta YPF 30-06-2020"/>
    <s v="Mariana del Pozo"/>
    <s v="Falta nombre TOW"/>
    <m/>
    <m/>
    <m/>
    <s v=""/>
    <x v="0"/>
    <s v="C"/>
    <s v="EC con rec"/>
    <n v="3.9879000000000002"/>
    <n v="3.99"/>
    <n v="20"/>
    <n v="3.99"/>
    <n v="1"/>
    <n v="4"/>
    <n v="20"/>
    <n v="4"/>
    <s v="VAM"/>
    <n v="1"/>
    <s v="S/D"/>
    <s v="S/C"/>
    <s v="Observaciones"/>
    <s v="Volcán Auca Mahuida"/>
    <m/>
  </r>
  <r>
    <s v="BOLLAND &amp; CIA. S.A.U"/>
    <d v="2023-12-01T00:00:00"/>
    <s v="Rincon de los Sauces"/>
    <s v="Señal Picada VAM"/>
    <s v=""/>
    <x v="3"/>
    <s v="Compresora"/>
    <m/>
    <s v="Compresora VAM"/>
    <m/>
    <s v="Aseguramiento de Flujo"/>
    <s v="Inhibidor de hidratos"/>
    <x v="0"/>
    <n v="50600710"/>
    <n v="0"/>
    <n v="0"/>
    <n v="0"/>
    <n v="0"/>
    <n v="22"/>
    <m/>
    <s v="Define el consumo un tercero o YPF"/>
    <s v="Continua"/>
    <n v="29"/>
    <n v="29"/>
    <n v="638"/>
    <n v="182.59259259259261"/>
    <n v="182.59"/>
    <d v="2020-07-01T00:00:00"/>
    <s v="Programado"/>
    <d v="2020-09-18T00:00:00"/>
    <s v="Mail cliente solicita baja 50% en dosis"/>
    <s v="Mariana del Pozo"/>
    <s v="Falta nombre TOW"/>
    <m/>
    <m/>
    <m/>
    <s v=""/>
    <x v="0"/>
    <s v="C"/>
    <s v="Lin. Conduc."/>
    <n v="22"/>
    <n v="22"/>
    <n v="22"/>
    <n v="22"/>
    <n v="1"/>
    <n v="22"/>
    <n v="22"/>
    <n v="22"/>
    <s v="VAM"/>
    <n v="1"/>
    <s v="S/D"/>
    <s v="S/C"/>
    <s v=""/>
    <s v="Volcán Auca Mahuida"/>
    <m/>
  </r>
  <r>
    <s v="BOLLAND &amp; CIA. S.A.U"/>
    <d v="2023-12-01T00:00:00"/>
    <s v="Rincon de los Sauces"/>
    <s v="Señal Picada VAM"/>
    <s v=""/>
    <x v="3"/>
    <s v="Compresora"/>
    <m/>
    <s v="Compresora VAM Sda"/>
    <m/>
    <s v="Aseguramiento de Flujo"/>
    <s v="Secuestrante de sulfhídrico"/>
    <x v="8"/>
    <n v="1000539909"/>
    <n v="0"/>
    <n v="0"/>
    <n v="0"/>
    <n v="0"/>
    <n v="30"/>
    <m/>
    <s v="Recomendación técnica en litros (por día, mes o batch)"/>
    <s v="Continua"/>
    <n v="29"/>
    <n v="29"/>
    <n v="870"/>
    <n v="268.51851851851853"/>
    <n v="268.52"/>
    <d v="2022-05-03T00:00:00"/>
    <s v="Programado"/>
    <d v="2022-04-28T00:00:00"/>
    <s v="0111-OESTE-22"/>
    <s v="Vergara Verónica"/>
    <m/>
    <m/>
    <m/>
    <m/>
    <s v=""/>
    <x v="0"/>
    <s v="C"/>
    <s v="Lin. Conduc."/>
    <n v="30"/>
    <n v="30"/>
    <n v="30"/>
    <n v="30"/>
    <n v="1"/>
    <n v="30"/>
    <n v="30"/>
    <n v="30"/>
    <s v="VAM"/>
    <n v="1"/>
    <s v="S/D"/>
    <s v="S/C"/>
    <s v=""/>
    <s v="Volcán Auca Mahuida"/>
    <m/>
  </r>
  <r>
    <s v="BOLLAND &amp; CIA. S.A.U"/>
    <d v="2023-12-01T00:00:00"/>
    <s v="Rincon de los Sauces"/>
    <s v="Señal Picada VAM"/>
    <s v="LaMa- 02"/>
    <x v="3"/>
    <s v="Linea de pozo"/>
    <s v="RiAl-4a"/>
    <s v="RiAl-4a"/>
    <m/>
    <s v="Aseguramiento de Flujo"/>
    <s v="Inhibidor de parafinas"/>
    <x v="7"/>
    <n v="1000544363"/>
    <n v="15"/>
    <n v="6.9"/>
    <n v="8.1"/>
    <n v="0"/>
    <n v="17.25"/>
    <n v="2500"/>
    <s v="Caudal de neta/día"/>
    <s v="Continua"/>
    <n v="29"/>
    <n v="29"/>
    <n v="500.25"/>
    <n v="500.90909090909093"/>
    <n v="500.91"/>
    <d v="2016-03-15T00:00:00"/>
    <s v="Programado"/>
    <d v="2022-10-12T00:00:00"/>
    <s v="0274-OESTE-22"/>
    <s v="Mariana del Pozo"/>
    <m/>
    <m/>
    <m/>
    <m/>
    <s v="Bombeo Mecánico"/>
    <x v="0"/>
    <s v="C"/>
    <s v="Lin. Conduc."/>
    <n v="17.25"/>
    <n v="17.25"/>
    <n v="20"/>
    <n v="17.25"/>
    <n v="1"/>
    <n v="17"/>
    <n v="20"/>
    <n v="17"/>
    <s v="VAM"/>
    <n v="1"/>
    <n v="1747"/>
    <s v="B"/>
    <s v="LaMa- 02"/>
    <s v="Volcán Auca Mahuida"/>
    <m/>
  </r>
  <r>
    <s v="BOLLAND &amp; CIA. S.A.U"/>
    <d v="2023-12-01T00:00:00"/>
    <s v="Rincon de los Sauces"/>
    <s v="Señal Picada VAM"/>
    <s v="LaMa- 02"/>
    <x v="3"/>
    <s v="Pozo productor "/>
    <s v="RiAl-4a"/>
    <s v="RiAl-4a"/>
    <m/>
    <s v="Integridad y Corrosión"/>
    <s v="Inhibidor de incrustaciones"/>
    <x v="11"/>
    <n v="1000568102"/>
    <n v="15"/>
    <n v="6.9"/>
    <n v="8.1"/>
    <n v="0"/>
    <n v="0.81"/>
    <n v="100"/>
    <s v="Caudal de agua/día"/>
    <s v="Continua"/>
    <n v="29"/>
    <n v="29"/>
    <n v="23.490000000000002"/>
    <n v="22.848484848484848"/>
    <n v="22.85"/>
    <d v="2023-03-08T00:00:00"/>
    <s v="Programado"/>
    <d v="2023-03-08T00:00:00"/>
    <s v="0070-OESTE-23"/>
    <s v="Mariana del Pozo"/>
    <m/>
    <m/>
    <m/>
    <m/>
    <s v="Bombeo Mecánico"/>
    <x v="0"/>
    <s v="C"/>
    <s v="EC "/>
    <n v="0.81"/>
    <n v="0.81"/>
    <n v="20"/>
    <n v="0.81"/>
    <n v="0.2"/>
    <n v="4"/>
    <n v="20"/>
    <n v="4"/>
    <s v="VAM"/>
    <n v="3"/>
    <n v="1747"/>
    <s v="B"/>
    <s v="LaMa- 02"/>
    <s v="Volcán Auca Mahuida"/>
    <m/>
  </r>
  <r>
    <s v="BOLLAND &amp; CIA. S.A.U"/>
    <d v="2023-12-01T00:00:00"/>
    <s v="Rincon de los Sauces"/>
    <s v="Señal Picada VAM"/>
    <s v="LaMa- 02"/>
    <x v="3"/>
    <s v="Pozo productor "/>
    <s v="RiAl-4a"/>
    <s v="RiAl-4a"/>
    <m/>
    <s v="Integridad y Corrosión"/>
    <s v="Inhibidor de corrosión"/>
    <x v="3"/>
    <n v="1000232729"/>
    <n v="15"/>
    <n v="6.9"/>
    <n v="8.1"/>
    <n v="0"/>
    <n v="6.16"/>
    <n v="760"/>
    <s v="Caudal de agua/día"/>
    <s v="Continua"/>
    <n v="29"/>
    <n v="29"/>
    <n v="178.64000000000001"/>
    <n v="184.54545454545453"/>
    <n v="184.55"/>
    <d v="2016-03-15T00:00:00"/>
    <s v="Programado"/>
    <d v="2022-10-12T00:00:00"/>
    <s v="0274-OESTE-22"/>
    <s v="Mariana del Pozo"/>
    <m/>
    <m/>
    <m/>
    <m/>
    <s v="Bombeo Mecánico"/>
    <x v="0"/>
    <s v="C"/>
    <s v="EC con rec"/>
    <n v="6.1559999999999997"/>
    <n v="6.16"/>
    <n v="20"/>
    <n v="6.16"/>
    <n v="1"/>
    <n v="6"/>
    <n v="20"/>
    <n v="6"/>
    <s v="VAM"/>
    <n v="2"/>
    <n v="1747"/>
    <s v="B"/>
    <s v="LaMa- 02"/>
    <s v="Volcán Auca Mahuida"/>
    <m/>
  </r>
  <r>
    <s v="BOLLAND &amp; CIA. S.A.U"/>
    <d v="2023-12-01T00:00:00"/>
    <s v="Rincon de los Sauces"/>
    <s v="Señal Picada VAM"/>
    <s v="LaMa- 02"/>
    <x v="3"/>
    <s v="Pozo productor "/>
    <s v="RiAl-7a"/>
    <s v="RiAl-7a"/>
    <m/>
    <s v="Integridad y Corrosión"/>
    <s v="Inhibidor de corrosión"/>
    <x v="3"/>
    <n v="1000232729"/>
    <n v="8"/>
    <n v="4"/>
    <n v="4"/>
    <n v="0"/>
    <n v="3.6"/>
    <n v="900"/>
    <s v="Caudal de agua/día"/>
    <s v="Continua"/>
    <n v="29"/>
    <n v="29"/>
    <n v="104.4"/>
    <n v="109.84848484848486"/>
    <n v="109.85"/>
    <d v="2017-01-11T00:00:00"/>
    <s v="Programado"/>
    <d v="2019-11-22T00:00:00"/>
    <s v="BNDFI 0001-8 - Minuta YPF 22-11-2019"/>
    <s v="Mariana del Pozo"/>
    <m/>
    <m/>
    <m/>
    <m/>
    <s v="Bombeo Mecánico"/>
    <x v="0"/>
    <s v="C"/>
    <s v="EC con rec"/>
    <n v="3.6"/>
    <n v="3.6"/>
    <n v="20"/>
    <n v="3.6"/>
    <n v="1"/>
    <n v="4"/>
    <n v="20"/>
    <n v="4"/>
    <s v="VAM"/>
    <n v="2"/>
    <n v="1844"/>
    <s v="B"/>
    <s v="LaMa- 02"/>
    <s v="Volcán Auca Mahuida"/>
    <m/>
  </r>
  <r>
    <s v="BOLLAND &amp; CIA. S.A.U"/>
    <d v="2023-12-01T00:00:00"/>
    <s v="Rincon de los Sauces"/>
    <s v="Señal Picada VAM"/>
    <s v="LaMa- 02"/>
    <x v="3"/>
    <s v="Linea de pozo"/>
    <s v="RiAl-7a"/>
    <s v="RiAl-7a"/>
    <m/>
    <s v="Aseguramiento de Flujo"/>
    <s v="Inhibidor de parafinas"/>
    <x v="7"/>
    <n v="1000544363"/>
    <n v="8"/>
    <n v="4"/>
    <n v="4"/>
    <n v="0"/>
    <n v="8.8000000000000007"/>
    <n v="2200"/>
    <s v="Caudal de neta/día"/>
    <s v="Continua"/>
    <n v="29"/>
    <n v="29"/>
    <n v="255.20000000000002"/>
    <n v="210.90909090909091"/>
    <n v="210.91"/>
    <d v="2017-01-11T00:00:00"/>
    <s v="Programado"/>
    <d v="2022-06-23T00:00:00"/>
    <s v="0170-OESTE-22"/>
    <s v="Mariana del Pozo"/>
    <m/>
    <m/>
    <m/>
    <m/>
    <s v="Bombeo Mecánico"/>
    <x v="0"/>
    <s v="C"/>
    <s v="Lin. Conduc."/>
    <n v="8.8000000000000007"/>
    <n v="8.8000000000000007"/>
    <n v="20"/>
    <n v="8.8000000000000007"/>
    <n v="1"/>
    <n v="9"/>
    <n v="20"/>
    <n v="9"/>
    <s v="VAM"/>
    <n v="1"/>
    <n v="1844"/>
    <s v="B"/>
    <s v="LaMa- 02"/>
    <s v="Volcán Auca Mahuida"/>
    <m/>
  </r>
  <r>
    <s v="BOLLAND &amp; CIA. S.A.U"/>
    <d v="2023-12-01T00:00:00"/>
    <s v="Rincon de los Sauces"/>
    <s v="Señal Picada VAM"/>
    <s v=""/>
    <x v="3"/>
    <s v="Colector"/>
    <m/>
    <s v="Colector 4 VAM"/>
    <m/>
    <s v="Aseguramiento de Flujo"/>
    <s v="Inhibidor de hidratos"/>
    <x v="0"/>
    <n v="50600710"/>
    <n v="0"/>
    <n v="0"/>
    <n v="0"/>
    <n v="0"/>
    <n v="10"/>
    <m/>
    <s v="Define el consumo un tercero o YPF"/>
    <s v="Continua"/>
    <n v="29"/>
    <n v="0"/>
    <n v="290"/>
    <n v="0"/>
    <n v="0"/>
    <s v=""/>
    <s v="Programado"/>
    <d v="2020-09-18T00:00:00"/>
    <s v="Mail cliente solicita baja 50% en dosis"/>
    <s v="Mariana del Pozo"/>
    <s v="Falta nombre TOW"/>
    <m/>
    <m/>
    <m/>
    <s v=""/>
    <x v="0"/>
    <s v="C"/>
    <s v="Lin. Conduc."/>
    <n v="10"/>
    <n v="10"/>
    <n v="20"/>
    <n v="10"/>
    <n v="1"/>
    <n v="10"/>
    <n v="20"/>
    <n v="10"/>
    <s v="VAM"/>
    <n v="1"/>
    <s v="S/D"/>
    <s v="S/C"/>
    <s v=""/>
    <s v="Volcán Auca Mahuida"/>
    <s v="p"/>
  </r>
  <r>
    <s v="BOLLAND &amp; CIA. S.A.U"/>
    <d v="2023-12-01T00:00:00"/>
    <s v="Rincon de los Sauces"/>
    <s v="Señal Picada VAM"/>
    <s v=""/>
    <x v="3"/>
    <s v="Colector"/>
    <m/>
    <s v="Colector VAM 80"/>
    <m/>
    <s v="Aseguramiento de Flujo"/>
    <s v="Inhibidor de parafinas"/>
    <x v="4"/>
    <n v="1000518676"/>
    <n v="328"/>
    <n v="137"/>
    <n v="191"/>
    <n v="0"/>
    <n v="24.66"/>
    <n v="180"/>
    <s v="Caudal de neta/día"/>
    <s v="Continua"/>
    <n v="29"/>
    <n v="29"/>
    <n v="715.14"/>
    <n v="701.61290322580646"/>
    <n v="701.61"/>
    <s v=""/>
    <s v="Programado"/>
    <d v="2022-06-23T00:00:00"/>
    <s v="0170-OESTE-22"/>
    <s v="Mariana del Pozo"/>
    <m/>
    <m/>
    <m/>
    <m/>
    <s v=""/>
    <x v="0"/>
    <s v="C"/>
    <s v="Lin. Conduc."/>
    <n v="24.66"/>
    <n v="24.66"/>
    <n v="24.66"/>
    <n v="24.66"/>
    <n v="1"/>
    <n v="25"/>
    <n v="25"/>
    <n v="25"/>
    <s v="VAM"/>
    <n v="1"/>
    <s v="S/D"/>
    <s v="S/C"/>
    <s v=""/>
    <s v="Volcán Auca Mahuida"/>
    <m/>
  </r>
  <r>
    <s v="BOLLAND &amp; CIA. S.A.U"/>
    <d v="2023-12-01T00:00:00"/>
    <s v="Rincon de los Sauces"/>
    <s v="Señal Picada VAM"/>
    <s v=""/>
    <x v="2"/>
    <s v="Compresora"/>
    <m/>
    <s v="Motocompresora SCB"/>
    <m/>
    <s v="Aseguramiento de Flujo"/>
    <s v="Inhibidor de hidratos"/>
    <x v="0"/>
    <n v="50600710"/>
    <n v="0"/>
    <n v="0"/>
    <n v="0"/>
    <n v="0"/>
    <n v="22"/>
    <m/>
    <s v="Define el consumo un tercero o YPF"/>
    <s v="Continua"/>
    <n v="29"/>
    <n v="29"/>
    <n v="638"/>
    <n v="612.86666666666667"/>
    <n v="612.87"/>
    <d v="2020-07-01T00:00:00"/>
    <s v="Programado"/>
    <d v="2020-09-18T00:00:00"/>
    <s v="Mail 30/5/22"/>
    <s v="Rivera Mauricio"/>
    <s v="Falta nombre TOW"/>
    <m/>
    <m/>
    <m/>
    <s v=""/>
    <x v="0"/>
    <s v="C"/>
    <s v="Salida separador"/>
    <n v="22"/>
    <n v="22"/>
    <n v="22"/>
    <n v="22"/>
    <n v="1"/>
    <n v="22"/>
    <n v="22"/>
    <n v="22"/>
    <s v="VAM"/>
    <n v="1"/>
    <s v="S/D"/>
    <s v="S/C"/>
    <s v=""/>
    <s v="Señal Cerro Bayo"/>
    <m/>
  </r>
  <r>
    <s v="BOLLAND &amp; CIA. S.A.U"/>
    <d v="2023-12-01T00:00:00"/>
    <s v="Rincon de los Sauces"/>
    <s v="Señal Picada VAM"/>
    <s v=""/>
    <x v="3"/>
    <s v="Linea de pozo"/>
    <m/>
    <s v="Separador VAM-32"/>
    <m/>
    <s v="Aseguramiento de Flujo"/>
    <s v="Inhibidor de hidratos"/>
    <x v="0"/>
    <n v="50600710"/>
    <n v="0"/>
    <n v="0"/>
    <n v="0"/>
    <n v="0"/>
    <n v="10"/>
    <m/>
    <s v="Define el consumo un tercero o YPF"/>
    <s v="Continua"/>
    <n v="29"/>
    <n v="0"/>
    <n v="290"/>
    <n v="0"/>
    <n v="0"/>
    <s v=""/>
    <s v="Programado"/>
    <d v="2020-09-18T00:00:00"/>
    <s v="Mail cliente solicita baja 50% en dosis"/>
    <s v="Mariana del Pozo"/>
    <s v="Falta nombre TOW"/>
    <m/>
    <m/>
    <m/>
    <s v=""/>
    <x v="0"/>
    <s v="C"/>
    <s v="Continua"/>
    <n v="10"/>
    <n v="10"/>
    <n v="20"/>
    <n v="10"/>
    <n v="1"/>
    <n v="10"/>
    <n v="20"/>
    <n v="10"/>
    <s v="VAM"/>
    <n v="1"/>
    <s v="S/D"/>
    <s v="S/C"/>
    <s v=""/>
    <s v="Volcán Auca Mahuida"/>
    <s v="p"/>
  </r>
  <r>
    <s v="BOLLAND &amp; CIA. S.A.U"/>
    <d v="2023-12-01T00:00:00"/>
    <s v="Rincon de los Sauces"/>
    <s v="Señal Picada VAM"/>
    <s v="VAM"/>
    <x v="3"/>
    <s v="Pozo productor "/>
    <s v="VAM-0007[00]a"/>
    <s v="VAM-0007[00]a"/>
    <m/>
    <s v="Integridad y Corrosión"/>
    <s v="Inhibidor de corrosión"/>
    <x v="3"/>
    <n v="1000232729"/>
    <n v="3.9"/>
    <n v="1.2869999999999999"/>
    <n v="2.613"/>
    <n v="1000"/>
    <n v="3.66"/>
    <n v="1400"/>
    <s v="Caudal de agua/día"/>
    <s v="Continua"/>
    <n v="29"/>
    <n v="29"/>
    <n v="106.14"/>
    <n v="112.77777777777777"/>
    <n v="112.78"/>
    <d v="2017-02-18T00:00:00"/>
    <s v="Programado"/>
    <d v="2018-03-01T00:00:00"/>
    <s v="BND21-IT126-0218"/>
    <s v="Mariana del Pozo"/>
    <m/>
    <m/>
    <m/>
    <m/>
    <s v="Bombeo Mecánico"/>
    <x v="0"/>
    <s v="C"/>
    <s v="EC con rec"/>
    <n v="3.6581999999999999"/>
    <n v="3.66"/>
    <n v="20"/>
    <n v="3.66"/>
    <n v="1"/>
    <n v="4"/>
    <n v="20"/>
    <n v="4"/>
    <s v="VAM"/>
    <n v="1"/>
    <n v="1900"/>
    <s v="C"/>
    <s v="VAM"/>
    <s v="Volcán Auca Mahuida"/>
    <m/>
  </r>
  <r>
    <s v="BOLLAND &amp; CIA. S.A.U"/>
    <d v="2023-12-01T00:00:00"/>
    <s v="Rincon de los Sauces"/>
    <s v="Señal Picada VAM"/>
    <s v="VAM"/>
    <x v="3"/>
    <s v="Pozo productor "/>
    <s v="VAM-0008[00]a"/>
    <s v="VAM-0008[00]a"/>
    <m/>
    <s v="Integridad y Corrosión"/>
    <s v="Inhibidor de corrosión"/>
    <x v="3"/>
    <n v="1000232729"/>
    <n v="25.35"/>
    <n v="9.1259999999999994"/>
    <n v="16.224"/>
    <n v="460"/>
    <n v="4.38"/>
    <n v="270"/>
    <s v="Caudal de agua/día"/>
    <s v="Continua"/>
    <n v="29"/>
    <n v="29"/>
    <n v="127.02"/>
    <n v="112.77777777777777"/>
    <n v="112.78"/>
    <d v="2015-05-22T00:00:00"/>
    <s v="Programado"/>
    <d v="2023-05-08T00:00:00"/>
    <s v="0123-OESTE-23"/>
    <s v="Mariana del Pozo"/>
    <m/>
    <m/>
    <m/>
    <m/>
    <s v="Bombeo Mecánico"/>
    <x v="0"/>
    <s v="C"/>
    <s v="EC con rec"/>
    <n v="4.3804800000000004"/>
    <n v="4.38"/>
    <n v="20"/>
    <n v="4.38"/>
    <n v="1"/>
    <n v="4"/>
    <n v="20"/>
    <n v="4"/>
    <s v="VAM"/>
    <n v="1"/>
    <n v="1516"/>
    <s v="B"/>
    <s v="VAM"/>
    <s v="Volcán Auca Mahuida"/>
    <m/>
  </r>
  <r>
    <s v="BOLLAND &amp; CIA. S.A.U"/>
    <d v="2023-12-01T00:00:00"/>
    <s v="Rincon de los Sauces"/>
    <s v="Señal Picada VAM"/>
    <s v="VAM"/>
    <x v="3"/>
    <s v="Pozo productor "/>
    <s v="VAM-0008[00]a"/>
    <s v="VAM-0008[00]a"/>
    <m/>
    <s v="Integridad y Corrosión"/>
    <s v="Biocida"/>
    <x v="6"/>
    <n v="50600926"/>
    <n v="25.35"/>
    <n v="9.1259999999999994"/>
    <n v="16.224"/>
    <n v="460"/>
    <n v="20"/>
    <n v="80"/>
    <s v="Caudal de agua entre batchs"/>
    <s v="Batch Camión"/>
    <n v="2"/>
    <n v="2"/>
    <n v="40"/>
    <n v="40"/>
    <n v="40"/>
    <d v="2023-07-21T00:00:00"/>
    <s v="Programado"/>
    <d v="2023-05-08T00:00:00"/>
    <s v="0123-OESTE-23"/>
    <s v="Mariana del Pozo"/>
    <m/>
    <m/>
    <m/>
    <m/>
    <s v="Bombeo Mecánico"/>
    <x v="1"/>
    <s v="Q"/>
    <s v="Batch"/>
    <n v="1.29792"/>
    <n v="19.47"/>
    <n v="20"/>
    <n v="20"/>
    <n v="1"/>
    <n v="19"/>
    <n v="20"/>
    <n v="20"/>
    <s v="VAM"/>
    <m/>
    <n v="1516"/>
    <s v="B"/>
    <s v="VAM"/>
    <s v="Volcán Auca Mahuida"/>
    <m/>
  </r>
  <r>
    <s v="BOLLAND &amp; CIA. S.A.U"/>
    <d v="2023-12-01T00:00:00"/>
    <s v="Rincon de los Sauces"/>
    <s v="Señal Picada VAM"/>
    <s v="VAM"/>
    <x v="3"/>
    <s v="Pozo productor "/>
    <s v="VAM-0011[00]a(I)"/>
    <s v="VAM-0011[00]a(I)"/>
    <m/>
    <s v="Integridad y Corrosión"/>
    <s v="Inhibidor de corrosión/Incrustaciones"/>
    <x v="9"/>
    <n v="50695199"/>
    <n v="35"/>
    <n v="6.65"/>
    <n v="28.35"/>
    <n v="393"/>
    <n v="7.65"/>
    <n v="270"/>
    <s v="Caudal de agua/día"/>
    <s v="Continua"/>
    <n v="29"/>
    <n v="29"/>
    <n v="221.85000000000002"/>
    <n v="220.18518518518519"/>
    <n v="220.19"/>
    <d v="2015-01-06T00:00:00"/>
    <s v="Programado"/>
    <d v="2022-07-15T00:00:00"/>
    <s v="0186-OESTE-22"/>
    <s v="Mariana del Pozo"/>
    <m/>
    <m/>
    <m/>
    <m/>
    <s v="Bombeo Mecánico"/>
    <x v="0"/>
    <s v="C"/>
    <s v="EC con rec"/>
    <n v="7.6544999999999996"/>
    <n v="7.65"/>
    <n v="20"/>
    <n v="7.65"/>
    <n v="1"/>
    <n v="8"/>
    <n v="20"/>
    <n v="8"/>
    <s v="VAM"/>
    <n v="1"/>
    <n v="2097"/>
    <s v="A"/>
    <s v="VAM"/>
    <s v="Volcán Auca Mahuida"/>
    <m/>
  </r>
  <r>
    <s v="BOLLAND &amp; CIA. S.A.U"/>
    <d v="2023-12-01T00:00:00"/>
    <s v="Rincon de los Sauces"/>
    <s v="Señal Picada VAM"/>
    <s v="VAM"/>
    <x v="3"/>
    <s v="Linea de pozo"/>
    <s v="VAM-0013[00]a"/>
    <s v="VAM-0013[00]a"/>
    <m/>
    <s v="Aseguramiento de Flujo"/>
    <s v="Inhibidor de hidratos"/>
    <x v="0"/>
    <n v="50600710"/>
    <n v="0"/>
    <n v="0"/>
    <n v="0"/>
    <n v="16908"/>
    <n v="25"/>
    <m/>
    <s v="Define el consumo un tercero o YPF"/>
    <s v="Continua"/>
    <n v="29"/>
    <n v="29"/>
    <n v="725"/>
    <n v="725"/>
    <n v="725"/>
    <d v="2017-06-29T00:00:00"/>
    <s v="Programado"/>
    <d v="2020-09-18T00:00:00"/>
    <s v="Mail 30/5/22"/>
    <s v="Rivera Mauricio"/>
    <m/>
    <m/>
    <m/>
    <m/>
    <s v="Surgente"/>
    <x v="0"/>
    <s v="C"/>
    <s v="Lin. Conduc."/>
    <n v="25"/>
    <n v="25"/>
    <n v="25"/>
    <n v="25"/>
    <n v="1"/>
    <n v="25"/>
    <n v="25"/>
    <n v="25"/>
    <s v="VAM"/>
    <n v="1"/>
    <s v="S/D"/>
    <s v="A"/>
    <s v="VAM"/>
    <s v="Volcán Auca Mahuida"/>
    <m/>
  </r>
  <r>
    <s v="BOLLAND &amp; CIA. S.A.U"/>
    <d v="2023-12-01T00:00:00"/>
    <s v="Rincon de los Sauces"/>
    <s v="Señal Picada VAM"/>
    <s v="VAM"/>
    <x v="3"/>
    <s v="Pozo productor "/>
    <s v="VAM-0017[00]a"/>
    <s v="VAM-0017[00]a"/>
    <m/>
    <s v="Integridad y Corrosión"/>
    <s v="Inhibidor de corrosión/Incrustaciones"/>
    <x v="9"/>
    <n v="50695199"/>
    <n v="3"/>
    <n v="0.45"/>
    <n v="2.5499999999999998"/>
    <n v="1572"/>
    <n v="5.61"/>
    <n v="2200"/>
    <s v="Caudal de agua/día"/>
    <s v="Continua"/>
    <n v="29"/>
    <n v="29"/>
    <n v="162.69"/>
    <n v="177.74193548387098"/>
    <n v="177.74"/>
    <d v="2018-03-23T00:00:00"/>
    <s v="Programado"/>
    <d v="2019-11-22T00:00:00"/>
    <s v="BNDFI 0001-8 - Minuta YPF 22-11-2019"/>
    <s v="Mariana del Pozo"/>
    <m/>
    <m/>
    <m/>
    <m/>
    <s v="Bombeo Hidráulico"/>
    <x v="0"/>
    <s v="C"/>
    <s v="EC con rec"/>
    <n v="5.61"/>
    <n v="5.61"/>
    <n v="20"/>
    <n v="5.61"/>
    <n v="1"/>
    <n v="6"/>
    <n v="20"/>
    <n v="6"/>
    <s v="VAM"/>
    <n v="1"/>
    <n v="2108"/>
    <s v="C"/>
    <s v="VAM"/>
    <s v="Volcán Auca Mahuida"/>
    <m/>
  </r>
  <r>
    <s v="BOLLAND &amp; CIA. S.A.U"/>
    <d v="2023-12-01T00:00:00"/>
    <s v="Rincon de los Sauces"/>
    <s v="Señal Picada VAM"/>
    <s v="VAM"/>
    <x v="3"/>
    <s v="Pozo productor "/>
    <s v="VAM-100(d)[00]a"/>
    <s v="VAM-100(d)[00]a"/>
    <m/>
    <s v="Integridad y Corrosión"/>
    <s v="Inhibidor de corrosión/Incrustaciones"/>
    <x v="9"/>
    <n v="50695199"/>
    <n v="4"/>
    <n v="0.44"/>
    <n v="3.56"/>
    <n v="100"/>
    <n v="6.41"/>
    <n v="1800"/>
    <s v="Caudal de agua/día"/>
    <s v="Continua"/>
    <n v="29"/>
    <n v="0"/>
    <n v="185.89000000000001"/>
    <n v="0"/>
    <n v="0"/>
    <d v="2016-08-06T00:00:00"/>
    <s v="Programado"/>
    <d v="2019-11-26T00:00:00"/>
    <s v="BND21-IT474-1119"/>
    <s v="Mariana del Pozo"/>
    <m/>
    <m/>
    <m/>
    <m/>
    <s v="Bombeo Hidráulico"/>
    <x v="0"/>
    <s v="C"/>
    <s v="EC con rec"/>
    <n v="6.4080000000000004"/>
    <n v="6.41"/>
    <n v="20"/>
    <n v="6.41"/>
    <n v="1"/>
    <n v="6"/>
    <n v="20"/>
    <n v="6"/>
    <s v="VAM"/>
    <n v="1"/>
    <n v="1764"/>
    <s v="C"/>
    <s v="VAM"/>
    <s v="Volcán Auca Mahuida"/>
    <s v="p"/>
  </r>
  <r>
    <s v="BOLLAND &amp; CIA. S.A.U"/>
    <d v="2023-12-01T00:00:00"/>
    <s v="Rincon de los Sauces"/>
    <s v="Señal Picada VAM"/>
    <s v="VAM"/>
    <x v="3"/>
    <s v="Pozo productor "/>
    <s v="VAM-14a"/>
    <s v="VAM-14a"/>
    <m/>
    <s v="Integridad y Corrosión"/>
    <s v="Inhibidor de corrosión"/>
    <x v="3"/>
    <n v="1000232729"/>
    <n v="31.2"/>
    <n v="5.6159999999999997"/>
    <n v="25.584"/>
    <n v="2200"/>
    <n v="5.88"/>
    <n v="230"/>
    <s v="Caudal de agua/día"/>
    <s v="Continua"/>
    <n v="29"/>
    <n v="29"/>
    <n v="170.52"/>
    <n v="145"/>
    <n v="145"/>
    <d v="2016-01-30T00:00:00"/>
    <s v="Programado"/>
    <d v="2019-01-15T00:00:00"/>
    <s v="BND21-IT312-0119"/>
    <s v="Mariana del Pozo"/>
    <m/>
    <m/>
    <m/>
    <m/>
    <s v="Bombeo Mecánico"/>
    <x v="0"/>
    <s v="C"/>
    <s v="EC con rec"/>
    <n v="5.8843199999999998"/>
    <n v="5.88"/>
    <n v="20"/>
    <n v="5.88"/>
    <n v="1"/>
    <n v="6"/>
    <n v="20"/>
    <n v="6"/>
    <s v="VAM"/>
    <n v="1"/>
    <n v="1813"/>
    <s v="B"/>
    <s v="VAM"/>
    <s v="Volcán Auca Mahuida"/>
    <m/>
  </r>
  <r>
    <s v="BOLLAND &amp; CIA. S.A.U"/>
    <d v="2023-12-01T00:00:00"/>
    <s v="Rincon de los Sauces"/>
    <s v="Señal Picada VAM"/>
    <s v="VAM"/>
    <x v="3"/>
    <s v="Pozo productor "/>
    <s v="VAM-15a"/>
    <s v="VAM-15a"/>
    <m/>
    <s v="Integridad y Corrosión"/>
    <s v="Inhibidor de corrosión/Incrustaciones"/>
    <x v="9"/>
    <n v="50695199"/>
    <n v="11.04"/>
    <n v="4.968"/>
    <n v="6.0720000000000001"/>
    <n v="1100"/>
    <n v="6.98"/>
    <n v="1150"/>
    <s v="Caudal de agua/día"/>
    <s v="Continua"/>
    <n v="29"/>
    <n v="29"/>
    <n v="202.42000000000002"/>
    <n v="161.11111111111111"/>
    <n v="161.11000000000001"/>
    <d v="2016-01-22T00:00:00"/>
    <s v="Programado"/>
    <d v="2022-11-29T00:00:00"/>
    <s v="0322-OESTE-22"/>
    <s v="Mariana del Pozo"/>
    <m/>
    <m/>
    <m/>
    <m/>
    <s v="Bombeo Mecánico"/>
    <x v="0"/>
    <s v="C"/>
    <s v="EC con rec"/>
    <n v="6.9828000000000001"/>
    <n v="6.98"/>
    <n v="20"/>
    <n v="6.98"/>
    <n v="1"/>
    <n v="7"/>
    <n v="20"/>
    <n v="7"/>
    <s v="VAM"/>
    <n v="1"/>
    <n v="2898"/>
    <s v="B"/>
    <s v="VAM"/>
    <s v="Volcán Auca Mahuida"/>
    <m/>
  </r>
  <r>
    <s v="BOLLAND &amp; CIA. S.A.U"/>
    <d v="2023-12-01T00:00:00"/>
    <s v="Rincon de los Sauces"/>
    <s v="Señal Picada VAM"/>
    <s v="VAM"/>
    <x v="3"/>
    <s v="Pozo productor "/>
    <s v="VAM-18a"/>
    <s v="VAM-18a"/>
    <m/>
    <s v="Integridad y Corrosión"/>
    <s v="Inhibidor de incrustaciones"/>
    <x v="1"/>
    <n v="50601018"/>
    <n v="52"/>
    <n v="2.6"/>
    <n v="49.4"/>
    <n v="850"/>
    <n v="2.4700000000000002"/>
    <n v="50"/>
    <s v="Caudal de agua/día"/>
    <s v="Continua"/>
    <n v="29"/>
    <n v="29"/>
    <n v="71.63000000000001"/>
    <n v="70.8888888888889"/>
    <n v="70.89"/>
    <d v="2018-01-23T00:00:00"/>
    <s v="Programado"/>
    <d v="2022-11-29T00:00:00"/>
    <s v="0323-OESTE-22"/>
    <s v="Mariana del Pozo"/>
    <m/>
    <m/>
    <m/>
    <m/>
    <s v="Electro Sumergible"/>
    <x v="0"/>
    <s v="C"/>
    <s v="Capilar"/>
    <n v="2.4700000000000002"/>
    <n v="2.4700000000000002"/>
    <n v="20"/>
    <n v="2.4700000000000002"/>
    <n v="0.2"/>
    <n v="12"/>
    <n v="20"/>
    <n v="12"/>
    <s v="VAM"/>
    <n v="1"/>
    <n v="1827"/>
    <s v="C"/>
    <s v="VAM"/>
    <s v="Volcán Auca Mahuida"/>
    <m/>
  </r>
  <r>
    <s v="BOLLAND &amp; CIA. S.A.U"/>
    <d v="2023-12-01T00:00:00"/>
    <s v="Rincon de los Sauces"/>
    <s v="Señal Picada VAM"/>
    <s v="VAM"/>
    <x v="3"/>
    <s v="Pozo productor "/>
    <s v="VAM-19a"/>
    <s v="VAM-19a"/>
    <m/>
    <s v="Integridad y Corrosión"/>
    <s v="Inhibidor de corrosión"/>
    <x v="3"/>
    <n v="1000232729"/>
    <n v="8.6999999999999993"/>
    <n v="7.9"/>
    <n v="0.8"/>
    <n v="1000"/>
    <n v="4"/>
    <n v="5000"/>
    <s v="Caudal de agua/día"/>
    <s v="Continua"/>
    <n v="29"/>
    <n v="29"/>
    <n v="116"/>
    <n v="112.77777777777777"/>
    <n v="112.78"/>
    <d v="2011-05-10T00:00:00"/>
    <s v="Programado"/>
    <d v="2017-06-26T00:00:00"/>
    <s v="BND21-IT133-0717"/>
    <m/>
    <m/>
    <m/>
    <m/>
    <m/>
    <s v="Bombeo Mecánico"/>
    <x v="0"/>
    <s v="C"/>
    <s v="EC con rec"/>
    <n v="4"/>
    <n v="4"/>
    <n v="20"/>
    <n v="4"/>
    <n v="1"/>
    <n v="4"/>
    <n v="20"/>
    <n v="4"/>
    <s v="VAM"/>
    <n v="1"/>
    <n v="2333"/>
    <s v="A"/>
    <s v="VAM"/>
    <s v="Volcán Auca Mahuida"/>
    <m/>
  </r>
  <r>
    <s v="BOLLAND &amp; CIA. S.A.U"/>
    <d v="2023-12-01T00:00:00"/>
    <s v="Rincon de los Sauces"/>
    <s v="Señal Picada VAM"/>
    <s v="VAM"/>
    <x v="3"/>
    <s v="Pozo productor "/>
    <s v="VAM-22a"/>
    <s v="VAM-22a"/>
    <m/>
    <s v="Integridad y Corrosión"/>
    <s v="Inhibidor de incrustaciones"/>
    <x v="1"/>
    <n v="50601018"/>
    <n v="308"/>
    <n v="8.3160000000000007"/>
    <n v="299.68400000000003"/>
    <n v="800"/>
    <n v="5.99"/>
    <n v="20"/>
    <s v="Caudal de agua/día"/>
    <s v="Continua"/>
    <n v="29"/>
    <n v="29"/>
    <n v="173.71"/>
    <n v="177.2222222222222"/>
    <n v="177.22"/>
    <d v="2017-03-16T00:00:00"/>
    <s v="Programado"/>
    <d v="2023-01-11T00:00:00"/>
    <s v="0007-OESTE-22"/>
    <s v="Mariana del Pozo"/>
    <m/>
    <m/>
    <m/>
    <m/>
    <s v="Electro Sumergible"/>
    <x v="0"/>
    <s v="C"/>
    <s v="Capilar"/>
    <n v="5.9936800000000003"/>
    <n v="5.99"/>
    <n v="20"/>
    <n v="5.99"/>
    <n v="0.5"/>
    <n v="12"/>
    <n v="20"/>
    <n v="12"/>
    <s v="VAM"/>
    <n v="1"/>
    <n v="2543"/>
    <s v="A"/>
    <s v="VAM"/>
    <s v="Volcán Auca Mahuida"/>
    <m/>
  </r>
  <r>
    <s v="BOLLAND &amp; CIA. S.A.U"/>
    <d v="2023-12-01T00:00:00"/>
    <s v="Rincon de los Sauces"/>
    <s v="Señal Picada VAM"/>
    <s v="VAM"/>
    <x v="3"/>
    <s v="Pozo productor "/>
    <s v="VAM-66a"/>
    <s v="VAM-66a"/>
    <m/>
    <s v="Integridad y Corrosión"/>
    <s v="Inhibidor de corrosión"/>
    <x v="3"/>
    <n v="1000232729"/>
    <n v="27.5"/>
    <n v="17.600000000000001"/>
    <n v="9.9"/>
    <n v="780"/>
    <n v="3.47"/>
    <n v="350"/>
    <s v="Caudal de agua/día"/>
    <s v="Continua"/>
    <n v="29"/>
    <n v="0"/>
    <n v="100.63000000000001"/>
    <n v="0"/>
    <n v="0"/>
    <d v="2020-02-29T00:00:00"/>
    <s v="Programado"/>
    <d v="2023-05-30T00:00:00"/>
    <s v="0134-OESTE-23"/>
    <s v="Mariana del Pozo"/>
    <m/>
    <m/>
    <m/>
    <m/>
    <s v="Bombeo Mecánico"/>
    <x v="0"/>
    <s v="C"/>
    <s v="EC con rec"/>
    <n v="3.4649999999999999"/>
    <n v="3.47"/>
    <n v="20"/>
    <n v="3.47"/>
    <n v="1"/>
    <n v="3"/>
    <n v="20"/>
    <n v="3"/>
    <s v="VAM"/>
    <n v="1"/>
    <n v="1660"/>
    <s v="A"/>
    <s v="VAM"/>
    <s v="Volcán Auca Mahuida"/>
    <s v="p"/>
  </r>
  <r>
    <s v="BOLLAND &amp; CIA. S.A.U"/>
    <d v="2023-12-01T00:00:00"/>
    <s v="Rincon de los Sauces"/>
    <s v="Señal Picada VAM"/>
    <s v="VAM"/>
    <x v="3"/>
    <s v="Pozo productor "/>
    <s v="VAM-26a"/>
    <s v="VAM-26a"/>
    <m/>
    <s v="Integridad y Corrosión"/>
    <s v="Inhibidor de corrosión/Incrustaciones"/>
    <x v="9"/>
    <n v="50695199"/>
    <n v="10.5"/>
    <n v="2.625"/>
    <n v="7.875"/>
    <n v="1500"/>
    <n v="3.94"/>
    <n v="500"/>
    <s v="Caudal de agua/día"/>
    <s v="Continua"/>
    <n v="29"/>
    <n v="29"/>
    <n v="114.26"/>
    <n v="112.77777777777777"/>
    <n v="112.78"/>
    <d v="2009-05-19T00:00:00"/>
    <s v="Programado"/>
    <d v="2023-04-12T00:00:00"/>
    <s v="0102-OESTE-23"/>
    <s v="Mariana del Pozo"/>
    <m/>
    <m/>
    <m/>
    <m/>
    <s v="Bombeo Hidráulico"/>
    <x v="0"/>
    <s v="C"/>
    <s v="EC con rec"/>
    <n v="3.9375"/>
    <n v="3.94"/>
    <n v="20"/>
    <n v="3.94"/>
    <n v="1"/>
    <n v="4"/>
    <n v="20"/>
    <n v="4"/>
    <s v="VAM"/>
    <n v="1"/>
    <n v="1721"/>
    <s v="B"/>
    <s v="VAM"/>
    <s v="Volcán Auca Mahuida"/>
    <m/>
  </r>
  <r>
    <s v="BOLLAND &amp; CIA. S.A.U"/>
    <d v="2023-12-01T00:00:00"/>
    <s v="Rincon de los Sauces"/>
    <s v="Señal Picada VAM"/>
    <s v="VAM"/>
    <x v="3"/>
    <s v="Pozo productor "/>
    <s v="VAM-27a"/>
    <s v="VAM-27a"/>
    <m/>
    <s v="Integridad y Corrosión"/>
    <s v="Inhibidor de corrosión"/>
    <x v="3"/>
    <n v="1000232729"/>
    <n v="18"/>
    <n v="8.1"/>
    <n v="9.9"/>
    <n v="2000"/>
    <n v="4.95"/>
    <n v="500"/>
    <s v="Caudal de agua/día"/>
    <s v="Continua"/>
    <n v="29"/>
    <n v="29"/>
    <n v="143.55000000000001"/>
    <n v="21.481481481481481"/>
    <n v="21.48"/>
    <d v="2012-01-13T00:00:00"/>
    <s v="Programado"/>
    <d v="2022-12-14T00:00:00"/>
    <s v="0328-OESTE-22"/>
    <s v="Mariana del Pozo"/>
    <m/>
    <m/>
    <m/>
    <m/>
    <s v="Bombeo Mecánico"/>
    <x v="0"/>
    <s v="C"/>
    <s v="EC con rec"/>
    <n v="4.95"/>
    <n v="4.95"/>
    <n v="20"/>
    <n v="4.95"/>
    <n v="1"/>
    <n v="5"/>
    <n v="20"/>
    <n v="5"/>
    <s v="VAM"/>
    <n v="1"/>
    <n v="1845"/>
    <s v="A"/>
    <s v="VAM"/>
    <s v="Volcán Auca Mahuida"/>
    <m/>
  </r>
  <r>
    <s v="BOLLAND &amp; CIA. S.A.U"/>
    <d v="2023-12-01T00:00:00"/>
    <s v="Rincon de los Sauces"/>
    <s v="Señal Picada VAM"/>
    <s v="VAM"/>
    <x v="3"/>
    <s v="Pozo productor "/>
    <s v="VAM-34a"/>
    <s v="VAM-34a"/>
    <m/>
    <s v="Integridad y Corrosión"/>
    <s v="Inhibidor de corrosión"/>
    <x v="3"/>
    <n v="1000232729"/>
    <n v="29"/>
    <n v="7.83"/>
    <n v="21.17"/>
    <n v="1500"/>
    <n v="6.14"/>
    <n v="290"/>
    <s v="Caudal de agua/día"/>
    <s v="Continua"/>
    <n v="29"/>
    <n v="0"/>
    <n v="178.06"/>
    <n v="0"/>
    <n v="0"/>
    <d v="2017-04-05T00:00:00"/>
    <s v="Programado"/>
    <d v="2023-05-11T00:00:00"/>
    <s v="0124-OESTE-23"/>
    <s v="Mariana del Pozo"/>
    <m/>
    <m/>
    <m/>
    <m/>
    <s v="Bombeo Mecánico"/>
    <x v="0"/>
    <s v="C"/>
    <s v="EC con rec"/>
    <n v="6.1393000000000004"/>
    <n v="6.14"/>
    <n v="20"/>
    <n v="6.14"/>
    <n v="1"/>
    <n v="6"/>
    <n v="20"/>
    <n v="6"/>
    <s v="VAM"/>
    <n v="1"/>
    <n v="2471"/>
    <s v="B"/>
    <s v="VAM"/>
    <s v="Volcán Auca Mahuida"/>
    <s v="p"/>
  </r>
  <r>
    <s v="BOLLAND &amp; CIA. S.A.U"/>
    <d v="2023-12-01T00:00:00"/>
    <s v="Rincon de los Sauces"/>
    <s v="Señal Picada VAM"/>
    <s v="VAM"/>
    <x v="3"/>
    <s v="Pozo productor "/>
    <s v="VAM-45a"/>
    <s v="VAM-45a"/>
    <m/>
    <s v="Integridad y Corrosión"/>
    <s v="Inhibidor de corrosión"/>
    <x v="3"/>
    <n v="1000232729"/>
    <n v="43"/>
    <n v="7.74"/>
    <n v="35.26"/>
    <n v="1048"/>
    <n v="3.88"/>
    <n v="110"/>
    <s v="Caudal de agua/día"/>
    <s v="Continua"/>
    <n v="29"/>
    <n v="29"/>
    <n v="112.52"/>
    <n v="112.77777777777777"/>
    <n v="112.78"/>
    <d v="2015-02-03T00:00:00"/>
    <s v="Programado"/>
    <d v="2021-11-03T00:00:00"/>
    <s v="Minuta YPF 3-11-21"/>
    <s v="Mariana del Pozo"/>
    <m/>
    <m/>
    <m/>
    <m/>
    <s v="Bombeo Mecánico"/>
    <x v="0"/>
    <s v="C"/>
    <s v="EC con rec"/>
    <n v="3.8786"/>
    <n v="3.88"/>
    <n v="20"/>
    <n v="3.88"/>
    <n v="1"/>
    <n v="4"/>
    <n v="20"/>
    <n v="4"/>
    <s v="VAM"/>
    <n v="1"/>
    <n v="2966"/>
    <s v="A"/>
    <s v="VAM"/>
    <s v="Volcán Auca Mahuida"/>
    <m/>
  </r>
  <r>
    <s v="BOLLAND &amp; CIA. S.A.U"/>
    <d v="2023-12-01T00:00:00"/>
    <s v="Rincon de los Sauces"/>
    <s v="Señal Picada VAM"/>
    <s v="VAM"/>
    <x v="3"/>
    <s v="Linea de pozo"/>
    <s v="VAM-46a"/>
    <s v="VAM-46a"/>
    <m/>
    <s v="Aseguramiento de Flujo"/>
    <s v="Inhibidor de parafinas"/>
    <x v="7"/>
    <n v="1000544363"/>
    <n v="29.25"/>
    <n v="5.85"/>
    <n v="23.4"/>
    <n v="780"/>
    <n v="4.0999999999999996"/>
    <n v="700"/>
    <s v="Caudal de neta/día"/>
    <s v="Continua"/>
    <n v="29"/>
    <n v="29"/>
    <n v="118.89999999999999"/>
    <n v="112.77777777777777"/>
    <n v="112.78"/>
    <d v="2014-09-05T00:00:00"/>
    <s v="Programado"/>
    <d v="2022-06-23T00:00:00"/>
    <s v="0170-OESTE-22"/>
    <s v="Mariana del Pozo"/>
    <m/>
    <m/>
    <m/>
    <m/>
    <s v="Bombeo Mecánico"/>
    <x v="0"/>
    <s v="C"/>
    <s v="EC con rec"/>
    <n v="4.0949999999999998"/>
    <n v="4.0999999999999996"/>
    <n v="20"/>
    <n v="4.0999999999999996"/>
    <n v="1"/>
    <n v="4"/>
    <n v="20"/>
    <n v="4"/>
    <s v="VAM"/>
    <n v="1"/>
    <n v="2067"/>
    <s v="B"/>
    <s v="VAM"/>
    <s v="Volcán Auca Mahuida"/>
    <m/>
  </r>
  <r>
    <s v="BOLLAND &amp; CIA. S.A.U"/>
    <d v="2023-12-01T00:00:00"/>
    <s v="Rincon de los Sauces"/>
    <s v="Señal Picada VAM"/>
    <s v="VAM"/>
    <x v="3"/>
    <s v="Pozo productor "/>
    <s v="VAM-47a"/>
    <s v="VAM-47a"/>
    <m/>
    <s v="Integridad y Corrosión"/>
    <s v="Inhibidor de incrustaciones"/>
    <x v="1"/>
    <n v="50601018"/>
    <n v="13"/>
    <n v="9.1"/>
    <n v="3.9"/>
    <n v="240"/>
    <n v="1.48"/>
    <n v="380"/>
    <s v="Caudal de agua/día"/>
    <s v="Continua"/>
    <n v="29"/>
    <n v="29"/>
    <n v="42.92"/>
    <n v="41"/>
    <n v="41"/>
    <d v="2012-04-24T00:00:00"/>
    <s v="Programado"/>
    <d v="2023-03-29T00:00:00"/>
    <s v="0092-OESTE-23"/>
    <s v="Mariana del Pozo"/>
    <m/>
    <m/>
    <m/>
    <m/>
    <s v="Bombeo Mecánico"/>
    <x v="0"/>
    <s v="C"/>
    <s v="EC con rec"/>
    <n v="1.482"/>
    <n v="1.48"/>
    <n v="20"/>
    <n v="1.48"/>
    <n v="0.2"/>
    <n v="7"/>
    <n v="20"/>
    <n v="7"/>
    <s v="VAM"/>
    <n v="1"/>
    <n v="1733"/>
    <s v="A"/>
    <s v="VAM"/>
    <s v="Volcán Auca Mahuida"/>
    <m/>
  </r>
  <r>
    <s v="BOLLAND &amp; CIA. S.A.U"/>
    <d v="2023-12-01T00:00:00"/>
    <s v="Rincon de los Sauces"/>
    <s v="Señal Picada VAM"/>
    <s v="VAM"/>
    <x v="3"/>
    <s v="Linea de pozo"/>
    <s v="VAM-47a"/>
    <s v="VAM-47a"/>
    <m/>
    <s v="Aseguramiento de Flujo"/>
    <s v="Inhibidor de parafinas"/>
    <x v="4"/>
    <n v="1000518676"/>
    <n v="13"/>
    <n v="9.1"/>
    <n v="3.9"/>
    <n v="240"/>
    <n v="10.92"/>
    <n v="1200"/>
    <s v="Caudal de neta/día"/>
    <s v="Continua"/>
    <n v="29"/>
    <n v="29"/>
    <n v="316.68"/>
    <n v="330"/>
    <n v="330"/>
    <d v="2015-01-13T00:00:00"/>
    <s v="Programado"/>
    <d v="2023-03-29T00:00:00"/>
    <s v="0092-OESTE-23"/>
    <s v="Mariana del Pozo"/>
    <m/>
    <m/>
    <m/>
    <m/>
    <s v="Bombeo Mecánico"/>
    <x v="0"/>
    <s v="C"/>
    <s v="Lin. Conduc."/>
    <n v="10.92"/>
    <n v="10.92"/>
    <n v="20"/>
    <n v="10.92"/>
    <n v="1"/>
    <n v="11"/>
    <n v="20"/>
    <n v="11"/>
    <s v="VAM"/>
    <n v="2"/>
    <n v="1733"/>
    <s v="A"/>
    <s v="VAM"/>
    <s v="Volcán Auca Mahuida"/>
    <m/>
  </r>
  <r>
    <s v="BOLLAND &amp; CIA. S.A.U"/>
    <d v="2023-12-01T00:00:00"/>
    <s v="Rincon de los Sauces"/>
    <s v="Señal Picada VAM"/>
    <s v="VAM"/>
    <x v="3"/>
    <s v="Pozo productor "/>
    <s v="VAM-50a"/>
    <s v="VAM-50a"/>
    <m/>
    <s v="Integridad y Corrosión"/>
    <s v="Inhibidor de corrosión"/>
    <x v="3"/>
    <n v="1000232729"/>
    <n v="39"/>
    <n v="4.29"/>
    <n v="34.71"/>
    <n v="929"/>
    <n v="3.82"/>
    <n v="110"/>
    <s v="Caudal de agua/día"/>
    <s v="Continua"/>
    <n v="29"/>
    <n v="29"/>
    <n v="110.78"/>
    <n v="123.51851851851853"/>
    <n v="123.52"/>
    <d v="2014-03-07T00:00:00"/>
    <s v="Programado"/>
    <d v="2021-11-12T00:00:00"/>
    <s v="0277-OESTE-21"/>
    <m/>
    <m/>
    <m/>
    <m/>
    <m/>
    <s v="Bombeo Mecánico"/>
    <x v="0"/>
    <s v="C"/>
    <s v="EC con rec"/>
    <n v="3.8180999999999998"/>
    <n v="3.82"/>
    <n v="20"/>
    <n v="3.82"/>
    <n v="1"/>
    <n v="4"/>
    <n v="20"/>
    <n v="4"/>
    <s v="VAM"/>
    <n v="1"/>
    <n v="1831"/>
    <s v="B"/>
    <s v="VAM"/>
    <s v="Volcán Auca Mahuida"/>
    <m/>
  </r>
  <r>
    <s v="BOLLAND &amp; CIA. S.A.U"/>
    <d v="2023-12-01T00:00:00"/>
    <s v="Rincon de los Sauces"/>
    <s v="Señal Picada VAM"/>
    <s v="VAM"/>
    <x v="3"/>
    <s v="Pozo productor "/>
    <s v="VAM-52a"/>
    <s v="VAM-52a"/>
    <m/>
    <s v="Integridad y Corrosión"/>
    <s v="Inhibidor de corrosión"/>
    <x v="3"/>
    <n v="1000232729"/>
    <n v="31.2"/>
    <n v="5.6159999999999997"/>
    <n v="25.584"/>
    <n v="520"/>
    <n v="3.58"/>
    <n v="140"/>
    <s v="Caudal de agua/día"/>
    <s v="Continua"/>
    <n v="29"/>
    <n v="29"/>
    <n v="103.82000000000001"/>
    <n v="112.77777777777777"/>
    <n v="112.78"/>
    <d v="2023-01-30T00:00:00"/>
    <s v="Programado"/>
    <d v="2023-01-04T00:00:00"/>
    <s v="0003-OESTE-23"/>
    <s v="Mariana del Pozo"/>
    <m/>
    <m/>
    <m/>
    <m/>
    <s v="Bombeo Mecánico"/>
    <x v="0"/>
    <s v="C"/>
    <s v="EC con rec"/>
    <n v="3.5817599999999996"/>
    <n v="3.58"/>
    <n v="20"/>
    <n v="3.58"/>
    <n v="1"/>
    <n v="4"/>
    <n v="20"/>
    <n v="4"/>
    <s v="VAM"/>
    <n v="1"/>
    <n v="2003"/>
    <s v="B"/>
    <s v="VAM"/>
    <s v="Volcán Auca Mahuida"/>
    <m/>
  </r>
  <r>
    <s v="BOLLAND &amp; CIA. S.A.U"/>
    <d v="2023-12-01T00:00:00"/>
    <s v="Rincon de los Sauces"/>
    <s v="Señal Picada VAM"/>
    <s v="VAM"/>
    <x v="3"/>
    <s v="Pozo productor "/>
    <s v="VAM-53(d)[00]a"/>
    <s v="VAM-53(d)[00]a"/>
    <m/>
    <s v="Integridad y Corrosión"/>
    <s v="Inhibidor de corrosión/Incrustaciones"/>
    <x v="9"/>
    <n v="50695199"/>
    <n v="4.4000000000000004"/>
    <n v="4.2679999999999998"/>
    <n v="0.13200000000000001"/>
    <n v="404"/>
    <n v="5.12"/>
    <n v="38800"/>
    <s v="Caudal de agua/día"/>
    <s v="Continua"/>
    <n v="29"/>
    <n v="0"/>
    <n v="148.47999999999999"/>
    <n v="0"/>
    <n v="0"/>
    <d v="2017-04-12T00:00:00"/>
    <s v="Programado"/>
    <d v="2017-02-14T00:00:00"/>
    <s v="BND21-IT114-0217"/>
    <s v="Mariana del Pozo"/>
    <m/>
    <m/>
    <m/>
    <m/>
    <s v="Bombeo Mecánico"/>
    <x v="0"/>
    <s v="C"/>
    <s v="EC con rec"/>
    <n v="5.1215999999999999"/>
    <n v="5.12"/>
    <n v="20"/>
    <n v="5.12"/>
    <n v="1"/>
    <n v="5"/>
    <n v="20"/>
    <n v="5"/>
    <s v="VAM"/>
    <n v="1"/>
    <n v="1779"/>
    <s v="B"/>
    <s v="VAM"/>
    <s v="Volcán Auca Mahuida"/>
    <s v="p"/>
  </r>
  <r>
    <s v="BOLLAND &amp; CIA. S.A.U"/>
    <d v="2023-12-01T00:00:00"/>
    <s v="Rincon de los Sauces"/>
    <s v="Señal Picada VAM"/>
    <s v="VAM"/>
    <x v="3"/>
    <s v="Pozo productor "/>
    <s v="VAM-58(d)[00]a"/>
    <s v="VAM-58(d)[00]a"/>
    <m/>
    <s v="Integridad y Corrosión"/>
    <s v="Inhibidor de corrosión"/>
    <x v="3"/>
    <n v="1000232729"/>
    <n v="6"/>
    <n v="2.88"/>
    <n v="3.12"/>
    <n v="2900"/>
    <n v="6.24"/>
    <n v="2000"/>
    <s v="Caudal de agua/día"/>
    <s v="Continua"/>
    <n v="29"/>
    <n v="29"/>
    <n v="180.96"/>
    <n v="102.03703703703704"/>
    <n v="102.04"/>
    <d v="2018-03-27T00:00:00"/>
    <s v="Programado"/>
    <d v="2021-11-10T00:00:00"/>
    <s v="0272-OESTE-21"/>
    <s v="Mariana del Pozo"/>
    <m/>
    <m/>
    <m/>
    <m/>
    <s v="Bombeo Mecánico"/>
    <x v="0"/>
    <s v="C"/>
    <s v="EC con rec"/>
    <n v="6.24"/>
    <n v="6.24"/>
    <n v="20"/>
    <n v="6.24"/>
    <n v="1"/>
    <n v="6"/>
    <n v="20"/>
    <n v="6"/>
    <s v="VAM"/>
    <n v="1"/>
    <n v="1738"/>
    <s v="B"/>
    <s v="VAM"/>
    <s v="Volcán Auca Mahuida"/>
    <m/>
  </r>
  <r>
    <s v="BOLLAND &amp; CIA. S.A.U"/>
    <d v="2023-12-01T00:00:00"/>
    <s v="Rincon de los Sauces"/>
    <s v="Señal Picada VAM"/>
    <s v="VAM"/>
    <x v="3"/>
    <s v="Pozo productor "/>
    <s v="VAM-59(d)[00]a"/>
    <s v="VAM-59(d)[00]a"/>
    <m/>
    <s v="Integridad y Corrosión"/>
    <s v="Inhibidor de corrosión/Incrustaciones"/>
    <x v="9"/>
    <n v="50695199"/>
    <n v="18"/>
    <n v="5.4"/>
    <n v="12.6"/>
    <n v="847"/>
    <n v="5.63"/>
    <n v="447"/>
    <s v="Caudal de agua/día"/>
    <s v="Continua"/>
    <n v="29"/>
    <n v="0"/>
    <n v="163.27000000000001"/>
    <n v="0"/>
    <n v="0"/>
    <d v="2018-09-18T00:00:00"/>
    <s v="Programado"/>
    <d v="2023-02-14T00:00:00"/>
    <s v="0044-OESTE-23"/>
    <s v="Mariana del Pozo"/>
    <m/>
    <m/>
    <m/>
    <m/>
    <s v="Bombeo Mecánico"/>
    <x v="0"/>
    <s v="C"/>
    <s v="EC con rec"/>
    <n v="5.6322000000000001"/>
    <n v="5.63"/>
    <n v="20"/>
    <n v="5.63"/>
    <n v="1"/>
    <n v="6"/>
    <n v="20"/>
    <n v="6"/>
    <s v="VAM"/>
    <n v="1"/>
    <n v="1692"/>
    <s v="B"/>
    <s v="VAM"/>
    <s v="Volcán Auca Mahuida"/>
    <s v="p"/>
  </r>
  <r>
    <s v="BOLLAND &amp; CIA. S.A.U"/>
    <d v="2023-12-01T00:00:00"/>
    <s v="Rincon de los Sauces"/>
    <s v="Señal Picada VAM"/>
    <s v="VAM"/>
    <x v="3"/>
    <s v="Linea de pozo"/>
    <s v="VAM-66a"/>
    <s v="VAM-66a"/>
    <m/>
    <s v="Aseguramiento de Flujo"/>
    <s v="Inhibidor de parafinas"/>
    <x v="4"/>
    <n v="1000518676"/>
    <n v="27.5"/>
    <n v="17.600000000000001"/>
    <n v="9.9"/>
    <n v="780"/>
    <n v="13.73"/>
    <n v="780"/>
    <s v="Caudal de neta/día"/>
    <s v="Continua"/>
    <n v="29"/>
    <n v="29"/>
    <n v="398.17"/>
    <n v="430.32258064516128"/>
    <n v="430.32"/>
    <d v="2019-08-30T00:00:00"/>
    <s v="Programado"/>
    <d v="2023-05-30T00:00:00"/>
    <s v="0134-OESTE-23"/>
    <s v="Mariana del Pozo"/>
    <m/>
    <m/>
    <m/>
    <m/>
    <s v="Bombeo Mecánico"/>
    <x v="0"/>
    <s v="C"/>
    <s v="Lin. Conduc."/>
    <n v="13.728000000000002"/>
    <n v="13.73"/>
    <n v="20"/>
    <n v="13.73"/>
    <n v="1"/>
    <n v="14"/>
    <n v="20"/>
    <n v="14"/>
    <s v="VAM"/>
    <n v="1"/>
    <n v="1660"/>
    <s v="A"/>
    <s v="VAM"/>
    <s v="Volcán Auca Mahuida"/>
    <m/>
  </r>
  <r>
    <s v="BOLLAND &amp; CIA. S.A.U"/>
    <d v="2023-12-01T00:00:00"/>
    <s v="Rincon de los Sauces"/>
    <s v="Señal Picada VAM"/>
    <s v="VAM"/>
    <x v="3"/>
    <s v="Pozo productor "/>
    <s v="VAM-70[00]a"/>
    <s v="VAM-70[00]a"/>
    <m/>
    <s v="Integridad y Corrosión"/>
    <s v="Inhibidor de corrosión/Incrustaciones"/>
    <x v="9"/>
    <n v="50695199"/>
    <n v="0"/>
    <n v="0"/>
    <n v="0"/>
    <n v="0"/>
    <n v="0"/>
    <n v="9500"/>
    <s v="Caudal de agua/día"/>
    <s v="Continua"/>
    <n v="29"/>
    <n v="0"/>
    <n v="0"/>
    <n v="0"/>
    <s v=""/>
    <d v="2018-09-19T00:00:00"/>
    <s v="Programado"/>
    <d v="2021-12-09T00:00:00"/>
    <s v="0320-OESTE-21"/>
    <s v="Mariana del Pozo"/>
    <m/>
    <m/>
    <m/>
    <m/>
    <s v=""/>
    <x v="0"/>
    <s v="C"/>
    <s v="EC con rec"/>
    <n v="0"/>
    <n v="0"/>
    <n v="20"/>
    <n v="0"/>
    <n v="0.5"/>
    <n v="0"/>
    <n v="20"/>
    <n v="0"/>
    <s v="VAM"/>
    <n v="1"/>
    <n v="1634"/>
    <s v="S/C"/>
    <s v="VAM"/>
    <s v="Volcán Auca Mahuida"/>
    <s v="p"/>
  </r>
  <r>
    <s v="BOLLAND &amp; CIA. S.A.U"/>
    <d v="2023-12-01T00:00:00"/>
    <s v="Rincon de los Sauces"/>
    <s v="Señal Picada VAM"/>
    <s v="VAM"/>
    <x v="3"/>
    <s v="Pozo productor "/>
    <s v="VAM-73(d)[00]a"/>
    <s v="VAM-73(d)[00]a"/>
    <m/>
    <s v="Integridad y Corrosión"/>
    <s v="Inhibidor de corrosión/Incrustaciones"/>
    <x v="9"/>
    <n v="50695199"/>
    <n v="14.3"/>
    <n v="9.4380000000000006"/>
    <n v="4.8620000000000001"/>
    <n v="524"/>
    <n v="8.02"/>
    <n v="1650"/>
    <s v="Caudal de agua/día"/>
    <s v="Continua"/>
    <n v="29"/>
    <n v="0"/>
    <n v="232.57999999999998"/>
    <n v="0"/>
    <n v="0"/>
    <d v="2018-04-16T00:00:00"/>
    <s v="Programado"/>
    <d v="2019-10-10T00:00:00"/>
    <s v="BND21-IT451-1019"/>
    <s v="Mariana del Pozo"/>
    <m/>
    <m/>
    <m/>
    <m/>
    <s v="Bombeo Mecánico"/>
    <x v="0"/>
    <s v="C"/>
    <s v="EC con rec"/>
    <n v="8.0222999999999995"/>
    <n v="8.02"/>
    <n v="20"/>
    <n v="8.02"/>
    <n v="1"/>
    <n v="8"/>
    <n v="20"/>
    <n v="8"/>
    <s v="VAM"/>
    <n v="1"/>
    <n v="1541"/>
    <s v="A"/>
    <s v="VAM"/>
    <s v="Volcán Auca Mahuida"/>
    <s v="p"/>
  </r>
  <r>
    <s v="BOLLAND &amp; CIA. S.A.U"/>
    <d v="2023-12-01T00:00:00"/>
    <s v="Rincon de los Sauces"/>
    <s v="Señal Picada VAM"/>
    <s v="VAM"/>
    <x v="3"/>
    <s v="Pozo productor "/>
    <s v="VAM-89(d)[00]a"/>
    <s v="VAM-89(d)[00]a"/>
    <m/>
    <s v="Integridad y Corrosión"/>
    <s v="Inhibidor de corrosión/Incrustaciones"/>
    <x v="9"/>
    <n v="50695199"/>
    <n v="15.6"/>
    <n v="14.507999999999999"/>
    <n v="1.0920000000000001"/>
    <n v="546"/>
    <n v="7.64"/>
    <n v="7000"/>
    <s v="Caudal de agua/día"/>
    <s v="Continua"/>
    <n v="29"/>
    <n v="29"/>
    <n v="221.56"/>
    <n v="233.87096774193549"/>
    <n v="233.87"/>
    <d v="2019-01-08T00:00:00"/>
    <s v="Programado"/>
    <d v="2022-11-10T00:00:00"/>
    <s v="0306-OESTE-22"/>
    <s v="Mariana del Pozo"/>
    <m/>
    <m/>
    <m/>
    <m/>
    <s v="Bombeo Mecánico"/>
    <x v="0"/>
    <s v="C"/>
    <s v="EC con rec"/>
    <n v="7.644000000000001"/>
    <n v="7.64"/>
    <n v="20"/>
    <n v="7.64"/>
    <n v="1"/>
    <n v="8"/>
    <n v="20"/>
    <n v="8"/>
    <s v="VAM"/>
    <n v="1"/>
    <n v="1839"/>
    <s v="A"/>
    <s v="VAM"/>
    <s v="Volcán Auca Mahuida"/>
    <m/>
  </r>
  <r>
    <s v="BOLLAND &amp; CIA. S.A.U"/>
    <d v="2023-12-01T00:00:00"/>
    <s v="Rincon de los Sauces"/>
    <s v="Señal Picada VAM"/>
    <s v="VAM"/>
    <x v="3"/>
    <s v="Pozo productor "/>
    <s v="VAM-89(d)[00]a"/>
    <s v="VAM-89(d)[00]a"/>
    <m/>
    <s v="Aseguramiento de Flujo"/>
    <s v="Inhibidor de parafinas"/>
    <x v="15"/>
    <n v="1000582064"/>
    <n v="15.6"/>
    <n v="14.507999999999999"/>
    <n v="1.0920000000000001"/>
    <n v="546"/>
    <n v="11.61"/>
    <n v="800"/>
    <s v="Caudal de neta/día"/>
    <s v="Continua"/>
    <n v="29"/>
    <n v="29"/>
    <n v="336.69"/>
    <n v="520"/>
    <n v="336.69"/>
    <d v="2021-07-21T00:00:00"/>
    <s v="Programado"/>
    <d v="2022-11-10T00:00:00"/>
    <s v="0306-OESTE-22"/>
    <s v="Mariana del Pozo"/>
    <m/>
    <m/>
    <m/>
    <m/>
    <s v="Bombeo Mecánico"/>
    <x v="0"/>
    <s v="C"/>
    <s v="EC con rec"/>
    <n v="11.606399999999999"/>
    <n v="11.61"/>
    <n v="20"/>
    <n v="11.61"/>
    <n v="1"/>
    <n v="12"/>
    <n v="20"/>
    <n v="12"/>
    <s v="VAM"/>
    <n v="2"/>
    <n v="1839"/>
    <s v="A"/>
    <s v="VAM"/>
    <s v="Volcán Auca Mahuida"/>
    <m/>
  </r>
  <r>
    <s v="BOLLAND &amp; CIA. S.A.U"/>
    <d v="2023-12-01T00:00:00"/>
    <s v="Rincon de los Sauces"/>
    <s v="Señal Picada VAM"/>
    <s v="VAM"/>
    <x v="3"/>
    <s v="Pozo productor "/>
    <s v="VAM.a-87(d)[00]a"/>
    <s v="VAM.a-87(d)[00]a"/>
    <m/>
    <s v="Aseguramiento de Flujo"/>
    <s v="Inhibidor de parafinas"/>
    <x v="7"/>
    <n v="1000544363"/>
    <n v="2.23"/>
    <n v="2.1030000000000002"/>
    <n v="0.127"/>
    <n v="82"/>
    <n v="6.1"/>
    <n v="2900"/>
    <s v="Caudal de neta/día"/>
    <s v="Continua"/>
    <n v="29"/>
    <n v="29"/>
    <n v="176.89999999999998"/>
    <n v="177.74193548387098"/>
    <n v="177.74"/>
    <d v="2018-12-19T00:00:00"/>
    <s v="Programado"/>
    <d v="2022-06-23T00:00:00"/>
    <s v="0170-OESTE-22"/>
    <s v="Mariana del Pozo"/>
    <m/>
    <m/>
    <m/>
    <m/>
    <s v="Bombeo Mecánico"/>
    <x v="0"/>
    <s v="C"/>
    <s v="Lin. Conduc."/>
    <n v="6.0987000000000009"/>
    <n v="6.1"/>
    <n v="20"/>
    <n v="6.1"/>
    <n v="1"/>
    <n v="6"/>
    <n v="20"/>
    <n v="6"/>
    <s v="VAM"/>
    <n v="1"/>
    <n v="1851"/>
    <s v="C"/>
    <s v="VAM"/>
    <s v="Volcán Auca Mahuida"/>
    <m/>
  </r>
  <r>
    <s v="BOLLAND &amp; CIA. S.A.U"/>
    <d v="2023-12-01T00:00:00"/>
    <s v="Rincon de los Sauces"/>
    <s v="Señal Picada VAM"/>
    <s v="VAM"/>
    <x v="3"/>
    <s v="Pozo productor "/>
    <s v="VAM-65a(d)"/>
    <s v="VAM-65a(d)"/>
    <m/>
    <s v="Aseguramiento de Flujo"/>
    <s v="Inhibidor de parafinas"/>
    <x v="7"/>
    <n v="1000544363"/>
    <n v="14.4"/>
    <n v="14.342000000000001"/>
    <n v="5.8000000000000003E-2"/>
    <n v="2477"/>
    <n v="16.489999999999998"/>
    <n v="1150"/>
    <s v="Caudal de neta/día"/>
    <s v="Continua"/>
    <n v="29"/>
    <n v="29"/>
    <n v="478.21"/>
    <n v="439.67741935483872"/>
    <n v="439.68"/>
    <d v="2021-02-21T00:00:00"/>
    <s v="Programado"/>
    <d v="2023-03-08T00:00:00"/>
    <s v="Minuta YPF 18-4-23"/>
    <s v="Mariana del Pozo"/>
    <m/>
    <m/>
    <m/>
    <m/>
    <s v="Bombeo Mecánico"/>
    <x v="0"/>
    <s v="C"/>
    <s v="EC con rec"/>
    <n v="16.493299999999998"/>
    <n v="16.489999999999998"/>
    <n v="20"/>
    <n v="16.489999999999998"/>
    <n v="1"/>
    <n v="16"/>
    <n v="20"/>
    <n v="16"/>
    <s v="VAM"/>
    <n v="1"/>
    <n v="1624"/>
    <s v="A"/>
    <s v="VAM"/>
    <s v="Volcán Auca Mahuida"/>
    <m/>
  </r>
  <r>
    <s v="BOLLAND &amp; CIA. S.A.U"/>
    <d v="2023-12-01T00:00:00"/>
    <s v="Rincon de los Sauces"/>
    <s v="Señal Picada VAM"/>
    <s v="VAM"/>
    <x v="3"/>
    <s v="Pozo productor "/>
    <s v="RiAlN-2[01]b"/>
    <s v="RiAlN-2[01]b"/>
    <m/>
    <s v="Aseguramiento de Flujo"/>
    <s v="Inhibidor de parafinas"/>
    <x v="15"/>
    <n v="1000582064"/>
    <n v="20.399999999999999"/>
    <n v="20.196000000000002"/>
    <n v="0.20399999999999999"/>
    <n v="623"/>
    <n v="12.12"/>
    <n v="600"/>
    <s v="Caudal de neta/día"/>
    <s v="Continua"/>
    <n v="29"/>
    <n v="29"/>
    <n v="351.47999999999996"/>
    <n v="332.09677419354836"/>
    <n v="332.1"/>
    <d v="2021-06-10T00:00:00"/>
    <s v="Programado"/>
    <d v="2023-05-16T00:00:00"/>
    <s v="0127-OESTE-23"/>
    <s v="Mariana del Pozo"/>
    <m/>
    <m/>
    <m/>
    <m/>
    <s v="Bombeo Mecánico"/>
    <x v="0"/>
    <s v="C"/>
    <s v="EC con rec"/>
    <n v="12.117599999999999"/>
    <n v="12.12"/>
    <n v="20"/>
    <n v="12.12"/>
    <n v="1"/>
    <n v="12"/>
    <n v="20"/>
    <n v="12"/>
    <s v="VAM"/>
    <n v="1"/>
    <n v="1628"/>
    <s v="A"/>
    <s v="VAM"/>
    <s v="Volcán Auca Mahuida"/>
    <m/>
  </r>
  <r>
    <s v="BOLLAND &amp; CIA. S.A.U"/>
    <d v="2023-12-01T00:00:00"/>
    <s v="Rincon de los Sauces"/>
    <s v="Señal Picada VAM"/>
    <s v="SP- 06"/>
    <x v="0"/>
    <s v="Pozo productor "/>
    <s v="SP-138(I)[00]a"/>
    <s v="SP-138(I)[00]a"/>
    <m/>
    <s v="Integridad y Corrosión"/>
    <s v="Inhibidor de corrosión"/>
    <x v="3"/>
    <n v="1000232729"/>
    <n v="153.19999999999999"/>
    <n v="6.3419999999999996"/>
    <n v="146.858"/>
    <n v="100"/>
    <n v="5.14"/>
    <n v="35"/>
    <s v="Caudal de agua/día"/>
    <s v="Continua"/>
    <n v="29"/>
    <n v="29"/>
    <n v="149.06"/>
    <n v="172.43243243243242"/>
    <n v="172.43"/>
    <d v="2021-03-31T00:00:00"/>
    <s v="Programado"/>
    <d v="2021-03-31T00:00:00"/>
    <s v="BND21-IT494-0720 rev-1"/>
    <s v="Mariana del Pozo"/>
    <m/>
    <m/>
    <m/>
    <m/>
    <s v="Cavidad Progresiva"/>
    <x v="0"/>
    <s v="C"/>
    <s v="EC con rec"/>
    <n v="5.1400299999999994"/>
    <n v="5.14"/>
    <n v="20"/>
    <n v="5.14"/>
    <n v="1"/>
    <n v="5"/>
    <n v="20"/>
    <n v="5"/>
    <s v="SP 2"/>
    <n v="1"/>
    <n v="1675"/>
    <s v="B"/>
    <s v="SP- 06"/>
    <s v="Señal Picada"/>
    <m/>
  </r>
  <r>
    <s v="BOLLAND &amp; CIA. S.A.U"/>
    <d v="2023-12-01T00:00:00"/>
    <s v="Rincon de los Sauces"/>
    <s v="Señal Picada VAM"/>
    <s v="SP-10"/>
    <x v="0"/>
    <s v="Pozo productor "/>
    <s v="SP-504a"/>
    <s v="SP-504a"/>
    <m/>
    <s v="Integridad y Corrosión"/>
    <s v="Inhibidor de corrosión"/>
    <x v="3"/>
    <n v="1000232729"/>
    <n v="38.6"/>
    <n v="2.1230000000000002"/>
    <n v="36.476999999999997"/>
    <n v="100"/>
    <n v="4.74"/>
    <n v="130"/>
    <s v="Caudal de agua/día"/>
    <s v="Continua"/>
    <n v="29"/>
    <n v="0"/>
    <n v="137.46"/>
    <n v="0"/>
    <n v="0"/>
    <d v="2022-01-07T00:00:00"/>
    <s v="Programado"/>
    <d v="2022-01-05T00:00:00"/>
    <s v="Minuta YPF 5-1-22"/>
    <s v="Mariana del Pozo"/>
    <m/>
    <m/>
    <m/>
    <m/>
    <s v="Cavidad Progresiva"/>
    <x v="0"/>
    <s v="C"/>
    <s v="Continua"/>
    <n v="4.7420099999999996"/>
    <n v="4.74"/>
    <n v="20"/>
    <n v="4.74"/>
    <n v="1"/>
    <n v="5"/>
    <n v="20"/>
    <n v="5"/>
    <s v="SP 2"/>
    <m/>
    <n v="2105"/>
    <s v="A"/>
    <s v="SP-10"/>
    <s v="Señal Picada"/>
    <s v="p"/>
  </r>
  <r>
    <s v="BOLLAND &amp; CIA. S.A.U"/>
    <d v="2023-12-01T00:00:00"/>
    <s v="Rincon de los Sauces"/>
    <s v="Señal Picada VAM"/>
    <s v="VAM"/>
    <x v="3"/>
    <s v="Pozo productor "/>
    <s v="VAM-25a"/>
    <s v="VAM-25a"/>
    <m/>
    <s v="Integridad y Corrosión"/>
    <s v="Inhibidor de incrustaciones"/>
    <x v="1"/>
    <n v="50601018"/>
    <n v="68"/>
    <n v="8.2959999999999994"/>
    <n v="59.704000000000001"/>
    <n v="2700"/>
    <n v="1.31"/>
    <n v="22"/>
    <s v="Caudal de agua/día"/>
    <s v="Continua"/>
    <n v="29"/>
    <n v="29"/>
    <n v="37.99"/>
    <n v="41.888888888888886"/>
    <n v="41.89"/>
    <d v="2020-11-12T00:00:00"/>
    <s v="Programado"/>
    <d v="2022-01-25T00:00:00"/>
    <s v="0018-OESTE-22"/>
    <s v="Mariana del Pozo"/>
    <m/>
    <m/>
    <m/>
    <m/>
    <s v="Electro Sumergible"/>
    <x v="0"/>
    <s v="C"/>
    <s v="Capilar"/>
    <n v="1.313488"/>
    <n v="1.31"/>
    <n v="20"/>
    <n v="1.31"/>
    <n v="0.2"/>
    <n v="7"/>
    <n v="20"/>
    <n v="7"/>
    <s v="VAM"/>
    <m/>
    <n v="1470"/>
    <s v="A"/>
    <s v="VAM"/>
    <s v="Volcán Auca Mahuida"/>
    <m/>
  </r>
  <r>
    <s v="BOLLAND &amp; CIA. S.A.U"/>
    <d v="2023-12-01T00:00:00"/>
    <s v="Rincon de los Sauces"/>
    <s v="Señal Picada VAM"/>
    <s v="SP- 07"/>
    <x v="0"/>
    <s v="Pozo productor "/>
    <s v="SP-148(I)[00]a"/>
    <s v="SP-148(I)[00]a"/>
    <m/>
    <s v="Integridad y Corrosión"/>
    <s v="Inhibidor de incrustaciones"/>
    <x v="1"/>
    <n v="50601018"/>
    <n v="171"/>
    <n v="1.1970000000000001"/>
    <n v="169.803"/>
    <n v="10"/>
    <n v="3.74"/>
    <n v="22"/>
    <s v="Caudal de agua/día"/>
    <s v="Continua"/>
    <n v="29"/>
    <n v="0"/>
    <n v="108.46000000000001"/>
    <n v="0"/>
    <n v="0"/>
    <d v="2014-09-01T00:00:00"/>
    <s v="Programado"/>
    <d v="2022-05-20T00:00:00"/>
    <s v="0135-OESTE-22"/>
    <s v="Mariana del Pozo"/>
    <m/>
    <m/>
    <m/>
    <m/>
    <s v="Electro Sumergible"/>
    <x v="0"/>
    <s v="C"/>
    <s v="Capilar"/>
    <n v="3.7356660000000002"/>
    <n v="3.74"/>
    <n v="20"/>
    <n v="3.74"/>
    <n v="0.5"/>
    <n v="7"/>
    <n v="20"/>
    <n v="7"/>
    <s v="SP 2"/>
    <n v="1"/>
    <n v="3242"/>
    <s v="A"/>
    <s v="SP- 07"/>
    <s v="Señal Picada"/>
    <s v="p"/>
  </r>
  <r>
    <s v="BOLLAND &amp; CIA. S.A.U"/>
    <d v="2023-12-01T00:00:00"/>
    <s v="Rincon de los Sauces"/>
    <s v="Señal Picada VAM"/>
    <s v="SP- 06"/>
    <x v="0"/>
    <s v="Pozo productor "/>
    <s v="SP-392a"/>
    <s v="SP-392a"/>
    <m/>
    <s v="Integridad y Corrosión"/>
    <s v="Inhibidor de corrosión"/>
    <x v="3"/>
    <n v="1000232729"/>
    <n v="51"/>
    <n v="4.59"/>
    <n v="46.41"/>
    <n v="100"/>
    <n v="4.18"/>
    <n v="90"/>
    <s v="Caudal de agua/día"/>
    <s v="Continua"/>
    <n v="29"/>
    <n v="0"/>
    <n v="121.22"/>
    <n v="0"/>
    <n v="0"/>
    <d v="2022-01-12T00:00:00"/>
    <s v="Programado"/>
    <d v="2021-08-05T00:00:00"/>
    <s v="0144-OESTE-21"/>
    <s v="Mariana del Pozo"/>
    <m/>
    <m/>
    <m/>
    <m/>
    <s v="Bombeo Mecánico"/>
    <x v="0"/>
    <s v="C"/>
    <s v="EC "/>
    <n v="4.1768999999999998"/>
    <n v="4.18"/>
    <n v="20"/>
    <n v="4.18"/>
    <n v="1"/>
    <n v="4"/>
    <n v="20"/>
    <n v="4"/>
    <s v="SP 1"/>
    <n v="2"/>
    <n v="1850"/>
    <s v="A"/>
    <s v="SP- 06"/>
    <s v="Señal Picada"/>
    <s v="p"/>
  </r>
  <r>
    <s v="BOLLAND &amp; CIA. S.A.U"/>
    <d v="2023-12-01T00:00:00"/>
    <s v="Rincon de los Sauces"/>
    <s v="Señal Picada VAM"/>
    <s v="SP- 07"/>
    <x v="0"/>
    <s v="Pozo productor "/>
    <s v="SP-476a"/>
    <s v="SP-476a"/>
    <m/>
    <s v="Integridad y Corrosión"/>
    <s v="Inhibidor de incrustaciones"/>
    <x v="1"/>
    <n v="50601018"/>
    <n v="198"/>
    <n v="1.98"/>
    <n v="196.02"/>
    <n v="10"/>
    <n v="4.9000000000000004"/>
    <n v="25"/>
    <s v="Caudal de agua/día"/>
    <s v="Continua"/>
    <n v="29"/>
    <n v="0"/>
    <n v="142.10000000000002"/>
    <n v="0"/>
    <n v="0"/>
    <d v="2022-08-31T00:00:00"/>
    <s v="Programado"/>
    <d v="2022-08-31T00:00:00"/>
    <s v="0236-OESTE-22"/>
    <s v="Mariana del Pozo"/>
    <m/>
    <m/>
    <m/>
    <m/>
    <s v="Electro Sumergible"/>
    <x v="0"/>
    <s v="C"/>
    <s v="Capilar"/>
    <n v="4.9005000000000001"/>
    <n v="4.9000000000000004"/>
    <n v="20"/>
    <n v="4.9000000000000004"/>
    <n v="0.5"/>
    <n v="10"/>
    <n v="20"/>
    <n v="10"/>
    <s v="SP 2"/>
    <n v="1"/>
    <n v="1512"/>
    <s v="A"/>
    <s v="SP- 07"/>
    <s v="Señal Picada"/>
    <s v="p"/>
  </r>
  <r>
    <s v="BOLLAND &amp; CIA. S.A.U"/>
    <d v="2023-12-01T00:00:00"/>
    <s v="Rincon de los Sauces"/>
    <s v="Señal Picada VAM"/>
    <s v="SP- 02"/>
    <x v="0"/>
    <s v="Pozo productor "/>
    <s v="SP-278"/>
    <s v="SP-278"/>
    <m/>
    <s v="Integridad y Corrosión"/>
    <s v="Biocida"/>
    <x v="6"/>
    <n v="50600926"/>
    <n v="212"/>
    <n v="1.696"/>
    <n v="210.304"/>
    <n v="100"/>
    <n v="47.32"/>
    <n v="15"/>
    <s v="Caudal de agua entre batchs"/>
    <s v="Batch Cuba"/>
    <n v="2"/>
    <n v="2"/>
    <n v="94.64"/>
    <n v="94.64"/>
    <n v="94.64"/>
    <d v="2021-11-03T00:00:00"/>
    <s v="Programado"/>
    <d v="2021-11-03T00:00:00"/>
    <s v="Minuta YPF 3-11-21"/>
    <s v="Mariana del Pozo"/>
    <m/>
    <m/>
    <m/>
    <m/>
    <s v="Electro Sumergible"/>
    <x v="1"/>
    <s v="Q"/>
    <s v="Batch"/>
    <n v="3.15456"/>
    <n v="47.32"/>
    <n v="47.32"/>
    <n v="47.32"/>
    <n v="1"/>
    <n v="47"/>
    <n v="47"/>
    <n v="47"/>
    <s v="Camioneros"/>
    <m/>
    <n v="2717"/>
    <s v="A"/>
    <s v="SP- 02"/>
    <s v="Señal Picada"/>
    <m/>
  </r>
  <r>
    <s v="BOLLAND &amp; CIA. S.A.U"/>
    <d v="2023-12-01T00:00:00"/>
    <s v="Rincon de los Sauces"/>
    <s v="Señal Picada VAM"/>
    <s v="SP- 03"/>
    <x v="0"/>
    <s v="Pozo productor "/>
    <s v="SP-63(I)"/>
    <s v="SP-63(I)"/>
    <m/>
    <s v="Integridad y Corrosión"/>
    <s v="Biocida"/>
    <x v="6"/>
    <n v="50600926"/>
    <n v="207"/>
    <n v="2.2770000000000001"/>
    <n v="204.72300000000001"/>
    <n v="100"/>
    <n v="46.06"/>
    <n v="15"/>
    <s v="Caudal de agua entre batchs"/>
    <s v="Batch Cuba"/>
    <n v="2"/>
    <n v="2"/>
    <n v="92.12"/>
    <n v="92.12"/>
    <n v="92.12"/>
    <d v="2016-09-23T00:00:00"/>
    <s v="Programado"/>
    <d v="2022-11-14T00:00:00"/>
    <s v="0309-OESTE-22"/>
    <s v="Mariana del Pozo"/>
    <m/>
    <m/>
    <m/>
    <m/>
    <s v="Electro Sumergible"/>
    <x v="1"/>
    <s v="Q"/>
    <s v="Batch"/>
    <n v="3.0708450000000003"/>
    <n v="46.06"/>
    <n v="46.06"/>
    <n v="46.06"/>
    <n v="1"/>
    <n v="46"/>
    <n v="46"/>
    <n v="46"/>
    <s v="SP 2"/>
    <m/>
    <n v="2666"/>
    <s v="A"/>
    <s v="SP- 03"/>
    <s v="Señal Picada"/>
    <m/>
  </r>
  <r>
    <s v="BOLLAND &amp; CIA. S.A.U"/>
    <d v="2023-12-01T00:00:00"/>
    <s v="Rincon de los Sauces"/>
    <s v="Señal Picada VAM"/>
    <s v="SP- 06"/>
    <x v="0"/>
    <s v="Pozo productor "/>
    <s v="SP-311a"/>
    <s v="SP-311a"/>
    <m/>
    <s v="Integridad y Corrosión"/>
    <s v="Biocida"/>
    <x v="6"/>
    <n v="50600926"/>
    <n v="193.7"/>
    <n v="1.1619999999999999"/>
    <n v="192.53800000000001"/>
    <n v="250"/>
    <n v="72.2"/>
    <n v="25"/>
    <s v="Caudal de agua entre batchs"/>
    <s v="Batch Cuba"/>
    <n v="2"/>
    <n v="2"/>
    <n v="144.4"/>
    <n v="144.4"/>
    <n v="144.4"/>
    <d v="2016-09-07T00:00:00"/>
    <s v="Programado"/>
    <d v="2020-08-11T00:00:00"/>
    <s v="BND21-IT496-0820"/>
    <s v="Mariana del Pozo"/>
    <m/>
    <m/>
    <m/>
    <m/>
    <s v="Electro Sumergible"/>
    <x v="1"/>
    <s v="Q"/>
    <s v="Batch"/>
    <n v="4.8134500000000005"/>
    <n v="72.2"/>
    <n v="72.2"/>
    <n v="72.2"/>
    <n v="1"/>
    <n v="72"/>
    <n v="72"/>
    <n v="72"/>
    <s v="SP 2"/>
    <m/>
    <n v="2018"/>
    <s v="C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109a(I)"/>
    <s v="SP-109a(I)"/>
    <m/>
    <s v="Integridad y Corrosión"/>
    <s v="Biocida"/>
    <x v="6"/>
    <n v="50600926"/>
    <n v="229.9"/>
    <n v="1.609"/>
    <n v="228.291"/>
    <n v="150"/>
    <n v="51.37"/>
    <n v="15"/>
    <s v="Caudal de agua entre batchs"/>
    <s v="Batch Cuba"/>
    <n v="2"/>
    <n v="2"/>
    <n v="102.74"/>
    <n v="102.74"/>
    <n v="102.74"/>
    <d v="2011-05-28T00:00:00"/>
    <s v="Programado"/>
    <d v="2023-01-30T00:00:00"/>
    <s v="Minuta YPF 31/1/23"/>
    <s v="Mariana del Pozo"/>
    <m/>
    <m/>
    <m/>
    <m/>
    <s v="Electro Sumergible"/>
    <x v="1"/>
    <s v="Q"/>
    <s v="Batch"/>
    <n v="3.4243649999999999"/>
    <n v="51.37"/>
    <n v="51.37"/>
    <n v="51.37"/>
    <n v="1"/>
    <n v="51"/>
    <n v="51"/>
    <n v="51"/>
    <s v="Camioneros"/>
    <m/>
    <n v="2000"/>
    <s v="B"/>
    <s v="SP- 06"/>
    <s v="Señal Picada"/>
    <m/>
  </r>
  <r>
    <s v="BOLLAND &amp; CIA. S.A.U"/>
    <d v="2023-12-01T00:00:00"/>
    <s v="Rincon de los Sauces"/>
    <s v="Señal Picada VAM"/>
    <s v="SCB- 01"/>
    <x v="2"/>
    <s v="Pozo productor "/>
    <s v="SCB-139a"/>
    <s v="SCB-139a"/>
    <m/>
    <s v="Integridad y Corrosión"/>
    <s v="Inhibidor de corrosión"/>
    <x v="3"/>
    <n v="1000232729"/>
    <n v="57"/>
    <n v="7.98"/>
    <n v="49.02"/>
    <n v="123"/>
    <n v="36.770000000000003"/>
    <n v="50"/>
    <s v="Caudal de agua entre batchs"/>
    <s v="Batch Camión"/>
    <n v="2"/>
    <n v="4"/>
    <n v="73.540000000000006"/>
    <n v="147.08000000000001"/>
    <n v="147.08000000000001"/>
    <d v="2023-04-11T00:00:00"/>
    <s v="Programado"/>
    <d v="2023-04-11T00:00:00"/>
    <s v="0099-OESTE-23"/>
    <s v="Mariana del Pozo"/>
    <m/>
    <m/>
    <m/>
    <m/>
    <s v="Bombeo Mecánico"/>
    <x v="1"/>
    <s v="Q"/>
    <s v="Batch&amp;Recirc"/>
    <n v="2.4510000000000001"/>
    <n v="36.770000000000003"/>
    <n v="36.770000000000003"/>
    <n v="36.770000000000003"/>
    <n v="1"/>
    <n v="37"/>
    <n v="37"/>
    <n v="37"/>
    <s v="SCB CHO "/>
    <m/>
    <n v="2025"/>
    <s v="A"/>
    <s v="SCB- 01"/>
    <s v="Señal Cerro Bayo"/>
    <m/>
  </r>
  <r>
    <s v="BOLLAND &amp; CIA. S.A.U"/>
    <d v="2023-12-01T00:00:00"/>
    <s v="Rincon de los Sauces"/>
    <s v="Señal Picada VAM"/>
    <s v="SCB- 01"/>
    <x v="2"/>
    <s v="Pozo productor "/>
    <s v="SCB-139a"/>
    <s v="SCB-139a"/>
    <m/>
    <s v="Integridad y Corrosión"/>
    <s v="Biocida"/>
    <x v="6"/>
    <n v="50600926"/>
    <n v="57"/>
    <n v="7.98"/>
    <n v="49.02"/>
    <n v="123"/>
    <n v="36.770000000000003"/>
    <n v="50"/>
    <s v="Caudal de agua entre batchs"/>
    <s v="Batch Camión"/>
    <n v="2"/>
    <n v="2"/>
    <n v="73.540000000000006"/>
    <n v="73.540000000000006"/>
    <n v="73.540000000000006"/>
    <d v="2023-04-18T00:00:00"/>
    <s v="Programado"/>
    <d v="2023-04-18T00:00:00"/>
    <s v="Minuta YPF 18-4-23"/>
    <s v="Mariana del Pozo"/>
    <m/>
    <m/>
    <m/>
    <m/>
    <s v="Bombeo Mecánico"/>
    <x v="1"/>
    <s v="Q"/>
    <s v="Batch"/>
    <n v="2.4510000000000001"/>
    <n v="36.770000000000003"/>
    <n v="36.770000000000003"/>
    <n v="36.770000000000003"/>
    <n v="1"/>
    <n v="37"/>
    <n v="37"/>
    <n v="37"/>
    <s v="SCB CHO "/>
    <m/>
    <n v="2025"/>
    <s v="A"/>
    <s v="SCB- 01"/>
    <s v="Señal Cerro Bayo"/>
    <m/>
  </r>
  <r>
    <s v="BOLLAND &amp; CIA. S.A.U"/>
    <d v="2023-12-01T00:00:00"/>
    <s v="Rincon de los Sauces"/>
    <s v="Señal Picada VAM"/>
    <s v="SP- 06"/>
    <x v="0"/>
    <s v="Pozo productor "/>
    <s v="SP-138(I)[00]a"/>
    <s v="SP-138(I)[00]a"/>
    <m/>
    <s v="Integridad y Corrosión"/>
    <s v="Biocida"/>
    <x v="6"/>
    <n v="50600926"/>
    <n v="153.19999999999999"/>
    <n v="6.3419999999999996"/>
    <n v="146.858"/>
    <n v="100"/>
    <n v="77.099999999999994"/>
    <n v="35"/>
    <s v="Caudal de agua entre batchs"/>
    <s v="Batch Camión"/>
    <n v="2"/>
    <n v="2"/>
    <n v="154.19999999999999"/>
    <n v="154.19999999999999"/>
    <n v="154.19999999999999"/>
    <d v="2023-03-14T00:00:00"/>
    <s v="Programado"/>
    <d v="2023-03-13T00:00:00"/>
    <s v="Mail Mariana del Pozo"/>
    <s v="Mariana del Pozo"/>
    <m/>
    <m/>
    <m/>
    <m/>
    <s v="Cavidad Progresiva"/>
    <x v="1"/>
    <s v="Q"/>
    <s v="Batch"/>
    <n v="5.1400299999999994"/>
    <n v="77.099999999999994"/>
    <n v="77.099999999999994"/>
    <n v="77.099999999999994"/>
    <n v="1"/>
    <n v="77"/>
    <n v="77"/>
    <n v="77"/>
    <s v="SP 3"/>
    <m/>
    <n v="1675"/>
    <s v="B"/>
    <s v="SP- 06"/>
    <s v="Señal Picada"/>
    <m/>
  </r>
  <r>
    <s v="BOLLAND &amp; CIA. S.A.U"/>
    <d v="2023-12-01T00:00:00"/>
    <s v="Rincon de los Sauces"/>
    <s v="Señal Picada VAM"/>
    <s v="SP- 02"/>
    <x v="0"/>
    <s v="Pozo productor "/>
    <s v="SP-0044[00]a(I)"/>
    <s v="SP-0044[00]a(I)"/>
    <m/>
    <s v="Integridad y Corrosión"/>
    <s v="Inhibidor de corrosión"/>
    <x v="3"/>
    <n v="1000232729"/>
    <n v="43"/>
    <n v="2.0640000000000001"/>
    <n v="40.936"/>
    <n v="100"/>
    <n v="20"/>
    <n v="30"/>
    <s v="Caudal de agua entre batchs"/>
    <s v="Batch Camión"/>
    <n v="2"/>
    <n v="2"/>
    <n v="40"/>
    <n v="40"/>
    <n v="40"/>
    <d v="2011-11-02T00:00:00"/>
    <s v="Programado"/>
    <d v="2023-03-29T00:00:00"/>
    <s v="Minuta YPF 18-4-23"/>
    <s v="Mariana del Pozo"/>
    <m/>
    <m/>
    <m/>
    <m/>
    <s v="Cavidad Progresiva"/>
    <x v="1"/>
    <s v="Q"/>
    <s v="Batch&amp;Recirc"/>
    <n v="1.2280799999999998"/>
    <n v="18.420000000000002"/>
    <n v="20"/>
    <n v="20"/>
    <n v="1"/>
    <n v="18"/>
    <n v="20"/>
    <n v="20"/>
    <s v="Camioneros"/>
    <m/>
    <n v="2807"/>
    <s v="A"/>
    <s v="SP- 02"/>
    <s v="Señal Picada"/>
    <m/>
  </r>
  <r>
    <s v="BOLLAND &amp; CIA. S.A.U"/>
    <d v="2023-12-01T00:00:00"/>
    <s v="Rincon de los Sauces"/>
    <s v="Señal Picada VAM"/>
    <s v="SP- 02"/>
    <x v="0"/>
    <s v="Pozo productor "/>
    <s v="SP-370[00]a"/>
    <s v="SP-370[00]a"/>
    <m/>
    <s v="Aseguramiento de Flujo"/>
    <s v="Inhibidor de parafinas"/>
    <x v="7"/>
    <n v="1000544363"/>
    <n v="2.5"/>
    <n v="2.125"/>
    <n v="0.375"/>
    <n v="100"/>
    <n v="31.88"/>
    <n v="1000"/>
    <s v="Caudal de neta durante el batch"/>
    <s v="Batch Camión"/>
    <n v="2"/>
    <n v="2"/>
    <n v="63.76"/>
    <n v="63.76"/>
    <n v="63.76"/>
    <d v="2022-05-24T00:00:00"/>
    <s v="Programado"/>
    <d v="2023-01-25T00:00:00"/>
    <s v="0025-OESTE-23"/>
    <s v="Mariana del Pozo"/>
    <m/>
    <m/>
    <m/>
    <m/>
    <s v="Cavidad Progresiva"/>
    <x v="1"/>
    <s v="Q"/>
    <s v="Batch"/>
    <n v="2.125"/>
    <n v="31.88"/>
    <n v="31.88"/>
    <n v="31.88"/>
    <n v="1"/>
    <n v="32"/>
    <n v="32"/>
    <n v="32"/>
    <s v="Camioneros"/>
    <m/>
    <s v="S/D"/>
    <s v="B"/>
    <s v="SP- 02"/>
    <s v="Señal Picada"/>
    <m/>
  </r>
  <r>
    <s v="BOLLAND &amp; CIA. S.A.U"/>
    <d v="2023-12-01T00:00:00"/>
    <s v="Rincon de los Sauces"/>
    <s v="Señal Picada VAM"/>
    <s v="SP- 04"/>
    <x v="0"/>
    <s v="Pozo productor "/>
    <s v="SP-83"/>
    <s v="SP-83"/>
    <m/>
    <s v="Integridad y Corrosión"/>
    <s v="Inhibidor de corrosión"/>
    <x v="3"/>
    <n v="1000232729"/>
    <n v="108"/>
    <n v="3.78"/>
    <n v="104.22"/>
    <n v="10"/>
    <n v="39.08"/>
    <n v="25"/>
    <s v="Caudal de agua entre batchs"/>
    <s v="Batch Camión"/>
    <n v="2"/>
    <n v="0"/>
    <n v="78.16"/>
    <n v="0"/>
    <n v="0"/>
    <d v="2011-01-21T00:00:00"/>
    <s v="Programado"/>
    <d v="2021-11-03T00:00:00"/>
    <s v="Minuta YPF 3-11-21"/>
    <s v="Mariana del Pozo"/>
    <m/>
    <m/>
    <m/>
    <m/>
    <s v="Cavidad Progresiva"/>
    <x v="1"/>
    <s v="Q"/>
    <s v="Batch"/>
    <n v="2.6055000000000001"/>
    <n v="39.08"/>
    <n v="39.08"/>
    <n v="39.08"/>
    <n v="1"/>
    <n v="39"/>
    <n v="39"/>
    <n v="39"/>
    <s v="Camioneros"/>
    <m/>
    <n v="2731"/>
    <s v="A"/>
    <s v="SP- 04"/>
    <s v="Señal Picada"/>
    <s v="p"/>
  </r>
  <r>
    <s v="BOLLAND &amp; CIA. S.A.U"/>
    <d v="2023-12-01T00:00:00"/>
    <s v="Rincon de los Sauces"/>
    <s v="Señal Picada VAM"/>
    <s v="SP- 01"/>
    <x v="0"/>
    <s v="Pozo productor "/>
    <s v="SP-251"/>
    <s v="SP-251"/>
    <m/>
    <s v="Integridad y Corrosión"/>
    <s v="Biocida"/>
    <x v="6"/>
    <n v="50600926"/>
    <n v="206"/>
    <n v="2.06"/>
    <n v="203.94"/>
    <n v="100"/>
    <n v="85.65"/>
    <n v="28"/>
    <s v="Caudal de agua entre batchs"/>
    <s v="Batch Camión"/>
    <n v="2"/>
    <n v="2"/>
    <n v="171.3"/>
    <n v="171.3"/>
    <n v="171.3"/>
    <d v="2022-01-05T00:00:00"/>
    <s v="Programado"/>
    <d v="2022-01-06T00:00:00"/>
    <s v="Minuta YPF 5-1-22"/>
    <s v="Mariana del Pozo"/>
    <m/>
    <m/>
    <m/>
    <m/>
    <s v="Electro Sumergible"/>
    <x v="1"/>
    <s v="Q"/>
    <s v="Batch"/>
    <n v="5.7103199999999994"/>
    <n v="85.65"/>
    <n v="85.65"/>
    <n v="85.65"/>
    <n v="1"/>
    <n v="86"/>
    <n v="86"/>
    <n v="86"/>
    <s v="Camioneros"/>
    <m/>
    <n v="1513"/>
    <s v="B"/>
    <s v="SP- 01"/>
    <s v="Señal Picada"/>
    <m/>
  </r>
  <r>
    <s v="BOLLAND &amp; CIA. S.A.U"/>
    <d v="2023-12-01T00:00:00"/>
    <s v="Rincon de los Sauces"/>
    <s v="Señal Picada VAM"/>
    <s v="SP- 09"/>
    <x v="0"/>
    <s v="Pozo productor "/>
    <s v="SP-0294[00]a"/>
    <s v="SP-0294[00]a"/>
    <m/>
    <s v="Integridad y Corrosión"/>
    <s v="Biocida"/>
    <x v="6"/>
    <n v="50600926"/>
    <n v="183.1"/>
    <n v="2.38"/>
    <n v="180.72"/>
    <n v="50"/>
    <n v="94.88"/>
    <n v="35"/>
    <s v="Caudal de agua entre batchs"/>
    <s v="Batch Camión"/>
    <n v="2"/>
    <n v="2"/>
    <n v="189.76"/>
    <n v="189.76"/>
    <n v="189.76"/>
    <d v="2022-01-06T00:00:00"/>
    <s v="Programado"/>
    <d v="2021-01-05T00:00:00"/>
    <s v="Minuta YPF 5-1-22"/>
    <s v="Mariana del Pozo"/>
    <m/>
    <m/>
    <m/>
    <m/>
    <s v="Electro Sumergible"/>
    <x v="1"/>
    <s v="Q"/>
    <s v="Batch"/>
    <n v="6.3251999999999997"/>
    <n v="94.88"/>
    <n v="94.88"/>
    <n v="94.88"/>
    <n v="1"/>
    <n v="95"/>
    <n v="95"/>
    <n v="95"/>
    <s v="Camioneros"/>
    <m/>
    <n v="2069"/>
    <s v="B"/>
    <s v="SP- 09"/>
    <s v="Señal Picada"/>
    <m/>
  </r>
  <r>
    <s v="BOLLAND &amp; CIA. S.A.U"/>
    <d v="2023-12-01T00:00:00"/>
    <s v="Rincon de los Sauces"/>
    <s v="Señal Picada VAM"/>
    <s v="SCB- 01"/>
    <x v="2"/>
    <s v="Pozo productor "/>
    <s v="SCB-138a"/>
    <s v="SCB-138a"/>
    <m/>
    <s v="Integridad y Corrosión"/>
    <s v="Biocida"/>
    <x v="6"/>
    <n v="50600926"/>
    <n v="49"/>
    <n v="4.41"/>
    <n v="44.59"/>
    <n v="111"/>
    <n v="23.41"/>
    <n v="35"/>
    <s v="Caudal de agua durante el batch"/>
    <s v="Batch Camión"/>
    <n v="2"/>
    <n v="0"/>
    <n v="46.82"/>
    <n v="0"/>
    <n v="0"/>
    <d v="2021-09-30T00:00:00"/>
    <s v="Programado"/>
    <d v="2021-09-30T00:00:00"/>
    <s v="Minuta YPF 30-9-21"/>
    <s v="Mariana del Pozo"/>
    <m/>
    <m/>
    <m/>
    <m/>
    <s v="Bombeo Mecánico"/>
    <x v="1"/>
    <s v="Q"/>
    <s v="Batch"/>
    <n v="1.5606500000000001"/>
    <n v="23.41"/>
    <n v="23.41"/>
    <n v="23.41"/>
    <n v="1"/>
    <n v="23"/>
    <n v="23"/>
    <n v="23"/>
    <s v="SCB CHO "/>
    <m/>
    <n v="2123"/>
    <s v="B"/>
    <s v="SCB- 01"/>
    <s v="Señal Cerro Bayo"/>
    <s v="p"/>
  </r>
  <r>
    <s v="BOLLAND &amp; CIA. S.A.U"/>
    <d v="2023-12-01T00:00:00"/>
    <s v="Rincon de los Sauces"/>
    <s v="Señal Picada VAM"/>
    <s v="SCB- 01"/>
    <x v="2"/>
    <s v="Pozo productor "/>
    <s v="SCB-84a"/>
    <s v="SCB-84a"/>
    <m/>
    <s v="Integridad y Corrosión"/>
    <s v="Inhibidor de corrosión"/>
    <x v="3"/>
    <n v="1000232729"/>
    <n v="43"/>
    <n v="1.8919999999999999"/>
    <n v="41.107999999999997"/>
    <n v="467"/>
    <n v="20"/>
    <n v="13"/>
    <s v="Caudal de agua entre batchs"/>
    <s v="Batch Camión"/>
    <n v="2"/>
    <n v="4"/>
    <n v="40"/>
    <n v="80"/>
    <n v="80"/>
    <d v="2021-06-21T00:00:00"/>
    <s v="Programado"/>
    <d v="2021-06-11T00:00:00"/>
    <s v="BND21-IT636-0621"/>
    <s v="Mariana del Pozo"/>
    <m/>
    <m/>
    <m/>
    <m/>
    <s v="Bombeo Mecánico"/>
    <x v="1"/>
    <s v="Q"/>
    <s v="Batch"/>
    <n v="0.53440399999999999"/>
    <n v="8.02"/>
    <n v="20"/>
    <n v="20"/>
    <n v="0.2"/>
    <n v="8"/>
    <n v="20"/>
    <n v="20"/>
    <s v="SCB CHO "/>
    <n v="1"/>
    <n v="2337"/>
    <s v="C"/>
    <s v="SCB- 01"/>
    <s v="Señal Cerro Bayo"/>
    <m/>
  </r>
  <r>
    <s v="BOLLAND &amp; CIA. S.A.U"/>
    <d v="2023-12-01T00:00:00"/>
    <s v="Rincon de los Sauces"/>
    <s v="Señal Picada VAM"/>
    <s v="SP- 02"/>
    <x v="0"/>
    <s v="Pozo productor "/>
    <s v="SP-116(I)[00]a"/>
    <s v="SP-116(I)[00]a"/>
    <m/>
    <s v="Integridad y Corrosión"/>
    <s v="Inhibidor de corrosión"/>
    <x v="3"/>
    <n v="1000232729"/>
    <n v="113.4"/>
    <n v="3.629"/>
    <n v="109.771"/>
    <n v="100"/>
    <n v="41.16"/>
    <n v="25"/>
    <s v="Caudal de agua durante el batch"/>
    <s v="Batch Camión"/>
    <n v="2"/>
    <n v="2"/>
    <n v="82.32"/>
    <n v="82.32"/>
    <n v="82.32"/>
    <d v="2021-09-30T00:00:00"/>
    <s v="Programado"/>
    <d v="2021-09-30T00:00:00"/>
    <s v="Minuta YPF 30-9-21"/>
    <s v="Mariana del Pozo"/>
    <m/>
    <m/>
    <m/>
    <m/>
    <s v="Cavidad Progresiva"/>
    <x v="1"/>
    <s v="Q"/>
    <s v="Batch"/>
    <n v="2.744275"/>
    <n v="41.16"/>
    <n v="41.16"/>
    <n v="41.16"/>
    <n v="1"/>
    <n v="41"/>
    <n v="41"/>
    <n v="41"/>
    <s v="Camioneros"/>
    <m/>
    <s v="S/D"/>
    <s v="A"/>
    <s v="SP- 02"/>
    <s v="Señal Picada"/>
    <m/>
  </r>
  <r>
    <s v="BOLLAND &amp; CIA. S.A.U"/>
    <d v="2023-12-01T00:00:00"/>
    <s v="Rincon de los Sauces"/>
    <s v="Señal Picada VAM"/>
    <s v="VAM"/>
    <x v="3"/>
    <s v="Pozo productor "/>
    <s v="VAM-45a"/>
    <s v="VAM-45a"/>
    <m/>
    <s v="Integridad y Corrosión"/>
    <s v="Inhibidor de corrosión"/>
    <x v="3"/>
    <n v="1000232729"/>
    <n v="43"/>
    <n v="7.74"/>
    <n v="35.26"/>
    <n v="1048"/>
    <n v="52.89"/>
    <n v="100"/>
    <s v="Caudal de agua entre batchs"/>
    <s v="Batch Camión"/>
    <n v="2"/>
    <n v="2"/>
    <n v="105.78"/>
    <n v="105.78"/>
    <n v="105.78"/>
    <d v="2015-02-03T00:00:00"/>
    <s v="Programado"/>
    <d v="2021-11-03T00:00:00"/>
    <s v="Minuta YPF 3-11-21"/>
    <s v="Mariana del Pozo"/>
    <m/>
    <m/>
    <m/>
    <m/>
    <s v="Bombeo Mecánico"/>
    <x v="1"/>
    <s v="Q"/>
    <s v="Batch"/>
    <n v="3.5259999999999998"/>
    <n v="52.89"/>
    <n v="52.89"/>
    <n v="52.89"/>
    <n v="1"/>
    <n v="53"/>
    <n v="53"/>
    <n v="53"/>
    <s v="VAM"/>
    <m/>
    <n v="2966"/>
    <s v="A"/>
    <s v="VAM"/>
    <s v="Volcán Auca Mahuida"/>
    <m/>
  </r>
  <r>
    <s v="BOLLAND &amp; CIA. S.A.U"/>
    <d v="2023-12-01T00:00:00"/>
    <s v="Rincon de los Sauces"/>
    <s v="Señal Picada VAM"/>
    <s v="SP- 09"/>
    <x v="0"/>
    <s v="Pozo productor "/>
    <s v="SP-503a"/>
    <s v="SP-503a"/>
    <m/>
    <s v="Integridad y Corrosión"/>
    <s v="Biocida"/>
    <x v="6"/>
    <n v="50600926"/>
    <n v="29"/>
    <n v="5.6"/>
    <n v="23.4"/>
    <n v="200"/>
    <n v="20"/>
    <n v="50"/>
    <s v="Caudal de agua entre batchs"/>
    <s v="Batch Camión"/>
    <n v="2"/>
    <n v="2"/>
    <n v="40"/>
    <n v="40"/>
    <n v="40"/>
    <d v="2021-04-29T00:00:00"/>
    <s v="Programado"/>
    <d v="2020-12-23T00:00:00"/>
    <s v="BND21-IT550-1220"/>
    <s v="Mariana del Pozo"/>
    <m/>
    <m/>
    <m/>
    <m/>
    <s v="Cavidad Progresiva"/>
    <x v="1"/>
    <s v="Q"/>
    <s v="Batch"/>
    <n v="1.17"/>
    <n v="17.55"/>
    <n v="20"/>
    <n v="20"/>
    <n v="1"/>
    <n v="18"/>
    <n v="20"/>
    <n v="20"/>
    <s v="Camioneros"/>
    <m/>
    <n v="1868"/>
    <s v="A"/>
    <s v="SP- 09"/>
    <s v="Señal Picada"/>
    <m/>
  </r>
  <r>
    <s v="BOLLAND &amp; CIA. S.A.U"/>
    <d v="2023-12-01T00:00:00"/>
    <s v="Rincon de los Sauces"/>
    <s v="Señal Picada VAM"/>
    <s v="SP- 06"/>
    <x v="0"/>
    <s v="Pozo productor "/>
    <s v="SP-511a"/>
    <s v="SP-511a"/>
    <m/>
    <s v="Integridad y Corrosión"/>
    <s v="Biocida"/>
    <x v="6"/>
    <n v="50600926"/>
    <n v="30"/>
    <n v="2.94"/>
    <n v="27.06"/>
    <n v="100"/>
    <n v="22.32"/>
    <n v="55"/>
    <s v="Caudal de agua entre batchs"/>
    <s v="Batch Camión"/>
    <n v="2"/>
    <n v="2"/>
    <n v="44.64"/>
    <n v="44.64"/>
    <n v="44.64"/>
    <d v="2023-01-30T00:00:00"/>
    <s v="Programado"/>
    <d v="2023-01-11T00:00:00"/>
    <s v="0008-OESTE-23"/>
    <s v="Mariana del Pozo"/>
    <m/>
    <m/>
    <m/>
    <m/>
    <s v="Cavidad Progresiva"/>
    <x v="1"/>
    <s v="Q"/>
    <s v="Batch"/>
    <n v="1.4883"/>
    <n v="22.32"/>
    <n v="22.32"/>
    <n v="22.32"/>
    <n v="1"/>
    <n v="22"/>
    <n v="22"/>
    <n v="22"/>
    <s v="Camioneros"/>
    <m/>
    <s v="S/D"/>
    <s v="A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511a"/>
    <s v="SP-511a"/>
    <m/>
    <s v="Integridad y Corrosión"/>
    <s v="Inhibidor de corrosión"/>
    <x v="3"/>
    <n v="1000232729"/>
    <n v="30"/>
    <n v="2.94"/>
    <n v="27.06"/>
    <n v="100"/>
    <n v="22.32"/>
    <n v="55"/>
    <s v="Caudal de agua entre batchs"/>
    <s v="Batch Camión"/>
    <n v="2"/>
    <n v="2"/>
    <n v="44.64"/>
    <n v="44.64"/>
    <n v="44.64"/>
    <d v="2023-01-30T00:00:00"/>
    <s v="Programado"/>
    <d v="2023-01-11T00:00:00"/>
    <s v="0008-OESTE-23"/>
    <s v="Mariana del Pozo"/>
    <m/>
    <m/>
    <m/>
    <m/>
    <s v="Cavidad Progresiva"/>
    <x v="1"/>
    <s v="Q"/>
    <s v="Batch"/>
    <n v="1.4883"/>
    <n v="22.32"/>
    <n v="22.32"/>
    <n v="22.32"/>
    <n v="1"/>
    <n v="22"/>
    <n v="22"/>
    <n v="22"/>
    <s v="Camioneros"/>
    <m/>
    <s v="S/D"/>
    <s v="A"/>
    <s v="SP- 06"/>
    <s v="Señal Picada"/>
    <m/>
  </r>
  <r>
    <s v="BOLLAND &amp; CIA. S.A.U"/>
    <d v="2023-12-01T00:00:00"/>
    <s v="Rincon de los Sauces"/>
    <s v="Señal Picada VAM"/>
    <s v="VAM"/>
    <x v="3"/>
    <s v="Pozo productor "/>
    <s v="VAM-26a"/>
    <s v="VAM-26a"/>
    <m/>
    <s v="Integridad y Corrosión"/>
    <s v="Biocida"/>
    <x v="6"/>
    <n v="50600926"/>
    <n v="10.5"/>
    <n v="2.625"/>
    <n v="7.875"/>
    <n v="1500"/>
    <n v="20"/>
    <n v="125"/>
    <s v="Caudal de agua entre batchs"/>
    <s v="Batch Camión"/>
    <n v="2"/>
    <n v="2"/>
    <n v="40"/>
    <n v="40"/>
    <n v="40"/>
    <d v="2021-04-29T00:00:00"/>
    <s v="Programado"/>
    <d v="2023-04-12T00:00:00"/>
    <s v="0102-OESTE-23"/>
    <s v="Mariana del Pozo"/>
    <m/>
    <m/>
    <m/>
    <m/>
    <s v="Bombeo Hidráulico"/>
    <x v="1"/>
    <s v="Q"/>
    <s v="Batch"/>
    <n v="0.984375"/>
    <n v="14.77"/>
    <n v="20"/>
    <n v="20"/>
    <n v="1"/>
    <n v="15"/>
    <n v="20"/>
    <n v="20"/>
    <s v="VAM"/>
    <m/>
    <n v="1721"/>
    <s v="B"/>
    <s v="VAM"/>
    <s v="Volcán Auca Mahuida"/>
    <m/>
  </r>
  <r>
    <s v="BOLLAND &amp; CIA. S.A.U"/>
    <d v="2023-12-01T00:00:00"/>
    <s v="Rincon de los Sauces"/>
    <s v="Señal Picada VAM"/>
    <s v="SP- 07"/>
    <x v="0"/>
    <s v="Pozo productor "/>
    <s v="SP-476a"/>
    <s v="SP-476a"/>
    <m/>
    <s v="Integridad y Corrosión"/>
    <s v="Biocida"/>
    <x v="6"/>
    <n v="50600926"/>
    <n v="198"/>
    <n v="1.98"/>
    <n v="196.02"/>
    <n v="10"/>
    <n v="102.91"/>
    <n v="35"/>
    <s v="Caudal de agua entre batchs"/>
    <s v="Batch Camión"/>
    <n v="2"/>
    <n v="2"/>
    <n v="205.82"/>
    <n v="205.82"/>
    <n v="205.82"/>
    <d v="2022-10-05T00:00:00"/>
    <s v="Programado"/>
    <d v="2022-10-05T00:00:00"/>
    <s v="Minuta YPF 5/10/22"/>
    <s v="Mariana del Pozo"/>
    <m/>
    <m/>
    <m/>
    <m/>
    <s v="Electro Sumergible"/>
    <x v="1"/>
    <s v="Q"/>
    <s v="Batch"/>
    <n v="6.8607000000000005"/>
    <n v="102.91"/>
    <n v="102.91"/>
    <n v="102.91"/>
    <n v="1"/>
    <n v="103"/>
    <n v="103"/>
    <n v="103"/>
    <s v="Camioneros"/>
    <m/>
    <n v="1512"/>
    <s v="A"/>
    <s v="SP- 07"/>
    <s v="Señal Picada"/>
    <m/>
  </r>
  <r>
    <s v="BOLLAND &amp; CIA. S.A.U"/>
    <d v="2023-12-01T00:00:00"/>
    <s v="Rincon de los Sauces"/>
    <s v="Señal Picada VAM"/>
    <s v="SP- 06"/>
    <x v="0"/>
    <s v="Pozo productor "/>
    <s v="SP-307a"/>
    <s v="SP-307a"/>
    <m/>
    <s v="Integridad y Corrosión"/>
    <s v="Inhibidor de corrosión"/>
    <x v="3"/>
    <n v="1000232729"/>
    <n v="22.7"/>
    <n v="1.4750000000000001"/>
    <n v="21.225000000000001"/>
    <n v="10"/>
    <n v="20"/>
    <n v="50"/>
    <s v="Caudal de agua entre batchs"/>
    <s v="Batch Camión"/>
    <n v="2"/>
    <n v="2"/>
    <n v="40"/>
    <n v="40"/>
    <n v="40"/>
    <d v="2020-01-21T00:00:00"/>
    <s v="Programado"/>
    <d v="2021-07-07T00:00:00"/>
    <s v="BND21-IT646-0721"/>
    <s v="Mariana del Pozo"/>
    <m/>
    <m/>
    <m/>
    <m/>
    <s v="Cavidad Progresiva"/>
    <x v="1"/>
    <s v="Q"/>
    <s v="Batch"/>
    <n v="1.06125"/>
    <n v="15.92"/>
    <n v="20"/>
    <n v="20"/>
    <n v="1"/>
    <n v="16"/>
    <n v="20"/>
    <n v="20"/>
    <s v="Camioneros"/>
    <m/>
    <n v="1613"/>
    <s v="C"/>
    <s v="SP- 06"/>
    <s v="Señal Picada"/>
    <m/>
  </r>
  <r>
    <s v="BOLLAND &amp; CIA. S.A.U"/>
    <d v="2023-12-01T00:00:00"/>
    <s v="Rincon de los Sauces"/>
    <s v="Señal Picada VAM"/>
    <s v=""/>
    <x v="0"/>
    <s v="Pozo productor "/>
    <s v="SP-440a"/>
    <s v="SP-440a"/>
    <m/>
    <s v="Integridad y Corrosión"/>
    <s v="Biocida"/>
    <x v="6"/>
    <n v="50600926"/>
    <n v="48.5"/>
    <n v="1.6970000000000001"/>
    <n v="46.802999999999997"/>
    <n v="0"/>
    <n v="35.1"/>
    <n v="50"/>
    <s v="Caudal de agua entre batchs"/>
    <s v="Batch Camión"/>
    <n v="2"/>
    <n v="2"/>
    <n v="70.2"/>
    <n v="70.2"/>
    <n v="70.2"/>
    <d v="2022-02-07T00:00:00"/>
    <s v="Programado"/>
    <d v="2022-02-02T00:00:00"/>
    <s v="0025-OESTE-22"/>
    <s v="Mariana del Pozo"/>
    <m/>
    <m/>
    <m/>
    <m/>
    <s v="Cavidad Progresiva"/>
    <x v="1"/>
    <s v="Q"/>
    <s v="Batch"/>
    <n v="2.3401499999999995"/>
    <n v="35.1"/>
    <n v="35.1"/>
    <n v="35.1"/>
    <n v="1"/>
    <n v="35"/>
    <n v="35"/>
    <n v="35"/>
    <s v="Camioneros"/>
    <m/>
    <s v="S/D"/>
    <s v="B"/>
    <s v=""/>
    <s v="Señal Picada"/>
    <m/>
  </r>
  <r>
    <s v="BOLLAND &amp; CIA. S.A.U"/>
    <d v="2023-12-01T00:00:00"/>
    <s v="Rincon de los Sauces"/>
    <s v="Señal Picada VAM"/>
    <s v=""/>
    <x v="0"/>
    <s v="Pozo productor "/>
    <s v="SP-440a"/>
    <s v="SP-440a"/>
    <m/>
    <s v="Integridad y Corrosión"/>
    <s v="Inhibidor de corrosión"/>
    <x v="3"/>
    <n v="1000232729"/>
    <n v="48.5"/>
    <n v="1.6970000000000001"/>
    <n v="46.802999999999997"/>
    <n v="0"/>
    <n v="35.1"/>
    <n v="50"/>
    <s v="Caudal de agua entre batchs"/>
    <s v="Batch Camión"/>
    <n v="2"/>
    <n v="2"/>
    <n v="70.2"/>
    <n v="70.2"/>
    <n v="70.2"/>
    <d v="2022-02-07T00:00:00"/>
    <s v="Programado"/>
    <d v="2022-02-02T00:00:00"/>
    <s v="0025-OESTE-22"/>
    <s v="Mariana del Pozo"/>
    <m/>
    <m/>
    <m/>
    <m/>
    <s v="Cavidad Progresiva"/>
    <x v="1"/>
    <s v="Q"/>
    <s v="Batch"/>
    <n v="2.3401499999999995"/>
    <n v="35.1"/>
    <n v="35.1"/>
    <n v="35.1"/>
    <n v="1"/>
    <n v="35"/>
    <n v="35"/>
    <n v="35"/>
    <s v="Camioneros"/>
    <m/>
    <s v="S/D"/>
    <s v="B"/>
    <s v=""/>
    <s v="Señal Picada"/>
    <m/>
  </r>
  <r>
    <s v="BOLLAND &amp; CIA. S.A.U"/>
    <d v="2023-12-01T00:00:00"/>
    <s v="Rincon de los Sauces"/>
    <s v="Señal Picada VAM"/>
    <s v="SP- 06"/>
    <x v="0"/>
    <s v="Pozo productor "/>
    <s v="SP-307a"/>
    <s v="SP-307a"/>
    <m/>
    <s v="Integridad y Corrosión"/>
    <s v="Biocida"/>
    <x v="6"/>
    <n v="50600926"/>
    <n v="22.7"/>
    <n v="1.4750000000000001"/>
    <n v="21.225000000000001"/>
    <n v="10"/>
    <n v="20"/>
    <n v="40"/>
    <s v="Caudal de agua entre batchs"/>
    <s v="Batch Camión"/>
    <n v="2"/>
    <n v="2"/>
    <n v="40"/>
    <n v="40"/>
    <n v="40"/>
    <d v="2020-01-21T00:00:00"/>
    <s v="Programado"/>
    <d v="2021-07-07T00:00:00"/>
    <s v="BND21-IT646-0721"/>
    <s v="Mariana del Pozo"/>
    <m/>
    <m/>
    <m/>
    <m/>
    <s v="Cavidad Progresiva"/>
    <x v="1"/>
    <s v="Q"/>
    <s v="Batch"/>
    <n v="0.84899999999999998"/>
    <n v="12.74"/>
    <n v="20"/>
    <n v="20"/>
    <n v="1"/>
    <n v="13"/>
    <n v="20"/>
    <n v="20"/>
    <s v="Camioneros"/>
    <m/>
    <n v="1613"/>
    <s v="C"/>
    <s v="SP- 06"/>
    <s v="Señal Picada"/>
    <m/>
  </r>
  <r>
    <s v="BOLLAND &amp; CIA. S.A.U"/>
    <d v="2023-12-01T00:00:00"/>
    <s v="Rincon de los Sauces"/>
    <s v="Señal Picada VAM"/>
    <s v="PB- 01"/>
    <x v="1"/>
    <s v="Pozo productor "/>
    <s v="PuB-123"/>
    <s v="PuB-123"/>
    <m/>
    <s v="Integridad y Corrosión"/>
    <s v="Inhibidor de corrosión"/>
    <x v="3"/>
    <n v="1000232729"/>
    <n v="16.3"/>
    <n v="1.956"/>
    <n v="14.343999999999999"/>
    <n v="0"/>
    <n v="47.34"/>
    <n v="110"/>
    <s v="Caudal de agua entre batchs"/>
    <s v="Batch Camión"/>
    <n v="1"/>
    <n v="1"/>
    <n v="47.34"/>
    <n v="47.34"/>
    <n v="47.34"/>
    <d v="2019-09-27T00:00:00"/>
    <s v="Programado"/>
    <d v="2019-08-22T00:00:00"/>
    <s v="BND21-IT418-0819"/>
    <s v="Mariana del Pozo"/>
    <m/>
    <m/>
    <m/>
    <m/>
    <s v="Cavidad Progresiva"/>
    <x v="1"/>
    <s v="M"/>
    <s v="Batch"/>
    <n v="1.5778399999999999"/>
    <n v="47.34"/>
    <n v="47.34"/>
    <n v="47.34"/>
    <n v="1"/>
    <n v="47"/>
    <n v="47"/>
    <n v="47"/>
    <s v="Camioneros"/>
    <m/>
    <n v="1629"/>
    <s v="B"/>
    <s v="PB- 01"/>
    <s v="Punta Barda"/>
    <m/>
  </r>
  <r>
    <s v="BOLLAND &amp; CIA. S.A.U"/>
    <d v="2023-12-01T00:00:00"/>
    <s v="Rincon de los Sauces"/>
    <s v="Señal Picada VAM"/>
    <s v="PB- 03"/>
    <x v="1"/>
    <s v="Pozo productor "/>
    <s v="PuB-109a"/>
    <s v="PuB-109a"/>
    <m/>
    <s v="Integridad y Corrosión"/>
    <s v="Inhibidor de corrosión"/>
    <x v="3"/>
    <n v="1000232729"/>
    <n v="48.3"/>
    <n v="2.56"/>
    <n v="45.74"/>
    <n v="10"/>
    <n v="24.01"/>
    <n v="35"/>
    <s v="Caudal de agua entre batchs"/>
    <s v="Batch Camión"/>
    <n v="2"/>
    <n v="2"/>
    <n v="48.02"/>
    <n v="48.02"/>
    <n v="48.02"/>
    <d v="2023-01-30T00:00:00"/>
    <s v="Programado"/>
    <d v="2023-01-17T00:00:00"/>
    <s v="0016-OESTE-23"/>
    <s v="Mariana del Pozo"/>
    <m/>
    <m/>
    <m/>
    <m/>
    <s v="Bombeo Mecánico"/>
    <x v="1"/>
    <s v="Q"/>
    <s v="Batch"/>
    <n v="1.6009"/>
    <n v="24.01"/>
    <n v="24.01"/>
    <n v="24.01"/>
    <n v="1"/>
    <n v="24"/>
    <n v="24"/>
    <n v="24"/>
    <s v="Camioneros"/>
    <m/>
    <n v="1919"/>
    <s v="B"/>
    <s v="PB- 03"/>
    <s v="Punta Barda"/>
    <m/>
  </r>
  <r>
    <s v="BOLLAND &amp; CIA. S.A.U"/>
    <d v="2023-12-01T00:00:00"/>
    <s v="Rincon de los Sauces"/>
    <s v="Señal Picada VAM"/>
    <s v="PB- 01"/>
    <x v="1"/>
    <s v="Pozo productor "/>
    <s v="PuB-123"/>
    <s v="PuB-123"/>
    <m/>
    <s v="Integridad y Corrosión"/>
    <s v="Biocida"/>
    <x v="6"/>
    <n v="50600926"/>
    <n v="16.3"/>
    <n v="1.956"/>
    <n v="14.343999999999999"/>
    <n v="0"/>
    <n v="71"/>
    <n v="165"/>
    <s v="Caudal de agua entre batchs"/>
    <s v="Batch Camión"/>
    <n v="1"/>
    <n v="1"/>
    <n v="71"/>
    <n v="71"/>
    <n v="71"/>
    <d v="2019-09-27T00:00:00"/>
    <s v="Programado"/>
    <d v="2019-08-22T00:00:00"/>
    <s v="BND21-IT418-0819"/>
    <s v="Mariana del Pozo"/>
    <m/>
    <m/>
    <m/>
    <m/>
    <s v="Cavidad Progresiva"/>
    <x v="1"/>
    <s v="M"/>
    <s v="Batch"/>
    <n v="2.3667599999999998"/>
    <n v="71"/>
    <n v="71"/>
    <n v="71"/>
    <n v="1"/>
    <n v="71"/>
    <n v="71"/>
    <n v="71"/>
    <s v="Camioneros"/>
    <m/>
    <n v="1629"/>
    <s v="B"/>
    <s v="PB- 01"/>
    <s v="Punta Barda"/>
    <m/>
  </r>
  <r>
    <s v="BOLLAND &amp; CIA. S.A.U"/>
    <d v="2023-12-01T00:00:00"/>
    <s v="Rincon de los Sauces"/>
    <s v="Señal Picada VAM"/>
    <s v="PB- 01"/>
    <x v="1"/>
    <s v="Pozo productor "/>
    <s v="PuB-203[00]a"/>
    <s v="PuB-203[00]a"/>
    <m/>
    <s v="Integridad y Corrosión"/>
    <s v="Inhibidor de corrosión"/>
    <x v="3"/>
    <n v="1000232729"/>
    <n v="74.8"/>
    <n v="6.3579999999999997"/>
    <n v="68.441999999999993"/>
    <n v="2"/>
    <n v="35.93"/>
    <n v="35"/>
    <s v="Caudal de agua entre batchs"/>
    <s v="Batch Camión"/>
    <n v="2"/>
    <n v="2"/>
    <n v="71.86"/>
    <n v="71.86"/>
    <n v="71.86"/>
    <d v="2021-09-30T00:00:00"/>
    <s v="Programado"/>
    <d v="2021-09-30T00:00:00"/>
    <s v="Minuta YPF 30-9-21"/>
    <s v="Mariana del Pozo"/>
    <m/>
    <m/>
    <m/>
    <m/>
    <s v="Cavidad Progresiva"/>
    <x v="1"/>
    <s v="Q"/>
    <s v="Batch&amp;Recirc"/>
    <n v="2.39547"/>
    <n v="35.93"/>
    <n v="35.93"/>
    <n v="35.93"/>
    <n v="1"/>
    <n v="36"/>
    <n v="36"/>
    <n v="36"/>
    <s v="Camioneros"/>
    <m/>
    <n v="1632"/>
    <s v="A"/>
    <s v="PB- 01"/>
    <s v="Punta Barda"/>
    <m/>
  </r>
  <r>
    <s v="BOLLAND &amp; CIA. S.A.U"/>
    <d v="2023-12-01T00:00:00"/>
    <s v="Rincon de los Sauces"/>
    <s v="Señal Picada VAM"/>
    <s v="PB- 01"/>
    <x v="1"/>
    <s v="Pozo productor "/>
    <s v="PuB-203[00]a"/>
    <s v="PuB-203[00]a"/>
    <m/>
    <s v="Integridad y Corrosión"/>
    <s v="Biocida"/>
    <x v="6"/>
    <n v="50600926"/>
    <n v="74.8"/>
    <n v="6.3579999999999997"/>
    <n v="68.441999999999993"/>
    <n v="2"/>
    <n v="35.93"/>
    <n v="35"/>
    <s v="Caudal de agua entre batchs"/>
    <s v="Batch Camión"/>
    <n v="2"/>
    <n v="2"/>
    <n v="71.86"/>
    <n v="71.86"/>
    <n v="71.86"/>
    <d v="2021-09-30T00:00:00"/>
    <s v="Programado"/>
    <d v="2021-09-30T00:00:00"/>
    <s v="Minuta YPF 30-9-21"/>
    <s v="Mariana del Pozo"/>
    <m/>
    <m/>
    <m/>
    <m/>
    <s v="Cavidad Progresiva"/>
    <x v="1"/>
    <s v="Q"/>
    <s v="Batch"/>
    <n v="2.39547"/>
    <n v="35.93"/>
    <n v="35.93"/>
    <n v="35.93"/>
    <n v="1"/>
    <n v="36"/>
    <n v="36"/>
    <n v="36"/>
    <s v="Camioneros"/>
    <m/>
    <n v="1632"/>
    <s v="A"/>
    <s v="PB- 01"/>
    <s v="Punta Barda"/>
    <m/>
  </r>
  <r>
    <s v="BOLLAND &amp; CIA. S.A.U"/>
    <d v="2023-12-01T00:00:00"/>
    <s v="Rincon de los Sauces"/>
    <s v="Señal Picada VAM"/>
    <s v="PB- 01"/>
    <x v="1"/>
    <s v="Pozo productor "/>
    <s v="PuB-128a"/>
    <s v="PuB-128a"/>
    <m/>
    <s v="Integridad y Corrosión"/>
    <s v="Inhibidor de corrosión"/>
    <x v="3"/>
    <n v="1000232729"/>
    <n v="56.6"/>
    <n v="3.6219999999999999"/>
    <n v="52.978000000000002"/>
    <n v="2"/>
    <n v="39.729999999999997"/>
    <n v="50"/>
    <s v="Caudal de agua entre batchs"/>
    <s v="Batch Camión"/>
    <n v="2"/>
    <n v="2"/>
    <n v="79.459999999999994"/>
    <n v="79.459999999999994"/>
    <n v="79.459999999999994"/>
    <d v="2011-07-13T00:00:00"/>
    <s v="Programado"/>
    <d v="2020-11-20T00:00:00"/>
    <s v="BND21-IT515-1020"/>
    <s v="Mariana del Pozo"/>
    <m/>
    <m/>
    <m/>
    <m/>
    <s v="Cavidad Progresiva"/>
    <x v="1"/>
    <s v="Q"/>
    <s v="Batch"/>
    <n v="2.6489000000000003"/>
    <n v="39.729999999999997"/>
    <n v="39.729999999999997"/>
    <n v="39.729999999999997"/>
    <n v="1"/>
    <n v="40"/>
    <n v="40"/>
    <n v="40"/>
    <s v="SP 1"/>
    <m/>
    <n v="2501"/>
    <s v="B"/>
    <s v="PB- 01"/>
    <s v="Punta Barda"/>
    <m/>
  </r>
  <r>
    <s v="BOLLAND &amp; CIA. S.A.U"/>
    <d v="2023-12-01T00:00:00"/>
    <s v="Rincon de los Sauces"/>
    <s v="Señal Picada VAM"/>
    <s v="PB- 01"/>
    <x v="1"/>
    <s v="Pozo productor "/>
    <s v="PuB-136[00]a"/>
    <s v="PuB-136[00]a"/>
    <m/>
    <s v="Integridad y Corrosión"/>
    <s v="Inhibidor de corrosión"/>
    <x v="3"/>
    <n v="1000232729"/>
    <n v="123.9"/>
    <n v="3.3450000000000002"/>
    <n v="120.55500000000001"/>
    <n v="2"/>
    <n v="72.33"/>
    <n v="40"/>
    <s v="Caudal de agua entre batchs"/>
    <s v="Batch Camión"/>
    <n v="2"/>
    <n v="2"/>
    <n v="144.66"/>
    <n v="144.66"/>
    <n v="144.66"/>
    <d v="2016-04-27T00:00:00"/>
    <s v="Programado"/>
    <d v="2022-09-27T00:00:00"/>
    <s v="0265-OESTE-22"/>
    <m/>
    <m/>
    <m/>
    <m/>
    <m/>
    <s v="Cavidad Progresiva"/>
    <x v="1"/>
    <s v="Q"/>
    <s v="Batch"/>
    <n v="4.8222000000000005"/>
    <n v="72.33"/>
    <n v="72.33"/>
    <n v="72.33"/>
    <n v="1"/>
    <n v="72"/>
    <n v="72"/>
    <n v="72"/>
    <s v="Camioneros"/>
    <m/>
    <s v="S/D"/>
    <s v="A"/>
    <s v="PB- 01"/>
    <s v="Punta Barda"/>
    <m/>
  </r>
  <r>
    <s v="BOLLAND &amp; CIA. S.A.U"/>
    <d v="2023-12-01T00:00:00"/>
    <s v="Rincon de los Sauces"/>
    <s v="Señal Picada VAM"/>
    <s v="PB- 01"/>
    <x v="1"/>
    <s v="Pozo productor "/>
    <s v="PuB-5"/>
    <s v="PuB-5"/>
    <m/>
    <s v="Integridad y Corrosión"/>
    <s v="Inhibidor de corrosión"/>
    <x v="3"/>
    <n v="1000232729"/>
    <n v="0"/>
    <n v="0"/>
    <n v="0"/>
    <n v="0"/>
    <n v="20"/>
    <n v="23"/>
    <s v="Caudal de agua entre batchs"/>
    <s v="Batch Camión"/>
    <n v="1"/>
    <n v="0"/>
    <n v="20"/>
    <n v="0"/>
    <n v="0"/>
    <d v="2012-08-15T00:00:00"/>
    <s v="Programado"/>
    <d v="2020-06-30T00:00:00"/>
    <s v="BNDFI 0001-8 - Minuta YPF 30-06-2020"/>
    <s v="Mariana del Pozo"/>
    <m/>
    <m/>
    <m/>
    <m/>
    <s v=""/>
    <x v="1"/>
    <s v="M"/>
    <s v="Batch"/>
    <n v="0"/>
    <n v="0"/>
    <n v="20"/>
    <n v="20"/>
    <n v="1"/>
    <n v="0"/>
    <n v="20"/>
    <n v="20"/>
    <s v="Camioneros"/>
    <m/>
    <n v="1514"/>
    <s v="S/C"/>
    <s v="PB- 01"/>
    <s v="Punta Barda"/>
    <s v="p"/>
  </r>
  <r>
    <s v="BOLLAND &amp; CIA. S.A.U"/>
    <d v="2023-12-01T00:00:00"/>
    <s v="Rincon de los Sauces"/>
    <s v="Señal Picada VAM"/>
    <s v="PB- 01"/>
    <x v="1"/>
    <s v="Pozo productor "/>
    <s v="PuB-57"/>
    <s v="PuB-57"/>
    <m/>
    <s v="Integridad y Corrosión"/>
    <s v="Inhibidor de corrosión"/>
    <x v="3"/>
    <n v="1000232729"/>
    <n v="108.5"/>
    <n v="4.2309999999999999"/>
    <n v="104.26900000000001"/>
    <n v="2"/>
    <n v="70.38"/>
    <n v="45"/>
    <s v="Caudal de agua entre batchs"/>
    <s v="Batch Camión"/>
    <n v="2"/>
    <n v="2"/>
    <n v="140.76"/>
    <n v="140.76"/>
    <n v="140.76"/>
    <d v="2013-07-31T00:00:00"/>
    <s v="Programado"/>
    <d v="2020-09-14T00:00:00"/>
    <s v="BND21-IT510-0920"/>
    <m/>
    <m/>
    <m/>
    <m/>
    <m/>
    <s v="Cavidad Progresiva"/>
    <x v="1"/>
    <s v="Q"/>
    <s v="Batch"/>
    <n v="4.6921050000000006"/>
    <n v="70.38"/>
    <n v="70.38"/>
    <n v="70.38"/>
    <n v="1"/>
    <n v="70"/>
    <n v="70"/>
    <n v="70"/>
    <s v="Camioneros"/>
    <m/>
    <s v="S/D"/>
    <s v="A"/>
    <s v="PB- 01"/>
    <s v="Punta Barda"/>
    <m/>
  </r>
  <r>
    <s v="BOLLAND &amp; CIA. S.A.U"/>
    <d v="2023-12-01T00:00:00"/>
    <s v="Rincon de los Sauces"/>
    <s v="Señal Picada VAM"/>
    <s v="PB- 01"/>
    <x v="1"/>
    <s v="Pozo productor "/>
    <s v="PuB-202[00]a"/>
    <s v="PuB-202[00]a"/>
    <m/>
    <s v="Integridad y Corrosión"/>
    <s v="Biocida"/>
    <x v="6"/>
    <n v="50600926"/>
    <n v="56.6"/>
    <n v="5.2069999999999999"/>
    <n v="51.393000000000001"/>
    <n v="2"/>
    <n v="26.98"/>
    <n v="35"/>
    <s v="Caudal de agua entre batchs"/>
    <s v="Batch Camión"/>
    <n v="2"/>
    <n v="2"/>
    <n v="53.96"/>
    <n v="53.96"/>
    <n v="53.96"/>
    <d v="2021-03-21T00:00:00"/>
    <s v="Programado"/>
    <d v="2021-03-04T00:00:00"/>
    <s v="BND21-IT588-0321"/>
    <s v="Mariana del Pozo"/>
    <m/>
    <m/>
    <m/>
    <m/>
    <s v="Cavidad Progresiva"/>
    <x v="1"/>
    <s v="Q"/>
    <s v="Batch"/>
    <n v="1.7987550000000001"/>
    <n v="26.98"/>
    <n v="26.98"/>
    <n v="26.98"/>
    <n v="1"/>
    <n v="27"/>
    <n v="27"/>
    <n v="27"/>
    <s v="Camioneros"/>
    <m/>
    <n v="1554"/>
    <s v="A"/>
    <s v="PB- 01"/>
    <s v="Punta Barda"/>
    <m/>
  </r>
  <r>
    <s v="BOLLAND &amp; CIA. S.A.U"/>
    <d v="2023-12-01T00:00:00"/>
    <s v="Rincon de los Sauces"/>
    <s v="Señal Picada VAM"/>
    <s v="PB- 01"/>
    <x v="1"/>
    <s v="Pozo productor "/>
    <s v="PuB-125a"/>
    <s v="PuB-125a"/>
    <m/>
    <s v="Integridad y Corrosión"/>
    <s v="Biocida"/>
    <x v="6"/>
    <n v="50600926"/>
    <n v="88.3"/>
    <n v="1.766"/>
    <n v="86.534000000000006"/>
    <n v="2"/>
    <n v="45.43"/>
    <n v="35"/>
    <s v="Caudal de agua entre batchs"/>
    <s v="Batch Camión"/>
    <n v="2"/>
    <n v="0"/>
    <n v="90.86"/>
    <n v="0"/>
    <n v="0"/>
    <d v="2022-01-31T00:00:00"/>
    <s v="Programado"/>
    <d v="2022-01-07T00:00:00"/>
    <s v="0002-OESTE-22"/>
    <s v="Mariana del Pozo"/>
    <m/>
    <m/>
    <m/>
    <m/>
    <s v="Cavidad Progresiva"/>
    <x v="1"/>
    <s v="Q"/>
    <s v="Batch"/>
    <n v="3.0286900000000001"/>
    <n v="45.43"/>
    <n v="45.43"/>
    <n v="45.43"/>
    <n v="1"/>
    <n v="45"/>
    <n v="45"/>
    <n v="45"/>
    <s v="Camioneros"/>
    <m/>
    <n v="2420"/>
    <s v="B"/>
    <s v="PB- 01"/>
    <s v="Punta Barda"/>
    <s v="p"/>
  </r>
  <r>
    <s v="BOLLAND &amp; CIA. S.A.U"/>
    <d v="2023-12-01T00:00:00"/>
    <s v="Rincon de los Sauces"/>
    <s v="Señal Picada VAM"/>
    <s v="PB- 04"/>
    <x v="1"/>
    <s v="Pozo productor "/>
    <s v="PuB.a-166[00]a"/>
    <s v="PuB.a-166[00]a"/>
    <m/>
    <s v="Integridad y Corrosión"/>
    <s v="Inhibidor de corrosión"/>
    <x v="3"/>
    <n v="1000232729"/>
    <n v="15.3"/>
    <n v="0.76500000000000001"/>
    <n v="14.535"/>
    <n v="2"/>
    <n v="20"/>
    <n v="40"/>
    <s v="Caudal de agua entre batchs"/>
    <s v="Batch Camión"/>
    <n v="2"/>
    <n v="2"/>
    <n v="40"/>
    <n v="40"/>
    <n v="40"/>
    <d v="2019-02-22T00:00:00"/>
    <s v="Programado"/>
    <d v="2019-11-28T00:00:00"/>
    <s v="BND21-IT475-1119"/>
    <s v="Mariana del Pozo"/>
    <m/>
    <m/>
    <m/>
    <m/>
    <s v="Cavidad Progresiva"/>
    <x v="1"/>
    <s v="Q"/>
    <s v="Batch"/>
    <n v="0.58140000000000003"/>
    <n v="8.7200000000000006"/>
    <n v="20"/>
    <n v="20"/>
    <n v="1"/>
    <n v="9"/>
    <n v="20"/>
    <n v="20"/>
    <s v="Camioneros"/>
    <m/>
    <n v="1492"/>
    <s v="A"/>
    <s v="PB- 04"/>
    <s v="Punta Barda"/>
    <m/>
  </r>
  <r>
    <s v="BOLLAND &amp; CIA. S.A.U"/>
    <d v="2023-12-01T00:00:00"/>
    <s v="Rincon de los Sauces"/>
    <s v="Señal Picada VAM"/>
    <s v="PB- 04"/>
    <x v="1"/>
    <s v="Pozo productor "/>
    <s v="PuB.a-80"/>
    <s v="PuB.a-80"/>
    <m/>
    <s v="Integridad y Corrosión"/>
    <s v="Inhibidor de corrosión"/>
    <x v="3"/>
    <n v="1000232729"/>
    <n v="11"/>
    <n v="4.07"/>
    <n v="6.93"/>
    <n v="2"/>
    <n v="22.87"/>
    <n v="110"/>
    <s v="Caudal de agua entre batchs"/>
    <s v="Batch Camión"/>
    <n v="1"/>
    <n v="1"/>
    <n v="22.87"/>
    <n v="22.87"/>
    <n v="22.87"/>
    <d v="2017-01-18T00:00:00"/>
    <s v="Programado"/>
    <d v="2017-01-25T00:00:00"/>
    <s v="BND21-IT109-0117"/>
    <s v="Mariana del Pozo"/>
    <m/>
    <m/>
    <m/>
    <m/>
    <s v="Cavidad Progresiva"/>
    <x v="1"/>
    <s v="M"/>
    <s v="Batch"/>
    <n v="0.76229999999999998"/>
    <n v="22.87"/>
    <n v="22.87"/>
    <n v="22.87"/>
    <n v="1"/>
    <n v="23"/>
    <n v="23"/>
    <n v="23"/>
    <s v="Camioneros"/>
    <m/>
    <n v="2533"/>
    <s v="A"/>
    <s v="PB- 04"/>
    <s v="Punta Barda"/>
    <m/>
  </r>
  <r>
    <s v="BOLLAND &amp; CIA. S.A.U"/>
    <d v="2023-12-01T00:00:00"/>
    <s v="Rincon de los Sauces"/>
    <s v="Señal Picada VAM"/>
    <s v="PB- 02"/>
    <x v="1"/>
    <s v="Pozo productor "/>
    <s v="PuB-147a"/>
    <s v="PuB-147a"/>
    <m/>
    <s v="Integridad y Corrosión"/>
    <s v="Inhibidor de corrosión"/>
    <x v="3"/>
    <n v="1000232729"/>
    <n v="127.4"/>
    <n v="0.127"/>
    <n v="127.273"/>
    <n v="10"/>
    <n v="57.27"/>
    <n v="30"/>
    <s v="Caudal de agua entre batchs"/>
    <s v="Batch Camión"/>
    <n v="2"/>
    <n v="0"/>
    <n v="114.54"/>
    <n v="0"/>
    <n v="0"/>
    <d v="2013-06-13T00:00:00"/>
    <s v="Programado"/>
    <d v="2020-09-14T00:00:00"/>
    <s v="BND21-IT509-0920"/>
    <m/>
    <m/>
    <m/>
    <m/>
    <m/>
    <s v="Cavidad Progresiva"/>
    <x v="1"/>
    <s v="Q"/>
    <s v="Batch"/>
    <n v="3.81819"/>
    <n v="57.27"/>
    <n v="57.27"/>
    <n v="57.27"/>
    <n v="1"/>
    <n v="57"/>
    <n v="57"/>
    <n v="57"/>
    <s v="Camioneros"/>
    <m/>
    <n v="2838"/>
    <s v="B"/>
    <s v="PB- 02"/>
    <s v="Punta Barda"/>
    <s v="p"/>
  </r>
  <r>
    <s v="BOLLAND &amp; CIA. S.A.U"/>
    <d v="2023-12-01T00:00:00"/>
    <s v="Rincon de los Sauces"/>
    <s v="Señal Picada VAM"/>
    <s v="PB- 03"/>
    <x v="1"/>
    <s v="Pozo productor "/>
    <s v="PuB-153a"/>
    <s v="PuB-153a"/>
    <m/>
    <s v="Integridad y Corrosión"/>
    <s v="Inhibidor de corrosión"/>
    <x v="3"/>
    <n v="1000232729"/>
    <n v="114.4"/>
    <n v="3.306"/>
    <n v="111.09399999999999"/>
    <n v="10"/>
    <n v="41.66"/>
    <n v="25"/>
    <s v="Caudal de agua entre batchs"/>
    <s v="Batch Camión"/>
    <n v="2"/>
    <n v="0"/>
    <n v="83.32"/>
    <n v="0"/>
    <n v="0"/>
    <d v="2021-07-21T00:00:00"/>
    <s v="Programado"/>
    <d v="2021-05-19T00:00:00"/>
    <s v="BND21-IT625-0521"/>
    <s v="Mariana del Pozo"/>
    <m/>
    <m/>
    <m/>
    <m/>
    <s v="Cavidad Progresiva"/>
    <x v="1"/>
    <s v="Q"/>
    <s v="Batch"/>
    <n v="2.7773499999999998"/>
    <n v="41.66"/>
    <n v="41.66"/>
    <n v="41.66"/>
    <n v="1"/>
    <n v="42"/>
    <n v="42"/>
    <n v="42"/>
    <s v="Camioneros"/>
    <m/>
    <n v="2246"/>
    <s v="A"/>
    <s v="PB- 03"/>
    <s v="Punta Barda"/>
    <s v="p"/>
  </r>
  <r>
    <s v="BOLLAND &amp; CIA. S.A.U"/>
    <d v="2023-12-01T00:00:00"/>
    <s v="Rincon de los Sauces"/>
    <s v="Señal Picada VAM"/>
    <s v="PB- 02"/>
    <x v="1"/>
    <s v="Pozo productor "/>
    <s v="PuB-31"/>
    <s v="PuB-31"/>
    <m/>
    <s v="Integridad y Corrosión"/>
    <s v="Inhibidor de corrosión"/>
    <x v="3"/>
    <n v="1000232729"/>
    <n v="217.5"/>
    <n v="7.3949999999999996"/>
    <n v="210.10499999999999"/>
    <n v="2"/>
    <n v="66.180000000000007"/>
    <n v="45"/>
    <s v="Caudal de agua entre batchs"/>
    <s v="Batch Camión"/>
    <n v="4"/>
    <n v="0"/>
    <n v="264.72000000000003"/>
    <n v="0"/>
    <n v="0"/>
    <d v="2017-11-01T00:00:00"/>
    <s v="Programado"/>
    <d v="2017-11-01T00:00:00"/>
    <s v="BND21-IT156-1017"/>
    <s v="Mariana del Pozo"/>
    <m/>
    <m/>
    <m/>
    <m/>
    <s v="Cavidad Progresiva"/>
    <x v="1"/>
    <s v="S"/>
    <s v="Batch"/>
    <n v="9.4547249999999998"/>
    <n v="66.180000000000007"/>
    <n v="66.180000000000007"/>
    <n v="66.180000000000007"/>
    <n v="1"/>
    <n v="66"/>
    <n v="66"/>
    <n v="66"/>
    <s v="Camioneros"/>
    <m/>
    <n v="2265"/>
    <s v="A"/>
    <s v="PB- 02"/>
    <s v="Punta Barda"/>
    <s v="p"/>
  </r>
  <r>
    <s v="BOLLAND &amp; CIA. S.A.U"/>
    <d v="2023-12-01T00:00:00"/>
    <s v="Rincon de los Sauces"/>
    <s v="Señal Picada VAM"/>
    <s v="PB- 02"/>
    <x v="1"/>
    <s v="Pozo productor "/>
    <s v="PuB-31"/>
    <s v="PuB-31"/>
    <m/>
    <s v="Integridad y Corrosión"/>
    <s v="Biocida"/>
    <x v="6"/>
    <n v="50600926"/>
    <n v="217.5"/>
    <n v="7.3949999999999996"/>
    <n v="210.10499999999999"/>
    <n v="2"/>
    <n v="63.03"/>
    <n v="20"/>
    <s v="Caudal de agua entre batchs"/>
    <s v="Batch Camión"/>
    <n v="2"/>
    <n v="2"/>
    <n v="126.06"/>
    <n v="126.06"/>
    <n v="126.06"/>
    <d v="2017-11-01T00:00:00"/>
    <s v="Programado"/>
    <d v="2017-11-01T00:00:00"/>
    <s v="BND21-IT156-1017"/>
    <s v="Mariana del Pozo"/>
    <m/>
    <m/>
    <m/>
    <m/>
    <s v="Cavidad Progresiva"/>
    <x v="1"/>
    <s v="Q"/>
    <s v="Batch"/>
    <n v="4.2020999999999997"/>
    <n v="63.03"/>
    <n v="63.03"/>
    <n v="63.03"/>
    <n v="1"/>
    <n v="63"/>
    <n v="63"/>
    <n v="63"/>
    <s v="Camioneros"/>
    <m/>
    <n v="2265"/>
    <s v="A"/>
    <s v="PB- 02"/>
    <s v="Punta Barda"/>
    <m/>
  </r>
  <r>
    <s v="BOLLAND &amp; CIA. S.A.U"/>
    <d v="2023-12-01T00:00:00"/>
    <s v="Rincon de los Sauces"/>
    <s v="Señal Picada VAM"/>
    <s v="PB- 03"/>
    <x v="1"/>
    <s v="Pozo productor "/>
    <s v="PuB-98[00]a"/>
    <s v="PuB-98[00]a"/>
    <m/>
    <s v="Integridad y Corrosión"/>
    <s v="Inhibidor de corrosión"/>
    <x v="3"/>
    <n v="1000232729"/>
    <n v="23.8"/>
    <n v="7.3780000000000001"/>
    <n v="16.422000000000001"/>
    <n v="10"/>
    <n v="27.1"/>
    <n v="110"/>
    <s v="Caudal de agua entre batchs"/>
    <s v="Batch Camión"/>
    <n v="2"/>
    <n v="2"/>
    <n v="54.2"/>
    <n v="54.2"/>
    <n v="54.2"/>
    <d v="2022-01-06T00:00:00"/>
    <s v="Programado"/>
    <d v="2021-12-09T00:00:00"/>
    <s v="0321-OESTE-21"/>
    <s v="Mariana del Pozo"/>
    <m/>
    <m/>
    <m/>
    <m/>
    <s v="Cavidad Progresiva"/>
    <x v="1"/>
    <s v="Q"/>
    <s v="Batch"/>
    <n v="1.8064200000000001"/>
    <n v="27.1"/>
    <n v="27.1"/>
    <n v="27.1"/>
    <n v="1"/>
    <n v="27"/>
    <n v="27"/>
    <n v="27"/>
    <s v="Camioneros"/>
    <m/>
    <s v="S/D"/>
    <s v="A"/>
    <s v="PB- 03"/>
    <s v="Punta Barda"/>
    <m/>
  </r>
  <r>
    <s v="BOLLAND &amp; CIA. S.A.U"/>
    <d v="2023-12-01T00:00:00"/>
    <s v="Rincon de los Sauces"/>
    <s v="Señal Picada VAM"/>
    <s v="PB- 03"/>
    <x v="1"/>
    <s v="Pozo productor "/>
    <s v="PuB-98[00]a"/>
    <s v="PuB-98[00]a"/>
    <m/>
    <s v="Integridad y Corrosión"/>
    <s v="Biocida"/>
    <x v="6"/>
    <n v="50600926"/>
    <n v="23.8"/>
    <n v="7.3780000000000001"/>
    <n v="16.422000000000001"/>
    <n v="10"/>
    <n v="27.1"/>
    <n v="110"/>
    <s v="Caudal de agua entre batchs"/>
    <s v="Batch Camión"/>
    <n v="2"/>
    <n v="2"/>
    <n v="54.2"/>
    <n v="54.2"/>
    <n v="54.2"/>
    <d v="2022-01-06T00:00:00"/>
    <s v="Programado"/>
    <d v="2021-12-09T00:00:00"/>
    <s v="0321-OESTE-21"/>
    <s v="Mariana del Pozo"/>
    <m/>
    <m/>
    <m/>
    <m/>
    <s v="Cavidad Progresiva"/>
    <x v="1"/>
    <s v="Q"/>
    <s v="Batch"/>
    <n v="1.8064200000000001"/>
    <n v="27.1"/>
    <n v="27.1"/>
    <n v="27.1"/>
    <n v="1"/>
    <n v="27"/>
    <n v="27"/>
    <n v="27"/>
    <s v="Camioneros"/>
    <m/>
    <s v="S/D"/>
    <s v="A"/>
    <s v="PB- 03"/>
    <s v="Punta Barda"/>
    <m/>
  </r>
  <r>
    <s v="BOLLAND &amp; CIA. S.A.U"/>
    <d v="2023-12-01T00:00:00"/>
    <s v="Rincon de los Sauces"/>
    <s v="Señal Picada VAM"/>
    <s v="PB- 04"/>
    <x v="1"/>
    <s v="Pozo productor "/>
    <s v="PuB-102"/>
    <s v="PuB-102"/>
    <m/>
    <s v="Integridad y Corrosión"/>
    <s v="Inhibidor de corrosión"/>
    <x v="3"/>
    <n v="1000232729"/>
    <n v="9.4"/>
    <n v="4.6059999999999999"/>
    <n v="4.7939999999999996"/>
    <n v="2"/>
    <n v="25.17"/>
    <n v="350"/>
    <s v="Caudal de agua entre batchs"/>
    <s v="Batch Camión"/>
    <n v="2"/>
    <n v="2"/>
    <n v="50.34"/>
    <n v="50.34"/>
    <n v="50.34"/>
    <d v="2022-01-06T00:00:00"/>
    <s v="Programado"/>
    <d v="2021-12-09T00:00:00"/>
    <s v="0322-OESTE-21"/>
    <s v="Mariana del Pozo"/>
    <m/>
    <m/>
    <m/>
    <m/>
    <s v="Cavidad Progresiva"/>
    <x v="1"/>
    <s v="Q"/>
    <s v="Batch"/>
    <n v="1.6778999999999999"/>
    <n v="25.17"/>
    <n v="25.17"/>
    <n v="25.17"/>
    <n v="1"/>
    <n v="25"/>
    <n v="25"/>
    <n v="25"/>
    <s v="Camioneros"/>
    <m/>
    <n v="2702"/>
    <s v="B"/>
    <s v="PB- 04"/>
    <s v="Punta Barda"/>
    <m/>
  </r>
  <r>
    <s v="BOLLAND &amp; CIA. S.A.U"/>
    <d v="2023-12-01T00:00:00"/>
    <s v="Rincon de los Sauces"/>
    <s v="Señal Picada VAM"/>
    <s v="PB- 04"/>
    <x v="1"/>
    <s v="Pozo productor "/>
    <s v="PuB-102"/>
    <s v="PuB-102"/>
    <m/>
    <s v="Integridad y Corrosión"/>
    <s v="Biocida"/>
    <x v="6"/>
    <n v="50600926"/>
    <n v="9.4"/>
    <n v="4.6059999999999999"/>
    <n v="4.7939999999999996"/>
    <n v="2"/>
    <n v="25.17"/>
    <n v="350"/>
    <s v="Caudal de agua entre batchs"/>
    <s v="Batch Camión"/>
    <n v="2"/>
    <n v="2"/>
    <n v="50.34"/>
    <n v="50.34"/>
    <n v="50.34"/>
    <d v="2022-01-06T00:00:00"/>
    <s v="Programado"/>
    <d v="2021-12-09T00:00:00"/>
    <s v="0322-OESTE-21"/>
    <s v="Mariana del Pozo"/>
    <m/>
    <m/>
    <m/>
    <m/>
    <s v="Cavidad Progresiva"/>
    <x v="1"/>
    <s v="Q"/>
    <s v="Batch"/>
    <n v="1.6778999999999999"/>
    <n v="25.17"/>
    <n v="25.17"/>
    <n v="25.17"/>
    <n v="1"/>
    <n v="25"/>
    <n v="25"/>
    <n v="25"/>
    <s v="Camioneros"/>
    <m/>
    <n v="2702"/>
    <s v="B"/>
    <s v="PB- 04"/>
    <s v="Punta Barda"/>
    <m/>
  </r>
  <r>
    <s v="BOLLAND &amp; CIA. S.A.U"/>
    <d v="2023-12-01T00:00:00"/>
    <s v="Rincon de los Sauces"/>
    <s v="Señal Picada VAM"/>
    <s v="PB- 04"/>
    <x v="1"/>
    <s v="Pozo productor "/>
    <s v="PuB-107"/>
    <s v="PuB-107"/>
    <m/>
    <s v="Integridad y Corrosión"/>
    <s v="Inhibidor de corrosión"/>
    <x v="3"/>
    <n v="1000232729"/>
    <n v="4.7"/>
    <n v="2.6080000000000001"/>
    <n v="2.0920000000000001"/>
    <n v="2"/>
    <n v="20"/>
    <n v="390"/>
    <s v="Caudal de agua entre batchs"/>
    <s v="Batch Camión"/>
    <n v="2"/>
    <n v="2"/>
    <n v="40"/>
    <n v="40"/>
    <n v="40"/>
    <d v="2022-01-06T00:00:00"/>
    <s v="Programado"/>
    <d v="2021-12-10T00:00:00"/>
    <s v="0325-OESTE-21"/>
    <s v="Mariana del Pozo"/>
    <m/>
    <m/>
    <m/>
    <m/>
    <s v="Cavidad Progresiva"/>
    <x v="1"/>
    <s v="Q"/>
    <s v="Batch"/>
    <n v="0.81588000000000005"/>
    <n v="12.24"/>
    <n v="20"/>
    <n v="20"/>
    <n v="1"/>
    <n v="12"/>
    <n v="20"/>
    <n v="20"/>
    <s v="Camioneros"/>
    <m/>
    <n v="1904"/>
    <s v="A"/>
    <s v="PB- 04"/>
    <s v="Punta Barda"/>
    <m/>
  </r>
  <r>
    <s v="BOLLAND &amp; CIA. S.A.U"/>
    <d v="2023-12-01T00:00:00"/>
    <s v="Rincon de los Sauces"/>
    <s v="Señal Picada VAM"/>
    <s v="PB- 04"/>
    <x v="1"/>
    <s v="Pozo productor "/>
    <s v="PuB-107"/>
    <s v="PuB-107"/>
    <m/>
    <s v="Integridad y Corrosión"/>
    <s v="Biocida"/>
    <x v="6"/>
    <n v="50600926"/>
    <n v="4.7"/>
    <n v="2.6080000000000001"/>
    <n v="2.0920000000000001"/>
    <n v="2"/>
    <n v="20"/>
    <n v="390"/>
    <s v="Caudal de agua entre batchs"/>
    <s v="Batch Camión"/>
    <n v="2"/>
    <n v="2"/>
    <n v="40"/>
    <n v="40"/>
    <n v="40"/>
    <d v="2022-01-06T00:00:00"/>
    <s v="Programado"/>
    <d v="2021-12-10T00:00:00"/>
    <s v="0325-OESTE-21"/>
    <s v="Mariana del Pozo"/>
    <m/>
    <m/>
    <m/>
    <m/>
    <s v="Cavidad Progresiva"/>
    <x v="1"/>
    <s v="Q"/>
    <s v="Batch"/>
    <n v="0.81588000000000005"/>
    <n v="12.24"/>
    <n v="20"/>
    <n v="20"/>
    <n v="1"/>
    <n v="12"/>
    <n v="20"/>
    <n v="20"/>
    <s v="Camioneros"/>
    <m/>
    <n v="1904"/>
    <s v="A"/>
    <s v="PB- 04"/>
    <s v="Punta Barda"/>
    <m/>
  </r>
  <r>
    <s v="BOLLAND &amp; CIA. S.A.U"/>
    <d v="2023-12-01T00:00:00"/>
    <s v="Rincon de los Sauces"/>
    <s v="Señal Picada VAM"/>
    <s v="PB- 03"/>
    <x v="1"/>
    <s v="Pozo productor "/>
    <s v="PuB-27"/>
    <s v="PuB-27"/>
    <m/>
    <s v="Integridad y Corrosión"/>
    <s v="Inhibidor de corrosión"/>
    <x v="3"/>
    <n v="1000232729"/>
    <n v="124.9"/>
    <n v="3.8719999999999999"/>
    <n v="121.02800000000001"/>
    <n v="10"/>
    <n v="27.23"/>
    <n v="15"/>
    <s v="Caudal de agua entre batchs"/>
    <s v="Batch Camión"/>
    <n v="2"/>
    <n v="2"/>
    <n v="54.46"/>
    <n v="54.46"/>
    <n v="54.46"/>
    <d v="2012-07-27T00:00:00"/>
    <s v="Programado"/>
    <d v="2019-06-07T00:00:00"/>
    <s v="BND21-IT385-0519"/>
    <s v="Mariana del Pozo"/>
    <m/>
    <m/>
    <m/>
    <m/>
    <s v="Bombeo Mecánico"/>
    <x v="1"/>
    <s v="Q"/>
    <s v="Batch"/>
    <n v="1.81542"/>
    <n v="27.23"/>
    <n v="27.23"/>
    <n v="27.23"/>
    <n v="1"/>
    <n v="27"/>
    <n v="27"/>
    <n v="27"/>
    <s v="Camioneros"/>
    <m/>
    <n v="2569"/>
    <s v="B"/>
    <s v="PB- 03"/>
    <s v="Punta Barda"/>
    <m/>
  </r>
  <r>
    <s v="BOLLAND &amp; CIA. S.A.U"/>
    <d v="2023-12-01T00:00:00"/>
    <s v="Rincon de los Sauces"/>
    <s v="Señal Picada VAM"/>
    <s v="PB- 03"/>
    <x v="1"/>
    <s v="Pozo productor "/>
    <s v="PuB-42"/>
    <s v="PuB-42"/>
    <m/>
    <s v="Integridad y Corrosión"/>
    <s v="Inhibidor de corrosión"/>
    <x v="3"/>
    <n v="1000232729"/>
    <n v="136.1"/>
    <n v="3.4710000000000001"/>
    <n v="132.62899999999999"/>
    <n v="10"/>
    <n v="79.58"/>
    <n v="40"/>
    <s v="Caudal de agua entre batchs"/>
    <s v="Batch Camión"/>
    <n v="2"/>
    <n v="2"/>
    <n v="159.16"/>
    <n v="159.16"/>
    <n v="159.16"/>
    <d v="2014-01-02T00:00:00"/>
    <s v="Programado"/>
    <d v="2020-06-30T00:00:00"/>
    <s v="BNDFI 0001-8 - Minuta YPF 30-06-2020"/>
    <s v="Mariana del Pozo"/>
    <m/>
    <m/>
    <m/>
    <m/>
    <s v="Cavidad Progresiva"/>
    <x v="1"/>
    <s v="Q"/>
    <s v="Batch"/>
    <n v="5.3051599999999999"/>
    <n v="79.58"/>
    <n v="79.58"/>
    <n v="79.58"/>
    <n v="1"/>
    <n v="80"/>
    <n v="80"/>
    <n v="80"/>
    <s v="Camioneros"/>
    <m/>
    <s v="S/D"/>
    <s v="B"/>
    <s v="PB- 03"/>
    <s v="Punta Barda"/>
    <m/>
  </r>
  <r>
    <s v="BOLLAND &amp; CIA. S.A.U"/>
    <d v="2023-12-01T00:00:00"/>
    <s v="Rincon de los Sauces"/>
    <s v="Señal Picada VAM"/>
    <s v="PB- 03"/>
    <x v="1"/>
    <s v="Pozo productor "/>
    <s v="PuB-52"/>
    <s v="PuB-52"/>
    <m/>
    <s v="Integridad y Corrosión"/>
    <s v="Inhibidor de corrosión"/>
    <x v="3"/>
    <n v="1000232729"/>
    <n v="147"/>
    <n v="7.35"/>
    <n v="139.65"/>
    <n v="10"/>
    <n v="62.84"/>
    <n v="30"/>
    <s v="Caudal de agua entre batchs"/>
    <s v="Batch Camión"/>
    <n v="2"/>
    <n v="2"/>
    <n v="125.68"/>
    <n v="125.68"/>
    <n v="125.68"/>
    <d v="2017-08-17T00:00:00"/>
    <s v="Programado"/>
    <d v="2019-02-27T00:00:00"/>
    <s v="BND21-IT348-0219"/>
    <s v="Mariana del Pozo"/>
    <m/>
    <m/>
    <m/>
    <m/>
    <s v="Cavidad Progresiva"/>
    <x v="1"/>
    <s v="Q"/>
    <s v="Batch"/>
    <n v="4.1894999999999998"/>
    <n v="62.84"/>
    <n v="62.84"/>
    <n v="62.84"/>
    <n v="1"/>
    <n v="63"/>
    <n v="63"/>
    <n v="63"/>
    <s v="Camioneros"/>
    <m/>
    <n v="1766"/>
    <s v="A"/>
    <s v="PB- 03"/>
    <s v="Punta Barda"/>
    <m/>
  </r>
  <r>
    <s v="BOLLAND &amp; CIA. S.A.U"/>
    <d v="2023-12-01T00:00:00"/>
    <s v="Rincon de los Sauces"/>
    <s v="Señal Picada VAM"/>
    <s v="PB- 03"/>
    <x v="1"/>
    <s v="Pozo productor "/>
    <s v="PuB-68"/>
    <s v="PuB-68"/>
    <m/>
    <s v="Integridad y Corrosión"/>
    <s v="Biocida"/>
    <x v="6"/>
    <n v="50600926"/>
    <n v="55"/>
    <n v="7.7"/>
    <n v="47.3"/>
    <n v="10"/>
    <n v="31.93"/>
    <n v="45"/>
    <s v="Caudal de agua entre batchs"/>
    <s v="Batch Camión"/>
    <n v="2"/>
    <n v="2"/>
    <n v="63.86"/>
    <n v="63.86"/>
    <n v="63.86"/>
    <d v="2022-11-11T00:00:00"/>
    <s v="Programado"/>
    <d v="2022-11-02T00:00:00"/>
    <s v="0295-OESTE-22"/>
    <s v="Mariana del Pozo"/>
    <m/>
    <m/>
    <m/>
    <m/>
    <s v="Cavidad Progresiva"/>
    <x v="1"/>
    <s v="Q"/>
    <s v="Batch"/>
    <n v="2.1284999999999998"/>
    <n v="31.93"/>
    <n v="31.93"/>
    <n v="31.93"/>
    <n v="1"/>
    <n v="32"/>
    <n v="32"/>
    <n v="32"/>
    <s v="Camioneros"/>
    <m/>
    <n v="1485"/>
    <s v="A"/>
    <s v="PB- 03"/>
    <s v="Punta Barda"/>
    <m/>
  </r>
  <r>
    <s v="BOLLAND &amp; CIA. S.A.U"/>
    <d v="2023-12-01T00:00:00"/>
    <s v="Rincon de los Sauces"/>
    <s v="Señal Picada VAM"/>
    <s v="PB- 03"/>
    <x v="1"/>
    <s v="Pozo productor "/>
    <s v="PuB-68"/>
    <s v="PuB-68"/>
    <m/>
    <s v="Integridad y Corrosión"/>
    <s v="Inhibidor de corrosión"/>
    <x v="3"/>
    <n v="1000232729"/>
    <n v="55"/>
    <n v="7.7"/>
    <n v="47.3"/>
    <n v="10"/>
    <n v="31.93"/>
    <n v="45"/>
    <s v="Caudal de agua entre batchs"/>
    <s v="Batch Camión"/>
    <n v="2"/>
    <n v="2"/>
    <n v="63.86"/>
    <n v="63.86"/>
    <n v="63.86"/>
    <d v="2016-04-19T00:00:00"/>
    <s v="Programado"/>
    <d v="2022-11-02T00:00:00"/>
    <s v="0295-OESTE-22"/>
    <s v="Mariana del Pozo"/>
    <m/>
    <m/>
    <m/>
    <m/>
    <s v="Cavidad Progresiva"/>
    <x v="1"/>
    <s v="Q"/>
    <s v="Batch"/>
    <n v="2.1284999999999998"/>
    <n v="31.93"/>
    <n v="31.93"/>
    <n v="31.93"/>
    <n v="1"/>
    <n v="32"/>
    <n v="32"/>
    <n v="32"/>
    <s v="Camioneros"/>
    <m/>
    <n v="1485"/>
    <s v="A"/>
    <s v="PB- 03"/>
    <s v="Punta Barda"/>
    <m/>
  </r>
  <r>
    <s v="BOLLAND &amp; CIA. S.A.U"/>
    <d v="2023-12-01T00:00:00"/>
    <s v="Rincon de los Sauces"/>
    <s v="Señal Picada VAM"/>
    <s v="PB- 04"/>
    <x v="1"/>
    <s v="Pozo productor "/>
    <s v="PuB-100"/>
    <s v="PuB-100"/>
    <m/>
    <s v="Integridad y Corrosión"/>
    <s v="Inhibidor de corrosión"/>
    <x v="3"/>
    <n v="1000232729"/>
    <n v="41.4"/>
    <n v="2.6080000000000001"/>
    <n v="38.792000000000002"/>
    <n v="2"/>
    <n v="20.37"/>
    <n v="35"/>
    <s v="Caudal de agua entre batchs"/>
    <s v="Batch Camión"/>
    <n v="2"/>
    <n v="2"/>
    <n v="40.74"/>
    <n v="40.74"/>
    <n v="40.74"/>
    <d v="2016-04-15T00:00:00"/>
    <s v="Programado"/>
    <d v="2023-03-29T00:00:00"/>
    <s v="0090-OESTE-23"/>
    <s v="Mariana del Pozo"/>
    <m/>
    <m/>
    <m/>
    <m/>
    <s v="Bombeo Mecánico"/>
    <x v="1"/>
    <s v="Q"/>
    <s v="Batch"/>
    <n v="1.35772"/>
    <n v="20.37"/>
    <n v="20.37"/>
    <n v="20.37"/>
    <n v="1"/>
    <n v="20"/>
    <n v="20"/>
    <n v="20"/>
    <s v="Camioneros"/>
    <m/>
    <n v="2851"/>
    <s v="A"/>
    <s v="PB- 04"/>
    <s v="Punta Barda"/>
    <m/>
  </r>
  <r>
    <s v="BOLLAND &amp; CIA. S.A.U"/>
    <d v="2023-12-01T00:00:00"/>
    <s v="Rincon de los Sauces"/>
    <s v="Señal Picada VAM"/>
    <s v="PB- 04"/>
    <x v="1"/>
    <s v="Pozo productor "/>
    <s v="PuB-141[00]a"/>
    <s v="PuB-141[00]a"/>
    <m/>
    <s v="Integridad y Corrosión"/>
    <s v="Inhibidor de corrosión"/>
    <x v="3"/>
    <n v="1000232729"/>
    <n v="9.6"/>
    <n v="0.86399999999999999"/>
    <n v="8.7360000000000007"/>
    <n v="2"/>
    <n v="20"/>
    <n v="125"/>
    <s v="Caudal de agua entre batchs"/>
    <s v="Batch Camión"/>
    <n v="2"/>
    <n v="2"/>
    <n v="40"/>
    <n v="40"/>
    <n v="40"/>
    <d v="2018-12-13T00:00:00"/>
    <s v="Programado"/>
    <d v="2021-05-21T00:00:00"/>
    <s v="BND21-IT626-0521"/>
    <s v="Mariana del Pozo"/>
    <m/>
    <m/>
    <m/>
    <m/>
    <s v="Cavidad Progresiva"/>
    <x v="1"/>
    <s v="Q"/>
    <s v="Batch"/>
    <n v="1.0920000000000001"/>
    <n v="16.38"/>
    <n v="20"/>
    <n v="20"/>
    <n v="1"/>
    <n v="16"/>
    <n v="20"/>
    <n v="20"/>
    <s v="Camioneros"/>
    <m/>
    <n v="1488"/>
    <s v="C"/>
    <s v="PB- 04"/>
    <s v="Punta Barda"/>
    <m/>
  </r>
  <r>
    <s v="BOLLAND &amp; CIA. S.A.U"/>
    <d v="2023-12-01T00:00:00"/>
    <s v="Rincon de los Sauces"/>
    <s v="Señal Picada VAM"/>
    <s v="PB- 04"/>
    <x v="1"/>
    <s v="Pozo productor "/>
    <s v="PuB-141[00]a"/>
    <s v="PuB-141[00]a"/>
    <m/>
    <s v="Integridad y Corrosión"/>
    <s v="Biocida"/>
    <x v="6"/>
    <n v="50600926"/>
    <n v="9.6"/>
    <n v="0.86399999999999999"/>
    <n v="8.7360000000000007"/>
    <n v="2"/>
    <n v="20"/>
    <n v="98"/>
    <s v="Caudal de agua entre batchs"/>
    <s v="Batch Camión"/>
    <n v="2"/>
    <n v="2"/>
    <n v="40"/>
    <n v="40"/>
    <n v="40"/>
    <d v="2018-12-13T00:00:00"/>
    <s v="Programado"/>
    <d v="2021-05-21T00:00:00"/>
    <s v="BND21-IT626-0521"/>
    <s v="Mariana del Pozo"/>
    <m/>
    <m/>
    <m/>
    <m/>
    <s v="Cavidad Progresiva"/>
    <x v="1"/>
    <s v="Q"/>
    <s v="Batch"/>
    <n v="0.856128"/>
    <n v="12.84"/>
    <n v="20"/>
    <n v="20"/>
    <n v="1"/>
    <n v="13"/>
    <n v="20"/>
    <n v="20"/>
    <s v="Camioneros"/>
    <m/>
    <n v="1488"/>
    <s v="C"/>
    <s v="PB- 04"/>
    <s v="Punta Barda"/>
    <m/>
  </r>
  <r>
    <s v="BOLLAND &amp; CIA. S.A.U"/>
    <d v="2023-12-01T00:00:00"/>
    <s v="Rincon de los Sauces"/>
    <s v="Señal Picada VAM"/>
    <s v="PB- 04"/>
    <x v="1"/>
    <s v="Pozo productor "/>
    <s v="PuB-155a"/>
    <s v="PuB-155a"/>
    <m/>
    <s v="Integridad y Corrosión"/>
    <s v="Inhibidor de corrosión"/>
    <x v="3"/>
    <n v="1000232729"/>
    <n v="9.3000000000000007"/>
    <n v="1.042"/>
    <n v="8.2579999999999991"/>
    <n v="2"/>
    <n v="30.97"/>
    <n v="250"/>
    <s v="Caudal de agua entre batchs"/>
    <s v="Batch Camión"/>
    <n v="2"/>
    <n v="2"/>
    <n v="61.94"/>
    <n v="61.94"/>
    <n v="61.94"/>
    <d v="2019-03-20T00:00:00"/>
    <s v="Programado"/>
    <d v="2019-11-22T00:00:00"/>
    <s v="BNDFI 0001-8 - Minuta YPF 22-11-2019"/>
    <s v="Mariana del Pozo"/>
    <m/>
    <m/>
    <m/>
    <m/>
    <s v="Cavidad Progresiva"/>
    <x v="1"/>
    <s v="Q"/>
    <s v="Batch"/>
    <n v="2.0644999999999998"/>
    <n v="30.97"/>
    <n v="30.97"/>
    <n v="30.97"/>
    <n v="1"/>
    <n v="31"/>
    <n v="31"/>
    <n v="31"/>
    <s v="Camioneros"/>
    <m/>
    <n v="1782"/>
    <s v="C"/>
    <s v="PB- 04"/>
    <s v="Punta Barda"/>
    <m/>
  </r>
  <r>
    <s v="BOLLAND &amp; CIA. S.A.U"/>
    <d v="2023-12-01T00:00:00"/>
    <s v="Rincon de los Sauces"/>
    <s v="Señal Picada VAM"/>
    <s v="PB- 04"/>
    <x v="1"/>
    <s v="Pozo productor "/>
    <s v="PuB-155a"/>
    <s v="PuB-155a"/>
    <m/>
    <s v="Integridad y Corrosión"/>
    <s v="Biocida"/>
    <x v="6"/>
    <n v="50600926"/>
    <n v="9.3000000000000007"/>
    <n v="1.042"/>
    <n v="8.2579999999999991"/>
    <n v="2"/>
    <n v="30.97"/>
    <n v="250"/>
    <s v="Caudal de agua entre batchs"/>
    <s v="Batch Camión"/>
    <n v="2"/>
    <n v="2"/>
    <n v="61.94"/>
    <n v="61.94"/>
    <n v="61.94"/>
    <d v="2019-03-20T00:00:00"/>
    <s v="Programado"/>
    <d v="2019-11-22T00:00:00"/>
    <s v="BNDFI 0001-8 - Minuta YPF 22-11-2019"/>
    <s v="Mariana del Pozo"/>
    <m/>
    <m/>
    <m/>
    <m/>
    <s v="Cavidad Progresiva"/>
    <x v="1"/>
    <s v="Q"/>
    <s v="Batch"/>
    <n v="2.0644999999999998"/>
    <n v="30.97"/>
    <n v="30.97"/>
    <n v="30.97"/>
    <n v="1"/>
    <n v="31"/>
    <n v="31"/>
    <n v="31"/>
    <s v="Camioneros"/>
    <m/>
    <n v="1782"/>
    <s v="C"/>
    <s v="PB- 04"/>
    <s v="Punta Barda"/>
    <m/>
  </r>
  <r>
    <s v="BOLLAND &amp; CIA. S.A.U"/>
    <d v="2023-12-01T00:00:00"/>
    <s v="Rincon de los Sauces"/>
    <s v="Señal Picada VAM"/>
    <s v="PB- 04"/>
    <x v="1"/>
    <s v="Pozo productor "/>
    <s v="PuB-161[00]a"/>
    <s v="PuB-161[00]a"/>
    <m/>
    <s v="Integridad y Corrosión"/>
    <s v="Inhibidor de corrosión"/>
    <x v="3"/>
    <n v="1000232729"/>
    <n v="34.5"/>
    <n v="1.2070000000000001"/>
    <n v="33.292999999999999"/>
    <n v="2"/>
    <n v="27.97"/>
    <n v="28"/>
    <s v="Caudal de agua entre batchs"/>
    <s v="Batch Camión"/>
    <n v="1"/>
    <n v="1"/>
    <n v="27.97"/>
    <n v="27.97"/>
    <n v="27.97"/>
    <d v="2018-09-25T00:00:00"/>
    <s v="Programado"/>
    <d v="2019-11-04T00:00:00"/>
    <s v="BND21-IT462-1119"/>
    <m/>
    <m/>
    <m/>
    <m/>
    <m/>
    <s v="Cavidad Progresiva"/>
    <x v="1"/>
    <s v="M"/>
    <s v="Batch"/>
    <n v="0.93220399999999992"/>
    <n v="27.97"/>
    <n v="27.97"/>
    <n v="27.97"/>
    <n v="1"/>
    <n v="28"/>
    <n v="28"/>
    <n v="28"/>
    <s v="Camioneros"/>
    <m/>
    <n v="1518"/>
    <s v="B"/>
    <s v="PB- 04"/>
    <s v="Punta Barda"/>
    <m/>
  </r>
  <r>
    <s v="BOLLAND &amp; CIA. S.A.U"/>
    <d v="2023-12-01T00:00:00"/>
    <s v="Rincon de los Sauces"/>
    <s v="Señal Picada VAM"/>
    <s v="PB- 04"/>
    <x v="1"/>
    <s v="Pozo productor "/>
    <s v="PuB-162[00]a"/>
    <s v="PuB-162[00]a"/>
    <m/>
    <s v="Integridad y Corrosión"/>
    <s v="Inhibidor de corrosión"/>
    <x v="3"/>
    <n v="1000232729"/>
    <n v="53.7"/>
    <n v="4.1349999999999998"/>
    <n v="49.564999999999998"/>
    <n v="2"/>
    <n v="37.17"/>
    <n v="50"/>
    <s v="Caudal de agua entre batchs"/>
    <s v="Batch Camión"/>
    <n v="2"/>
    <n v="2"/>
    <n v="74.34"/>
    <n v="74.34"/>
    <n v="74.34"/>
    <d v="2018-04-25T00:00:00"/>
    <s v="Programado"/>
    <d v="2022-01-12T00:00:00"/>
    <s v="0006-OESTE-22"/>
    <s v="Mariana del Pozo"/>
    <m/>
    <m/>
    <m/>
    <m/>
    <s v="Cavidad Progresiva"/>
    <x v="1"/>
    <s v="Q"/>
    <s v="Batch"/>
    <n v="2.4782500000000001"/>
    <n v="37.17"/>
    <n v="37.17"/>
    <n v="37.17"/>
    <n v="1"/>
    <n v="37"/>
    <n v="37"/>
    <n v="37"/>
    <s v="Camioneros"/>
    <m/>
    <n v="1857"/>
    <s v="A"/>
    <s v="PB- 04"/>
    <s v="Punta Barda"/>
    <m/>
  </r>
  <r>
    <s v="BOLLAND &amp; CIA. S.A.U"/>
    <d v="2023-12-01T00:00:00"/>
    <s v="Rincon de los Sauces"/>
    <s v="Señal Picada VAM"/>
    <s v="PB- 04"/>
    <x v="1"/>
    <s v="Pozo productor "/>
    <s v="PuB-174[00]a"/>
    <s v="PuB-174[00]a"/>
    <m/>
    <s v="Integridad y Corrosión"/>
    <s v="Inhibidor de corrosión"/>
    <x v="3"/>
    <n v="1000232729"/>
    <n v="12.4"/>
    <n v="1.86"/>
    <n v="10.54"/>
    <n v="2"/>
    <n v="20"/>
    <n v="40"/>
    <s v="Caudal de agua entre batchs"/>
    <s v="Batch Camión"/>
    <n v="1"/>
    <n v="1"/>
    <n v="20"/>
    <n v="20"/>
    <n v="20"/>
    <d v="2018-02-07T00:00:00"/>
    <s v="Programado"/>
    <d v="2022-09-30T00:00:00"/>
    <s v="0266-OESTE-22"/>
    <m/>
    <m/>
    <m/>
    <m/>
    <m/>
    <s v="Cavidad Progresiva"/>
    <x v="1"/>
    <s v="M"/>
    <s v="Batch"/>
    <n v="0.42159999999999997"/>
    <n v="12.65"/>
    <n v="20"/>
    <n v="20"/>
    <n v="1"/>
    <n v="13"/>
    <n v="20"/>
    <n v="20"/>
    <s v="Camioneros"/>
    <m/>
    <n v="2160"/>
    <s v="A"/>
    <s v="PB- 04"/>
    <s v="Punta Barda"/>
    <m/>
  </r>
  <r>
    <s v="BOLLAND &amp; CIA. S.A.U"/>
    <d v="2023-12-01T00:00:00"/>
    <s v="Rincon de los Sauces"/>
    <s v="Señal Picada VAM"/>
    <s v="PB- 04"/>
    <x v="1"/>
    <s v="Pozo productor "/>
    <s v="PuB-195[00]a"/>
    <s v="PuB-195[00]a"/>
    <m/>
    <s v="Integridad y Corrosión"/>
    <s v="Inhibidor de corrosión"/>
    <x v="3"/>
    <n v="1000232729"/>
    <n v="11.9"/>
    <n v="1.1299999999999999"/>
    <n v="10.77"/>
    <n v="2"/>
    <n v="20"/>
    <n v="45"/>
    <s v="Caudal de agua entre batchs"/>
    <s v="Batch Camión"/>
    <n v="1"/>
    <n v="1"/>
    <n v="20"/>
    <n v="20"/>
    <n v="20"/>
    <d v="2016-05-04T00:00:00"/>
    <s v="Programado"/>
    <d v="2019-11-22T00:00:00"/>
    <s v="BNDFI 0001-8 - Minuta YPF 22-11-2019"/>
    <s v="Mariana del Pozo"/>
    <m/>
    <m/>
    <m/>
    <m/>
    <s v="Cavidad Progresiva"/>
    <x v="1"/>
    <s v="M"/>
    <s v="Batch"/>
    <n v="0.48464999999999997"/>
    <n v="14.54"/>
    <n v="20"/>
    <n v="20"/>
    <n v="1"/>
    <n v="15"/>
    <n v="20"/>
    <n v="20"/>
    <s v="Camioneros"/>
    <m/>
    <n v="2290"/>
    <s v="C"/>
    <s v="PB- 04"/>
    <s v="Punta Barda"/>
    <m/>
  </r>
  <r>
    <s v="BOLLAND &amp; CIA. S.A.U"/>
    <d v="2023-12-01T00:00:00"/>
    <s v="Rincon de los Sauces"/>
    <s v="Señal Picada VAM"/>
    <s v="PB- 04"/>
    <x v="1"/>
    <s v="Pozo productor "/>
    <s v="PuB-196[00]a"/>
    <s v="PuB-196[00]a"/>
    <m/>
    <s v="Integridad y Corrosión"/>
    <s v="Inhibidor de corrosión"/>
    <x v="3"/>
    <n v="1000232729"/>
    <n v="20"/>
    <n v="1.2"/>
    <n v="18.8"/>
    <n v="2"/>
    <n v="28.2"/>
    <n v="100"/>
    <s v="Caudal de agua entre batchs"/>
    <s v="Batch Camión"/>
    <n v="2"/>
    <n v="2"/>
    <n v="56.4"/>
    <n v="56.4"/>
    <n v="56.4"/>
    <d v="2019-08-01T00:00:00"/>
    <s v="Programado"/>
    <d v="2021-03-03T00:00:00"/>
    <s v="BND21-IT586-0321"/>
    <m/>
    <m/>
    <m/>
    <m/>
    <m/>
    <s v="Cavidad Progresiva"/>
    <x v="1"/>
    <s v="Q"/>
    <s v="Batch"/>
    <n v="1.88"/>
    <n v="28.2"/>
    <n v="28.2"/>
    <n v="28.2"/>
    <n v="1"/>
    <n v="28"/>
    <n v="28"/>
    <n v="28"/>
    <s v="Camioneros"/>
    <m/>
    <n v="1628"/>
    <s v="B"/>
    <s v="PB- 04"/>
    <s v="Punta Barda"/>
    <m/>
  </r>
  <r>
    <s v="BOLLAND &amp; CIA. S.A.U"/>
    <d v="2023-12-01T00:00:00"/>
    <s v="Rincon de los Sauces"/>
    <s v="Señal Picada VAM"/>
    <s v="PB- 04"/>
    <x v="1"/>
    <s v="Pozo productor "/>
    <s v="PuB-196[00]a"/>
    <s v="PuB-196[00]a"/>
    <m/>
    <s v="Integridad y Corrosión"/>
    <s v="Biocida"/>
    <x v="6"/>
    <n v="50600926"/>
    <n v="20"/>
    <n v="1.2"/>
    <n v="18.8"/>
    <n v="2"/>
    <n v="28.2"/>
    <n v="100"/>
    <s v="Caudal de agua entre batchs"/>
    <s v="Batch Camión"/>
    <n v="2"/>
    <n v="2"/>
    <n v="56.4"/>
    <n v="56.4"/>
    <n v="56.4"/>
    <d v="2019-08-01T00:00:00"/>
    <s v="Programado"/>
    <d v="2021-03-03T00:00:00"/>
    <s v="BND21-IT586-0321"/>
    <m/>
    <m/>
    <m/>
    <m/>
    <m/>
    <s v="Cavidad Progresiva"/>
    <x v="1"/>
    <s v="Q"/>
    <s v="Batch&amp;Recirc"/>
    <n v="1.88"/>
    <n v="28.2"/>
    <n v="28.2"/>
    <n v="28.2"/>
    <n v="1"/>
    <n v="28"/>
    <n v="28"/>
    <n v="28"/>
    <s v="Camioneros"/>
    <m/>
    <n v="1628"/>
    <s v="B"/>
    <s v="PB- 04"/>
    <s v="Punta Barda"/>
    <m/>
  </r>
  <r>
    <s v="BOLLAND &amp; CIA. S.A.U"/>
    <d v="2023-12-01T00:00:00"/>
    <s v="Rincon de los Sauces"/>
    <s v="Señal Picada VAM"/>
    <s v="PB- 03"/>
    <x v="1"/>
    <s v="Pozo productor "/>
    <s v="PuB-105a"/>
    <s v="PuB-105a"/>
    <m/>
    <s v="Integridad y Corrosión"/>
    <s v="Inhibidor de corrosión"/>
    <x v="3"/>
    <n v="1000232729"/>
    <n v="30.5"/>
    <n v="7.5330000000000004"/>
    <n v="22.966999999999999"/>
    <n v="10"/>
    <n v="34.450000000000003"/>
    <n v="100"/>
    <s v="Caudal de agua entre batchs"/>
    <s v="Batch Camión"/>
    <n v="2"/>
    <n v="2"/>
    <n v="68.900000000000006"/>
    <n v="68.900000000000006"/>
    <n v="68.900000000000006"/>
    <d v="2021-04-04T00:00:00"/>
    <s v="Programado"/>
    <d v="2021-11-03T00:00:00"/>
    <s v="Minuta YPF 3-11-21"/>
    <s v="Mariana del Pozo"/>
    <m/>
    <m/>
    <m/>
    <m/>
    <s v="Cavidad Progresiva"/>
    <x v="1"/>
    <s v="Q"/>
    <s v="Batch"/>
    <n v="2.2967"/>
    <n v="34.450000000000003"/>
    <n v="34.450000000000003"/>
    <n v="34.450000000000003"/>
    <n v="1"/>
    <n v="34"/>
    <n v="34"/>
    <n v="34"/>
    <s v="Camioneros"/>
    <m/>
    <n v="1567"/>
    <s v="B"/>
    <s v="PB- 03"/>
    <s v="Punta Barda"/>
    <m/>
  </r>
  <r>
    <s v="BOLLAND &amp; CIA. S.A.U"/>
    <d v="2023-12-01T00:00:00"/>
    <s v="Rincon de los Sauces"/>
    <s v="Señal Picada VAM"/>
    <s v="PB- 04"/>
    <x v="1"/>
    <s v="Pozo productor "/>
    <s v="PuB-66"/>
    <s v="PuB-66"/>
    <m/>
    <s v="Integridad y Corrosión"/>
    <s v="Inhibidor de corrosión"/>
    <x v="3"/>
    <n v="1000232729"/>
    <n v="9.3000000000000007"/>
    <n v="1.321"/>
    <n v="7.9790000000000001"/>
    <n v="2"/>
    <n v="29.92"/>
    <n v="125"/>
    <s v="Caudal de agua entre batchs"/>
    <s v="Batch Camión"/>
    <n v="1"/>
    <n v="1"/>
    <n v="29.92"/>
    <n v="29.92"/>
    <n v="29.92"/>
    <d v="2013-04-15T00:00:00"/>
    <s v="Programado"/>
    <d v="2019-11-22T00:00:00"/>
    <s v="BNDFI 0001-8 - Minuta YPF 22-11-2019"/>
    <s v="Mariana del Pozo"/>
    <m/>
    <m/>
    <m/>
    <m/>
    <s v="Cavidad Progresiva"/>
    <x v="1"/>
    <s v="M"/>
    <s v="Batch"/>
    <n v="0.99737500000000001"/>
    <n v="29.92"/>
    <n v="29.92"/>
    <n v="29.92"/>
    <n v="1"/>
    <n v="30"/>
    <n v="30"/>
    <n v="30"/>
    <s v="Camioneros"/>
    <m/>
    <n v="2278"/>
    <s v="B"/>
    <s v="PB- 04"/>
    <s v="Punta Barda"/>
    <m/>
  </r>
  <r>
    <s v="BOLLAND &amp; CIA. S.A.U"/>
    <d v="2023-12-01T00:00:00"/>
    <s v="Rincon de los Sauces"/>
    <s v="Señal Picada VAM"/>
    <s v="PB- 04"/>
    <x v="1"/>
    <s v="Pozo productor "/>
    <s v="PuB-70"/>
    <s v="PuB-70"/>
    <m/>
    <s v="Integridad y Corrosión"/>
    <s v="Inhibidor de corrosión"/>
    <x v="3"/>
    <n v="1000232729"/>
    <n v="73.3"/>
    <n v="0.29299999999999998"/>
    <n v="73.007000000000005"/>
    <n v="10"/>
    <n v="39.42"/>
    <n v="18"/>
    <s v="Caudal de agua entre batchs"/>
    <s v="Batch Camión"/>
    <n v="1"/>
    <n v="0"/>
    <n v="39.42"/>
    <n v="0"/>
    <n v="0"/>
    <d v="2017-09-02T00:00:00"/>
    <s v="Programado"/>
    <d v="2018-11-15T00:00:00"/>
    <s v="BND21-IT267-1118"/>
    <s v="Mariana del Pozo"/>
    <m/>
    <m/>
    <m/>
    <m/>
    <s v="Cavidad Progresiva"/>
    <x v="1"/>
    <s v="M"/>
    <s v="Batch"/>
    <n v="1.3141260000000001"/>
    <n v="39.42"/>
    <n v="39.42"/>
    <n v="39.42"/>
    <n v="1"/>
    <n v="39"/>
    <n v="39"/>
    <n v="39"/>
    <s v="Camioneros"/>
    <m/>
    <n v="1880"/>
    <s v="C"/>
    <s v="PB- 04"/>
    <s v="Punta Barda"/>
    <s v="p"/>
  </r>
  <r>
    <s v="BOLLAND &amp; CIA. S.A.U"/>
    <d v="2023-12-01T00:00:00"/>
    <s v="Rincon de los Sauces"/>
    <s v="Señal Picada VAM"/>
    <s v="SCB- 01"/>
    <x v="2"/>
    <s v="Pozo productor "/>
    <s v="SCB-0064[02]a"/>
    <s v="SCB-0064[02]a"/>
    <m/>
    <s v="Integridad y Corrosión"/>
    <s v="Inhibidor de corrosión"/>
    <x v="3"/>
    <n v="1000232729"/>
    <n v="40"/>
    <n v="1.6"/>
    <n v="38.4"/>
    <n v="548"/>
    <n v="57.6"/>
    <n v="50"/>
    <s v="Caudal de agua entre batchs"/>
    <s v="Batch Camión"/>
    <n v="1"/>
    <n v="2"/>
    <n v="57.6"/>
    <n v="115.2"/>
    <n v="115.2"/>
    <d v="2008-07-01T00:00:00"/>
    <s v="Programado"/>
    <d v="2021-05-11T00:00:00"/>
    <s v="BND21-IT621-0521"/>
    <s v="Mariana del Pozo"/>
    <m/>
    <m/>
    <m/>
    <m/>
    <s v="Bombeo Mecánico"/>
    <x v="1"/>
    <s v="M"/>
    <s v="Batch"/>
    <n v="1.92"/>
    <n v="57.6"/>
    <n v="57.6"/>
    <n v="57.6"/>
    <n v="1"/>
    <n v="58"/>
    <n v="58"/>
    <n v="58"/>
    <s v="SCB CHO "/>
    <m/>
    <s v="S/D"/>
    <s v="C"/>
    <s v="SCB- 01"/>
    <s v="Señal Cerro Bayo"/>
    <m/>
  </r>
  <r>
    <s v="BOLLAND &amp; CIA. S.A.U"/>
    <d v="2023-12-01T00:00:00"/>
    <s v="Rincon de los Sauces"/>
    <s v="Señal Picada VAM"/>
    <s v="SCB- 01"/>
    <x v="2"/>
    <s v="Pozo productor "/>
    <s v="SCB-0065[00]a"/>
    <s v="SCB-0065[00]a"/>
    <m/>
    <s v="Integridad y Corrosión"/>
    <s v="Inhibidor de corrosión"/>
    <x v="3"/>
    <n v="1000232729"/>
    <n v="60"/>
    <n v="15"/>
    <n v="45"/>
    <n v="787"/>
    <n v="27"/>
    <n v="20"/>
    <s v="Caudal de agua entre batchs"/>
    <s v="Batch Camión"/>
    <n v="1"/>
    <n v="2"/>
    <n v="27"/>
    <n v="54"/>
    <n v="54"/>
    <d v="2011-09-13T00:00:00"/>
    <s v="Programado"/>
    <d v="2019-11-22T00:00:00"/>
    <s v="BNDFI 0001-8 - Minuta YPF 22-11-2019"/>
    <s v="Mariana del Pozo"/>
    <m/>
    <m/>
    <m/>
    <m/>
    <s v="Bombeo Mecánico"/>
    <x v="1"/>
    <s v="M"/>
    <s v="Batch"/>
    <n v="0.9"/>
    <n v="27"/>
    <n v="27"/>
    <n v="27"/>
    <n v="1"/>
    <n v="27"/>
    <n v="27"/>
    <n v="27"/>
    <s v="SCB CHO "/>
    <m/>
    <n v="3125"/>
    <s v="A"/>
    <s v="SCB- 01"/>
    <s v="Señal Cerro Bayo"/>
    <m/>
  </r>
  <r>
    <s v="BOLLAND &amp; CIA. S.A.U"/>
    <d v="2023-12-01T00:00:00"/>
    <s v="Rincon de los Sauces"/>
    <s v="Señal Picada VAM"/>
    <s v="SCB- 01"/>
    <x v="2"/>
    <s v="Pozo productor "/>
    <s v="SCB-131a"/>
    <s v="SCB-131a"/>
    <m/>
    <s v="Integridad y Corrosión"/>
    <s v="Inhibidor de corrosión"/>
    <x v="3"/>
    <n v="1000232729"/>
    <n v="0"/>
    <n v="0"/>
    <n v="0"/>
    <n v="0"/>
    <n v="20"/>
    <n v="28"/>
    <s v="Caudal de agua entre batchs"/>
    <s v="Batch Camión"/>
    <n v="1"/>
    <n v="0"/>
    <n v="20"/>
    <n v="0"/>
    <n v="0"/>
    <d v="2018-02-14T00:00:00"/>
    <s v="Programado"/>
    <d v="2022-05-24T00:00:00"/>
    <s v="0140-OESTE-22"/>
    <s v="Mariana del Pozo"/>
    <m/>
    <m/>
    <m/>
    <m/>
    <s v=""/>
    <x v="1"/>
    <s v="M"/>
    <s v="Batch"/>
    <n v="0"/>
    <n v="0"/>
    <n v="20"/>
    <n v="20"/>
    <n v="1"/>
    <n v="0"/>
    <n v="20"/>
    <n v="20"/>
    <s v="SCB CHO "/>
    <m/>
    <n v="1544"/>
    <s v="S/C"/>
    <s v="SCB- 01"/>
    <s v="Señal Cerro Bayo"/>
    <s v="p"/>
  </r>
  <r>
    <s v="BOLLAND &amp; CIA. S.A.U"/>
    <d v="2023-12-01T00:00:00"/>
    <s v="Rincon de los Sauces"/>
    <s v="Señal Picada VAM"/>
    <s v="SCB- 01"/>
    <x v="2"/>
    <s v="Pozo productor "/>
    <s v="SCB-80a"/>
    <s v="SCB-80a"/>
    <m/>
    <s v="Integridad y Corrosión"/>
    <s v="Inhibidor de corrosión"/>
    <x v="3"/>
    <n v="1000232729"/>
    <n v="207"/>
    <n v="1.0349999999999999"/>
    <n v="205.965"/>
    <n v="1200"/>
    <n v="30.89"/>
    <n v="5"/>
    <s v="Caudal de agua entre batchs"/>
    <s v="Batch Camión"/>
    <n v="1"/>
    <n v="0"/>
    <n v="30.89"/>
    <n v="0"/>
    <n v="0"/>
    <d v="2009-03-01T00:00:00"/>
    <s v="Programado"/>
    <d v="2022-07-22T00:00:00"/>
    <s v="0193-OESTE-22"/>
    <s v="Mariana del Pozo"/>
    <m/>
    <m/>
    <m/>
    <m/>
    <s v="Electro Sumergible"/>
    <x v="1"/>
    <s v="M"/>
    <s v="Batch"/>
    <n v="1.029825"/>
    <n v="30.89"/>
    <n v="30.89"/>
    <n v="30.89"/>
    <n v="1"/>
    <n v="31"/>
    <n v="31"/>
    <n v="31"/>
    <s v="SCB CHO "/>
    <m/>
    <n v="2795"/>
    <s v="A"/>
    <s v="SCB- 01"/>
    <s v="Señal Cerro Bayo"/>
    <s v="p"/>
  </r>
  <r>
    <s v="BOLLAND &amp; CIA. S.A.U"/>
    <d v="2023-12-01T00:00:00"/>
    <s v="Rincon de los Sauces"/>
    <s v="Señal Picada VAM"/>
    <s v="SCB- 01"/>
    <x v="2"/>
    <s v="Pozo productor "/>
    <s v="SCB-86a"/>
    <s v="SCB-86a"/>
    <m/>
    <s v="Integridad y Corrosión"/>
    <s v="Inhibidor de corrosión"/>
    <x v="3"/>
    <n v="1000232729"/>
    <n v="45"/>
    <n v="5.4"/>
    <n v="39.6"/>
    <n v="538"/>
    <n v="20"/>
    <n v="30"/>
    <s v="Caudal de agua entre batchs"/>
    <s v="Batch Camión"/>
    <n v="2"/>
    <n v="4"/>
    <n v="40"/>
    <n v="80"/>
    <n v="80"/>
    <d v="2022-10-05T00:00:00"/>
    <s v="Programado"/>
    <d v="2022-08-26T00:00:00"/>
    <s v="0226-OESTE-22"/>
    <s v="Mariana del Pozo"/>
    <m/>
    <m/>
    <m/>
    <m/>
    <s v="Electro Sumergible"/>
    <x v="1"/>
    <s v="Q"/>
    <s v="Batch"/>
    <n v="1.1879999999999999"/>
    <n v="17.82"/>
    <n v="20"/>
    <n v="20"/>
    <n v="1"/>
    <n v="18"/>
    <n v="20"/>
    <n v="20"/>
    <s v="SCB CHO "/>
    <m/>
    <n v="2245"/>
    <s v="A"/>
    <s v="SCB- 01"/>
    <s v="Señal Cerro Bayo"/>
    <m/>
  </r>
  <r>
    <s v="BOLLAND &amp; CIA. S.A.U"/>
    <d v="2023-12-01T00:00:00"/>
    <s v="Rincon de los Sauces"/>
    <s v="Señal Picada VAM"/>
    <s v="SCB- 01"/>
    <x v="2"/>
    <s v="Pozo productor "/>
    <s v="SCB-89a"/>
    <s v="SCB-89a"/>
    <m/>
    <s v="Integridad y Corrosión"/>
    <s v="Inhibidor de corrosión"/>
    <x v="3"/>
    <n v="1000232729"/>
    <n v="185"/>
    <n v="2.6640000000000001"/>
    <n v="182.33600000000001"/>
    <n v="1590"/>
    <n v="54.7"/>
    <n v="10"/>
    <s v="Caudal de agua entre batchs"/>
    <s v="Batch Camión"/>
    <n v="1"/>
    <n v="2"/>
    <n v="54.7"/>
    <n v="109.4"/>
    <n v="109.4"/>
    <d v="2009-08-31T00:00:00"/>
    <s v="Programado"/>
    <d v="2020-06-30T00:00:00"/>
    <s v="BNDFI 0001-8 - Minuta YPF 30-06-2020"/>
    <s v="Mariana del Pozo"/>
    <m/>
    <m/>
    <m/>
    <m/>
    <s v="Electro Sumergible"/>
    <x v="1"/>
    <s v="M"/>
    <s v="Batch"/>
    <n v="1.8233600000000001"/>
    <n v="54.7"/>
    <n v="54.7"/>
    <n v="54.7"/>
    <n v="1"/>
    <n v="55"/>
    <n v="55"/>
    <n v="55"/>
    <s v="SCB CHO "/>
    <m/>
    <s v="S/D"/>
    <s v="B"/>
    <s v="SCB- 01"/>
    <s v="Señal Cerro Bayo"/>
    <m/>
  </r>
  <r>
    <s v="BOLLAND &amp; CIA. S.A.U"/>
    <d v="2023-12-01T00:00:00"/>
    <s v="Rincon de los Sauces"/>
    <s v="Señal Picada VAM"/>
    <s v="SCB- 01"/>
    <x v="2"/>
    <s v="Pozo productor "/>
    <s v="SCB-93a"/>
    <s v="SCB-93a"/>
    <m/>
    <s v="Integridad y Corrosión"/>
    <s v="Inhibidor de corrosión"/>
    <x v="3"/>
    <n v="1000232729"/>
    <n v="120"/>
    <n v="4.5599999999999996"/>
    <n v="115.44"/>
    <n v="303"/>
    <n v="39.83"/>
    <n v="23"/>
    <s v="Caudal de agua entre batchs"/>
    <s v="Batch Camión"/>
    <n v="2"/>
    <n v="4"/>
    <n v="79.66"/>
    <n v="159.32"/>
    <n v="159.32"/>
    <d v="2018-08-21T00:00:00"/>
    <s v="Programado"/>
    <d v="2020-06-30T00:00:00"/>
    <s v="BNDFI 0001-8 - Minuta YPF 30-06-2020"/>
    <s v="Mariana del Pozo"/>
    <m/>
    <m/>
    <m/>
    <m/>
    <s v="Electro Sumergible"/>
    <x v="1"/>
    <s v="Q"/>
    <s v="Batch"/>
    <n v="2.6551199999999997"/>
    <n v="39.83"/>
    <n v="39.83"/>
    <n v="39.83"/>
    <n v="1"/>
    <n v="40"/>
    <n v="40"/>
    <n v="40"/>
    <s v="SCB CHO "/>
    <m/>
    <n v="1951"/>
    <s v="A"/>
    <s v="SCB- 01"/>
    <s v="Señal Cerro Bayo"/>
    <m/>
  </r>
  <r>
    <s v="BOLLAND &amp; CIA. S.A.U"/>
    <d v="2023-12-01T00:00:00"/>
    <s v="Rincon de los Sauces"/>
    <s v="Señal Picada VAM"/>
    <s v="SP- 02"/>
    <x v="0"/>
    <s v="Pozo productor "/>
    <s v="SP-45"/>
    <s v="SP-45"/>
    <m/>
    <s v="Integridad y Corrosión"/>
    <s v="Inhibidor de corrosión"/>
    <x v="3"/>
    <n v="1000232729"/>
    <n v="121"/>
    <n v="3.2669999999999999"/>
    <n v="117.733"/>
    <n v="100"/>
    <n v="32.97"/>
    <n v="40"/>
    <s v="Caudal de agua entre batchs"/>
    <s v="Batch Camión"/>
    <n v="4"/>
    <n v="4"/>
    <n v="131.88"/>
    <n v="131.88"/>
    <n v="131.88"/>
    <m/>
    <s v="Programado"/>
    <d v="2022-08-08T00:00:00"/>
    <s v="0212-OESTE-22"/>
    <s v="Mariana del Pozo"/>
    <m/>
    <m/>
    <m/>
    <m/>
    <s v="Bombeo Mecánico"/>
    <x v="1"/>
    <s v="S"/>
    <s v="Batch&amp;Recirc"/>
    <n v="4.70932"/>
    <n v="32.97"/>
    <n v="32.97"/>
    <n v="32.97"/>
    <n v="1"/>
    <n v="33"/>
    <n v="33"/>
    <n v="33"/>
    <s v="Camioneros"/>
    <m/>
    <s v="S/D"/>
    <m/>
    <s v="SP- 02"/>
    <s v="Señal Picada"/>
    <m/>
  </r>
  <r>
    <s v="BOLLAND &amp; CIA. S.A.U"/>
    <d v="2023-12-01T00:00:00"/>
    <s v="Rincon de los Sauces"/>
    <s v="Señal Picada VAM"/>
    <s v="SP- 01"/>
    <x v="0"/>
    <s v="Pozo productor "/>
    <s v="SP-0289[00]a"/>
    <s v="SP-0289[00]a"/>
    <m/>
    <s v="Integridad y Corrosión"/>
    <s v="Inhibidor de corrosión"/>
    <x v="3"/>
    <n v="1000232729"/>
    <n v="117"/>
    <n v="1.895"/>
    <n v="115.105"/>
    <n v="150"/>
    <n v="77.7"/>
    <n v="45"/>
    <s v="Caudal de agua entre batchs"/>
    <s v="Batch Camión"/>
    <n v="2"/>
    <n v="2"/>
    <n v="155.4"/>
    <n v="155.4"/>
    <n v="155.4"/>
    <d v="2017-01-06T00:00:00"/>
    <s v="Programado"/>
    <d v="2020-01-03T00:00:00"/>
    <s v="BND21-IT491-1220"/>
    <s v="Mariana del Pozo"/>
    <m/>
    <m/>
    <m/>
    <m/>
    <s v="Cavidad Progresiva"/>
    <x v="1"/>
    <s v="Q"/>
    <s v="Batch"/>
    <n v="5.1797250000000004"/>
    <n v="77.7"/>
    <n v="77.7"/>
    <n v="77.7"/>
    <n v="1"/>
    <n v="78"/>
    <n v="78"/>
    <n v="78"/>
    <s v="Camioneros"/>
    <m/>
    <n v="2546"/>
    <s v="B"/>
    <s v="SP- 01"/>
    <s v="Señal Picada"/>
    <m/>
  </r>
  <r>
    <s v="BOLLAND &amp; CIA. S.A.U"/>
    <d v="2023-12-01T00:00:00"/>
    <s v="Rincon de los Sauces"/>
    <s v="Señal Picada VAM"/>
    <s v="SP-10"/>
    <x v="0"/>
    <s v="Pozo productor "/>
    <s v="SP-455a"/>
    <s v="SP-455a"/>
    <m/>
    <s v="Integridad y Corrosión"/>
    <s v="Biocida"/>
    <x v="6"/>
    <n v="50600926"/>
    <n v="41.6"/>
    <n v="2.5790000000000002"/>
    <n v="39.021000000000001"/>
    <n v="200"/>
    <n v="29.27"/>
    <n v="50"/>
    <s v="Caudal de agua entre batchs"/>
    <s v="Batch Camión"/>
    <n v="2"/>
    <n v="0"/>
    <n v="58.54"/>
    <n v="0"/>
    <n v="0"/>
    <d v="2021-04-29T00:00:00"/>
    <s v="Programado"/>
    <d v="2021-04-29T00:00:00"/>
    <s v="BNDFI 0001-8 - Minuta YPF 29-4-21"/>
    <s v="Mariana del Pozo"/>
    <m/>
    <m/>
    <m/>
    <m/>
    <s v="Cavidad Progresiva"/>
    <x v="1"/>
    <s v="Q"/>
    <s v="Batch"/>
    <n v="1.95105"/>
    <n v="29.27"/>
    <n v="29.27"/>
    <n v="29.27"/>
    <n v="1"/>
    <n v="29"/>
    <n v="29"/>
    <n v="29"/>
    <s v="Camioneros"/>
    <m/>
    <n v="1502"/>
    <s v="A"/>
    <s v="SP-10"/>
    <s v="Señal Picada"/>
    <s v="p"/>
  </r>
  <r>
    <s v="BOLLAND &amp; CIA. S.A.U"/>
    <d v="2023-12-01T00:00:00"/>
    <s v="Rincon de los Sauces"/>
    <s v="Señal Picada VAM"/>
    <s v="SP- 01"/>
    <x v="0"/>
    <s v="Pozo productor "/>
    <s v="SP-21"/>
    <s v="SP-21"/>
    <m/>
    <s v="Integridad y Corrosión"/>
    <s v="Inhibidor de corrosión"/>
    <x v="3"/>
    <n v="1000232729"/>
    <n v="113"/>
    <n v="3.9550000000000001"/>
    <n v="109.045"/>
    <n v="150"/>
    <n v="61.07"/>
    <n v="80"/>
    <s v="Caudal de agua entre batchs"/>
    <s v="Batch Camión"/>
    <n v="4"/>
    <n v="4"/>
    <n v="244.28"/>
    <n v="244.28"/>
    <n v="244.28"/>
    <d v="2014-10-27T00:00:00"/>
    <s v="Programado"/>
    <d v="2021-03-31T00:00:00"/>
    <s v="BND21-IT602-0321"/>
    <s v="Mariana del Pozo"/>
    <m/>
    <m/>
    <m/>
    <m/>
    <s v="Cavidad Progresiva"/>
    <x v="1"/>
    <s v="S"/>
    <s v="Batch"/>
    <n v="8.7236000000000011"/>
    <n v="61.07"/>
    <n v="61.07"/>
    <n v="61.07"/>
    <n v="1"/>
    <n v="61"/>
    <n v="61"/>
    <n v="61"/>
    <s v="Camioneros"/>
    <m/>
    <n v="1546"/>
    <s v="A"/>
    <s v="SP- 01"/>
    <s v="Señal Picada"/>
    <m/>
  </r>
  <r>
    <s v="BOLLAND &amp; CIA. S.A.U"/>
    <d v="2023-12-01T00:00:00"/>
    <s v="Rincon de los Sauces"/>
    <s v="Señal Picada VAM"/>
    <s v="SP- 01"/>
    <x v="0"/>
    <s v="Pozo productor "/>
    <s v="SP-21"/>
    <s v="SP-21"/>
    <m/>
    <s v="Integridad y Corrosión"/>
    <s v="Biocida"/>
    <x v="6"/>
    <n v="50600926"/>
    <n v="113"/>
    <n v="3.9550000000000001"/>
    <n v="109.045"/>
    <n v="150"/>
    <n v="40.89"/>
    <n v="25"/>
    <s v="Caudal de agua entre batchs"/>
    <s v="Batch Camión"/>
    <n v="2"/>
    <n v="2"/>
    <n v="81.78"/>
    <n v="81.78"/>
    <n v="81.78"/>
    <d v="2019-02-03T00:00:00"/>
    <s v="Programado"/>
    <d v="2021-03-31T00:00:00"/>
    <s v="BND21-IT602-0321"/>
    <s v="Mariana del Pozo"/>
    <m/>
    <m/>
    <m/>
    <m/>
    <s v="Cavidad Progresiva"/>
    <x v="1"/>
    <s v="Q"/>
    <s v="Batch&amp;Recirc"/>
    <n v="2.7261250000000001"/>
    <n v="40.89"/>
    <n v="40.89"/>
    <n v="40.89"/>
    <n v="1"/>
    <n v="41"/>
    <n v="41"/>
    <n v="41"/>
    <s v="Camioneros"/>
    <m/>
    <n v="1546"/>
    <s v="A"/>
    <s v="SP- 01"/>
    <s v="Señal Picada"/>
    <m/>
  </r>
  <r>
    <s v="BOLLAND &amp; CIA. S.A.U"/>
    <d v="2023-12-01T00:00:00"/>
    <s v="Rincon de los Sauces"/>
    <s v="Señal Picada VAM"/>
    <s v="SP- 01"/>
    <x v="0"/>
    <s v="Pozo productor "/>
    <s v="SP-22"/>
    <s v="SP-22"/>
    <m/>
    <s v="Integridad y Corrosión"/>
    <s v="Inhibidor de corrosión"/>
    <x v="3"/>
    <n v="1000232729"/>
    <n v="88.6"/>
    <n v="2.2149999999999999"/>
    <n v="86.385000000000005"/>
    <n v="100"/>
    <n v="60.47"/>
    <n v="100"/>
    <s v="Caudal de agua entre batchs"/>
    <s v="Batch Camión"/>
    <n v="4"/>
    <n v="4"/>
    <n v="241.88"/>
    <n v="241.88"/>
    <n v="241.88"/>
    <d v="2017-01-25T00:00:00"/>
    <s v="Programado"/>
    <d v="2021-08-27T00:00:00"/>
    <s v="0184-OESTE-21"/>
    <s v="Mariana del Pozo"/>
    <m/>
    <m/>
    <m/>
    <m/>
    <s v="Cavidad Progresiva"/>
    <x v="1"/>
    <s v="S"/>
    <s v="Batch"/>
    <n v="8.6385000000000005"/>
    <n v="60.47"/>
    <n v="60.47"/>
    <n v="60.47"/>
    <n v="1"/>
    <n v="60"/>
    <n v="60"/>
    <n v="60"/>
    <s v="Camioneros"/>
    <m/>
    <n v="1600"/>
    <s v="B"/>
    <s v="SP- 01"/>
    <s v="Señal Picada"/>
    <m/>
  </r>
  <r>
    <s v="BOLLAND &amp; CIA. S.A.U"/>
    <d v="2023-12-01T00:00:00"/>
    <s v="Rincon de los Sauces"/>
    <s v="Señal Picada VAM"/>
    <s v="SP- 01"/>
    <x v="0"/>
    <s v="Pozo productor "/>
    <s v="SP-22"/>
    <s v="SP-22"/>
    <m/>
    <s v="Integridad y Corrosión"/>
    <s v="Biocida"/>
    <x v="6"/>
    <n v="50600926"/>
    <n v="88.6"/>
    <n v="2.2149999999999999"/>
    <n v="86.385000000000005"/>
    <n v="100"/>
    <n v="71.27"/>
    <n v="55"/>
    <s v="Caudal de agua entre batchs"/>
    <s v="Batch Camión"/>
    <n v="2"/>
    <n v="2"/>
    <n v="142.54"/>
    <n v="142.54"/>
    <n v="142.54"/>
    <d v="2017-01-25T00:00:00"/>
    <s v="Programado"/>
    <d v="2021-08-27T00:00:00"/>
    <s v="0184-OESTE-21"/>
    <s v="Mariana del Pozo"/>
    <m/>
    <m/>
    <m/>
    <m/>
    <s v="Cavidad Progresiva"/>
    <x v="1"/>
    <s v="Q"/>
    <s v="Batch"/>
    <n v="4.7511749999999999"/>
    <n v="71.27"/>
    <n v="71.27"/>
    <n v="71.27"/>
    <n v="1"/>
    <n v="71"/>
    <n v="71"/>
    <n v="71"/>
    <s v="Camioneros"/>
    <m/>
    <n v="1600"/>
    <s v="B"/>
    <s v="SP- 01"/>
    <s v="Señal Picada"/>
    <m/>
  </r>
  <r>
    <s v="BOLLAND &amp; CIA. S.A.U"/>
    <d v="2023-12-01T00:00:00"/>
    <s v="Rincon de los Sauces"/>
    <s v="Señal Picada VAM"/>
    <s v="SP- 01"/>
    <x v="0"/>
    <s v="Pozo productor "/>
    <s v="SP-23"/>
    <s v="SP-23"/>
    <m/>
    <s v="Integridad y Corrosión"/>
    <s v="Biocida"/>
    <x v="6"/>
    <n v="50600926"/>
    <n v="120"/>
    <n v="2.76"/>
    <n v="117.24"/>
    <n v="50"/>
    <n v="22.86"/>
    <n v="13"/>
    <s v="Caudal de agua entre batchs"/>
    <s v="Batch Camión"/>
    <n v="2"/>
    <n v="2"/>
    <n v="45.72"/>
    <n v="45.72"/>
    <n v="45.72"/>
    <d v="2013-09-08T00:00:00"/>
    <s v="Programado"/>
    <d v="2020-06-30T00:00:00"/>
    <s v="BNDFI 0001-8 - Minuta YPF 30-06-2020"/>
    <s v="Mariana del Pozo"/>
    <m/>
    <m/>
    <m/>
    <m/>
    <s v="Electro Sumergible"/>
    <x v="1"/>
    <s v="Q"/>
    <s v="Batch"/>
    <n v="1.5241199999999999"/>
    <n v="22.86"/>
    <n v="22.86"/>
    <n v="22.86"/>
    <n v="1"/>
    <n v="23"/>
    <n v="23"/>
    <n v="23"/>
    <s v="Camioneros"/>
    <m/>
    <n v="2285"/>
    <s v="A"/>
    <s v="SP- 01"/>
    <s v="Señal Picada"/>
    <m/>
  </r>
  <r>
    <s v="BOLLAND &amp; CIA. S.A.U"/>
    <d v="2023-12-01T00:00:00"/>
    <s v="Rincon de los Sauces"/>
    <s v="Señal Picada VAM"/>
    <s v="SP- 01"/>
    <x v="0"/>
    <s v="Pozo productor "/>
    <s v="SP-252"/>
    <s v="SP-252"/>
    <m/>
    <s v="Integridad y Corrosión"/>
    <s v="Biocida"/>
    <x v="6"/>
    <n v="50600926"/>
    <n v="179"/>
    <n v="1.79"/>
    <n v="177.21"/>
    <n v="100"/>
    <n v="53.16"/>
    <n v="20"/>
    <s v="Caudal de agua entre batchs"/>
    <s v="Batch Camión"/>
    <n v="2"/>
    <n v="2"/>
    <n v="106.32"/>
    <n v="106.32"/>
    <n v="106.32"/>
    <d v="2019-02-05T00:00:00"/>
    <s v="Programado"/>
    <d v="2023-01-31T00:00:00"/>
    <s v="0028-OESTE-23"/>
    <s v="Mariana del Pozo"/>
    <m/>
    <m/>
    <m/>
    <m/>
    <s v="Electro Sumergible"/>
    <x v="1"/>
    <s v="Q"/>
    <s v="Batch"/>
    <n v="3.5442000000000005"/>
    <n v="53.16"/>
    <n v="53.16"/>
    <n v="53.16"/>
    <n v="1"/>
    <n v="53"/>
    <n v="53"/>
    <n v="53"/>
    <s v="Camioneros"/>
    <m/>
    <n v="1813"/>
    <s v="B"/>
    <s v="SP- 01"/>
    <s v="Señal Picada"/>
    <m/>
  </r>
  <r>
    <s v="BOLLAND &amp; CIA. S.A.U"/>
    <d v="2023-12-01T00:00:00"/>
    <s v="Rincon de los Sauces"/>
    <s v="Señal Picada VAM"/>
    <s v="SP- 01"/>
    <x v="0"/>
    <s v="Pozo productor "/>
    <s v="SP-262"/>
    <s v="SP-262"/>
    <m/>
    <s v="Integridad y Corrosión"/>
    <s v="Inhibidor de corrosión"/>
    <x v="3"/>
    <n v="1000232729"/>
    <n v="64"/>
    <n v="5.12"/>
    <n v="58.88"/>
    <n v="0"/>
    <n v="61.82"/>
    <n v="70"/>
    <s v="Caudal de agua entre batchs"/>
    <s v="Batch Camión"/>
    <n v="2"/>
    <n v="2"/>
    <n v="123.64"/>
    <n v="123.64"/>
    <n v="123.64"/>
    <d v="2011-06-01T00:00:00"/>
    <s v="Programado"/>
    <d v="2023-06-02T00:00:00"/>
    <s v="0143-OESTE-23"/>
    <s v="Mariana del Pozo"/>
    <m/>
    <m/>
    <m/>
    <m/>
    <s v="Cavidad Progresiva"/>
    <x v="1"/>
    <s v="Q"/>
    <s v="Batch"/>
    <n v="4.1215999999999999"/>
    <n v="61.82"/>
    <n v="61.82"/>
    <n v="61.82"/>
    <n v="1"/>
    <n v="62"/>
    <n v="62"/>
    <n v="62"/>
    <s v="Camioneros"/>
    <m/>
    <s v="S/D"/>
    <s v="A"/>
    <s v="SP- 01"/>
    <s v="Señal Picada"/>
    <m/>
  </r>
  <r>
    <s v="BOLLAND &amp; CIA. S.A.U"/>
    <d v="2023-12-01T00:00:00"/>
    <s v="Rincon de los Sauces"/>
    <s v="Señal Picada VAM"/>
    <s v="SP- 01"/>
    <x v="0"/>
    <s v="Pozo productor "/>
    <s v="SP-273"/>
    <s v="SP-273"/>
    <m/>
    <s v="Integridad y Corrosión"/>
    <s v="Inhibidor de corrosión"/>
    <x v="3"/>
    <n v="1000232729"/>
    <n v="54.3"/>
    <n v="3.367"/>
    <n v="50.933"/>
    <n v="150"/>
    <n v="22.92"/>
    <n v="30"/>
    <s v="Caudal de agua entre batchs"/>
    <s v="Batch Camión"/>
    <n v="2"/>
    <n v="2"/>
    <n v="45.84"/>
    <n v="45.84"/>
    <n v="45.84"/>
    <d v="2015-05-26T00:00:00"/>
    <s v="Programado"/>
    <d v="2020-06-30T00:00:00"/>
    <s v="BNDFI 0001-8 - Minuta YPF 30-06-2020"/>
    <s v="Mariana del Pozo"/>
    <m/>
    <m/>
    <m/>
    <m/>
    <s v="Cavidad Progresiva"/>
    <x v="1"/>
    <s v="Q"/>
    <s v="Batch"/>
    <n v="1.52799"/>
    <n v="22.92"/>
    <n v="22.92"/>
    <n v="22.92"/>
    <n v="1"/>
    <n v="23"/>
    <n v="23"/>
    <n v="23"/>
    <s v="Camioneros"/>
    <m/>
    <n v="1925"/>
    <s v="A"/>
    <s v="SP- 01"/>
    <s v="Señal Picada"/>
    <m/>
  </r>
  <r>
    <s v="BOLLAND &amp; CIA. S.A.U"/>
    <d v="2023-12-01T00:00:00"/>
    <s v="Rincon de los Sauces"/>
    <s v="Señal Picada VAM"/>
    <s v="SP- 01"/>
    <x v="0"/>
    <s v="Pozo productor "/>
    <s v="SP-273"/>
    <s v="SP-273"/>
    <m/>
    <s v="Integridad y Corrosión"/>
    <s v="Biocida"/>
    <x v="6"/>
    <n v="50600926"/>
    <n v="54.3"/>
    <n v="3.367"/>
    <n v="50.933"/>
    <n v="150"/>
    <n v="34.380000000000003"/>
    <n v="45"/>
    <s v="Caudal de agua entre batchs"/>
    <s v="Batch Camión"/>
    <n v="2"/>
    <n v="2"/>
    <n v="68.760000000000005"/>
    <n v="68.760000000000005"/>
    <n v="68.760000000000005"/>
    <d v="2015-05-26T00:00:00"/>
    <s v="Programado"/>
    <d v="2020-06-30T00:00:00"/>
    <s v="BNDFI 0001-8 - Minuta YPF 30-06-2020"/>
    <s v="Mariana del Pozo"/>
    <m/>
    <m/>
    <m/>
    <m/>
    <s v="Cavidad Progresiva"/>
    <x v="1"/>
    <s v="Q"/>
    <s v="Batch"/>
    <n v="2.2919849999999999"/>
    <n v="34.380000000000003"/>
    <n v="34.380000000000003"/>
    <n v="34.380000000000003"/>
    <n v="1"/>
    <n v="34"/>
    <n v="34"/>
    <n v="34"/>
    <s v="Camioneros"/>
    <m/>
    <n v="1925"/>
    <s v="A"/>
    <s v="SP- 01"/>
    <s v="Señal Picada"/>
    <m/>
  </r>
  <r>
    <s v="BOLLAND &amp; CIA. S.A.U"/>
    <d v="2023-12-01T00:00:00"/>
    <s v="Rincon de los Sauces"/>
    <s v="Señal Picada VAM"/>
    <s v="SP- 01"/>
    <x v="0"/>
    <s v="Pozo productor "/>
    <s v="SP-275"/>
    <s v="SP-275"/>
    <m/>
    <s v="Integridad y Corrosión"/>
    <s v="Inhibidor de corrosión"/>
    <x v="3"/>
    <n v="1000232729"/>
    <n v="286"/>
    <n v="2.86"/>
    <n v="283.14"/>
    <n v="100"/>
    <n v="67.95"/>
    <n v="8"/>
    <s v="Caudal de agua entre batchs"/>
    <s v="Batch Camión"/>
    <n v="1"/>
    <n v="1"/>
    <n v="67.95"/>
    <n v="67.95"/>
    <n v="67.95"/>
    <d v="2015-05-08T00:00:00"/>
    <s v="Programado"/>
    <d v="2020-06-30T00:00:00"/>
    <s v="BNDFI 0001-8 - Minuta YPF 30-06-2020"/>
    <s v="Mariana del Pozo"/>
    <m/>
    <m/>
    <m/>
    <m/>
    <s v="Electro Sumergible"/>
    <x v="1"/>
    <s v="M"/>
    <s v="Batch"/>
    <n v="2.26512"/>
    <n v="67.95"/>
    <n v="67.95"/>
    <n v="67.95"/>
    <n v="1"/>
    <n v="68"/>
    <n v="68"/>
    <n v="68"/>
    <s v="Camioneros"/>
    <m/>
    <n v="3159"/>
    <s v="A"/>
    <s v="SP- 01"/>
    <s v="Señal Picada"/>
    <m/>
  </r>
  <r>
    <s v="BOLLAND &amp; CIA. S.A.U"/>
    <d v="2023-12-01T00:00:00"/>
    <s v="Rincon de los Sauces"/>
    <s v="Señal Picada VAM"/>
    <s v="SP- 01"/>
    <x v="0"/>
    <s v="Pozo productor "/>
    <s v="SP-27a(I)"/>
    <s v="SP-27a(I)"/>
    <m/>
    <s v="Integridad y Corrosión"/>
    <s v="Inhibidor de corrosión"/>
    <x v="3"/>
    <n v="1000232729"/>
    <n v="127.2"/>
    <n v="1.9079999999999999"/>
    <n v="125.292"/>
    <n v="100"/>
    <n v="56.38"/>
    <n v="30"/>
    <s v="Caudal de agua entre batchs"/>
    <s v="Batch Camión"/>
    <n v="2"/>
    <n v="2"/>
    <n v="112.76"/>
    <n v="112.76"/>
    <n v="112.76"/>
    <d v="2014-08-12T00:00:00"/>
    <s v="Programado"/>
    <d v="2023-01-30T00:00:00"/>
    <s v="Minuta YPF 30/1/23"/>
    <s v="Mariana del Pozo"/>
    <m/>
    <m/>
    <m/>
    <m/>
    <s v="Cavidad Progresiva"/>
    <x v="1"/>
    <s v="Q"/>
    <s v="Batch&amp;Recirc"/>
    <n v="3.7587600000000001"/>
    <n v="56.38"/>
    <n v="56.38"/>
    <n v="56.38"/>
    <n v="1"/>
    <n v="56"/>
    <n v="56"/>
    <n v="56"/>
    <s v="Camioneros"/>
    <m/>
    <n v="3171"/>
    <s v="A"/>
    <s v="SP- 01"/>
    <s v="Señal Picada"/>
    <m/>
  </r>
  <r>
    <s v="BOLLAND &amp; CIA. S.A.U"/>
    <d v="2023-12-01T00:00:00"/>
    <s v="Rincon de los Sauces"/>
    <s v="Señal Picada VAM"/>
    <s v="SP- 07"/>
    <x v="0"/>
    <s v="Pozo productor "/>
    <s v="SP-237(I)[00]a"/>
    <s v="SP-237(I)[00]a"/>
    <m/>
    <s v="Integridad y Corrosión"/>
    <s v="Inhibidor de corrosión"/>
    <x v="3"/>
    <n v="1000232729"/>
    <n v="146"/>
    <n v="3.2120000000000002"/>
    <n v="142.78800000000001"/>
    <n v="10"/>
    <n v="49.98"/>
    <n v="50"/>
    <s v="Caudal de agua entre batchs"/>
    <s v="Batch Camión"/>
    <n v="4"/>
    <n v="4"/>
    <n v="199.92"/>
    <n v="199.92"/>
    <n v="199.92"/>
    <d v="2022-08-08T00:00:00"/>
    <s v="Programado"/>
    <d v="2022-11-04T00:00:00"/>
    <s v="0213-OESTE-22"/>
    <s v="Mariana del Pozo"/>
    <m/>
    <m/>
    <m/>
    <m/>
    <s v="Cavidad Progresiva"/>
    <x v="1"/>
    <s v="S"/>
    <s v="Batch&amp;Recirc"/>
    <n v="7.1394000000000002"/>
    <n v="49.98"/>
    <n v="49.98"/>
    <n v="49.98"/>
    <n v="1"/>
    <n v="50"/>
    <n v="50"/>
    <n v="50"/>
    <s v="Camioneros"/>
    <m/>
    <n v="1677"/>
    <s v="A"/>
    <s v="SP- 07"/>
    <s v="Señal Picada"/>
    <m/>
  </r>
  <r>
    <s v="BOLLAND &amp; CIA. S.A.U"/>
    <d v="2023-12-01T00:00:00"/>
    <s v="Rincon de los Sauces"/>
    <s v="Señal Picada VAM"/>
    <s v="SP- 07"/>
    <x v="0"/>
    <s v="Pozo productor "/>
    <s v="SP-237(I)[00]a"/>
    <s v="SP-237(I)[00]a"/>
    <m/>
    <s v="Integridad y Corrosión"/>
    <s v="Biocida"/>
    <x v="6"/>
    <n v="50600926"/>
    <n v="146"/>
    <n v="3.2120000000000002"/>
    <n v="142.78800000000001"/>
    <n v="10"/>
    <n v="96.38"/>
    <n v="45"/>
    <s v="Caudal de agua entre batchs"/>
    <s v="Batch Camión"/>
    <n v="2"/>
    <n v="2"/>
    <n v="192.76"/>
    <n v="192.76"/>
    <n v="192.76"/>
    <d v="2022-08-08T00:00:00"/>
    <s v="Programado"/>
    <d v="2022-11-04T00:00:00"/>
    <s v="0213-OESTE-22"/>
    <s v="Mariana del Pozo"/>
    <m/>
    <m/>
    <m/>
    <m/>
    <s v="Cavidad Progresiva"/>
    <x v="1"/>
    <s v="Q"/>
    <s v="Batch&amp;Recirc"/>
    <n v="6.4254600000000011"/>
    <n v="96.38"/>
    <n v="96.38"/>
    <n v="96.38"/>
    <n v="1"/>
    <n v="96"/>
    <n v="96"/>
    <n v="96"/>
    <s v="Camioneros"/>
    <m/>
    <n v="1677"/>
    <s v="A"/>
    <s v="SP- 07"/>
    <s v="Señal Picada"/>
    <m/>
  </r>
  <r>
    <s v="BOLLAND &amp; CIA. S.A.U"/>
    <d v="2023-12-01T00:00:00"/>
    <s v="Rincon de los Sauces"/>
    <s v="Señal Picada VAM"/>
    <s v="SP- 07"/>
    <x v="0"/>
    <s v="Pozo productor "/>
    <s v="SP-369[00]a"/>
    <s v="SP-369[00]a"/>
    <m/>
    <s v="Integridad y Corrosión"/>
    <s v="Inhibidor de corrosión"/>
    <x v="3"/>
    <n v="1000232729"/>
    <n v="41.9"/>
    <n v="2.7229999999999999"/>
    <n v="39.177"/>
    <n v="10"/>
    <n v="23.51"/>
    <n v="40"/>
    <s v="Caudal de agua entre batchs"/>
    <s v="Batch Camión"/>
    <n v="2"/>
    <n v="0"/>
    <n v="47.02"/>
    <n v="0"/>
    <n v="0"/>
    <d v="2023-04-18T00:00:00"/>
    <s v="Programado"/>
    <d v="2023-02-14T00:00:00"/>
    <s v="0043-OESTE-23"/>
    <s v="Mariana del Pozo"/>
    <m/>
    <m/>
    <m/>
    <m/>
    <s v="Bombeo Mecánico"/>
    <x v="1"/>
    <s v="Q"/>
    <s v="Batch"/>
    <n v="1.56708"/>
    <n v="23.51"/>
    <n v="23.51"/>
    <n v="23.51"/>
    <n v="1"/>
    <n v="24"/>
    <n v="24"/>
    <n v="24"/>
    <s v="Camioneros"/>
    <m/>
    <n v="1949"/>
    <s v="A"/>
    <s v="SP- 07"/>
    <s v="Señal Picada"/>
    <s v="p"/>
  </r>
  <r>
    <s v="BOLLAND &amp; CIA. S.A.U"/>
    <d v="2023-12-01T00:00:00"/>
    <s v="Rincon de los Sauces"/>
    <s v="Señal Picada VAM"/>
    <s v="SP- 07"/>
    <x v="0"/>
    <s v="Pozo productor "/>
    <s v="SP-369[00]a"/>
    <s v="SP-369[00]a"/>
    <m/>
    <s v="Integridad y Corrosión"/>
    <s v="Biocida"/>
    <x v="6"/>
    <n v="50600926"/>
    <n v="41.9"/>
    <n v="2.7229999999999999"/>
    <n v="39.177"/>
    <n v="10"/>
    <n v="23.51"/>
    <n v="40"/>
    <s v="Caudal de agua entre batchs"/>
    <s v="Batch Camión"/>
    <n v="2"/>
    <n v="0"/>
    <n v="47.02"/>
    <n v="0"/>
    <n v="0"/>
    <d v="2023-04-18T00:00:00"/>
    <s v="Programado"/>
    <d v="2023-02-14T00:00:00"/>
    <s v="0043-OESTE-23"/>
    <s v="Mariana del Pozo"/>
    <m/>
    <m/>
    <m/>
    <m/>
    <s v="Bombeo Mecánico"/>
    <x v="1"/>
    <s v="Q"/>
    <s v="Batch"/>
    <n v="1.56708"/>
    <n v="23.51"/>
    <n v="23.51"/>
    <n v="23.51"/>
    <n v="1"/>
    <n v="24"/>
    <n v="24"/>
    <n v="24"/>
    <s v="Camioneros"/>
    <m/>
    <n v="1949"/>
    <s v="A"/>
    <s v="SP- 07"/>
    <s v="Señal Picada"/>
    <s v="p"/>
  </r>
  <r>
    <s v="BOLLAND &amp; CIA. S.A.U"/>
    <d v="2023-12-01T00:00:00"/>
    <s v="Rincon de los Sauces"/>
    <s v="Señal Picada VAM"/>
    <s v="SP- 01"/>
    <x v="0"/>
    <s v="Pozo productor "/>
    <s v="SP-27a(I)"/>
    <s v="SP-27a(I)"/>
    <m/>
    <s v="Integridad y Corrosión"/>
    <s v="Biocida"/>
    <x v="6"/>
    <n v="50600926"/>
    <n v="127.2"/>
    <n v="1.9079999999999999"/>
    <n v="125.292"/>
    <n v="100"/>
    <n v="75.180000000000007"/>
    <n v="40"/>
    <s v="Caudal de agua entre batchs"/>
    <s v="Batch Camión"/>
    <n v="2"/>
    <n v="0"/>
    <n v="150.36000000000001"/>
    <n v="0"/>
    <n v="0"/>
    <d v="2015-06-18T00:00:00"/>
    <s v="Programado"/>
    <d v="2023-01-30T00:00:00"/>
    <s v="Minuta YPF 30/1/23"/>
    <s v="Mariana del Pozo"/>
    <m/>
    <m/>
    <m/>
    <m/>
    <s v="Cavidad Progresiva"/>
    <x v="1"/>
    <s v="Q"/>
    <s v="Batch&amp;Recirc"/>
    <n v="5.0116800000000001"/>
    <n v="75.180000000000007"/>
    <n v="75.180000000000007"/>
    <n v="75.180000000000007"/>
    <n v="1"/>
    <n v="75"/>
    <n v="75"/>
    <n v="75"/>
    <s v="Camioneros"/>
    <m/>
    <n v="3171"/>
    <s v="A"/>
    <s v="SP- 01"/>
    <s v="Señal Picada"/>
    <s v="p"/>
  </r>
  <r>
    <s v="BOLLAND &amp; CIA. S.A.U"/>
    <d v="2023-12-01T00:00:00"/>
    <s v="Rincon de los Sauces"/>
    <s v="Señal Picada VAM"/>
    <s v="SP- 06"/>
    <x v="0"/>
    <s v="Pozo productor "/>
    <s v="SP-29"/>
    <s v="SP-29"/>
    <m/>
    <s v="Integridad y Corrosión"/>
    <s v="Biocida"/>
    <x v="6"/>
    <n v="50600926"/>
    <n v="74.099999999999994"/>
    <n v="3.1859999999999999"/>
    <n v="70.914000000000001"/>
    <n v="100"/>
    <n v="34.04"/>
    <n v="32"/>
    <s v="Caudal de agua entre batchs"/>
    <s v="Batch Camión"/>
    <n v="2"/>
    <n v="0"/>
    <n v="68.08"/>
    <n v="0"/>
    <n v="0"/>
    <d v="2010-12-10T00:00:00"/>
    <s v="Programado"/>
    <d v="2021-11-03T00:00:00"/>
    <s v="Minuta YPF 3-11-21"/>
    <s v="Mariana del Pozo"/>
    <m/>
    <m/>
    <m/>
    <m/>
    <s v="Bombeo Mecánico"/>
    <x v="1"/>
    <s v="Q"/>
    <s v="Batch"/>
    <n v="2.2692480000000002"/>
    <n v="34.04"/>
    <n v="34.04"/>
    <n v="34.04"/>
    <n v="1"/>
    <n v="34"/>
    <n v="34"/>
    <n v="34"/>
    <s v="Camioneros"/>
    <m/>
    <n v="1793"/>
    <s v="A"/>
    <s v="SP- 06"/>
    <s v="Señal Picada"/>
    <s v="p"/>
  </r>
  <r>
    <s v="BOLLAND &amp; CIA. S.A.U"/>
    <d v="2023-12-01T00:00:00"/>
    <s v="Rincon de los Sauces"/>
    <s v="Señal Picada VAM"/>
    <s v="SP- 06"/>
    <x v="0"/>
    <s v="Pozo productor "/>
    <s v="SP-29"/>
    <s v="SP-29"/>
    <m/>
    <s v="Integridad y Corrosión"/>
    <s v="Inhibidor de corrosión"/>
    <x v="3"/>
    <n v="1000232729"/>
    <n v="74.099999999999994"/>
    <n v="3.1859999999999999"/>
    <n v="70.914000000000001"/>
    <n v="100"/>
    <n v="23.4"/>
    <n v="22"/>
    <s v="Caudal de agua entre batchs"/>
    <s v="Batch Camión"/>
    <n v="2"/>
    <n v="2"/>
    <n v="46.8"/>
    <n v="46.8"/>
    <n v="46.8"/>
    <d v="2010-12-10T00:00:00"/>
    <s v="Programado"/>
    <d v="2021-11-03T00:00:00"/>
    <s v="Minuta YPF 3-11-21"/>
    <s v="Mariana del Pozo"/>
    <m/>
    <m/>
    <m/>
    <m/>
    <s v="Bombeo Mecánico"/>
    <x v="1"/>
    <s v="Q"/>
    <s v="Batch&amp;Recirc"/>
    <n v="1.5601080000000001"/>
    <n v="23.4"/>
    <n v="23.4"/>
    <n v="23.4"/>
    <n v="1"/>
    <n v="23"/>
    <n v="23"/>
    <n v="23"/>
    <s v="Camioneros"/>
    <m/>
    <n v="1793"/>
    <s v="A"/>
    <s v="SP- 06"/>
    <s v="Señal Picada"/>
    <m/>
  </r>
  <r>
    <s v="BOLLAND &amp; CIA. S.A.U"/>
    <d v="2023-12-01T00:00:00"/>
    <s v="Rincon de los Sauces"/>
    <s v="Señal Picada VAM"/>
    <s v="SP- 01"/>
    <x v="0"/>
    <s v="Pozo productor "/>
    <s v="SP-31(I)[00]a"/>
    <s v="SP-31(I)[00]a"/>
    <m/>
    <s v="Integridad y Corrosión"/>
    <s v="Biocida"/>
    <x v="6"/>
    <n v="50600926"/>
    <n v="137"/>
    <n v="4.3840000000000003"/>
    <n v="132.61600000000001"/>
    <n v="150"/>
    <n v="79.569999999999993"/>
    <n v="40"/>
    <s v="Caudal de agua entre batchs"/>
    <s v="Batch Camión"/>
    <n v="2"/>
    <n v="0"/>
    <n v="159.13999999999999"/>
    <n v="0"/>
    <n v="0"/>
    <d v="2019-11-25T00:00:00"/>
    <s v="Programado"/>
    <d v="2022-08-23T00:00:00"/>
    <s v="0223-OESTE-22"/>
    <s v="Mariana del Pozo"/>
    <m/>
    <m/>
    <m/>
    <m/>
    <s v="Cavidad Progresiva"/>
    <x v="1"/>
    <s v="Q"/>
    <s v="Batch"/>
    <n v="5.30464"/>
    <n v="79.569999999999993"/>
    <n v="79.569999999999993"/>
    <n v="79.569999999999993"/>
    <n v="1"/>
    <n v="80"/>
    <n v="80"/>
    <n v="80"/>
    <s v="Camioneros"/>
    <m/>
    <n v="1507"/>
    <s v="A"/>
    <s v="SP- 01"/>
    <s v="Señal Picada"/>
    <s v="p"/>
  </r>
  <r>
    <s v="BOLLAND &amp; CIA. S.A.U"/>
    <d v="2023-12-01T00:00:00"/>
    <s v="Rincon de los Sauces"/>
    <s v="Señal Picada VAM"/>
    <s v="SP- 01"/>
    <x v="0"/>
    <s v="Pozo productor "/>
    <s v="SP-31(I)[00]a"/>
    <s v="SP-31(I)[00]a"/>
    <m/>
    <s v="Integridad y Corrosión"/>
    <s v="Inhibidor de corrosión"/>
    <x v="3"/>
    <n v="1000232729"/>
    <n v="137"/>
    <n v="4.3840000000000003"/>
    <n v="132.61600000000001"/>
    <n v="150"/>
    <n v="79.569999999999993"/>
    <n v="40"/>
    <s v="Caudal de agua entre batchs"/>
    <s v="Batch Camión"/>
    <n v="2"/>
    <n v="0"/>
    <n v="159.13999999999999"/>
    <n v="0"/>
    <n v="0"/>
    <d v="2019-11-25T00:00:00"/>
    <s v="Programado"/>
    <d v="2022-08-23T00:00:00"/>
    <s v="0223-OESTE-22"/>
    <s v="Mariana del Pozo"/>
    <m/>
    <m/>
    <m/>
    <m/>
    <s v="Cavidad Progresiva"/>
    <x v="1"/>
    <s v="Q"/>
    <s v="Batch"/>
    <n v="5.30464"/>
    <n v="79.569999999999993"/>
    <n v="79.569999999999993"/>
    <n v="79.569999999999993"/>
    <n v="1"/>
    <n v="80"/>
    <n v="80"/>
    <n v="80"/>
    <s v="Camioneros"/>
    <m/>
    <n v="1507"/>
    <s v="A"/>
    <s v="SP- 01"/>
    <s v="Señal Picada"/>
    <s v="p"/>
  </r>
  <r>
    <s v="BOLLAND &amp; CIA. S.A.U"/>
    <d v="2023-12-01T00:00:00"/>
    <s v="Rincon de los Sauces"/>
    <s v="Señal Picada VAM"/>
    <s v="SP- 06"/>
    <x v="0"/>
    <s v="Pozo productor "/>
    <s v="SP-121a(I)"/>
    <s v="SP-121a(I)"/>
    <m/>
    <s v="Integridad y Corrosión"/>
    <s v="Biocida"/>
    <x v="6"/>
    <n v="50600926"/>
    <n v="44"/>
    <n v="2.64"/>
    <n v="41.36"/>
    <n v="250"/>
    <n v="27.92"/>
    <n v="45"/>
    <s v="Caudal de agua entre batchs"/>
    <s v="Batch Camión"/>
    <n v="2"/>
    <n v="0"/>
    <n v="55.84"/>
    <n v="0"/>
    <n v="0"/>
    <d v="2021-11-25T00:00:00"/>
    <s v="Programado"/>
    <d v="2023-01-25T00:00:00"/>
    <s v="0024-OESTE-23"/>
    <s v="Mariana del Pozo"/>
    <m/>
    <m/>
    <m/>
    <m/>
    <s v="Cavidad Progresiva"/>
    <x v="1"/>
    <s v="Q"/>
    <s v="Batch&amp;Recirc"/>
    <n v="1.8612"/>
    <n v="27.92"/>
    <n v="27.92"/>
    <n v="27.92"/>
    <n v="1"/>
    <n v="28"/>
    <n v="28"/>
    <n v="28"/>
    <s v="Camioneros"/>
    <m/>
    <n v="1557"/>
    <s v="A"/>
    <s v="SP- 06"/>
    <s v="Señal Picada"/>
    <s v="p"/>
  </r>
  <r>
    <s v="BOLLAND &amp; CIA. S.A.U"/>
    <d v="2023-12-01T00:00:00"/>
    <s v="Rincon de los Sauces"/>
    <s v="Señal Picada VAM"/>
    <s v="SP- 06"/>
    <x v="0"/>
    <s v="Pozo productor "/>
    <s v="SP-121a(I)"/>
    <s v="SP-121a(I)"/>
    <m/>
    <s v="Integridad y Corrosión"/>
    <s v="Inhibidor de corrosión"/>
    <x v="3"/>
    <n v="1000232729"/>
    <n v="44"/>
    <n v="2.64"/>
    <n v="41.36"/>
    <n v="250"/>
    <n v="20"/>
    <n v="45"/>
    <s v="Caudal de agua entre batchs"/>
    <s v="Batch Camión"/>
    <n v="4"/>
    <n v="4"/>
    <n v="80"/>
    <n v="80"/>
    <n v="80"/>
    <d v="2021-11-25T00:00:00"/>
    <s v="Programado"/>
    <d v="2023-01-25T00:00:00"/>
    <s v="0024-OESTE-23"/>
    <s v="Mariana del Pozo"/>
    <m/>
    <m/>
    <m/>
    <m/>
    <s v="Cavidad Progresiva"/>
    <x v="1"/>
    <s v="S"/>
    <s v="Batch&amp;Recirc"/>
    <n v="1.8612"/>
    <n v="13.03"/>
    <n v="20"/>
    <n v="20"/>
    <n v="1"/>
    <n v="13"/>
    <n v="20"/>
    <n v="20"/>
    <s v="Camioneros"/>
    <m/>
    <n v="1557"/>
    <s v="A"/>
    <s v="SP- 06"/>
    <s v="Señal Picada"/>
    <m/>
  </r>
  <r>
    <s v="BOLLAND &amp; CIA. S.A.U"/>
    <d v="2023-12-01T00:00:00"/>
    <s v="Rincon de los Sauces"/>
    <s v="Señal Picada VAM"/>
    <s v="SP- 01"/>
    <x v="0"/>
    <s v="Pozo productor "/>
    <s v="SP-325[]a"/>
    <s v="SP-325[]a"/>
    <m/>
    <s v="Integridad y Corrosión"/>
    <s v="Biocida"/>
    <x v="6"/>
    <n v="50600926"/>
    <n v="89"/>
    <n v="2.492"/>
    <n v="86.507999999999996"/>
    <n v="150"/>
    <n v="51.9"/>
    <n v="40"/>
    <s v="Caudal de agua entre batchs"/>
    <s v="Batch Camión"/>
    <n v="2"/>
    <n v="0"/>
    <n v="103.8"/>
    <n v="0"/>
    <n v="0"/>
    <d v="2018-04-20T00:00:00"/>
    <s v="Programado"/>
    <d v="2021-04-30T00:00:00"/>
    <s v="BND21-IT614-0421"/>
    <s v="Mariana del Pozo"/>
    <m/>
    <m/>
    <m/>
    <m/>
    <s v="Cavidad Progresiva"/>
    <x v="1"/>
    <s v="Q"/>
    <s v="Batch&amp;Recirc"/>
    <n v="3.4603199999999998"/>
    <n v="51.9"/>
    <n v="51.9"/>
    <n v="51.9"/>
    <n v="1"/>
    <n v="52"/>
    <n v="52"/>
    <n v="52"/>
    <s v="Camioneros"/>
    <m/>
    <n v="2088"/>
    <s v="A"/>
    <s v="SP- 01"/>
    <s v="Señal Picada"/>
    <s v="p"/>
  </r>
  <r>
    <s v="BOLLAND &amp; CIA. S.A.U"/>
    <d v="2023-12-01T00:00:00"/>
    <s v="Rincon de los Sauces"/>
    <s v="Señal Picada VAM"/>
    <s v="SP- 01"/>
    <x v="0"/>
    <s v="Pozo productor "/>
    <s v="SP-325[]a"/>
    <s v="SP-325[]a"/>
    <m/>
    <s v="Integridad y Corrosión"/>
    <s v="Inhibidor de corrosión"/>
    <x v="3"/>
    <n v="1000232729"/>
    <n v="89"/>
    <n v="2.492"/>
    <n v="86.507999999999996"/>
    <n v="150"/>
    <n v="64.88"/>
    <n v="50"/>
    <s v="Caudal de agua entre batchs"/>
    <s v="Batch Camión"/>
    <n v="2"/>
    <n v="0"/>
    <n v="129.76"/>
    <n v="0"/>
    <n v="0"/>
    <d v="2018-04-07T00:00:00"/>
    <s v="Programado"/>
    <d v="2021-04-30T00:00:00"/>
    <s v="BND21-IT614-0421"/>
    <s v="Mariana del Pozo"/>
    <m/>
    <m/>
    <m/>
    <m/>
    <s v="Cavidad Progresiva"/>
    <x v="1"/>
    <s v="Q"/>
    <s v="Batch"/>
    <n v="4.3253999999999992"/>
    <n v="64.88"/>
    <n v="64.88"/>
    <n v="64.88"/>
    <n v="1"/>
    <n v="65"/>
    <n v="65"/>
    <n v="65"/>
    <s v="Camioneros"/>
    <m/>
    <n v="2088"/>
    <s v="A"/>
    <s v="SP- 01"/>
    <s v="Señal Picada"/>
    <s v="p"/>
  </r>
  <r>
    <s v="BOLLAND &amp; CIA. S.A.U"/>
    <d v="2023-12-01T00:00:00"/>
    <s v="Rincon de los Sauces"/>
    <s v="Señal Picada VAM"/>
    <s v="SP- 06"/>
    <x v="0"/>
    <s v="Pozo productor "/>
    <s v="SP-326a"/>
    <s v="SP-326a"/>
    <m/>
    <s v="Integridad y Corrosión"/>
    <s v="Biocida"/>
    <x v="6"/>
    <n v="50600926"/>
    <n v="8.5"/>
    <n v="0.29799999999999999"/>
    <n v="8.202"/>
    <n v="10"/>
    <n v="20"/>
    <n v="70"/>
    <s v="Caudal de agua entre batchs"/>
    <s v="Batch Camión"/>
    <n v="2"/>
    <n v="2"/>
    <n v="40"/>
    <n v="40"/>
    <n v="40"/>
    <d v="2021-07-13T00:00:00"/>
    <s v="Programado"/>
    <d v="2021-07-21T00:00:00"/>
    <s v="BND21-IT649-0721"/>
    <s v="Mariana del Pozo"/>
    <m/>
    <m/>
    <m/>
    <m/>
    <s v="Bombeo Mecánico"/>
    <x v="1"/>
    <s v="Q"/>
    <s v="Batch"/>
    <n v="0.57413999999999998"/>
    <n v="8.61"/>
    <n v="20"/>
    <n v="20"/>
    <n v="1"/>
    <n v="9"/>
    <n v="20"/>
    <n v="20"/>
    <s v="Camioneros"/>
    <m/>
    <n v="2081"/>
    <s v="C"/>
    <s v="SP- 06"/>
    <s v="Señal Picada"/>
    <m/>
  </r>
  <r>
    <s v="BOLLAND &amp; CIA. S.A.U"/>
    <d v="2023-12-01T00:00:00"/>
    <s v="Rincon de los Sauces"/>
    <s v="Señal Picada VAM"/>
    <s v="SP- 01"/>
    <x v="0"/>
    <s v="Pozo productor "/>
    <s v="SP-368a"/>
    <s v="SP-368a"/>
    <m/>
    <s v="Integridad y Corrosión"/>
    <s v="Biocida"/>
    <x v="6"/>
    <n v="50600926"/>
    <n v="135.80000000000001"/>
    <n v="1.3580000000000001"/>
    <n v="134.44200000000001"/>
    <n v="100"/>
    <n v="24.2"/>
    <n v="6"/>
    <s v="Caudal de agua entre batchs"/>
    <s v="Batch Camión"/>
    <n v="1"/>
    <n v="1"/>
    <n v="24.2"/>
    <n v="24.2"/>
    <n v="24.2"/>
    <d v="2012-05-09T00:00:00"/>
    <s v="Programado"/>
    <d v="2020-06-30T00:00:00"/>
    <s v="BNDFI 0001-8 - Minuta YPF 30-06-2020"/>
    <s v="Mariana del Pozo"/>
    <m/>
    <m/>
    <m/>
    <m/>
    <s v="Electro Sumergible"/>
    <x v="1"/>
    <s v="M"/>
    <s v="Batch"/>
    <n v="0.80665200000000004"/>
    <n v="24.2"/>
    <n v="24.2"/>
    <n v="24.2"/>
    <n v="1"/>
    <n v="24"/>
    <n v="24"/>
    <n v="24"/>
    <s v="Camioneros"/>
    <m/>
    <n v="3215"/>
    <s v="B"/>
    <s v="SP- 01"/>
    <s v="Señal Picada"/>
    <m/>
  </r>
  <r>
    <s v="BOLLAND &amp; CIA. S.A.U"/>
    <d v="2023-12-01T00:00:00"/>
    <s v="Rincon de los Sauces"/>
    <s v="Señal Picada VAM"/>
    <s v="SP- 01"/>
    <x v="0"/>
    <s v="Pozo productor "/>
    <s v="SP-388a"/>
    <s v="SP-388a"/>
    <m/>
    <s v="Integridad y Corrosión"/>
    <s v="Inhibidor de corrosión"/>
    <x v="3"/>
    <n v="1000232729"/>
    <n v="48.9"/>
    <n v="2.4940000000000002"/>
    <n v="46.405999999999999"/>
    <n v="200"/>
    <n v="35.729999999999997"/>
    <n v="110"/>
    <s v="Caudal de agua entre batchs"/>
    <s v="Batch Camión"/>
    <n v="4"/>
    <n v="4"/>
    <n v="142.91999999999999"/>
    <n v="142.91999999999999"/>
    <n v="142.91999999999999"/>
    <d v="2019-01-23T00:00:00"/>
    <s v="Programado"/>
    <d v="2020-12-30T00:00:00"/>
    <s v="BND21-IT552-1220"/>
    <s v="Mariana del Pozo"/>
    <m/>
    <m/>
    <m/>
    <m/>
    <s v="Bombeo Mecánico"/>
    <x v="1"/>
    <s v="S"/>
    <s v="Batch&amp;Recirc"/>
    <n v="5.10466"/>
    <n v="35.729999999999997"/>
    <n v="35.729999999999997"/>
    <n v="35.729999999999997"/>
    <n v="1"/>
    <n v="36"/>
    <n v="36"/>
    <n v="36"/>
    <s v="Camioneros"/>
    <m/>
    <n v="1798"/>
    <s v="A"/>
    <s v="SP- 01"/>
    <s v="Señal Picada"/>
    <m/>
  </r>
  <r>
    <s v="BOLLAND &amp; CIA. S.A.U"/>
    <d v="2023-12-01T00:00:00"/>
    <s v="Rincon de los Sauces"/>
    <s v="Señal Picada VAM"/>
    <s v="SP- 01"/>
    <x v="0"/>
    <s v="Pozo productor "/>
    <s v="SP-388a"/>
    <s v="SP-388a"/>
    <m/>
    <s v="Integridad y Corrosión"/>
    <s v="Biocida"/>
    <x v="6"/>
    <n v="50600926"/>
    <n v="48.9"/>
    <n v="2.4940000000000002"/>
    <n v="46.405999999999999"/>
    <n v="200"/>
    <n v="31.32"/>
    <n v="45"/>
    <s v="Caudal de agua entre batchs"/>
    <s v="Batch Camión"/>
    <n v="2"/>
    <n v="2"/>
    <n v="62.64"/>
    <n v="62.64"/>
    <n v="62.64"/>
    <d v="2019-01-23T00:00:00"/>
    <s v="Programado"/>
    <d v="2020-12-30T00:00:00"/>
    <s v="BND21-IT552-1220"/>
    <s v="Mariana del Pozo"/>
    <m/>
    <m/>
    <m/>
    <m/>
    <s v="Bombeo Mecánico"/>
    <x v="1"/>
    <s v="Q"/>
    <s v="Batch"/>
    <n v="2.0882700000000001"/>
    <n v="31.32"/>
    <n v="31.32"/>
    <n v="31.32"/>
    <n v="1"/>
    <n v="31"/>
    <n v="31"/>
    <n v="31"/>
    <s v="Camioneros"/>
    <m/>
    <n v="1798"/>
    <s v="A"/>
    <s v="SP- 01"/>
    <s v="Señal Picada"/>
    <m/>
  </r>
  <r>
    <s v="BOLLAND &amp; CIA. S.A.U"/>
    <d v="2023-12-01T00:00:00"/>
    <s v="Rincon de los Sauces"/>
    <s v="Señal Picada VAM"/>
    <s v="SP- 01"/>
    <x v="0"/>
    <s v="Pozo productor "/>
    <s v="SP-462a"/>
    <s v="SP-462a"/>
    <m/>
    <s v="Integridad y Corrosión"/>
    <s v="Inhibidor de corrosión"/>
    <x v="3"/>
    <n v="1000232729"/>
    <n v="12.1"/>
    <n v="1.573"/>
    <n v="10.526999999999999"/>
    <n v="150"/>
    <n v="20"/>
    <n v="100"/>
    <s v="Caudal de agua entre batchs"/>
    <s v="Batch Camión"/>
    <n v="2"/>
    <n v="2"/>
    <n v="40"/>
    <n v="40"/>
    <n v="40"/>
    <d v="2015-10-05T00:00:00"/>
    <s v="Programado"/>
    <d v="2019-03-26T00:00:00"/>
    <s v="BND21-IT359-0319"/>
    <s v="Mariana del Pozo"/>
    <m/>
    <m/>
    <m/>
    <m/>
    <s v="Cavidad Progresiva"/>
    <x v="1"/>
    <s v="Q"/>
    <s v="Batch"/>
    <n v="1.0526999999999997"/>
    <n v="15.79"/>
    <n v="20"/>
    <n v="20"/>
    <n v="1"/>
    <n v="16"/>
    <n v="20"/>
    <n v="20"/>
    <s v="Camioneros"/>
    <m/>
    <n v="1737"/>
    <s v="B"/>
    <s v="SP- 01"/>
    <s v="Señal Picada"/>
    <m/>
  </r>
  <r>
    <s v="BOLLAND &amp; CIA. S.A.U"/>
    <d v="2023-12-01T00:00:00"/>
    <s v="Rincon de los Sauces"/>
    <s v="Señal Picada VAM"/>
    <s v="SP-10"/>
    <x v="0"/>
    <s v="Pozo productor "/>
    <s v="EBS.x-1"/>
    <s v="EBS.x-1"/>
    <m/>
    <s v="Integridad y Corrosión"/>
    <s v="Inhibidor de corrosión"/>
    <x v="3"/>
    <n v="1000232729"/>
    <n v="25.7"/>
    <n v="1.3979999999999999"/>
    <n v="24.302"/>
    <n v="10"/>
    <n v="27.34"/>
    <n v="75"/>
    <s v="Caudal de agua entre batchs"/>
    <s v="Batch Camión"/>
    <n v="2"/>
    <n v="2"/>
    <n v="54.68"/>
    <n v="54.68"/>
    <n v="54.68"/>
    <d v="2016-03-07T00:00:00"/>
    <s v="Programado"/>
    <d v="2021-03-27T00:00:00"/>
    <s v="BND21-IT596-0321"/>
    <s v="Mariana del Pozo"/>
    <m/>
    <m/>
    <m/>
    <m/>
    <s v="Bombeo Mecánico"/>
    <x v="1"/>
    <s v="Q"/>
    <s v="Batch"/>
    <n v="1.8226499999999999"/>
    <n v="27.34"/>
    <n v="27.34"/>
    <n v="27.34"/>
    <n v="1"/>
    <n v="27"/>
    <n v="27"/>
    <n v="27"/>
    <s v="Camioneros"/>
    <m/>
    <n v="2901"/>
    <s v="B"/>
    <s v="SP-10"/>
    <s v="Señal Picada"/>
    <m/>
  </r>
  <r>
    <s v="BOLLAND &amp; CIA. S.A.U"/>
    <d v="2023-12-01T00:00:00"/>
    <s v="Rincon de los Sauces"/>
    <s v="Señal Picada VAM"/>
    <s v="SP-10"/>
    <x v="0"/>
    <s v="Pozo productor "/>
    <s v="EBS.x-1"/>
    <s v="EBS.x-1"/>
    <m/>
    <s v="Integridad y Corrosión"/>
    <s v="Biocida"/>
    <x v="6"/>
    <n v="50600926"/>
    <n v="25.7"/>
    <n v="1.3979999999999999"/>
    <n v="24.302"/>
    <n v="10"/>
    <n v="21.87"/>
    <n v="30"/>
    <s v="Caudal de agua entre batchs"/>
    <s v="Batch Camión"/>
    <n v="1"/>
    <n v="1"/>
    <n v="21.87"/>
    <n v="21.87"/>
    <n v="21.87"/>
    <d v="2016-03-07T00:00:00"/>
    <s v="Programado"/>
    <d v="2021-03-27T00:00:00"/>
    <s v="BND21-IT596-0321"/>
    <s v="Mariana del Pozo"/>
    <m/>
    <m/>
    <m/>
    <m/>
    <s v="Bombeo Mecánico"/>
    <x v="1"/>
    <s v="M"/>
    <s v="Batch"/>
    <n v="0.72905999999999993"/>
    <n v="21.87"/>
    <n v="21.87"/>
    <n v="21.87"/>
    <n v="1"/>
    <n v="22"/>
    <n v="22"/>
    <n v="22"/>
    <s v="Camioneros"/>
    <m/>
    <n v="2901"/>
    <s v="B"/>
    <s v="SP-10"/>
    <s v="Señal Picada"/>
    <m/>
  </r>
  <r>
    <s v="BOLLAND &amp; CIA. S.A.U"/>
    <d v="2023-12-01T00:00:00"/>
    <s v="Rincon de los Sauces"/>
    <s v="Señal Picada VAM"/>
    <s v="SP- 09"/>
    <x v="0"/>
    <s v="Pozo productor "/>
    <s v="SP.a-89"/>
    <s v="SP.a-89"/>
    <m/>
    <s v="Integridad y Corrosión"/>
    <s v="Biocida"/>
    <x v="6"/>
    <n v="50600926"/>
    <n v="50.1"/>
    <n v="2.0840000000000001"/>
    <n v="48.015999999999998"/>
    <n v="100"/>
    <n v="25.21"/>
    <n v="35"/>
    <s v="Caudal de agua entre batchs"/>
    <s v="Batch Camión"/>
    <n v="2"/>
    <n v="2"/>
    <n v="50.42"/>
    <n v="50.42"/>
    <n v="50.42"/>
    <d v="2015-03-09T00:00:00"/>
    <s v="Programado"/>
    <d v="2020-06-30T00:00:00"/>
    <s v="BNDFI 0001-8 - Minuta YPF 30-06-2020"/>
    <s v="Mariana del Pozo"/>
    <m/>
    <m/>
    <m/>
    <m/>
    <s v="Electro Sumergible"/>
    <x v="1"/>
    <s v="Q"/>
    <s v="Batch"/>
    <n v="1.6805600000000001"/>
    <n v="25.21"/>
    <n v="25.21"/>
    <n v="25.21"/>
    <n v="1"/>
    <n v="25"/>
    <n v="25"/>
    <n v="25"/>
    <s v="Camioneros"/>
    <m/>
    <n v="1574"/>
    <s v="B"/>
    <s v="SP- 09"/>
    <s v="Señal Picada"/>
    <m/>
  </r>
  <r>
    <s v="BOLLAND &amp; CIA. S.A.U"/>
    <d v="2023-12-01T00:00:00"/>
    <s v="Rincon de los Sauces"/>
    <s v="Señal Picada VAM"/>
    <s v="SP-10"/>
    <x v="0"/>
    <s v="Pozo productor "/>
    <s v="SP-407a"/>
    <s v="SP-407a"/>
    <m/>
    <s v="Integridad y Corrosión"/>
    <s v="Inhibidor de corrosión"/>
    <x v="3"/>
    <n v="1000232729"/>
    <n v="62"/>
    <n v="3.819"/>
    <n v="58.180999999999997"/>
    <n v="100"/>
    <n v="43.64"/>
    <n v="50"/>
    <s v="Caudal de agua entre batchs"/>
    <s v="Batch Camión"/>
    <n v="2"/>
    <n v="2"/>
    <n v="87.28"/>
    <n v="87.28"/>
    <n v="87.28"/>
    <d v="2018-08-31T00:00:00"/>
    <s v="Programado"/>
    <d v="2022-04-05T00:00:00"/>
    <s v="0088-OESTE-22"/>
    <s v="Mariana del Pozo"/>
    <m/>
    <m/>
    <m/>
    <m/>
    <s v="Cavidad Progresiva"/>
    <x v="1"/>
    <s v="Q"/>
    <s v="Batch"/>
    <n v="2.9090499999999997"/>
    <n v="43.64"/>
    <n v="43.64"/>
    <n v="43.64"/>
    <n v="1"/>
    <n v="44"/>
    <n v="44"/>
    <n v="44"/>
    <s v="Camioneros"/>
    <m/>
    <n v="1941"/>
    <s v="A"/>
    <s v="SP-10"/>
    <s v="Señal Picada"/>
    <m/>
  </r>
  <r>
    <s v="BOLLAND &amp; CIA. S.A.U"/>
    <d v="2023-12-01T00:00:00"/>
    <s v="Rincon de los Sauces"/>
    <s v="Señal Picada VAM"/>
    <s v="SP-10"/>
    <x v="0"/>
    <s v="Pozo productor "/>
    <s v="SP-407a"/>
    <s v="SP-407a"/>
    <m/>
    <s v="Integridad y Corrosión"/>
    <s v="Biocida"/>
    <x v="6"/>
    <n v="50600926"/>
    <n v="62"/>
    <n v="3.819"/>
    <n v="58.180999999999997"/>
    <n v="100"/>
    <n v="43.64"/>
    <n v="50"/>
    <s v="Caudal de agua entre batchs"/>
    <s v="Batch Camión"/>
    <n v="2"/>
    <n v="2"/>
    <n v="87.28"/>
    <n v="87.28"/>
    <n v="87.28"/>
    <d v="2015-10-17T00:00:00"/>
    <s v="Programado"/>
    <d v="2022-04-05T00:00:00"/>
    <s v="0088-OESTE-22"/>
    <s v="Mariana del Pozo"/>
    <m/>
    <m/>
    <m/>
    <m/>
    <s v="Cavidad Progresiva"/>
    <x v="1"/>
    <s v="Q"/>
    <s v="Batch"/>
    <n v="2.9090499999999997"/>
    <n v="43.64"/>
    <n v="43.64"/>
    <n v="43.64"/>
    <n v="1"/>
    <n v="44"/>
    <n v="44"/>
    <n v="44"/>
    <s v="Camioneros"/>
    <m/>
    <n v="1941"/>
    <s v="A"/>
    <s v="SP-10"/>
    <s v="Señal Picada"/>
    <m/>
  </r>
  <r>
    <s v="BOLLAND &amp; CIA. S.A.U"/>
    <d v="2023-12-01T00:00:00"/>
    <s v="Rincon de los Sauces"/>
    <s v="Señal Picada VAM"/>
    <s v="SP-10"/>
    <x v="0"/>
    <s v="Pozo productor "/>
    <s v="SP-413a"/>
    <s v="SP-413a"/>
    <m/>
    <s v="Integridad y Corrosión"/>
    <s v="Biocida"/>
    <x v="6"/>
    <n v="50600926"/>
    <n v="99.2"/>
    <n v="2.351"/>
    <n v="96.849000000000004"/>
    <n v="100"/>
    <n v="65.37"/>
    <n v="45"/>
    <s v="Caudal de agua entre batchs"/>
    <s v="Batch Camión"/>
    <n v="2"/>
    <n v="2"/>
    <n v="130.74"/>
    <n v="130.74"/>
    <n v="130.74"/>
    <d v="2018-07-30T00:00:00"/>
    <s v="Programado"/>
    <d v="2021-07-20T00:00:00"/>
    <s v="BND21-IT658-0721"/>
    <s v="Mariana del Pozo"/>
    <m/>
    <m/>
    <m/>
    <m/>
    <s v="Cavidad Progresiva"/>
    <x v="1"/>
    <s v="Q"/>
    <s v="Batch&amp;Recirc"/>
    <n v="4.3582049999999999"/>
    <n v="65.37"/>
    <n v="65.37"/>
    <n v="65.37"/>
    <n v="1"/>
    <n v="65"/>
    <n v="65"/>
    <n v="65"/>
    <s v="Camioneros"/>
    <m/>
    <n v="1723"/>
    <s v="A"/>
    <s v="SP-10"/>
    <s v="Señal Picada"/>
    <m/>
  </r>
  <r>
    <s v="BOLLAND &amp; CIA. S.A.U"/>
    <d v="2023-12-01T00:00:00"/>
    <s v="Rincon de los Sauces"/>
    <s v="Señal Picada VAM"/>
    <s v="SP-10"/>
    <x v="0"/>
    <s v="Pozo productor "/>
    <s v="SP-413a"/>
    <s v="SP-413a"/>
    <m/>
    <s v="Integridad y Corrosión"/>
    <s v="Inhibidor de corrosión"/>
    <x v="3"/>
    <n v="1000232729"/>
    <n v="99.2"/>
    <n v="2.351"/>
    <n v="96.849000000000004"/>
    <n v="100"/>
    <n v="33.9"/>
    <n v="50"/>
    <s v="Caudal de agua entre batchs"/>
    <s v="Batch Camión"/>
    <n v="4"/>
    <n v="4"/>
    <n v="135.6"/>
    <n v="135.6"/>
    <n v="135.6"/>
    <d v="2015-09-07T00:00:00"/>
    <s v="Programado"/>
    <d v="2021-07-20T00:00:00"/>
    <s v="BND21-IT658-0721"/>
    <s v="Mariana del Pozo"/>
    <m/>
    <m/>
    <m/>
    <m/>
    <s v="Cavidad Progresiva"/>
    <x v="1"/>
    <s v="S"/>
    <s v="Batch"/>
    <n v="4.8424499999999995"/>
    <n v="33.9"/>
    <n v="33.9"/>
    <n v="33.9"/>
    <n v="1"/>
    <n v="34"/>
    <n v="34"/>
    <n v="34"/>
    <s v="Camioneros"/>
    <m/>
    <n v="1723"/>
    <s v="A"/>
    <s v="SP-10"/>
    <s v="Señal Picada"/>
    <m/>
  </r>
  <r>
    <s v="BOLLAND &amp; CIA. S.A.U"/>
    <d v="2023-12-01T00:00:00"/>
    <s v="Rincon de los Sauces"/>
    <s v="Señal Picada VAM"/>
    <s v="SP-10"/>
    <x v="0"/>
    <s v="Pozo productor "/>
    <s v="SP-453a"/>
    <s v="SP-453a"/>
    <m/>
    <s v="Integridad y Corrosión"/>
    <s v="Biocida"/>
    <x v="6"/>
    <n v="50600926"/>
    <n v="64.599999999999994"/>
    <n v="2.649"/>
    <n v="61.951000000000001"/>
    <n v="100"/>
    <n v="46.46"/>
    <n v="50"/>
    <s v="Caudal de agua entre batchs"/>
    <s v="Batch Camión"/>
    <n v="2"/>
    <n v="2"/>
    <n v="92.92"/>
    <n v="92.92"/>
    <n v="92.92"/>
    <d v="2018-04-25T00:00:00"/>
    <s v="Programado"/>
    <d v="2020-09-28T00:00:00"/>
    <s v="BND21-IT514-0920"/>
    <s v="Mariana del Pozo"/>
    <m/>
    <m/>
    <m/>
    <m/>
    <s v="Cavidad Progresiva"/>
    <x v="1"/>
    <s v="Q"/>
    <s v="Batch"/>
    <n v="3.09755"/>
    <n v="46.46"/>
    <n v="46.46"/>
    <n v="46.46"/>
    <n v="1"/>
    <n v="46"/>
    <n v="46"/>
    <n v="46"/>
    <s v="Camioneros"/>
    <m/>
    <n v="2079"/>
    <s v="A"/>
    <s v="SP-10"/>
    <s v="Señal Picada"/>
    <m/>
  </r>
  <r>
    <s v="BOLLAND &amp; CIA. S.A.U"/>
    <d v="2023-12-01T00:00:00"/>
    <s v="Rincon de los Sauces"/>
    <s v="Señal Picada VAM"/>
    <s v="SP-10"/>
    <x v="0"/>
    <s v="Pozo productor "/>
    <s v="SP-453a"/>
    <s v="SP-453a"/>
    <m/>
    <s v="Integridad y Corrosión"/>
    <s v="Inhibidor de corrosión"/>
    <x v="3"/>
    <n v="1000232729"/>
    <n v="64.599999999999994"/>
    <n v="2.649"/>
    <n v="61.951000000000001"/>
    <n v="100"/>
    <n v="46.46"/>
    <n v="50"/>
    <s v="Caudal de agua entre batchs"/>
    <s v="Batch Camión"/>
    <n v="2"/>
    <n v="2"/>
    <n v="92.92"/>
    <n v="92.92"/>
    <n v="92.92"/>
    <d v="2015-04-01T00:00:00"/>
    <s v="Programado"/>
    <d v="2020-09-28T00:00:00"/>
    <s v="BND21-IT514-0920"/>
    <s v="Mariana del Pozo"/>
    <m/>
    <m/>
    <m/>
    <m/>
    <s v="Cavidad Progresiva"/>
    <x v="1"/>
    <s v="Q"/>
    <s v="Batch"/>
    <n v="3.09755"/>
    <n v="46.46"/>
    <n v="46.46"/>
    <n v="46.46"/>
    <n v="1"/>
    <n v="46"/>
    <n v="46"/>
    <n v="46"/>
    <s v="Camioneros"/>
    <m/>
    <n v="2079"/>
    <s v="A"/>
    <s v="SP-10"/>
    <s v="Señal Picada"/>
    <m/>
  </r>
  <r>
    <s v="BOLLAND &amp; CIA. S.A.U"/>
    <d v="2023-12-01T00:00:00"/>
    <s v="Rincon de los Sauces"/>
    <s v="Señal Picada VAM"/>
    <s v="SP-10"/>
    <x v="0"/>
    <s v="Pozo productor "/>
    <s v="SP-495a"/>
    <s v="SP-495a"/>
    <m/>
    <s v="Integridad y Corrosión"/>
    <s v="Inhibidor de corrosión"/>
    <x v="3"/>
    <n v="1000232729"/>
    <n v="18.5"/>
    <n v="0.88800000000000001"/>
    <n v="17.611999999999998"/>
    <n v="100"/>
    <n v="25.89"/>
    <n v="49"/>
    <s v="Caudal de agua entre batchs"/>
    <s v="Batch Camión"/>
    <n v="1"/>
    <n v="1"/>
    <n v="25.89"/>
    <n v="25.89"/>
    <n v="25.89"/>
    <d v="2018-01-04T00:00:00"/>
    <s v="Programado"/>
    <d v="2022-04-19T00:00:00"/>
    <s v="Minuta YPF 24/5/22"/>
    <s v="Mariana del Pozo"/>
    <m/>
    <m/>
    <m/>
    <m/>
    <s v="Cavidad Progresiva"/>
    <x v="1"/>
    <s v="M"/>
    <s v="Batch"/>
    <n v="0.86298799999999998"/>
    <n v="25.89"/>
    <n v="25.89"/>
    <n v="25.89"/>
    <n v="1"/>
    <n v="26"/>
    <n v="26"/>
    <n v="26"/>
    <s v="Camioneros"/>
    <m/>
    <n v="2180"/>
    <s v="C"/>
    <s v="SP-10"/>
    <s v="Señal Picada"/>
    <m/>
  </r>
  <r>
    <s v="BOLLAND &amp; CIA. S.A.U"/>
    <d v="2023-12-01T00:00:00"/>
    <s v="Rincon de los Sauces"/>
    <s v="Señal Picada VAM"/>
    <s v="SP-10"/>
    <x v="0"/>
    <s v="Pozo productor "/>
    <s v="SP-495a"/>
    <s v="SP-495a"/>
    <m/>
    <s v="Integridad y Corrosión"/>
    <s v="Biocida"/>
    <x v="6"/>
    <n v="50600926"/>
    <n v="18.5"/>
    <n v="0.88800000000000001"/>
    <n v="17.611999999999998"/>
    <n v="100"/>
    <n v="20"/>
    <n v="36"/>
    <s v="Caudal de agua entre batchs"/>
    <s v="Batch Camión"/>
    <n v="1"/>
    <n v="1"/>
    <n v="20"/>
    <n v="20"/>
    <n v="20"/>
    <d v="2014-01-11T00:00:00"/>
    <s v="Programado"/>
    <d v="2022-04-19T00:00:00"/>
    <s v="Minuta YPF 24/5/22"/>
    <s v="Mariana del Pozo"/>
    <m/>
    <m/>
    <m/>
    <m/>
    <s v="Cavidad Progresiva"/>
    <x v="1"/>
    <s v="M"/>
    <s v="Batch"/>
    <n v="0.63403199999999993"/>
    <n v="19.02"/>
    <n v="20"/>
    <n v="20"/>
    <n v="1"/>
    <n v="19"/>
    <n v="20"/>
    <n v="20"/>
    <s v="Camioneros"/>
    <m/>
    <n v="2180"/>
    <s v="C"/>
    <s v="SP-10"/>
    <s v="Señal Picada"/>
    <m/>
  </r>
  <r>
    <s v="BOLLAND &amp; CIA. S.A.U"/>
    <d v="2023-12-01T00:00:00"/>
    <s v="Rincon de los Sauces"/>
    <s v="Señal Picada VAM"/>
    <s v="SP-10"/>
    <x v="0"/>
    <s v="Pozo productor "/>
    <s v="SP-496a"/>
    <s v="SP-496a"/>
    <m/>
    <s v="Integridad y Corrosión"/>
    <s v="Inhibidor de corrosión"/>
    <x v="3"/>
    <n v="1000232729"/>
    <n v="48.1"/>
    <n v="3.7090000000000001"/>
    <n v="44.390999999999998"/>
    <n v="100"/>
    <n v="53.27"/>
    <n v="80"/>
    <s v="Caudal de agua entre batchs"/>
    <s v="Batch Camión"/>
    <n v="2"/>
    <n v="2"/>
    <n v="106.54"/>
    <n v="106.54"/>
    <n v="106.54"/>
    <d v="2014-08-12T00:00:00"/>
    <s v="Programado"/>
    <d v="2020-08-03T00:00:00"/>
    <s v="BND21-IT496-0820"/>
    <s v="Mariana del Pozo"/>
    <m/>
    <m/>
    <m/>
    <m/>
    <s v="Cavidad Progresiva"/>
    <x v="1"/>
    <s v="Q"/>
    <s v="Batch&amp;Recirc"/>
    <n v="3.5512799999999998"/>
    <n v="53.27"/>
    <n v="53.27"/>
    <n v="53.27"/>
    <n v="1"/>
    <n v="53"/>
    <n v="53"/>
    <n v="53"/>
    <s v="Camioneros"/>
    <m/>
    <n v="1560"/>
    <s v="A"/>
    <s v="SP-10"/>
    <s v="Señal Picada"/>
    <m/>
  </r>
  <r>
    <s v="BOLLAND &amp; CIA. S.A.U"/>
    <d v="2023-12-01T00:00:00"/>
    <s v="Rincon de los Sauces"/>
    <s v="Señal Picada VAM"/>
    <s v="SP-10"/>
    <x v="0"/>
    <s v="Pozo productor "/>
    <s v="SP-496a"/>
    <s v="SP-496a"/>
    <m/>
    <s v="Integridad y Corrosión"/>
    <s v="Biocida"/>
    <x v="6"/>
    <n v="50600926"/>
    <n v="48.1"/>
    <n v="3.7090000000000001"/>
    <n v="44.390999999999998"/>
    <n v="100"/>
    <n v="53.27"/>
    <n v="80"/>
    <s v="Caudal de agua entre batchs"/>
    <s v="Batch Camión"/>
    <n v="2"/>
    <n v="2"/>
    <n v="106.54"/>
    <n v="106.54"/>
    <n v="106.54"/>
    <d v="2020-09-30T00:00:00"/>
    <s v="Programado"/>
    <d v="2020-09-30T00:00:00"/>
    <s v="BND21-IT496-0820"/>
    <s v="Mariana del Pozo"/>
    <m/>
    <m/>
    <m/>
    <m/>
    <s v="Cavidad Progresiva"/>
    <x v="1"/>
    <s v="Q"/>
    <s v="Batch"/>
    <n v="3.5512799999999998"/>
    <n v="53.27"/>
    <n v="53.27"/>
    <n v="53.27"/>
    <n v="1"/>
    <n v="53"/>
    <n v="53"/>
    <n v="53"/>
    <s v="Camioneros"/>
    <m/>
    <n v="1560"/>
    <s v="A"/>
    <s v="SP-10"/>
    <s v="Señal Picada"/>
    <m/>
  </r>
  <r>
    <s v="BOLLAND &amp; CIA. S.A.U"/>
    <d v="2023-12-01T00:00:00"/>
    <s v="Rincon de los Sauces"/>
    <s v="Señal Picada VAM"/>
    <s v="SP-10"/>
    <x v="0"/>
    <s v="Pozo productor "/>
    <s v="SP-499a"/>
    <s v="SP-499a"/>
    <m/>
    <s v="Integridad y Corrosión"/>
    <s v="Inhibidor de corrosión"/>
    <x v="3"/>
    <n v="1000232729"/>
    <n v="12.4"/>
    <n v="1.831"/>
    <n v="10.569000000000001"/>
    <n v="100"/>
    <n v="29.49"/>
    <n v="93"/>
    <s v="Caudal de agua entre batchs"/>
    <s v="Batch Camión"/>
    <n v="1"/>
    <n v="1"/>
    <n v="29.49"/>
    <n v="29.49"/>
    <n v="29.49"/>
    <d v="2018-12-27T00:00:00"/>
    <s v="Programado"/>
    <d v="2023-01-12T00:00:00"/>
    <s v="0014-OESTE-23"/>
    <m/>
    <m/>
    <m/>
    <m/>
    <m/>
    <s v="Cavidad Progresiva"/>
    <x v="1"/>
    <s v="M"/>
    <s v="Batch"/>
    <n v="0.98291700000000004"/>
    <n v="29.49"/>
    <n v="29.49"/>
    <n v="29.49"/>
    <n v="1"/>
    <n v="29"/>
    <n v="29"/>
    <n v="29"/>
    <s v="Camioneros"/>
    <m/>
    <n v="1809"/>
    <s v="B"/>
    <s v="SP-10"/>
    <s v="Señal Picada"/>
    <m/>
  </r>
  <r>
    <s v="BOLLAND &amp; CIA. S.A.U"/>
    <d v="2023-12-01T00:00:00"/>
    <s v="Rincon de los Sauces"/>
    <s v="Señal Picada VAM"/>
    <s v="SP-10"/>
    <x v="0"/>
    <s v="Pozo productor "/>
    <s v="SP-504a"/>
    <s v="SP-504a"/>
    <m/>
    <s v="Integridad y Corrosión"/>
    <s v="Biocida"/>
    <x v="6"/>
    <n v="50600926"/>
    <n v="38.6"/>
    <n v="2.1230000000000002"/>
    <n v="36.476999999999997"/>
    <n v="100"/>
    <n v="30.09"/>
    <n v="55"/>
    <s v="Caudal de agua entre batchs"/>
    <s v="Batch Camión"/>
    <n v="2"/>
    <n v="2"/>
    <n v="60.18"/>
    <n v="60.18"/>
    <n v="60.18"/>
    <d v="2018-04-04T00:00:00"/>
    <s v="Programado"/>
    <d v="2021-12-15T00:00:00"/>
    <s v="0329-OESTE-21"/>
    <s v="Mariana del Pozo"/>
    <m/>
    <m/>
    <m/>
    <m/>
    <s v="Cavidad Progresiva"/>
    <x v="1"/>
    <s v="Q"/>
    <s v="Batch&amp;Recirc"/>
    <n v="2.0062349999999998"/>
    <n v="30.09"/>
    <n v="30.09"/>
    <n v="30.09"/>
    <n v="1"/>
    <n v="30"/>
    <n v="30"/>
    <n v="30"/>
    <s v="Camioneros"/>
    <m/>
    <n v="2105"/>
    <s v="A"/>
    <s v="SP-10"/>
    <s v="Señal Picada"/>
    <m/>
  </r>
  <r>
    <s v="BOLLAND &amp; CIA. S.A.U"/>
    <d v="2023-12-01T00:00:00"/>
    <s v="Rincon de los Sauces"/>
    <s v="Señal Picada VAM"/>
    <s v="SP-10"/>
    <x v="0"/>
    <s v="Pozo productor "/>
    <s v="SP-504a"/>
    <s v="SP-504a"/>
    <m/>
    <s v="Integridad y Corrosión"/>
    <s v="Inhibidor de corrosión"/>
    <x v="3"/>
    <n v="1000232729"/>
    <n v="38.6"/>
    <n v="2.1230000000000002"/>
    <n v="36.476999999999997"/>
    <n v="100"/>
    <n v="29.36"/>
    <n v="115"/>
    <s v="Caudal de agua entre batchs"/>
    <s v="Batch Camión"/>
    <n v="4"/>
    <n v="0"/>
    <n v="117.44"/>
    <n v="0"/>
    <n v="0"/>
    <d v="2014-07-16T00:00:00"/>
    <s v="Programado"/>
    <d v="2021-12-15T00:00:00"/>
    <s v="0329-OESTE-21"/>
    <s v="Mariana del Pozo"/>
    <m/>
    <m/>
    <m/>
    <m/>
    <s v="Cavidad Progresiva"/>
    <x v="1"/>
    <s v="S"/>
    <s v="Batch&amp;Recirc"/>
    <n v="4.1948549999999996"/>
    <n v="29.36"/>
    <n v="29.36"/>
    <n v="29.36"/>
    <n v="1"/>
    <n v="29"/>
    <n v="29"/>
    <n v="29"/>
    <s v="Camioneros"/>
    <m/>
    <n v="2105"/>
    <s v="A"/>
    <s v="SP-10"/>
    <s v="Señal Picada"/>
    <s v="p"/>
  </r>
  <r>
    <s v="BOLLAND &amp; CIA. S.A.U"/>
    <d v="2023-12-01T00:00:00"/>
    <s v="Rincon de los Sauces"/>
    <s v="Señal Picada VAM"/>
    <s v="SP-10"/>
    <x v="0"/>
    <s v="Pozo productor "/>
    <s v="SP-516[00]a"/>
    <s v="SP-516[00]a"/>
    <m/>
    <s v="Integridad y Corrosión"/>
    <s v="Inhibidor de corrosión"/>
    <x v="3"/>
    <n v="1000232729"/>
    <n v="10.4"/>
    <n v="1.0029999999999999"/>
    <n v="9.3970000000000002"/>
    <n v="200"/>
    <n v="20"/>
    <n v="70"/>
    <s v="Caudal de agua entre batchs"/>
    <s v="Batch Camión"/>
    <n v="1"/>
    <n v="1"/>
    <n v="20"/>
    <n v="20"/>
    <n v="20"/>
    <d v="2018-03-23T00:00:00"/>
    <s v="Programado"/>
    <d v="2021-03-31T00:00:00"/>
    <s v="BND21-IT599-0321"/>
    <s v="Mariana del Pozo"/>
    <m/>
    <m/>
    <m/>
    <m/>
    <s v="Bombeo Mecánico"/>
    <x v="1"/>
    <s v="M"/>
    <s v="Batch"/>
    <n v="0.65778999999999999"/>
    <n v="19.73"/>
    <n v="20"/>
    <n v="20"/>
    <n v="1"/>
    <n v="20"/>
    <n v="20"/>
    <n v="20"/>
    <s v="Camioneros"/>
    <m/>
    <n v="2110"/>
    <s v="C"/>
    <s v="SP-10"/>
    <s v="Señal Picada"/>
    <m/>
  </r>
  <r>
    <s v="BOLLAND &amp; CIA. S.A.U"/>
    <d v="2023-12-01T00:00:00"/>
    <s v="Rincon de los Sauces"/>
    <s v="Señal Picada VAM"/>
    <s v="SP- 02"/>
    <x v="0"/>
    <s v="Pozo productor "/>
    <s v="SP-211"/>
    <s v="SP-211"/>
    <m/>
    <s v="Integridad y Corrosión"/>
    <s v="Inhibidor de corrosión"/>
    <x v="3"/>
    <n v="1000232729"/>
    <n v="74"/>
    <n v="2.1459999999999999"/>
    <n v="71.853999999999999"/>
    <n v="150"/>
    <n v="32.33"/>
    <n v="15"/>
    <s v="Caudal de agua entre batchs"/>
    <s v="Batch Camión"/>
    <n v="1"/>
    <n v="1"/>
    <n v="32.33"/>
    <n v="32.33"/>
    <n v="32.33"/>
    <d v="2017-07-11T00:00:00"/>
    <s v="Programado"/>
    <d v="2021-11-30T00:00:00"/>
    <s v="0303-OESTE-21"/>
    <s v="Mariana del Pozo"/>
    <m/>
    <m/>
    <m/>
    <m/>
    <s v="Cavidad Progresiva"/>
    <x v="1"/>
    <s v="M"/>
    <s v="Batch"/>
    <n v="1.0778099999999999"/>
    <n v="32.33"/>
    <n v="32.33"/>
    <n v="32.33"/>
    <n v="1"/>
    <n v="32"/>
    <n v="32"/>
    <n v="32"/>
    <s v="Camioneros"/>
    <m/>
    <n v="2169"/>
    <s v="B"/>
    <s v="SP- 02"/>
    <s v="Señal Picada"/>
    <m/>
  </r>
  <r>
    <s v="BOLLAND &amp; CIA. S.A.U"/>
    <d v="2023-12-01T00:00:00"/>
    <s v="Rincon de los Sauces"/>
    <s v="Señal Picada VAM"/>
    <s v="SP- 02"/>
    <x v="0"/>
    <s v="Pozo productor "/>
    <s v="SP-211"/>
    <s v="SP-211"/>
    <m/>
    <s v="Integridad y Corrosión"/>
    <s v="Biocida"/>
    <x v="6"/>
    <n v="50600926"/>
    <n v="74"/>
    <n v="2.1459999999999999"/>
    <n v="71.853999999999999"/>
    <n v="150"/>
    <n v="49.58"/>
    <n v="23"/>
    <s v="Caudal de agua entre batchs"/>
    <s v="Batch Camión"/>
    <n v="1"/>
    <n v="1"/>
    <n v="49.58"/>
    <n v="49.58"/>
    <n v="49.58"/>
    <d v="2017-07-11T00:00:00"/>
    <s v="Programado"/>
    <d v="2021-11-30T00:00:00"/>
    <s v="0303-OESTE-21"/>
    <s v="Mariana del Pozo"/>
    <m/>
    <m/>
    <m/>
    <m/>
    <s v="Cavidad Progresiva"/>
    <x v="1"/>
    <s v="M"/>
    <s v="Batch"/>
    <n v="1.6526419999999999"/>
    <n v="49.58"/>
    <n v="49.58"/>
    <n v="49.58"/>
    <n v="1"/>
    <n v="50"/>
    <n v="50"/>
    <n v="50"/>
    <s v="Camioneros"/>
    <m/>
    <n v="2169"/>
    <s v="B"/>
    <s v="SP- 02"/>
    <s v="Señal Picada"/>
    <m/>
  </r>
  <r>
    <s v="BOLLAND &amp; CIA. S.A.U"/>
    <d v="2023-12-01T00:00:00"/>
    <s v="Rincon de los Sauces"/>
    <s v="Señal Picada VAM"/>
    <s v="SP- 02"/>
    <x v="0"/>
    <s v="Pozo productor "/>
    <s v="SP-263"/>
    <s v="SP-263"/>
    <m/>
    <s v="Integridad y Corrosión"/>
    <s v="Inhibidor de corrosión"/>
    <x v="3"/>
    <n v="1000232729"/>
    <n v="80.2"/>
    <n v="3.2080000000000002"/>
    <n v="76.992000000000004"/>
    <n v="100"/>
    <n v="34.65"/>
    <n v="30"/>
    <s v="Caudal de agua entre batchs"/>
    <s v="Batch Camión"/>
    <n v="2"/>
    <n v="2"/>
    <n v="69.3"/>
    <n v="69.3"/>
    <n v="69.3"/>
    <d v="2021-03-21T00:00:00"/>
    <s v="Programado"/>
    <d v="2021-03-03T00:00:00"/>
    <s v="BND21-IT582-0221"/>
    <s v="Mariana del Pozo"/>
    <m/>
    <m/>
    <m/>
    <m/>
    <s v="Cavidad Progresiva"/>
    <x v="1"/>
    <s v="Q"/>
    <s v="Batch"/>
    <n v="2.3097600000000003"/>
    <n v="34.65"/>
    <n v="34.65"/>
    <n v="34.65"/>
    <n v="1"/>
    <n v="35"/>
    <n v="35"/>
    <n v="35"/>
    <s v="Camioneros"/>
    <m/>
    <s v="S/D"/>
    <s v="A"/>
    <s v="SP- 02"/>
    <s v="Señal Picada"/>
    <m/>
  </r>
  <r>
    <s v="BOLLAND &amp; CIA. S.A.U"/>
    <d v="2023-12-01T00:00:00"/>
    <s v="Rincon de los Sauces"/>
    <s v="Señal Picada VAM"/>
    <s v="SP- 02"/>
    <x v="0"/>
    <s v="Pozo productor "/>
    <s v="SP-263"/>
    <s v="SP-263"/>
    <m/>
    <s v="Integridad y Corrosión"/>
    <s v="Biocida"/>
    <x v="6"/>
    <n v="50600926"/>
    <n v="80.2"/>
    <n v="3.2080000000000002"/>
    <n v="76.992000000000004"/>
    <n v="100"/>
    <n v="34.65"/>
    <n v="30"/>
    <s v="Caudal de agua entre batchs"/>
    <s v="Batch Camión"/>
    <n v="2"/>
    <n v="2"/>
    <n v="69.3"/>
    <n v="69.3"/>
    <n v="69.3"/>
    <d v="2021-03-21T00:00:00"/>
    <s v="Programado"/>
    <d v="2021-03-03T00:00:00"/>
    <s v="BND21-IT582-0221"/>
    <s v="Mariana del Pozo"/>
    <m/>
    <m/>
    <m/>
    <m/>
    <s v="Cavidad Progresiva"/>
    <x v="1"/>
    <s v="Q"/>
    <s v="Batch"/>
    <n v="2.3097600000000003"/>
    <n v="34.65"/>
    <n v="34.65"/>
    <n v="34.65"/>
    <n v="1"/>
    <n v="35"/>
    <n v="35"/>
    <n v="35"/>
    <s v="Camioneros"/>
    <m/>
    <s v="S/D"/>
    <s v="A"/>
    <s v="SP- 02"/>
    <s v="Señal Picada"/>
    <m/>
  </r>
  <r>
    <s v="BOLLAND &amp; CIA. S.A.U"/>
    <d v="2023-12-01T00:00:00"/>
    <s v="Rincon de los Sauces"/>
    <s v="Señal Picada VAM"/>
    <s v="SP- 02"/>
    <x v="0"/>
    <s v="Pozo productor "/>
    <s v="SP-242"/>
    <s v="SP-242"/>
    <m/>
    <s v="Integridad y Corrosión"/>
    <s v="Inhibidor de corrosión"/>
    <x v="3"/>
    <n v="1000232729"/>
    <n v="48.9"/>
    <n v="2.1520000000000001"/>
    <n v="46.747999999999998"/>
    <n v="100"/>
    <n v="25.95"/>
    <n v="37"/>
    <s v="Caudal de agua entre batchs"/>
    <s v="Batch Camión"/>
    <n v="2"/>
    <n v="2"/>
    <n v="51.9"/>
    <n v="51.9"/>
    <n v="51.9"/>
    <d v="2012-05-19T00:00:00"/>
    <s v="Programado"/>
    <d v="2021-01-25T00:00:00"/>
    <s v="BND21-IT572-0121"/>
    <s v="Mariana del Pozo"/>
    <m/>
    <m/>
    <m/>
    <m/>
    <s v="Bombeo Mecánico"/>
    <x v="1"/>
    <s v="Q"/>
    <s v="Batch"/>
    <n v="1.729676"/>
    <n v="25.95"/>
    <n v="25.95"/>
    <n v="25.95"/>
    <n v="1"/>
    <n v="26"/>
    <n v="26"/>
    <n v="26"/>
    <s v="Camioneros"/>
    <m/>
    <s v="S/D"/>
    <s v="B"/>
    <s v="SP- 02"/>
    <s v="Señal Picada"/>
    <m/>
  </r>
  <r>
    <s v="BOLLAND &amp; CIA. S.A.U"/>
    <d v="2023-12-01T00:00:00"/>
    <s v="Rincon de los Sauces"/>
    <s v="Señal Picada VAM"/>
    <s v="SP- 02"/>
    <x v="0"/>
    <s v="Pozo productor "/>
    <s v="SP-243"/>
    <s v="SP-243"/>
    <m/>
    <s v="Integridad y Corrosión"/>
    <s v="Inhibidor de corrosión"/>
    <x v="3"/>
    <n v="1000232729"/>
    <n v="134.4"/>
    <n v="5.6449999999999996"/>
    <n v="128.755"/>
    <n v="150"/>
    <n v="115.88"/>
    <n v="60"/>
    <s v="Caudal de agua entre batchs"/>
    <s v="Batch Camión"/>
    <n v="2"/>
    <n v="2"/>
    <n v="231.76"/>
    <n v="231.76"/>
    <n v="231.76"/>
    <d v="2016-12-23T00:00:00"/>
    <s v="Programado"/>
    <d v="2022-11-02T00:00:00"/>
    <s v="0298-OESTE-22"/>
    <s v="Mariana del Pozo"/>
    <m/>
    <m/>
    <m/>
    <m/>
    <s v="Cavidad Progresiva"/>
    <x v="1"/>
    <s v="Q"/>
    <s v="Batch"/>
    <n v="7.7252999999999989"/>
    <n v="115.88"/>
    <n v="115.88"/>
    <n v="115.88"/>
    <n v="1"/>
    <n v="116"/>
    <n v="116"/>
    <n v="116"/>
    <s v="Camioneros"/>
    <m/>
    <n v="1525"/>
    <s v="A"/>
    <s v="SP- 02"/>
    <s v="Señal Picada"/>
    <m/>
  </r>
  <r>
    <s v="BOLLAND &amp; CIA. S.A.U"/>
    <d v="2023-12-01T00:00:00"/>
    <s v="Rincon de los Sauces"/>
    <s v="Señal Picada VAM"/>
    <s v="SP- 02"/>
    <x v="0"/>
    <s v="Pozo productor "/>
    <s v="SP-244"/>
    <s v="SP-244"/>
    <m/>
    <s v="Integridad y Corrosión"/>
    <s v="Inhibidor de corrosión"/>
    <x v="3"/>
    <n v="1000232729"/>
    <n v="142"/>
    <n v="2.84"/>
    <n v="139.16"/>
    <n v="100"/>
    <n v="52.19"/>
    <n v="25"/>
    <s v="Caudal de agua entre batchs"/>
    <s v="Batch Camión"/>
    <n v="2"/>
    <n v="2"/>
    <n v="104.38"/>
    <n v="104.38"/>
    <n v="104.38"/>
    <d v="2011-08-12T00:00:00"/>
    <s v="Programado"/>
    <d v="2021-08-25T00:00:00"/>
    <s v="0183-OESTE-21"/>
    <s v="Mariana del Pozo"/>
    <m/>
    <m/>
    <m/>
    <m/>
    <s v="Cavidad Progresiva"/>
    <x v="1"/>
    <s v="Q"/>
    <s v="Batch"/>
    <n v="3.4790000000000001"/>
    <n v="52.19"/>
    <n v="52.19"/>
    <n v="52.19"/>
    <n v="1"/>
    <n v="52"/>
    <n v="52"/>
    <n v="52"/>
    <s v="Camioneros"/>
    <m/>
    <n v="3031"/>
    <s v="A"/>
    <s v="SP- 02"/>
    <s v="Señal Picada"/>
    <m/>
  </r>
  <r>
    <s v="BOLLAND &amp; CIA. S.A.U"/>
    <d v="2023-12-01T00:00:00"/>
    <s v="Rincon de los Sauces"/>
    <s v="Señal Picada VAM"/>
    <s v="SP- 02"/>
    <x v="0"/>
    <s v="Pozo productor "/>
    <s v="SP-276"/>
    <s v="SP-276"/>
    <m/>
    <s v="Integridad y Corrosión"/>
    <s v="Biocida"/>
    <x v="6"/>
    <n v="50600926"/>
    <n v="76"/>
    <n v="3.6500000000000057"/>
    <n v="72.349999999999994"/>
    <n v="10"/>
    <n v="40.15"/>
    <n v="37"/>
    <s v="Caudal de agua entre batchs"/>
    <s v="Batch Camión"/>
    <n v="2"/>
    <n v="2"/>
    <n v="80.3"/>
    <n v="80.3"/>
    <n v="80.3"/>
    <d v="2010-09-20T00:00:00"/>
    <s v="Programado"/>
    <d v="2023-03-08T00:00:00"/>
    <s v="0066-OESTE-23"/>
    <s v="Mariana del Pozo"/>
    <m/>
    <m/>
    <m/>
    <m/>
    <s v="Cavidad Progresiva"/>
    <x v="1"/>
    <s v="Q"/>
    <s v="Batch"/>
    <n v="2.6769499999999997"/>
    <n v="40.15"/>
    <n v="40.15"/>
    <n v="40.15"/>
    <n v="1"/>
    <n v="40"/>
    <n v="40"/>
    <n v="40"/>
    <s v="Camioneros"/>
    <m/>
    <n v="1533"/>
    <s v="B"/>
    <s v="SP- 02"/>
    <s v="Señal Picada"/>
    <m/>
  </r>
  <r>
    <s v="BOLLAND &amp; CIA. S.A.U"/>
    <d v="2023-12-01T00:00:00"/>
    <s v="Rincon de los Sauces"/>
    <s v="Señal Picada VAM"/>
    <s v="SP- 02"/>
    <x v="0"/>
    <s v="Pozo productor "/>
    <s v="SP-276"/>
    <s v="SP-276"/>
    <m/>
    <s v="Integridad y Corrosión"/>
    <s v="Inhibidor de corrosión"/>
    <x v="3"/>
    <n v="1000232729"/>
    <n v="76"/>
    <n v="3.6500000000000057"/>
    <n v="72.349999999999994"/>
    <n v="10"/>
    <n v="40.15"/>
    <n v="37"/>
    <s v="Caudal de agua entre batchs"/>
    <s v="Batch Camión"/>
    <n v="2"/>
    <n v="0"/>
    <n v="80.3"/>
    <n v="0"/>
    <n v="0"/>
    <d v="2010-09-20T00:00:00"/>
    <s v="Programado"/>
    <d v="2023-03-08T00:00:00"/>
    <s v="0066-OESTE-23"/>
    <s v="Mariana del Pozo"/>
    <m/>
    <m/>
    <m/>
    <m/>
    <s v="Cavidad Progresiva"/>
    <x v="1"/>
    <s v="Q"/>
    <s v="Batch"/>
    <n v="2.6769499999999997"/>
    <n v="40.15"/>
    <n v="40.15"/>
    <n v="40.15"/>
    <n v="1"/>
    <n v="40"/>
    <n v="40"/>
    <n v="40"/>
    <s v="Camioneros"/>
    <m/>
    <n v="1533"/>
    <s v="B"/>
    <s v="SP- 02"/>
    <s v="Señal Picada"/>
    <s v="p"/>
  </r>
  <r>
    <s v="BOLLAND &amp; CIA. S.A.U"/>
    <d v="2023-12-01T00:00:00"/>
    <s v="Rincon de los Sauces"/>
    <s v="Señal Picada VAM"/>
    <s v="SP- 02"/>
    <x v="0"/>
    <s v="Pozo productor "/>
    <s v="SP-322a"/>
    <s v="SP-322a"/>
    <m/>
    <s v="Integridad y Corrosión"/>
    <s v="Biocida"/>
    <x v="6"/>
    <n v="50600926"/>
    <n v="102"/>
    <n v="2.5499999999999998"/>
    <n v="99.45"/>
    <n v="50"/>
    <n v="44.75"/>
    <n v="30"/>
    <s v="Caudal de agua entre batchs"/>
    <s v="Batch Camión"/>
    <n v="2"/>
    <n v="0"/>
    <n v="89.5"/>
    <n v="0"/>
    <n v="0"/>
    <d v="2014-11-05T00:00:00"/>
    <s v="Programado"/>
    <d v="2021-04-29T00:00:00"/>
    <s v="BNDFI 0001-8 - Minuta YPF 29-4-21"/>
    <s v="Mariana del Pozo"/>
    <m/>
    <m/>
    <m/>
    <m/>
    <s v="Electro Sumergible"/>
    <x v="1"/>
    <s v="Q"/>
    <s v="Batch"/>
    <n v="2.9834999999999998"/>
    <n v="44.75"/>
    <n v="44.75"/>
    <n v="44.75"/>
    <n v="1"/>
    <n v="45"/>
    <n v="45"/>
    <n v="45"/>
    <s v="Camioneros"/>
    <m/>
    <n v="1870"/>
    <s v="B"/>
    <s v="SP- 02"/>
    <s v="Señal Picada"/>
    <s v="p"/>
  </r>
  <r>
    <s v="BOLLAND &amp; CIA. S.A.U"/>
    <d v="2023-12-01T00:00:00"/>
    <s v="Rincon de los Sauces"/>
    <s v="Señal Picada VAM"/>
    <s v="SP- 02"/>
    <x v="0"/>
    <s v="Pozo productor "/>
    <s v="SP-336a"/>
    <s v="SP-336a"/>
    <m/>
    <s v="Integridad y Corrosión"/>
    <s v="Inhibidor de corrosión"/>
    <x v="3"/>
    <n v="1000232729"/>
    <n v="93"/>
    <n v="2.0459999999999998"/>
    <n v="90.953999999999994"/>
    <n v="100"/>
    <n v="38.200000000000003"/>
    <n v="60"/>
    <s v="Caudal de agua entre batchs"/>
    <s v="Batch Camión"/>
    <n v="4"/>
    <n v="0"/>
    <n v="152.80000000000001"/>
    <n v="0"/>
    <n v="0"/>
    <d v="2016-11-10T00:00:00"/>
    <s v="Programado"/>
    <d v="2023-02-16T00:00:00"/>
    <s v="0045-OESTE-23"/>
    <s v="Mariana del Pozo"/>
    <m/>
    <m/>
    <m/>
    <m/>
    <s v="Bombeo Mecánico"/>
    <x v="1"/>
    <s v="S"/>
    <s v="Batch"/>
    <n v="5.4572399999999996"/>
    <n v="38.200000000000003"/>
    <n v="38.200000000000003"/>
    <n v="38.200000000000003"/>
    <n v="1"/>
    <n v="38"/>
    <n v="38"/>
    <n v="38"/>
    <s v="Camioneros"/>
    <m/>
    <n v="1563"/>
    <s v="B"/>
    <s v="SP- 02"/>
    <s v="Señal Picada"/>
    <s v="p"/>
  </r>
  <r>
    <s v="BOLLAND &amp; CIA. S.A.U"/>
    <d v="2023-12-01T00:00:00"/>
    <s v="Rincon de los Sauces"/>
    <s v="Señal Picada VAM"/>
    <s v="SP- 02"/>
    <x v="0"/>
    <s v="Pozo productor "/>
    <s v="SP-337a"/>
    <s v="SP-337a"/>
    <m/>
    <s v="Integridad y Corrosión"/>
    <s v="Inhibidor de corrosión"/>
    <x v="3"/>
    <n v="1000232729"/>
    <n v="113"/>
    <n v="3.9550000000000001"/>
    <n v="109.045"/>
    <n v="150"/>
    <n v="40.89"/>
    <n v="25"/>
    <s v="Caudal de agua entre batchs"/>
    <s v="Batch Camión"/>
    <n v="2"/>
    <n v="2"/>
    <n v="81.78"/>
    <n v="81.78"/>
    <n v="81.78"/>
    <d v="2009-05-19T00:00:00"/>
    <s v="Programado"/>
    <d v="2020-06-30T00:00:00"/>
    <s v="BNDFI 0001-8 - Minuta YPF 30-06-2020"/>
    <s v="Mariana del Pozo"/>
    <m/>
    <m/>
    <m/>
    <m/>
    <s v="Cavidad Progresiva"/>
    <x v="1"/>
    <s v="Q"/>
    <s v="Batch"/>
    <n v="2.7261250000000001"/>
    <n v="40.89"/>
    <n v="40.89"/>
    <n v="40.89"/>
    <n v="1"/>
    <n v="41"/>
    <n v="41"/>
    <n v="41"/>
    <s v="Camioneros"/>
    <m/>
    <n v="2900"/>
    <s v="A"/>
    <s v="SP- 02"/>
    <s v="Señal Picada"/>
    <m/>
  </r>
  <r>
    <s v="BOLLAND &amp; CIA. S.A.U"/>
    <d v="2023-12-01T00:00:00"/>
    <s v="Rincon de los Sauces"/>
    <s v="Señal Picada VAM"/>
    <s v="SP- 02"/>
    <x v="0"/>
    <s v="Pozo productor "/>
    <s v="SP-35"/>
    <s v="SP-35"/>
    <m/>
    <s v="Integridad y Corrosión"/>
    <s v="Inhibidor de corrosión"/>
    <x v="3"/>
    <n v="1000232729"/>
    <n v="118"/>
    <n v="5.31"/>
    <n v="112.69"/>
    <n v="100"/>
    <n v="54.09"/>
    <n v="32"/>
    <s v="Caudal de agua entre batchs"/>
    <s v="Batch Camión"/>
    <n v="2"/>
    <n v="2"/>
    <n v="108.18"/>
    <n v="108.18"/>
    <n v="108.18"/>
    <d v="2017-07-31T00:00:00"/>
    <s v="Programado"/>
    <d v="2020-06-30T00:00:00"/>
    <s v="BNDFI 0001-8 - Minuta YPF 30-06-2020"/>
    <s v="Mariana del Pozo"/>
    <m/>
    <m/>
    <m/>
    <m/>
    <s v="Electro Sumergible"/>
    <x v="1"/>
    <s v="Q"/>
    <s v="Batch"/>
    <n v="3.60608"/>
    <n v="54.09"/>
    <n v="54.09"/>
    <n v="54.09"/>
    <n v="1"/>
    <n v="54"/>
    <n v="54"/>
    <n v="54"/>
    <s v="Camioneros"/>
    <m/>
    <n v="2342"/>
    <s v="A"/>
    <s v="SP- 02"/>
    <s v="Señal Picada"/>
    <m/>
  </r>
  <r>
    <s v="BOLLAND &amp; CIA. S.A.U"/>
    <d v="2023-12-01T00:00:00"/>
    <s v="Rincon de los Sauces"/>
    <s v="Señal Picada VAM"/>
    <s v="SP- 02"/>
    <x v="0"/>
    <s v="Pozo productor "/>
    <s v="SP-41"/>
    <s v="SP-41"/>
    <m/>
    <s v="Integridad y Corrosión"/>
    <s v="Inhibidor de corrosión"/>
    <x v="3"/>
    <n v="1000232729"/>
    <n v="199"/>
    <n v="1.99"/>
    <n v="197.01"/>
    <n v="50"/>
    <n v="50.24"/>
    <n v="17"/>
    <s v="Caudal de agua entre batchs"/>
    <s v="Batch Camión"/>
    <n v="2"/>
    <n v="2"/>
    <n v="100.48"/>
    <n v="100.48"/>
    <n v="100.48"/>
    <d v="2011-01-25T00:00:00"/>
    <s v="Programado"/>
    <d v="2021-04-16T00:00:00"/>
    <s v="BND21-IT610-0421"/>
    <s v="Mariana del Pozo"/>
    <m/>
    <m/>
    <m/>
    <m/>
    <s v="Electro Sumergible"/>
    <x v="1"/>
    <s v="Q"/>
    <s v="Batch"/>
    <n v="3.34917"/>
    <n v="50.24"/>
    <n v="50.24"/>
    <n v="50.24"/>
    <n v="1"/>
    <n v="50"/>
    <n v="50"/>
    <n v="50"/>
    <s v="Camioneros"/>
    <m/>
    <n v="2868"/>
    <s v="C"/>
    <s v="SP- 02"/>
    <s v="Señal Picada"/>
    <m/>
  </r>
  <r>
    <s v="BOLLAND &amp; CIA. S.A.U"/>
    <d v="2023-12-01T00:00:00"/>
    <s v="Rincon de los Sauces"/>
    <s v="Señal Picada VAM"/>
    <s v="SP- 02"/>
    <x v="0"/>
    <s v="Pozo productor "/>
    <s v="SP-43(I)[00]a"/>
    <s v="SP-43(I)[00]a"/>
    <m/>
    <s v="Integridad y Corrosión"/>
    <s v="Biocida"/>
    <x v="6"/>
    <n v="50600926"/>
    <n v="171.6"/>
    <n v="6.5209999999999999"/>
    <n v="165.07900000000001"/>
    <n v="100"/>
    <n v="99.05"/>
    <n v="40"/>
    <s v="Caudal de agua entre batchs"/>
    <s v="Batch Camión"/>
    <n v="2"/>
    <n v="1"/>
    <n v="198.1"/>
    <n v="99.05"/>
    <n v="99.05"/>
    <d v="2011-10-20T00:00:00"/>
    <s v="Programado"/>
    <d v="2020-06-30T00:00:00"/>
    <s v="BNDFI 0001-8 - Minuta YPF 30-06-2020"/>
    <s v="Mariana del Pozo"/>
    <m/>
    <m/>
    <m/>
    <m/>
    <s v="Cavidad Progresiva"/>
    <x v="1"/>
    <s v="Q"/>
    <s v="Batch"/>
    <n v="6.6031599999999999"/>
    <n v="99.05"/>
    <n v="99.05"/>
    <n v="99.05"/>
    <n v="1"/>
    <n v="99"/>
    <n v="99"/>
    <n v="99"/>
    <s v="Camioneros"/>
    <m/>
    <n v="2429"/>
    <s v="A"/>
    <s v="SP- 02"/>
    <s v="Señal Picada"/>
    <m/>
  </r>
  <r>
    <s v="BOLLAND &amp; CIA. S.A.U"/>
    <d v="2023-12-01T00:00:00"/>
    <s v="Rincon de los Sauces"/>
    <s v="Señal Picada VAM"/>
    <s v="SP- 02"/>
    <x v="0"/>
    <s v="Pozo productor "/>
    <s v="SP-439a"/>
    <s v="SP-439a"/>
    <m/>
    <s v="Integridad y Corrosión"/>
    <s v="Inhibidor de corrosión"/>
    <x v="3"/>
    <n v="1000232729"/>
    <n v="26"/>
    <n v="0.39"/>
    <n v="25.61"/>
    <n v="50"/>
    <n v="20"/>
    <n v="45"/>
    <s v="Caudal de agua entre batchs"/>
    <s v="Batch Camión"/>
    <n v="2"/>
    <n v="2"/>
    <n v="40"/>
    <n v="40"/>
    <n v="40"/>
    <d v="2013-09-15T00:00:00"/>
    <s v="Programado"/>
    <d v="2020-06-30T00:00:00"/>
    <s v="BNDFI 0001-8 - Minuta YPF 30-06-2020"/>
    <s v="Mariana del Pozo"/>
    <m/>
    <m/>
    <m/>
    <m/>
    <s v="Cavidad Progresiva"/>
    <x v="1"/>
    <s v="Q"/>
    <s v="Batch"/>
    <n v="1.15245"/>
    <n v="17.29"/>
    <n v="20"/>
    <n v="20"/>
    <n v="1"/>
    <n v="17"/>
    <n v="20"/>
    <n v="20"/>
    <s v="Camioneros"/>
    <m/>
    <n v="1928"/>
    <s v="C"/>
    <s v="SP- 02"/>
    <s v="Señal Picada"/>
    <m/>
  </r>
  <r>
    <s v="BOLLAND &amp; CIA. S.A.U"/>
    <d v="2023-12-01T00:00:00"/>
    <s v="Rincon de los Sauces"/>
    <s v="Señal Picada VAM"/>
    <s v="SP- 02"/>
    <x v="0"/>
    <s v="Pozo productor "/>
    <s v="SP-474a"/>
    <s v="SP-474a"/>
    <m/>
    <s v="Integridad y Corrosión"/>
    <s v="Biocida"/>
    <x v="6"/>
    <n v="50600926"/>
    <n v="22"/>
    <n v="1.32"/>
    <n v="20.68"/>
    <n v="150"/>
    <n v="24.82"/>
    <n v="40"/>
    <s v="Caudal de agua entre batchs"/>
    <s v="Batch Camión"/>
    <n v="1"/>
    <n v="1"/>
    <n v="24.82"/>
    <n v="24.82"/>
    <n v="24.82"/>
    <d v="2015-12-14T00:00:00"/>
    <s v="Programado"/>
    <d v="2017-08-29T00:00:00"/>
    <s v="BND21-IT142-0817"/>
    <s v="Mariana del Pozo"/>
    <m/>
    <m/>
    <m/>
    <m/>
    <s v="Cavidad Progresiva"/>
    <x v="1"/>
    <s v="M"/>
    <s v="Batch"/>
    <n v="0.82720000000000005"/>
    <n v="24.82"/>
    <n v="24.82"/>
    <n v="24.82"/>
    <n v="1"/>
    <n v="25"/>
    <n v="25"/>
    <n v="25"/>
    <s v="Camioneros"/>
    <m/>
    <n v="2311"/>
    <s v="C"/>
    <s v="SP- 02"/>
    <s v="Señal Picada"/>
    <m/>
  </r>
  <r>
    <s v="BOLLAND &amp; CIA. S.A.U"/>
    <d v="2023-12-01T00:00:00"/>
    <s v="Rincon de los Sauces"/>
    <s v="Señal Picada VAM"/>
    <s v="SP- 02"/>
    <x v="0"/>
    <s v="Pozo productor "/>
    <s v="SP-49"/>
    <s v="SP-49"/>
    <m/>
    <s v="Integridad y Corrosión"/>
    <s v="Biocida"/>
    <x v="6"/>
    <n v="50600926"/>
    <n v="191"/>
    <n v="2.6739999999999999"/>
    <n v="188.32599999999999"/>
    <n v="50"/>
    <n v="70.62"/>
    <n v="25"/>
    <s v="Caudal de agua entre batchs"/>
    <s v="Batch Camión"/>
    <n v="2"/>
    <n v="2"/>
    <n v="141.24"/>
    <n v="141.24"/>
    <n v="141.24"/>
    <d v="2018-11-30T00:00:00"/>
    <s v="Programado"/>
    <d v="2018-11-30T00:00:00"/>
    <s v="BND21-IT279-1118"/>
    <s v="Mariana del Pozo"/>
    <m/>
    <m/>
    <m/>
    <m/>
    <s v="Electro Sumergible"/>
    <x v="1"/>
    <s v="Q"/>
    <s v="Capilar"/>
    <n v="4.7081499999999998"/>
    <n v="70.62"/>
    <n v="70.62"/>
    <n v="70.62"/>
    <n v="1"/>
    <n v="71"/>
    <n v="71"/>
    <n v="71"/>
    <s v="Camioneros"/>
    <m/>
    <n v="1863"/>
    <s v="A"/>
    <s v="SP- 02"/>
    <s v="Señal Picada"/>
    <m/>
  </r>
  <r>
    <s v="BOLLAND &amp; CIA. S.A.U"/>
    <d v="2023-12-01T00:00:00"/>
    <s v="Rincon de los Sauces"/>
    <s v="Señal Picada VAM"/>
    <s v="SP- 01"/>
    <x v="0"/>
    <s v="Pozo productor "/>
    <s v="SP-8a(I)"/>
    <s v="SP-8a(I)"/>
    <m/>
    <s v="Integridad y Corrosión"/>
    <s v="Biocida"/>
    <x v="6"/>
    <n v="50600926"/>
    <n v="175"/>
    <n v="4.9000000000000004"/>
    <n v="170.1"/>
    <n v="150"/>
    <n v="63.79"/>
    <n v="25"/>
    <s v="Caudal de agua entre batchs"/>
    <s v="Batch Camión"/>
    <n v="2"/>
    <n v="2"/>
    <n v="127.58"/>
    <n v="127.58"/>
    <n v="127.58"/>
    <d v="2017-10-24T00:00:00"/>
    <s v="Programado"/>
    <d v="2023-01-02T00:00:00"/>
    <s v="0001-OESTE-22"/>
    <s v="Mariana del Pozo"/>
    <m/>
    <m/>
    <m/>
    <m/>
    <s v="Cavidad Progresiva"/>
    <x v="1"/>
    <s v="Q"/>
    <s v="Batch"/>
    <n v="4.2525000000000004"/>
    <n v="63.79"/>
    <n v="63.79"/>
    <n v="63.79"/>
    <n v="1"/>
    <n v="64"/>
    <n v="64"/>
    <n v="64"/>
    <s v="Camioneros"/>
    <m/>
    <n v="1895"/>
    <s v="A"/>
    <s v="SP- 01"/>
    <s v="Señal Picada"/>
    <m/>
  </r>
  <r>
    <s v="BOLLAND &amp; CIA. S.A.U"/>
    <d v="2023-12-01T00:00:00"/>
    <s v="Rincon de los Sauces"/>
    <s v="Señal Picada VAM"/>
    <s v="SP- 01"/>
    <x v="0"/>
    <s v="Pozo productor "/>
    <s v="SP-8a(I)"/>
    <s v="SP-8a(I)"/>
    <m/>
    <s v="Integridad y Corrosión"/>
    <s v="Inhibidor de corrosión"/>
    <x v="3"/>
    <n v="1000232729"/>
    <n v="175"/>
    <n v="4.9000000000000004"/>
    <n v="170.1"/>
    <n v="150"/>
    <n v="83.35"/>
    <n v="70"/>
    <s v="Caudal de agua entre batchs"/>
    <s v="Batch Camión"/>
    <n v="4"/>
    <n v="4"/>
    <n v="333.4"/>
    <n v="333.4"/>
    <n v="333.4"/>
    <d v="2014-01-03T00:00:00"/>
    <s v="Programado"/>
    <d v="2023-01-02T00:00:00"/>
    <s v="0001-OESTE-22"/>
    <s v="Mariana del Pozo"/>
    <m/>
    <m/>
    <m/>
    <m/>
    <s v="Cavidad Progresiva"/>
    <x v="1"/>
    <s v="S"/>
    <s v="Batch"/>
    <n v="11.907"/>
    <n v="83.35"/>
    <n v="83.35"/>
    <n v="83.35"/>
    <n v="1"/>
    <n v="83"/>
    <n v="83"/>
    <n v="83"/>
    <s v="Camioneros"/>
    <m/>
    <n v="1895"/>
    <s v="A"/>
    <s v="SP- 01"/>
    <s v="Señal Picada"/>
    <m/>
  </r>
  <r>
    <s v="BOLLAND &amp; CIA. S.A.U"/>
    <d v="2023-12-01T00:00:00"/>
    <s v="Rincon de los Sauces"/>
    <s v="Señal Picada VAM"/>
    <s v="SP- 03"/>
    <x v="0"/>
    <s v="Pozo productor "/>
    <s v="SP-0151[00]a(I)"/>
    <s v="SP-0151[00]a(I)"/>
    <m/>
    <s v="Integridad y Corrosión"/>
    <s v="Inhibidor de corrosión"/>
    <x v="3"/>
    <n v="1000232729"/>
    <n v="228.1"/>
    <n v="2.5089999999999999"/>
    <n v="225.59100000000001"/>
    <n v="50"/>
    <n v="67.680000000000007"/>
    <n v="20"/>
    <s v="Caudal de agua entre batchs"/>
    <s v="Batch Camión"/>
    <n v="2"/>
    <n v="2"/>
    <n v="135.36000000000001"/>
    <n v="135.36000000000001"/>
    <n v="135.36000000000001"/>
    <d v="2016-01-13T00:00:00"/>
    <s v="Programado"/>
    <d v="2020-06-30T00:00:00"/>
    <s v="BNDFI 0001-8 - Minuta YPF 30-06-2020"/>
    <s v="Mariana del Pozo"/>
    <m/>
    <m/>
    <m/>
    <m/>
    <s v="Electro Sumergible"/>
    <x v="1"/>
    <s v="Q"/>
    <s v="Batch"/>
    <n v="4.5118199999999993"/>
    <n v="67.680000000000007"/>
    <n v="67.680000000000007"/>
    <n v="67.680000000000007"/>
    <n v="1"/>
    <n v="68"/>
    <n v="68"/>
    <n v="68"/>
    <s v="Camioneros"/>
    <m/>
    <n v="2905"/>
    <s v="B"/>
    <s v="SP- 03"/>
    <s v="Señal Picada"/>
    <m/>
  </r>
  <r>
    <s v="BOLLAND &amp; CIA. S.A.U"/>
    <d v="2023-12-01T00:00:00"/>
    <s v="Rincon de los Sauces"/>
    <s v="Señal Picada VAM"/>
    <s v="SP- 03"/>
    <x v="0"/>
    <s v="Pozo productor "/>
    <s v="SP-13a(I)"/>
    <s v="SP-13a(I)"/>
    <m/>
    <s v="Integridad y Corrosión"/>
    <s v="Biocida"/>
    <x v="6"/>
    <n v="50600926"/>
    <n v="201"/>
    <n v="1.6080000000000001"/>
    <n v="199.392"/>
    <n v="100"/>
    <n v="23.93"/>
    <n v="4"/>
    <s v="Caudal de agua entre batchs"/>
    <s v="Batch Camión"/>
    <n v="1"/>
    <n v="0"/>
    <n v="23.93"/>
    <n v="0"/>
    <n v="0"/>
    <d v="2016-07-22T00:00:00"/>
    <s v="Programado"/>
    <d v="2023-02-14T00:00:00"/>
    <s v="0039-OESTE-23"/>
    <s v="Mariana del Pozo"/>
    <m/>
    <m/>
    <m/>
    <m/>
    <s v="Electro Sumergible"/>
    <x v="1"/>
    <s v="M"/>
    <s v="Batch"/>
    <n v="0.79756799999999994"/>
    <n v="23.93"/>
    <n v="23.93"/>
    <n v="23.93"/>
    <n v="1"/>
    <n v="24"/>
    <n v="24"/>
    <n v="24"/>
    <s v="Camioneros"/>
    <m/>
    <n v="2712"/>
    <s v="B"/>
    <s v="SP- 03"/>
    <s v="Señal Picada"/>
    <s v="p"/>
  </r>
  <r>
    <s v="BOLLAND &amp; CIA. S.A.U"/>
    <d v="2023-12-01T00:00:00"/>
    <s v="Rincon de los Sauces"/>
    <s v="Señal Picada VAM"/>
    <s v="SP- 03"/>
    <x v="0"/>
    <s v="Pozo productor "/>
    <s v="SP-447a"/>
    <s v="SP-447a"/>
    <m/>
    <s v="Integridad y Corrosión"/>
    <s v="Inhibidor de corrosión"/>
    <x v="3"/>
    <n v="1000232729"/>
    <n v="6"/>
    <n v="0.39"/>
    <n v="5.61"/>
    <n v="100"/>
    <n v="20"/>
    <n v="115"/>
    <s v="Caudal de agua entre batchs"/>
    <s v="Batch Camión"/>
    <n v="1"/>
    <n v="1"/>
    <n v="20"/>
    <n v="20"/>
    <n v="20"/>
    <d v="2011-02-14T00:00:00"/>
    <s v="Programado"/>
    <d v="2020-06-30T00:00:00"/>
    <s v="BNDFI 0001-8 - Minuta YPF 30-06-2020"/>
    <s v="Mariana del Pozo"/>
    <m/>
    <m/>
    <m/>
    <m/>
    <s v="Bombeo Mecánico"/>
    <x v="1"/>
    <s v="M"/>
    <s v="Batch"/>
    <n v="0.64515000000000011"/>
    <n v="19.350000000000001"/>
    <n v="20"/>
    <n v="20"/>
    <n v="1"/>
    <n v="19"/>
    <n v="20"/>
    <n v="20"/>
    <s v="Camioneros"/>
    <m/>
    <n v="2370"/>
    <s v="C"/>
    <s v="SP- 03"/>
    <s v="Señal Picada"/>
    <m/>
  </r>
  <r>
    <s v="BOLLAND &amp; CIA. S.A.U"/>
    <d v="2023-12-01T00:00:00"/>
    <s v="Rincon de los Sauces"/>
    <s v="Señal Picada VAM"/>
    <s v="SP- 02"/>
    <x v="0"/>
    <s v="Pozo productor "/>
    <s v="SP-51"/>
    <s v="SP-51"/>
    <m/>
    <s v="Integridad y Corrosión"/>
    <s v="Inhibidor de corrosión"/>
    <x v="3"/>
    <n v="1000232729"/>
    <n v="386"/>
    <n v="2.702"/>
    <n v="383.298"/>
    <n v="100"/>
    <n v="57.49"/>
    <n v="10"/>
    <s v="Caudal de agua entre batchs"/>
    <s v="Batch Camión"/>
    <n v="2"/>
    <n v="0"/>
    <n v="114.98"/>
    <n v="0"/>
    <n v="0"/>
    <d v="2010-01-01T00:00:00"/>
    <s v="Programado"/>
    <d v="2021-05-28T00:00:00"/>
    <s v="BND21-IT630-0521"/>
    <s v="Mariana del Pozo"/>
    <m/>
    <m/>
    <m/>
    <m/>
    <s v="Electro Sumergible"/>
    <x v="1"/>
    <s v="Q"/>
    <s v="Batch"/>
    <n v="3.8329800000000001"/>
    <n v="57.49"/>
    <n v="57.49"/>
    <n v="57.49"/>
    <n v="1"/>
    <n v="57"/>
    <n v="57"/>
    <n v="57"/>
    <s v="Camioneros"/>
    <m/>
    <n v="2553"/>
    <s v="A"/>
    <s v="SP- 02"/>
    <s v="Señal Picada"/>
    <s v="p"/>
  </r>
  <r>
    <s v="BOLLAND &amp; CIA. S.A.U"/>
    <d v="2023-12-01T00:00:00"/>
    <s v="Rincon de los Sauces"/>
    <s v="Señal Picada VAM"/>
    <s v="SP- 03"/>
    <x v="0"/>
    <s v="Pozo productor "/>
    <s v="SP-69"/>
    <s v="SP-69"/>
    <m/>
    <s v="Integridad y Corrosión"/>
    <s v="Inhibidor de corrosión"/>
    <x v="3"/>
    <n v="1000232729"/>
    <n v="78"/>
    <n v="1.95"/>
    <n v="76.05"/>
    <n v="100"/>
    <n v="29.28"/>
    <n v="55"/>
    <s v="Caudal de agua entre batchs"/>
    <s v="Batch Camión"/>
    <n v="4"/>
    <n v="0"/>
    <n v="117.12"/>
    <n v="0"/>
    <n v="0"/>
    <d v="2018-03-04T00:00:00"/>
    <s v="Programado"/>
    <d v="2021-01-29T00:00:00"/>
    <s v="BND21-IT573-0121"/>
    <s v="Mariana del Pozo"/>
    <m/>
    <m/>
    <m/>
    <m/>
    <s v="Bombeo Mecánico"/>
    <x v="1"/>
    <s v="S"/>
    <s v="Batch"/>
    <n v="4.1827500000000004"/>
    <n v="29.28"/>
    <n v="29.28"/>
    <n v="29.28"/>
    <n v="1"/>
    <n v="29"/>
    <n v="29"/>
    <n v="29"/>
    <s v="Camioneros"/>
    <m/>
    <n v="1943"/>
    <s v="B"/>
    <s v="SP- 03"/>
    <s v="Señal Picada"/>
    <s v="p"/>
  </r>
  <r>
    <s v="BOLLAND &amp; CIA. S.A.U"/>
    <d v="2023-12-01T00:00:00"/>
    <s v="Rincon de los Sauces"/>
    <s v="Señal Picada VAM"/>
    <s v="SP- 03"/>
    <x v="0"/>
    <s v="Pozo productor "/>
    <s v="SP-69"/>
    <s v="SP-69"/>
    <m/>
    <s v="Integridad y Corrosión"/>
    <s v="Biocida"/>
    <x v="6"/>
    <n v="50600926"/>
    <n v="78"/>
    <n v="1.95"/>
    <n v="76.05"/>
    <n v="100"/>
    <n v="57.04"/>
    <n v="50"/>
    <s v="Caudal de agua entre batchs"/>
    <s v="Batch Camión"/>
    <n v="2"/>
    <n v="2"/>
    <n v="114.08"/>
    <n v="114.08"/>
    <n v="114.08"/>
    <d v="2020-02-18T00:00:00"/>
    <s v="Programado"/>
    <d v="2021-01-29T00:00:00"/>
    <s v="BND21-IT573-0121"/>
    <s v="Mariana del Pozo"/>
    <m/>
    <m/>
    <m/>
    <m/>
    <s v="Bombeo Mecánico"/>
    <x v="1"/>
    <s v="Q"/>
    <s v="Batch"/>
    <n v="3.8025000000000002"/>
    <n v="57.04"/>
    <n v="57.04"/>
    <n v="57.04"/>
    <n v="1"/>
    <n v="57"/>
    <n v="57"/>
    <n v="57"/>
    <s v="Camioneros"/>
    <m/>
    <n v="1943"/>
    <s v="B"/>
    <s v="SP- 03"/>
    <s v="Señal Picada"/>
    <m/>
  </r>
  <r>
    <s v="BOLLAND &amp; CIA. S.A.U"/>
    <d v="2023-12-01T00:00:00"/>
    <s v="Rincon de los Sauces"/>
    <s v="Señal Picada VAM"/>
    <s v="SP- 04"/>
    <x v="0"/>
    <s v="Pozo productor "/>
    <s v="SP-131"/>
    <s v="SP-131"/>
    <m/>
    <s v="Integridad y Corrosión"/>
    <s v="Inhibidor de corrosión"/>
    <x v="3"/>
    <n v="1000232729"/>
    <n v="131"/>
    <n v="4.7160000000000002"/>
    <n v="126.28400000000001"/>
    <n v="10"/>
    <n v="47.36"/>
    <n v="25"/>
    <s v="Caudal de agua entre batchs"/>
    <s v="Batch Camión"/>
    <n v="2"/>
    <n v="2"/>
    <n v="94.72"/>
    <n v="94.72"/>
    <n v="94.72"/>
    <d v="2021-04-29T00:00:00"/>
    <s v="Programado"/>
    <d v="2021-04-29T00:00:00"/>
    <s v="BNDFI 0001-8 - Minuta YPF 29-4-21"/>
    <s v="Mariana del Pozo"/>
    <m/>
    <m/>
    <m/>
    <m/>
    <s v="Bombeo Mecánico"/>
    <x v="1"/>
    <s v="Q"/>
    <s v="Batch"/>
    <n v="3.1571000000000002"/>
    <n v="47.36"/>
    <n v="47.36"/>
    <n v="47.36"/>
    <n v="1"/>
    <n v="47"/>
    <n v="47"/>
    <n v="47"/>
    <s v="Camioneros"/>
    <m/>
    <n v="2165"/>
    <s v="A"/>
    <s v="SP- 04"/>
    <s v="Señal Picada"/>
    <m/>
  </r>
  <r>
    <s v="BOLLAND &amp; CIA. S.A.U"/>
    <d v="2023-12-01T00:00:00"/>
    <s v="Rincon de los Sauces"/>
    <s v="Señal Picada VAM"/>
    <s v="SP- 04"/>
    <x v="0"/>
    <s v="Pozo productor "/>
    <s v="SP-131"/>
    <s v="SP-131"/>
    <m/>
    <s v="Integridad y Corrosión"/>
    <s v="Biocida"/>
    <x v="6"/>
    <n v="50600926"/>
    <n v="131"/>
    <n v="4.7160000000000002"/>
    <n v="126.28400000000001"/>
    <n v="10"/>
    <n v="47.36"/>
    <n v="25"/>
    <s v="Caudal de agua entre batchs"/>
    <s v="Batch Camión"/>
    <n v="2"/>
    <n v="2"/>
    <n v="94.72"/>
    <n v="94.72"/>
    <n v="94.72"/>
    <d v="2015-04-11T00:00:00"/>
    <s v="Programado"/>
    <d v="2021-03-31T00:00:00"/>
    <s v="BND21-IT603-0321"/>
    <s v="Mariana del Pozo"/>
    <m/>
    <m/>
    <m/>
    <m/>
    <s v="Bombeo Mecánico"/>
    <x v="1"/>
    <s v="Q"/>
    <s v="Batch&amp;Recirc"/>
    <n v="3.1571000000000002"/>
    <n v="47.36"/>
    <n v="47.36"/>
    <n v="47.36"/>
    <n v="1"/>
    <n v="47"/>
    <n v="47"/>
    <n v="47"/>
    <s v="Camioneros"/>
    <m/>
    <n v="2165"/>
    <s v="A"/>
    <s v="SP- 04"/>
    <s v="Señal Picada"/>
    <m/>
  </r>
  <r>
    <s v="BOLLAND &amp; CIA. S.A.U"/>
    <d v="2023-12-01T00:00:00"/>
    <s v="Rincon de los Sauces"/>
    <s v="Señal Picada VAM"/>
    <s v="SP- 04"/>
    <x v="0"/>
    <s v="Pozo productor "/>
    <s v="SP-140a(I)"/>
    <s v="SP-140a(I)"/>
    <m/>
    <s v="Integridad y Corrosión"/>
    <s v="Inhibidor de corrosión"/>
    <x v="3"/>
    <n v="1000232729"/>
    <n v="17"/>
    <n v="2.5499999999999998"/>
    <n v="14.45"/>
    <n v="10"/>
    <n v="32.51"/>
    <n v="150"/>
    <s v="Caudal de agua entre batchs"/>
    <s v="Batch Camión"/>
    <n v="2"/>
    <n v="2"/>
    <n v="65.02"/>
    <n v="65.02"/>
    <n v="65.02"/>
    <d v="2016-04-19T00:00:00"/>
    <s v="Programado"/>
    <d v="2020-06-30T00:00:00"/>
    <s v="BNDFI 0001-8 - Minuta YPF 30-06-2020"/>
    <s v="Mariana del Pozo"/>
    <m/>
    <m/>
    <m/>
    <m/>
    <s v="Bombeo Mecánico"/>
    <x v="1"/>
    <s v="Q"/>
    <s v="Batch"/>
    <n v="2.1675"/>
    <n v="32.51"/>
    <n v="32.51"/>
    <n v="32.51"/>
    <n v="1"/>
    <n v="33"/>
    <n v="33"/>
    <n v="33"/>
    <s v="Camioneros"/>
    <m/>
    <n v="2141"/>
    <s v="B"/>
    <s v="SP- 04"/>
    <s v="Señal Picada"/>
    <m/>
  </r>
  <r>
    <s v="BOLLAND &amp; CIA. S.A.U"/>
    <d v="2023-12-01T00:00:00"/>
    <s v="Rincon de los Sauces"/>
    <s v="Señal Picada VAM"/>
    <s v="SP- 04"/>
    <x v="0"/>
    <s v="Pozo productor "/>
    <s v="SP-161(I)[00]a"/>
    <s v="SP-161(I)[00]a"/>
    <m/>
    <s v="Integridad y Corrosión"/>
    <s v="Inhibidor de corrosión"/>
    <x v="3"/>
    <n v="1000232729"/>
    <n v="114"/>
    <n v="8.5500000000000007"/>
    <n v="105.45"/>
    <n v="10"/>
    <n v="47.45"/>
    <n v="30"/>
    <s v="Caudal de agua entre batchs"/>
    <s v="Batch Camión"/>
    <n v="2"/>
    <n v="2"/>
    <n v="94.9"/>
    <n v="94.9"/>
    <n v="94.9"/>
    <d v="2014-08-12T00:00:00"/>
    <s v="Programado"/>
    <d v="2021-09-29T00:00:00"/>
    <s v="0217-OESTE-21"/>
    <s v="Mariana del Pozo"/>
    <m/>
    <m/>
    <m/>
    <m/>
    <s v="Bombeo Mecánico"/>
    <x v="1"/>
    <s v="Q"/>
    <s v="Batch"/>
    <n v="3.1635"/>
    <n v="47.45"/>
    <n v="47.45"/>
    <n v="47.45"/>
    <n v="1"/>
    <n v="47"/>
    <n v="47"/>
    <n v="47"/>
    <s v="Camioneros"/>
    <m/>
    <s v="S/D"/>
    <s v="A"/>
    <s v="SP- 04"/>
    <s v="Señal Picada"/>
    <m/>
  </r>
  <r>
    <s v="BOLLAND &amp; CIA. S.A.U"/>
    <d v="2023-12-01T00:00:00"/>
    <s v="Rincon de los Sauces"/>
    <s v="Señal Picada VAM"/>
    <s v="SP- 04"/>
    <x v="0"/>
    <s v="Pozo productor "/>
    <s v="SP-161(I)[00]a"/>
    <s v="SP-161(I)[00]a"/>
    <m/>
    <s v="Integridad y Corrosión"/>
    <s v="Biocida"/>
    <x v="6"/>
    <n v="50600926"/>
    <n v="114"/>
    <n v="8.5500000000000007"/>
    <n v="105.45"/>
    <n v="10"/>
    <n v="39.54"/>
    <n v="25"/>
    <s v="Caudal de agua entre batchs"/>
    <s v="Batch Camión"/>
    <n v="2"/>
    <n v="2"/>
    <n v="79.08"/>
    <n v="79.08"/>
    <n v="79.08"/>
    <d v="2021-09-30T00:00:00"/>
    <s v="Programado"/>
    <d v="2021-09-30T00:00:00"/>
    <s v="Minuta YPF 30-9-21"/>
    <s v="Mariana del Pozo"/>
    <m/>
    <m/>
    <m/>
    <m/>
    <s v="Bombeo Mecánico"/>
    <x v="1"/>
    <s v="Q"/>
    <s v="Batch"/>
    <n v="2.63625"/>
    <n v="39.54"/>
    <n v="39.54"/>
    <n v="39.54"/>
    <n v="1"/>
    <n v="40"/>
    <n v="40"/>
    <n v="40"/>
    <s v="Camioneros"/>
    <m/>
    <s v="S/D"/>
    <s v="A"/>
    <s v="SP- 04"/>
    <s v="Señal Picada"/>
    <m/>
  </r>
  <r>
    <s v="BOLLAND &amp; CIA. S.A.U"/>
    <d v="2023-12-01T00:00:00"/>
    <s v="Rincon de los Sauces"/>
    <s v="Señal Picada VAM"/>
    <s v="SP- 04"/>
    <x v="0"/>
    <s v="Pozo productor "/>
    <s v="SP-169"/>
    <s v="SP-169"/>
    <m/>
    <s v="Integridad y Corrosión"/>
    <s v="Inhibidor de corrosión"/>
    <x v="3"/>
    <n v="1000232729"/>
    <n v="41"/>
    <n v="2.0499999999999998"/>
    <n v="38.950000000000003"/>
    <n v="10"/>
    <n v="35.06"/>
    <n v="60"/>
    <s v="Caudal de agua entre batchs"/>
    <s v="Batch Camión"/>
    <n v="2"/>
    <n v="2"/>
    <n v="70.12"/>
    <n v="70.12"/>
    <n v="70.12"/>
    <d v="2010-08-07T00:00:00"/>
    <s v="Programado"/>
    <d v="2020-06-30T00:00:00"/>
    <s v="BNDFI 0001-8 - Minuta YPF 30-06-2020"/>
    <s v="Mariana del Pozo"/>
    <m/>
    <m/>
    <m/>
    <m/>
    <s v="Bombeo Mecánico"/>
    <x v="1"/>
    <s v="Q"/>
    <s v="Batch"/>
    <n v="2.3370000000000002"/>
    <n v="35.06"/>
    <n v="35.06"/>
    <n v="35.06"/>
    <n v="1"/>
    <n v="35"/>
    <n v="35"/>
    <n v="35"/>
    <s v="Camioneros"/>
    <m/>
    <n v="2233"/>
    <s v="B"/>
    <s v="SP- 04"/>
    <s v="Señal Picada"/>
    <m/>
  </r>
  <r>
    <s v="BOLLAND &amp; CIA. S.A.U"/>
    <d v="2023-12-01T00:00:00"/>
    <s v="Rincon de los Sauces"/>
    <s v="Señal Picada VAM"/>
    <s v="SP- 04"/>
    <x v="0"/>
    <s v="Pozo productor "/>
    <s v="SP-183(I"/>
    <s v="SP-183(I"/>
    <m/>
    <s v="Integridad y Corrosión"/>
    <s v="Inhibidor de corrosión"/>
    <x v="3"/>
    <n v="1000232729"/>
    <n v="161.9"/>
    <n v="4.5330000000000004"/>
    <n v="157.36699999999999"/>
    <n v="10"/>
    <n v="94.42"/>
    <n v="40"/>
    <s v="Caudal de agua entre batchs"/>
    <s v="Batch Camión"/>
    <n v="2"/>
    <n v="2"/>
    <n v="188.84"/>
    <n v="188.84"/>
    <n v="188.84"/>
    <d v="2014-12-10T00:00:00"/>
    <s v="Programado"/>
    <d v="2021-06-18T00:00:00"/>
    <s v="BND21-IT638-0621"/>
    <s v="Mariana del Pozo"/>
    <m/>
    <m/>
    <m/>
    <m/>
    <s v="Cavidad Progresiva"/>
    <x v="1"/>
    <s v="Q"/>
    <s v="Batch"/>
    <n v="6.2946799999999996"/>
    <n v="94.42"/>
    <n v="94.42"/>
    <n v="94.42"/>
    <n v="1"/>
    <n v="94"/>
    <n v="94"/>
    <n v="94"/>
    <s v="Camioneros"/>
    <m/>
    <s v="S/D"/>
    <s v="A"/>
    <s v="SP- 04"/>
    <s v="Señal Picada"/>
    <m/>
  </r>
  <r>
    <s v="BOLLAND &amp; CIA. S.A.U"/>
    <d v="2023-12-01T00:00:00"/>
    <s v="Rincon de los Sauces"/>
    <s v="Señal Picada VAM"/>
    <s v="SP- 04"/>
    <x v="0"/>
    <s v="Pozo productor "/>
    <s v="SP-185"/>
    <s v="SP-185"/>
    <m/>
    <s v="Integridad y Corrosión"/>
    <s v="Inhibidor de corrosión"/>
    <x v="3"/>
    <n v="1000232729"/>
    <n v="178"/>
    <n v="1.958"/>
    <n v="176.042"/>
    <n v="10"/>
    <n v="42.25"/>
    <n v="8"/>
    <s v="Caudal de agua entre batchs"/>
    <s v="Batch Camión"/>
    <n v="1"/>
    <n v="1"/>
    <n v="42.25"/>
    <n v="42.25"/>
    <n v="42.25"/>
    <d v="2017-08-08T00:00:00"/>
    <s v="Programado"/>
    <d v="2020-06-30T00:00:00"/>
    <s v="BNDFI 0001-8 - Minuta YPF 30-06-2020"/>
    <s v="Mariana del Pozo"/>
    <m/>
    <m/>
    <m/>
    <m/>
    <s v="Electro Sumergible"/>
    <x v="1"/>
    <s v="M"/>
    <s v="Batch"/>
    <n v="1.408336"/>
    <n v="42.25"/>
    <n v="42.25"/>
    <n v="42.25"/>
    <n v="1"/>
    <n v="42"/>
    <n v="42"/>
    <n v="42"/>
    <s v="Camioneros"/>
    <m/>
    <n v="1931"/>
    <s v="C"/>
    <s v="SP- 04"/>
    <s v="Señal Picada"/>
    <m/>
  </r>
  <r>
    <s v="BOLLAND &amp; CIA. S.A.U"/>
    <d v="2023-12-01T00:00:00"/>
    <s v="Rincon de los Sauces"/>
    <s v="Señal Picada VAM"/>
    <s v="SP- 04"/>
    <x v="0"/>
    <s v="Pozo productor "/>
    <s v="SP-196"/>
    <s v="SP-196"/>
    <m/>
    <s v="Integridad y Corrosión"/>
    <s v="Inhibidor de corrosión"/>
    <x v="3"/>
    <n v="1000232729"/>
    <n v="318"/>
    <n v="3.18"/>
    <n v="314.82"/>
    <n v="10"/>
    <n v="56.67"/>
    <n v="12"/>
    <s v="Caudal de agua entre batchs"/>
    <s v="Batch Camión"/>
    <n v="2"/>
    <n v="2"/>
    <n v="113.34"/>
    <n v="113.34"/>
    <n v="113.34"/>
    <d v="2013-07-27T00:00:00"/>
    <s v="Programado"/>
    <d v="2020-11-25T00:00:00"/>
    <s v="BND21-IT531-1120"/>
    <s v="Mariana del Pozo"/>
    <m/>
    <m/>
    <m/>
    <m/>
    <s v="Electro Sumergible"/>
    <x v="1"/>
    <s v="Q"/>
    <s v="Batch"/>
    <n v="3.7778400000000003"/>
    <n v="56.67"/>
    <n v="56.67"/>
    <n v="56.67"/>
    <n v="1"/>
    <n v="57"/>
    <n v="57"/>
    <n v="57"/>
    <s v="Camioneros"/>
    <m/>
    <n v="3258"/>
    <s v="A"/>
    <s v="SP- 04"/>
    <s v="Señal Picada"/>
    <m/>
  </r>
  <r>
    <s v="BOLLAND &amp; CIA. S.A.U"/>
    <d v="2023-12-01T00:00:00"/>
    <s v="Rincon de los Sauces"/>
    <s v="Señal Picada VAM"/>
    <s v="SP- 04"/>
    <x v="0"/>
    <s v="Pozo productor "/>
    <s v="SP-197"/>
    <s v="SP-197"/>
    <m/>
    <s v="Integridad y Corrosión"/>
    <s v="Inhibidor de corrosión"/>
    <x v="3"/>
    <n v="1000232729"/>
    <n v="169"/>
    <n v="1.234"/>
    <n v="167.76599999999999"/>
    <n v="10"/>
    <n v="30.2"/>
    <n v="12"/>
    <s v="Caudal de agua entre batchs"/>
    <s v="Batch Camión"/>
    <n v="2"/>
    <n v="2"/>
    <n v="60.4"/>
    <n v="60.4"/>
    <n v="60.4"/>
    <d v="2008-12-22T00:00:00"/>
    <s v="Programado"/>
    <d v="2020-06-30T00:00:00"/>
    <s v="BNDFI 0001-8 - Minuta YPF 30-06-2020"/>
    <s v="Mariana del Pozo"/>
    <m/>
    <m/>
    <m/>
    <m/>
    <s v="Electro Sumergible"/>
    <x v="1"/>
    <s v="Q"/>
    <s v="Batch"/>
    <n v="2.0131920000000001"/>
    <n v="30.2"/>
    <n v="30.2"/>
    <n v="30.2"/>
    <n v="1"/>
    <n v="30"/>
    <n v="30"/>
    <n v="30"/>
    <s v="Camioneros"/>
    <m/>
    <n v="2494"/>
    <s v="C"/>
    <s v="SP- 04"/>
    <s v="Señal Picada"/>
    <m/>
  </r>
  <r>
    <s v="BOLLAND &amp; CIA. S.A.U"/>
    <d v="2023-12-01T00:00:00"/>
    <s v="Rincon de los Sauces"/>
    <s v="Señal Picada VAM"/>
    <s v="SP- 04"/>
    <x v="0"/>
    <s v="Pozo productor "/>
    <s v="SP-420a"/>
    <s v="SP-420a"/>
    <m/>
    <s v="Integridad y Corrosión"/>
    <s v="Inhibidor de corrosión"/>
    <x v="3"/>
    <n v="1000232729"/>
    <n v="24"/>
    <n v="1.2"/>
    <n v="22.8"/>
    <n v="0"/>
    <n v="29.41"/>
    <n v="43"/>
    <s v="Caudal de agua entre batchs"/>
    <s v="Batch Camión"/>
    <n v="1"/>
    <n v="1"/>
    <n v="29.41"/>
    <n v="29.41"/>
    <n v="29.41"/>
    <d v="2012-05-16T00:00:00"/>
    <s v="Programado"/>
    <d v="2021-03-31T00:00:00"/>
    <s v="BND21-IT600-0321"/>
    <s v="Mariana del Pozo"/>
    <m/>
    <m/>
    <m/>
    <m/>
    <s v="Bombeo Mecánico"/>
    <x v="1"/>
    <s v="M"/>
    <s v="Batch"/>
    <n v="0.98039999999999994"/>
    <n v="29.41"/>
    <n v="29.41"/>
    <n v="29.41"/>
    <n v="1"/>
    <n v="29"/>
    <n v="29"/>
    <n v="29"/>
    <s v="Camioneros"/>
    <m/>
    <n v="2319"/>
    <s v="C"/>
    <s v="SP- 04"/>
    <s v="Señal Picada"/>
    <m/>
  </r>
  <r>
    <s v="BOLLAND &amp; CIA. S.A.U"/>
    <d v="2023-12-01T00:00:00"/>
    <s v="Rincon de los Sauces"/>
    <s v="Señal Picada VAM"/>
    <s v="SP- 03"/>
    <x v="0"/>
    <s v="Pozo productor "/>
    <s v="SP-70"/>
    <s v="SP-70"/>
    <m/>
    <s v="Integridad y Corrosión"/>
    <s v="Inhibidor de corrosión"/>
    <x v="3"/>
    <n v="1000232729"/>
    <n v="83.8"/>
    <n v="4.1900000000000004"/>
    <n v="79.61"/>
    <n v="100"/>
    <n v="36.22"/>
    <n v="65"/>
    <s v="Caudal de agua entre batchs"/>
    <s v="Batch Camión"/>
    <n v="4"/>
    <n v="4"/>
    <n v="144.88"/>
    <n v="144.88"/>
    <n v="144.88"/>
    <d v="2018-05-11T00:00:00"/>
    <s v="Programado"/>
    <d v="2021-04-16T00:00:00"/>
    <s v="BND21-IT604-0421"/>
    <s v="Mariana del Pozo"/>
    <m/>
    <m/>
    <m/>
    <m/>
    <s v="Cavidad Progresiva"/>
    <x v="1"/>
    <s v="S"/>
    <s v="Batch"/>
    <n v="5.1746499999999997"/>
    <n v="36.22"/>
    <n v="36.22"/>
    <n v="36.22"/>
    <n v="1"/>
    <n v="36"/>
    <n v="36"/>
    <n v="36"/>
    <s v="Camioneros"/>
    <m/>
    <n v="2054"/>
    <s v="A"/>
    <s v="SP- 03"/>
    <s v="Señal Picada"/>
    <m/>
  </r>
  <r>
    <s v="BOLLAND &amp; CIA. S.A.U"/>
    <d v="2023-12-01T00:00:00"/>
    <s v="Rincon de los Sauces"/>
    <s v="Señal Picada VAM"/>
    <s v="SP- 03"/>
    <x v="0"/>
    <s v="Pozo productor "/>
    <s v="SP-70"/>
    <s v="SP-70"/>
    <m/>
    <s v="Integridad y Corrosión"/>
    <s v="Biocida"/>
    <x v="6"/>
    <n v="50600926"/>
    <n v="83.8"/>
    <n v="4.1900000000000004"/>
    <n v="79.61"/>
    <n v="100"/>
    <n v="35.82"/>
    <n v="30"/>
    <s v="Caudal de agua entre batchs"/>
    <s v="Batch Camión"/>
    <n v="2"/>
    <n v="2"/>
    <n v="71.64"/>
    <n v="71.64"/>
    <n v="71.64"/>
    <d v="2014-06-16T00:00:00"/>
    <s v="Programado"/>
    <d v="2021-04-16T00:00:00"/>
    <s v="BND21-IT604-0421"/>
    <s v="Mariana del Pozo"/>
    <m/>
    <m/>
    <m/>
    <m/>
    <s v="Cavidad Progresiva"/>
    <x v="1"/>
    <s v="Q"/>
    <s v="Batch"/>
    <n v="2.3883000000000001"/>
    <n v="35.82"/>
    <n v="35.82"/>
    <n v="35.82"/>
    <n v="1"/>
    <n v="36"/>
    <n v="36"/>
    <n v="36"/>
    <s v="Camioneros"/>
    <m/>
    <n v="2054"/>
    <s v="A"/>
    <s v="SP- 03"/>
    <s v="Señal Picada"/>
    <m/>
  </r>
  <r>
    <s v="BOLLAND &amp; CIA. S.A.U"/>
    <d v="2023-12-01T00:00:00"/>
    <s v="Rincon de los Sauces"/>
    <s v="Señal Picada VAM"/>
    <s v="SP- 04"/>
    <x v="0"/>
    <s v="Pozo productor "/>
    <s v="SP-83"/>
    <s v="SP-83"/>
    <m/>
    <s v="Integridad y Corrosión"/>
    <s v="Biocida"/>
    <x v="6"/>
    <n v="50600926"/>
    <n v="108"/>
    <n v="3.78"/>
    <n v="104.22"/>
    <n v="10"/>
    <n v="39.08"/>
    <n v="25"/>
    <s v="Caudal de agua entre batchs"/>
    <s v="Batch Camión"/>
    <n v="2"/>
    <n v="0"/>
    <n v="78.16"/>
    <n v="0"/>
    <n v="0"/>
    <d v="2011-01-21T00:00:00"/>
    <s v="Programado"/>
    <d v="2021-11-03T00:00:00"/>
    <s v="Minuta YPF 3-11-21"/>
    <s v="Mariana del Pozo"/>
    <m/>
    <m/>
    <m/>
    <m/>
    <s v="Cavidad Progresiva"/>
    <x v="1"/>
    <s v="Q"/>
    <s v="Batch"/>
    <n v="2.6055000000000001"/>
    <n v="39.08"/>
    <n v="39.08"/>
    <n v="39.08"/>
    <n v="1"/>
    <n v="39"/>
    <n v="39"/>
    <n v="39"/>
    <s v="Camioneros"/>
    <m/>
    <n v="2731"/>
    <s v="A"/>
    <s v="SP- 04"/>
    <s v="Señal Picada"/>
    <s v="p"/>
  </r>
  <r>
    <s v="BOLLAND &amp; CIA. S.A.U"/>
    <d v="2023-12-01T00:00:00"/>
    <s v="Rincon de los Sauces"/>
    <s v="Señal Picada VAM"/>
    <s v="SP- 06"/>
    <x v="0"/>
    <s v="Pozo productor "/>
    <s v="SP-122(I)[00]a"/>
    <s v="SP-122(I)[00]a"/>
    <m/>
    <s v="Integridad y Corrosión"/>
    <s v="Inhibidor de corrosión"/>
    <x v="3"/>
    <n v="1000232729"/>
    <n v="54"/>
    <n v="6.1020000000000003"/>
    <n v="47.898000000000003"/>
    <n v="200"/>
    <n v="20"/>
    <n v="38"/>
    <s v="Caudal de agua entre batchs"/>
    <s v="Batch Camión"/>
    <n v="4"/>
    <n v="4"/>
    <n v="80"/>
    <n v="80"/>
    <n v="80"/>
    <d v="2017-03-06T00:00:00"/>
    <s v="Programado"/>
    <d v="2022-11-02T00:00:00"/>
    <s v="0296-OESTE-22"/>
    <s v="Mariana del Pozo"/>
    <m/>
    <m/>
    <m/>
    <m/>
    <s v="Cavidad Progresiva"/>
    <x v="1"/>
    <s v="S"/>
    <s v="Batch"/>
    <n v="1.8201240000000001"/>
    <n v="12.74"/>
    <n v="20"/>
    <n v="20"/>
    <n v="1"/>
    <n v="13"/>
    <n v="20"/>
    <n v="20"/>
    <s v="Camioneros"/>
    <m/>
    <n v="2487"/>
    <s v="A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167"/>
    <s v="SP-167"/>
    <m/>
    <s v="Integridad y Corrosión"/>
    <s v="Inhibidor de corrosión"/>
    <x v="3"/>
    <n v="1000232729"/>
    <n v="78.5"/>
    <n v="2.512"/>
    <n v="75.988"/>
    <n v="10"/>
    <n v="70.67"/>
    <n v="62"/>
    <s v="Caudal de agua entre batchs"/>
    <s v="Batch Camión"/>
    <n v="2"/>
    <n v="2"/>
    <n v="141.34"/>
    <n v="141.34"/>
    <n v="141.34"/>
    <d v="2015-04-17T00:00:00"/>
    <s v="Programado"/>
    <d v="2021-01-11T00:00:00"/>
    <s v="BND21-IT560-0121"/>
    <s v="Mariana del Pozo"/>
    <m/>
    <m/>
    <m/>
    <m/>
    <s v="Bombeo Mecánico"/>
    <x v="1"/>
    <s v="Q"/>
    <s v="Batch"/>
    <n v="4.7112560000000006"/>
    <n v="70.67"/>
    <n v="70.67"/>
    <n v="70.67"/>
    <n v="1"/>
    <n v="71"/>
    <n v="71"/>
    <n v="71"/>
    <s v="Camioneros"/>
    <m/>
    <n v="1779"/>
    <s v="B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267"/>
    <s v="SP-267"/>
    <m/>
    <s v="Integridad y Corrosión"/>
    <s v="Inhibidor de corrosión"/>
    <x v="3"/>
    <n v="1000232729"/>
    <n v="90"/>
    <n v="2.25"/>
    <n v="87.75"/>
    <n v="100"/>
    <n v="59.23"/>
    <n v="45"/>
    <s v="Caudal de agua entre batchs"/>
    <s v="Batch Camión"/>
    <n v="2"/>
    <n v="2"/>
    <n v="118.46"/>
    <n v="118.46"/>
    <n v="118.46"/>
    <d v="2015-04-26T00:00:00"/>
    <s v="Programado"/>
    <d v="2020-09-10T00:00:00"/>
    <s v="BNDFI 0001-8 - Minuta YPF 10-9-2020"/>
    <s v="Mariana del Pozo"/>
    <m/>
    <m/>
    <m/>
    <m/>
    <s v="Cavidad Progresiva"/>
    <x v="1"/>
    <s v="Q"/>
    <s v="Batch"/>
    <n v="3.94875"/>
    <n v="59.23"/>
    <n v="59.23"/>
    <n v="59.23"/>
    <n v="1"/>
    <n v="59"/>
    <n v="59"/>
    <n v="59"/>
    <s v="Camioneros"/>
    <m/>
    <n v="1570"/>
    <s v="A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286a"/>
    <s v="SP-286a"/>
    <m/>
    <s v="Integridad y Corrosión"/>
    <s v="Inhibidor de corrosión"/>
    <x v="3"/>
    <n v="1000232729"/>
    <n v="29"/>
    <n v="4.3499999999999996"/>
    <n v="24.65"/>
    <n v="200"/>
    <n v="20"/>
    <n v="38"/>
    <s v="Caudal de agua entre batchs"/>
    <s v="Batch Camión"/>
    <n v="2"/>
    <n v="2"/>
    <n v="40"/>
    <n v="40"/>
    <n v="40"/>
    <d v="2017-05-11T00:00:00"/>
    <s v="Programado"/>
    <d v="2017-08-18T00:00:00"/>
    <s v="BND21-IT136-0817"/>
    <s v="Mariana del Pozo"/>
    <m/>
    <m/>
    <m/>
    <m/>
    <s v="Cavidad Progresiva"/>
    <x v="1"/>
    <s v="Q"/>
    <s v="Batch"/>
    <n v="0.93669999999999998"/>
    <n v="14.05"/>
    <n v="20"/>
    <n v="20"/>
    <n v="1"/>
    <n v="14"/>
    <n v="20"/>
    <n v="20"/>
    <s v="Camioneros"/>
    <m/>
    <n v="2418"/>
    <s v="A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297a"/>
    <s v="SP-297a"/>
    <m/>
    <s v="Integridad y Corrosión"/>
    <s v="Inhibidor de corrosión"/>
    <x v="3"/>
    <n v="1000232729"/>
    <n v="88.4"/>
    <n v="2.4750000000000001"/>
    <n v="85.924999999999997"/>
    <n v="150"/>
    <n v="38.67"/>
    <n v="30"/>
    <s v="Caudal de agua entre batchs"/>
    <s v="Batch Camión"/>
    <n v="2"/>
    <n v="2"/>
    <n v="77.34"/>
    <n v="77.34"/>
    <n v="77.34"/>
    <d v="2011-08-01T00:00:00"/>
    <s v="Programado"/>
    <d v="2020-06-30T00:00:00"/>
    <s v="BNDFI 0001-8 - Minuta YPF 30-06-2020"/>
    <s v="Mariana del Pozo"/>
    <m/>
    <m/>
    <m/>
    <m/>
    <s v="Cavidad Progresiva"/>
    <x v="1"/>
    <s v="Q"/>
    <s v="Batch"/>
    <n v="2.57775"/>
    <n v="38.67"/>
    <n v="38.67"/>
    <n v="38.67"/>
    <n v="1"/>
    <n v="39"/>
    <n v="39"/>
    <n v="39"/>
    <s v="Camioneros"/>
    <m/>
    <n v="2113"/>
    <s v="A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303a"/>
    <s v="SP-303a"/>
    <m/>
    <s v="Integridad y Corrosión"/>
    <s v="Inhibidor de corrosión"/>
    <x v="3"/>
    <n v="1000232729"/>
    <n v="19.100000000000001"/>
    <n v="0.191"/>
    <n v="18.908999999999999"/>
    <n v="100"/>
    <n v="22.69"/>
    <n v="40"/>
    <s v="Caudal de agua entre batchs"/>
    <s v="Batch Camión"/>
    <n v="1"/>
    <n v="1"/>
    <n v="22.69"/>
    <n v="22.69"/>
    <n v="22.69"/>
    <d v="2018-01-31T00:00:00"/>
    <s v="Programado"/>
    <d v="2022-09-14T00:00:00"/>
    <s v="0253-OESTE-22"/>
    <m/>
    <m/>
    <m/>
    <m/>
    <m/>
    <s v="Cavidad Progresiva"/>
    <x v="1"/>
    <s v="M"/>
    <s v="Batch&amp;Recirc"/>
    <n v="0.75635999999999992"/>
    <n v="22.69"/>
    <n v="22.69"/>
    <n v="22.69"/>
    <n v="1"/>
    <n v="23"/>
    <n v="23"/>
    <n v="23"/>
    <s v="Camioneros"/>
    <m/>
    <n v="2163"/>
    <s v="A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305a"/>
    <s v="SP-305a"/>
    <m/>
    <s v="Integridad y Corrosión"/>
    <s v="Inhibidor de corrosión"/>
    <x v="3"/>
    <n v="1000232729"/>
    <n v="25.2"/>
    <n v="1.462"/>
    <n v="23.738"/>
    <n v="100"/>
    <n v="24.92"/>
    <n v="70"/>
    <s v="Caudal de agua entre batchs"/>
    <s v="Batch Camión"/>
    <n v="2"/>
    <n v="2"/>
    <n v="49.84"/>
    <n v="49.84"/>
    <n v="49.84"/>
    <d v="2016-04-16T00:00:00"/>
    <s v="Programado"/>
    <d v="2022-05-24T00:00:00"/>
    <s v="0139-OESTE-22"/>
    <m/>
    <m/>
    <m/>
    <m/>
    <m/>
    <s v="Bombeo Mecánico"/>
    <x v="1"/>
    <s v="Q"/>
    <s v="Batch"/>
    <n v="1.6616599999999999"/>
    <n v="24.92"/>
    <n v="24.92"/>
    <n v="24.92"/>
    <n v="1"/>
    <n v="25"/>
    <n v="25"/>
    <n v="25"/>
    <s v="Camioneros"/>
    <m/>
    <n v="2174"/>
    <s v="C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305a"/>
    <s v="SP-305a"/>
    <m/>
    <s v="Integridad y Corrosión"/>
    <s v="Biocida"/>
    <x v="6"/>
    <n v="50600926"/>
    <n v="25.2"/>
    <n v="1.462"/>
    <n v="23.738"/>
    <n v="100"/>
    <n v="24.92"/>
    <n v="70"/>
    <s v="Caudal de agua entre batchs"/>
    <s v="Batch Camión"/>
    <n v="2"/>
    <n v="2"/>
    <n v="49.84"/>
    <n v="49.84"/>
    <n v="49.84"/>
    <d v="2018-01-18T00:00:00"/>
    <s v="Programado"/>
    <d v="2022-05-24T00:00:00"/>
    <s v="0139-OESTE-22"/>
    <m/>
    <m/>
    <m/>
    <m/>
    <m/>
    <s v="Bombeo Mecánico"/>
    <x v="1"/>
    <s v="Q"/>
    <s v="Batch"/>
    <n v="1.6616599999999999"/>
    <n v="24.92"/>
    <n v="24.92"/>
    <n v="24.92"/>
    <n v="1"/>
    <n v="25"/>
    <n v="25"/>
    <n v="25"/>
    <s v="Camioneros"/>
    <m/>
    <n v="2174"/>
    <s v="C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309a"/>
    <s v="SP-309a"/>
    <m/>
    <s v="Integridad y Corrosión"/>
    <s v="Inhibidor de corrosión"/>
    <x v="3"/>
    <n v="1000232729"/>
    <n v="94.7"/>
    <n v="1.7609999999999999"/>
    <n v="92.938999999999993"/>
    <n v="150"/>
    <n v="35.78"/>
    <n v="55"/>
    <s v="Caudal de agua entre batchs"/>
    <s v="Batch Camión"/>
    <n v="4"/>
    <n v="4"/>
    <n v="143.12"/>
    <n v="143.12"/>
    <n v="143.12"/>
    <d v="2012-05-17T00:00:00"/>
    <s v="Programado"/>
    <d v="2021-09-07T00:00:00"/>
    <s v="0195-OESTE-21"/>
    <s v="Mariana del Pozo"/>
    <m/>
    <m/>
    <m/>
    <m/>
    <s v="Cavidad Progresiva"/>
    <x v="1"/>
    <s v="S"/>
    <s v="Batch"/>
    <n v="5.1116449999999993"/>
    <n v="35.78"/>
    <n v="35.78"/>
    <n v="35.78"/>
    <n v="1"/>
    <n v="36"/>
    <n v="36"/>
    <n v="36"/>
    <s v="Camioneros"/>
    <m/>
    <n v="3036"/>
    <s v="A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310a"/>
    <s v="SP-310a"/>
    <m/>
    <s v="Integridad y Corrosión"/>
    <s v="Inhibidor de corrosión"/>
    <x v="3"/>
    <n v="1000232729"/>
    <n v="91.5"/>
    <n v="1.464"/>
    <n v="90.036000000000001"/>
    <n v="100"/>
    <n v="33.76"/>
    <n v="25"/>
    <s v="Caudal de agua entre batchs"/>
    <s v="Batch Camión"/>
    <n v="2"/>
    <n v="2"/>
    <n v="67.52"/>
    <n v="67.52"/>
    <n v="67.52"/>
    <d v="2014-09-11T00:00:00"/>
    <s v="Programado"/>
    <d v="2021-01-20T00:00:00"/>
    <s v="BND21-IT568-0121"/>
    <s v="Mariana del Pozo"/>
    <m/>
    <m/>
    <m/>
    <m/>
    <s v="Cavidad Progresiva"/>
    <x v="1"/>
    <s v="Q"/>
    <s v="Batch"/>
    <n v="2.2509000000000001"/>
    <n v="33.76"/>
    <n v="33.76"/>
    <n v="33.76"/>
    <n v="1"/>
    <n v="34"/>
    <n v="34"/>
    <n v="34"/>
    <s v="Camioneros"/>
    <m/>
    <s v="S/D"/>
    <s v="C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315a"/>
    <s v="SP-315a"/>
    <m/>
    <s v="Integridad y Corrosión"/>
    <s v="Inhibidor de corrosión"/>
    <x v="3"/>
    <n v="1000232729"/>
    <n v="78"/>
    <n v="4.0090000000000003"/>
    <n v="73.991"/>
    <n v="100"/>
    <n v="23.31"/>
    <n v="45"/>
    <s v="Caudal de agua entre batchs"/>
    <s v="Batch Camión"/>
    <n v="4"/>
    <n v="4"/>
    <n v="93.24"/>
    <n v="93.24"/>
    <n v="93.24"/>
    <d v="2013-08-19T00:00:00"/>
    <s v="Programado"/>
    <d v="2020-10-09T00:00:00"/>
    <s v="BND21-IT516-1020"/>
    <s v="Mariana del Pozo"/>
    <m/>
    <m/>
    <m/>
    <m/>
    <s v="Cavidad Progresiva"/>
    <x v="1"/>
    <s v="S"/>
    <s v="Batch"/>
    <n v="3.3295949999999999"/>
    <n v="23.31"/>
    <n v="23.31"/>
    <n v="23.31"/>
    <n v="1"/>
    <n v="23"/>
    <n v="23"/>
    <n v="23"/>
    <s v="Camioneros"/>
    <m/>
    <n v="2322"/>
    <s v="A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317a"/>
    <s v="SP-317a"/>
    <m/>
    <s v="Integridad y Corrosión"/>
    <s v="Biocida"/>
    <x v="6"/>
    <n v="50600926"/>
    <n v="114.598"/>
    <n v="3.4380000000000002"/>
    <n v="111.16"/>
    <n v="100"/>
    <n v="38.35"/>
    <n v="23"/>
    <s v="Caudal de agua entre batchs"/>
    <s v="Batch Camión"/>
    <n v="2"/>
    <n v="2"/>
    <n v="76.7"/>
    <n v="76.7"/>
    <n v="76.7"/>
    <d v="2019-02-06T00:00:00"/>
    <s v="Programado"/>
    <d v="2019-02-06T00:00:00"/>
    <s v="BND21-IT338-0219"/>
    <s v="Mariana del Pozo"/>
    <m/>
    <m/>
    <m/>
    <m/>
    <s v="Electro Sumergible"/>
    <x v="1"/>
    <s v="Q"/>
    <s v="Batch"/>
    <n v="2.5566799999999996"/>
    <n v="38.35"/>
    <n v="38.35"/>
    <n v="38.35"/>
    <n v="1"/>
    <n v="38"/>
    <n v="38"/>
    <n v="38"/>
    <s v="Camioneros"/>
    <m/>
    <n v="1791"/>
    <s v="A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319a"/>
    <s v="SP-319a"/>
    <m/>
    <s v="Integridad y Corrosión"/>
    <s v="Biocida"/>
    <x v="6"/>
    <n v="50600926"/>
    <n v="164.4"/>
    <n v="1.9730000000000001"/>
    <n v="162.42699999999999"/>
    <n v="100"/>
    <n v="48.73"/>
    <n v="20"/>
    <s v="Caudal de agua entre batchs"/>
    <s v="Batch Camión"/>
    <n v="2"/>
    <n v="2"/>
    <n v="97.46"/>
    <n v="97.46"/>
    <n v="97.46"/>
    <d v="2017-08-18T00:00:00"/>
    <s v="Programado"/>
    <d v="2021-04-16T00:00:00"/>
    <s v="BND21-IT605-0421"/>
    <s v="Mariana del Pozo"/>
    <m/>
    <m/>
    <m/>
    <m/>
    <s v="Electro Sumergible"/>
    <x v="1"/>
    <s v="Q"/>
    <s v="Batch"/>
    <n v="3.2485399999999998"/>
    <n v="48.73"/>
    <n v="48.73"/>
    <n v="48.73"/>
    <n v="1"/>
    <n v="49"/>
    <n v="49"/>
    <n v="49"/>
    <s v="Camioneros"/>
    <m/>
    <n v="2449"/>
    <s v="A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327a"/>
    <s v="SP-327a"/>
    <m/>
    <s v="Integridad y Corrosión"/>
    <s v="Inhibidor de corrosión"/>
    <x v="3"/>
    <n v="1000232729"/>
    <n v="11.7"/>
    <n v="2.1059999999999999"/>
    <n v="9.5939999999999994"/>
    <n v="100"/>
    <n v="34.54"/>
    <n v="120"/>
    <s v="Caudal de agua entre batchs"/>
    <s v="Batch Camión"/>
    <n v="1"/>
    <n v="1"/>
    <n v="34.54"/>
    <n v="34.54"/>
    <n v="34.54"/>
    <d v="2009-09-01T00:00:00"/>
    <s v="Programado"/>
    <d v="2022-01-05T00:00:00"/>
    <s v="Minuta YPF 5-1-22"/>
    <s v="Mariana del Pozo"/>
    <m/>
    <m/>
    <m/>
    <m/>
    <s v="Bombeo Mecánico"/>
    <x v="1"/>
    <s v="M"/>
    <s v="Batch"/>
    <n v="1.1512800000000001"/>
    <n v="34.54"/>
    <n v="34.54"/>
    <n v="34.54"/>
    <n v="1"/>
    <n v="35"/>
    <n v="35"/>
    <n v="35"/>
    <s v="Camioneros"/>
    <m/>
    <s v="S/D"/>
    <s v="B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328a"/>
    <s v="SP-328a"/>
    <m/>
    <s v="Integridad y Corrosión"/>
    <s v="Inhibidor de corrosión"/>
    <x v="3"/>
    <n v="1000232729"/>
    <n v="40"/>
    <n v="4.8"/>
    <n v="35.200000000000003"/>
    <n v="50"/>
    <n v="29.04"/>
    <n v="55"/>
    <s v="Caudal de agua entre batchs"/>
    <s v="Batch Camión"/>
    <n v="2"/>
    <n v="2"/>
    <n v="58.08"/>
    <n v="58.08"/>
    <n v="58.08"/>
    <d v="2019-01-24T00:00:00"/>
    <s v="Programado"/>
    <d v="2020-07-01T00:00:00"/>
    <s v="BND21-IT487-0620"/>
    <s v="Mariana del Pozo"/>
    <m/>
    <m/>
    <m/>
    <m/>
    <s v="Cavidad Progresiva"/>
    <x v="1"/>
    <s v="Q"/>
    <s v="Batch"/>
    <n v="1.9360000000000002"/>
    <n v="29.04"/>
    <n v="29.04"/>
    <n v="29.04"/>
    <n v="1"/>
    <n v="29"/>
    <n v="29"/>
    <n v="29"/>
    <s v="Camioneros"/>
    <m/>
    <n v="1797"/>
    <s v="A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329a"/>
    <s v="SP-329a"/>
    <m/>
    <s v="Integridad y Corrosión"/>
    <s v="Inhibidor de corrosión"/>
    <x v="3"/>
    <n v="1000232729"/>
    <n v="46.7"/>
    <n v="4.67"/>
    <n v="42.03"/>
    <n v="100"/>
    <n v="25.22"/>
    <n v="40"/>
    <s v="Caudal de agua entre batchs"/>
    <s v="Batch Camión"/>
    <n v="2"/>
    <n v="2"/>
    <n v="50.44"/>
    <n v="50.44"/>
    <n v="50.44"/>
    <d v="2018-08-22T00:00:00"/>
    <s v="Programado"/>
    <d v="2020-01-09T00:00:00"/>
    <s v="BND21-IT490-1220"/>
    <s v="Mariana del Pozo"/>
    <m/>
    <m/>
    <m/>
    <m/>
    <s v="Cavidad Progresiva"/>
    <x v="1"/>
    <s v="Q"/>
    <s v="Batch&amp;Recirc"/>
    <n v="1.6812"/>
    <n v="25.22"/>
    <n v="25.22"/>
    <n v="25.22"/>
    <n v="1"/>
    <n v="25"/>
    <n v="25"/>
    <n v="25"/>
    <s v="Camioneros"/>
    <m/>
    <n v="1946"/>
    <s v="A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330a"/>
    <s v="SP-330a"/>
    <m/>
    <s v="Integridad y Corrosión"/>
    <s v="Inhibidor de corrosión"/>
    <x v="3"/>
    <n v="1000232729"/>
    <n v="41.1"/>
    <n v="6.5759999999999996"/>
    <n v="34.524000000000001"/>
    <n v="100"/>
    <n v="64.73"/>
    <n v="125"/>
    <s v="Caudal de agua entre batchs"/>
    <s v="Batch Camión"/>
    <n v="2"/>
    <n v="2"/>
    <n v="129.46"/>
    <n v="129.46"/>
    <n v="129.46"/>
    <d v="2009-08-31T00:00:00"/>
    <s v="Programado"/>
    <d v="2022-11-02T00:00:00"/>
    <s v="0297-OESTE-22"/>
    <s v="Mariana del Pozo"/>
    <m/>
    <m/>
    <m/>
    <m/>
    <s v="Cavidad Progresiva"/>
    <x v="1"/>
    <s v="Q"/>
    <s v="Batch"/>
    <n v="4.3155000000000001"/>
    <n v="64.73"/>
    <n v="64.73"/>
    <n v="64.73"/>
    <n v="1"/>
    <n v="65"/>
    <n v="65"/>
    <n v="65"/>
    <s v="Camioneros"/>
    <m/>
    <n v="2740"/>
    <s v="A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339a"/>
    <s v="SP-339a"/>
    <m/>
    <s v="Integridad y Corrosión"/>
    <s v="Biocida"/>
    <x v="6"/>
    <n v="50600926"/>
    <n v="150.69999999999999"/>
    <n v="1.3560000000000001"/>
    <n v="149.34399999999999"/>
    <n v="200"/>
    <n v="44.8"/>
    <n v="20"/>
    <s v="Caudal de agua entre batchs"/>
    <s v="Batch Camión"/>
    <n v="2"/>
    <n v="2"/>
    <n v="89.6"/>
    <n v="89.6"/>
    <n v="89.6"/>
    <d v="2014-02-06T00:00:00"/>
    <s v="Programado"/>
    <d v="2020-06-30T00:00:00"/>
    <s v="BNDFI 0001-8 - Minuta YPF 30-06-2020"/>
    <s v="Mariana del Pozo"/>
    <m/>
    <m/>
    <m/>
    <m/>
    <s v="Electro Sumergible"/>
    <x v="1"/>
    <s v="Q"/>
    <s v="Batch"/>
    <n v="2.9868800000000002"/>
    <n v="44.8"/>
    <n v="44.8"/>
    <n v="44.8"/>
    <n v="1"/>
    <n v="45"/>
    <n v="45"/>
    <n v="45"/>
    <s v="Camioneros"/>
    <m/>
    <s v="S/D"/>
    <s v="C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340a"/>
    <s v="SP-340a"/>
    <m/>
    <s v="Integridad y Corrosión"/>
    <s v="Inhibidor de corrosión"/>
    <x v="3"/>
    <n v="1000232729"/>
    <n v="63"/>
    <n v="3.15"/>
    <n v="59.85"/>
    <n v="190"/>
    <n v="40.4"/>
    <n v="45"/>
    <s v="Caudal de agua entre batchs"/>
    <s v="Batch Camión"/>
    <n v="2"/>
    <n v="2"/>
    <n v="80.8"/>
    <n v="80.8"/>
    <n v="80.8"/>
    <d v="2016-03-10T00:00:00"/>
    <s v="Programado"/>
    <d v="2020-12-10T00:00:00"/>
    <s v="BND21-IT530-1120 rev2"/>
    <s v="Mariana del Pozo"/>
    <m/>
    <m/>
    <m/>
    <m/>
    <s v="Cavidad Progresiva"/>
    <x v="1"/>
    <s v="Q"/>
    <s v="Batch"/>
    <n v="2.6932499999999999"/>
    <n v="40.4"/>
    <n v="40.4"/>
    <n v="40.4"/>
    <n v="1"/>
    <n v="40"/>
    <n v="40"/>
    <n v="40"/>
    <s v="Camioneros"/>
    <m/>
    <n v="2006"/>
    <s v="A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340a"/>
    <s v="SP-340a"/>
    <m/>
    <s v="Integridad y Corrosión"/>
    <s v="Biocida"/>
    <x v="6"/>
    <n v="50600926"/>
    <n v="63"/>
    <n v="3.15"/>
    <n v="59.85"/>
    <n v="190"/>
    <n v="31.42"/>
    <n v="75"/>
    <s v="Caudal de agua entre batchs"/>
    <s v="Batch Camión"/>
    <n v="4"/>
    <n v="4"/>
    <n v="125.68"/>
    <n v="125.68"/>
    <n v="125.68"/>
    <d v="2016-03-10T00:00:00"/>
    <s v="Programado"/>
    <d v="2020-12-10T00:00:00"/>
    <s v="BND21-IT530-1120 rev2"/>
    <s v="Mariana del Pozo"/>
    <m/>
    <m/>
    <m/>
    <m/>
    <s v="Cavidad Progresiva"/>
    <x v="1"/>
    <s v="S"/>
    <s v="Batch&amp;Recirc"/>
    <n v="4.4887499999999996"/>
    <n v="31.42"/>
    <n v="31.42"/>
    <n v="31.42"/>
    <n v="1"/>
    <n v="31"/>
    <n v="31"/>
    <n v="31"/>
    <s v="Camioneros"/>
    <m/>
    <n v="2006"/>
    <s v="A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341a"/>
    <s v="SP-341a"/>
    <m/>
    <s v="Integridad y Corrosión"/>
    <s v="Inhibidor de corrosión"/>
    <x v="3"/>
    <n v="1000232729"/>
    <n v="66.400000000000006"/>
    <n v="0.19900000000000001"/>
    <n v="66.200999999999993"/>
    <n v="100"/>
    <n v="20"/>
    <n v="42"/>
    <s v="Caudal de agua entre batchs"/>
    <s v="Batch Camión"/>
    <n v="4"/>
    <n v="4"/>
    <n v="80"/>
    <n v="80"/>
    <n v="80"/>
    <d v="2009-05-19T00:00:00"/>
    <s v="Programado"/>
    <d v="2021-01-25T00:00:00"/>
    <s v="BND21-IT567-0121"/>
    <s v="Mariana del Pozo"/>
    <m/>
    <m/>
    <m/>
    <m/>
    <s v="Bombeo Mecánico"/>
    <x v="1"/>
    <s v="S"/>
    <s v="Batch"/>
    <n v="2.7804419999999994"/>
    <n v="19.46"/>
    <n v="20"/>
    <n v="20"/>
    <n v="1"/>
    <n v="19"/>
    <n v="20"/>
    <n v="20"/>
    <s v="Camioneros"/>
    <m/>
    <n v="2322"/>
    <s v="B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341a"/>
    <s v="SP-341a"/>
    <m/>
    <s v="Integridad y Corrosión"/>
    <s v="Biocida"/>
    <x v="6"/>
    <n v="50600926"/>
    <n v="66.400000000000006"/>
    <n v="0.19900000000000001"/>
    <n v="66.200999999999993"/>
    <n v="100"/>
    <n v="34.76"/>
    <n v="35"/>
    <s v="Caudal de agua entre batchs"/>
    <s v="Batch Camión"/>
    <n v="2"/>
    <n v="2"/>
    <n v="69.52"/>
    <n v="69.52"/>
    <n v="69.52"/>
    <d v="2015-06-16T00:00:00"/>
    <s v="Programado"/>
    <d v="2021-01-25T00:00:00"/>
    <s v="BND21-IT567-0121"/>
    <s v="Mariana del Pozo"/>
    <m/>
    <m/>
    <m/>
    <m/>
    <s v="Bombeo Mecánico"/>
    <x v="1"/>
    <s v="Q"/>
    <s v="Batch"/>
    <n v="2.3170349999999997"/>
    <n v="34.76"/>
    <n v="34.76"/>
    <n v="34.76"/>
    <n v="1"/>
    <n v="35"/>
    <n v="35"/>
    <n v="35"/>
    <s v="Camioneros"/>
    <m/>
    <n v="2322"/>
    <s v="B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342a"/>
    <s v="SP-342a"/>
    <m/>
    <s v="Integridad y Corrosión"/>
    <s v="Inhibidor de corrosión"/>
    <x v="3"/>
    <n v="1000232729"/>
    <n v="43.8"/>
    <n v="1.9710000000000001"/>
    <n v="41.829000000000001"/>
    <n v="100"/>
    <n v="37.65"/>
    <n v="60"/>
    <s v="Caudal de agua entre batchs"/>
    <s v="Batch Camión"/>
    <n v="2"/>
    <n v="0"/>
    <n v="75.3"/>
    <n v="0"/>
    <n v="0"/>
    <d v="2017-05-18T00:00:00"/>
    <s v="Programado"/>
    <d v="2020-09-10T00:00:00"/>
    <s v="BNDFI 0001-8 - Minuta YPF 10-9-2020"/>
    <s v="Mariana del Pozo"/>
    <m/>
    <m/>
    <m/>
    <m/>
    <s v="Bombeo Mecánico"/>
    <x v="1"/>
    <s v="Q"/>
    <s v="Batch"/>
    <n v="2.5097400000000003"/>
    <n v="37.65"/>
    <n v="37.65"/>
    <n v="37.65"/>
    <n v="1"/>
    <n v="38"/>
    <n v="38"/>
    <n v="38"/>
    <s v="Camioneros"/>
    <m/>
    <n v="1835"/>
    <s v="B"/>
    <s v="SP- 06"/>
    <s v="Señal Picada"/>
    <s v="p"/>
  </r>
  <r>
    <s v="BOLLAND &amp; CIA. S.A.U"/>
    <d v="2023-12-01T00:00:00"/>
    <s v="Rincon de los Sauces"/>
    <s v="Señal Picada VAM"/>
    <s v="SP- 06"/>
    <x v="0"/>
    <s v="Pozo productor "/>
    <s v="SP-342a"/>
    <s v="SP-342a"/>
    <m/>
    <s v="Integridad y Corrosión"/>
    <s v="Biocida"/>
    <x v="6"/>
    <n v="50600926"/>
    <n v="43.8"/>
    <n v="1.9710000000000001"/>
    <n v="41.829000000000001"/>
    <n v="100"/>
    <n v="28.23"/>
    <n v="45"/>
    <s v="Caudal de agua entre batchs"/>
    <s v="Batch Camión"/>
    <n v="2"/>
    <n v="0"/>
    <n v="56.46"/>
    <n v="0"/>
    <n v="0"/>
    <d v="2017-05-18T00:00:00"/>
    <s v="Programado"/>
    <d v="2020-09-10T00:00:00"/>
    <s v="BNDFI 0001-8 - Minuta YPF 10-9-2020"/>
    <s v="Mariana del Pozo"/>
    <m/>
    <m/>
    <m/>
    <m/>
    <s v="Bombeo Mecánico"/>
    <x v="1"/>
    <s v="Q"/>
    <s v="Batch"/>
    <n v="1.8823050000000001"/>
    <n v="28.23"/>
    <n v="28.23"/>
    <n v="28.23"/>
    <n v="1"/>
    <n v="28"/>
    <n v="28"/>
    <n v="28"/>
    <s v="Camioneros"/>
    <m/>
    <n v="1835"/>
    <s v="B"/>
    <s v="SP- 06"/>
    <s v="Señal Picada"/>
    <s v="p"/>
  </r>
  <r>
    <s v="BOLLAND &amp; CIA. S.A.U"/>
    <d v="2023-12-01T00:00:00"/>
    <s v="Rincon de los Sauces"/>
    <s v="Señal Picada VAM"/>
    <s v="SP- 06"/>
    <x v="0"/>
    <s v="Pozo productor "/>
    <s v="SP-347[00]a"/>
    <s v="SP-347[00]a"/>
    <m/>
    <s v="Integridad y Corrosión"/>
    <s v="Inhibidor de corrosión"/>
    <x v="3"/>
    <n v="1000232729"/>
    <n v="109.4"/>
    <n v="3.173"/>
    <n v="106.227"/>
    <n v="200"/>
    <n v="29.74"/>
    <n v="40"/>
    <s v="Caudal de agua entre batchs"/>
    <s v="Batch Camión"/>
    <n v="4"/>
    <n v="0"/>
    <n v="118.96"/>
    <n v="0"/>
    <n v="0"/>
    <d v="2016-10-18T00:00:00"/>
    <s v="Programado"/>
    <d v="2023-01-11T00:00:00"/>
    <s v="0011-OESTE-23"/>
    <s v="Mariana del Pozo"/>
    <m/>
    <m/>
    <m/>
    <m/>
    <s v="Bombeo Mecánico"/>
    <x v="1"/>
    <s v="S"/>
    <s v="Batch"/>
    <n v="4.2490800000000002"/>
    <n v="29.74"/>
    <n v="29.74"/>
    <n v="29.74"/>
    <n v="1"/>
    <n v="30"/>
    <n v="30"/>
    <n v="30"/>
    <s v="Camioneros"/>
    <m/>
    <n v="2647"/>
    <s v="A"/>
    <s v="SP- 06"/>
    <s v="Señal Picada"/>
    <s v="p"/>
  </r>
  <r>
    <s v="BOLLAND &amp; CIA. S.A.U"/>
    <d v="2023-12-01T00:00:00"/>
    <s v="Rincon de los Sauces"/>
    <s v="Señal Picada VAM"/>
    <s v="SP- 06"/>
    <x v="0"/>
    <s v="Pozo productor "/>
    <s v="SP-347[00]a"/>
    <s v="SP-347[00]a"/>
    <m/>
    <s v="Integridad y Corrosión"/>
    <s v="Biocida"/>
    <x v="6"/>
    <n v="50600926"/>
    <n v="109.4"/>
    <n v="3.173"/>
    <n v="106.227"/>
    <n v="200"/>
    <n v="63.74"/>
    <n v="40"/>
    <s v="Caudal de agua entre batchs"/>
    <s v="Batch Camión"/>
    <n v="2"/>
    <n v="2"/>
    <n v="127.48"/>
    <n v="127.48"/>
    <n v="127.48"/>
    <d v="2023-01-30T00:00:00"/>
    <s v="Programado"/>
    <d v="2023-01-30T00:00:00"/>
    <s v="Minuta YPF 30/1/23"/>
    <s v="Mariana del Pozo"/>
    <m/>
    <m/>
    <m/>
    <m/>
    <s v="Bombeo Mecánico"/>
    <x v="1"/>
    <s v="Q"/>
    <s v="Batch"/>
    <n v="4.2490800000000002"/>
    <n v="63.74"/>
    <n v="63.74"/>
    <n v="63.74"/>
    <n v="1"/>
    <n v="64"/>
    <n v="64"/>
    <n v="64"/>
    <s v="Camioneros"/>
    <m/>
    <n v="2647"/>
    <s v="A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353a"/>
    <s v="SP-353a"/>
    <m/>
    <s v="Integridad y Corrosión"/>
    <s v="Inhibidor de corrosión"/>
    <x v="3"/>
    <n v="1000232729"/>
    <n v="36.299999999999997"/>
    <n v="2.7589999999999999"/>
    <n v="33.540999999999997"/>
    <n v="50"/>
    <n v="20.12"/>
    <n v="40"/>
    <s v="Caudal de agua entre batchs"/>
    <s v="Batch Camión"/>
    <n v="2"/>
    <n v="2"/>
    <n v="40.24"/>
    <n v="40.24"/>
    <n v="40.24"/>
    <d v="2009-09-01T00:00:00"/>
    <s v="Programado"/>
    <d v="2022-08-18T00:00:00"/>
    <s v="0219-OESTE-22"/>
    <s v="Mariana del Pozo"/>
    <m/>
    <m/>
    <m/>
    <m/>
    <s v="Bombeo Mecánico"/>
    <x v="1"/>
    <s v="Q"/>
    <s v="Batch&amp;Recirc"/>
    <n v="1.3416399999999999"/>
    <n v="20.12"/>
    <n v="20.12"/>
    <n v="20.12"/>
    <n v="1"/>
    <n v="20"/>
    <n v="20"/>
    <n v="20"/>
    <s v="Camioneros"/>
    <m/>
    <n v="2219"/>
    <s v="A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353a"/>
    <s v="SP-353a"/>
    <m/>
    <s v="Integridad y Corrosión"/>
    <s v="Biocida"/>
    <x v="6"/>
    <n v="50600926"/>
    <n v="36.299999999999997"/>
    <n v="2.7589999999999999"/>
    <n v="33.540999999999997"/>
    <n v="50"/>
    <n v="20.12"/>
    <n v="40"/>
    <s v="Caudal de agua entre batchs"/>
    <s v="Batch Camión"/>
    <n v="2"/>
    <n v="2"/>
    <n v="40.24"/>
    <n v="40.24"/>
    <n v="40.24"/>
    <d v="2022-10-05T00:00:00"/>
    <s v="Programado"/>
    <d v="2022-08-18T00:00:00"/>
    <s v="0219-OESTE-22"/>
    <s v="Mariana del Pozo"/>
    <m/>
    <m/>
    <m/>
    <m/>
    <s v="Bombeo Mecánico"/>
    <x v="1"/>
    <s v="Q"/>
    <s v="Batch"/>
    <n v="1.3416399999999999"/>
    <n v="20.12"/>
    <n v="20.12"/>
    <n v="20.12"/>
    <n v="1"/>
    <n v="20"/>
    <n v="20"/>
    <n v="20"/>
    <s v="Camioneros"/>
    <m/>
    <n v="2219"/>
    <s v="A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355a"/>
    <s v="SP-355a"/>
    <m/>
    <s v="Integridad y Corrosión"/>
    <s v="Inhibidor de corrosión"/>
    <x v="3"/>
    <n v="1000232729"/>
    <n v="31.2"/>
    <n v="1.31"/>
    <n v="29.89"/>
    <n v="50"/>
    <n v="20"/>
    <n v="95"/>
    <s v="Caudal de agua entre batchs"/>
    <s v="Batch Camión"/>
    <n v="4"/>
    <n v="0"/>
    <n v="80"/>
    <n v="0"/>
    <n v="0"/>
    <d v="2009-09-02T00:00:00"/>
    <s v="Programado"/>
    <d v="2020-03-16T00:00:00"/>
    <s v="BND21-IT473-0320"/>
    <s v="Mariana del Pozo"/>
    <m/>
    <m/>
    <m/>
    <m/>
    <s v="Bombeo Mecánico"/>
    <x v="1"/>
    <s v="S"/>
    <s v="Batch"/>
    <n v="2.83955"/>
    <n v="19.88"/>
    <n v="20"/>
    <n v="20"/>
    <n v="1"/>
    <n v="20"/>
    <n v="20"/>
    <n v="20"/>
    <s v="Camioneros"/>
    <m/>
    <n v="2583"/>
    <s v="B"/>
    <s v="SP- 06"/>
    <s v="Señal Picada"/>
    <s v="p"/>
  </r>
  <r>
    <s v="BOLLAND &amp; CIA. S.A.U"/>
    <d v="2023-12-01T00:00:00"/>
    <s v="Rincon de los Sauces"/>
    <s v="Señal Picada VAM"/>
    <s v="SP- 06"/>
    <x v="0"/>
    <s v="Pozo productor "/>
    <s v="SP-358a"/>
    <s v="SP-358a"/>
    <m/>
    <s v="Integridad y Corrosión"/>
    <s v="Inhibidor de corrosión"/>
    <x v="3"/>
    <n v="1000232729"/>
    <n v="85.2"/>
    <n v="3.0249999999999999"/>
    <n v="82.174999999999997"/>
    <n v="100"/>
    <n v="73.959999999999994"/>
    <n v="60"/>
    <s v="Caudal de agua entre batchs"/>
    <s v="Batch Camión"/>
    <n v="2"/>
    <n v="0"/>
    <n v="147.91999999999999"/>
    <n v="0"/>
    <n v="0"/>
    <d v="2018-03-09T00:00:00"/>
    <s v="Programado"/>
    <d v="2018-03-20T00:00:00"/>
    <s v="BND21-IT137-0318"/>
    <s v="Mariana del Pozo"/>
    <m/>
    <m/>
    <m/>
    <m/>
    <s v="Bombeo Mecánico"/>
    <x v="1"/>
    <s v="Q"/>
    <s v="Batch&amp;Recirc"/>
    <n v="4.9305000000000003"/>
    <n v="73.959999999999994"/>
    <n v="73.959999999999994"/>
    <n v="73.959999999999994"/>
    <n v="1"/>
    <n v="74"/>
    <n v="74"/>
    <n v="74"/>
    <s v="Camioneros"/>
    <m/>
    <n v="2117"/>
    <s v="A"/>
    <s v="SP- 06"/>
    <s v="Señal Picada"/>
    <s v="p"/>
  </r>
  <r>
    <s v="BOLLAND &amp; CIA. S.A.U"/>
    <d v="2023-12-01T00:00:00"/>
    <s v="Rincon de los Sauces"/>
    <s v="Señal Picada VAM"/>
    <s v="SP- 06"/>
    <x v="0"/>
    <s v="Pozo productor "/>
    <s v="SP-361a"/>
    <s v="SP-361a"/>
    <m/>
    <s v="Integridad y Corrosión"/>
    <s v="Inhibidor de corrosión"/>
    <x v="3"/>
    <n v="1000232729"/>
    <n v="160.1"/>
    <n v="0.752"/>
    <n v="159.34800000000001"/>
    <n v="100"/>
    <n v="59.76"/>
    <n v="25"/>
    <s v="Caudal de agua entre batchs"/>
    <s v="Batch Camión"/>
    <n v="2"/>
    <n v="2"/>
    <n v="119.52"/>
    <n v="119.52"/>
    <n v="119.52"/>
    <d v="2016-06-09T00:00:00"/>
    <s v="Programado"/>
    <d v="2023-04-21T00:00:00"/>
    <s v="0118-OESTE-23"/>
    <s v="Mariana del Pozo"/>
    <m/>
    <m/>
    <m/>
    <m/>
    <s v="Cavidad Progresiva"/>
    <x v="1"/>
    <s v="Q"/>
    <s v="Batch"/>
    <n v="3.9837000000000002"/>
    <n v="59.76"/>
    <n v="59.76"/>
    <n v="59.76"/>
    <n v="1"/>
    <n v="60"/>
    <n v="60"/>
    <n v="60"/>
    <s v="Camioneros"/>
    <m/>
    <n v="2234"/>
    <s v="C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362a"/>
    <s v="SP-362a"/>
    <m/>
    <s v="Integridad y Corrosión"/>
    <s v="Inhibidor de corrosión"/>
    <x v="3"/>
    <n v="1000232729"/>
    <n v="12"/>
    <n v="1.44"/>
    <n v="10.56"/>
    <n v="50"/>
    <n v="20"/>
    <n v="100"/>
    <s v="Caudal de agua entre batchs"/>
    <s v="Batch Camión"/>
    <n v="2"/>
    <n v="2"/>
    <n v="40"/>
    <n v="40"/>
    <n v="40"/>
    <d v="2016-04-12T00:00:00"/>
    <s v="Programado"/>
    <d v="2020-06-18T00:00:00"/>
    <s v="BND21-IT489-0620"/>
    <s v="Mariana del Pozo"/>
    <m/>
    <m/>
    <m/>
    <m/>
    <s v="Cavidad Progresiva"/>
    <x v="1"/>
    <s v="Q"/>
    <s v="Batch"/>
    <n v="1.056"/>
    <n v="15.84"/>
    <n v="20"/>
    <n v="20"/>
    <n v="1"/>
    <n v="16"/>
    <n v="20"/>
    <n v="20"/>
    <s v="Camioneros"/>
    <m/>
    <n v="1522"/>
    <s v="A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364a"/>
    <s v="SP-364a"/>
    <m/>
    <s v="Integridad y Corrosión"/>
    <s v="Inhibidor de corrosión"/>
    <x v="3"/>
    <n v="1000232729"/>
    <n v="106.9"/>
    <n v="2.2130000000000001"/>
    <n v="104.687"/>
    <n v="200"/>
    <n v="32.979999999999997"/>
    <n v="45"/>
    <s v="Caudal de agua entre batchs"/>
    <s v="Batch Camión"/>
    <n v="4"/>
    <n v="4"/>
    <n v="131.91999999999999"/>
    <n v="131.91999999999999"/>
    <n v="131.91999999999999"/>
    <d v="2017-08-23T00:00:00"/>
    <s v="Programado"/>
    <d v="2023-06-02T00:00:00"/>
    <s v="0144-OESTE-23"/>
    <s v="Mariana del Pozo"/>
    <m/>
    <m/>
    <m/>
    <m/>
    <s v="Bombeo Mecánico"/>
    <x v="1"/>
    <s v="S"/>
    <s v="Batch"/>
    <n v="4.710915"/>
    <n v="32.979999999999997"/>
    <n v="32.979999999999997"/>
    <n v="32.979999999999997"/>
    <n v="1"/>
    <n v="33"/>
    <n v="33"/>
    <n v="33"/>
    <s v="Camioneros"/>
    <m/>
    <n v="1610"/>
    <s v="A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367a"/>
    <s v="SP-367a"/>
    <m/>
    <s v="Integridad y Corrosión"/>
    <s v="Inhibidor de corrosión"/>
    <x v="3"/>
    <n v="1000232729"/>
    <n v="55.1"/>
    <n v="1.57"/>
    <n v="53.53"/>
    <n v="100"/>
    <n v="36.130000000000003"/>
    <n v="45"/>
    <s v="Caudal de agua entre batchs"/>
    <s v="Batch Camión"/>
    <n v="2"/>
    <n v="2"/>
    <n v="72.260000000000005"/>
    <n v="72.260000000000005"/>
    <n v="72.260000000000005"/>
    <d v="2018-12-03T00:00:00"/>
    <s v="Programado"/>
    <d v="2018-12-03T00:00:00"/>
    <s v="BND21-IT285-1218"/>
    <s v="Mariana del Pozo"/>
    <m/>
    <m/>
    <m/>
    <m/>
    <s v="Cavidad Progresiva"/>
    <x v="1"/>
    <s v="Q"/>
    <s v="Batch"/>
    <n v="2.4088499999999997"/>
    <n v="36.130000000000003"/>
    <n v="36.130000000000003"/>
    <n v="36.130000000000003"/>
    <n v="1"/>
    <n v="36"/>
    <n v="36"/>
    <n v="36"/>
    <s v="Camioneros"/>
    <m/>
    <n v="1706"/>
    <s v="B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367a"/>
    <s v="SP-367a"/>
    <m/>
    <s v="Integridad y Corrosión"/>
    <s v="Biocida"/>
    <x v="6"/>
    <n v="50600926"/>
    <n v="55.1"/>
    <n v="1.57"/>
    <n v="53.53"/>
    <n v="100"/>
    <n v="36.130000000000003"/>
    <n v="45"/>
    <s v="Caudal de agua entre batchs"/>
    <s v="Batch Camión"/>
    <n v="2"/>
    <n v="2"/>
    <n v="72.260000000000005"/>
    <n v="72.260000000000005"/>
    <n v="72.260000000000005"/>
    <d v="2018-12-03T00:00:00"/>
    <s v="Programado"/>
    <d v="2018-12-03T00:00:00"/>
    <s v="BND21-IT285-1218"/>
    <s v="Mariana del Pozo"/>
    <m/>
    <m/>
    <m/>
    <m/>
    <s v="Cavidad Progresiva"/>
    <x v="1"/>
    <s v="Q"/>
    <s v="Batch"/>
    <n v="2.4088499999999997"/>
    <n v="36.130000000000003"/>
    <n v="36.130000000000003"/>
    <n v="36.130000000000003"/>
    <n v="1"/>
    <n v="36"/>
    <n v="36"/>
    <n v="36"/>
    <s v="Camioneros"/>
    <m/>
    <n v="1706"/>
    <s v="B"/>
    <s v="SP- 06"/>
    <s v="Señal Picada"/>
    <m/>
  </r>
  <r>
    <s v="BOLLAND &amp; CIA. S.A.U"/>
    <d v="2023-12-01T00:00:00"/>
    <s v="Rincon de los Sauces"/>
    <s v="Señal Picada VAM"/>
    <s v="SP-10"/>
    <x v="0"/>
    <s v="Pozo productor "/>
    <s v="SP-411a"/>
    <s v="SP-411a"/>
    <m/>
    <s v="Integridad y Corrosión"/>
    <s v="Inhibidor de corrosión"/>
    <x v="3"/>
    <n v="1000232729"/>
    <n v="54.6"/>
    <n v="4.1500000000000004"/>
    <n v="50.45"/>
    <n v="300"/>
    <n v="30.27"/>
    <n v="40"/>
    <s v="Caudal de agua entre batchs"/>
    <s v="Batch Camión"/>
    <n v="2"/>
    <n v="2"/>
    <n v="60.54"/>
    <n v="60.54"/>
    <n v="60.54"/>
    <d v="2021-12-01T00:00:00"/>
    <s v="Programado"/>
    <d v="2021-11-30T00:00:00"/>
    <s v="0304-OESTE-21"/>
    <s v="Mariana del Pozo"/>
    <m/>
    <m/>
    <m/>
    <m/>
    <s v="Cavidad Progresiva"/>
    <x v="1"/>
    <s v="Q"/>
    <s v="Batch"/>
    <n v="2.0179999999999998"/>
    <n v="30.27"/>
    <n v="30.27"/>
    <n v="30.27"/>
    <n v="1"/>
    <n v="30"/>
    <n v="30"/>
    <n v="30"/>
    <s v="Camioneros"/>
    <m/>
    <n v="1932"/>
    <s v="A"/>
    <s v="SP-10"/>
    <s v="Señal Picada"/>
    <m/>
  </r>
  <r>
    <s v="BOLLAND &amp; CIA. S.A.U"/>
    <d v="2023-12-01T00:00:00"/>
    <s v="Rincon de los Sauces"/>
    <s v="Señal Picada VAM"/>
    <s v="SP-10"/>
    <x v="0"/>
    <s v="Pozo productor "/>
    <s v="SP-411a"/>
    <s v="SP-411a"/>
    <m/>
    <s v="Integridad y Corrosión"/>
    <s v="Biocida"/>
    <x v="6"/>
    <n v="50600926"/>
    <n v="54.6"/>
    <n v="4.1500000000000004"/>
    <n v="50.45"/>
    <n v="300"/>
    <n v="30.27"/>
    <n v="40"/>
    <s v="Caudal de agua entre batchs"/>
    <s v="Batch Camión"/>
    <n v="2"/>
    <n v="2"/>
    <n v="60.54"/>
    <n v="60.54"/>
    <n v="60.54"/>
    <d v="2021-12-01T00:00:00"/>
    <s v="Programado"/>
    <d v="2021-11-30T00:00:00"/>
    <s v="0304-OESTE-21"/>
    <s v="Mariana del Pozo"/>
    <m/>
    <m/>
    <m/>
    <m/>
    <s v="Cavidad Progresiva"/>
    <x v="1"/>
    <s v="Q"/>
    <s v="Batch"/>
    <n v="2.0179999999999998"/>
    <n v="30.27"/>
    <n v="30.27"/>
    <n v="30.27"/>
    <n v="1"/>
    <n v="30"/>
    <n v="30"/>
    <n v="30"/>
    <s v="Camioneros"/>
    <m/>
    <n v="1932"/>
    <s v="A"/>
    <s v="SP-10"/>
    <s v="Señal Picada"/>
    <m/>
  </r>
  <r>
    <s v="BOLLAND &amp; CIA. S.A.U"/>
    <d v="2023-12-01T00:00:00"/>
    <s v="Rincon de los Sauces"/>
    <s v="Señal Picada VAM"/>
    <s v="SP- 06"/>
    <x v="0"/>
    <s v="Pozo productor "/>
    <s v="SP-384a"/>
    <s v="SP-384a"/>
    <m/>
    <s v="Integridad y Corrosión"/>
    <s v="Inhibidor de corrosión"/>
    <x v="3"/>
    <n v="1000232729"/>
    <n v="29"/>
    <n v="1.0409999999999999"/>
    <n v="27.959"/>
    <n v="420"/>
    <n v="41.94"/>
    <n v="100"/>
    <s v="Caudal de agua entre batchs"/>
    <s v="Batch Camión"/>
    <n v="2"/>
    <n v="2"/>
    <n v="83.88"/>
    <n v="83.88"/>
    <n v="83.88"/>
    <d v="2009-05-19T00:00:00"/>
    <s v="Programado"/>
    <d v="2019-08-09T00:00:00"/>
    <s v="BND21-IT424-0819"/>
    <s v="Mariana del Pozo"/>
    <m/>
    <m/>
    <m/>
    <m/>
    <s v="Cavidad Progresiva"/>
    <x v="1"/>
    <s v="Q"/>
    <s v="Batch"/>
    <n v="2.7959000000000001"/>
    <n v="41.94"/>
    <n v="41.94"/>
    <n v="41.94"/>
    <n v="1"/>
    <n v="42"/>
    <n v="42"/>
    <n v="42"/>
    <s v="Camioneros"/>
    <m/>
    <n v="1638"/>
    <s v="B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390a"/>
    <s v="SP-390a"/>
    <m/>
    <s v="Integridad y Corrosión"/>
    <s v="Inhibidor de corrosión"/>
    <x v="3"/>
    <n v="1000232729"/>
    <n v="48"/>
    <n v="1.6459999999999999"/>
    <n v="46.353999999999999"/>
    <n v="100"/>
    <n v="31.29"/>
    <n v="45"/>
    <s v="Caudal de agua entre batchs"/>
    <s v="Batch Camión"/>
    <n v="2"/>
    <n v="2"/>
    <n v="62.58"/>
    <n v="62.58"/>
    <n v="62.58"/>
    <d v="2009-05-19T00:00:00"/>
    <s v="Programado"/>
    <d v="2020-06-30T00:00:00"/>
    <s v="BNDFI 0001-8 - Minuta YPF 30-06-2020"/>
    <s v="Mariana del Pozo"/>
    <m/>
    <m/>
    <m/>
    <m/>
    <s v="Bombeo Mecánico"/>
    <x v="1"/>
    <s v="Q"/>
    <s v="Batch"/>
    <n v="2.0859299999999998"/>
    <n v="31.29"/>
    <n v="31.29"/>
    <n v="31.29"/>
    <n v="1"/>
    <n v="31"/>
    <n v="31"/>
    <n v="31"/>
    <s v="Camioneros"/>
    <m/>
    <n v="2016"/>
    <s v="B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391a"/>
    <s v="SP-391a"/>
    <m/>
    <s v="Integridad y Corrosión"/>
    <s v="Inhibidor de corrosión"/>
    <x v="3"/>
    <n v="1000232729"/>
    <n v="68.8"/>
    <n v="5.5039999999999996"/>
    <n v="63.295999999999999"/>
    <n v="100"/>
    <n v="33.229999999999997"/>
    <n v="75"/>
    <s v="Caudal de agua entre batchs"/>
    <s v="Batch Camión"/>
    <n v="4"/>
    <n v="4"/>
    <n v="132.91999999999999"/>
    <n v="132.91999999999999"/>
    <n v="132.91999999999999"/>
    <d v="2015-11-12T00:00:00"/>
    <s v="Programado"/>
    <d v="2021-01-25T00:00:00"/>
    <s v="BND21-IT570-0121"/>
    <s v="Mariana del Pozo"/>
    <m/>
    <m/>
    <m/>
    <m/>
    <s v="Bombeo Mecánico"/>
    <x v="1"/>
    <s v="S"/>
    <s v="Batch&amp;Recirc"/>
    <n v="4.7471999999999994"/>
    <n v="33.229999999999997"/>
    <n v="33.229999999999997"/>
    <n v="33.229999999999997"/>
    <n v="1"/>
    <n v="33"/>
    <n v="33"/>
    <n v="33"/>
    <s v="Camioneros"/>
    <m/>
    <n v="2565"/>
    <s v="A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397a"/>
    <s v="SP-397a"/>
    <m/>
    <s v="Integridad y Corrosión"/>
    <s v="Inhibidor de corrosión"/>
    <x v="3"/>
    <n v="1000232729"/>
    <n v="30"/>
    <n v="1.1399999999999999"/>
    <n v="28.86"/>
    <n v="100"/>
    <n v="20"/>
    <n v="80"/>
    <s v="Caudal de agua entre batchs"/>
    <s v="Batch Camión"/>
    <n v="4"/>
    <n v="0"/>
    <n v="80"/>
    <n v="0"/>
    <n v="0"/>
    <d v="2009-05-19T00:00:00"/>
    <s v="Programado"/>
    <d v="2023-04-12T00:00:00"/>
    <s v="0105-OESTE-23"/>
    <s v="Mariana del Pozo"/>
    <m/>
    <m/>
    <m/>
    <m/>
    <s v="Bombeo Mecánico"/>
    <x v="1"/>
    <s v="S"/>
    <s v="Batch"/>
    <n v="2.3088000000000002"/>
    <n v="16.16"/>
    <n v="20"/>
    <n v="20"/>
    <n v="1"/>
    <n v="16"/>
    <n v="20"/>
    <n v="20"/>
    <s v="Camioneros"/>
    <m/>
    <s v="S/D"/>
    <s v="C"/>
    <s v="SP- 06"/>
    <s v="Señal Picada"/>
    <s v="p"/>
  </r>
  <r>
    <s v="BOLLAND &amp; CIA. S.A.U"/>
    <d v="2023-12-01T00:00:00"/>
    <s v="Rincon de los Sauces"/>
    <s v="Señal Picada VAM"/>
    <s v="SP- 06"/>
    <x v="0"/>
    <s v="Pozo productor "/>
    <s v="SP-404a"/>
    <s v="SP-404a"/>
    <m/>
    <s v="Integridad y Corrosión"/>
    <s v="Inhibidor de corrosión"/>
    <x v="3"/>
    <n v="1000232729"/>
    <n v="26.1"/>
    <n v="0.78300000000000003"/>
    <n v="25.317"/>
    <n v="50"/>
    <n v="20.89"/>
    <n v="55"/>
    <s v="Caudal de agua entre batchs"/>
    <s v="Batch Camión"/>
    <n v="2"/>
    <n v="2"/>
    <n v="41.78"/>
    <n v="41.78"/>
    <n v="41.78"/>
    <d v="2015-06-25T00:00:00"/>
    <s v="Programado"/>
    <d v="2020-01-23T00:00:00"/>
    <s v="BND21-IT453-1220"/>
    <s v="Mariana del Pozo"/>
    <m/>
    <m/>
    <m/>
    <m/>
    <s v="Cavidad Progresiva"/>
    <x v="1"/>
    <s v="Q"/>
    <s v="Batch"/>
    <n v="1.3924349999999999"/>
    <n v="20.89"/>
    <n v="20.89"/>
    <n v="20.89"/>
    <n v="1"/>
    <n v="21"/>
    <n v="21"/>
    <n v="21"/>
    <s v="Camioneros"/>
    <m/>
    <n v="2824"/>
    <s v="C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441a"/>
    <s v="SP-441a"/>
    <m/>
    <s v="Integridad y Corrosión"/>
    <s v="Inhibidor de corrosión"/>
    <x v="3"/>
    <n v="1000232729"/>
    <n v="38.9"/>
    <n v="0.77800000000000002"/>
    <n v="38.122"/>
    <n v="100"/>
    <n v="20"/>
    <n v="33"/>
    <s v="Caudal de agua entre batchs"/>
    <s v="Batch Camión"/>
    <n v="2"/>
    <n v="2"/>
    <n v="40"/>
    <n v="40"/>
    <n v="40"/>
    <d v="2017-01-25T00:00:00"/>
    <s v="Programado"/>
    <d v="2017-01-25T00:00:00"/>
    <s v="BND21-IT203-0117"/>
    <s v="Mariana del Pozo"/>
    <m/>
    <m/>
    <m/>
    <m/>
    <s v="Bombeo Mecánico"/>
    <x v="1"/>
    <s v="Q"/>
    <s v="Batch"/>
    <n v="1.2580260000000001"/>
    <n v="18.87"/>
    <n v="20"/>
    <n v="20"/>
    <n v="1"/>
    <n v="19"/>
    <n v="20"/>
    <n v="20"/>
    <s v="Camioneros"/>
    <m/>
    <n v="2499"/>
    <s v="C"/>
    <s v="SP- 06"/>
    <s v="Señal Picada"/>
    <m/>
  </r>
  <r>
    <s v="BOLLAND &amp; CIA. S.A.U"/>
    <d v="2023-12-01T00:00:00"/>
    <s v="Rincon de los Sauces"/>
    <s v="Señal Picada VAM"/>
    <s v="SP- 06"/>
    <x v="0"/>
    <s v="Pozo productor "/>
    <s v="SP-445a"/>
    <s v="SP-445a"/>
    <m/>
    <s v="Integridad y Corrosión"/>
    <s v="Inhibidor de corrosión"/>
    <x v="3"/>
    <n v="1000232729"/>
    <n v="28.3"/>
    <n v="2.83"/>
    <n v="25.47"/>
    <n v="200"/>
    <n v="20"/>
    <n v="100"/>
    <s v="Caudal de agua entre batchs"/>
    <s v="Batch Camión"/>
    <n v="4"/>
    <n v="0"/>
    <n v="80"/>
    <n v="0"/>
    <n v="0"/>
    <d v="2012-05-03T00:00:00"/>
    <s v="Programado"/>
    <d v="2023-04-12T00:00:00"/>
    <s v="0104-OESTE-23"/>
    <s v="Mariana del Pozo"/>
    <m/>
    <m/>
    <m/>
    <m/>
    <s v="Bombeo Mecánico"/>
    <x v="1"/>
    <s v="S"/>
    <s v="Batch&amp;Recirc"/>
    <n v="2.5470000000000002"/>
    <n v="17.829999999999998"/>
    <n v="20"/>
    <n v="20"/>
    <n v="1"/>
    <n v="18"/>
    <n v="20"/>
    <n v="20"/>
    <s v="Camioneros"/>
    <m/>
    <n v="1551"/>
    <s v="B"/>
    <s v="SP- 06"/>
    <s v="Señal Picada"/>
    <s v="p"/>
  </r>
  <r>
    <s v="BOLLAND &amp; CIA. S.A.U"/>
    <d v="2023-12-01T00:00:00"/>
    <s v="Rincon de los Sauces"/>
    <s v="Señal Picada VAM"/>
    <s v="SP- 06"/>
    <x v="0"/>
    <s v="Pozo productor "/>
    <s v="SP-445a"/>
    <s v="SP-445a"/>
    <m/>
    <s v="Integridad y Corrosión"/>
    <s v="Biocida"/>
    <x v="6"/>
    <n v="50600926"/>
    <n v="28.3"/>
    <n v="2.83"/>
    <n v="25.47"/>
    <n v="200"/>
    <n v="22.92"/>
    <n v="60"/>
    <s v="Caudal de agua entre batchs"/>
    <s v="Batch Camión"/>
    <n v="2"/>
    <n v="0"/>
    <n v="45.84"/>
    <n v="0"/>
    <n v="0"/>
    <d v="2012-05-03T00:00:00"/>
    <s v="Programado"/>
    <d v="2023-04-12T00:00:00"/>
    <s v="0104-OESTE-23"/>
    <s v="Mariana del Pozo"/>
    <m/>
    <m/>
    <m/>
    <m/>
    <s v="Bombeo Mecánico"/>
    <x v="1"/>
    <s v="Q"/>
    <s v="Batch"/>
    <n v="1.5281999999999998"/>
    <n v="22.92"/>
    <n v="22.92"/>
    <n v="22.92"/>
    <n v="1"/>
    <n v="23"/>
    <n v="23"/>
    <n v="23"/>
    <s v="Camioneros"/>
    <m/>
    <n v="1551"/>
    <s v="B"/>
    <s v="SP- 06"/>
    <s v="Señal Picada"/>
    <s v="p"/>
  </r>
  <r>
    <s v="BOLLAND &amp; CIA. S.A.U"/>
    <d v="2023-12-01T00:00:00"/>
    <s v="Rincon de los Sauces"/>
    <s v="Señal Picada VAM"/>
    <s v="SP- 04"/>
    <x v="0"/>
    <s v="Pozo productor "/>
    <s v="SP-94"/>
    <s v="SP-94"/>
    <m/>
    <s v="Integridad y Corrosión"/>
    <s v="Inhibidor de corrosión"/>
    <x v="3"/>
    <n v="1000232729"/>
    <n v="29"/>
    <n v="2.0299999999999998"/>
    <n v="26.97"/>
    <n v="10"/>
    <n v="20"/>
    <n v="15"/>
    <s v="Caudal de agua entre batchs"/>
    <s v="Batch Camión"/>
    <n v="1"/>
    <n v="1"/>
    <n v="20"/>
    <n v="20"/>
    <n v="20"/>
    <d v="2011-02-02T00:00:00"/>
    <s v="Programado"/>
    <d v="2021-02-25T00:00:00"/>
    <s v="BND21-IT583-0221"/>
    <s v="Mariana del Pozo"/>
    <m/>
    <m/>
    <m/>
    <m/>
    <s v="Bombeo Mecánico"/>
    <x v="1"/>
    <s v="M"/>
    <s v="Batch"/>
    <n v="0.40454999999999997"/>
    <n v="12.14"/>
    <n v="20"/>
    <n v="20"/>
    <n v="1"/>
    <n v="12"/>
    <n v="20"/>
    <n v="20"/>
    <s v="Camioneros"/>
    <m/>
    <n v="3081"/>
    <s v="C"/>
    <s v="SP- 04"/>
    <s v="Señal Picada"/>
    <m/>
  </r>
  <r>
    <s v="BOLLAND &amp; CIA. S.A.U"/>
    <d v="2023-12-01T00:00:00"/>
    <s v="Rincon de los Sauces"/>
    <s v="Señal Picada VAM"/>
    <s v="SP- 07"/>
    <x v="0"/>
    <s v="Pozo productor "/>
    <s v="SP-0284[00]a"/>
    <s v="SP-0284[00]a"/>
    <m/>
    <s v="Integridad y Corrosión"/>
    <s v="Inhibidor de corrosión"/>
    <x v="3"/>
    <n v="1000232729"/>
    <n v="1.6"/>
    <n v="1.28"/>
    <n v="0.32"/>
    <n v="10"/>
    <n v="33.6"/>
    <n v="3500"/>
    <s v="Caudal de agua entre batchs"/>
    <s v="Batch Camión"/>
    <n v="1"/>
    <n v="0"/>
    <n v="33.6"/>
    <n v="0"/>
    <n v="0"/>
    <d v="2018-09-25T00:00:00"/>
    <s v="Programado"/>
    <d v="2018-09-25T00:00:00"/>
    <s v="BND21-IT228-0918"/>
    <s v="Mariana del Pozo"/>
    <m/>
    <m/>
    <m/>
    <m/>
    <s v="Bombeo Mecánico"/>
    <x v="1"/>
    <s v="M"/>
    <s v="Batch"/>
    <n v="1.1200000000000001"/>
    <n v="33.6"/>
    <n v="33.6"/>
    <n v="33.6"/>
    <n v="1"/>
    <n v="34"/>
    <n v="34"/>
    <n v="34"/>
    <s v="Camioneros"/>
    <m/>
    <n v="1925"/>
    <s v="C"/>
    <s v="SP- 07"/>
    <s v="Señal Picada"/>
    <s v="p"/>
  </r>
  <r>
    <s v="BOLLAND &amp; CIA. S.A.U"/>
    <d v="2023-12-01T00:00:00"/>
    <s v="Rincon de los Sauces"/>
    <s v="Señal Picada VAM"/>
    <s v="SP- 07"/>
    <x v="0"/>
    <s v="Pozo productor "/>
    <s v="SP-141a(I)"/>
    <s v="SP-141a(I)"/>
    <m/>
    <s v="Integridad y Corrosión"/>
    <s v="Inhibidor de corrosión"/>
    <x v="3"/>
    <n v="1000232729"/>
    <n v="14.6"/>
    <n v="3.65"/>
    <n v="10.95"/>
    <n v="10"/>
    <n v="20.53"/>
    <n v="125"/>
    <s v="Caudal de agua entre batchs"/>
    <s v="Batch Camión"/>
    <n v="2"/>
    <n v="0"/>
    <n v="41.06"/>
    <n v="0"/>
    <n v="0"/>
    <d v="2013-08-27T00:00:00"/>
    <s v="Programado"/>
    <d v="2020-09-10T00:00:00"/>
    <s v="BNDFI 0001-8 - Minuta YPF 10-9-2020"/>
    <s v="Mariana del Pozo"/>
    <m/>
    <m/>
    <m/>
    <m/>
    <s v="Bombeo Mecánico"/>
    <x v="1"/>
    <s v="Q"/>
    <s v="Batch"/>
    <n v="1.3687499999999999"/>
    <n v="20.53"/>
    <n v="20.53"/>
    <n v="20.53"/>
    <n v="1"/>
    <n v="21"/>
    <n v="21"/>
    <n v="21"/>
    <s v="Camioneros"/>
    <m/>
    <n v="2850"/>
    <s v="A"/>
    <s v="SP- 07"/>
    <s v="Señal Picada"/>
    <s v="p"/>
  </r>
  <r>
    <s v="BOLLAND &amp; CIA. S.A.U"/>
    <d v="2023-12-01T00:00:00"/>
    <s v="Rincon de los Sauces"/>
    <s v="Señal Picada VAM"/>
    <s v="SP- 07"/>
    <x v="0"/>
    <s v="Pozo productor "/>
    <s v="SP-146a(I)"/>
    <s v="SP-146a(I)"/>
    <m/>
    <s v="Integridad y Corrosión"/>
    <s v="Inhibidor de corrosión"/>
    <x v="3"/>
    <n v="1000232729"/>
    <n v="49"/>
    <n v="2.4500000000000002"/>
    <n v="46.55"/>
    <n v="10"/>
    <n v="22.81"/>
    <n v="70"/>
    <s v="Caudal de agua entre batchs"/>
    <s v="Batch Camión"/>
    <n v="4"/>
    <n v="4"/>
    <n v="91.24"/>
    <n v="91.24"/>
    <n v="91.24"/>
    <d v="2014-11-25T00:00:00"/>
    <s v="Programado"/>
    <d v="2021-01-07T00:00:00"/>
    <s v="BND21-IT559-0121"/>
    <s v="Mariana del Pozo"/>
    <m/>
    <m/>
    <m/>
    <m/>
    <s v="Bombeo Mecánico"/>
    <x v="1"/>
    <s v="S"/>
    <s v="Batch"/>
    <n v="3.2585000000000002"/>
    <n v="22.81"/>
    <n v="22.81"/>
    <n v="22.81"/>
    <n v="1"/>
    <n v="23"/>
    <n v="23"/>
    <n v="23"/>
    <s v="Camioneros"/>
    <m/>
    <n v="1799"/>
    <s v="A"/>
    <s v="SP- 07"/>
    <s v="Señal Picada"/>
    <m/>
  </r>
  <r>
    <s v="BOLLAND &amp; CIA. S.A.U"/>
    <d v="2023-12-01T00:00:00"/>
    <s v="Rincon de los Sauces"/>
    <s v="Señal Picada VAM"/>
    <s v="SP- 07"/>
    <x v="0"/>
    <s v="Pozo productor "/>
    <s v="SP-147a(I)"/>
    <s v="SP-147a(I)"/>
    <m/>
    <s v="Integridad y Corrosión"/>
    <s v="Inhibidor de corrosión"/>
    <x v="3"/>
    <n v="1000232729"/>
    <n v="80"/>
    <n v="2.4"/>
    <n v="77.599999999999994"/>
    <n v="10"/>
    <n v="37.25"/>
    <n v="32"/>
    <s v="Caudal de agua entre batchs"/>
    <s v="Batch Camión"/>
    <n v="2"/>
    <n v="0"/>
    <n v="74.5"/>
    <n v="0"/>
    <n v="0"/>
    <d v="2018-10-12T00:00:00"/>
    <s v="Programado"/>
    <d v="2019-08-31T00:00:00"/>
    <s v="BND21-IT436-0819"/>
    <s v="Mariana del Pozo"/>
    <m/>
    <m/>
    <m/>
    <m/>
    <s v="Cavidad Progresiva"/>
    <x v="1"/>
    <s v="Q"/>
    <s v="Batch"/>
    <n v="2.4831999999999996"/>
    <n v="37.25"/>
    <n v="37.25"/>
    <n v="37.25"/>
    <n v="1"/>
    <n v="37"/>
    <n v="37"/>
    <n v="37"/>
    <s v="Camioneros"/>
    <m/>
    <n v="1585"/>
    <s v="A"/>
    <s v="SP- 07"/>
    <s v="Señal Picada"/>
    <s v="p"/>
  </r>
  <r>
    <s v="BOLLAND &amp; CIA. S.A.U"/>
    <d v="2023-12-01T00:00:00"/>
    <s v="Rincon de los Sauces"/>
    <s v="Señal Picada VAM"/>
    <s v="SP- 07"/>
    <x v="0"/>
    <s v="Pozo productor "/>
    <s v="SP-147a(I)"/>
    <s v="SP-147a(I)"/>
    <m/>
    <s v="Integridad y Corrosión"/>
    <s v="Biocida"/>
    <x v="6"/>
    <n v="50600926"/>
    <n v="80"/>
    <n v="2.4"/>
    <n v="77.599999999999994"/>
    <n v="10"/>
    <n v="37.25"/>
    <n v="32"/>
    <s v="Caudal de agua entre batchs"/>
    <s v="Batch Camión"/>
    <n v="2"/>
    <n v="0"/>
    <n v="74.5"/>
    <n v="0"/>
    <n v="0"/>
    <d v="2018-10-12T00:00:00"/>
    <s v="Programado"/>
    <d v="2019-08-31T00:00:00"/>
    <s v="BND21-IT436-0819"/>
    <s v="Mariana del Pozo"/>
    <m/>
    <m/>
    <m/>
    <m/>
    <s v="Cavidad Progresiva"/>
    <x v="1"/>
    <s v="Q"/>
    <s v="Batch"/>
    <n v="2.4831999999999996"/>
    <n v="37.25"/>
    <n v="37.25"/>
    <n v="37.25"/>
    <n v="1"/>
    <n v="37"/>
    <n v="37"/>
    <n v="37"/>
    <s v="Camioneros"/>
    <m/>
    <n v="1585"/>
    <s v="A"/>
    <s v="SP- 07"/>
    <s v="Señal Picada"/>
    <s v="p"/>
  </r>
  <r>
    <s v="BOLLAND &amp; CIA. S.A.U"/>
    <d v="2023-12-01T00:00:00"/>
    <s v="Rincon de los Sauces"/>
    <s v="Señal Picada VAM"/>
    <s v="SP- 07"/>
    <x v="0"/>
    <s v="Pozo productor "/>
    <s v="SP-162(I)[00]a"/>
    <s v="SP-162(I)[00]a"/>
    <m/>
    <s v="Integridad y Corrosión"/>
    <s v="Inhibidor de corrosión"/>
    <x v="3"/>
    <n v="1000232729"/>
    <n v="192"/>
    <n v="6.3360000000000003"/>
    <n v="185.66399999999999"/>
    <n v="10"/>
    <n v="62.38"/>
    <n v="48"/>
    <s v="Caudal de agua entre batchs"/>
    <s v="Batch Camión"/>
    <n v="4"/>
    <n v="4"/>
    <n v="249.52"/>
    <n v="249.52"/>
    <n v="249.52"/>
    <d v="2014-08-14T00:00:00"/>
    <s v="Programado"/>
    <d v="2022-04-25T00:00:00"/>
    <s v="0106-OESTE-22"/>
    <s v="Mariana del Pozo"/>
    <m/>
    <m/>
    <m/>
    <m/>
    <s v="Cavidad Progresiva"/>
    <x v="1"/>
    <s v="S"/>
    <s v="Batch&amp;Recirc"/>
    <n v="8.9118719999999989"/>
    <n v="62.38"/>
    <n v="62.38"/>
    <n v="62.38"/>
    <n v="1"/>
    <n v="62"/>
    <n v="62"/>
    <n v="62"/>
    <s v="Camioneros"/>
    <m/>
    <n v="1985"/>
    <s v="A"/>
    <s v="SP- 07"/>
    <s v="Señal Picada"/>
    <m/>
  </r>
  <r>
    <s v="BOLLAND &amp; CIA. S.A.U"/>
    <d v="2023-12-01T00:00:00"/>
    <s v="Rincon de los Sauces"/>
    <s v="Señal Picada VAM"/>
    <s v="SP- 07"/>
    <x v="0"/>
    <s v="Pozo productor "/>
    <s v="SP-216"/>
    <s v="SP-216"/>
    <m/>
    <s v="Integridad y Corrosión"/>
    <s v="Inhibidor de corrosión"/>
    <x v="3"/>
    <n v="1000232729"/>
    <n v="95"/>
    <n v="2.85"/>
    <n v="92.15"/>
    <n v="10"/>
    <n v="35.479999999999997"/>
    <n v="55"/>
    <s v="Caudal de agua entre batchs"/>
    <s v="Batch Camión"/>
    <n v="4"/>
    <n v="4"/>
    <n v="141.91999999999999"/>
    <n v="141.91999999999999"/>
    <n v="141.91999999999999"/>
    <d v="2015-06-29T00:00:00"/>
    <s v="Programado"/>
    <d v="2018-01-12T00:00:00"/>
    <s v="BND21-IT185-0118"/>
    <s v="Mariana del Pozo"/>
    <m/>
    <m/>
    <m/>
    <m/>
    <s v="Electro Sumergible"/>
    <x v="1"/>
    <s v="S"/>
    <s v="Batch"/>
    <n v="5.0682499999999999"/>
    <n v="35.479999999999997"/>
    <n v="35.479999999999997"/>
    <n v="35.479999999999997"/>
    <n v="1"/>
    <n v="35"/>
    <n v="35"/>
    <n v="35"/>
    <s v="Camioneros"/>
    <m/>
    <n v="2179"/>
    <s v="A"/>
    <s v="SP- 07"/>
    <s v="Señal Picada"/>
    <m/>
  </r>
  <r>
    <s v="BOLLAND &amp; CIA. S.A.U"/>
    <d v="2023-12-01T00:00:00"/>
    <s v="Rincon de los Sauces"/>
    <s v="Señal Picada VAM"/>
    <s v="SP- 07"/>
    <x v="0"/>
    <s v="Pozo productor "/>
    <s v="SP-216"/>
    <s v="SP-216"/>
    <m/>
    <s v="Integridad y Corrosión"/>
    <s v="Biocida"/>
    <x v="6"/>
    <n v="50600926"/>
    <n v="95"/>
    <n v="2.85"/>
    <n v="92.15"/>
    <n v="10"/>
    <n v="55.29"/>
    <n v="40"/>
    <s v="Caudal de agua entre batchs"/>
    <s v="Batch Camión"/>
    <n v="2"/>
    <n v="2"/>
    <n v="110.58"/>
    <n v="110.58"/>
    <n v="110.58"/>
    <d v="2018-01-07T00:00:00"/>
    <s v="Programado"/>
    <d v="2018-01-12T00:00:00"/>
    <s v="BND21-IT185-0118"/>
    <s v="Mariana del Pozo"/>
    <m/>
    <m/>
    <m/>
    <m/>
    <s v="Electro Sumergible"/>
    <x v="1"/>
    <s v="Q"/>
    <s v="Batch"/>
    <n v="3.6859999999999999"/>
    <n v="55.29"/>
    <n v="55.29"/>
    <n v="55.29"/>
    <n v="1"/>
    <n v="55"/>
    <n v="55"/>
    <n v="55"/>
    <s v="Camioneros"/>
    <m/>
    <n v="2179"/>
    <s v="A"/>
    <s v="SP- 07"/>
    <s v="Señal Picada"/>
    <m/>
  </r>
  <r>
    <s v="BOLLAND &amp; CIA. S.A.U"/>
    <d v="2023-12-01T00:00:00"/>
    <s v="Rincon de los Sauces"/>
    <s v="Señal Picada VAM"/>
    <s v="SP- 07"/>
    <x v="0"/>
    <s v="Pozo productor "/>
    <s v="SP-225"/>
    <s v="SP-225"/>
    <m/>
    <s v="Integridad y Corrosión"/>
    <s v="Biocida"/>
    <x v="6"/>
    <n v="50600926"/>
    <n v="46.6"/>
    <n v="4.194"/>
    <n v="42.405999999999999"/>
    <n v="10"/>
    <n v="20"/>
    <n v="30"/>
    <s v="Caudal de agua entre batchs"/>
    <s v="Batch Camión"/>
    <n v="2"/>
    <n v="2"/>
    <n v="40"/>
    <n v="40"/>
    <n v="40"/>
    <d v="2011-02-27T00:00:00"/>
    <s v="Programado"/>
    <d v="2017-01-25T00:00:00"/>
    <s v="BND21-IT107-0117"/>
    <s v="Mariana del Pozo"/>
    <m/>
    <m/>
    <m/>
    <m/>
    <s v="Cavidad Progresiva"/>
    <x v="1"/>
    <s v="Q"/>
    <s v="Batch"/>
    <n v="1.2721800000000001"/>
    <n v="19.079999999999998"/>
    <n v="20"/>
    <n v="20"/>
    <n v="1"/>
    <n v="19"/>
    <n v="20"/>
    <n v="20"/>
    <s v="Camioneros"/>
    <m/>
    <n v="2525"/>
    <s v="A"/>
    <s v="SP- 07"/>
    <s v="Señal Picada"/>
    <m/>
  </r>
  <r>
    <s v="BOLLAND &amp; CIA. S.A.U"/>
    <d v="2023-12-01T00:00:00"/>
    <s v="Rincon de los Sauces"/>
    <s v="Señal Picada VAM"/>
    <s v="SP- 07"/>
    <x v="0"/>
    <s v="Pozo productor "/>
    <s v="SP-229"/>
    <s v="SP-229"/>
    <m/>
    <s v="Integridad y Corrosión"/>
    <s v="Inhibidor de corrosión"/>
    <x v="3"/>
    <n v="1000232729"/>
    <n v="44.3"/>
    <n v="2.4359999999999999"/>
    <n v="41.863999999999997"/>
    <n v="0"/>
    <n v="20"/>
    <n v="60"/>
    <s v="Caudal de agua entre batchs"/>
    <s v="Batch Camión"/>
    <n v="4"/>
    <n v="4"/>
    <n v="80"/>
    <n v="80"/>
    <n v="80"/>
    <d v="2013-12-22T00:00:00"/>
    <s v="Programado"/>
    <d v="2023-03-22T00:00:00"/>
    <s v="Minuta YPF 18-4-23"/>
    <s v="Mariana del Pozo"/>
    <m/>
    <m/>
    <m/>
    <m/>
    <s v="Bombeo Mecánico"/>
    <x v="1"/>
    <s v="S"/>
    <s v="Batch&amp;Recirc"/>
    <n v="2.5118399999999999"/>
    <n v="17.579999999999998"/>
    <n v="20"/>
    <n v="20"/>
    <n v="1"/>
    <n v="18"/>
    <n v="20"/>
    <n v="20"/>
    <s v="Camioneros"/>
    <m/>
    <n v="1870"/>
    <s v="A"/>
    <s v="SP- 07"/>
    <s v="Señal Picada"/>
    <m/>
  </r>
  <r>
    <s v="BOLLAND &amp; CIA. S.A.U"/>
    <d v="2023-12-01T00:00:00"/>
    <s v="Rincon de los Sauces"/>
    <s v="Señal Picada VAM"/>
    <s v="SP- 07"/>
    <x v="0"/>
    <s v="Pozo productor "/>
    <s v="SP-236"/>
    <s v="SP-236"/>
    <m/>
    <s v="Integridad y Corrosión"/>
    <s v="Inhibidor de corrosión"/>
    <x v="3"/>
    <n v="1000232729"/>
    <n v="25"/>
    <n v="1.5"/>
    <n v="23.5"/>
    <n v="0"/>
    <n v="35.25"/>
    <n v="100"/>
    <s v="Caudal de agua entre batchs"/>
    <s v="Batch Camión"/>
    <n v="2"/>
    <n v="2"/>
    <n v="70.5"/>
    <n v="70.5"/>
    <n v="70.5"/>
    <d v="2010-05-18T00:00:00"/>
    <s v="Programado"/>
    <d v="2023-05-31T00:00:00"/>
    <s v="0136-OESTE-23"/>
    <s v="Mariana del Pozo"/>
    <m/>
    <m/>
    <m/>
    <m/>
    <s v="Bombeo Mecánico"/>
    <x v="1"/>
    <s v="Q"/>
    <s v="Batch"/>
    <n v="2.35"/>
    <n v="35.25"/>
    <n v="35.25"/>
    <n v="35.25"/>
    <n v="1"/>
    <n v="35"/>
    <n v="35"/>
    <n v="35"/>
    <s v="Camioneros"/>
    <m/>
    <n v="3051"/>
    <s v="A"/>
    <s v="SP- 07"/>
    <s v="Señal Picada"/>
    <m/>
  </r>
  <r>
    <s v="BOLLAND &amp; CIA. S.A.U"/>
    <d v="2023-12-01T00:00:00"/>
    <s v="Rincon de los Sauces"/>
    <s v="Señal Picada VAM"/>
    <s v="SP- 07"/>
    <x v="0"/>
    <s v="Pozo productor "/>
    <s v="SP-236"/>
    <s v="SP-236"/>
    <m/>
    <s v="Integridad y Corrosión"/>
    <s v="Biocida"/>
    <x v="6"/>
    <n v="50600926"/>
    <n v="25"/>
    <n v="1.5"/>
    <n v="23.5"/>
    <n v="0"/>
    <n v="28.2"/>
    <n v="80"/>
    <s v="Caudal de agua entre batchs"/>
    <s v="Batch Camión"/>
    <n v="2"/>
    <n v="2"/>
    <n v="56.4"/>
    <n v="56.4"/>
    <n v="56.4"/>
    <d v="2010-05-18T00:00:00"/>
    <s v="Programado"/>
    <d v="2023-05-31T00:00:00"/>
    <s v="0136-OESTE-23"/>
    <s v="Mariana del Pozo"/>
    <m/>
    <m/>
    <m/>
    <m/>
    <s v="Bombeo Mecánico"/>
    <x v="1"/>
    <s v="Q"/>
    <s v="Batch"/>
    <n v="1.88"/>
    <n v="28.2"/>
    <n v="28.2"/>
    <n v="28.2"/>
    <n v="1"/>
    <n v="28"/>
    <n v="28"/>
    <n v="28"/>
    <s v="Camioneros"/>
    <m/>
    <n v="3051"/>
    <s v="A"/>
    <s v="SP- 07"/>
    <s v="Señal Picada"/>
    <m/>
  </r>
  <r>
    <s v="BOLLAND &amp; CIA. S.A.U"/>
    <d v="2023-12-01T00:00:00"/>
    <s v="Rincon de los Sauces"/>
    <s v="Señal Picada VAM"/>
    <s v="SP- 07"/>
    <x v="0"/>
    <s v="Pozo productor "/>
    <s v="SP-239"/>
    <s v="SP-239"/>
    <m/>
    <s v="Integridad y Corrosión"/>
    <s v="Inhibidor de corrosión"/>
    <x v="3"/>
    <n v="1000232729"/>
    <n v="16"/>
    <n v="1.0640000000000001"/>
    <n v="14.936"/>
    <n v="10"/>
    <n v="56.01"/>
    <n v="250"/>
    <s v="Caudal de agua entre batchs"/>
    <s v="Batch Camión"/>
    <n v="2"/>
    <n v="2"/>
    <n v="112.02"/>
    <n v="112.02"/>
    <n v="112.02"/>
    <d v="2018-05-30T00:00:00"/>
    <s v="Programado"/>
    <d v="2022-01-17T00:00:00"/>
    <s v="0009-OESTE-22"/>
    <s v="Mariana del Pozo"/>
    <m/>
    <m/>
    <m/>
    <m/>
    <s v="Bombeo Mecánico"/>
    <x v="1"/>
    <s v="Q"/>
    <s v="Batch"/>
    <n v="3.734"/>
    <n v="56.01"/>
    <n v="56.01"/>
    <n v="56.01"/>
    <n v="1"/>
    <n v="56"/>
    <n v="56"/>
    <n v="56"/>
    <s v="Camioneros"/>
    <m/>
    <n v="2035"/>
    <s v="C"/>
    <s v="SP- 07"/>
    <s v="Señal Picada"/>
    <m/>
  </r>
  <r>
    <s v="BOLLAND &amp; CIA. S.A.U"/>
    <d v="2023-12-01T00:00:00"/>
    <s v="Rincon de los Sauces"/>
    <s v="Señal Picada VAM"/>
    <s v="SP- 07"/>
    <x v="0"/>
    <s v="Pozo productor "/>
    <s v="SP-246"/>
    <s v="SP-246"/>
    <m/>
    <s v="Integridad y Corrosión"/>
    <s v="Inhibidor de corrosión"/>
    <x v="3"/>
    <n v="1000232729"/>
    <n v="61"/>
    <n v="2.0739999999999998"/>
    <n v="58.926000000000002"/>
    <n v="10"/>
    <n v="33"/>
    <n v="80"/>
    <s v="Caudal de agua entre batchs"/>
    <s v="Batch Camión"/>
    <n v="4"/>
    <n v="0"/>
    <n v="132"/>
    <n v="0"/>
    <n v="0"/>
    <d v="2013-01-15T00:00:00"/>
    <s v="Programado"/>
    <d v="2021-01-11T00:00:00"/>
    <s v="BND21-IT561-0121"/>
    <s v="Mariana del Pozo"/>
    <m/>
    <m/>
    <m/>
    <m/>
    <s v="Cavidad Progresiva"/>
    <x v="1"/>
    <s v="S"/>
    <s v="Batch"/>
    <n v="4.71408"/>
    <n v="33"/>
    <n v="33"/>
    <n v="33"/>
    <n v="1"/>
    <n v="33"/>
    <n v="33"/>
    <n v="33"/>
    <s v="Camioneros"/>
    <m/>
    <n v="1544"/>
    <s v="A"/>
    <s v="SP- 07"/>
    <s v="Señal Picada"/>
    <s v="p"/>
  </r>
  <r>
    <s v="BOLLAND &amp; CIA. S.A.U"/>
    <d v="2023-12-01T00:00:00"/>
    <s v="Rincon de los Sauces"/>
    <s v="Señal Picada VAM"/>
    <s v="SP- 07"/>
    <x v="0"/>
    <s v="Pozo productor "/>
    <s v="SP-246"/>
    <s v="SP-246"/>
    <m/>
    <s v="Integridad y Corrosión"/>
    <s v="Biocida"/>
    <x v="6"/>
    <n v="50600926"/>
    <n v="61"/>
    <n v="2.0739999999999998"/>
    <n v="58.926000000000002"/>
    <n v="10"/>
    <n v="20.329999999999998"/>
    <n v="23"/>
    <s v="Caudal de agua entre batchs"/>
    <s v="Batch Camión"/>
    <n v="2"/>
    <n v="0"/>
    <n v="40.659999999999997"/>
    <n v="0"/>
    <n v="0"/>
    <d v="2018-09-04T00:00:00"/>
    <s v="Programado"/>
    <d v="2021-01-11T00:00:00"/>
    <s v="BND21-IT561-0121"/>
    <s v="Mariana del Pozo"/>
    <m/>
    <m/>
    <m/>
    <m/>
    <s v="Cavidad Progresiva"/>
    <x v="1"/>
    <s v="Q"/>
    <s v="Batch"/>
    <n v="1.3552979999999999"/>
    <n v="20.329999999999998"/>
    <n v="20.329999999999998"/>
    <n v="20.329999999999998"/>
    <n v="1"/>
    <n v="20"/>
    <n v="20"/>
    <n v="20"/>
    <s v="Camioneros"/>
    <m/>
    <n v="1544"/>
    <s v="A"/>
    <s v="SP- 07"/>
    <s v="Señal Picada"/>
    <s v="p"/>
  </r>
  <r>
    <s v="BOLLAND &amp; CIA. S.A.U"/>
    <d v="2023-12-01T00:00:00"/>
    <s v="Rincon de los Sauces"/>
    <s v="Señal Picada VAM"/>
    <s v="SP- 07"/>
    <x v="0"/>
    <s v="Pozo productor "/>
    <s v="SP-247"/>
    <s v="SP-247"/>
    <m/>
    <s v="Integridad y Corrosión"/>
    <s v="Inhibidor de corrosión"/>
    <x v="3"/>
    <n v="1000232729"/>
    <n v="41"/>
    <n v="1.6930000000000001"/>
    <n v="39.307000000000002"/>
    <n v="10"/>
    <n v="32.43"/>
    <n v="55"/>
    <s v="Caudal de agua entre batchs"/>
    <s v="Batch Camión"/>
    <n v="2"/>
    <n v="0"/>
    <n v="64.86"/>
    <n v="0"/>
    <n v="0"/>
    <d v="2009-10-01T00:00:00"/>
    <s v="Programado"/>
    <d v="2021-03-27T00:00:00"/>
    <s v="BND21-IT597-0321"/>
    <s v="Mariana del Pozo"/>
    <m/>
    <m/>
    <m/>
    <m/>
    <s v="Bombeo Mecánico"/>
    <x v="1"/>
    <s v="Q"/>
    <s v="Batch"/>
    <n v="2.1618850000000003"/>
    <n v="32.43"/>
    <n v="32.43"/>
    <n v="32.43"/>
    <n v="1"/>
    <n v="32"/>
    <n v="32"/>
    <n v="32"/>
    <s v="Camioneros"/>
    <m/>
    <n v="2939"/>
    <s v="B"/>
    <s v="SP- 07"/>
    <s v="Señal Picada"/>
    <s v="p"/>
  </r>
  <r>
    <s v="BOLLAND &amp; CIA. S.A.U"/>
    <d v="2023-12-01T00:00:00"/>
    <s v="Rincon de los Sauces"/>
    <s v="Señal Picada VAM"/>
    <s v="SP- 07"/>
    <x v="0"/>
    <s v="Pozo productor "/>
    <s v="SP-250"/>
    <s v="SP-250"/>
    <m/>
    <s v="Integridad y Corrosión"/>
    <s v="Inhibidor de corrosión"/>
    <x v="3"/>
    <n v="1000232729"/>
    <n v="87.7"/>
    <n v="3.069"/>
    <n v="84.631"/>
    <n v="10"/>
    <n v="101.56"/>
    <n v="80"/>
    <s v="Caudal de agua entre batchs"/>
    <s v="Batch Camión"/>
    <n v="2"/>
    <n v="2"/>
    <n v="203.12"/>
    <n v="203.12"/>
    <n v="203.12"/>
    <d v="2016-06-28T00:00:00"/>
    <s v="Programado"/>
    <d v="2021-07-13T00:00:00"/>
    <s v="BND21-IT651-0721"/>
    <s v="Mariana del Pozo"/>
    <m/>
    <m/>
    <m/>
    <m/>
    <s v="Bombeo Mecánico"/>
    <x v="1"/>
    <s v="Q"/>
    <s v="Batch"/>
    <n v="6.7704799999999992"/>
    <n v="101.56"/>
    <n v="101.56"/>
    <n v="101.56"/>
    <n v="1"/>
    <n v="102"/>
    <n v="102"/>
    <n v="102"/>
    <s v="Camioneros"/>
    <m/>
    <n v="1482"/>
    <s v="B"/>
    <s v="SP- 07"/>
    <s v="Señal Picada"/>
    <m/>
  </r>
  <r>
    <s v="BOLLAND &amp; CIA. S.A.U"/>
    <d v="2023-12-01T00:00:00"/>
    <s v="Rincon de los Sauces"/>
    <s v="Señal Picada VAM"/>
    <s v="SP- 07"/>
    <x v="0"/>
    <s v="Pozo productor "/>
    <s v="SP-250"/>
    <s v="SP-250"/>
    <m/>
    <s v="Integridad y Corrosión"/>
    <s v="Biocida"/>
    <x v="6"/>
    <n v="50600926"/>
    <n v="87.7"/>
    <n v="3.069"/>
    <n v="84.631"/>
    <n v="10"/>
    <n v="126.95"/>
    <n v="50"/>
    <s v="Caudal de agua entre batchs"/>
    <s v="Batch Camión"/>
    <n v="1"/>
    <n v="1"/>
    <n v="126.95"/>
    <n v="126.95"/>
    <n v="126.95"/>
    <d v="2016-06-28T00:00:00"/>
    <s v="Programado"/>
    <d v="2021-07-13T00:00:00"/>
    <s v="BND21-IT651-0721"/>
    <s v="Mariana del Pozo"/>
    <m/>
    <m/>
    <m/>
    <m/>
    <s v="Bombeo Mecánico"/>
    <x v="1"/>
    <s v="M"/>
    <s v="Batch"/>
    <n v="4.2315500000000004"/>
    <n v="126.95"/>
    <n v="126.95"/>
    <n v="126.95"/>
    <n v="1"/>
    <n v="127"/>
    <n v="127"/>
    <n v="127"/>
    <s v="Camioneros"/>
    <m/>
    <n v="1482"/>
    <s v="B"/>
    <s v="SP- 07"/>
    <s v="Señal Picada"/>
    <m/>
  </r>
  <r>
    <s v="BOLLAND &amp; CIA. S.A.U"/>
    <d v="2023-12-01T00:00:00"/>
    <s v="Rincon de los Sauces"/>
    <s v="Señal Picada VAM"/>
    <s v="SP- 07"/>
    <x v="0"/>
    <s v="Pozo productor "/>
    <s v="SP-293a"/>
    <s v="SP-293a"/>
    <m/>
    <s v="Integridad y Corrosión"/>
    <s v="Inhibidor de corrosión"/>
    <x v="3"/>
    <n v="1000232729"/>
    <n v="89.2"/>
    <n v="1.3380000000000001"/>
    <n v="87.861999999999995"/>
    <n v="10"/>
    <n v="20"/>
    <n v="15"/>
    <s v="Caudal de agua entre batchs"/>
    <s v="Batch Camión"/>
    <n v="2"/>
    <n v="2"/>
    <n v="40"/>
    <n v="40"/>
    <n v="40"/>
    <d v="1899-12-30T00:00:00"/>
    <s v="Programado"/>
    <d v="2020-06-30T00:00:00"/>
    <s v="BNDFI 0001-8 - Minuta YPF 30-06-2020"/>
    <s v="Mariana del Pozo"/>
    <m/>
    <m/>
    <m/>
    <m/>
    <s v="Cavidad Progresiva"/>
    <x v="1"/>
    <s v="Q"/>
    <s v="Batch"/>
    <n v="1.3179299999999998"/>
    <n v="19.77"/>
    <n v="20"/>
    <n v="20"/>
    <n v="1"/>
    <n v="20"/>
    <n v="20"/>
    <n v="20"/>
    <s v="Camioneros"/>
    <m/>
    <n v="2445"/>
    <s v="B"/>
    <s v="SP- 07"/>
    <s v="Señal Picada"/>
    <m/>
  </r>
  <r>
    <s v="BOLLAND &amp; CIA. S.A.U"/>
    <d v="2023-12-01T00:00:00"/>
    <s v="Rincon de los Sauces"/>
    <s v="Señal Picada VAM"/>
    <s v="SP- 07"/>
    <x v="0"/>
    <s v="Pozo productor "/>
    <s v="SP-296a"/>
    <s v="SP-296a"/>
    <m/>
    <s v="Integridad y Corrosión"/>
    <s v="Inhibidor de corrosión"/>
    <x v="3"/>
    <n v="1000232729"/>
    <n v="103"/>
    <n v="2.657"/>
    <n v="100.343"/>
    <n v="10"/>
    <n v="20"/>
    <n v="28"/>
    <s v="Caudal de agua entre batchs"/>
    <s v="Batch Camión"/>
    <n v="4"/>
    <n v="0"/>
    <n v="80"/>
    <n v="0"/>
    <n v="0"/>
    <d v="2011-08-01T00:00:00"/>
    <s v="Programado"/>
    <d v="2020-06-30T00:00:00"/>
    <s v="BNDFI 0001-8 - Minuta YPF 30-06-2020"/>
    <s v="Mariana del Pozo"/>
    <m/>
    <m/>
    <m/>
    <m/>
    <s v="Cavidad Progresiva"/>
    <x v="1"/>
    <s v="S"/>
    <s v="Batch"/>
    <n v="2.8096040000000002"/>
    <n v="19.670000000000002"/>
    <n v="20"/>
    <n v="20"/>
    <n v="1"/>
    <n v="20"/>
    <n v="20"/>
    <n v="20"/>
    <s v="Camioneros"/>
    <m/>
    <n v="2435"/>
    <s v="A"/>
    <s v="SP- 07"/>
    <s v="Señal Picada"/>
    <s v="p"/>
  </r>
  <r>
    <s v="BOLLAND &amp; CIA. S.A.U"/>
    <d v="2023-12-01T00:00:00"/>
    <s v="Rincon de los Sauces"/>
    <s v="Señal Picada VAM"/>
    <s v="SP- 07"/>
    <x v="0"/>
    <s v="Pozo productor "/>
    <s v="SP-344[00]a"/>
    <s v="SP-344[00]a"/>
    <m/>
    <s v="Integridad y Corrosión"/>
    <s v="Inhibidor de corrosión"/>
    <x v="3"/>
    <n v="1000232729"/>
    <n v="63"/>
    <n v="1.1339999999999999"/>
    <n v="61.866"/>
    <n v="10"/>
    <n v="31.55"/>
    <n v="34"/>
    <s v="Caudal de agua entre batchs"/>
    <s v="Batch Camión"/>
    <n v="2"/>
    <n v="0"/>
    <n v="63.1"/>
    <n v="0"/>
    <n v="0"/>
    <d v="2014-12-01T00:00:00"/>
    <s v="Programado"/>
    <d v="2022-09-19T00:00:00"/>
    <s v="0258-OESTE-22"/>
    <m/>
    <m/>
    <m/>
    <m/>
    <m/>
    <s v="Bombeo Mecánico"/>
    <x v="1"/>
    <s v="Q"/>
    <s v="Batch&amp;Recirc"/>
    <n v="2.1034440000000001"/>
    <n v="31.55"/>
    <n v="31.55"/>
    <n v="31.55"/>
    <n v="1"/>
    <n v="32"/>
    <n v="32"/>
    <n v="32"/>
    <s v="Camioneros"/>
    <m/>
    <n v="2242"/>
    <s v="B"/>
    <s v="SP- 07"/>
    <s v="Señal Picada"/>
    <s v="p"/>
  </r>
  <r>
    <s v="BOLLAND &amp; CIA. S.A.U"/>
    <d v="2023-12-01T00:00:00"/>
    <s v="Rincon de los Sauces"/>
    <s v="Señal Picada VAM"/>
    <s v="SP- 07"/>
    <x v="0"/>
    <s v="Pozo productor "/>
    <s v="SP-79(I)"/>
    <s v="SP-79(I)"/>
    <m/>
    <s v="Integridad y Corrosión"/>
    <s v="Inhibidor de corrosión"/>
    <x v="3"/>
    <n v="1000232729"/>
    <n v="145"/>
    <n v="4.0599999999999996"/>
    <n v="140.94"/>
    <n v="10"/>
    <n v="73.989999999999995"/>
    <n v="35"/>
    <s v="Caudal de agua entre batchs"/>
    <s v="Batch Camión"/>
    <n v="2"/>
    <n v="2"/>
    <n v="147.97999999999999"/>
    <n v="147.97999999999999"/>
    <n v="147.97999999999999"/>
    <d v="2018-04-10T00:00:00"/>
    <s v="Programado"/>
    <d v="2020-12-22T00:00:00"/>
    <s v="BND21-IT549-1220"/>
    <s v="Mariana del Pozo"/>
    <m/>
    <m/>
    <m/>
    <m/>
    <s v="Cavidad Progresiva"/>
    <x v="1"/>
    <s v="Q"/>
    <s v="Batch"/>
    <n v="4.9329000000000001"/>
    <n v="73.989999999999995"/>
    <n v="73.989999999999995"/>
    <n v="73.989999999999995"/>
    <n v="1"/>
    <n v="74"/>
    <n v="74"/>
    <n v="74"/>
    <s v="Camioneros"/>
    <m/>
    <n v="1529"/>
    <s v="A"/>
    <s v="SP- 07"/>
    <s v="Señal Picada"/>
    <m/>
  </r>
  <r>
    <s v="BOLLAND &amp; CIA. S.A.U"/>
    <d v="2023-12-01T00:00:00"/>
    <s v="Rincon de los Sauces"/>
    <s v="Señal Picada VAM"/>
    <s v="SP- 07"/>
    <x v="0"/>
    <s v="Pozo productor "/>
    <s v="SP-79(I)"/>
    <s v="SP-79(I)"/>
    <m/>
    <s v="Integridad y Corrosión"/>
    <s v="Biocida"/>
    <x v="6"/>
    <n v="50600926"/>
    <n v="145"/>
    <n v="4.0599999999999996"/>
    <n v="140.94"/>
    <n v="10"/>
    <n v="42.28"/>
    <n v="20"/>
    <s v="Caudal de agua entre batchs"/>
    <s v="Batch Camión"/>
    <n v="2"/>
    <n v="2"/>
    <n v="84.56"/>
    <n v="84.56"/>
    <n v="84.56"/>
    <d v="2021-01-21T00:00:00"/>
    <s v="Programado"/>
    <d v="2020-12-22T00:00:00"/>
    <s v="BND21-IT549-1220"/>
    <s v="Mariana del Pozo"/>
    <m/>
    <m/>
    <m/>
    <m/>
    <s v="Cavidad Progresiva"/>
    <x v="1"/>
    <s v="Q"/>
    <s v="Batch"/>
    <n v="2.8188"/>
    <n v="42.28"/>
    <n v="42.28"/>
    <n v="42.28"/>
    <n v="1"/>
    <n v="42"/>
    <n v="42"/>
    <n v="42"/>
    <s v="Camioneros"/>
    <m/>
    <n v="1529"/>
    <s v="A"/>
    <s v="SP- 07"/>
    <s v="Señal Picada"/>
    <m/>
  </r>
  <r>
    <s v="BOLLAND &amp; CIA. S.A.U"/>
    <d v="2023-12-01T00:00:00"/>
    <s v="Rincon de los Sauces"/>
    <s v="Señal Picada VAM"/>
    <s v="SP- 09"/>
    <x v="0"/>
    <s v="Pozo productor "/>
    <s v="SP-0295[00]a"/>
    <s v="SP-0295[00]a"/>
    <m/>
    <s v="Integridad y Corrosión"/>
    <s v="Biocida"/>
    <x v="6"/>
    <n v="50600926"/>
    <n v="209.8"/>
    <n v="1.909"/>
    <n v="207.89099999999999"/>
    <n v="50"/>
    <n v="93.55"/>
    <n v="30"/>
    <s v="Caudal de agua entre batchs"/>
    <s v="Batch Camión"/>
    <n v="2"/>
    <n v="2"/>
    <n v="187.1"/>
    <n v="187.1"/>
    <n v="187.1"/>
    <d v="2013-03-29T00:00:00"/>
    <s v="Programado"/>
    <d v="2019-09-06T00:00:00"/>
    <s v="BND21-IT217-0918"/>
    <s v="Mariana del Pozo"/>
    <m/>
    <m/>
    <m/>
    <m/>
    <s v="Electro Sumergible"/>
    <x v="1"/>
    <s v="Q"/>
    <s v="Batch"/>
    <n v="6.2367299999999997"/>
    <n v="93.55"/>
    <n v="93.55"/>
    <n v="93.55"/>
    <n v="1"/>
    <n v="94"/>
    <n v="94"/>
    <n v="94"/>
    <s v="Camioneros"/>
    <m/>
    <n v="1938"/>
    <s v="B"/>
    <s v="SP- 09"/>
    <s v="Señal Picada"/>
    <m/>
  </r>
  <r>
    <s v="BOLLAND &amp; CIA. S.A.U"/>
    <d v="2023-12-01T00:00:00"/>
    <s v="Rincon de los Sauces"/>
    <s v="Señal Picada VAM"/>
    <s v="SP- 09"/>
    <x v="0"/>
    <s v="Pozo productor "/>
    <s v="SP-152a(I)"/>
    <s v="SP-152a(I)"/>
    <m/>
    <s v="Integridad y Corrosión"/>
    <s v="Biocida"/>
    <x v="6"/>
    <n v="50600926"/>
    <n v="115.5"/>
    <n v="1.3169999999999999"/>
    <n v="114.18300000000001"/>
    <n v="100"/>
    <n v="20.55"/>
    <n v="12"/>
    <s v="Caudal de agua entre batchs"/>
    <s v="Batch Camión"/>
    <n v="2"/>
    <n v="2"/>
    <n v="41.1"/>
    <n v="41.1"/>
    <n v="41.1"/>
    <d v="2016-07-18T00:00:00"/>
    <s v="Programado"/>
    <d v="2020-06-30T00:00:00"/>
    <s v="BNDFI 0001-8 - Minuta YPF 30-06-2020"/>
    <s v="Mariana del Pozo"/>
    <m/>
    <m/>
    <m/>
    <m/>
    <s v="Electro Sumergible"/>
    <x v="1"/>
    <s v="Q"/>
    <s v="Batch"/>
    <n v="1.3701960000000002"/>
    <n v="20.55"/>
    <n v="20.55"/>
    <n v="20.55"/>
    <n v="1"/>
    <n v="21"/>
    <n v="21"/>
    <n v="21"/>
    <s v="Camioneros"/>
    <m/>
    <n v="2720"/>
    <s v="C"/>
    <s v="SP- 09"/>
    <s v="Señal Picada"/>
    <m/>
  </r>
  <r>
    <s v="BOLLAND &amp; CIA. S.A.U"/>
    <d v="2023-12-01T00:00:00"/>
    <s v="Rincon de los Sauces"/>
    <s v="Señal Picada VAM"/>
    <s v="SP- 09"/>
    <x v="0"/>
    <s v="Pozo productor "/>
    <s v="SP-228"/>
    <s v="SP-228"/>
    <m/>
    <s v="Integridad y Corrosión"/>
    <s v="Inhibidor de corrosión"/>
    <x v="3"/>
    <n v="1000232729"/>
    <n v="43.4"/>
    <n v="4.0279999999999996"/>
    <n v="39.372"/>
    <n v="10"/>
    <n v="32.479999999999997"/>
    <n v="55"/>
    <s v="Caudal de agua entre batchs"/>
    <s v="Batch Camión"/>
    <n v="2"/>
    <n v="2"/>
    <n v="64.959999999999994"/>
    <n v="64.959999999999994"/>
    <n v="64.959999999999994"/>
    <d v="2013-05-30T00:00:00"/>
    <s v="Programado"/>
    <d v="2020-03-16T00:00:00"/>
    <s v="BND21-IT475-0320"/>
    <s v="Mariana del Pozo"/>
    <m/>
    <m/>
    <m/>
    <m/>
    <s v="Cavidad Progresiva"/>
    <x v="1"/>
    <s v="Q"/>
    <s v="Batch"/>
    <n v="2.1654599999999999"/>
    <n v="32.479999999999997"/>
    <n v="32.479999999999997"/>
    <n v="32.479999999999997"/>
    <n v="1"/>
    <n v="32"/>
    <n v="32"/>
    <n v="32"/>
    <s v="Camioneros"/>
    <m/>
    <n v="1981"/>
    <s v="A"/>
    <s v="SP- 09"/>
    <s v="Señal Picada"/>
    <m/>
  </r>
  <r>
    <s v="BOLLAND &amp; CIA. S.A.U"/>
    <d v="2023-12-01T00:00:00"/>
    <s v="Rincon de los Sauces"/>
    <s v="Señal Picada VAM"/>
    <s v="SP- 09"/>
    <x v="0"/>
    <s v="Pozo productor "/>
    <s v="SP-259"/>
    <s v="SP-259"/>
    <m/>
    <s v="Integridad y Corrosión"/>
    <s v="Inhibidor de corrosión"/>
    <x v="3"/>
    <n v="1000232729"/>
    <n v="80.47"/>
    <n v="5.48"/>
    <n v="74.989999999999995"/>
    <n v="200"/>
    <n v="20"/>
    <n v="35"/>
    <s v="Caudal de agua entre batchs"/>
    <s v="Batch Camión"/>
    <n v="4"/>
    <n v="4"/>
    <n v="80"/>
    <n v="80"/>
    <n v="80"/>
    <d v="2008-11-21T00:00:00"/>
    <s v="Programado"/>
    <d v="2020-06-30T00:00:00"/>
    <s v="BNDFI 0001-8 - Minuta YPF 30-06-2020"/>
    <s v="Mariana del Pozo"/>
    <m/>
    <m/>
    <m/>
    <m/>
    <s v="Bombeo Mecánico"/>
    <x v="1"/>
    <s v="S"/>
    <s v="Batch"/>
    <n v="2.6246499999999995"/>
    <n v="18.37"/>
    <n v="20"/>
    <n v="20"/>
    <n v="1"/>
    <n v="18"/>
    <n v="20"/>
    <n v="20"/>
    <s v="Camioneros"/>
    <m/>
    <n v="2683"/>
    <s v="A"/>
    <s v="SP- 09"/>
    <s v="Señal Picada"/>
    <m/>
  </r>
  <r>
    <s v="BOLLAND &amp; CIA. S.A.U"/>
    <d v="2023-12-01T00:00:00"/>
    <s v="Rincon de los Sauces"/>
    <s v="Señal Picada VAM"/>
    <s v="SP- 09"/>
    <x v="0"/>
    <s v="Pozo productor "/>
    <s v="SP-259"/>
    <s v="SP-259"/>
    <m/>
    <s v="Integridad y Corrosión"/>
    <s v="Biocida"/>
    <x v="6"/>
    <n v="50600926"/>
    <n v="80.47"/>
    <n v="5.48"/>
    <n v="74.989999999999995"/>
    <n v="200"/>
    <n v="39.369999999999997"/>
    <n v="35"/>
    <s v="Caudal de agua entre batchs"/>
    <s v="Batch Camión"/>
    <n v="2"/>
    <n v="2"/>
    <n v="78.739999999999995"/>
    <n v="78.739999999999995"/>
    <n v="78.739999999999995"/>
    <d v="2008-11-21T00:00:00"/>
    <s v="Programado"/>
    <d v="2020-06-30T00:00:00"/>
    <s v="BNDFI 0001-8 - Minuta YPF 30-06-2020"/>
    <s v="Mariana del Pozo"/>
    <m/>
    <m/>
    <m/>
    <m/>
    <s v="Bombeo Mecánico"/>
    <x v="1"/>
    <s v="Q"/>
    <s v="Batch"/>
    <n v="2.6246499999999995"/>
    <n v="39.369999999999997"/>
    <n v="39.369999999999997"/>
    <n v="39.369999999999997"/>
    <n v="1"/>
    <n v="39"/>
    <n v="39"/>
    <n v="39"/>
    <s v="Camioneros"/>
    <m/>
    <n v="2683"/>
    <s v="A"/>
    <s v="SP- 09"/>
    <s v="Señal Picada"/>
    <m/>
  </r>
  <r>
    <s v="BOLLAND &amp; CIA. S.A.U"/>
    <d v="2023-12-01T00:00:00"/>
    <s v="Rincon de los Sauces"/>
    <s v="Señal Picada VAM"/>
    <s v="SP- 09"/>
    <x v="0"/>
    <s v="Pozo productor "/>
    <s v="SP-260"/>
    <s v="SP-260"/>
    <m/>
    <s v="Integridad y Corrosión"/>
    <s v="Inhibidor de corrosión"/>
    <x v="3"/>
    <n v="1000232729"/>
    <n v="39.200000000000003"/>
    <n v="1.764"/>
    <n v="37.436"/>
    <n v="100"/>
    <n v="20"/>
    <n v="25"/>
    <s v="Caudal de agua entre batchs"/>
    <s v="Batch Camión"/>
    <n v="2"/>
    <n v="2"/>
    <n v="40"/>
    <n v="40"/>
    <n v="40"/>
    <d v="2012-07-27T00:00:00"/>
    <s v="Programado"/>
    <d v="2021-09-10T00:00:00"/>
    <s v="0199-OESTE-21"/>
    <s v="Mariana del Pozo"/>
    <m/>
    <m/>
    <m/>
    <m/>
    <s v="Cavidad Progresiva"/>
    <x v="1"/>
    <s v="Q"/>
    <s v="Batch"/>
    <n v="0.93589999999999995"/>
    <n v="14.04"/>
    <n v="20"/>
    <n v="20"/>
    <n v="1"/>
    <n v="14"/>
    <n v="20"/>
    <n v="20"/>
    <s v="Camioneros"/>
    <m/>
    <s v="S/D"/>
    <s v="A"/>
    <s v="SP- 09"/>
    <s v="Señal Picada"/>
    <m/>
  </r>
  <r>
    <s v="BOLLAND &amp; CIA. S.A.U"/>
    <d v="2023-12-01T00:00:00"/>
    <s v="Rincon de los Sauces"/>
    <s v="Señal Picada VAM"/>
    <s v="SP- 09"/>
    <x v="0"/>
    <s v="Pozo productor "/>
    <s v="SP-272"/>
    <s v="SP-272"/>
    <m/>
    <s v="Integridad y Corrosión"/>
    <s v="Biocida"/>
    <x v="6"/>
    <n v="50600926"/>
    <n v="155.6"/>
    <n v="1.2909999999999999"/>
    <n v="154.309"/>
    <n v="50"/>
    <n v="37.03"/>
    <n v="8"/>
    <s v="Caudal de agua entre batchs"/>
    <s v="Batch Camión"/>
    <n v="1"/>
    <n v="1"/>
    <n v="37.03"/>
    <n v="37.03"/>
    <n v="37.03"/>
    <d v="2011-10-24T00:00:00"/>
    <s v="Programado"/>
    <d v="2023-02-11T00:00:00"/>
    <s v="0038-OESTE-23"/>
    <s v="Mariana del Pozo"/>
    <m/>
    <m/>
    <m/>
    <m/>
    <s v="Electro Sumergible"/>
    <x v="1"/>
    <s v="M"/>
    <s v="Batch"/>
    <n v="1.234472"/>
    <n v="37.03"/>
    <n v="37.03"/>
    <n v="37.03"/>
    <n v="1"/>
    <n v="37"/>
    <n v="37"/>
    <n v="37"/>
    <s v="Camioneros"/>
    <m/>
    <n v="2886"/>
    <s v="C"/>
    <s v="SP- 09"/>
    <s v="Señal Picada"/>
    <m/>
  </r>
  <r>
    <s v="BOLLAND &amp; CIA. S.A.U"/>
    <d v="2023-12-01T00:00:00"/>
    <s v="Rincon de los Sauces"/>
    <s v="Señal Picada VAM"/>
    <s v="SP- 09"/>
    <x v="0"/>
    <s v="Pozo productor "/>
    <s v="SP-283"/>
    <s v="SP-283"/>
    <m/>
    <s v="Integridad y Corrosión"/>
    <s v="Inhibidor de corrosión"/>
    <x v="3"/>
    <n v="1000232729"/>
    <n v="52.8"/>
    <n v="7.4290000000000003"/>
    <n v="45.371000000000002"/>
    <n v="100"/>
    <n v="54.45"/>
    <n v="80"/>
    <s v="Caudal de agua entre batchs"/>
    <s v="Batch Camión"/>
    <n v="2"/>
    <n v="0"/>
    <n v="108.9"/>
    <n v="0"/>
    <n v="0"/>
    <d v="2019-02-26T00:00:00"/>
    <s v="Programado"/>
    <d v="2020-12-04T00:00:00"/>
    <s v="BND21-IT536-1120"/>
    <s v="Mariana del Pozo"/>
    <m/>
    <m/>
    <m/>
    <m/>
    <s v="Bombeo Mecánico"/>
    <x v="1"/>
    <s v="Q"/>
    <s v="Batch&amp;Recirc"/>
    <n v="3.6296800000000005"/>
    <n v="54.45"/>
    <n v="54.45"/>
    <n v="54.45"/>
    <n v="1"/>
    <n v="54"/>
    <n v="54"/>
    <n v="54"/>
    <s v="Camioneros"/>
    <m/>
    <n v="1774"/>
    <s v="A"/>
    <s v="SP- 09"/>
    <s v="Señal Picada"/>
    <s v="p"/>
  </r>
  <r>
    <s v="BOLLAND &amp; CIA. S.A.U"/>
    <d v="2023-12-01T00:00:00"/>
    <s v="Rincon de los Sauces"/>
    <s v="Señal Picada VAM"/>
    <s v="SP- 09"/>
    <x v="0"/>
    <s v="Pozo productor "/>
    <s v="SP-283"/>
    <s v="SP-283"/>
    <m/>
    <s v="Integridad y Corrosión"/>
    <s v="Biocida"/>
    <x v="6"/>
    <n v="50600926"/>
    <n v="52.8"/>
    <n v="7.4290000000000003"/>
    <n v="45.371000000000002"/>
    <n v="100"/>
    <n v="54.45"/>
    <n v="80"/>
    <s v="Caudal de agua entre batchs"/>
    <s v="Batch Camión"/>
    <n v="2"/>
    <n v="0"/>
    <n v="108.9"/>
    <n v="0"/>
    <n v="0"/>
    <d v="2019-02-26T00:00:00"/>
    <s v="Programado"/>
    <d v="2020-12-04T00:00:00"/>
    <s v="BND21-IT536-1120"/>
    <s v="Mariana del Pozo"/>
    <m/>
    <m/>
    <m/>
    <m/>
    <s v="Bombeo Mecánico"/>
    <x v="1"/>
    <s v="Q"/>
    <s v="Batch"/>
    <n v="3.6296800000000005"/>
    <n v="54.45"/>
    <n v="54.45"/>
    <n v="54.45"/>
    <n v="1"/>
    <n v="54"/>
    <n v="54"/>
    <n v="54"/>
    <s v="Camioneros"/>
    <m/>
    <n v="1774"/>
    <s v="A"/>
    <s v="SP- 09"/>
    <s v="Señal Picada"/>
    <s v="p"/>
  </r>
  <r>
    <s v="BOLLAND &amp; CIA. S.A.U"/>
    <d v="2023-12-01T00:00:00"/>
    <s v="Rincon de los Sauces"/>
    <s v="Señal Picada VAM"/>
    <s v="SP- 09"/>
    <x v="0"/>
    <s v="Pozo productor "/>
    <s v="SP-333[00]a"/>
    <s v="SP-333[00]a"/>
    <m/>
    <s v="Integridad y Corrosión"/>
    <s v="Inhibidor de corrosión"/>
    <x v="3"/>
    <n v="1000232729"/>
    <n v="54.6"/>
    <n v="0.81399999999999995"/>
    <n v="53.786000000000001"/>
    <n v="100"/>
    <n v="20"/>
    <n v="42"/>
    <s v="Caudal de agua entre batchs"/>
    <s v="Batch Camión"/>
    <n v="4"/>
    <n v="4"/>
    <n v="80"/>
    <n v="80"/>
    <n v="80"/>
    <d v="2014-12-17T00:00:00"/>
    <s v="Programado"/>
    <d v="2022-03-04T00:00:00"/>
    <s v="0053-OESTE-22"/>
    <s v="Mariana del Pozo"/>
    <m/>
    <m/>
    <m/>
    <m/>
    <s v="Cavidad Progresiva"/>
    <x v="1"/>
    <s v="S"/>
    <s v="Batch"/>
    <n v="2.2590120000000002"/>
    <n v="15.81"/>
    <n v="20"/>
    <n v="20"/>
    <n v="1"/>
    <n v="16"/>
    <n v="20"/>
    <n v="20"/>
    <s v="Camioneros"/>
    <m/>
    <n v="2543"/>
    <s v="A"/>
    <s v="SP- 09"/>
    <s v="Señal Picada"/>
    <m/>
  </r>
  <r>
    <s v="BOLLAND &amp; CIA. S.A.U"/>
    <d v="2023-12-01T00:00:00"/>
    <s v="Rincon de los Sauces"/>
    <s v="Señal Picada VAM"/>
    <s v="SP- 09"/>
    <x v="0"/>
    <s v="Pozo productor "/>
    <s v="SP-333[00]a"/>
    <s v="SP-333[00]a"/>
    <m/>
    <s v="Integridad y Corrosión"/>
    <s v="Biocida"/>
    <x v="6"/>
    <n v="50600926"/>
    <n v="54.6"/>
    <n v="0.81399999999999995"/>
    <n v="53.786000000000001"/>
    <n v="100"/>
    <n v="20.170000000000002"/>
    <n v="25"/>
    <s v="Caudal de agua entre batchs"/>
    <s v="Batch Camión"/>
    <n v="2"/>
    <n v="2"/>
    <n v="40.340000000000003"/>
    <n v="40.340000000000003"/>
    <n v="40.340000000000003"/>
    <d v="2017-01-07T00:00:00"/>
    <s v="Programado"/>
    <d v="2022-03-04T00:00:00"/>
    <s v="0053-OESTE-22"/>
    <s v="Mariana del Pozo"/>
    <m/>
    <m/>
    <m/>
    <m/>
    <s v="Cavidad Progresiva"/>
    <x v="1"/>
    <s v="Q"/>
    <s v="Batch"/>
    <n v="1.3446500000000001"/>
    <n v="20.170000000000002"/>
    <n v="20.170000000000002"/>
    <n v="20.170000000000002"/>
    <n v="1"/>
    <n v="20"/>
    <n v="20"/>
    <n v="20"/>
    <s v="Camioneros"/>
    <m/>
    <n v="2543"/>
    <s v="A"/>
    <s v="SP- 09"/>
    <s v="Señal Picada"/>
    <m/>
  </r>
  <r>
    <s v="BOLLAND &amp; CIA. S.A.U"/>
    <d v="2023-12-01T00:00:00"/>
    <s v="Rincon de los Sauces"/>
    <s v="Señal Picada VAM"/>
    <s v="SP- 09"/>
    <x v="0"/>
    <s v="Pozo productor "/>
    <s v="SP-334[00]a"/>
    <s v="SP-334[00]a"/>
    <m/>
    <s v="Integridad y Corrosión"/>
    <s v="Inhibidor de corrosión"/>
    <x v="3"/>
    <n v="1000232729"/>
    <n v="44.8"/>
    <n v="0.67200000000000004"/>
    <n v="44.128"/>
    <n v="50"/>
    <n v="26.48"/>
    <n v="40"/>
    <s v="Caudal de agua entre batchs"/>
    <s v="Batch Camión"/>
    <n v="2"/>
    <n v="2"/>
    <n v="52.96"/>
    <n v="52.96"/>
    <n v="52.96"/>
    <d v="2015-07-13T00:00:00"/>
    <s v="Programado"/>
    <d v="2021-07-28T00:00:00"/>
    <s v="BND21-IT660-0721"/>
    <m/>
    <m/>
    <m/>
    <m/>
    <m/>
    <s v="Bombeo Mecánico"/>
    <x v="1"/>
    <s v="Q"/>
    <s v="Batch"/>
    <n v="1.7651199999999998"/>
    <n v="26.48"/>
    <n v="26.48"/>
    <n v="26.48"/>
    <n v="1"/>
    <n v="26"/>
    <n v="26"/>
    <n v="26"/>
    <s v="Camioneros"/>
    <m/>
    <n v="1889"/>
    <s v="C"/>
    <s v="SP- 09"/>
    <s v="Señal Picada"/>
    <m/>
  </r>
  <r>
    <s v="BOLLAND &amp; CIA. S.A.U"/>
    <d v="2023-12-01T00:00:00"/>
    <s v="Rincon de los Sauces"/>
    <s v="Señal Picada VAM"/>
    <s v="SP- 09"/>
    <x v="0"/>
    <s v="Pozo productor "/>
    <s v="SP-426a"/>
    <s v="SP-426a"/>
    <m/>
    <s v="Integridad y Corrosión"/>
    <s v="Inhibidor de corrosión"/>
    <x v="3"/>
    <n v="1000232729"/>
    <n v="34.299999999999997"/>
    <n v="6.86"/>
    <n v="27.44"/>
    <n v="100"/>
    <n v="20"/>
    <n v="100"/>
    <s v="Caudal de agua entre batchs"/>
    <s v="Batch Camión"/>
    <n v="4"/>
    <n v="4"/>
    <n v="80"/>
    <n v="80"/>
    <n v="80"/>
    <d v="2013-04-24T00:00:00"/>
    <s v="Programado"/>
    <d v="2020-06-30T00:00:00"/>
    <s v="BNDFI 0001-8 - Minuta YPF 30-06-2020"/>
    <s v="Mariana del Pozo"/>
    <m/>
    <m/>
    <m/>
    <m/>
    <s v="Bombeo Mecánico"/>
    <x v="1"/>
    <s v="S"/>
    <s v="Batch"/>
    <n v="2.7440000000000002"/>
    <n v="19.21"/>
    <n v="20"/>
    <n v="20"/>
    <n v="1"/>
    <n v="19"/>
    <n v="20"/>
    <n v="20"/>
    <s v="Camioneros"/>
    <m/>
    <s v="S/D"/>
    <s v="A"/>
    <s v="SP- 09"/>
    <s v="Señal Picada"/>
    <m/>
  </r>
  <r>
    <s v="BOLLAND &amp; CIA. S.A.U"/>
    <d v="2023-12-01T00:00:00"/>
    <s v="Rincon de los Sauces"/>
    <s v="Señal Picada VAM"/>
    <s v="SP- 09"/>
    <x v="0"/>
    <s v="Pozo productor "/>
    <s v="SP-428a"/>
    <s v="SP-428a"/>
    <m/>
    <s v="Integridad y Corrosión"/>
    <s v="Inhibidor de corrosión"/>
    <x v="3"/>
    <n v="1000232729"/>
    <n v="19.93"/>
    <n v="2.8980000000000001"/>
    <n v="17.032"/>
    <n v="150"/>
    <n v="38.32"/>
    <n v="150"/>
    <s v="Caudal de agua entre batchs"/>
    <s v="Batch Camión"/>
    <n v="2"/>
    <n v="2"/>
    <n v="76.64"/>
    <n v="76.64"/>
    <n v="76.64"/>
    <d v="2016-06-26T00:00:00"/>
    <s v="Programado"/>
    <d v="2019-11-22T00:00:00"/>
    <s v="BNDFI 0001-8 - Minuta YPF 22-11-2019"/>
    <s v="Mariana del Pozo"/>
    <m/>
    <m/>
    <m/>
    <m/>
    <s v="Cavidad Progresiva"/>
    <x v="1"/>
    <s v="Q"/>
    <s v="Batch"/>
    <n v="2.5548000000000002"/>
    <n v="38.32"/>
    <n v="38.32"/>
    <n v="38.32"/>
    <n v="1"/>
    <n v="38"/>
    <n v="38"/>
    <n v="38"/>
    <s v="Camioneros"/>
    <m/>
    <n v="2982"/>
    <s v="A"/>
    <s v="SP- 09"/>
    <s v="Señal Picada"/>
    <m/>
  </r>
  <r>
    <s v="BOLLAND &amp; CIA. S.A.U"/>
    <d v="2023-12-01T00:00:00"/>
    <s v="Rincon de los Sauces"/>
    <s v="Señal Picada VAM"/>
    <s v="SP- 09"/>
    <x v="0"/>
    <s v="Pozo productor "/>
    <s v="SP-429a"/>
    <s v="SP-429a"/>
    <m/>
    <s v="Integridad y Corrosión"/>
    <s v="Inhibidor de corrosión"/>
    <x v="3"/>
    <n v="1000232729"/>
    <n v="59.3"/>
    <n v="2.4140000000000001"/>
    <n v="56.886000000000003"/>
    <n v="10"/>
    <n v="20"/>
    <n v="30"/>
    <s v="Caudal de agua entre batchs"/>
    <s v="Batch Camión"/>
    <n v="4"/>
    <n v="4"/>
    <n v="80"/>
    <n v="80"/>
    <n v="80"/>
    <d v="2013-08-27T00:00:00"/>
    <s v="Programado"/>
    <d v="2021-09-07T00:00:00"/>
    <s v="0196-OESTE-21"/>
    <s v="Mariana del Pozo"/>
    <m/>
    <m/>
    <m/>
    <m/>
    <s v="Cavidad Progresiva"/>
    <x v="1"/>
    <s v="S"/>
    <s v="Batch&amp;Recirc"/>
    <n v="1.7065800000000002"/>
    <n v="11.95"/>
    <n v="20"/>
    <n v="20"/>
    <n v="1"/>
    <n v="12"/>
    <n v="20"/>
    <n v="20"/>
    <s v="Camioneros"/>
    <m/>
    <n v="1991"/>
    <s v="B"/>
    <s v="SP- 09"/>
    <s v="Señal Picada"/>
    <m/>
  </r>
  <r>
    <s v="BOLLAND &amp; CIA. S.A.U"/>
    <d v="2023-12-01T00:00:00"/>
    <s v="Rincon de los Sauces"/>
    <s v="Señal Picada VAM"/>
    <s v="SP-10"/>
    <x v="0"/>
    <s v="Pozo productor "/>
    <s v="SP-517[00]a"/>
    <s v="SP-517[00]a"/>
    <m/>
    <s v="Integridad y Corrosión"/>
    <s v="Biocida"/>
    <x v="6"/>
    <n v="50600926"/>
    <n v="10.6"/>
    <n v="1.6659999999999999"/>
    <n v="8.9339999999999993"/>
    <n v="200"/>
    <n v="20"/>
    <n v="130"/>
    <s v="Caudal de agua entre batchs"/>
    <s v="Batch Camión"/>
    <n v="2"/>
    <n v="2"/>
    <n v="40"/>
    <n v="40"/>
    <n v="40"/>
    <d v="2018-01-18T00:00:00"/>
    <s v="Programado"/>
    <d v="2021-06-26T00:00:00"/>
    <s v="BND21-IT640-0621"/>
    <s v="Mariana del Pozo"/>
    <m/>
    <m/>
    <m/>
    <m/>
    <s v="Bombeo Mecánico"/>
    <x v="1"/>
    <s v="Q"/>
    <s v="Batch"/>
    <n v="1.1614199999999999"/>
    <n v="17.420000000000002"/>
    <n v="20"/>
    <n v="20"/>
    <n v="1"/>
    <n v="17"/>
    <n v="20"/>
    <n v="20"/>
    <s v="Camioneros"/>
    <m/>
    <n v="2171"/>
    <s v="B"/>
    <s v="SP-10"/>
    <s v="Señal Picada"/>
    <m/>
  </r>
  <r>
    <s v="BOLLAND &amp; CIA. S.A.U"/>
    <d v="2023-12-01T00:00:00"/>
    <s v="Rincon de los Sauces"/>
    <s v="Señal Picada VAM"/>
    <s v="SP-10"/>
    <x v="0"/>
    <s v="Pozo productor "/>
    <s v="SP-517[00]a"/>
    <s v="SP-517[00]a"/>
    <m/>
    <s v="Integridad y Corrosión"/>
    <s v="Inhibidor de corrosión"/>
    <x v="3"/>
    <n v="1000232729"/>
    <n v="10.6"/>
    <n v="1.6659999999999999"/>
    <n v="8.9339999999999993"/>
    <n v="200"/>
    <n v="20"/>
    <n v="130"/>
    <s v="Caudal de agua entre batchs"/>
    <s v="Batch Camión"/>
    <n v="2"/>
    <n v="2"/>
    <n v="40"/>
    <n v="40"/>
    <n v="40"/>
    <d v="2018-01-18T00:00:00"/>
    <s v="Programado"/>
    <d v="2021-06-26T00:00:00"/>
    <s v="BND21-IT640-0621"/>
    <s v="Mariana del Pozo"/>
    <m/>
    <m/>
    <m/>
    <m/>
    <s v="Bombeo Mecánico"/>
    <x v="1"/>
    <s v="Q"/>
    <s v="Batch"/>
    <n v="1.1614199999999999"/>
    <n v="17.420000000000002"/>
    <n v="20"/>
    <n v="20"/>
    <n v="1"/>
    <n v="17"/>
    <n v="20"/>
    <n v="20"/>
    <s v="Camioneros"/>
    <m/>
    <n v="2171"/>
    <s v="B"/>
    <s v="SP-10"/>
    <s v="Señal Picada"/>
    <m/>
  </r>
  <r>
    <s v="BOLLAND &amp; CIA. S.A.U"/>
    <d v="2023-12-01T00:00:00"/>
    <s v="Rincon de los Sauces"/>
    <s v="Señal Picada VAM"/>
    <s v="SP-10"/>
    <x v="0"/>
    <s v="Pozo productor "/>
    <s v="SP-501[00]a"/>
    <s v="SP-501[00]a"/>
    <m/>
    <s v="Integridad y Corrosión"/>
    <s v="Biocida"/>
    <x v="6"/>
    <n v="50600926"/>
    <n v="58.7"/>
    <n v="1.802"/>
    <n v="56.898000000000003"/>
    <n v="180"/>
    <n v="20.48"/>
    <n v="12"/>
    <s v="Caudal de agua entre batchs"/>
    <s v="Batch Camión"/>
    <n v="1"/>
    <n v="1"/>
    <n v="20.48"/>
    <n v="20.48"/>
    <n v="20.48"/>
    <d v="2021-03-03T00:00:00"/>
    <s v="Programado"/>
    <d v="2022-01-18T00:00:00"/>
    <s v="0010-OESTE-22"/>
    <s v="Mariana del Pozo"/>
    <m/>
    <m/>
    <m/>
    <m/>
    <s v="Cavidad Progresiva"/>
    <x v="1"/>
    <s v="M"/>
    <s v="Batch&amp;Recirc"/>
    <n v="0.68277600000000005"/>
    <n v="20.48"/>
    <n v="20.48"/>
    <n v="20.48"/>
    <n v="1"/>
    <n v="20"/>
    <n v="20"/>
    <n v="20"/>
    <s v="Camioneros"/>
    <m/>
    <s v="S/D"/>
    <s v="B"/>
    <s v="SP-10"/>
    <s v="Señal Picada"/>
    <m/>
  </r>
  <r>
    <s v="BOLLAND &amp; CIA. S.A.U"/>
    <d v="2023-12-01T00:00:00"/>
    <s v="Rincon de los Sauces"/>
    <s v="Señal Picada VAM"/>
    <s v="SP-10"/>
    <x v="0"/>
    <s v="Pozo productor "/>
    <s v="SP-501[00]a"/>
    <s v="SP-501[00]a"/>
    <m/>
    <s v="Integridad y Corrosión"/>
    <s v="Inhibidor de corrosión"/>
    <x v="3"/>
    <n v="1000232729"/>
    <n v="58.7"/>
    <n v="1.802"/>
    <n v="56.898000000000003"/>
    <n v="180"/>
    <n v="42.67"/>
    <n v="25"/>
    <s v="Caudal de agua entre batchs"/>
    <s v="Batch Camión"/>
    <n v="1"/>
    <n v="1"/>
    <n v="42.67"/>
    <n v="42.67"/>
    <n v="42.67"/>
    <d v="2021-03-03T00:00:00"/>
    <s v="Programado"/>
    <d v="2022-01-18T00:00:00"/>
    <s v="0010-OESTE-22"/>
    <s v="Mariana del Pozo"/>
    <m/>
    <m/>
    <m/>
    <m/>
    <s v="Cavidad Progresiva"/>
    <x v="1"/>
    <s v="M"/>
    <s v="Batch&amp;Recirc"/>
    <n v="1.42245"/>
    <n v="42.67"/>
    <n v="42.67"/>
    <n v="42.67"/>
    <n v="1"/>
    <n v="43"/>
    <n v="43"/>
    <n v="43"/>
    <s v="Camioneros"/>
    <m/>
    <s v="S/D"/>
    <s v="B"/>
    <s v="SP-10"/>
    <s v="Señal Picada"/>
    <m/>
  </r>
  <r>
    <s v="BOLLAND &amp; CIA. S.A.U"/>
    <d v="2023-12-01T00:00:00"/>
    <s v="Rincon de los Sauces"/>
    <s v="Señal Picada VAM"/>
    <s v="SP- 09"/>
    <x v="0"/>
    <s v="Pozo productor "/>
    <s v="SP-518[00]a"/>
    <s v="SP-518[00]a"/>
    <m/>
    <s v="Integridad y Corrosión"/>
    <s v="Inhibidor de corrosión"/>
    <x v="3"/>
    <n v="1000232729"/>
    <n v="51.5"/>
    <n v="1.895"/>
    <n v="49.604999999999997"/>
    <n v="200"/>
    <n v="63.99"/>
    <n v="86"/>
    <s v="Caudal de agua entre batchs"/>
    <s v="Batch Camión"/>
    <n v="2"/>
    <n v="2"/>
    <n v="127.98"/>
    <n v="127.98"/>
    <n v="127.98"/>
    <d v="2018-03-28T00:00:00"/>
    <s v="Programado"/>
    <d v="2021-07-13T00:00:00"/>
    <s v="BND21-IT652-0721"/>
    <s v="Mariana del Pozo"/>
    <m/>
    <m/>
    <m/>
    <m/>
    <s v="Bombeo Mecánico"/>
    <x v="1"/>
    <s v="Q"/>
    <s v="Batch"/>
    <n v="4.2660299999999998"/>
    <n v="63.99"/>
    <n v="63.99"/>
    <n v="63.99"/>
    <n v="1"/>
    <n v="64"/>
    <n v="64"/>
    <n v="64"/>
    <s v="Camioneros"/>
    <m/>
    <n v="2101"/>
    <s v="B"/>
    <s v="SP- 09"/>
    <s v="Señal Picada"/>
    <m/>
  </r>
  <r>
    <s v="BOLLAND &amp; CIA. S.A.U"/>
    <d v="2023-12-01T00:00:00"/>
    <s v="Rincon de los Sauces"/>
    <s v="Señal Picada VAM"/>
    <s v="SP- 09"/>
    <x v="0"/>
    <s v="Pozo productor "/>
    <s v="SP-518[00]a"/>
    <s v="SP-518[00]a"/>
    <m/>
    <s v="Integridad y Corrosión"/>
    <s v="Biocida"/>
    <x v="6"/>
    <n v="50600926"/>
    <n v="51.5"/>
    <n v="1.895"/>
    <n v="49.604999999999997"/>
    <n v="200"/>
    <n v="43.16"/>
    <n v="58"/>
    <s v="Caudal de agua entre batchs"/>
    <s v="Batch Camión"/>
    <n v="2"/>
    <n v="2"/>
    <n v="86.32"/>
    <n v="86.32"/>
    <n v="86.32"/>
    <d v="2018-03-28T00:00:00"/>
    <s v="Programado"/>
    <d v="2021-07-13T00:00:00"/>
    <s v="BND21-IT652-0721"/>
    <s v="Mariana del Pozo"/>
    <m/>
    <m/>
    <m/>
    <m/>
    <s v="Bombeo Mecánico"/>
    <x v="1"/>
    <s v="Q"/>
    <s v="Batch&amp;Recirc"/>
    <n v="2.8770899999999995"/>
    <n v="43.16"/>
    <n v="43.16"/>
    <n v="43.16"/>
    <n v="1"/>
    <n v="43"/>
    <n v="43"/>
    <n v="43"/>
    <s v="Camioneros"/>
    <m/>
    <n v="2101"/>
    <s v="B"/>
    <s v="SP- 09"/>
    <s v="Señal Picada"/>
    <m/>
  </r>
  <r>
    <s v="BOLLAND &amp; CIA. S.A.U"/>
    <d v="2023-12-01T00:00:00"/>
    <s v="Rincon de los Sauces"/>
    <s v="Señal Picada VAM"/>
    <s v="SP- 09"/>
    <x v="0"/>
    <s v="Pozo productor "/>
    <s v="SP-86a(I)"/>
    <s v="SP-86a(I)"/>
    <m/>
    <s v="Integridad y Corrosión"/>
    <s v="Inhibidor de corrosión"/>
    <x v="3"/>
    <n v="1000232729"/>
    <n v="54.1"/>
    <n v="2.1640000000000001"/>
    <n v="51.936"/>
    <n v="100"/>
    <n v="32.72"/>
    <n v="90"/>
    <s v="Caudal de agua entre batchs"/>
    <s v="Batch Camión"/>
    <n v="4"/>
    <n v="4"/>
    <n v="130.88"/>
    <n v="130.88"/>
    <n v="130.88"/>
    <d v="2014-12-16T00:00:00"/>
    <s v="Programado"/>
    <d v="2018-11-27T00:00:00"/>
    <s v="BND21-IT278-1118"/>
    <s v="Mariana del Pozo"/>
    <m/>
    <m/>
    <m/>
    <m/>
    <s v="Bombeo Mecánico"/>
    <x v="1"/>
    <s v="S"/>
    <s v="Batch"/>
    <n v="4.6742400000000002"/>
    <n v="32.72"/>
    <n v="32.72"/>
    <n v="32.72"/>
    <n v="1"/>
    <n v="33"/>
    <n v="33"/>
    <n v="33"/>
    <s v="Camioneros"/>
    <m/>
    <n v="1866"/>
    <s v="B"/>
    <s v="SP- 09"/>
    <s v="Señal Picada"/>
    <m/>
  </r>
  <r>
    <s v="BOLLAND &amp; CIA. S.A.U"/>
    <d v="2023-12-01T00:00:00"/>
    <s v="Rincon de los Sauces"/>
    <s v="Señal Picada VAM"/>
    <s v="SP- 09"/>
    <x v="0"/>
    <s v="Pozo productor "/>
    <s v="SP-86a(I)"/>
    <s v="SP-86a(I)"/>
    <m/>
    <s v="Integridad y Corrosión"/>
    <s v="Biocida"/>
    <x v="6"/>
    <n v="50600926"/>
    <n v="54.1"/>
    <n v="2.1640000000000001"/>
    <n v="51.936"/>
    <n v="100"/>
    <n v="50.64"/>
    <n v="65"/>
    <s v="Caudal de agua entre batchs"/>
    <s v="Batch Camión"/>
    <n v="2"/>
    <n v="2"/>
    <n v="101.28"/>
    <n v="101.28"/>
    <n v="101.28"/>
    <d v="2014-12-16T00:00:00"/>
    <s v="Programado"/>
    <d v="2018-11-27T00:00:00"/>
    <s v="BND21-IT278-1118"/>
    <s v="Mariana del Pozo"/>
    <m/>
    <m/>
    <m/>
    <m/>
    <s v="Bombeo Mecánico"/>
    <x v="1"/>
    <s v="Q"/>
    <s v="Batch&amp;Recirc"/>
    <n v="3.3758400000000002"/>
    <n v="50.64"/>
    <n v="50.64"/>
    <n v="50.64"/>
    <n v="1"/>
    <n v="51"/>
    <n v="51"/>
    <n v="51"/>
    <s v="Camioneros"/>
    <m/>
    <n v="1866"/>
    <s v="B"/>
    <s v="SP- 09"/>
    <s v="Señal Picada"/>
    <m/>
  </r>
  <r>
    <s v="BOLLAND &amp; CIA. S.A.U"/>
    <d v="2023-12-01T00:00:00"/>
    <s v="Rincon de los Sauces"/>
    <s v="Señal Picada VAM"/>
    <s v="SP- 09"/>
    <x v="0"/>
    <s v="Pozo productor "/>
    <s v="SP-90(I)[00]a"/>
    <s v="SP-90(I)[00]a"/>
    <m/>
    <s v="Integridad y Corrosión"/>
    <s v="Biocida"/>
    <x v="6"/>
    <n v="50600926"/>
    <n v="36"/>
    <n v="5.76"/>
    <n v="30.24"/>
    <n v="100"/>
    <n v="20"/>
    <n v="40"/>
    <s v="Caudal de agua entre batchs"/>
    <s v="Batch Camión"/>
    <n v="2"/>
    <n v="2"/>
    <n v="40"/>
    <n v="40"/>
    <n v="40"/>
    <d v="2019-05-21T00:00:00"/>
    <s v="Programado"/>
    <d v="2020-10-22T00:00:00"/>
    <s v="BND21-IT519-1020"/>
    <s v="Mariana del Pozo"/>
    <m/>
    <m/>
    <m/>
    <m/>
    <s v="Bombeo Mecánico"/>
    <x v="1"/>
    <s v="Q"/>
    <s v="Batch"/>
    <n v="1.2096"/>
    <n v="18.14"/>
    <n v="20"/>
    <n v="20"/>
    <n v="1"/>
    <n v="18"/>
    <n v="20"/>
    <n v="20"/>
    <s v="Camioneros"/>
    <m/>
    <n v="1697"/>
    <s v="A"/>
    <s v="SP- 09"/>
    <s v="Señal Picada"/>
    <m/>
  </r>
  <r>
    <s v="BOLLAND &amp; CIA. S.A.U"/>
    <d v="2023-12-01T00:00:00"/>
    <s v="Rincon de los Sauces"/>
    <s v="Señal Picada VAM"/>
    <s v="SP- 09"/>
    <x v="0"/>
    <s v="Pozo productor "/>
    <s v="SP-90(I)[00]a"/>
    <s v="SP-90(I)[00]a"/>
    <m/>
    <s v="Integridad y Corrosión"/>
    <s v="Inhibidor de corrosión"/>
    <x v="3"/>
    <n v="1000232729"/>
    <n v="36"/>
    <n v="5.76"/>
    <n v="30.24"/>
    <n v="100"/>
    <n v="20"/>
    <n v="75"/>
    <s v="Caudal de agua entre batchs"/>
    <s v="Batch Camión"/>
    <n v="4"/>
    <n v="4"/>
    <n v="80"/>
    <n v="80"/>
    <n v="80"/>
    <d v="2015-12-02T00:00:00"/>
    <s v="Programado"/>
    <d v="2020-10-22T00:00:00"/>
    <s v="BND21-IT519-1020"/>
    <s v="Mariana del Pozo"/>
    <m/>
    <m/>
    <m/>
    <m/>
    <s v="Bombeo Mecánico"/>
    <x v="1"/>
    <s v="S"/>
    <s v="Batch&amp;Recirc"/>
    <n v="2.2679999999999998"/>
    <n v="15.88"/>
    <n v="20"/>
    <n v="20"/>
    <n v="1"/>
    <n v="16"/>
    <n v="20"/>
    <n v="20"/>
    <s v="Camioneros"/>
    <m/>
    <n v="1697"/>
    <s v="A"/>
    <s v="SP- 09"/>
    <s v="Señal Picada"/>
    <m/>
  </r>
  <r>
    <s v="BOLLAND &amp; CIA. S.A.U"/>
    <d v="2023-12-01T00:00:00"/>
    <s v="Rincon de los Sauces"/>
    <s v="Señal Picada VAM"/>
    <s v="VAM"/>
    <x v="3"/>
    <s v="Pozo productor "/>
    <s v="VAM-25a"/>
    <s v="VAM-25a"/>
    <m/>
    <s v="Integridad y Corrosión"/>
    <s v="Inhibidor de corrosión"/>
    <x v="3"/>
    <n v="1000232729"/>
    <n v="68"/>
    <n v="8.2959999999999994"/>
    <n v="59.704000000000001"/>
    <n v="2700"/>
    <n v="35.82"/>
    <n v="40"/>
    <s v="Caudal de agua entre batchs"/>
    <s v="Batch Camión"/>
    <n v="2"/>
    <n v="2"/>
    <n v="71.64"/>
    <n v="71.64"/>
    <n v="71.64"/>
    <d v="2020-11-12T00:00:00"/>
    <s v="Programado"/>
    <d v="2022-01-25T00:00:00"/>
    <s v="0018-OESTE-22"/>
    <s v="Mariana del Pozo"/>
    <m/>
    <m/>
    <m/>
    <m/>
    <s v="Electro Sumergible"/>
    <x v="1"/>
    <s v="Q"/>
    <s v="Batch"/>
    <n v="2.3881600000000001"/>
    <n v="35.82"/>
    <n v="35.82"/>
    <n v="35.82"/>
    <n v="1"/>
    <n v="36"/>
    <n v="36"/>
    <n v="36"/>
    <s v="VAM"/>
    <m/>
    <n v="1470"/>
    <s v="A"/>
    <s v="VAM"/>
    <s v="Volcán Auca Mahuida"/>
    <m/>
  </r>
  <r>
    <s v="BOLLAND &amp; CIA. S.A.U"/>
    <d v="2023-12-01T00:00:00"/>
    <s v="Rincon de los Sauces"/>
    <s v="Señal Picada VAM"/>
    <s v="VAM"/>
    <x v="3"/>
    <s v="Pozo productor "/>
    <s v="VAM-15a"/>
    <s v="VAM-15a"/>
    <m/>
    <s v="Integridad y Corrosión"/>
    <s v="Inhibidor de corrosión"/>
    <x v="3"/>
    <n v="1000232729"/>
    <n v="11.04"/>
    <n v="4.968"/>
    <n v="6.0720000000000001"/>
    <n v="1100"/>
    <n v="29.15"/>
    <n v="160"/>
    <s v="Caudal de agua entre batchs"/>
    <s v="Batch Camión"/>
    <n v="1"/>
    <n v="1"/>
    <n v="29.15"/>
    <n v="29.15"/>
    <n v="29.15"/>
    <d v="2013-03-29T00:00:00"/>
    <s v="Programado"/>
    <d v="2022-11-29T00:00:00"/>
    <s v="0322-OESTE-22"/>
    <s v="Mariana del Pozo"/>
    <m/>
    <m/>
    <m/>
    <m/>
    <s v="Bombeo Mecánico"/>
    <x v="1"/>
    <s v="M"/>
    <s v="Batch"/>
    <n v="0.97151999999999994"/>
    <n v="29.15"/>
    <n v="29.15"/>
    <n v="29.15"/>
    <n v="1"/>
    <n v="29"/>
    <n v="29"/>
    <n v="29"/>
    <s v="VAM"/>
    <m/>
    <n v="2898"/>
    <s v="B"/>
    <s v="VAM"/>
    <s v="Volcán Auca Mahuida"/>
    <m/>
  </r>
  <r>
    <s v="BOLLAND &amp; CIA. S.A.U"/>
    <d v="2023-12-01T00:00:00"/>
    <s v="Rincon de los Sauces"/>
    <s v="Señal Picada VAM"/>
    <s v="VAM"/>
    <x v="3"/>
    <s v="Pozo productor "/>
    <s v="VAM-27a"/>
    <s v="VAM-27a"/>
    <m/>
    <s v="Integridad y Corrosión"/>
    <s v="Biocida"/>
    <x v="6"/>
    <n v="50600926"/>
    <n v="18"/>
    <n v="8.1"/>
    <n v="9.9"/>
    <n v="2000"/>
    <n v="59.4"/>
    <n v="400"/>
    <s v="Caudal de agua entre batchs"/>
    <s v="Batch Camión"/>
    <n v="2"/>
    <n v="2"/>
    <n v="118.8"/>
    <n v="118.8"/>
    <n v="118.8"/>
    <d v="2017-10-08T00:00:00"/>
    <s v="Programado"/>
    <d v="2022-12-14T00:00:00"/>
    <s v="0328-OESTE-22"/>
    <s v="Mariana del Pozo"/>
    <m/>
    <m/>
    <m/>
    <m/>
    <s v="Bombeo Mecánico"/>
    <x v="1"/>
    <s v="Q"/>
    <s v="Batch"/>
    <n v="3.96"/>
    <n v="59.4"/>
    <n v="59.4"/>
    <n v="59.4"/>
    <n v="1"/>
    <n v="59"/>
    <n v="59"/>
    <n v="59"/>
    <s v="VAM"/>
    <m/>
    <n v="1845"/>
    <s v="A"/>
    <s v="VAM"/>
    <s v="Volcán Auca Mahuida"/>
    <m/>
  </r>
  <r>
    <s v="BOLLAND &amp; CIA. S.A.U"/>
    <d v="2023-12-01T00:00:00"/>
    <s v="Rincon de los Sauces"/>
    <s v="Señal Picada VAM"/>
    <s v="VAM"/>
    <x v="3"/>
    <s v="Pozo productor "/>
    <s v="VAM-31a"/>
    <s v="VAM-31a"/>
    <m/>
    <s v="Integridad y Corrosión"/>
    <s v="Inhibidor de corrosión"/>
    <x v="3"/>
    <n v="1000232729"/>
    <n v="39.520000000000003"/>
    <n v="35.173000000000002"/>
    <n v="4.3470000000000004"/>
    <n v="786"/>
    <n v="20"/>
    <n v="100"/>
    <s v="Caudal de agua entre batchs"/>
    <s v="Batch Camión"/>
    <n v="2"/>
    <n v="2"/>
    <n v="40"/>
    <n v="40"/>
    <n v="40"/>
    <d v="2017-01-27T00:00:00"/>
    <s v="Programado"/>
    <d v="2020-09-25T00:00:00"/>
    <s v="BND21-IT512-0920"/>
    <s v="Mariana del Pozo"/>
    <m/>
    <m/>
    <m/>
    <m/>
    <s v="Electro Sumergible"/>
    <x v="1"/>
    <s v="Q"/>
    <s v="Batch"/>
    <n v="0.43470000000000003"/>
    <n v="6.52"/>
    <n v="20"/>
    <n v="20"/>
    <n v="1"/>
    <n v="7"/>
    <n v="20"/>
    <n v="20"/>
    <s v="VAM"/>
    <m/>
    <n v="1916"/>
    <s v="A"/>
    <s v="VAM"/>
    <s v="Volcán Auca Mahuida"/>
    <m/>
  </r>
  <r>
    <s v="BOLLAND &amp; CIA. S.A.U"/>
    <d v="2023-12-01T00:00:00"/>
    <s v="Rincon de los Sauces"/>
    <s v="Señal Picada VAM"/>
    <s v="VAM"/>
    <x v="3"/>
    <s v="Pozo productor "/>
    <s v="VAM-46a"/>
    <s v="VAM-46a"/>
    <m/>
    <s v="Integridad y Corrosión"/>
    <s v="Inhibidor de corrosión"/>
    <x v="3"/>
    <n v="1000232729"/>
    <n v="29.25"/>
    <n v="5.85"/>
    <n v="23.4"/>
    <n v="780"/>
    <n v="24.57"/>
    <n v="70"/>
    <s v="Caudal de agua entre batchs"/>
    <s v="Batch Camión"/>
    <n v="2"/>
    <n v="2"/>
    <n v="49.14"/>
    <n v="49.14"/>
    <n v="49.14"/>
    <d v="2014-09-05T00:00:00"/>
    <s v="Programado"/>
    <d v="2021-06-25T00:00:00"/>
    <s v="BND21-IT641-0621"/>
    <s v="Mariana del Pozo"/>
    <m/>
    <m/>
    <m/>
    <m/>
    <s v="Bombeo Mecánico"/>
    <x v="1"/>
    <s v="Q"/>
    <s v="Batch"/>
    <n v="1.6379999999999999"/>
    <n v="24.57"/>
    <n v="24.57"/>
    <n v="24.57"/>
    <n v="1"/>
    <n v="25"/>
    <n v="25"/>
    <n v="25"/>
    <s v="VAM"/>
    <m/>
    <n v="2067"/>
    <s v="B"/>
    <s v="VAM"/>
    <s v="Volcán Auca Mahuida"/>
    <m/>
  </r>
  <r>
    <s v="BOLLAND &amp; CIA. S.A.U"/>
    <d v="2023-12-01T00:00:00"/>
    <s v="Rincon de los Sauces"/>
    <s v="Señal Picada VAM"/>
    <s v="VAM"/>
    <x v="3"/>
    <s v="Pozo productor "/>
    <s v="VAM-47a"/>
    <s v="VAM-47a"/>
    <m/>
    <s v="Integridad y Corrosión"/>
    <s v="Inhibidor de corrosión"/>
    <x v="3"/>
    <n v="1000232729"/>
    <n v="13"/>
    <n v="9.1"/>
    <n v="3.9"/>
    <n v="240"/>
    <n v="27.79"/>
    <n v="475"/>
    <s v="Caudal de agua entre batchs"/>
    <s v="Batch Camión"/>
    <n v="2"/>
    <n v="2"/>
    <n v="55.58"/>
    <n v="55.58"/>
    <n v="55.58"/>
    <d v="2015-01-13T00:00:00"/>
    <s v="Programado"/>
    <d v="2023-03-29T00:00:00"/>
    <s v="0092-OESTE-23"/>
    <s v="Mariana del Pozo"/>
    <m/>
    <m/>
    <m/>
    <m/>
    <s v="Bombeo Mecánico"/>
    <x v="1"/>
    <s v="Q"/>
    <s v="Batch"/>
    <n v="1.8525"/>
    <n v="27.79"/>
    <n v="27.79"/>
    <n v="27.79"/>
    <n v="1"/>
    <n v="28"/>
    <n v="28"/>
    <n v="28"/>
    <s v="VAM"/>
    <m/>
    <n v="1733"/>
    <s v="A"/>
    <s v="VAM"/>
    <s v="Volcán Auca Mahuida"/>
    <m/>
  </r>
  <r>
    <s v="BOLLAND &amp; CIA. S.A.U"/>
    <d v="2023-12-01T00:00:00"/>
    <s v="Rincon de los Sauces"/>
    <s v="Señal Picada VAM"/>
    <s v="VAM"/>
    <x v="3"/>
    <s v="Pozo productor "/>
    <s v="VAM-50a"/>
    <s v="VAM-50a"/>
    <m/>
    <s v="Integridad y Corrosión"/>
    <s v="Inhibidor de corrosión"/>
    <x v="3"/>
    <n v="1000232729"/>
    <n v="39"/>
    <n v="4.29"/>
    <n v="34.71"/>
    <n v="929"/>
    <n v="41.65"/>
    <n v="40"/>
    <s v="Caudal de agua entre batchs"/>
    <s v="Batch Camión"/>
    <n v="1"/>
    <n v="1"/>
    <n v="41.65"/>
    <n v="41.65"/>
    <n v="41.65"/>
    <d v="2014-03-07T00:00:00"/>
    <s v="Programado"/>
    <d v="2021-11-12T00:00:00"/>
    <s v="0277-OESTE-21"/>
    <m/>
    <m/>
    <m/>
    <m/>
    <m/>
    <s v="Bombeo Mecánico"/>
    <x v="1"/>
    <s v="M"/>
    <s v="Batch"/>
    <n v="1.3884000000000001"/>
    <n v="41.65"/>
    <n v="41.65"/>
    <n v="41.65"/>
    <n v="1"/>
    <n v="42"/>
    <n v="42"/>
    <n v="42"/>
    <s v="VAM"/>
    <m/>
    <n v="1831"/>
    <s v="B"/>
    <s v="VAM"/>
    <s v="Volcán Auca Mahuida"/>
    <m/>
  </r>
  <r>
    <s v="BOLLAND &amp; CIA. S.A.U"/>
    <d v="2023-12-01T00:00:00"/>
    <s v="Rincon de los Sauces"/>
    <s v="Señal Picada VAM"/>
    <s v="VAM"/>
    <x v="3"/>
    <s v="Pozo productor "/>
    <s v="VAM-73(d)[00]a"/>
    <s v="VAM-73(d)[00]a"/>
    <m/>
    <s v="Integridad y Corrosión"/>
    <s v="Inhibidor de corrosión"/>
    <x v="3"/>
    <n v="1000232729"/>
    <n v="14.3"/>
    <n v="9.4380000000000006"/>
    <n v="4.8620000000000001"/>
    <n v="524"/>
    <n v="20"/>
    <n v="250"/>
    <s v="Caudal de agua entre batchs"/>
    <s v="Batch Camión"/>
    <n v="2"/>
    <n v="0"/>
    <n v="40"/>
    <n v="0"/>
    <n v="0"/>
    <d v="2017-03-02T00:00:00"/>
    <s v="Programado"/>
    <d v="2019-10-10T00:00:00"/>
    <s v="BND21-IT451-1019"/>
    <s v="Mariana del Pozo"/>
    <m/>
    <m/>
    <m/>
    <m/>
    <s v="Bombeo Mecánico"/>
    <x v="1"/>
    <s v="Q"/>
    <s v="Batch"/>
    <n v="1.2155"/>
    <n v="18.23"/>
    <n v="20"/>
    <n v="20"/>
    <n v="1"/>
    <n v="18"/>
    <n v="20"/>
    <n v="20"/>
    <s v="VAM"/>
    <m/>
    <n v="1541"/>
    <s v="A"/>
    <s v="VAM"/>
    <s v="Volcán Auca Mahuida"/>
    <s v="p"/>
  </r>
  <r>
    <s v="BOLLAND &amp; CIA. S.A.U"/>
    <d v="2023-12-01T00:00:00"/>
    <s v="Rincon de los Sauces"/>
    <s v="Señal Picada VAM"/>
    <s v="VAM"/>
    <x v="3"/>
    <s v="Pozo productor "/>
    <s v="VAM-65a(d)"/>
    <s v="VAM-65a(d)"/>
    <m/>
    <s v="Aseguramiento de Flujo"/>
    <s v="Inhibidor de parafinas"/>
    <x v="7"/>
    <n v="1000544363"/>
    <n v="14.4"/>
    <n v="14.342000000000001"/>
    <n v="5.8000000000000003E-2"/>
    <n v="2477"/>
    <n v="600.21"/>
    <n v="2790"/>
    <s v="Recomendación técnica en litros (por día, mes o batch)"/>
    <s v="Batch Camión"/>
    <n v="2"/>
    <n v="1"/>
    <n v="1200.42"/>
    <n v="600.21"/>
    <n v="600.21"/>
    <d v="2021-02-21T00:00:00"/>
    <s v="Programado"/>
    <d v="2023-03-08T00:00:00"/>
    <s v="Minuta YPF 18-4-23"/>
    <s v="Mariana del Pozo"/>
    <m/>
    <m/>
    <m/>
    <m/>
    <s v="Bombeo Mecánico"/>
    <x v="1"/>
    <s v="Q"/>
    <s v="Batch"/>
    <n v="40.014180000000003"/>
    <n v="600.21"/>
    <n v="600.21"/>
    <n v="600.21"/>
    <n v="1"/>
    <n v="600"/>
    <n v="600"/>
    <n v="600"/>
    <s v="VAM"/>
    <m/>
    <n v="1624"/>
    <s v="A"/>
    <s v="VAM"/>
    <s v="Volcán Auca Mahuida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">
  <r>
    <s v="Eventual"/>
    <m/>
    <d v="2023-10-10T00:00:00"/>
    <m/>
    <x v="0"/>
    <x v="0"/>
    <m/>
    <s v="VAM89"/>
  </r>
  <r>
    <s v="Eventual"/>
    <m/>
    <d v="2023-10-10T00:00:00"/>
    <m/>
    <x v="0"/>
    <x v="0"/>
    <m/>
    <s v="VAM87"/>
  </r>
  <r>
    <m/>
    <m/>
    <m/>
    <m/>
    <x v="1"/>
    <x v="1"/>
    <m/>
    <m/>
  </r>
  <r>
    <m/>
    <m/>
    <m/>
    <m/>
    <x v="1"/>
    <x v="1"/>
    <m/>
    <m/>
  </r>
  <r>
    <m/>
    <m/>
    <m/>
    <m/>
    <x v="1"/>
    <x v="1"/>
    <m/>
    <m/>
  </r>
  <r>
    <m/>
    <m/>
    <m/>
    <m/>
    <x v="1"/>
    <x v="1"/>
    <m/>
    <m/>
  </r>
  <r>
    <m/>
    <m/>
    <m/>
    <m/>
    <x v="1"/>
    <x v="1"/>
    <m/>
    <m/>
  </r>
  <r>
    <m/>
    <m/>
    <m/>
    <m/>
    <x v="1"/>
    <x v="1"/>
    <m/>
    <m/>
  </r>
  <r>
    <m/>
    <m/>
    <m/>
    <m/>
    <x v="1"/>
    <x v="1"/>
    <m/>
    <m/>
  </r>
  <r>
    <m/>
    <m/>
    <m/>
    <m/>
    <x v="1"/>
    <x v="1"/>
    <m/>
    <m/>
  </r>
  <r>
    <m/>
    <m/>
    <m/>
    <m/>
    <x v="1"/>
    <x v="1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5">
  <r>
    <s v="BOLLAND &amp; CIA. S.A.U"/>
    <d v="2023-12-01T00:00:00"/>
    <s v="Rincon de los Sauces"/>
    <s v="Señal Picada VAM"/>
    <s v="PIEDRAS NEGRAS"/>
    <n v="222052"/>
    <s v="Linea de pozo"/>
    <s v="PN.a-19[00]a"/>
    <s v="PN.a-19[00]a"/>
    <m/>
    <s v="Aseguramiento de Flujo"/>
    <s v="Inhibidor de hidratos"/>
    <x v="0"/>
    <n v="50600710"/>
    <n v="0"/>
    <n v="0"/>
    <n v="0"/>
    <n v="12815"/>
    <n v="30"/>
    <m/>
    <s v="Define el consumo un tercero o YPF"/>
    <x v="0"/>
    <n v="29"/>
    <n v="0"/>
    <n v="870"/>
    <n v="0"/>
    <n v="0"/>
    <m/>
    <s v="Programado"/>
    <d v="2016-09-11T00:00:00"/>
    <s v="Protocolo 54730"/>
    <m/>
    <m/>
    <m/>
    <m/>
    <m/>
    <s v="Surgente"/>
    <s v="Continua"/>
    <s v="C"/>
    <s v="Lin. Conduc."/>
    <n v="30"/>
    <n v="30"/>
    <n v="30"/>
    <n v="30"/>
    <n v="1"/>
    <n v="30"/>
    <n v="30"/>
    <n v="30"/>
    <s v="SP 2"/>
    <n v="1"/>
    <s v="S/D"/>
    <s v="A"/>
    <s v="PIEDRAS NEGRAS"/>
    <s v="Señal Picada"/>
    <x v="0"/>
    <s v="PN.a-19[00]aSB14"/>
  </r>
  <r>
    <s v="BOLLAND &amp; CIA. S.A.U"/>
    <d v="2023-12-01T00:00:00"/>
    <s v="Rincon de los Sauces"/>
    <s v="Señal Picada VAM"/>
    <s v=""/>
    <n v="222052"/>
    <s v="Planta"/>
    <m/>
    <s v="PTG"/>
    <m/>
    <s v="Aseguramiento de Flujo"/>
    <s v="Inhibidor de hidratos"/>
    <x v="0"/>
    <n v="50600710"/>
    <n v="0"/>
    <n v="0"/>
    <n v="0"/>
    <n v="0"/>
    <n v="40"/>
    <m/>
    <s v="Define el consumo un tercero o YPF"/>
    <x v="0"/>
    <n v="29"/>
    <n v="29"/>
    <n v="1160"/>
    <n v="983.92857142857144"/>
    <n v="983.93"/>
    <s v=""/>
    <s v="Programado"/>
    <d v="2019-01-12T00:00:00"/>
    <s v="Protocolo Catriel 3512"/>
    <m/>
    <m/>
    <m/>
    <m/>
    <m/>
    <s v=""/>
    <s v="Continua"/>
    <s v="C"/>
    <s v="Planta de Gas "/>
    <n v="40"/>
    <n v="40"/>
    <n v="40"/>
    <n v="40"/>
    <n v="1"/>
    <n v="40"/>
    <n v="40"/>
    <n v="40"/>
    <s v="SP 2"/>
    <n v="1"/>
    <s v="S/D"/>
    <s v="S/C"/>
    <s v=""/>
    <s v="Señal Picada"/>
    <x v="1"/>
    <s v="PTGSB14"/>
  </r>
  <r>
    <s v="BOLLAND &amp; CIA. S.A.U"/>
    <d v="2023-12-01T00:00:00"/>
    <s v="Rincon de los Sauces"/>
    <s v="Señal Picada VAM"/>
    <s v="PB- 04"/>
    <n v="222053"/>
    <s v="Pozo productor "/>
    <s v="PuB.a-166[00]a"/>
    <s v="PuB.a-166[00]a"/>
    <m/>
    <s v="Integridad y Corrosión"/>
    <s v="Inhibidor de incrustaciones"/>
    <x v="1"/>
    <n v="50601018"/>
    <n v="15.3"/>
    <n v="0.76500000000000001"/>
    <n v="14.535"/>
    <n v="2"/>
    <n v="1.1599999999999999"/>
    <n v="80"/>
    <s v="Caudal de agua/día"/>
    <x v="0"/>
    <n v="29"/>
    <n v="29"/>
    <n v="33.64"/>
    <n v="22.30769230769231"/>
    <n v="22.31"/>
    <d v="2019-11-28T00:00:00"/>
    <s v="Programado"/>
    <d v="2019-11-28T00:00:00"/>
    <s v="BND21-IT475-1119"/>
    <s v="Mariana del Pozo"/>
    <m/>
    <m/>
    <m/>
    <m/>
    <s v="Cavidad Progresiva"/>
    <s v="Continua"/>
    <s v="C"/>
    <s v="Continua"/>
    <n v="1.1628000000000001"/>
    <n v="1.1599999999999999"/>
    <n v="20"/>
    <n v="1.1599999999999999"/>
    <n v="0.2"/>
    <n v="6"/>
    <n v="20"/>
    <n v="6"/>
    <s v="SP 1"/>
    <n v="1"/>
    <n v="1492"/>
    <s v="A"/>
    <s v="PB- 04"/>
    <s v="Punta Barda"/>
    <x v="1"/>
    <s v="PuB.a-166[00]aIC5087A"/>
  </r>
  <r>
    <s v="BOLLAND &amp; CIA. S.A.U"/>
    <d v="2023-12-01T00:00:00"/>
    <s v="Rincon de los Sauces"/>
    <s v="Señal Picada VAM"/>
    <s v="PB- 01"/>
    <n v="222053"/>
    <s v="Linea de pozo"/>
    <s v="PuB.a-171[00]a"/>
    <s v="PuB.a-171[00]a"/>
    <m/>
    <s v="Aseguramiento de Flujo"/>
    <s v="Reductor de fricción"/>
    <x v="2"/>
    <n v="50600814"/>
    <n v="27.2"/>
    <n v="2.9380000000000002"/>
    <n v="24.262"/>
    <n v="2"/>
    <n v="3.23"/>
    <n v="1100"/>
    <s v="Caudal de neta/día"/>
    <x v="0"/>
    <n v="29"/>
    <n v="29"/>
    <n v="93.67"/>
    <n v="147.23076923076923"/>
    <n v="93.67"/>
    <d v="2013-05-09T00:00:00"/>
    <s v="Programado"/>
    <d v="2020-03-10T00:00:00"/>
    <s v="BND21-IT467-0320"/>
    <s v="Mariana del Pozo"/>
    <m/>
    <m/>
    <m/>
    <m/>
    <s v="Cavidad Progresiva"/>
    <s v="Continua"/>
    <s v="C"/>
    <s v="Lin. Conduc."/>
    <n v="3.2318000000000002"/>
    <n v="3.23"/>
    <n v="20"/>
    <n v="3.23"/>
    <n v="1"/>
    <n v="3"/>
    <n v="20"/>
    <n v="3"/>
    <s v="SP 1"/>
    <n v="1"/>
    <n v="2589"/>
    <s v="A"/>
    <s v="PB- 01"/>
    <s v="Punta Barda"/>
    <x v="1"/>
    <s v="PuB.a-171[00]aRFB790"/>
  </r>
  <r>
    <s v="BOLLAND &amp; CIA. S.A.U"/>
    <d v="2023-12-01T00:00:00"/>
    <s v="Rincon de los Sauces"/>
    <s v="Señal Picada VAM"/>
    <s v="PB- 02"/>
    <n v="222053"/>
    <s v="Pozo productor "/>
    <s v="PuB-126a"/>
    <s v="PuB-126a"/>
    <m/>
    <s v="Integridad y Corrosión"/>
    <s v="Inhibidor de corrosión"/>
    <x v="3"/>
    <n v="1000232729"/>
    <n v="130"/>
    <n v="3.25"/>
    <n v="126.75"/>
    <n v="2"/>
    <n v="5.07"/>
    <n v="40"/>
    <s v="Caudal de agua/día"/>
    <x v="0"/>
    <n v="29"/>
    <n v="0"/>
    <n v="147.03"/>
    <n v="0"/>
    <n v="0"/>
    <d v="2018-03-20T00:00:00"/>
    <s v="Programado"/>
    <d v="2023-02-23T00:00:00"/>
    <s v="0061-OESTE-23"/>
    <s v="Mariana del Pozo"/>
    <m/>
    <m/>
    <m/>
    <m/>
    <s v="Cavidad Progresiva"/>
    <s v="Continua"/>
    <s v="C"/>
    <s v="EC con rec"/>
    <n v="5.07"/>
    <n v="5.07"/>
    <n v="20"/>
    <n v="5.07"/>
    <n v="1"/>
    <n v="5"/>
    <n v="20"/>
    <n v="5"/>
    <s v="SP 1"/>
    <n v="1"/>
    <n v="2126"/>
    <s v="A"/>
    <s v="PB- 02"/>
    <s v="Punta Barda"/>
    <x v="0"/>
    <s v="PuB-126aCY51W"/>
  </r>
  <r>
    <s v="BOLLAND &amp; CIA. S.A.U"/>
    <d v="2023-12-01T00:00:00"/>
    <s v="Rincon de los Sauces"/>
    <s v="Señal Picada VAM"/>
    <s v="PB- 04"/>
    <n v="222053"/>
    <s v="Linea de pozo"/>
    <s v="PuB-145a"/>
    <s v="PuB-145a"/>
    <m/>
    <s v="Aseguramiento de Flujo"/>
    <s v="Reductor de fricción"/>
    <x v="2"/>
    <n v="50600814"/>
    <n v="26"/>
    <n v="2.34"/>
    <n v="23.66"/>
    <n v="2"/>
    <n v="3.04"/>
    <n v="1300"/>
    <s v="Caudal de neta/día"/>
    <x v="0"/>
    <n v="29"/>
    <n v="0"/>
    <n v="88.16"/>
    <n v="0"/>
    <n v="0"/>
    <d v="2020-07-03T00:00:00"/>
    <s v="Programado"/>
    <d v="2020-07-03T00:00:00"/>
    <s v="BNDFI 0001-8 - Minuta YPF 03-07-2020"/>
    <s v="Mariana del Pozo"/>
    <m/>
    <m/>
    <m/>
    <m/>
    <s v="Cavidad Progresiva"/>
    <s v="Continua"/>
    <s v="C"/>
    <s v="Lin. Conduc."/>
    <n v="3.0419999999999998"/>
    <n v="3.04"/>
    <n v="20"/>
    <n v="3.04"/>
    <n v="1"/>
    <n v="3"/>
    <n v="20"/>
    <n v="3"/>
    <s v="SP 1"/>
    <n v="1"/>
    <n v="1720"/>
    <s v="A"/>
    <s v="PB- 04"/>
    <s v="Punta Barda"/>
    <x v="0"/>
    <s v="PuB-145aRFB790"/>
  </r>
  <r>
    <s v="BOLLAND &amp; CIA. S.A.U"/>
    <d v="2023-12-01T00:00:00"/>
    <s v="Rincon de los Sauces"/>
    <s v="Señal Picada VAM"/>
    <s v="PB- 03"/>
    <n v="222053"/>
    <s v="Linea de pozo"/>
    <s v="PuB-68"/>
    <s v="PuB-68"/>
    <m/>
    <s v="Aseguramiento de Flujo"/>
    <s v="Inhibidor de parafinas"/>
    <x v="4"/>
    <n v="1000518676"/>
    <n v="55"/>
    <n v="7.7"/>
    <n v="47.3"/>
    <n v="10"/>
    <n v="6.16"/>
    <n v="800"/>
    <s v="Caudal de neta/día"/>
    <x v="0"/>
    <n v="29"/>
    <n v="0"/>
    <n v="178.64000000000001"/>
    <n v="0"/>
    <n v="0"/>
    <d v="2023-07-21T00:00:00"/>
    <s v="Programado"/>
    <d v="2023-07-20T00:00:00"/>
    <s v="Minuta YPF 20-07-23"/>
    <s v="Mariana del Pozo"/>
    <m/>
    <m/>
    <m/>
    <m/>
    <s v="Cavidad Progresiva"/>
    <s v="Continua"/>
    <s v="C"/>
    <s v="Lin. Conduc."/>
    <n v="6.16"/>
    <n v="6.16"/>
    <n v="20"/>
    <n v="6.16"/>
    <n v="1"/>
    <n v="6"/>
    <n v="20"/>
    <n v="6"/>
    <s v="SP 1"/>
    <n v="1"/>
    <n v="1485"/>
    <s v="A"/>
    <s v="PB- 03"/>
    <s v="Punta Barda"/>
    <x v="0"/>
    <s v="PuB-68IPB650"/>
  </r>
  <r>
    <s v="BOLLAND &amp; CIA. S.A.U"/>
    <d v="2023-12-01T00:00:00"/>
    <s v="Rincon de los Sauces"/>
    <s v="Señal Picada VAM"/>
    <s v="PB- 03"/>
    <n v="222053"/>
    <s v="Linea de pozo"/>
    <s v="PuB-68"/>
    <s v="PuB-68"/>
    <m/>
    <s v="Aseguramiento de Flujo"/>
    <s v="Inhibidor de parafinas"/>
    <x v="4"/>
    <n v="1000518676"/>
    <n v="55"/>
    <n v="7.7"/>
    <n v="47.3"/>
    <n v="10"/>
    <n v="92.4"/>
    <n v="800"/>
    <s v="Caudal de neta durante el batch"/>
    <x v="1"/>
    <n v="2"/>
    <n v="1"/>
    <n v="184.8"/>
    <n v="92.4"/>
    <n v="92.4"/>
    <d v="2023-07-21T00:00:00"/>
    <s v="Programado"/>
    <d v="2023-07-20T00:00:00"/>
    <s v="Minuta YPF 20-07-23"/>
    <s v="Mariana del Pozo"/>
    <m/>
    <m/>
    <m/>
    <m/>
    <s v="Cavidad Progresiva"/>
    <s v="Batch"/>
    <s v="Q"/>
    <s v="Lin. Conduc."/>
    <n v="6.16"/>
    <n v="92.4"/>
    <n v="92.4"/>
    <n v="92.4"/>
    <n v="1"/>
    <n v="92"/>
    <n v="92"/>
    <n v="92"/>
    <s v="Camioneros"/>
    <m/>
    <n v="1485"/>
    <s v="A"/>
    <s v="PB- 03"/>
    <s v="Punta Barda"/>
    <x v="1"/>
    <s v="PuB-68IPB650"/>
  </r>
  <r>
    <s v="BOLLAND &amp; CIA. S.A.U"/>
    <d v="2023-12-01T00:00:00"/>
    <s v="Rincon de los Sauces"/>
    <s v="Señal Picada VAM"/>
    <s v="PB- 03"/>
    <n v="222053"/>
    <s v="Linea de pozo"/>
    <s v="PuB-105a"/>
    <s v="PuB-105a"/>
    <m/>
    <s v="Aseguramiento de Flujo"/>
    <s v="Inhibidor de parafinas"/>
    <x v="4"/>
    <n v="1000518676"/>
    <n v="30.5"/>
    <n v="7.5330000000000004"/>
    <n v="22.966999999999999"/>
    <n v="10"/>
    <n v="6.03"/>
    <n v="800"/>
    <s v="Caudal de neta/día"/>
    <x v="0"/>
    <n v="29"/>
    <n v="29"/>
    <n v="174.87"/>
    <n v="117.11538461538461"/>
    <n v="117.12"/>
    <d v="2022-10-12T00:00:00"/>
    <s v="Programado"/>
    <d v="2022-11-11T00:00:00"/>
    <s v="0276-OESTE-22"/>
    <s v="Mariana del Pozo"/>
    <m/>
    <m/>
    <m/>
    <m/>
    <s v="Cavidad Progresiva"/>
    <s v="Continua"/>
    <s v="C"/>
    <s v="Lin. Conduc."/>
    <n v="6.0264000000000006"/>
    <n v="6.03"/>
    <n v="20"/>
    <n v="6.03"/>
    <n v="1"/>
    <n v="6"/>
    <n v="20"/>
    <n v="6"/>
    <s v="SP 1"/>
    <n v="1"/>
    <n v="1567"/>
    <s v="B"/>
    <s v="PB- 03"/>
    <s v="Punta Barda"/>
    <x v="1"/>
    <s v="PuB-105aIPB650"/>
  </r>
  <r>
    <s v="BOLLAND &amp; CIA. S.A.U"/>
    <d v="2023-12-01T00:00:00"/>
    <s v="Rincon de los Sauces"/>
    <s v="Señal Picada VAM"/>
    <s v="PB- 01"/>
    <n v="222053"/>
    <s v="Linea de pozo"/>
    <s v="PuB-197[00]a"/>
    <s v="PuB-197[00]a"/>
    <m/>
    <s v="Aseguramiento de Flujo"/>
    <s v="Inhibidor de parafinas"/>
    <x v="4"/>
    <n v="1000518676"/>
    <n v="4.5999999999999996"/>
    <n v="0.34499999999999997"/>
    <n v="4.2549999999999999"/>
    <n v="2"/>
    <n v="2.0699999999999998"/>
    <n v="6000"/>
    <s v="Caudal de neta/día"/>
    <x v="0"/>
    <n v="29"/>
    <n v="29"/>
    <n v="60.029999999999994"/>
    <n v="150.57692307692309"/>
    <n v="60.03"/>
    <d v="2022-10-12T00:00:00"/>
    <s v="Programado"/>
    <d v="2022-11-11T00:00:00"/>
    <s v="0277-OESTE-22"/>
    <s v="Mariana del Pozo"/>
    <m/>
    <m/>
    <m/>
    <m/>
    <s v="Cavidad Progresiva"/>
    <s v="Continua"/>
    <s v="C"/>
    <s v="Lin. Conduc."/>
    <n v="2.0699999999999998"/>
    <n v="2.0699999999999998"/>
    <n v="20"/>
    <n v="2.0699999999999998"/>
    <n v="1"/>
    <n v="2"/>
    <n v="20"/>
    <n v="2"/>
    <s v="SP 1"/>
    <n v="1"/>
    <n v="2039"/>
    <s v="C"/>
    <s v="PB- 01"/>
    <s v="Punta Barda"/>
    <x v="1"/>
    <s v="PuB-197[00]aIPB650"/>
  </r>
  <r>
    <s v="BOLLAND &amp; CIA. S.A.U"/>
    <d v="2023-12-01T00:00:00"/>
    <s v="Rincon de los Sauces"/>
    <s v="Señal Picada VAM"/>
    <s v="PB- 04"/>
    <n v="222053"/>
    <s v="Pozo productor "/>
    <s v="PuB-157[00]a"/>
    <s v="PuB-157[00]a"/>
    <m/>
    <s v="Integridad y Corrosión"/>
    <s v="Inhibidor de corrosión"/>
    <x v="3"/>
    <n v="1000232729"/>
    <n v="5.5"/>
    <n v="0.99"/>
    <n v="4.51"/>
    <n v="2"/>
    <n v="4.0599999999999996"/>
    <n v="900"/>
    <s v="Caudal de agua/día"/>
    <x v="0"/>
    <n v="29"/>
    <n v="0"/>
    <n v="117.74"/>
    <n v="0"/>
    <n v="0"/>
    <d v="2018-03-01T00:00:00"/>
    <s v="Programado"/>
    <d v="2021-11-03T00:00:00"/>
    <s v="Minuta YPF 3-11-21"/>
    <s v="Mariana del Pozo"/>
    <m/>
    <m/>
    <m/>
    <m/>
    <s v="Bombeo Mecánico"/>
    <s v="Continua"/>
    <s v="C"/>
    <s v="EC con rec"/>
    <n v="4.0590000000000002"/>
    <n v="4.0599999999999996"/>
    <n v="20"/>
    <n v="4.0599999999999996"/>
    <n v="1"/>
    <n v="4"/>
    <n v="20"/>
    <n v="4"/>
    <s v="SP 1"/>
    <n v="1"/>
    <n v="2011"/>
    <s v="B"/>
    <s v="PB- 04"/>
    <s v="Punta Barda"/>
    <x v="0"/>
    <s v="PuB-157[00]aCY51W"/>
  </r>
  <r>
    <s v="BOLLAND &amp; CIA. S.A.U"/>
    <d v="2023-12-01T00:00:00"/>
    <s v="Rincon de los Sauces"/>
    <s v="Señal Picada VAM"/>
    <s v="PTA BARDA 114"/>
    <n v="222053"/>
    <s v="Pozo productor "/>
    <s v="PuB-181a"/>
    <s v="PuB-181a"/>
    <m/>
    <s v="Aseguramiento de Flujo"/>
    <s v="Inhibidor de parafinas"/>
    <x v="5"/>
    <n v="1000020984"/>
    <n v="9"/>
    <n v="2.61"/>
    <n v="6.39"/>
    <n v="2"/>
    <n v="6.53"/>
    <n v="2500"/>
    <s v="Caudal de neta/día"/>
    <x v="0"/>
    <n v="29"/>
    <n v="29"/>
    <n v="189.37"/>
    <n v="0"/>
    <n v="0"/>
    <d v="2021-04-14T00:00:00"/>
    <s v="Programado"/>
    <d v="2023-03-13T00:00:00"/>
    <s v="0074-OESTE-23"/>
    <s v="Mariana del Pozo"/>
    <m/>
    <m/>
    <m/>
    <m/>
    <s v="Cavidad Progresiva"/>
    <s v="Continua"/>
    <s v="C"/>
    <s v="Lin. Conduc."/>
    <n v="6.5250000000000004"/>
    <n v="6.53"/>
    <n v="20"/>
    <n v="6.53"/>
    <n v="1"/>
    <n v="7"/>
    <n v="20"/>
    <n v="7"/>
    <s v="SP 1"/>
    <n v="1"/>
    <n v="1522"/>
    <s v="B"/>
    <s v="PTA BARDA 114"/>
    <s v="Punta Barda"/>
    <x v="1"/>
    <s v="PuB-181aIPB530"/>
  </r>
  <r>
    <s v="BOLLAND &amp; CIA. S.A.U"/>
    <d v="2023-12-01T00:00:00"/>
    <s v="Rincon de los Sauces"/>
    <s v="Señal Picada VAM"/>
    <s v="PB- 04"/>
    <n v="222053"/>
    <s v="Pozo productor "/>
    <s v="PuB-194[00]a"/>
    <s v="PuB-194[00]a"/>
    <m/>
    <s v="Integridad y Corrosión"/>
    <s v="Biocida"/>
    <x v="6"/>
    <n v="50600926"/>
    <n v="12.9"/>
    <n v="5.6760000000000002"/>
    <n v="7.2240000000000002"/>
    <n v="2"/>
    <n v="20.59"/>
    <n v="190"/>
    <s v="Caudal de agua entre batchs"/>
    <x v="1"/>
    <n v="2"/>
    <n v="0"/>
    <n v="41.18"/>
    <n v="0"/>
    <n v="0"/>
    <d v="2023-07-21T00:00:00"/>
    <s v="Programado"/>
    <d v="2023-06-01T00:00:00"/>
    <s v="0133-OESTE-23"/>
    <s v="Mariana del Pozo"/>
    <m/>
    <m/>
    <m/>
    <m/>
    <s v="Bombeo Mecánico"/>
    <s v="Batch"/>
    <s v="Q"/>
    <s v="Batch"/>
    <n v="1.37256"/>
    <n v="20.59"/>
    <n v="20.59"/>
    <n v="20.59"/>
    <n v="1"/>
    <n v="21"/>
    <n v="21"/>
    <n v="21"/>
    <s v="Camioneros"/>
    <m/>
    <n v="2188"/>
    <s v="A"/>
    <s v="PB- 04"/>
    <s v="Punta Barda"/>
    <x v="0"/>
    <s v="PuB-194[00]aBX960"/>
  </r>
  <r>
    <s v="BOLLAND &amp; CIA. S.A.U"/>
    <d v="2023-12-01T00:00:00"/>
    <s v="Rincon de los Sauces"/>
    <s v="Señal Picada VAM"/>
    <s v="PTA BARDA 114"/>
    <n v="222053"/>
    <s v="Pozo productor "/>
    <s v="PuB-181a"/>
    <s v="PuB-181a"/>
    <m/>
    <s v="Integridad y Corrosión"/>
    <s v="Biocida"/>
    <x v="6"/>
    <n v="50600926"/>
    <n v="9"/>
    <n v="2.61"/>
    <n v="6.39"/>
    <n v="2"/>
    <n v="20"/>
    <n v="50"/>
    <s v="Caudal de agua entre batchs"/>
    <x v="1"/>
    <n v="2"/>
    <n v="2"/>
    <n v="40"/>
    <n v="40"/>
    <n v="40"/>
    <d v="2021-04-14T00:00:00"/>
    <s v="Programado"/>
    <d v="2023-03-13T00:00:00"/>
    <s v="0074-OESTE-23"/>
    <s v="Mariana del Pozo"/>
    <m/>
    <m/>
    <m/>
    <m/>
    <s v="Cavidad Progresiva"/>
    <s v="Batch"/>
    <s v="Q"/>
    <s v="Batch"/>
    <n v="0.31950000000000001"/>
    <n v="4.79"/>
    <n v="20"/>
    <n v="20"/>
    <n v="1"/>
    <n v="5"/>
    <n v="20"/>
    <n v="20"/>
    <s v="Camioneros"/>
    <m/>
    <n v="1522"/>
    <s v="B"/>
    <s v="PTA BARDA 114"/>
    <s v="Punta Barda"/>
    <x v="1"/>
    <s v="PuB-181aBX960"/>
  </r>
  <r>
    <s v="BOLLAND &amp; CIA. S.A.U"/>
    <d v="2023-12-01T00:00:00"/>
    <s v="Rincon de los Sauces"/>
    <s v="Señal Picada VAM"/>
    <s v="PTA BARDA VV7"/>
    <n v="222053"/>
    <s v="Linea de pozo"/>
    <s v="VV.a-7"/>
    <s v="VV.a-7"/>
    <m/>
    <s v="Aseguramiento de Flujo"/>
    <s v="Inhibidor de parafinas"/>
    <x v="7"/>
    <n v="1000544363"/>
    <n v="6"/>
    <n v="1.8"/>
    <n v="4.2"/>
    <n v="10"/>
    <n v="6.48"/>
    <n v="3600"/>
    <s v="Caudal de neta/día"/>
    <x v="0"/>
    <n v="29"/>
    <n v="0"/>
    <n v="187.92000000000002"/>
    <n v="0"/>
    <n v="0"/>
    <d v="1899-12-30T00:00:00"/>
    <s v="Programado"/>
    <m/>
    <m/>
    <m/>
    <m/>
    <m/>
    <m/>
    <m/>
    <s v="Bombeo Mecánico"/>
    <s v="Continua"/>
    <s v="C"/>
    <s v="Lin. Conduc."/>
    <n v="6.48"/>
    <n v="6.48"/>
    <n v="20"/>
    <n v="6.48"/>
    <n v="1"/>
    <n v="6"/>
    <n v="20"/>
    <n v="6"/>
    <s v="SP 1"/>
    <n v="1"/>
    <s v="S/D"/>
    <s v="A"/>
    <s v="PTA BARDA VV7"/>
    <s v="Punta Barda"/>
    <x v="0"/>
    <s v="VV.a-7IPB658"/>
  </r>
  <r>
    <s v="BOLLAND &amp; CIA. S.A.U"/>
    <d v="2023-12-01T00:00:00"/>
    <s v="Rincon de los Sauces"/>
    <s v="Señal Picada VAM"/>
    <s v=""/>
    <n v="222057"/>
    <s v="Planta"/>
    <m/>
    <s v="SEPARADOR DE GAS EDA PTC"/>
    <m/>
    <s v="Aseguramiento de Flujo"/>
    <s v="Inhibidor de hidratos"/>
    <x v="0"/>
    <n v="50600710"/>
    <n v="0"/>
    <n v="0"/>
    <n v="0"/>
    <n v="0"/>
    <n v="15"/>
    <m/>
    <s v="Define el consumo un tercero o YPF"/>
    <x v="0"/>
    <n v="29"/>
    <n v="29"/>
    <n v="435"/>
    <n v="401.16666666666669"/>
    <n v="401.17"/>
    <d v="2008-06-20T00:00:00"/>
    <s v="Programado"/>
    <d v="2020-09-18T00:00:00"/>
    <s v="Mail cliente solicita baja 50% en dosis"/>
    <s v="Mariana del Pozo"/>
    <s v="Falta nombre TOW"/>
    <m/>
    <m/>
    <m/>
    <s v=""/>
    <s v="Continua"/>
    <s v="C"/>
    <s v="Lin. Conduc."/>
    <n v="15"/>
    <n v="15"/>
    <n v="20"/>
    <n v="15"/>
    <n v="1"/>
    <n v="15"/>
    <n v="20"/>
    <n v="15"/>
    <s v="SCB CHO "/>
    <n v="1"/>
    <s v="S/D"/>
    <s v="S/C"/>
    <s v=""/>
    <s v="Señal Cerro Bayo"/>
    <x v="1"/>
    <s v="SEPARADOR DE GAS EDA PTCSB14"/>
  </r>
  <r>
    <s v="BOLLAND &amp; CIA. S.A.U"/>
    <d v="2023-12-01T00:00:00"/>
    <s v="Rincon de los Sauces"/>
    <s v="Señal Picada VAM"/>
    <m/>
    <n v="222057"/>
    <s v="Batería"/>
    <m/>
    <s v="SDA BATERIA SCB"/>
    <m/>
    <s v="Aseguramiento de Flujo"/>
    <s v="Inhibidor de hidratos"/>
    <x v="0"/>
    <n v="50600710"/>
    <n v="0"/>
    <n v="0"/>
    <n v="0"/>
    <n v="0"/>
    <n v="30"/>
    <m/>
    <s v="Recomendación técnica en litros (por día, mes o batch)"/>
    <x v="0"/>
    <n v="29"/>
    <n v="29"/>
    <n v="870"/>
    <n v="841"/>
    <n v="841"/>
    <m/>
    <s v="Programado"/>
    <m/>
    <m/>
    <m/>
    <m/>
    <m/>
    <m/>
    <m/>
    <s v=""/>
    <s v="Continua"/>
    <s v="C"/>
    <s v="Lin. Conduc."/>
    <n v="30"/>
    <n v="30"/>
    <n v="30"/>
    <n v="30"/>
    <n v="1"/>
    <n v="30"/>
    <n v="30"/>
    <n v="30"/>
    <s v="SCB CHO "/>
    <n v="1"/>
    <s v="S/D"/>
    <s v="S/C"/>
    <n v="0"/>
    <s v="Señal Cerro Bayo"/>
    <x v="1"/>
    <s v="SDA BATERIA SCBSB14"/>
  </r>
  <r>
    <s v="BOLLAND &amp; CIA. S.A.U"/>
    <d v="2023-12-01T00:00:00"/>
    <s v="Rincon de los Sauces"/>
    <s v="Señal Picada VAM"/>
    <s v="SCB- 01"/>
    <n v="222057"/>
    <s v="Pozo productor "/>
    <s v="SCB.xp-55"/>
    <s v="SCB.xp-55"/>
    <m/>
    <s v="Integridad y Corrosión"/>
    <s v="Inhibidor de incrustaciones"/>
    <x v="1"/>
    <n v="50601018"/>
    <n v="400"/>
    <n v="8.8000000000000007"/>
    <n v="391.2"/>
    <n v="900"/>
    <n v="3.13"/>
    <n v="8"/>
    <s v="Caudal de agua/día"/>
    <x v="0"/>
    <n v="29"/>
    <n v="29"/>
    <n v="90.77"/>
    <n v="91.253333333333345"/>
    <n v="91.25"/>
    <s v=""/>
    <s v="Programado"/>
    <d v="2020-06-30T00:00:00"/>
    <s v="BNDFI 0001-8 - Minuta YPF 30-06-2020"/>
    <s v="Mariana del Pozo"/>
    <m/>
    <m/>
    <m/>
    <m/>
    <s v="Electro Sumergible"/>
    <s v="Continua"/>
    <s v="C"/>
    <s v="Capilar"/>
    <n v="3.1295999999999999"/>
    <n v="3.13"/>
    <n v="20"/>
    <n v="3.13"/>
    <n v="0.2"/>
    <n v="16"/>
    <n v="20"/>
    <n v="16"/>
    <s v="SCB CHO "/>
    <n v="1"/>
    <n v="1706"/>
    <s v="A"/>
    <s v="SCB- 01"/>
    <s v="Señal Cerro Bayo"/>
    <x v="1"/>
    <s v="SCB.xp-55IC5087A"/>
  </r>
  <r>
    <s v="BOLLAND &amp; CIA. S.A.U"/>
    <d v="2023-12-01T00:00:00"/>
    <s v="Rincon de los Sauces"/>
    <s v="Señal Picada VAM"/>
    <s v="SCB- 01"/>
    <n v="222057"/>
    <s v="Pozo productor "/>
    <s v="SCB-0061[00]a"/>
    <s v="SCB-0061[00]a"/>
    <m/>
    <s v="Integridad y Corrosión"/>
    <s v="Inhibidor de corrosión"/>
    <x v="3"/>
    <n v="1000232729"/>
    <n v="70"/>
    <n v="0.7"/>
    <n v="69.3"/>
    <n v="23"/>
    <n v="4.8499999999999996"/>
    <n v="70"/>
    <s v="Caudal de agua/día"/>
    <x v="0"/>
    <n v="29"/>
    <n v="0"/>
    <n v="140.64999999999998"/>
    <n v="0"/>
    <n v="0"/>
    <d v="2016-07-11T00:00:00"/>
    <s v="Programado"/>
    <d v="2019-09-26T00:00:00"/>
    <s v="BND21-IT444-0919"/>
    <m/>
    <m/>
    <m/>
    <m/>
    <m/>
    <s v="Bombeo Mecánico"/>
    <s v="Continua"/>
    <s v="C"/>
    <s v="EC con rec"/>
    <n v="4.851"/>
    <n v="4.8499999999999996"/>
    <n v="20"/>
    <n v="4.8499999999999996"/>
    <n v="1"/>
    <n v="5"/>
    <n v="20"/>
    <n v="5"/>
    <s v="SCB CHO "/>
    <n v="1"/>
    <n v="1552"/>
    <s v="C"/>
    <s v="SCB- 01"/>
    <s v="Señal Cerro Bayo"/>
    <x v="0"/>
    <s v="SCB-0061[00]aCY51W"/>
  </r>
  <r>
    <s v="BOLLAND &amp; CIA. S.A.U"/>
    <d v="2023-12-01T00:00:00"/>
    <s v="Rincon de los Sauces"/>
    <s v="Señal Picada VAM"/>
    <s v="SCB- 01"/>
    <n v="222057"/>
    <s v="Linea de pozo"/>
    <s v="SCB-0061[00]a"/>
    <s v="SCB-0061[00]a"/>
    <m/>
    <s v="Integridad y Corrosión"/>
    <s v="Secuestrante de sulfhídrico"/>
    <x v="8"/>
    <n v="1000539909"/>
    <n v="70"/>
    <n v="0.7"/>
    <n v="69.3"/>
    <n v="23"/>
    <n v="18"/>
    <m/>
    <s v="Recomendación técnica en litros (por día, mes o batch)"/>
    <x v="0"/>
    <n v="29"/>
    <n v="0"/>
    <n v="522"/>
    <n v="0"/>
    <n v="0"/>
    <d v="2016-07-11T00:00:00"/>
    <s v="Programado"/>
    <d v="2019-09-26T00:00:00"/>
    <s v="BND21-IT444-0919"/>
    <m/>
    <m/>
    <m/>
    <m/>
    <m/>
    <s v="Bombeo Mecánico"/>
    <s v="Continua"/>
    <s v="C"/>
    <s v="Lin. Conduc."/>
    <n v="18"/>
    <n v="18"/>
    <n v="20"/>
    <n v="18"/>
    <n v="1"/>
    <n v="18"/>
    <n v="20"/>
    <n v="18"/>
    <s v="SCB CHO "/>
    <n v="2"/>
    <n v="1552"/>
    <s v="C"/>
    <s v="SCB- 01"/>
    <s v="Señal Cerro Bayo"/>
    <x v="0"/>
    <s v="SCB-0061[00]aBSH8050"/>
  </r>
  <r>
    <s v="BOLLAND &amp; CIA. S.A.U"/>
    <d v="2023-12-01T00:00:00"/>
    <s v="Rincon de los Sauces"/>
    <s v="Señal Picada VAM"/>
    <s v="SCB- 01"/>
    <n v="222057"/>
    <s v="Pozo productor "/>
    <s v="SCB-0062[00]a"/>
    <s v="SCB-0062[00]a"/>
    <m/>
    <s v="Integridad y Corrosión"/>
    <s v="Inhibidor de incrustaciones"/>
    <x v="1"/>
    <n v="50601018"/>
    <n v="393"/>
    <n v="3.93"/>
    <n v="389.07"/>
    <n v="204"/>
    <n v="2.72"/>
    <n v="7"/>
    <s v="Caudal de agua/día"/>
    <x v="0"/>
    <n v="29"/>
    <n v="29"/>
    <n v="78.88000000000001"/>
    <n v="79.84666666666665"/>
    <n v="79.849999999999994"/>
    <d v="2015-11-25T00:00:00"/>
    <s v="Programado"/>
    <d v="2022-03-10T00:00:00"/>
    <s v="0058-OESTE-22"/>
    <s v="Mariana del Pozo"/>
    <m/>
    <m/>
    <m/>
    <m/>
    <s v="Electro Sumergible"/>
    <s v="Continua"/>
    <s v="C"/>
    <s v="Capilar"/>
    <n v="2.72349"/>
    <n v="2.72"/>
    <n v="20"/>
    <n v="2.72"/>
    <n v="0.2"/>
    <n v="14"/>
    <n v="20"/>
    <n v="14"/>
    <s v="SCB CHO "/>
    <n v="1"/>
    <n v="2486"/>
    <s v="B"/>
    <s v="SCB- 01"/>
    <s v="Señal Cerro Bayo"/>
    <x v="1"/>
    <s v="SCB-0062[00]aIC5087A"/>
  </r>
  <r>
    <s v="BOLLAND &amp; CIA. S.A.U"/>
    <d v="2023-12-01T00:00:00"/>
    <s v="Rincon de los Sauces"/>
    <s v="Señal Picada VAM"/>
    <s v="SCB- 01"/>
    <n v="222057"/>
    <s v="Pozo productor "/>
    <s v="SCB-0063[00]a"/>
    <s v="SCB-0063[00]a"/>
    <m/>
    <s v="Integridad y Corrosión"/>
    <s v="Inhibidor de incrustaciones"/>
    <x v="1"/>
    <n v="50601018"/>
    <n v="211"/>
    <n v="4.6420000000000003"/>
    <n v="206.358"/>
    <n v="135"/>
    <n v="2.06"/>
    <n v="10"/>
    <s v="Caudal de agua/día"/>
    <x v="0"/>
    <n v="29"/>
    <n v="29"/>
    <n v="59.74"/>
    <n v="56.06666666666667"/>
    <n v="56.07"/>
    <d v="2010-06-09T00:00:00"/>
    <s v="Programado"/>
    <d v="2020-06-30T00:00:00"/>
    <s v="BNDFI 0001-8 - Minuta YPF 30-06-2020"/>
    <s v="Mariana del Pozo"/>
    <m/>
    <m/>
    <m/>
    <m/>
    <s v="Electro Sumergible"/>
    <s v="Continua"/>
    <s v="C"/>
    <s v="Capilar"/>
    <n v="2.06358"/>
    <n v="2.06"/>
    <n v="20"/>
    <n v="2.06"/>
    <n v="0.2"/>
    <n v="10"/>
    <n v="20"/>
    <n v="10"/>
    <s v="SCB CHO "/>
    <n v="1"/>
    <n v="2913"/>
    <s v="A"/>
    <s v="SCB- 01"/>
    <s v="Señal Cerro Bayo"/>
    <x v="1"/>
    <s v="SCB-0063[00]aIC5087A"/>
  </r>
  <r>
    <s v="BOLLAND &amp; CIA. S.A.U"/>
    <d v="2023-12-01T00:00:00"/>
    <s v="Rincon de los Sauces"/>
    <s v="Señal Picada VAM"/>
    <s v="SCB- 01"/>
    <n v="222057"/>
    <s v="Pozo productor "/>
    <s v="SCB-0065[00]a"/>
    <s v="SCB-0065[00]a"/>
    <m/>
    <s v="Integridad y Corrosión"/>
    <s v="Inhibidor de corrosión/Incrustaciones"/>
    <x v="9"/>
    <n v="50695199"/>
    <n v="60"/>
    <n v="15"/>
    <n v="45"/>
    <n v="787"/>
    <n v="5.99"/>
    <n v="133"/>
    <s v="Caudal de agua/día"/>
    <x v="0"/>
    <n v="29"/>
    <n v="29"/>
    <n v="173.71"/>
    <n v="166.26666666666668"/>
    <n v="166.27"/>
    <d v="2010-12-29T00:00:00"/>
    <s v="Programado"/>
    <d v="2019-11-22T00:00:00"/>
    <s v="BNDFI 0001-8 - Minuta YPF 22-11-2019"/>
    <s v="Mariana del Pozo"/>
    <m/>
    <m/>
    <m/>
    <m/>
    <s v="Bombeo Mecánico"/>
    <s v="Continua"/>
    <s v="C"/>
    <s v="EC con rec"/>
    <n v="5.9850000000000003"/>
    <n v="5.99"/>
    <n v="20"/>
    <n v="5.99"/>
    <n v="1"/>
    <n v="6"/>
    <n v="20"/>
    <n v="6"/>
    <s v="SCB CHO "/>
    <n v="1"/>
    <n v="3125"/>
    <s v="A"/>
    <s v="SCB- 01"/>
    <s v="Señal Cerro Bayo"/>
    <x v="1"/>
    <s v="SCB-0065[00]aICS400"/>
  </r>
  <r>
    <s v="BOLLAND &amp; CIA. S.A.U"/>
    <d v="2023-12-01T00:00:00"/>
    <s v="Rincon de los Sauces"/>
    <s v="Señal Picada VAM"/>
    <s v="SCB- 01"/>
    <n v="222057"/>
    <s v="Linea de pozo"/>
    <s v="SCB-0065[00]a"/>
    <s v="SCB-0065[00]a"/>
    <m/>
    <s v="Integridad y Corrosión"/>
    <s v="Secuestrante de sulfhídrico"/>
    <x v="8"/>
    <n v="1000539909"/>
    <n v="60"/>
    <n v="15"/>
    <n v="45"/>
    <n v="787"/>
    <n v="13.5"/>
    <n v="300"/>
    <s v="Caudal de agua/día"/>
    <x v="0"/>
    <n v="29"/>
    <n v="29"/>
    <n v="391.5"/>
    <n v="394.4"/>
    <n v="394.4"/>
    <d v="2018-08-30T00:00:00"/>
    <s v="Programado"/>
    <d v="2019-11-22T00:00:00"/>
    <s v="BNDFI 0001-8 - Minuta YPF 22-11-2019"/>
    <s v="Mariana del Pozo"/>
    <m/>
    <m/>
    <m/>
    <m/>
    <s v="Bombeo Mecánico"/>
    <s v="Continua"/>
    <s v="C"/>
    <s v="Lin. Conduc."/>
    <n v="13.5"/>
    <n v="13.5"/>
    <n v="20"/>
    <n v="13.5"/>
    <n v="1"/>
    <n v="14"/>
    <n v="20"/>
    <n v="14"/>
    <s v="SCB CHO "/>
    <n v="2"/>
    <n v="3125"/>
    <s v="A"/>
    <s v="SCB- 01"/>
    <s v="Señal Cerro Bayo"/>
    <x v="1"/>
    <s v="SCB-0065[00]aBSH8050"/>
  </r>
  <r>
    <s v="BOLLAND &amp; CIA. S.A.U"/>
    <d v="2023-12-01T00:00:00"/>
    <s v="Rincon de los Sauces"/>
    <s v="Señal Picada VAM"/>
    <s v="SCB- 01"/>
    <n v="222057"/>
    <s v="Pozo productor "/>
    <s v="SCB-0067[00]a"/>
    <s v="SCB-0067[00]a"/>
    <m/>
    <s v="Integridad y Corrosión"/>
    <s v="Inhibidor de incrustaciones"/>
    <x v="1"/>
    <n v="50601018"/>
    <n v="255"/>
    <n v="2.04"/>
    <n v="252.96"/>
    <n v="1000"/>
    <n v="3.79"/>
    <n v="15"/>
    <s v="Caudal de agua/día"/>
    <x v="0"/>
    <n v="29"/>
    <n v="29"/>
    <n v="109.91"/>
    <n v="233.54666666666665"/>
    <n v="109.91"/>
    <d v="2012-05-11T00:00:00"/>
    <s v="Programado"/>
    <d v="2020-06-25T00:00:00"/>
    <s v="BND21-IT492-0620"/>
    <s v="Mariana del Pozo"/>
    <m/>
    <m/>
    <m/>
    <m/>
    <s v="Electro Sumergible"/>
    <s v="Continua"/>
    <s v="C"/>
    <s v="Capilar"/>
    <n v="3.7944"/>
    <n v="3.79"/>
    <n v="20"/>
    <n v="3.79"/>
    <n v="0.2"/>
    <n v="19"/>
    <n v="20"/>
    <n v="19"/>
    <s v="SCB CHO "/>
    <n v="1"/>
    <n v="2641"/>
    <s v="B"/>
    <s v="SCB- 01"/>
    <s v="Señal Cerro Bayo"/>
    <x v="1"/>
    <s v="SCB-0067[00]aIC5087A"/>
  </r>
  <r>
    <s v="BOLLAND &amp; CIA. S.A.U"/>
    <d v="2023-12-01T00:00:00"/>
    <s v="Rincon de los Sauces"/>
    <s v="Señal Picada VAM"/>
    <s v="SCB- 01"/>
    <n v="222057"/>
    <s v="Pozo productor "/>
    <s v="SCB-0071[00]a"/>
    <s v="SCB-0071[00]a"/>
    <m/>
    <s v="Integridad y Corrosión"/>
    <s v="Inhibidor de incrustaciones"/>
    <x v="1"/>
    <n v="50601018"/>
    <n v="23"/>
    <n v="4.37"/>
    <n v="18.63"/>
    <n v="511"/>
    <n v="1.06"/>
    <n v="57"/>
    <s v="Caudal de agua/día"/>
    <x v="0"/>
    <n v="29"/>
    <n v="29"/>
    <n v="30.740000000000002"/>
    <n v="87"/>
    <n v="30.74"/>
    <d v="2013-04-17T00:00:00"/>
    <s v="Programado"/>
    <d v="2020-06-30T00:00:00"/>
    <s v="BNDFI 0001-8 - Minuta YPF 30-06-2020"/>
    <s v="Mariana del Pozo"/>
    <m/>
    <m/>
    <m/>
    <m/>
    <s v="Bombeo Mecánico"/>
    <s v="Continua"/>
    <s v="C"/>
    <s v="EC con rec"/>
    <n v="1.0619099999999999"/>
    <n v="1.06"/>
    <n v="20"/>
    <n v="1.06"/>
    <n v="0.2"/>
    <n v="5"/>
    <n v="20"/>
    <n v="5"/>
    <s v="SCB CHO "/>
    <n v="1"/>
    <n v="1857"/>
    <s v="A"/>
    <s v="SCB- 01"/>
    <s v="Señal Cerro Bayo"/>
    <x v="1"/>
    <s v="SCB-0071[00]aIC5087A"/>
  </r>
  <r>
    <s v="BOLLAND &amp; CIA. S.A.U"/>
    <d v="2023-12-01T00:00:00"/>
    <s v="Rincon de los Sauces"/>
    <s v="Señal Picada VAM"/>
    <s v="SCB- 01"/>
    <n v="222057"/>
    <s v="Pozo productor "/>
    <s v="SCB-0076[00]a"/>
    <s v="SCB-0076[00]a"/>
    <m/>
    <s v="Integridad y Corrosión"/>
    <s v="Inhibidor de incrustaciones"/>
    <x v="1"/>
    <n v="50601018"/>
    <n v="215"/>
    <n v="5.16"/>
    <n v="209.84"/>
    <n v="116"/>
    <n v="1.26"/>
    <n v="6"/>
    <s v="Caudal de agua/día"/>
    <x v="0"/>
    <n v="29"/>
    <n v="29"/>
    <n v="36.54"/>
    <n v="35.186666666666667"/>
    <n v="35.19"/>
    <d v="2017-09-12T00:00:00"/>
    <s v="Programado"/>
    <d v="2021-02-02T00:00:00"/>
    <s v="BND21-IT575-0221"/>
    <s v="Mariana del Pozo"/>
    <m/>
    <m/>
    <m/>
    <m/>
    <s v="Electro Sumergible"/>
    <s v="Continua"/>
    <s v="C"/>
    <s v="Continua"/>
    <n v="1.2590399999999999"/>
    <n v="1.26"/>
    <n v="20"/>
    <n v="1.26"/>
    <n v="0.2"/>
    <n v="6"/>
    <n v="20"/>
    <n v="6"/>
    <s v="SCB CHO "/>
    <n v="1"/>
    <n v="2413"/>
    <s v="A"/>
    <s v="SCB- 01"/>
    <s v="Señal Cerro Bayo"/>
    <x v="1"/>
    <s v="SCB-0076[00]aIC5087A"/>
  </r>
  <r>
    <s v="BOLLAND &amp; CIA. S.A.U"/>
    <d v="2023-12-01T00:00:00"/>
    <s v="Rincon de los Sauces"/>
    <s v="Señal Picada VAM"/>
    <s v="SCB- 01"/>
    <n v="222057"/>
    <s v="Linea de pozo"/>
    <s v="SCB-11"/>
    <s v="SCB-11"/>
    <m/>
    <s v="Aseguramiento de Flujo"/>
    <s v="Inhibidor de hidratos"/>
    <x v="0"/>
    <n v="50600710"/>
    <n v="0"/>
    <n v="0"/>
    <n v="0"/>
    <n v="61500"/>
    <n v="25"/>
    <m/>
    <s v="Define el consumo un tercero o YPF"/>
    <x v="0"/>
    <n v="29"/>
    <n v="29"/>
    <n v="725"/>
    <n v="700.83333333333337"/>
    <n v="700.83"/>
    <d v="2017-06-07T00:00:00"/>
    <s v="Programado"/>
    <d v="2020-09-18T00:00:00"/>
    <s v="Mail 30/5/22"/>
    <s v="Rivera Mauricio"/>
    <m/>
    <m/>
    <m/>
    <m/>
    <s v="Surgente"/>
    <s v="Continua"/>
    <s v="C"/>
    <s v="Lin. Conduc."/>
    <n v="25"/>
    <n v="25"/>
    <n v="25"/>
    <n v="25"/>
    <n v="1"/>
    <n v="25"/>
    <n v="25"/>
    <n v="25"/>
    <s v="SCB CHO "/>
    <n v="1"/>
    <s v="S/D"/>
    <s v="A"/>
    <s v="SCB- 01"/>
    <s v="Señal Cerro Bayo"/>
    <x v="1"/>
    <s v="SCB-11SB14"/>
  </r>
  <r>
    <s v="BOLLAND &amp; CIA. S.A.U"/>
    <d v="2023-12-01T00:00:00"/>
    <s v="Rincon de los Sauces"/>
    <s v="Señal Picada VAM"/>
    <s v="SCB- 01"/>
    <n v="222057"/>
    <s v="Pozo productor "/>
    <s v="SCB-131a"/>
    <s v="SCB-131a"/>
    <m/>
    <s v="Integridad y Corrosión"/>
    <s v="Inhibidor de incrustaciones"/>
    <x v="1"/>
    <n v="50601018"/>
    <n v="0"/>
    <n v="0"/>
    <n v="0"/>
    <n v="0"/>
    <n v="0"/>
    <n v="64"/>
    <s v="Caudal de agua/día"/>
    <x v="0"/>
    <n v="29"/>
    <n v="0"/>
    <n v="0"/>
    <n v="0"/>
    <s v=""/>
    <d v="2010-02-23T00:00:00"/>
    <s v="Programado"/>
    <d v="2022-05-24T00:00:00"/>
    <s v="0140-OESTE-22"/>
    <s v="Mariana del Pozo"/>
    <m/>
    <m/>
    <m/>
    <m/>
    <s v=""/>
    <s v="Continua"/>
    <s v="C"/>
    <s v="EC con rec"/>
    <n v="0"/>
    <n v="0"/>
    <n v="20"/>
    <n v="0"/>
    <n v="0.2"/>
    <n v="0"/>
    <n v="20"/>
    <n v="0"/>
    <s v="SCB CHO "/>
    <n v="1"/>
    <n v="1544"/>
    <s v="S/C"/>
    <s v="SCB- 01"/>
    <s v="Señal Cerro Bayo"/>
    <x v="0"/>
    <s v="SCB-131aIC5087A"/>
  </r>
  <r>
    <s v="BOLLAND &amp; CIA. S.A.U"/>
    <d v="2023-12-01T00:00:00"/>
    <s v="Rincon de los Sauces"/>
    <s v="Señal Picada VAM"/>
    <s v="SCB- 01"/>
    <n v="222057"/>
    <s v="Pozo productor "/>
    <s v="SCB-133a"/>
    <s v="SCB-133a"/>
    <m/>
    <s v="Integridad y Corrosión"/>
    <s v="Inhibidor de corrosión/Incrustaciones"/>
    <x v="9"/>
    <n v="50695199"/>
    <n v="49"/>
    <n v="0.49"/>
    <n v="48.51"/>
    <n v="500"/>
    <n v="8"/>
    <n v="165"/>
    <s v="Caudal de agua/día"/>
    <x v="0"/>
    <n v="29"/>
    <n v="29"/>
    <n v="232"/>
    <n v="228.13333333333333"/>
    <n v="228.13"/>
    <d v="2014-12-21T00:00:00"/>
    <s v="Programado"/>
    <d v="2020-07-03T00:00:00"/>
    <s v="Minuta de Reunion Abril-2020"/>
    <s v="Mariana del Pozo"/>
    <m/>
    <m/>
    <m/>
    <m/>
    <s v="Bombeo Mecánico"/>
    <s v="Continua"/>
    <s v="C"/>
    <s v="EC con rec"/>
    <n v="8.0041499999999992"/>
    <n v="8"/>
    <n v="20"/>
    <n v="8"/>
    <n v="1"/>
    <n v="8"/>
    <n v="20"/>
    <n v="8"/>
    <s v="SCB CHO "/>
    <n v="1"/>
    <n v="2041"/>
    <s v="C"/>
    <s v="SCB- 01"/>
    <s v="Señal Cerro Bayo"/>
    <x v="1"/>
    <s v="SCB-133aICS400"/>
  </r>
  <r>
    <s v="BOLLAND &amp; CIA. S.A.U"/>
    <d v="2023-12-01T00:00:00"/>
    <s v="Rincon de los Sauces"/>
    <s v="Señal Picada VAM"/>
    <s v="SCB- 01"/>
    <n v="222057"/>
    <s v="Pozo productor "/>
    <s v="SCB-137a"/>
    <s v="SCB-137a"/>
    <m/>
    <s v="Integridad y Corrosión"/>
    <s v="Inhibidor de incrustaciones"/>
    <x v="1"/>
    <n v="50601018"/>
    <n v="271"/>
    <n v="1.897"/>
    <n v="269.10300000000001"/>
    <n v="99"/>
    <n v="4.04"/>
    <n v="15"/>
    <s v="Caudal de agua/día"/>
    <x v="0"/>
    <n v="29"/>
    <n v="29"/>
    <n v="117.16"/>
    <n v="125.37666666666669"/>
    <n v="125.38"/>
    <s v=""/>
    <s v="Programado"/>
    <d v="2021-02-17T00:00:00"/>
    <s v="BND21-IT579-0221"/>
    <s v="Mariana del Pozo"/>
    <m/>
    <m/>
    <m/>
    <m/>
    <s v="Electro Sumergible"/>
    <s v="Continua"/>
    <s v="C"/>
    <s v="Capilar"/>
    <n v="4.0365450000000003"/>
    <n v="4.04"/>
    <n v="20"/>
    <n v="4.04"/>
    <n v="0.2"/>
    <n v="20"/>
    <n v="20"/>
    <n v="20"/>
    <s v="SCB CHO "/>
    <n v="1"/>
    <n v="3151"/>
    <s v="C"/>
    <s v="SCB- 01"/>
    <s v="Señal Cerro Bayo"/>
    <x v="1"/>
    <s v="SCB-137aIC5087A"/>
  </r>
  <r>
    <s v="BOLLAND &amp; CIA. S.A.U"/>
    <d v="2023-12-01T00:00:00"/>
    <s v="Rincon de los Sauces"/>
    <s v="Señal Picada VAM"/>
    <s v="SCB- 01"/>
    <n v="222057"/>
    <s v="Linea de pozo"/>
    <s v="SCB-138a"/>
    <s v="SCB-138a"/>
    <m/>
    <s v="Integridad y Corrosión"/>
    <s v="Secuestrante de sulfhídrico"/>
    <x v="8"/>
    <n v="1000539909"/>
    <n v="49"/>
    <n v="4.41"/>
    <n v="44.59"/>
    <n v="111"/>
    <n v="4"/>
    <m/>
    <s v="Recomendación técnica en litros (por día, mes o batch)"/>
    <x v="0"/>
    <n v="29"/>
    <n v="29"/>
    <n v="116"/>
    <n v="98.6"/>
    <n v="98.6"/>
    <d v="2018-08-30T00:00:00"/>
    <s v="Programado"/>
    <d v="2021-09-30T00:00:00"/>
    <s v="Minuta YPF 30-9-21"/>
    <s v="Mariana del Pozo"/>
    <m/>
    <m/>
    <m/>
    <m/>
    <s v="Bombeo Mecánico"/>
    <s v="Continua"/>
    <s v="C"/>
    <s v="Lin. Conduc."/>
    <n v="4"/>
    <n v="4"/>
    <n v="20"/>
    <n v="4"/>
    <n v="1"/>
    <n v="4"/>
    <n v="20"/>
    <n v="4"/>
    <s v="SCB CHO "/>
    <n v="1"/>
    <n v="2123"/>
    <s v="B"/>
    <s v="SCB- 01"/>
    <s v="Señal Cerro Bayo"/>
    <x v="1"/>
    <s v="SCB-138aBSH8050"/>
  </r>
  <r>
    <s v="BOLLAND &amp; CIA. S.A.U"/>
    <d v="2023-12-01T00:00:00"/>
    <s v="Rincon de los Sauces"/>
    <s v="Señal Picada VAM"/>
    <s v="SCB- 01"/>
    <n v="222057"/>
    <s v="Pozo productor "/>
    <s v="SCB-140a"/>
    <s v="SCB-140a"/>
    <m/>
    <s v="Integridad y Corrosión"/>
    <s v="Inhibidor de incrustaciones"/>
    <x v="1"/>
    <n v="50601018"/>
    <n v="0"/>
    <n v="0"/>
    <n v="0"/>
    <n v="0"/>
    <n v="0"/>
    <n v="8"/>
    <s v="Caudal de agua/día"/>
    <x v="0"/>
    <n v="29"/>
    <n v="0"/>
    <n v="0"/>
    <n v="0"/>
    <s v=""/>
    <d v="2013-10-24T00:00:00"/>
    <s v="Programado"/>
    <d v="2020-06-30T00:00:00"/>
    <s v="BNDFI 0001-8 - Minuta YPF 30-06-2020"/>
    <s v="Mariana del Pozo"/>
    <m/>
    <m/>
    <m/>
    <m/>
    <s v=""/>
    <s v="Continua"/>
    <s v="C"/>
    <s v="Capilar"/>
    <n v="0"/>
    <n v="0"/>
    <n v="20"/>
    <n v="0"/>
    <n v="0.2"/>
    <n v="0"/>
    <n v="20"/>
    <n v="0"/>
    <s v="SCB CHO "/>
    <n v="1"/>
    <n v="2535"/>
    <s v="S/C"/>
    <s v="SCB- 01"/>
    <s v="Señal Cerro Bayo"/>
    <x v="0"/>
    <s v="SCB-140aIC5087A"/>
  </r>
  <r>
    <s v="BOLLAND &amp; CIA. S.A.U"/>
    <d v="2023-12-01T00:00:00"/>
    <s v="Rincon de los Sauces"/>
    <s v="Señal Picada VAM"/>
    <s v="SCB- 01"/>
    <n v="222057"/>
    <s v="Pozo productor "/>
    <s v="SCB-142a"/>
    <s v="SCB-142a"/>
    <m/>
    <s v="Integridad y Corrosión"/>
    <s v="Inhibidor de corrosión/Incrustaciones"/>
    <x v="9"/>
    <n v="50695199"/>
    <n v="18"/>
    <n v="2.7"/>
    <n v="15.3"/>
    <n v="796"/>
    <n v="4.9000000000000004"/>
    <n v="320"/>
    <s v="Caudal de agua/día"/>
    <x v="0"/>
    <n v="29"/>
    <n v="29"/>
    <n v="142.10000000000002"/>
    <n v="145"/>
    <n v="145"/>
    <d v="2018-06-15T00:00:00"/>
    <s v="Programado"/>
    <d v="2021-04-29T00:00:00"/>
    <s v="BNDFI 0001-8 - Minuta YPF 29-4-21"/>
    <s v="Mariana del Pozo"/>
    <m/>
    <m/>
    <m/>
    <m/>
    <s v="Bombeo Mecánico"/>
    <s v="Continua"/>
    <s v="C"/>
    <s v="EC con rec"/>
    <n v="4.8959999999999999"/>
    <n v="4.9000000000000004"/>
    <n v="20"/>
    <n v="4.9000000000000004"/>
    <n v="1"/>
    <n v="5"/>
    <n v="20"/>
    <n v="5"/>
    <s v="SCB CHO "/>
    <n v="1"/>
    <n v="1859"/>
    <s v="B"/>
    <s v="SCB- 01"/>
    <s v="Señal Cerro Bayo"/>
    <x v="1"/>
    <s v="SCB-142aICS400"/>
  </r>
  <r>
    <s v="BOLLAND &amp; CIA. S.A.U"/>
    <d v="2023-12-01T00:00:00"/>
    <s v="Rincon de los Sauces"/>
    <s v="Señal Picada VAM"/>
    <s v="SCB- 01"/>
    <n v="222057"/>
    <s v="Pozo productor "/>
    <s v="SCB-144a"/>
    <s v="SCB-144a"/>
    <m/>
    <s v="Integridad y Corrosión"/>
    <s v="Inhibidor de incrustaciones"/>
    <x v="10"/>
    <n v="1000582063"/>
    <n v="81"/>
    <n v="3.24"/>
    <n v="77.760000000000005"/>
    <n v="155"/>
    <n v="6.22"/>
    <n v="80"/>
    <s v="Caudal de agua/día"/>
    <x v="0"/>
    <n v="29"/>
    <n v="29"/>
    <n v="180.38"/>
    <n v="164.33333333333334"/>
    <n v="164.33"/>
    <d v="2018-09-25T00:00:00"/>
    <s v="Programado"/>
    <d v="2020-09-03T00:00:00"/>
    <s v="BND21-IT501-0820"/>
    <s v="Mariana del Pozo"/>
    <m/>
    <m/>
    <m/>
    <m/>
    <s v="Electro Sumergible"/>
    <s v="Continua"/>
    <s v="C"/>
    <s v="Capilar"/>
    <n v="6.2208000000000006"/>
    <n v="6.22"/>
    <n v="20"/>
    <n v="6.22"/>
    <n v="1"/>
    <n v="6"/>
    <n v="20"/>
    <n v="6"/>
    <s v="SCB CHO "/>
    <n v="1"/>
    <n v="1807"/>
    <s v="B"/>
    <s v="SCB- 01"/>
    <s v="Señal Cerro Bayo"/>
    <x v="1"/>
    <s v="SCB-144aIC7001"/>
  </r>
  <r>
    <s v="BOLLAND &amp; CIA. S.A.U"/>
    <d v="2023-12-01T00:00:00"/>
    <s v="Rincon de los Sauces"/>
    <s v="Señal Picada VAM"/>
    <s v="SCB- 01"/>
    <n v="222057"/>
    <s v="Pozo productor "/>
    <s v="SCB-145a"/>
    <s v="SCB-145a"/>
    <m/>
    <s v="Integridad y Corrosión"/>
    <s v="Inhibidor de incrustaciones"/>
    <x v="1"/>
    <n v="50601018"/>
    <n v="66"/>
    <n v="2.64"/>
    <n v="63.36"/>
    <n v="23"/>
    <n v="1.52"/>
    <n v="24"/>
    <s v="Caudal de agua/día"/>
    <x v="0"/>
    <n v="29"/>
    <n v="29"/>
    <n v="44.08"/>
    <n v="46.593333333333334"/>
    <n v="46.59"/>
    <d v="2016-06-19T00:00:00"/>
    <s v="Programado"/>
    <d v="2021-07-13T00:00:00"/>
    <s v="BND21-IT650-0721"/>
    <s v="Mariana del Pozo"/>
    <m/>
    <m/>
    <m/>
    <m/>
    <s v="Electro Sumergible"/>
    <s v="Continua"/>
    <s v="C"/>
    <s v="Capilar"/>
    <n v="1.5206399999999998"/>
    <n v="1.52"/>
    <n v="20"/>
    <n v="1.52"/>
    <n v="0.2"/>
    <n v="8"/>
    <n v="20"/>
    <n v="8"/>
    <s v="SCB CHO "/>
    <n v="1"/>
    <n v="1817"/>
    <s v="C"/>
    <s v="SCB- 01"/>
    <s v="Señal Cerro Bayo"/>
    <x v="1"/>
    <s v="SCB-145aIC5087A"/>
  </r>
  <r>
    <s v="BOLLAND &amp; CIA. S.A.U"/>
    <d v="2023-12-01T00:00:00"/>
    <s v="Rincon de los Sauces"/>
    <s v="Señal Picada VAM"/>
    <s v="SCB- 01"/>
    <n v="222057"/>
    <s v="Pozo productor "/>
    <s v="SCB-145a"/>
    <s v="SCB-145a"/>
    <m/>
    <s v="Integridad y Corrosión"/>
    <s v="Inhibidor de incrustaciones"/>
    <x v="1"/>
    <n v="50601018"/>
    <n v="66"/>
    <n v="2.64"/>
    <n v="63.36"/>
    <n v="23"/>
    <n v="1.52"/>
    <n v="24"/>
    <s v="Caudal de agua/día"/>
    <x v="0"/>
    <n v="29"/>
    <n v="29"/>
    <n v="44.08"/>
    <n v="46.593333333333334"/>
    <n v="46.59"/>
    <d v="2016-06-19T00:00:00"/>
    <s v="Programado"/>
    <d v="2021-07-13T00:00:00"/>
    <s v="BND21-IT650-0721"/>
    <s v="Mariana del Pozo"/>
    <m/>
    <m/>
    <m/>
    <m/>
    <s v="Electro Sumergible"/>
    <s v="Continua"/>
    <s v="C"/>
    <s v="EC con rec"/>
    <n v="1.5206399999999998"/>
    <n v="1.52"/>
    <n v="20"/>
    <n v="1.52"/>
    <n v="0.2"/>
    <n v="8"/>
    <n v="20"/>
    <n v="8"/>
    <s v="SCB CHO "/>
    <n v="1"/>
    <n v="1817"/>
    <s v="C"/>
    <s v="SCB- 01"/>
    <s v="Señal Cerro Bayo"/>
    <x v="1"/>
    <s v="SCB-145aIC5087A"/>
  </r>
  <r>
    <s v="BOLLAND &amp; CIA. S.A.U"/>
    <d v="2023-12-01T00:00:00"/>
    <s v="Rincon de los Sauces"/>
    <s v="Señal Picada VAM"/>
    <s v="SCB- 01"/>
    <n v="222057"/>
    <s v="Pozo productor "/>
    <s v="SCB-146a"/>
    <s v="SCB-146a"/>
    <m/>
    <s v="Integridad y Corrosión"/>
    <s v="Inhibidor de incrustaciones"/>
    <x v="1"/>
    <n v="50601018"/>
    <n v="60"/>
    <n v="4.62"/>
    <n v="55.38"/>
    <n v="197"/>
    <n v="2.2200000000000002"/>
    <n v="40"/>
    <s v="Caudal de agua/día"/>
    <x v="0"/>
    <n v="29"/>
    <n v="29"/>
    <n v="64.38000000000001"/>
    <n v="141.61666666666667"/>
    <n v="64.38"/>
    <d v="2013-07-01T00:00:00"/>
    <s v="Programado"/>
    <d v="2023-04-18T00:00:00"/>
    <s v="Minuta YPF 18-4-23"/>
    <s v="Mariana del Pozo"/>
    <m/>
    <m/>
    <m/>
    <m/>
    <s v="Bombeo Mecánico"/>
    <s v="Continua"/>
    <s v="C"/>
    <s v="EC con rec"/>
    <n v="2.2152000000000003"/>
    <n v="2.2200000000000002"/>
    <n v="20"/>
    <n v="2.2200000000000002"/>
    <n v="0.2"/>
    <n v="11"/>
    <n v="20"/>
    <n v="11"/>
    <s v="SCB CHO "/>
    <n v="1"/>
    <n v="2502"/>
    <s v="A"/>
    <s v="SCB- 01"/>
    <s v="Señal Cerro Bayo"/>
    <x v="1"/>
    <s v="SCB-146aIC5087A"/>
  </r>
  <r>
    <s v="BOLLAND &amp; CIA. S.A.U"/>
    <d v="2023-12-01T00:00:00"/>
    <s v="Rincon de los Sauces"/>
    <s v="Señal Picada VAM"/>
    <s v="SCB- 01"/>
    <n v="222057"/>
    <s v="Pozo productor "/>
    <s v="SCB-146a"/>
    <s v="SCB-146a"/>
    <m/>
    <s v="Integridad y Corrosión"/>
    <s v="Inhibidor de corrosión"/>
    <x v="3"/>
    <n v="1000232729"/>
    <n v="60"/>
    <n v="4.62"/>
    <n v="55.38"/>
    <n v="197"/>
    <n v="33.229999999999997"/>
    <n v="40"/>
    <s v="Caudal de agua entre batchs"/>
    <x v="1"/>
    <n v="2"/>
    <n v="4"/>
    <n v="66.459999999999994"/>
    <n v="132.91999999999999"/>
    <n v="132.91999999999999"/>
    <d v="2023-04-13T00:00:00"/>
    <s v="Programado"/>
    <d v="2023-04-18T00:00:00"/>
    <s v="Minuta YPF 18-4-23"/>
    <s v="Mariana del Pozo"/>
    <m/>
    <m/>
    <m/>
    <m/>
    <s v="Bombeo Mecánico"/>
    <s v="Batch"/>
    <s v="Q"/>
    <s v="Batch"/>
    <n v="2.2152000000000003"/>
    <n v="33.229999999999997"/>
    <n v="33.229999999999997"/>
    <n v="33.229999999999997"/>
    <n v="1"/>
    <n v="33"/>
    <n v="33"/>
    <n v="33"/>
    <s v="SCB CHO "/>
    <m/>
    <n v="2502"/>
    <s v="A"/>
    <s v="SCB- 01"/>
    <s v="Señal Cerro Bayo"/>
    <x v="1"/>
    <s v="SCB-146aCY51W"/>
  </r>
  <r>
    <s v="BOLLAND &amp; CIA. S.A.U"/>
    <d v="2023-12-01T00:00:00"/>
    <s v="Rincon de los Sauces"/>
    <s v="Señal Picada VAM"/>
    <s v="SCB- 01"/>
    <n v="222057"/>
    <s v="Pozo productor "/>
    <s v="SCB-146a"/>
    <s v="SCB-146a"/>
    <m/>
    <s v="Integridad y Corrosión"/>
    <s v="Biocida"/>
    <x v="6"/>
    <n v="50600926"/>
    <n v="60"/>
    <n v="4.62"/>
    <n v="55.38"/>
    <n v="197"/>
    <n v="33.229999999999997"/>
    <n v="40"/>
    <s v="Caudal de agua entre batchs"/>
    <x v="1"/>
    <n v="2"/>
    <n v="4"/>
    <n v="66.459999999999994"/>
    <n v="132.91999999999999"/>
    <n v="132.91999999999999"/>
    <d v="2023-04-13T00:00:00"/>
    <s v="Programado"/>
    <d v="2023-04-18T00:00:00"/>
    <s v="Minuta YPF 18-4-23"/>
    <s v="Mariana del Pozo"/>
    <m/>
    <m/>
    <m/>
    <m/>
    <s v="Bombeo Mecánico"/>
    <s v="Batch"/>
    <s v="Q"/>
    <s v="Batch"/>
    <n v="2.2152000000000003"/>
    <n v="33.229999999999997"/>
    <n v="33.229999999999997"/>
    <n v="33.229999999999997"/>
    <n v="1"/>
    <n v="33"/>
    <n v="33"/>
    <n v="33"/>
    <s v="SCB CHO "/>
    <m/>
    <n v="2502"/>
    <s v="A"/>
    <s v="SCB- 01"/>
    <s v="Señal Cerro Bayo"/>
    <x v="1"/>
    <s v="SCB-146aBX960"/>
  </r>
  <r>
    <s v="BOLLAND &amp; CIA. S.A.U"/>
    <d v="2023-12-01T00:00:00"/>
    <s v="Rincon de los Sauces"/>
    <s v="Señal Picada VAM"/>
    <s v="SCB- 01"/>
    <n v="222057"/>
    <s v="Pozo productor "/>
    <s v="SCB-20"/>
    <s v="SCB-20"/>
    <m/>
    <s v="Integridad y Corrosión"/>
    <s v="Inhibidor de incrustaciones"/>
    <x v="1"/>
    <n v="50601018"/>
    <n v="214"/>
    <n v="1.9259999999999999"/>
    <n v="212.07400000000001"/>
    <n v="1100"/>
    <n v="2.12"/>
    <n v="10"/>
    <s v="Caudal de agua/día"/>
    <x v="0"/>
    <n v="29"/>
    <n v="29"/>
    <n v="61.480000000000004"/>
    <n v="15.466666666666667"/>
    <n v="15.47"/>
    <d v="2013-05-21T00:00:00"/>
    <s v="Programado"/>
    <d v="2022-05-16T00:00:00"/>
    <s v="0131-OESTE-22"/>
    <s v="Mariana del Pozo"/>
    <m/>
    <m/>
    <m/>
    <m/>
    <s v="Electro Sumergible"/>
    <s v="Continua"/>
    <s v="C"/>
    <s v="Capilar"/>
    <n v="2.1207400000000001"/>
    <n v="2.12"/>
    <n v="20"/>
    <n v="2.12"/>
    <n v="0.2"/>
    <n v="11"/>
    <n v="20"/>
    <n v="11"/>
    <s v="SCB CHO "/>
    <n v="1"/>
    <s v="S/D"/>
    <s v="B"/>
    <s v="SCB- 01"/>
    <s v="Señal Cerro Bayo"/>
    <x v="1"/>
    <s v="SCB-20IC5087A"/>
  </r>
  <r>
    <s v="BOLLAND &amp; CIA. S.A.U"/>
    <d v="2023-12-01T00:00:00"/>
    <s v="Rincon de los Sauces"/>
    <s v="Señal Picada VAM"/>
    <s v="SCB- 01"/>
    <n v="222057"/>
    <s v="Pozo productor "/>
    <s v="SCB-23"/>
    <s v="SCB-23"/>
    <m/>
    <s v="Integridad y Corrosión"/>
    <s v="Inhibidor de incrustaciones"/>
    <x v="1"/>
    <n v="50601018"/>
    <n v="192"/>
    <n v="4.2240000000000002"/>
    <n v="187.77600000000001"/>
    <n v="150"/>
    <n v="2.63"/>
    <n v="14"/>
    <s v="Caudal de agua/día"/>
    <x v="0"/>
    <n v="29"/>
    <n v="29"/>
    <n v="76.27"/>
    <n v="73.66"/>
    <n v="73.66"/>
    <s v=""/>
    <s v="Programado"/>
    <d v="2019-09-05T00:00:00"/>
    <s v="Reuniones mensuales de Fallas Julio_2019 Firmada"/>
    <s v="Mariana del Pozo"/>
    <m/>
    <m/>
    <m/>
    <m/>
    <s v="Electro Sumergible"/>
    <s v="Continua"/>
    <s v="C"/>
    <s v="Capilar"/>
    <n v="2.6288640000000001"/>
    <n v="2.63"/>
    <n v="20"/>
    <n v="2.63"/>
    <n v="0.2"/>
    <n v="13"/>
    <n v="20"/>
    <n v="13"/>
    <s v="SCB CHO "/>
    <n v="1"/>
    <n v="1632"/>
    <s v="B"/>
    <s v="SCB- 01"/>
    <s v="Señal Cerro Bayo"/>
    <x v="1"/>
    <s v="SCB-23IC5087A"/>
  </r>
  <r>
    <s v="BOLLAND &amp; CIA. S.A.U"/>
    <d v="2023-12-01T00:00:00"/>
    <s v="Rincon de los Sauces"/>
    <s v="Señal Picada VAM"/>
    <s v="SCB- 01"/>
    <n v="222057"/>
    <s v="Pozo productor "/>
    <s v="SCB-28"/>
    <s v="SCB-28"/>
    <m/>
    <s v="Integridad y Corrosión"/>
    <s v="Inhibidor de incrustaciones"/>
    <x v="1"/>
    <n v="50601018"/>
    <n v="177"/>
    <n v="4.2480000000000002"/>
    <n v="172.75200000000001"/>
    <n v="500"/>
    <n v="3.46"/>
    <n v="20"/>
    <s v="Caudal de agua/día"/>
    <x v="0"/>
    <n v="29"/>
    <n v="29"/>
    <n v="100.34"/>
    <n v="88.353333333333339"/>
    <n v="88.35"/>
    <s v=""/>
    <s v="Programado"/>
    <d v="2022-12-16T00:00:00"/>
    <s v="0330-OESTE-22"/>
    <m/>
    <m/>
    <m/>
    <m/>
    <m/>
    <s v="Electro Sumergible"/>
    <s v="Continua"/>
    <s v="C"/>
    <s v="Capilar"/>
    <n v="3.4550399999999999"/>
    <n v="3.46"/>
    <n v="20"/>
    <n v="3.46"/>
    <n v="0.2"/>
    <n v="17"/>
    <n v="20"/>
    <n v="17"/>
    <s v="SCB CHO "/>
    <n v="1"/>
    <n v="2753"/>
    <s v="A"/>
    <s v="SCB- 01"/>
    <s v="Señal Cerro Bayo"/>
    <x v="1"/>
    <s v="SCB-28IC5087A"/>
  </r>
  <r>
    <s v="BOLLAND &amp; CIA. S.A.U"/>
    <d v="2023-12-01T00:00:00"/>
    <s v="Rincon de los Sauces"/>
    <s v="Señal Picada VAM"/>
    <s v="SCB- 01"/>
    <n v="222057"/>
    <s v="Pozo productor "/>
    <s v="SCB-37"/>
    <s v="SCB-37"/>
    <m/>
    <s v="Integridad y Corrosión"/>
    <s v="Inhibidor de incrustaciones"/>
    <x v="1"/>
    <n v="50601018"/>
    <n v="515"/>
    <n v="4.6349999999999998"/>
    <n v="510.36500000000001"/>
    <n v="5953"/>
    <n v="3.57"/>
    <n v="7"/>
    <s v="Caudal de agua/día"/>
    <x v="0"/>
    <n v="29"/>
    <n v="29"/>
    <n v="103.53"/>
    <n v="104.59333333333333"/>
    <n v="104.59"/>
    <d v="2011-03-11T00:00:00"/>
    <s v="Programado"/>
    <d v="2020-09-04T00:00:00"/>
    <s v="BND21-IT506-0920"/>
    <m/>
    <m/>
    <m/>
    <m/>
    <m/>
    <s v="Electro Sumergible"/>
    <s v="Continua"/>
    <s v="C"/>
    <s v="Capilar"/>
    <n v="3.5725550000000004"/>
    <n v="3.57"/>
    <n v="20"/>
    <n v="3.57"/>
    <n v="0.2"/>
    <n v="18"/>
    <n v="20"/>
    <n v="18"/>
    <s v="SCB CHO "/>
    <n v="1"/>
    <n v="2284"/>
    <s v="A"/>
    <s v="SCB- 01"/>
    <s v="Señal Cerro Bayo"/>
    <x v="1"/>
    <s v="SCB-37IC5087A"/>
  </r>
  <r>
    <s v="BOLLAND &amp; CIA. S.A.U"/>
    <d v="2023-12-01T00:00:00"/>
    <s v="Rincon de los Sauces"/>
    <s v="Señal Picada VAM"/>
    <s v="SCB- 01"/>
    <n v="222057"/>
    <s v="Pozo productor "/>
    <s v="SCB-45"/>
    <s v="SCB-45"/>
    <m/>
    <s v="Integridad y Corrosión"/>
    <s v="Inhibidor de incrustaciones"/>
    <x v="1"/>
    <n v="50601018"/>
    <n v="235"/>
    <n v="1.88"/>
    <n v="233.12"/>
    <n v="1160"/>
    <n v="1.86"/>
    <n v="8"/>
    <s v="Caudal de agua/día"/>
    <x v="0"/>
    <n v="29"/>
    <n v="0"/>
    <n v="53.940000000000005"/>
    <n v="0"/>
    <n v="0"/>
    <d v="2015-08-28T00:00:00"/>
    <s v="Programado"/>
    <d v="2020-06-30T00:00:00"/>
    <s v="BNDFI 0001-8 - Minuta YPF 30-06-2020"/>
    <s v="Mariana del Pozo"/>
    <m/>
    <m/>
    <m/>
    <m/>
    <s v="Electro Sumergible"/>
    <s v="Continua"/>
    <s v="C"/>
    <s v="Capilar"/>
    <n v="1.86496"/>
    <n v="1.86"/>
    <n v="20"/>
    <n v="1.86"/>
    <n v="0.2"/>
    <n v="9"/>
    <n v="20"/>
    <n v="9"/>
    <s v="SCB CHO "/>
    <n v="1"/>
    <n v="2646"/>
    <s v="B"/>
    <s v="SCB- 01"/>
    <s v="Señal Cerro Bayo"/>
    <x v="0"/>
    <s v="SCB-45IC5087A"/>
  </r>
  <r>
    <s v="BOLLAND &amp; CIA. S.A.U"/>
    <d v="2023-12-01T00:00:00"/>
    <s v="Rincon de los Sauces"/>
    <s v="Señal Picada VAM"/>
    <s v="SCB- 01"/>
    <n v="222057"/>
    <s v="Pozo productor "/>
    <s v="SCB-48"/>
    <s v="SCB-48"/>
    <m/>
    <s v="Integridad y Corrosión"/>
    <s v="Inhibidor de incrustaciones"/>
    <x v="1"/>
    <n v="50601018"/>
    <n v="260"/>
    <n v="2.6"/>
    <n v="257.39999999999998"/>
    <n v="100"/>
    <n v="3.09"/>
    <n v="12"/>
    <s v="Caudal de agua/día"/>
    <x v="0"/>
    <n v="29"/>
    <n v="29"/>
    <n v="89.61"/>
    <n v="87.966666666666669"/>
    <n v="87.97"/>
    <d v="2011-01-21T00:00:00"/>
    <s v="Programado"/>
    <d v="2022-12-26T00:00:00"/>
    <s v="0338-OESTE-22"/>
    <s v="Mariana del Pozo"/>
    <m/>
    <m/>
    <m/>
    <m/>
    <s v="Electro Sumergible"/>
    <s v="Continua"/>
    <s v="C"/>
    <s v="Capilar"/>
    <n v="3.0887999999999995"/>
    <n v="3.09"/>
    <n v="20"/>
    <n v="3.09"/>
    <n v="0.2"/>
    <n v="15"/>
    <n v="20"/>
    <n v="15"/>
    <s v="SCB CHO "/>
    <n v="1"/>
    <n v="2704"/>
    <s v="C"/>
    <s v="SCB- 01"/>
    <s v="Señal Cerro Bayo"/>
    <x v="1"/>
    <s v="SCB-48IC5087A"/>
  </r>
  <r>
    <s v="BOLLAND &amp; CIA. S.A.U"/>
    <d v="2023-12-01T00:00:00"/>
    <s v="Rincon de los Sauces"/>
    <s v="Señal Picada VAM"/>
    <s v="SCB- 01"/>
    <n v="222057"/>
    <s v="Linea de pozo"/>
    <s v="SCB-78a"/>
    <s v="SCB-78a"/>
    <m/>
    <s v="Integridad y Corrosión"/>
    <s v="Secuestrante de sulfhídrico"/>
    <x v="8"/>
    <n v="1000539909"/>
    <n v="55"/>
    <n v="6.05"/>
    <n v="48.95"/>
    <n v="498"/>
    <n v="15"/>
    <m/>
    <s v="Recomendación técnica en litros (por día, mes o batch)"/>
    <x v="0"/>
    <n v="29"/>
    <n v="29"/>
    <n v="435"/>
    <n v="415.66666666666669"/>
    <n v="415.67"/>
    <d v="2018-12-19T00:00:00"/>
    <s v="Programado"/>
    <d v="2022-04-20T00:00:00"/>
    <s v="Minuta YPF 24/5/22"/>
    <s v="Mariana del Pozo"/>
    <m/>
    <m/>
    <m/>
    <m/>
    <s v="Bombeo Mecánico"/>
    <s v="Continua"/>
    <s v="C"/>
    <s v="Lin. Conduc."/>
    <n v="15"/>
    <n v="15"/>
    <n v="20"/>
    <n v="15"/>
    <n v="1"/>
    <n v="15"/>
    <n v="20"/>
    <n v="15"/>
    <s v="SCB CHO "/>
    <n v="2"/>
    <n v="1832"/>
    <s v="A"/>
    <s v="SCB- 01"/>
    <s v="Señal Cerro Bayo"/>
    <x v="1"/>
    <s v="SCB-78aBSH8050"/>
  </r>
  <r>
    <s v="BOLLAND &amp; CIA. S.A.U"/>
    <d v="2023-12-01T00:00:00"/>
    <s v="Rincon de los Sauces"/>
    <s v="Señal Picada VAM"/>
    <s v="SCB- 01"/>
    <n v="222057"/>
    <s v="Pozo productor "/>
    <s v="SCB-139a"/>
    <s v="SCB-139a"/>
    <m/>
    <s v="Integridad y Corrosión"/>
    <s v="Inhibidor de corrosión/Incrustaciones"/>
    <x v="9"/>
    <n v="50695199"/>
    <n v="57"/>
    <n v="7.98"/>
    <n v="49.02"/>
    <n v="123"/>
    <n v="4.9000000000000004"/>
    <n v="100"/>
    <s v="Caudal de agua/día"/>
    <x v="0"/>
    <n v="29"/>
    <n v="29"/>
    <n v="142.10000000000002"/>
    <n v="106.33333333333333"/>
    <n v="106.33"/>
    <d v="2023-04-11T00:00:00"/>
    <s v="Programado"/>
    <d v="2022-12-07T00:00:00"/>
    <s v="0099-OESTE-23"/>
    <s v="Mariana del Pozo"/>
    <m/>
    <m/>
    <m/>
    <m/>
    <s v="Bombeo Mecánico"/>
    <s v="Continua"/>
    <s v="C"/>
    <s v="EC con rec"/>
    <n v="4.9020000000000001"/>
    <n v="4.9000000000000004"/>
    <n v="20"/>
    <n v="4.9000000000000004"/>
    <n v="1"/>
    <n v="5"/>
    <n v="20"/>
    <n v="5"/>
    <s v="SCB CHO "/>
    <n v="1"/>
    <n v="2025"/>
    <s v="A"/>
    <s v="SCB- 01"/>
    <s v="Señal Cerro Bayo"/>
    <x v="1"/>
    <s v="SCB-139aICS400"/>
  </r>
  <r>
    <s v="BOLLAND &amp; CIA. S.A.U"/>
    <d v="2023-12-01T00:00:00"/>
    <s v="Rincon de los Sauces"/>
    <s v="Señal Picada VAM"/>
    <s v="SCB- 01"/>
    <n v="222057"/>
    <s v="Pozo productor "/>
    <s v="SCB-80a"/>
    <s v="SCB-80a"/>
    <m/>
    <s v="Integridad y Corrosión"/>
    <s v="Inhibidor de incrustaciones"/>
    <x v="1"/>
    <n v="50601018"/>
    <n v="207"/>
    <n v="1.0349999999999999"/>
    <n v="205.965"/>
    <n v="1200"/>
    <n v="1.24"/>
    <n v="6"/>
    <s v="Caudal de agua/día"/>
    <x v="0"/>
    <n v="29"/>
    <n v="0"/>
    <n v="35.96"/>
    <n v="0"/>
    <n v="0"/>
    <d v="2017-08-10T00:00:00"/>
    <s v="Programado"/>
    <d v="2022-07-22T00:00:00"/>
    <s v="0193-OESTE-22"/>
    <s v="Mariana del Pozo"/>
    <m/>
    <m/>
    <m/>
    <m/>
    <s v="Electro Sumergible"/>
    <s v="Continua"/>
    <s v="C"/>
    <s v="Capilar"/>
    <n v="1.2357899999999999"/>
    <n v="1.24"/>
    <n v="20"/>
    <n v="1.24"/>
    <n v="0.2"/>
    <n v="6"/>
    <n v="20"/>
    <n v="6"/>
    <s v="SCB CHO "/>
    <n v="1"/>
    <n v="2795"/>
    <s v="A"/>
    <s v="SCB- 01"/>
    <s v="Señal Cerro Bayo"/>
    <x v="0"/>
    <s v="SCB-80aIC5087A"/>
  </r>
  <r>
    <s v="BOLLAND &amp; CIA. S.A.U"/>
    <d v="2023-12-01T00:00:00"/>
    <s v="Rincon de los Sauces"/>
    <s v="Señal Picada VAM"/>
    <s v="SCB- 01"/>
    <n v="222057"/>
    <s v="Pozo productor "/>
    <s v="SCB-86a"/>
    <s v="SCB-86a"/>
    <m/>
    <s v="Integridad y Corrosión"/>
    <s v="Inhibidor de incrustaciones"/>
    <x v="1"/>
    <n v="50601018"/>
    <n v="45"/>
    <n v="5.4"/>
    <n v="39.6"/>
    <n v="538"/>
    <n v="1.1499999999999999"/>
    <n v="29"/>
    <s v="Caudal de agua/día"/>
    <x v="0"/>
    <n v="29"/>
    <n v="29"/>
    <n v="33.349999999999994"/>
    <n v="34.799999999999997"/>
    <n v="34.799999999999997"/>
    <d v="2020-09-08T00:00:00"/>
    <s v="Programado"/>
    <d v="2022-08-26T00:00:00"/>
    <s v="0226-OESTE-22"/>
    <s v="Mariana del Pozo"/>
    <m/>
    <m/>
    <m/>
    <m/>
    <s v="Electro Sumergible"/>
    <s v="Continua"/>
    <s v="C"/>
    <s v="Capilar"/>
    <n v="1.1484000000000001"/>
    <n v="1.1499999999999999"/>
    <n v="20"/>
    <n v="1.1499999999999999"/>
    <n v="0.2"/>
    <n v="6"/>
    <n v="20"/>
    <n v="6"/>
    <s v="SCB CHO "/>
    <n v="1"/>
    <n v="2245"/>
    <s v="A"/>
    <s v="SCB- 01"/>
    <s v="Señal Cerro Bayo"/>
    <x v="1"/>
    <s v="SCB-86aIC5087A"/>
  </r>
  <r>
    <s v="BOLLAND &amp; CIA. S.A.U"/>
    <d v="2023-12-01T00:00:00"/>
    <s v="Rincon de los Sauces"/>
    <s v="Señal Picada VAM"/>
    <s v="SCB- 01"/>
    <n v="222057"/>
    <s v="Pozo productor "/>
    <s v="SCB-86a"/>
    <s v="SCB-86a"/>
    <m/>
    <s v="Integridad y Corrosión"/>
    <s v="Inhibidor de incrustaciones"/>
    <x v="1"/>
    <n v="50601018"/>
    <n v="45"/>
    <n v="5.4"/>
    <n v="39.6"/>
    <n v="538"/>
    <n v="1.1499999999999999"/>
    <n v="29"/>
    <s v="Caudal de agua/día"/>
    <x v="0"/>
    <n v="29"/>
    <n v="29"/>
    <n v="33.349999999999994"/>
    <n v="34.799999999999997"/>
    <n v="34.799999999999997"/>
    <d v="2020-09-08T00:00:00"/>
    <s v="Programado"/>
    <d v="2022-08-26T00:00:00"/>
    <s v="0226-OESTE-22"/>
    <s v="Mariana del Pozo"/>
    <m/>
    <m/>
    <m/>
    <m/>
    <s v="Electro Sumergible"/>
    <s v="Continua"/>
    <s v="C"/>
    <s v="EC con rec"/>
    <n v="1.1484000000000001"/>
    <n v="1.1499999999999999"/>
    <n v="20"/>
    <n v="1.1499999999999999"/>
    <n v="0.2"/>
    <n v="6"/>
    <n v="20"/>
    <n v="6"/>
    <s v="SCB CHO "/>
    <n v="2"/>
    <n v="2245"/>
    <s v="A"/>
    <s v="SCB- 01"/>
    <s v="Señal Cerro Bayo"/>
    <x v="1"/>
    <s v="SCB-86aIC5087A"/>
  </r>
  <r>
    <s v="BOLLAND &amp; CIA. S.A.U"/>
    <d v="2023-12-01T00:00:00"/>
    <s v="Rincon de los Sauces"/>
    <s v="Señal Picada VAM"/>
    <s v="SCB- 01"/>
    <n v="222057"/>
    <s v="Pozo productor "/>
    <s v="SCB-89a"/>
    <s v="SCB-89a"/>
    <m/>
    <s v="Integridad y Corrosión"/>
    <s v="Inhibidor de incrustaciones"/>
    <x v="1"/>
    <n v="50601018"/>
    <n v="185"/>
    <n v="2.6640000000000001"/>
    <n v="182.33600000000001"/>
    <n v="1590"/>
    <n v="1.64"/>
    <n v="9"/>
    <s v="Caudal de agua/día"/>
    <x v="0"/>
    <n v="29"/>
    <n v="29"/>
    <n v="47.559999999999995"/>
    <n v="46.400000000000006"/>
    <n v="46.4"/>
    <d v="2011-03-01T00:00:00"/>
    <s v="Programado"/>
    <d v="2020-06-30T00:00:00"/>
    <s v="BNDFI 0001-8 - Minuta YPF 30-06-2020"/>
    <s v="Mariana del Pozo"/>
    <m/>
    <m/>
    <m/>
    <m/>
    <s v="Electro Sumergible"/>
    <s v="Continua"/>
    <s v="C"/>
    <s v="Capilar"/>
    <n v="1.641024"/>
    <n v="1.64"/>
    <n v="20"/>
    <n v="1.64"/>
    <n v="0.2"/>
    <n v="8"/>
    <n v="20"/>
    <n v="8"/>
    <s v="SCB CHO "/>
    <n v="1"/>
    <s v="S/D"/>
    <s v="B"/>
    <s v="SCB- 01"/>
    <s v="Señal Cerro Bayo"/>
    <x v="1"/>
    <s v="SCB-89aIC5087A"/>
  </r>
  <r>
    <s v="BOLLAND &amp; CIA. S.A.U"/>
    <d v="2023-12-01T00:00:00"/>
    <s v="Rincon de los Sauces"/>
    <s v="Señal Picada VAM"/>
    <s v="SCB- 01"/>
    <n v="222057"/>
    <s v="Pozo productor "/>
    <s v="SCB-92a"/>
    <s v="SCB-92a"/>
    <m/>
    <s v="Integridad y Corrosión"/>
    <s v="Inhibidor de incrustaciones"/>
    <x v="1"/>
    <n v="50601018"/>
    <n v="134"/>
    <n v="2.0099999999999998"/>
    <n v="131.99"/>
    <n v="385"/>
    <n v="2.5099999999999998"/>
    <n v="19"/>
    <s v="Caudal de agua/día"/>
    <x v="0"/>
    <n v="29"/>
    <n v="0"/>
    <n v="72.789999999999992"/>
    <n v="0"/>
    <n v="0"/>
    <d v="2019-02-19T00:00:00"/>
    <s v="Programado"/>
    <d v="2020-06-30T00:00:00"/>
    <s v="BNDFI 0001-8 - Minuta YPF 30-06-2020"/>
    <s v="Mariana del Pozo"/>
    <m/>
    <m/>
    <m/>
    <m/>
    <s v="Electro Sumergible"/>
    <s v="Continua"/>
    <s v="C"/>
    <s v="Capilar"/>
    <n v="2.5078100000000005"/>
    <n v="2.5099999999999998"/>
    <n v="20"/>
    <n v="2.5099999999999998"/>
    <n v="0.2"/>
    <n v="13"/>
    <n v="20"/>
    <n v="13"/>
    <s v="SCB CHO "/>
    <n v="1"/>
    <n v="2512"/>
    <s v="C"/>
    <s v="SCB- 01"/>
    <s v="Señal Cerro Bayo"/>
    <x v="0"/>
    <s v="SCB-92aIC5087A"/>
  </r>
  <r>
    <s v="BOLLAND &amp; CIA. S.A.U"/>
    <d v="2023-12-01T00:00:00"/>
    <s v="Rincon de los Sauces"/>
    <s v="Señal Picada VAM"/>
    <s v="SCB- 01"/>
    <n v="222057"/>
    <s v="Pozo productor "/>
    <s v="SCB-93a"/>
    <s v="SCB-93a"/>
    <m/>
    <s v="Integridad y Corrosión"/>
    <s v="Inhibidor de incrustaciones"/>
    <x v="1"/>
    <n v="50601018"/>
    <n v="120"/>
    <n v="4.5599999999999996"/>
    <n v="115.44"/>
    <n v="303"/>
    <n v="2.19"/>
    <n v="19"/>
    <s v="Caudal de agua/día"/>
    <x v="0"/>
    <n v="29"/>
    <n v="29"/>
    <n v="63.51"/>
    <n v="63.800000000000004"/>
    <n v="63.8"/>
    <s v=""/>
    <s v="Programado"/>
    <d v="2020-06-30T00:00:00"/>
    <s v="BNDFI 0001-8 - Minuta YPF 30-06-2020"/>
    <s v="Mariana del Pozo"/>
    <m/>
    <m/>
    <m/>
    <m/>
    <s v="Electro Sumergible"/>
    <s v="Continua"/>
    <s v="C"/>
    <s v="Capilar"/>
    <n v="2.1933600000000002"/>
    <n v="2.19"/>
    <n v="20"/>
    <n v="2.19"/>
    <n v="0.2"/>
    <n v="11"/>
    <n v="20"/>
    <n v="11"/>
    <s v="SCB CHO "/>
    <n v="1"/>
    <n v="1951"/>
    <s v="A"/>
    <s v="SCB- 01"/>
    <s v="Señal Cerro Bayo"/>
    <x v="1"/>
    <s v="SCB-93aIC5087A"/>
  </r>
  <r>
    <s v="BOLLAND &amp; CIA. S.A.U"/>
    <d v="2023-12-01T00:00:00"/>
    <s v="Rincon de los Sauces"/>
    <s v="Señal Picada VAM"/>
    <s v="SCB- 01"/>
    <n v="222057"/>
    <s v="Pozo productor "/>
    <s v="SCB-95a"/>
    <s v="SCB-95a"/>
    <m/>
    <s v="Integridad y Corrosión"/>
    <s v="Inhibidor de incrustaciones"/>
    <x v="1"/>
    <n v="50601018"/>
    <n v="125"/>
    <n v="3.875"/>
    <n v="121.125"/>
    <n v="423"/>
    <n v="2.66"/>
    <n v="22"/>
    <s v="Caudal de agua/día"/>
    <x v="0"/>
    <n v="29"/>
    <n v="0"/>
    <n v="77.14"/>
    <n v="0"/>
    <n v="0"/>
    <d v="2014-08-12T00:00:00"/>
    <s v="Programado"/>
    <d v="2022-03-04T00:00:00"/>
    <s v="0054-OESTE-22"/>
    <m/>
    <m/>
    <m/>
    <m/>
    <m/>
    <s v="Electro Sumergible"/>
    <s v="Continua"/>
    <s v="C"/>
    <s v="Continua"/>
    <n v="2.6647500000000002"/>
    <n v="2.66"/>
    <n v="20"/>
    <n v="2.66"/>
    <n v="0.2"/>
    <n v="13"/>
    <n v="20"/>
    <n v="13"/>
    <s v="SCB CHO "/>
    <n v="1"/>
    <n v="2127"/>
    <s v="B"/>
    <s v="SCB- 01"/>
    <s v="Señal Cerro Bayo"/>
    <x v="0"/>
    <s v="SCB-95aIC5087A"/>
  </r>
  <r>
    <s v="BOLLAND &amp; CIA. S.A.U"/>
    <d v="2023-12-01T00:00:00"/>
    <s v="Rincon de los Sauces"/>
    <s v="Señal Picada VAM"/>
    <s v="SCB- 01"/>
    <n v="222057"/>
    <s v="Pozo productor "/>
    <s v="SCB-98a"/>
    <s v="SCB-98a"/>
    <m/>
    <s v="Integridad y Corrosión"/>
    <s v="Inhibidor de incrustaciones"/>
    <x v="1"/>
    <n v="50601018"/>
    <n v="244"/>
    <n v="5.1239999999999997"/>
    <n v="238.876"/>
    <n v="46"/>
    <n v="1.67"/>
    <n v="7"/>
    <s v="Caudal de agua/día"/>
    <x v="0"/>
    <n v="29"/>
    <n v="29"/>
    <n v="48.43"/>
    <n v="46.400000000000006"/>
    <n v="46.4"/>
    <d v="2017-07-17T00:00:00"/>
    <s v="Programado"/>
    <d v="2020-06-30T00:00:00"/>
    <s v="BNDFI 0001-8 - Minuta YPF 30-06-2020"/>
    <s v="Mariana del Pozo"/>
    <m/>
    <m/>
    <m/>
    <m/>
    <s v="Electro Sumergible"/>
    <s v="Continua"/>
    <s v="C"/>
    <s v="Capilar"/>
    <n v="1.672132"/>
    <n v="1.67"/>
    <n v="20"/>
    <n v="1.67"/>
    <n v="0.2"/>
    <n v="8"/>
    <n v="20"/>
    <n v="8"/>
    <s v="SCB CHO "/>
    <n v="1"/>
    <n v="3049"/>
    <s v="A"/>
    <s v="SCB- 01"/>
    <s v="Señal Cerro Bayo"/>
    <x v="1"/>
    <s v="SCB-98aIC5087A"/>
  </r>
  <r>
    <s v="BOLLAND &amp; CIA. S.A.U"/>
    <d v="2023-12-01T00:00:00"/>
    <s v="Rincon de los Sauces"/>
    <s v="Señal Picada VAM"/>
    <s v="SCB- 01"/>
    <n v="222057"/>
    <s v="Pozo productor "/>
    <s v="SCB-107a"/>
    <s v="SCB-107a"/>
    <m/>
    <s v="Integridad y Corrosión"/>
    <s v="Inhibidor de incrustaciones"/>
    <x v="11"/>
    <n v="1000568102"/>
    <n v="48"/>
    <n v="2.4"/>
    <n v="45.6"/>
    <n v="1076"/>
    <n v="5.65"/>
    <n v="124"/>
    <s v="Caudal de agua/día"/>
    <x v="0"/>
    <n v="29"/>
    <n v="29"/>
    <n v="163.85000000000002"/>
    <n v="108.26666666666667"/>
    <n v="108.27"/>
    <d v="2021-04-29T00:00:00"/>
    <s v="Programado"/>
    <d v="2021-04-29T00:00:00"/>
    <s v="BND21-IT543-1220 rev-1"/>
    <s v="Mariana del Pozo"/>
    <m/>
    <m/>
    <m/>
    <m/>
    <s v="Bombeo Mecánico"/>
    <s v="Continua"/>
    <s v="C"/>
    <s v="EC con rec"/>
    <n v="5.6544000000000008"/>
    <n v="5.65"/>
    <n v="20"/>
    <n v="5.65"/>
    <n v="1"/>
    <n v="6"/>
    <n v="20"/>
    <n v="6"/>
    <s v="SCB CHO "/>
    <n v="1"/>
    <n v="1609"/>
    <s v="B"/>
    <s v="SCB- 01"/>
    <s v="Señal Cerro Bayo"/>
    <x v="1"/>
    <s v="SCB-107aIC5091"/>
  </r>
  <r>
    <s v="BOLLAND &amp; CIA. S.A.U"/>
    <d v="2023-12-01T00:00:00"/>
    <s v="Rincon de los Sauces"/>
    <s v="Señal Picada VAM"/>
    <s v="SP- 01"/>
    <n v="222052"/>
    <s v="Pozo productor "/>
    <s v="SP-0287[00]a"/>
    <s v="SP-0287[00]a"/>
    <m/>
    <s v="Integridad y Corrosión"/>
    <s v="Inhibidor de incrustaciones"/>
    <x v="1"/>
    <n v="50601018"/>
    <n v="169.8"/>
    <n v="1.8680000000000001"/>
    <n v="167.93199999999999"/>
    <n v="100"/>
    <n v="1.68"/>
    <n v="10"/>
    <s v="Caudal de agua/día"/>
    <x v="0"/>
    <n v="29"/>
    <n v="29"/>
    <n v="48.72"/>
    <n v="32.728571428571428"/>
    <n v="32.729999999999997"/>
    <d v="2012-02-13T00:00:00"/>
    <s v="Programado"/>
    <d v="2020-06-30T00:00:00"/>
    <s v="BNDFI 0001-8 - Minuta YPF 30-06-2020"/>
    <s v="Mariana del Pozo"/>
    <m/>
    <m/>
    <m/>
    <m/>
    <s v="Electro Sumergible"/>
    <s v="Continua"/>
    <s v="C"/>
    <s v="Capilar"/>
    <n v="1.6793199999999999"/>
    <n v="1.68"/>
    <n v="20"/>
    <n v="1.68"/>
    <n v="0.2"/>
    <n v="8"/>
    <n v="20"/>
    <n v="8"/>
    <s v="SP 1"/>
    <n v="1"/>
    <n v="2889"/>
    <s v="C"/>
    <s v="SP- 01"/>
    <s v="Señal Picada"/>
    <x v="1"/>
    <s v="SP-0287[00]aIC5087A"/>
  </r>
  <r>
    <s v="BOLLAND &amp; CIA. S.A.U"/>
    <d v="2023-12-01T00:00:00"/>
    <s v="Rincon de los Sauces"/>
    <s v="Señal Picada VAM"/>
    <s v="SP- 01"/>
    <n v="222052"/>
    <s v="Pozo productor "/>
    <s v="SP-18a(I)"/>
    <s v="SP-18a(I)"/>
    <m/>
    <s v="Integridad y Corrosión"/>
    <s v="Inhibidor de corrosión"/>
    <x v="3"/>
    <n v="1000232729"/>
    <n v="38.700000000000003"/>
    <n v="4.9539999999999997"/>
    <n v="33.746000000000002"/>
    <n v="200"/>
    <n v="3.71"/>
    <n v="110"/>
    <s v="Caudal de agua/día"/>
    <x v="0"/>
    <n v="29"/>
    <n v="29"/>
    <n v="107.59"/>
    <n v="113.28125"/>
    <n v="113.28"/>
    <d v="2010-11-19T00:00:00"/>
    <s v="Programado"/>
    <d v="2020-09-18T00:00:00"/>
    <s v="BND21-IT511-0920"/>
    <m/>
    <m/>
    <m/>
    <m/>
    <m/>
    <s v="Cavidad Progresiva"/>
    <s v="Continua"/>
    <s v="C"/>
    <s v="EC con rec"/>
    <n v="3.7120600000000006"/>
    <n v="3.71"/>
    <n v="20"/>
    <n v="3.71"/>
    <n v="1"/>
    <n v="4"/>
    <n v="20"/>
    <n v="4"/>
    <s v="SP 1"/>
    <n v="1"/>
    <n v="3148"/>
    <s v="A"/>
    <s v="SP- 01"/>
    <s v="Señal Picada"/>
    <x v="1"/>
    <s v="SP-18a(I)CY51W"/>
  </r>
  <r>
    <s v="BOLLAND &amp; CIA. S.A.U"/>
    <d v="2023-12-01T00:00:00"/>
    <s v="Rincon de los Sauces"/>
    <s v="Señal Picada VAM"/>
    <s v="SP- 01"/>
    <n v="222052"/>
    <s v="Pozo productor "/>
    <s v="SP-23"/>
    <s v="SP-23"/>
    <m/>
    <s v="Integridad y Corrosión"/>
    <s v="Encapsulado"/>
    <x v="12"/>
    <s v=""/>
    <n v="120"/>
    <n v="2.76"/>
    <n v="117.24"/>
    <n v="50"/>
    <n v="0"/>
    <m/>
    <s v="Volumen de cámara del pozo"/>
    <x v="0"/>
    <n v="29"/>
    <n v="29"/>
    <n v="0"/>
    <n v="0"/>
    <s v=""/>
    <d v="2012-04-24T00:00:00"/>
    <s v="Programado"/>
    <d v="2017-09-25T00:00:00"/>
    <s v="BND21-IT534-0917"/>
    <s v="Mariana del Pozo"/>
    <s v="Falta nombre de producto"/>
    <n v="1"/>
    <d v="2017-09-26T00:00:00"/>
    <m/>
    <s v="Electro Sumergible"/>
    <s v="Continua"/>
    <s v="C"/>
    <s v="FDP"/>
    <n v="0"/>
    <n v="0"/>
    <n v="20"/>
    <n v="0"/>
    <n v="0.2"/>
    <n v="0"/>
    <n v="20"/>
    <n v="0"/>
    <s v="SP 1"/>
    <n v="1"/>
    <n v="2285"/>
    <s v="A"/>
    <s v="SP- 01"/>
    <s v="Señal Picada"/>
    <x v="1"/>
    <s v="SP-23Encapsulado"/>
  </r>
  <r>
    <s v="BOLLAND &amp; CIA. S.A.U"/>
    <d v="2023-12-01T00:00:00"/>
    <s v="Rincon de los Sauces"/>
    <s v="Señal Picada VAM"/>
    <s v="SP- 01"/>
    <n v="222052"/>
    <s v="Pozo productor "/>
    <s v="SP-252"/>
    <s v="SP-252"/>
    <m/>
    <s v="Integridad y Corrosión"/>
    <s v="Inhibidor de incrustaciones"/>
    <x v="11"/>
    <n v="1000568102"/>
    <n v="179"/>
    <n v="1.79"/>
    <n v="177.21"/>
    <n v="100"/>
    <n v="1.77"/>
    <n v="10"/>
    <s v="Caudal de agua/día"/>
    <x v="0"/>
    <n v="29"/>
    <n v="29"/>
    <n v="51.33"/>
    <n v="47.366666666666674"/>
    <n v="47.37"/>
    <d v="2017-02-04T00:00:00"/>
    <s v="Programado"/>
    <d v="2023-01-31T00:00:00"/>
    <s v="0028-OESTE-23"/>
    <s v="Mariana del Pozo"/>
    <m/>
    <m/>
    <m/>
    <m/>
    <s v="Electro Sumergible"/>
    <s v="Continua"/>
    <s v="C"/>
    <s v="Capilar"/>
    <n v="1.7721000000000002"/>
    <n v="1.77"/>
    <n v="20"/>
    <n v="1.77"/>
    <n v="0.2"/>
    <n v="9"/>
    <n v="20"/>
    <n v="9"/>
    <s v="SP 1"/>
    <n v="1"/>
    <n v="1813"/>
    <s v="B"/>
    <s v="SP- 01"/>
    <s v="Señal Picada"/>
    <x v="1"/>
    <s v="SP-252IC5091"/>
  </r>
  <r>
    <s v="BOLLAND &amp; CIA. S.A.U"/>
    <d v="2023-12-01T00:00:00"/>
    <s v="Rincon de los Sauces"/>
    <s v="Señal Picada VAM"/>
    <s v="SP- 01"/>
    <n v="222052"/>
    <s v="Pozo productor "/>
    <s v="SP-273"/>
    <s v="SP-273"/>
    <m/>
    <s v="Integridad y Corrosión"/>
    <s v="Inhibidor de incrustaciones"/>
    <x v="1"/>
    <n v="50601018"/>
    <n v="54.3"/>
    <n v="3.367"/>
    <n v="50.933"/>
    <n v="150"/>
    <n v="1.22"/>
    <n v="24"/>
    <s v="Caudal de agua/día"/>
    <x v="0"/>
    <n v="29"/>
    <n v="29"/>
    <n v="35.380000000000003"/>
    <n v="33.734693877551017"/>
    <n v="33.729999999999997"/>
    <d v="2010-06-09T00:00:00"/>
    <s v="Programado"/>
    <d v="2020-06-30T00:00:00"/>
    <s v="BNDFI 0001-8 - Minuta YPF 30-06-2020"/>
    <s v="Mariana del Pozo"/>
    <m/>
    <m/>
    <m/>
    <m/>
    <s v="Cavidad Progresiva"/>
    <s v="Continua"/>
    <s v="C"/>
    <s v="EC con rec"/>
    <n v="1.2223920000000001"/>
    <n v="1.22"/>
    <n v="20"/>
    <n v="1.22"/>
    <n v="0.2"/>
    <n v="6"/>
    <n v="20"/>
    <n v="6"/>
    <s v="SP 2"/>
    <n v="1"/>
    <n v="1925"/>
    <s v="A"/>
    <s v="SP- 01"/>
    <s v="Señal Picada"/>
    <x v="1"/>
    <s v="SP-273IC5087A"/>
  </r>
  <r>
    <s v="BOLLAND &amp; CIA. S.A.U"/>
    <d v="2023-12-01T00:00:00"/>
    <s v="Rincon de los Sauces"/>
    <s v="Señal Picada VAM"/>
    <s v="SP- 01"/>
    <n v="222052"/>
    <s v="Pozo productor "/>
    <s v="SP-275"/>
    <s v="SP-275"/>
    <m/>
    <s v="Integridad y Corrosión"/>
    <s v="Inhibidor de incrustaciones"/>
    <x v="1"/>
    <n v="50601018"/>
    <n v="286"/>
    <n v="2.86"/>
    <n v="283.14"/>
    <n v="100"/>
    <n v="1.7"/>
    <n v="6"/>
    <s v="Caudal de agua/día"/>
    <x v="0"/>
    <n v="29"/>
    <n v="29"/>
    <n v="49.3"/>
    <n v="38.94285714285715"/>
    <n v="38.94"/>
    <s v=""/>
    <s v="Programado"/>
    <d v="2020-06-30T00:00:00"/>
    <s v="BNDFI 0001-8 - Minuta YPF 30-06-2020"/>
    <s v="Mariana del Pozo"/>
    <m/>
    <m/>
    <m/>
    <m/>
    <s v="Electro Sumergible"/>
    <s v="Continua"/>
    <s v="C"/>
    <s v="Capilar"/>
    <n v="1.6988399999999999"/>
    <n v="1.7"/>
    <n v="20"/>
    <n v="1.7"/>
    <n v="0.2"/>
    <n v="8"/>
    <n v="20"/>
    <n v="8"/>
    <s v="SP 2"/>
    <n v="1"/>
    <n v="3159"/>
    <s v="A"/>
    <s v="SP- 01"/>
    <s v="Señal Picada"/>
    <x v="1"/>
    <s v="SP-275IC5087A"/>
  </r>
  <r>
    <s v="BOLLAND &amp; CIA. S.A.U"/>
    <d v="2023-12-01T00:00:00"/>
    <s v="Rincon de los Sauces"/>
    <s v="Señal Picada VAM"/>
    <s v="SP- 03"/>
    <n v="222052"/>
    <s v="Pozo productor "/>
    <s v="SP-62(II)[00]a"/>
    <s v="SP-62(II)[00]a"/>
    <m/>
    <s v="Integridad y Corrosión"/>
    <s v="Inhibidor de incrustaciones"/>
    <x v="1"/>
    <n v="50601018"/>
    <n v="178"/>
    <n v="4.2720000000000002"/>
    <n v="173.72800000000001"/>
    <n v="50"/>
    <n v="3.47"/>
    <n v="20"/>
    <s v="Caudal de agua/día"/>
    <x v="0"/>
    <n v="29"/>
    <n v="0"/>
    <n v="100.63000000000001"/>
    <n v="0"/>
    <n v="0"/>
    <d v="2020-12-10T00:00:00"/>
    <s v="Programado"/>
    <d v="2020-11-24T00:00:00"/>
    <s v="BND21-IT525-1120"/>
    <s v="Mariana del Pozo"/>
    <m/>
    <m/>
    <m/>
    <m/>
    <s v="Electro Sumergible"/>
    <s v="Continua"/>
    <s v="C"/>
    <s v="Capilar"/>
    <n v="3.4745600000000003"/>
    <n v="3.47"/>
    <n v="20"/>
    <n v="3.47"/>
    <n v="0.2"/>
    <n v="17"/>
    <n v="20"/>
    <n v="17"/>
    <s v="SP 1"/>
    <n v="1"/>
    <s v="S/D"/>
    <s v="A"/>
    <s v="SP- 03"/>
    <s v="Señal Picada"/>
    <x v="0"/>
    <s v="SP-62(II)[00]aIC5087A"/>
  </r>
  <r>
    <s v="BOLLAND &amp; CIA. S.A.U"/>
    <d v="2023-12-01T00:00:00"/>
    <s v="Rincon de los Sauces"/>
    <s v="Señal Picada VAM"/>
    <s v="SP- 01"/>
    <n v="222052"/>
    <s v="Pozo productor "/>
    <s v="SP-368a"/>
    <s v="SP-368a"/>
    <m/>
    <s v="Integridad y Corrosión"/>
    <s v="Inhibidor de incrustaciones"/>
    <x v="1"/>
    <n v="50601018"/>
    <n v="135.80000000000001"/>
    <n v="1.3580000000000001"/>
    <n v="134.44200000000001"/>
    <n v="100"/>
    <n v="2.02"/>
    <n v="15"/>
    <s v="Caudal de agua/día"/>
    <x v="0"/>
    <n v="29"/>
    <n v="29"/>
    <n v="58.58"/>
    <n v="40.882926829268293"/>
    <n v="40.880000000000003"/>
    <s v=""/>
    <s v="Programado"/>
    <d v="2020-06-30T00:00:00"/>
    <s v="BNDFI 0001-8 - Minuta YPF 30-06-2020"/>
    <s v="Mariana del Pozo"/>
    <m/>
    <m/>
    <m/>
    <m/>
    <s v="Electro Sumergible"/>
    <s v="Continua"/>
    <s v="C"/>
    <s v="Capilar"/>
    <n v="2.0166300000000001"/>
    <n v="2.02"/>
    <n v="20"/>
    <n v="2.02"/>
    <n v="0.2"/>
    <n v="10"/>
    <n v="20"/>
    <n v="10"/>
    <s v="SP 1"/>
    <n v="1"/>
    <n v="3215"/>
    <s v="B"/>
    <s v="SP- 01"/>
    <s v="Señal Picada"/>
    <x v="1"/>
    <s v="SP-368aIC5087A"/>
  </r>
  <r>
    <s v="BOLLAND &amp; CIA. S.A.U"/>
    <d v="2023-12-01T00:00:00"/>
    <s v="Rincon de los Sauces"/>
    <s v="Señal Picada VAM"/>
    <s v="SP- 09"/>
    <n v="222052"/>
    <s v="Pozo productor "/>
    <s v="SP.a-89"/>
    <s v="SP.a-89"/>
    <m/>
    <s v="Integridad y Corrosión"/>
    <s v="Inhibidor de incrustaciones"/>
    <x v="1"/>
    <n v="50601018"/>
    <n v="50.1"/>
    <n v="2.0840000000000001"/>
    <n v="48.015999999999998"/>
    <n v="100"/>
    <n v="0.96"/>
    <n v="20"/>
    <s v="Caudal de agua/día"/>
    <x v="0"/>
    <n v="29"/>
    <n v="29"/>
    <n v="27.84"/>
    <n v="28.025599999999994"/>
    <n v="28.03"/>
    <s v=""/>
    <s v="Programado"/>
    <d v="2020-06-30T00:00:00"/>
    <s v="BNDFI 0001-8 - Minuta YPF 30-06-2020"/>
    <s v="Mariana del Pozo"/>
    <m/>
    <m/>
    <m/>
    <m/>
    <s v="Electro Sumergible"/>
    <s v="Continua"/>
    <s v="C"/>
    <s v="Capilar"/>
    <n v="0.96031999999999995"/>
    <n v="0.96"/>
    <n v="20"/>
    <n v="0.96"/>
    <n v="0.2"/>
    <n v="5"/>
    <n v="20"/>
    <n v="5"/>
    <s v="SP 2"/>
    <n v="1"/>
    <n v="1574"/>
    <s v="B"/>
    <s v="SP- 09"/>
    <s v="Señal Picada"/>
    <x v="1"/>
    <s v="SP.a-89IC5087A"/>
  </r>
  <r>
    <s v="BOLLAND &amp; CIA. S.A.U"/>
    <d v="2023-12-01T00:00:00"/>
    <s v="Rincon de los Sauces"/>
    <s v="Señal Picada VAM"/>
    <s v="SP- 02"/>
    <n v="222052"/>
    <s v="Pozo productor "/>
    <s v="SP-211"/>
    <s v="SP-211"/>
    <m/>
    <s v="Integridad y Corrosión"/>
    <s v="Inhibidor de incrustaciones"/>
    <x v="1"/>
    <n v="50601018"/>
    <n v="74"/>
    <n v="2.1459999999999999"/>
    <n v="71.853999999999999"/>
    <n v="150"/>
    <n v="1.44"/>
    <n v="20"/>
    <s v="Caudal de agua/día"/>
    <x v="0"/>
    <n v="29"/>
    <n v="0"/>
    <n v="41.76"/>
    <n v="0"/>
    <n v="0"/>
    <d v="2012-05-11T00:00:00"/>
    <s v="Programado"/>
    <d v="2021-11-30T00:00:00"/>
    <s v="0303-OESTE-21"/>
    <s v="Mariana del Pozo"/>
    <m/>
    <m/>
    <m/>
    <m/>
    <s v="Cavidad Progresiva"/>
    <s v="Continua"/>
    <s v="C"/>
    <s v="Lin. Conduc."/>
    <n v="1.4370799999999999"/>
    <n v="1.44"/>
    <n v="20"/>
    <n v="1.44"/>
    <n v="0.2"/>
    <n v="7"/>
    <n v="20"/>
    <n v="7"/>
    <s v="SP 1"/>
    <n v="1"/>
    <n v="2169"/>
    <s v="B"/>
    <s v="SP- 02"/>
    <s v="Señal Picada"/>
    <x v="0"/>
    <s v="SP-211IC5087A"/>
  </r>
  <r>
    <s v="BOLLAND &amp; CIA. S.A.U"/>
    <d v="2023-12-01T00:00:00"/>
    <s v="Rincon de los Sauces"/>
    <s v="Señal Picada VAM"/>
    <s v="SP- 02"/>
    <n v="222052"/>
    <s v="Pozo productor "/>
    <s v="SP-116(I)[00]a"/>
    <s v="SP-116(I)[00]a"/>
    <m/>
    <s v="Integridad y Corrosión"/>
    <s v="Inhibidor de incrustaciones"/>
    <x v="1"/>
    <n v="50601018"/>
    <n v="113.4"/>
    <n v="3.629"/>
    <n v="109.771"/>
    <n v="100"/>
    <n v="2.2000000000000002"/>
    <n v="20"/>
    <s v="Caudal de agua/día"/>
    <x v="0"/>
    <n v="29"/>
    <n v="29"/>
    <n v="63.800000000000004"/>
    <n v="44.08"/>
    <n v="44.08"/>
    <d v="2021-07-21T00:00:00"/>
    <s v="Programado"/>
    <d v="2021-09-20T00:00:00"/>
    <s v="0206-OESTE-21"/>
    <s v="Mariana del Pozo"/>
    <m/>
    <m/>
    <m/>
    <m/>
    <s v="Cavidad Progresiva"/>
    <s v="Continua"/>
    <s v="C"/>
    <s v="EC con rec"/>
    <n v="2.1954199999999999"/>
    <n v="2.2000000000000002"/>
    <n v="20"/>
    <n v="2.2000000000000002"/>
    <n v="0.2"/>
    <n v="11"/>
    <n v="20"/>
    <n v="11"/>
    <s v="SP 2"/>
    <n v="1"/>
    <s v="S/D"/>
    <s v="A"/>
    <s v="SP- 02"/>
    <s v="Señal Picada"/>
    <x v="1"/>
    <s v="SP-116(I)[00]aIC5087A"/>
  </r>
  <r>
    <s v="BOLLAND &amp; CIA. S.A.U"/>
    <d v="2023-12-01T00:00:00"/>
    <s v="Rincon de los Sauces"/>
    <s v="Señal Picada VAM"/>
    <s v="SP- 02"/>
    <n v="222052"/>
    <s v="Pozo productor "/>
    <s v="SP-243"/>
    <s v="SP-243"/>
    <m/>
    <s v="Integridad y Corrosión"/>
    <s v="Inhibidor de incrustaciones"/>
    <x v="1"/>
    <n v="50601018"/>
    <n v="134.4"/>
    <n v="5.6449999999999996"/>
    <n v="128.755"/>
    <n v="150"/>
    <n v="2.58"/>
    <n v="20"/>
    <s v="Caudal de agua/día"/>
    <x v="0"/>
    <n v="29"/>
    <n v="0"/>
    <n v="74.820000000000007"/>
    <n v="0"/>
    <n v="0"/>
    <s v=""/>
    <s v="Programado"/>
    <d v="2022-11-02T00:00:00"/>
    <s v="0298-OESTE-22"/>
    <s v="Mariana del Pozo"/>
    <m/>
    <m/>
    <m/>
    <m/>
    <s v="Cavidad Progresiva"/>
    <s v="Continua"/>
    <s v="C"/>
    <s v="EC "/>
    <n v="2.5750999999999999"/>
    <n v="2.58"/>
    <n v="20"/>
    <n v="2.58"/>
    <n v="0.2"/>
    <n v="13"/>
    <n v="20"/>
    <n v="13"/>
    <s v="SP 1"/>
    <n v="1"/>
    <n v="1525"/>
    <s v="A"/>
    <s v="SP- 02"/>
    <s v="Señal Picada"/>
    <x v="0"/>
    <s v="SP-243IC5087A"/>
  </r>
  <r>
    <s v="BOLLAND &amp; CIA. S.A.U"/>
    <d v="2023-12-01T00:00:00"/>
    <s v="Rincon de los Sauces"/>
    <s v="Señal Picada VAM"/>
    <s v="SP- 02"/>
    <n v="222052"/>
    <s v="Linea de pozo"/>
    <s v="SP-244"/>
    <s v="SP-244"/>
    <m/>
    <s v="Integridad y Corrosión"/>
    <s v="Secuestrante de sulfhídrico"/>
    <x v="8"/>
    <n v="1000539909"/>
    <n v="142"/>
    <n v="2.84"/>
    <n v="139.16"/>
    <n v="100"/>
    <n v="10"/>
    <m/>
    <s v="Recomendación técnica en litros (por día, mes o batch)"/>
    <x v="0"/>
    <n v="29"/>
    <n v="29"/>
    <n v="290"/>
    <n v="249.21875"/>
    <n v="249.22"/>
    <d v="1899-12-30T00:00:00"/>
    <s v="Programado"/>
    <d v="2021-08-25T00:00:00"/>
    <s v="0183-OESTE-21"/>
    <s v="Mariana del Pozo"/>
    <m/>
    <m/>
    <m/>
    <m/>
    <s v="Cavidad Progresiva"/>
    <s v="Continua"/>
    <s v="C"/>
    <s v="Lin. Conduc."/>
    <n v="10"/>
    <n v="10"/>
    <n v="20"/>
    <n v="10"/>
    <n v="1"/>
    <n v="10"/>
    <n v="20"/>
    <n v="10"/>
    <s v="SP 1"/>
    <n v="1"/>
    <n v="3031"/>
    <s v="A"/>
    <s v="SP- 02"/>
    <s v="Señal Picada"/>
    <x v="1"/>
    <s v="SP-244BSH8050"/>
  </r>
  <r>
    <s v="BOLLAND &amp; CIA. S.A.U"/>
    <d v="2023-12-01T00:00:00"/>
    <s v="Rincon de los Sauces"/>
    <s v="Señal Picada VAM"/>
    <s v="SP- 02"/>
    <n v="222052"/>
    <s v="Pozo productor "/>
    <s v="SP-276"/>
    <s v="SP-276"/>
    <m/>
    <s v="Integridad y Corrosión"/>
    <s v="Inhibidor de incrustaciones"/>
    <x v="1"/>
    <n v="50601018"/>
    <n v="76"/>
    <n v="3.6500000000000057"/>
    <n v="72.349999999999994"/>
    <n v="10"/>
    <n v="1.59"/>
    <n v="22"/>
    <s v="Caudal de agua/día"/>
    <x v="0"/>
    <n v="29"/>
    <n v="0"/>
    <n v="46.11"/>
    <n v="0"/>
    <n v="0"/>
    <d v="2010-09-20T00:00:00"/>
    <s v="Programado"/>
    <d v="2023-03-08T00:00:00"/>
    <s v="0066-OESTE-23"/>
    <s v="Mariana del Pozo"/>
    <m/>
    <m/>
    <m/>
    <m/>
    <s v="Cavidad Progresiva"/>
    <s v="Continua"/>
    <s v="C"/>
    <s v="EC con rec"/>
    <n v="1.5916999999999999"/>
    <n v="1.59"/>
    <n v="20"/>
    <n v="1.59"/>
    <n v="0.2"/>
    <n v="8"/>
    <n v="20"/>
    <n v="8"/>
    <s v="SP 1"/>
    <n v="1"/>
    <n v="1533"/>
    <s v="B"/>
    <s v="SP- 02"/>
    <s v="Señal Picada"/>
    <x v="0"/>
    <s v="SP-276IC5087A"/>
  </r>
  <r>
    <s v="BOLLAND &amp; CIA. S.A.U"/>
    <d v="2023-12-01T00:00:00"/>
    <s v="Rincon de los Sauces"/>
    <s v="Señal Picada VAM"/>
    <s v="SP- 02"/>
    <n v="222052"/>
    <s v="Pozo productor "/>
    <s v="SP-322a"/>
    <s v="SP-322a"/>
    <m/>
    <s v="Integridad y Corrosión"/>
    <s v="Inhibidor de incrustaciones"/>
    <x v="11"/>
    <n v="1000568102"/>
    <n v="102"/>
    <n v="2.5499999999999998"/>
    <n v="99.45"/>
    <n v="50"/>
    <n v="0.99"/>
    <n v="10"/>
    <s v="Caudal de agua/día"/>
    <x v="0"/>
    <n v="29"/>
    <n v="0"/>
    <n v="28.71"/>
    <n v="0"/>
    <n v="0"/>
    <d v="2014-11-05T00:00:00"/>
    <s v="Programado"/>
    <d v="2021-04-29T00:00:00"/>
    <s v="BNDFI 0001-8 - Minuta YPF 29-4-21"/>
    <s v="Mariana del Pozo"/>
    <m/>
    <m/>
    <m/>
    <m/>
    <s v="Electro Sumergible"/>
    <s v="Continua"/>
    <s v="C"/>
    <s v="EC con rec"/>
    <n v="0.99450000000000005"/>
    <n v="0.99"/>
    <n v="20"/>
    <n v="0.99"/>
    <n v="0.2"/>
    <n v="5"/>
    <n v="20"/>
    <n v="5"/>
    <s v="SP 1"/>
    <n v="1"/>
    <n v="1870"/>
    <s v="B"/>
    <s v="SP- 02"/>
    <s v="Señal Picada"/>
    <x v="0"/>
    <s v="SP-322aIC5091"/>
  </r>
  <r>
    <s v="BOLLAND &amp; CIA. S.A.U"/>
    <d v="2023-12-01T00:00:00"/>
    <s v="Rincon de los Sauces"/>
    <s v="Señal Picada VAM"/>
    <s v="SP- 02"/>
    <n v="222052"/>
    <s v="Pozo productor "/>
    <s v="SP-337a"/>
    <s v="SP-337a"/>
    <m/>
    <s v="Integridad y Corrosión"/>
    <s v="Inhibidor de incrustaciones"/>
    <x v="1"/>
    <n v="50601018"/>
    <n v="113"/>
    <n v="3.9550000000000001"/>
    <n v="109.045"/>
    <n v="150"/>
    <n v="1.53"/>
    <n v="14"/>
    <s v="Caudal de agua/día"/>
    <x v="0"/>
    <n v="29"/>
    <n v="0"/>
    <n v="44.37"/>
    <n v="0"/>
    <n v="0"/>
    <d v="2011-05-25T00:00:00"/>
    <s v="Programado"/>
    <d v="2020-06-30T00:00:00"/>
    <s v="BNDFI 0001-8 - Minuta YPF 30-06-2020"/>
    <s v="Mariana del Pozo"/>
    <m/>
    <m/>
    <m/>
    <m/>
    <s v="Cavidad Progresiva"/>
    <s v="Continua"/>
    <s v="C"/>
    <s v="EC con rec"/>
    <n v="1.5266300000000002"/>
    <n v="1.53"/>
    <n v="20"/>
    <n v="1.53"/>
    <n v="0.2"/>
    <n v="8"/>
    <n v="20"/>
    <n v="8"/>
    <s v="SP 1"/>
    <n v="1"/>
    <n v="2900"/>
    <s v="A"/>
    <s v="SP- 02"/>
    <s v="Señal Picada"/>
    <x v="0"/>
    <s v="SP-337aIC5087A"/>
  </r>
  <r>
    <s v="BOLLAND &amp; CIA. S.A.U"/>
    <d v="2023-12-01T00:00:00"/>
    <s v="Rincon de los Sauces"/>
    <s v="Señal Picada VAM"/>
    <s v="SP- 02"/>
    <n v="222052"/>
    <s v="Pozo productor "/>
    <s v="SP-35"/>
    <s v="SP-35"/>
    <m/>
    <s v="Integridad y Corrosión"/>
    <s v="Inhibidor de incrustaciones"/>
    <x v="1"/>
    <n v="50601018"/>
    <n v="118"/>
    <n v="5.31"/>
    <n v="112.69"/>
    <n v="100"/>
    <n v="1.35"/>
    <n v="12"/>
    <s v="Caudal de agua/día"/>
    <x v="0"/>
    <n v="29"/>
    <n v="29"/>
    <n v="39.150000000000006"/>
    <n v="35.224390243902441"/>
    <n v="35.22"/>
    <d v="2017-08-22T00:00:00"/>
    <s v="Programado"/>
    <d v="2020-06-30T00:00:00"/>
    <s v="BNDFI 0001-8 - Minuta YPF 30-06-2020"/>
    <s v="Mariana del Pozo"/>
    <m/>
    <m/>
    <m/>
    <m/>
    <s v="Electro Sumergible"/>
    <s v="Continua"/>
    <s v="C"/>
    <s v="Capilar"/>
    <n v="1.3522799999999999"/>
    <n v="1.35"/>
    <n v="20"/>
    <n v="1.35"/>
    <n v="0.2"/>
    <n v="7"/>
    <n v="20"/>
    <n v="7"/>
    <s v="SP 1"/>
    <n v="1"/>
    <n v="2342"/>
    <s v="A"/>
    <s v="SP- 02"/>
    <s v="Señal Picada"/>
    <x v="1"/>
    <s v="SP-35IC5087A"/>
  </r>
  <r>
    <s v="BOLLAND &amp; CIA. S.A.U"/>
    <d v="2023-12-01T00:00:00"/>
    <s v="Rincon de los Sauces"/>
    <s v="Señal Picada VAM"/>
    <s v="SP- 02"/>
    <n v="222052"/>
    <s v="Pozo productor "/>
    <s v="SP-46"/>
    <s v="SP-46"/>
    <m/>
    <s v="Integridad y Corrosión"/>
    <s v="Inhibidor de incrustaciones"/>
    <x v="1"/>
    <n v="50601018"/>
    <n v="280"/>
    <n v="1.4"/>
    <n v="278.60000000000002"/>
    <n v="50"/>
    <n v="2.79"/>
    <n v="10"/>
    <s v="Caudal de agua/día"/>
    <x v="0"/>
    <n v="29"/>
    <n v="0"/>
    <n v="80.91"/>
    <n v="0"/>
    <n v="0"/>
    <m/>
    <s v="Programado"/>
    <d v="2021-05-11T00:00:00"/>
    <s v="BND21-IT622-0521"/>
    <s v="Mariana del Pozo"/>
    <m/>
    <m/>
    <m/>
    <m/>
    <s v="Electro Sumergible"/>
    <s v="Continua"/>
    <s v="C"/>
    <s v="Capilar"/>
    <n v="2.786"/>
    <n v="2.79"/>
    <n v="20"/>
    <n v="2.79"/>
    <n v="0.2"/>
    <n v="14"/>
    <n v="20"/>
    <n v="14"/>
    <s v="SP 1"/>
    <n v="1"/>
    <n v="2080"/>
    <s v="C"/>
    <s v="SP- 02"/>
    <s v="Señal Picada"/>
    <x v="0"/>
    <s v="SP-46IC5087A"/>
  </r>
  <r>
    <s v="BOLLAND &amp; CIA. S.A.U"/>
    <d v="2023-12-01T00:00:00"/>
    <s v="Rincon de los Sauces"/>
    <s v="Señal Picada VAM"/>
    <s v="SP- 02"/>
    <n v="222052"/>
    <s v="Pozo productor "/>
    <s v="SP-41"/>
    <s v="SP-41"/>
    <m/>
    <s v="Integridad y Corrosión"/>
    <s v="Inhibidor de incrustaciones"/>
    <x v="1"/>
    <n v="50601018"/>
    <n v="199"/>
    <n v="1.99"/>
    <n v="197.01"/>
    <n v="50"/>
    <n v="3.15"/>
    <n v="16"/>
    <s v="Caudal de agua/día"/>
    <x v="0"/>
    <n v="29"/>
    <n v="29"/>
    <n v="91.35"/>
    <n v="0"/>
    <n v="0"/>
    <s v=""/>
    <s v="Programado"/>
    <d v="2021-04-16T00:00:00"/>
    <s v="BND21-IT610-0421"/>
    <s v="Mariana del Pozo"/>
    <m/>
    <m/>
    <m/>
    <m/>
    <s v="Electro Sumergible"/>
    <s v="Continua"/>
    <s v="C"/>
    <s v="Capilar"/>
    <n v="3.1521599999999999"/>
    <n v="3.15"/>
    <n v="20"/>
    <n v="3.15"/>
    <n v="0.5"/>
    <n v="6"/>
    <n v="20"/>
    <n v="6"/>
    <s v="SP 1"/>
    <n v="1"/>
    <n v="2868"/>
    <s v="C"/>
    <s v="SP- 02"/>
    <s v="Señal Picada"/>
    <x v="1"/>
    <s v="SP-41IC5087A"/>
  </r>
  <r>
    <s v="BOLLAND &amp; CIA. S.A.U"/>
    <d v="2023-12-01T00:00:00"/>
    <s v="Rincon de los Sauces"/>
    <s v="Señal Picada VAM"/>
    <s v="SP- 02"/>
    <n v="222052"/>
    <s v="Pozo productor "/>
    <s v="SP-278"/>
    <s v="SP-278"/>
    <m/>
    <s v="Integridad y Corrosión"/>
    <s v="Inhibidor de incrustaciones"/>
    <x v="1"/>
    <n v="50601018"/>
    <n v="212"/>
    <n v="1.696"/>
    <n v="210.304"/>
    <n v="100"/>
    <n v="4.21"/>
    <n v="20"/>
    <s v="Caudal de agua/día"/>
    <x v="0"/>
    <n v="29"/>
    <n v="0"/>
    <n v="122.09"/>
    <n v="0"/>
    <n v="0"/>
    <d v="2021-11-03T00:00:00"/>
    <s v="Programado"/>
    <d v="2021-11-03T00:00:00"/>
    <s v="Minuta YPF 3-11-21"/>
    <s v="Mariana del Pozo"/>
    <m/>
    <m/>
    <m/>
    <m/>
    <s v="Electro Sumergible"/>
    <s v="Continua"/>
    <s v="C"/>
    <s v="Capilar"/>
    <n v="4.20608"/>
    <n v="4.21"/>
    <n v="20"/>
    <n v="4.21"/>
    <n v="0.5"/>
    <n v="8"/>
    <n v="20"/>
    <n v="8"/>
    <s v="SP 1"/>
    <n v="1"/>
    <n v="2717"/>
    <s v="A"/>
    <s v="SP- 02"/>
    <s v="Señal Picada"/>
    <x v="0"/>
    <s v="SP-278IC5087A"/>
  </r>
  <r>
    <s v="BOLLAND &amp; CIA. S.A.U"/>
    <d v="2023-12-01T00:00:00"/>
    <s v="Rincon de los Sauces"/>
    <s v="Señal Picada VAM"/>
    <s v="SP- 02"/>
    <n v="222052"/>
    <s v="Pozo productor "/>
    <s v="SP-43(I)[00]a"/>
    <s v="SP-43(I)[00]a"/>
    <m/>
    <s v="Integridad y Corrosión"/>
    <s v="Inhibidor de incrustaciones"/>
    <x v="1"/>
    <n v="50601018"/>
    <n v="171.6"/>
    <n v="6.5209999999999999"/>
    <n v="165.07900000000001"/>
    <n v="100"/>
    <n v="1.65"/>
    <n v="10"/>
    <s v="Caudal de agua/día"/>
    <x v="0"/>
    <n v="29"/>
    <n v="29"/>
    <n v="47.849999999999994"/>
    <n v="29.707317073170731"/>
    <n v="29.71"/>
    <s v=""/>
    <s v="Programado"/>
    <d v="2020-06-30T00:00:00"/>
    <s v="BNDFI 0001-8 - Minuta YPF 30-06-2020"/>
    <s v="Mariana del Pozo"/>
    <m/>
    <m/>
    <m/>
    <m/>
    <s v="Cavidad Progresiva"/>
    <s v="Continua"/>
    <s v="C"/>
    <s v="EC con rec"/>
    <n v="1.65079"/>
    <n v="1.65"/>
    <n v="20"/>
    <n v="1.65"/>
    <n v="0.2"/>
    <n v="8"/>
    <n v="20"/>
    <n v="8"/>
    <s v="SP 1"/>
    <n v="1"/>
    <n v="2429"/>
    <s v="A"/>
    <s v="SP- 02"/>
    <s v="Señal Picada"/>
    <x v="1"/>
    <s v="SP-43(I)[00]aIC5087A"/>
  </r>
  <r>
    <s v="BOLLAND &amp; CIA. S.A.U"/>
    <d v="2023-12-01T00:00:00"/>
    <s v="Rincon de los Sauces"/>
    <s v="Señal Picada VAM"/>
    <s v="SP- 02"/>
    <n v="222052"/>
    <s v="Pozo productor "/>
    <s v="SP-439a"/>
    <s v="SP-439a"/>
    <m/>
    <s v="Integridad y Corrosión"/>
    <s v="Inhibidor de incrustaciones"/>
    <x v="1"/>
    <n v="50601018"/>
    <n v="26"/>
    <n v="0.39"/>
    <n v="25.61"/>
    <n v="50"/>
    <n v="1.02"/>
    <n v="40"/>
    <s v="Caudal de agua/día"/>
    <x v="0"/>
    <n v="29"/>
    <n v="29"/>
    <n v="29.580000000000002"/>
    <n v="29.42439024390244"/>
    <n v="29.42"/>
    <d v="2010-07-06T00:00:00"/>
    <s v="Programado"/>
    <d v="2020-06-30T00:00:00"/>
    <s v="BNDFI 0001-8 - Minuta YPF 30-06-2020"/>
    <s v="Mariana del Pozo"/>
    <m/>
    <m/>
    <m/>
    <m/>
    <s v="Cavidad Progresiva"/>
    <s v="Continua"/>
    <s v="C"/>
    <s v="EC con rec"/>
    <n v="1.0244000000000002"/>
    <n v="1.02"/>
    <n v="20"/>
    <n v="1.02"/>
    <n v="0.2"/>
    <n v="5"/>
    <n v="20"/>
    <n v="5"/>
    <s v="SP 1"/>
    <n v="1"/>
    <n v="1928"/>
    <s v="C"/>
    <s v="SP- 02"/>
    <s v="Señal Picada"/>
    <x v="1"/>
    <s v="SP-439aIC5087A"/>
  </r>
  <r>
    <s v="BOLLAND &amp; CIA. S.A.U"/>
    <d v="2023-12-01T00:00:00"/>
    <s v="Rincon de los Sauces"/>
    <s v="Señal Picada VAM"/>
    <s v="SP- 02"/>
    <n v="222052"/>
    <s v="Pozo productor "/>
    <s v="SP-370[00]a"/>
    <s v="SP-370[00]a"/>
    <m/>
    <s v="Aseguramiento de Flujo"/>
    <s v="Inhibidor de asfaltenos"/>
    <x v="13"/>
    <n v="1000002542"/>
    <n v="2.5"/>
    <n v="2.125"/>
    <n v="0.375"/>
    <n v="100"/>
    <n v="4.25"/>
    <n v="2000"/>
    <s v="Caudal de neta/día"/>
    <x v="0"/>
    <n v="29"/>
    <n v="0"/>
    <n v="123.25"/>
    <n v="0"/>
    <n v="0"/>
    <d v="2022-05-24T00:00:00"/>
    <s v="Programado"/>
    <d v="2023-01-25T00:00:00"/>
    <s v="0025-OESTE-23"/>
    <s v="Mariana del Pozo"/>
    <m/>
    <m/>
    <m/>
    <m/>
    <s v="Cavidad Progresiva"/>
    <s v="Continua"/>
    <s v="C"/>
    <s v="EC con rec"/>
    <n v="4.25"/>
    <n v="4.25"/>
    <n v="20"/>
    <n v="4.25"/>
    <n v="1"/>
    <n v="4"/>
    <n v="20"/>
    <n v="4"/>
    <s v="SP 1"/>
    <n v="1"/>
    <s v="S/D"/>
    <s v="B"/>
    <s v="SP- 02"/>
    <s v="Señal Picada"/>
    <x v="0"/>
    <s v="SP-370[00]aIPB6256"/>
  </r>
  <r>
    <s v="BOLLAND &amp; CIA. S.A.U"/>
    <d v="2023-12-01T00:00:00"/>
    <s v="Rincon de los Sauces"/>
    <s v="Señal Picada VAM"/>
    <s v="SP- 02"/>
    <n v="222052"/>
    <s v="Pozo productor "/>
    <s v="SP-50"/>
    <s v="SP-50"/>
    <m/>
    <s v="Integridad y Corrosión"/>
    <s v="Inhibidor de corrosión/Incrustaciones"/>
    <x v="9"/>
    <n v="50695199"/>
    <n v="189"/>
    <n v="1.512"/>
    <n v="187.488"/>
    <n v="100"/>
    <n v="8.06"/>
    <n v="43"/>
    <s v="Caudal de agua/día"/>
    <x v="0"/>
    <n v="29"/>
    <n v="0"/>
    <n v="233.74"/>
    <n v="0"/>
    <n v="0"/>
    <d v="2016-01-10T00:00:00"/>
    <s v="Programado"/>
    <d v="2018-10-26T00:00:00"/>
    <s v="BND21-IT242-1018"/>
    <s v="Mariana del Pozo"/>
    <m/>
    <m/>
    <m/>
    <m/>
    <s v="Electro Sumergible"/>
    <s v="Continua"/>
    <s v="C"/>
    <s v="Capilar"/>
    <n v="8.0619840000000007"/>
    <n v="8.06"/>
    <n v="20"/>
    <n v="8.06"/>
    <n v="1"/>
    <n v="8"/>
    <n v="20"/>
    <n v="8"/>
    <s v="SP 1"/>
    <n v="1"/>
    <n v="1905"/>
    <s v="B"/>
    <s v="SP- 02"/>
    <s v="Señal Picada"/>
    <x v="0"/>
    <s v="SP-50ICS400"/>
  </r>
  <r>
    <s v="BOLLAND &amp; CIA. S.A.U"/>
    <d v="2023-12-01T00:00:00"/>
    <s v="Rincon de los Sauces"/>
    <s v="Señal Picada VAM"/>
    <s v="SP- 03"/>
    <n v="222052"/>
    <s v="Pozo productor "/>
    <s v="SP-13a(I)"/>
    <s v="SP-13a(I)"/>
    <m/>
    <s v="Integridad y Corrosión"/>
    <s v="Inhibidor de incrustaciones"/>
    <x v="1"/>
    <n v="50601018"/>
    <n v="201"/>
    <n v="1.6080000000000001"/>
    <n v="199.392"/>
    <n v="100"/>
    <n v="4.9800000000000004"/>
    <n v="25"/>
    <s v="Caudal de agua/día"/>
    <x v="0"/>
    <n v="29"/>
    <n v="0"/>
    <n v="144.42000000000002"/>
    <n v="0"/>
    <n v="0"/>
    <d v="2016-06-18T00:00:00"/>
    <s v="Programado"/>
    <d v="2023-02-14T00:00:00"/>
    <s v="0039-OESTE-23"/>
    <s v="Mariana del Pozo"/>
    <m/>
    <m/>
    <m/>
    <m/>
    <s v="Electro Sumergible"/>
    <s v="Continua"/>
    <s v="C"/>
    <s v="Capilar"/>
    <n v="4.9847999999999999"/>
    <n v="4.9800000000000004"/>
    <n v="20"/>
    <n v="4.9800000000000004"/>
    <n v="0.5"/>
    <n v="10"/>
    <n v="20"/>
    <n v="10"/>
    <s v="SP 2"/>
    <n v="1"/>
    <n v="2712"/>
    <s v="B"/>
    <s v="SP- 03"/>
    <s v="Señal Picada"/>
    <x v="0"/>
    <s v="SP-13a(I)IC5087A"/>
  </r>
  <r>
    <s v="BOLLAND &amp; CIA. S.A.U"/>
    <d v="2023-12-01T00:00:00"/>
    <s v="Rincon de los Sauces"/>
    <s v="Señal Picada VAM"/>
    <s v="SP- 03"/>
    <n v="222052"/>
    <s v="Pozo productor "/>
    <s v="SP-222"/>
    <s v="SP-222"/>
    <m/>
    <s v="Integridad y Corrosión"/>
    <s v="Inhibidor de incrustaciones"/>
    <x v="1"/>
    <n v="50601018"/>
    <n v="169.3"/>
    <n v="2.8780000000000001"/>
    <n v="166.422"/>
    <n v="100"/>
    <n v="3.66"/>
    <n v="22"/>
    <s v="Caudal de agua/día"/>
    <x v="0"/>
    <n v="29"/>
    <n v="29"/>
    <n v="106.14"/>
    <n v="94.25"/>
    <n v="94.25"/>
    <d v="2012-05-11T00:00:00"/>
    <s v="Programado"/>
    <d v="2021-08-25T00:00:00"/>
    <s v="Minuta YPF 24/5/22"/>
    <s v="Mariana del Pozo"/>
    <m/>
    <m/>
    <m/>
    <m/>
    <s v="Electro Sumergible"/>
    <s v="Continua"/>
    <s v="C"/>
    <s v="EC con rec"/>
    <n v="3.6612840000000002"/>
    <n v="3.66"/>
    <n v="20"/>
    <n v="3.66"/>
    <n v="0.5"/>
    <n v="7"/>
    <n v="20"/>
    <n v="7"/>
    <s v="SP 2"/>
    <n v="1"/>
    <n v="3207"/>
    <s v="A"/>
    <s v="SP- 03"/>
    <s v="Señal Picada"/>
    <x v="1"/>
    <s v="SP-222IC5087A"/>
  </r>
  <r>
    <s v="BOLLAND &amp; CIA. S.A.U"/>
    <d v="2023-12-01T00:00:00"/>
    <s v="Rincon de los Sauces"/>
    <s v="Señal Picada VAM"/>
    <s v="SP- 02"/>
    <n v="222052"/>
    <s v="Pozo productor "/>
    <s v="SP-466a"/>
    <s v="SP-466a"/>
    <m/>
    <s v="Integridad y Corrosión"/>
    <s v="Inhibidor de incrustaciones"/>
    <x v="1"/>
    <n v="50601018"/>
    <n v="206.4"/>
    <n v="1.8580000000000001"/>
    <n v="204.542"/>
    <n v="50"/>
    <n v="4.09"/>
    <n v="20"/>
    <s v="Caudal de agua/día"/>
    <x v="0"/>
    <n v="29"/>
    <n v="0"/>
    <n v="118.61"/>
    <n v="0"/>
    <n v="0"/>
    <d v="2021-11-03T00:00:00"/>
    <s v="Programado"/>
    <d v="2021-11-03T00:00:00"/>
    <s v="Minuta YPF 3-11-21"/>
    <s v="Mariana del Pozo"/>
    <m/>
    <m/>
    <m/>
    <m/>
    <s v="Electro Sumergible"/>
    <s v="Continua"/>
    <s v="C"/>
    <s v="Capilar"/>
    <n v="4.09084"/>
    <n v="4.09"/>
    <n v="20"/>
    <n v="4.09"/>
    <n v="0.5"/>
    <n v="8"/>
    <n v="20"/>
    <n v="8"/>
    <s v="SP 1"/>
    <n v="1"/>
    <n v="1835"/>
    <s v="B"/>
    <s v="SP- 02"/>
    <s v="Señal Picada"/>
    <x v="0"/>
    <s v="SP-466aIC5087A"/>
  </r>
  <r>
    <s v="BOLLAND &amp; CIA. S.A.U"/>
    <d v="2023-12-01T00:00:00"/>
    <s v="Rincon de los Sauces"/>
    <s v="Señal Picada VAM"/>
    <s v="SP- 02"/>
    <n v="222052"/>
    <s v="Pozo productor "/>
    <s v="SP-51"/>
    <s v="SP-51"/>
    <m/>
    <s v="Integridad y Corrosión"/>
    <s v="Inhibidor de incrustaciones"/>
    <x v="1"/>
    <n v="50601018"/>
    <n v="386"/>
    <n v="2.702"/>
    <n v="383.298"/>
    <n v="100"/>
    <n v="5.75"/>
    <n v="15"/>
    <s v="Caudal de agua/día"/>
    <x v="0"/>
    <n v="29"/>
    <n v="0"/>
    <n v="166.75"/>
    <n v="0"/>
    <n v="0"/>
    <s v=""/>
    <s v="Programado"/>
    <d v="2021-05-28T00:00:00"/>
    <s v="BND21-IT630-0521"/>
    <s v="Mariana del Pozo"/>
    <m/>
    <m/>
    <m/>
    <m/>
    <s v="Electro Sumergible"/>
    <s v="Continua"/>
    <s v="C"/>
    <s v="Capilar"/>
    <n v="5.7494700000000005"/>
    <n v="5.75"/>
    <n v="20"/>
    <n v="5.75"/>
    <n v="0.5"/>
    <n v="11"/>
    <n v="20"/>
    <n v="11"/>
    <s v="SP 1"/>
    <n v="1"/>
    <n v="2553"/>
    <s v="A"/>
    <s v="SP- 02"/>
    <s v="Señal Picada"/>
    <x v="0"/>
    <s v="SP-51IC5087A"/>
  </r>
  <r>
    <s v="BOLLAND &amp; CIA. S.A.U"/>
    <d v="2023-12-01T00:00:00"/>
    <s v="Rincon de los Sauces"/>
    <s v="Señal Picada VAM"/>
    <s v="SP- 03"/>
    <n v="222052"/>
    <s v="Pozo productor "/>
    <s v="SP-53"/>
    <s v="SP-53"/>
    <m/>
    <s v="Integridad y Corrosión"/>
    <s v="Inhibidor de incrustaciones"/>
    <x v="1"/>
    <n v="50601018"/>
    <n v="343"/>
    <n v="2.0579999999999998"/>
    <n v="340.94200000000001"/>
    <n v="50"/>
    <n v="3.07"/>
    <n v="9"/>
    <s v="Caudal de agua/día"/>
    <x v="0"/>
    <n v="29"/>
    <n v="0"/>
    <n v="89.03"/>
    <n v="0"/>
    <n v="0"/>
    <d v="2018-06-15T00:00:00"/>
    <s v="Programado"/>
    <d v="2020-06-30T00:00:00"/>
    <s v="BNDFI 0001-8 - Minuta YPF 30-06-2020"/>
    <s v="Mariana del Pozo"/>
    <m/>
    <m/>
    <m/>
    <m/>
    <s v="Electro Sumergible"/>
    <s v="Continua"/>
    <s v="C"/>
    <s v="Capilar"/>
    <n v="3.0684780000000003"/>
    <n v="3.07"/>
    <n v="20"/>
    <n v="3.07"/>
    <n v="0.2"/>
    <n v="15"/>
    <n v="20"/>
    <n v="15"/>
    <s v="SP 1"/>
    <n v="1"/>
    <n v="2033"/>
    <s v="B"/>
    <s v="SP- 03"/>
    <s v="Señal Picada"/>
    <x v="0"/>
    <s v="SP-53IC5087A"/>
  </r>
  <r>
    <s v="BOLLAND &amp; CIA. S.A.U"/>
    <d v="2023-12-01T00:00:00"/>
    <s v="Rincon de los Sauces"/>
    <s v="Señal Picada VAM"/>
    <s v="SP- 03"/>
    <n v="222052"/>
    <s v="Pozo productor "/>
    <s v="SP-63(I)"/>
    <s v="SP-63(I)"/>
    <m/>
    <s v="Integridad y Corrosión"/>
    <s v="Inhibidor de incrustaciones"/>
    <x v="1"/>
    <n v="50601018"/>
    <n v="207"/>
    <n v="2.2770000000000001"/>
    <n v="204.72300000000001"/>
    <n v="100"/>
    <n v="2.0499999999999998"/>
    <n v="10"/>
    <s v="Caudal de agua/día"/>
    <x v="0"/>
    <n v="29"/>
    <n v="0"/>
    <n v="59.449999999999996"/>
    <n v="0"/>
    <n v="0"/>
    <s v=""/>
    <s v="Programado"/>
    <d v="2022-11-14T00:00:00"/>
    <s v="0309-OESTE-22"/>
    <s v="Mariana del Pozo"/>
    <m/>
    <m/>
    <m/>
    <m/>
    <s v="Electro Sumergible"/>
    <s v="Continua"/>
    <s v="C"/>
    <s v="Capilar"/>
    <n v="2.0472299999999999"/>
    <n v="2.0499999999999998"/>
    <n v="20"/>
    <n v="2.0499999999999998"/>
    <n v="0.2"/>
    <n v="10"/>
    <n v="20"/>
    <n v="10"/>
    <s v="SP 2"/>
    <n v="1"/>
    <n v="2666"/>
    <s v="A"/>
    <s v="SP- 03"/>
    <s v="Señal Picada"/>
    <x v="0"/>
    <s v="SP-63(I)IC5087A"/>
  </r>
  <r>
    <s v="BOLLAND &amp; CIA. S.A.U"/>
    <d v="2023-12-01T00:00:00"/>
    <s v="Rincon de los Sauces"/>
    <s v="Señal Picada VAM"/>
    <s v="SP- 03"/>
    <n v="222052"/>
    <s v="Pozo productor "/>
    <s v="SP-65(I)[00]a"/>
    <s v="SP-65(I)[00]a"/>
    <m/>
    <s v="Integridad y Corrosión"/>
    <s v="Inhibidor de incrustaciones"/>
    <x v="1"/>
    <n v="50601018"/>
    <n v="63"/>
    <n v="0.63"/>
    <n v="62.37"/>
    <n v="100"/>
    <n v="1.25"/>
    <n v="20"/>
    <s v="Caudal de agua/día"/>
    <x v="0"/>
    <n v="29"/>
    <n v="0"/>
    <n v="36.25"/>
    <n v="0"/>
    <n v="0"/>
    <d v="2011-06-07T00:00:00"/>
    <s v="Programado"/>
    <d v="2020-06-30T00:00:00"/>
    <s v="BNDFI 0001-8 - Minuta YPF 30-06-2020"/>
    <s v="Mariana del Pozo"/>
    <m/>
    <m/>
    <m/>
    <m/>
    <s v="Electro Sumergible"/>
    <s v="Continua"/>
    <s v="C"/>
    <s v="Capilar"/>
    <n v="1.2473999999999998"/>
    <n v="1.25"/>
    <n v="20"/>
    <n v="1.25"/>
    <n v="0.2"/>
    <n v="6"/>
    <n v="20"/>
    <n v="6"/>
    <s v="SP 1"/>
    <n v="1"/>
    <n v="1739"/>
    <s v="C"/>
    <s v="SP- 03"/>
    <s v="Señal Picada"/>
    <x v="0"/>
    <s v="SP-65(I)[00]aIC5087A"/>
  </r>
  <r>
    <s v="BOLLAND &amp; CIA. S.A.U"/>
    <d v="2023-12-01T00:00:00"/>
    <s v="Rincon de los Sauces"/>
    <s v="Señal Picada VAM"/>
    <s v="SP- 04"/>
    <n v="222052"/>
    <s v="Pozo productor "/>
    <s v="SP-185"/>
    <s v="SP-185"/>
    <m/>
    <s v="Integridad y Corrosión"/>
    <s v="Inhibidor de incrustaciones"/>
    <x v="1"/>
    <n v="50601018"/>
    <n v="178"/>
    <n v="1.958"/>
    <n v="176.042"/>
    <n v="10"/>
    <n v="2.82"/>
    <n v="16"/>
    <s v="Caudal de agua/día"/>
    <x v="0"/>
    <n v="29"/>
    <n v="0"/>
    <n v="81.78"/>
    <n v="0"/>
    <n v="0"/>
    <d v="2013-05-21T00:00:00"/>
    <s v="Programado"/>
    <d v="2020-06-30T00:00:00"/>
    <s v="BNDFI 0001-8 - Minuta YPF 30-06-2020"/>
    <s v="Mariana del Pozo"/>
    <m/>
    <m/>
    <m/>
    <m/>
    <s v="Electro Sumergible"/>
    <s v="Continua"/>
    <s v="C"/>
    <s v="Capilar"/>
    <n v="2.8166720000000001"/>
    <n v="2.82"/>
    <n v="20"/>
    <n v="2.82"/>
    <n v="0.2"/>
    <n v="14"/>
    <n v="20"/>
    <n v="14"/>
    <s v="SP 2"/>
    <n v="1"/>
    <n v="1931"/>
    <s v="C"/>
    <s v="SP- 04"/>
    <s v="Señal Picada"/>
    <x v="0"/>
    <s v="SP-185IC5087A"/>
  </r>
  <r>
    <s v="BOLLAND &amp; CIA. S.A.U"/>
    <d v="2023-12-01T00:00:00"/>
    <s v="Rincon de los Sauces"/>
    <s v="Señal Picada VAM"/>
    <s v="SP- 04"/>
    <n v="222052"/>
    <s v="Pozo productor "/>
    <s v="SP-196"/>
    <s v="SP-196"/>
    <m/>
    <s v="Integridad y Corrosión"/>
    <s v="Inhibidor de incrustaciones"/>
    <x v="1"/>
    <n v="50601018"/>
    <n v="318"/>
    <n v="3.18"/>
    <n v="314.82"/>
    <n v="10"/>
    <n v="3.15"/>
    <n v="10"/>
    <s v="Caudal de agua/día"/>
    <x v="0"/>
    <n v="29"/>
    <n v="29"/>
    <n v="91.35"/>
    <n v="86.304000000000016"/>
    <n v="86.3"/>
    <s v=""/>
    <s v="Programado"/>
    <d v="2020-11-25T00:00:00"/>
    <s v="BND21-IT531-1120"/>
    <s v="Mariana del Pozo"/>
    <m/>
    <m/>
    <m/>
    <m/>
    <s v="Electro Sumergible"/>
    <s v="Continua"/>
    <s v="C"/>
    <s v="Capilar"/>
    <n v="3.1481999999999997"/>
    <n v="3.15"/>
    <n v="20"/>
    <n v="3.15"/>
    <n v="0.5"/>
    <n v="6"/>
    <n v="20"/>
    <n v="6"/>
    <s v="SP 2"/>
    <n v="1"/>
    <n v="3258"/>
    <s v="A"/>
    <s v="SP- 04"/>
    <s v="Señal Picada"/>
    <x v="1"/>
    <s v="SP-196IC5087A"/>
  </r>
  <r>
    <s v="BOLLAND &amp; CIA. S.A.U"/>
    <d v="2023-12-01T00:00:00"/>
    <s v="Rincon de los Sauces"/>
    <s v="Señal Picada VAM"/>
    <s v="SP- 04"/>
    <n v="222052"/>
    <s v="Pozo productor "/>
    <s v="SP-197"/>
    <s v="SP-197"/>
    <m/>
    <s v="Integridad y Corrosión"/>
    <s v="Inhibidor de incrustaciones"/>
    <x v="1"/>
    <n v="50601018"/>
    <n v="169"/>
    <n v="1.234"/>
    <n v="167.76599999999999"/>
    <n v="10"/>
    <n v="1.68"/>
    <n v="10"/>
    <s v="Caudal de agua/día"/>
    <x v="0"/>
    <n v="29"/>
    <n v="29"/>
    <n v="48.72"/>
    <n v="45.588000000000001"/>
    <n v="45.59"/>
    <s v=""/>
    <s v="Programado"/>
    <d v="2020-06-30T00:00:00"/>
    <s v="BNDFI 0001-8 - Minuta YPF 30-06-2020"/>
    <s v="Mariana del Pozo"/>
    <m/>
    <m/>
    <m/>
    <m/>
    <s v="Electro Sumergible"/>
    <s v="Continua"/>
    <s v="C"/>
    <s v="Capilar"/>
    <n v="1.6776599999999999"/>
    <n v="1.68"/>
    <n v="20"/>
    <n v="1.68"/>
    <n v="0.2"/>
    <n v="8"/>
    <n v="20"/>
    <n v="8"/>
    <s v="SP 2"/>
    <n v="1"/>
    <n v="2494"/>
    <s v="C"/>
    <s v="SP- 04"/>
    <s v="Señal Picada"/>
    <x v="1"/>
    <s v="SP-197IC5087A"/>
  </r>
  <r>
    <s v="BOLLAND &amp; CIA. S.A.U"/>
    <d v="2023-12-01T00:00:00"/>
    <s v="Rincon de los Sauces"/>
    <s v="Señal Picada VAM"/>
    <s v="SP- 04"/>
    <n v="222052"/>
    <s v="Pozo productor "/>
    <s v="SP-420a"/>
    <s v="SP-420a"/>
    <m/>
    <s v="Integridad y Corrosión"/>
    <s v="Inhibidor de incrustaciones"/>
    <x v="1"/>
    <n v="50601018"/>
    <n v="24"/>
    <n v="1.2"/>
    <n v="22.8"/>
    <n v="0"/>
    <n v="1.0900000000000001"/>
    <n v="48"/>
    <s v="Caudal de agua/día"/>
    <x v="0"/>
    <n v="29"/>
    <n v="29"/>
    <n v="31.610000000000003"/>
    <n v="28.187999999999995"/>
    <n v="28.19"/>
    <d v="2011-03-11T00:00:00"/>
    <s v="Programado"/>
    <d v="2021-03-31T00:00:00"/>
    <s v="BND21-IT600-0321"/>
    <s v="Mariana del Pozo"/>
    <m/>
    <m/>
    <m/>
    <m/>
    <s v="Bombeo Mecánico"/>
    <s v="Continua"/>
    <s v="C"/>
    <s v="EC con rec"/>
    <n v="1.0944"/>
    <n v="1.0900000000000001"/>
    <n v="20"/>
    <n v="1.0900000000000001"/>
    <n v="0.2"/>
    <n v="5"/>
    <n v="20"/>
    <n v="5"/>
    <s v="SP 2"/>
    <n v="1"/>
    <n v="2319"/>
    <s v="C"/>
    <s v="SP- 04"/>
    <s v="Señal Picada"/>
    <x v="1"/>
    <s v="SP-420aIC5087A"/>
  </r>
  <r>
    <s v="BOLLAND &amp; CIA. S.A.U"/>
    <d v="2023-12-01T00:00:00"/>
    <s v="Rincon de los Sauces"/>
    <s v="Señal Picada VAM"/>
    <s v="SP- 03"/>
    <n v="222052"/>
    <s v="Pozo productor "/>
    <s v="SP-78"/>
    <s v="SP-78"/>
    <m/>
    <s v="Integridad y Corrosión"/>
    <s v="Inhibidor de incrustaciones"/>
    <x v="1"/>
    <n v="50601018"/>
    <n v="235"/>
    <n v="2.35"/>
    <n v="232.65"/>
    <n v="100"/>
    <n v="2.33"/>
    <n v="10"/>
    <s v="Caudal de agua/día"/>
    <x v="0"/>
    <n v="29"/>
    <n v="0"/>
    <n v="67.570000000000007"/>
    <n v="0"/>
    <n v="0"/>
    <d v="2015-08-28T00:00:00"/>
    <s v="Programado"/>
    <d v="2020-12-14T00:00:00"/>
    <s v="BND21-IT542-1220"/>
    <s v="Mariana del Pozo"/>
    <m/>
    <m/>
    <m/>
    <m/>
    <s v="Electro Sumergible"/>
    <s v="Continua"/>
    <s v="C"/>
    <s v="Capilar"/>
    <n v="2.3264999999999998"/>
    <n v="2.33"/>
    <n v="20"/>
    <n v="2.33"/>
    <n v="0.2"/>
    <n v="12"/>
    <n v="20"/>
    <n v="12"/>
    <s v="SP 2"/>
    <n v="1"/>
    <n v="2227"/>
    <s v="A"/>
    <s v="SP- 03"/>
    <s v="Señal Picada"/>
    <x v="0"/>
    <s v="SP-78IC5087A"/>
  </r>
  <r>
    <s v="BOLLAND &amp; CIA. S.A.U"/>
    <d v="2023-12-01T00:00:00"/>
    <s v="Rincon de los Sauces"/>
    <s v="Señal Picada VAM"/>
    <s v="SP- 04"/>
    <n v="222052"/>
    <s v="Pozo productor "/>
    <s v="SP-270"/>
    <s v="SP-270"/>
    <m/>
    <s v="Integridad y Corrosión"/>
    <s v="Inhibidor de incrustaciones"/>
    <x v="1"/>
    <n v="50601018"/>
    <n v="196"/>
    <n v="2.548"/>
    <n v="193.452"/>
    <n v="10"/>
    <n v="3.87"/>
    <n v="20"/>
    <s v="Caudal de agua/día"/>
    <x v="0"/>
    <n v="29"/>
    <n v="29"/>
    <n v="112.23"/>
    <n v="0"/>
    <n v="0"/>
    <d v="2021-08-01T00:00:00"/>
    <s v="Programado"/>
    <d v="2021-07-20T00:00:00"/>
    <s v="BND21-IT656-0721"/>
    <s v="Mariana del Pozo"/>
    <m/>
    <m/>
    <m/>
    <m/>
    <s v="Electro Sumergible"/>
    <s v="Continua"/>
    <s v="C"/>
    <s v="Capilar"/>
    <n v="3.86904"/>
    <n v="3.87"/>
    <n v="20"/>
    <n v="3.87"/>
    <n v="0.5"/>
    <n v="8"/>
    <n v="20"/>
    <n v="8"/>
    <s v="SP 2"/>
    <n v="1"/>
    <n v="2238"/>
    <s v="B"/>
    <s v="SP- 04"/>
    <s v="Señal Picada"/>
    <x v="1"/>
    <s v="SP-270IC5087A"/>
  </r>
  <r>
    <s v="BOLLAND &amp; CIA. S.A.U"/>
    <d v="2023-12-01T00:00:00"/>
    <s v="Rincon de los Sauces"/>
    <s v="Señal Picada VAM"/>
    <s v="SP- 04"/>
    <n v="222052"/>
    <s v="Pozo productor "/>
    <s v="SP-84"/>
    <s v="SP-84"/>
    <m/>
    <s v="Integridad y Corrosión"/>
    <s v="Inhibidor de incrustaciones"/>
    <x v="1"/>
    <n v="50601018"/>
    <n v="109"/>
    <n v="1.962"/>
    <n v="107.038"/>
    <n v="10"/>
    <n v="0.96"/>
    <n v="9"/>
    <s v="Caudal de agua/día"/>
    <x v="0"/>
    <n v="29"/>
    <n v="29"/>
    <n v="27.84"/>
    <n v="28.033333333333335"/>
    <n v="28.03"/>
    <d v="2016-08-10T00:00:00"/>
    <s v="Programado"/>
    <d v="2023-03-08T00:00:00"/>
    <s v="0072-OESTE-23"/>
    <s v="Mariana del Pozo"/>
    <m/>
    <m/>
    <m/>
    <m/>
    <s v="Electro Sumergible"/>
    <s v="Continua"/>
    <s v="C"/>
    <s v="Capilar"/>
    <n v="0.96334200000000003"/>
    <n v="0.96"/>
    <n v="20"/>
    <n v="0.96"/>
    <n v="0.2"/>
    <n v="5"/>
    <n v="20"/>
    <n v="5"/>
    <s v="SP 2"/>
    <n v="1"/>
    <n v="2723"/>
    <s v="A"/>
    <s v="SP- 04"/>
    <s v="Señal Picada"/>
    <x v="1"/>
    <s v="SP-84IC5087A"/>
  </r>
  <r>
    <s v="BOLLAND &amp; CIA. S.A.U"/>
    <d v="2023-12-01T00:00:00"/>
    <s v="Rincon de los Sauces"/>
    <s v="Señal Picada VAM"/>
    <s v="SP- 06"/>
    <n v="222052"/>
    <s v="Pozo productor "/>
    <s v="SP-109a(I)"/>
    <s v="SP-109a(I)"/>
    <m/>
    <s v="Integridad y Corrosión"/>
    <s v="Inhibidor de incrustaciones"/>
    <x v="1"/>
    <n v="50601018"/>
    <n v="229.9"/>
    <n v="1.609"/>
    <n v="228.291"/>
    <n v="150"/>
    <n v="3.42"/>
    <n v="15"/>
    <s v="Caudal de agua/día"/>
    <x v="0"/>
    <n v="29"/>
    <n v="29"/>
    <n v="99.179999999999993"/>
    <n v="95.245098039215677"/>
    <n v="95.25"/>
    <s v=""/>
    <s v="Programado"/>
    <d v="2022-11-08T00:00:00"/>
    <s v="0303-OESTE-22"/>
    <s v="Mariana del Pozo"/>
    <m/>
    <m/>
    <m/>
    <m/>
    <s v="Electro Sumergible"/>
    <s v="Continua"/>
    <s v="C"/>
    <s v="Capilar"/>
    <n v="3.4243649999999999"/>
    <n v="3.42"/>
    <n v="20"/>
    <n v="3.42"/>
    <n v="0.5"/>
    <n v="7"/>
    <n v="20"/>
    <n v="7"/>
    <s v="SP 2"/>
    <n v="1"/>
    <n v="2000"/>
    <s v="B"/>
    <s v="SP- 06"/>
    <s v="Señal Picada"/>
    <x v="1"/>
    <s v="SP-109a(I)IC5087A"/>
  </r>
  <r>
    <s v="BOLLAND &amp; CIA. S.A.U"/>
    <d v="2023-12-01T00:00:00"/>
    <s v="Rincon de los Sauces"/>
    <s v="Señal Picada VAM"/>
    <s v="SP- 01"/>
    <n v="222052"/>
    <s v="Pozo productor "/>
    <s v="SP-251"/>
    <s v="SP-251"/>
    <m/>
    <s v="Integridad y Corrosión"/>
    <s v="Inhibidor de incrustaciones"/>
    <x v="11"/>
    <n v="1000568102"/>
    <n v="206"/>
    <n v="2.06"/>
    <n v="203.94"/>
    <n v="100"/>
    <n v="3.47"/>
    <n v="17"/>
    <s v="Caudal de agua/día"/>
    <x v="0"/>
    <n v="29"/>
    <n v="0"/>
    <n v="100.63000000000001"/>
    <n v="0"/>
    <n v="0"/>
    <d v="2022-01-05T00:00:00"/>
    <s v="Programado"/>
    <d v="2022-01-06T00:00:00"/>
    <s v="Minuta YPF 5-1-22"/>
    <s v="Mariana del Pozo"/>
    <m/>
    <m/>
    <m/>
    <m/>
    <s v="Electro Sumergible"/>
    <s v="Continua"/>
    <s v="C"/>
    <s v="Capilar"/>
    <n v="3.46698"/>
    <n v="3.47"/>
    <n v="20"/>
    <n v="3.47"/>
    <n v="0.2"/>
    <n v="17"/>
    <n v="20"/>
    <n v="17"/>
    <s v="SP 1"/>
    <n v="1"/>
    <n v="1513"/>
    <s v="B"/>
    <s v="SP- 01"/>
    <s v="Señal Picada"/>
    <x v="0"/>
    <s v="SP-251IC5091"/>
  </r>
  <r>
    <s v="BOLLAND &amp; CIA. S.A.U"/>
    <d v="2023-12-01T00:00:00"/>
    <s v="Rincon de los Sauces"/>
    <s v="Señal Picada VAM"/>
    <s v="SP- 06"/>
    <n v="222052"/>
    <s v="Pozo productor "/>
    <s v="SP-274"/>
    <s v="SP-274"/>
    <m/>
    <s v="Integridad y Corrosión"/>
    <s v="Inhibidor de incrustaciones"/>
    <x v="11"/>
    <n v="1000568102"/>
    <n v="132"/>
    <n v="5.28"/>
    <n v="126.72"/>
    <n v="200"/>
    <n v="1.77"/>
    <n v="14"/>
    <s v="Caudal de agua/día"/>
    <x v="0"/>
    <n v="29"/>
    <n v="29"/>
    <n v="51.33"/>
    <n v="45.571428571428569"/>
    <n v="45.57"/>
    <d v="2015-09-11T00:00:00"/>
    <s v="Programado"/>
    <d v="2021-11-19T00:00:00"/>
    <s v="0287-OESTE-21"/>
    <s v="Mariana del Pozo"/>
    <m/>
    <m/>
    <m/>
    <m/>
    <s v="Electro Sumergible"/>
    <s v="Continua"/>
    <s v="C"/>
    <s v="EC con rec"/>
    <n v="1.7740799999999999"/>
    <n v="1.77"/>
    <n v="20"/>
    <n v="1.77"/>
    <n v="0.2"/>
    <n v="9"/>
    <n v="20"/>
    <n v="9"/>
    <s v="SP 1"/>
    <n v="1"/>
    <n v="1806"/>
    <s v="B"/>
    <s v="SP- 06"/>
    <s v="Señal Picada"/>
    <x v="1"/>
    <s v="SP-274IC5091"/>
  </r>
  <r>
    <s v="BOLLAND &amp; CIA. S.A.U"/>
    <d v="2023-12-01T00:00:00"/>
    <s v="Rincon de los Sauces"/>
    <s v="Señal Picada VAM"/>
    <s v="SP- 06"/>
    <n v="222052"/>
    <s v="Pozo productor "/>
    <s v="SP-311a"/>
    <s v="SP-311a"/>
    <m/>
    <s v="Integridad y Corrosión"/>
    <s v="Inhibidor de corrosión/Incrustaciones"/>
    <x v="9"/>
    <n v="50695199"/>
    <n v="193.7"/>
    <n v="1.1619999999999999"/>
    <n v="192.53800000000001"/>
    <n v="250"/>
    <n v="5.39"/>
    <n v="28"/>
    <s v="Caudal de agua/día"/>
    <x v="0"/>
    <n v="29"/>
    <n v="29"/>
    <n v="156.31"/>
    <n v="133.39999999999998"/>
    <n v="133.4"/>
    <d v="2020-09-10T00:00:00"/>
    <s v="Programado"/>
    <d v="2020-09-08T00:00:00"/>
    <s v="BNDFI 0001-8 - Minuta YPF 10-09-2020"/>
    <s v="Mariana del Pozo"/>
    <m/>
    <m/>
    <m/>
    <m/>
    <s v="Electro Sumergible"/>
    <s v="Continua"/>
    <s v="C"/>
    <s v="Capilar"/>
    <n v="5.3910640000000001"/>
    <n v="5.39"/>
    <n v="20"/>
    <n v="5.39"/>
    <n v="1"/>
    <n v="5"/>
    <n v="20"/>
    <n v="5"/>
    <s v="SP 2"/>
    <n v="1"/>
    <n v="2018"/>
    <s v="C"/>
    <s v="SP- 06"/>
    <s v="Señal Picada"/>
    <x v="1"/>
    <s v="SP-311aICS400"/>
  </r>
  <r>
    <s v="BOLLAND &amp; CIA. S.A.U"/>
    <d v="2023-12-01T00:00:00"/>
    <s v="Rincon de los Sauces"/>
    <s v="Señal Picada VAM"/>
    <s v="SP- 06"/>
    <n v="222052"/>
    <s v="Pozo productor "/>
    <s v="SP-319a"/>
    <s v="SP-319a"/>
    <m/>
    <s v="Integridad y Corrosión"/>
    <s v="Inhibidor de incrustaciones"/>
    <x v="11"/>
    <n v="1000568102"/>
    <n v="164.4"/>
    <n v="1.9730000000000001"/>
    <n v="162.42699999999999"/>
    <n v="100"/>
    <n v="1.3"/>
    <n v="8"/>
    <s v="Caudal de agua/día"/>
    <x v="0"/>
    <n v="29"/>
    <n v="29"/>
    <n v="37.700000000000003"/>
    <n v="34.799999999999997"/>
    <n v="34.799999999999997"/>
    <d v="2010-10-03T00:00:00"/>
    <s v="Programado"/>
    <d v="2021-04-16T00:00:00"/>
    <s v="BND21-IT605-0421"/>
    <s v="Mariana del Pozo"/>
    <m/>
    <m/>
    <m/>
    <m/>
    <s v="Electro Sumergible"/>
    <s v="Continua"/>
    <s v="C"/>
    <s v="Capilar"/>
    <n v="1.2994159999999999"/>
    <n v="1.3"/>
    <n v="20"/>
    <n v="1.3"/>
    <n v="0.2"/>
    <n v="6"/>
    <n v="20"/>
    <n v="6"/>
    <s v="SP 2"/>
    <n v="1"/>
    <n v="2449"/>
    <s v="A"/>
    <s v="SP- 06"/>
    <s v="Señal Picada"/>
    <x v="1"/>
    <s v="SP-319aIC5091"/>
  </r>
  <r>
    <s v="BOLLAND &amp; CIA. S.A.U"/>
    <d v="2023-12-01T00:00:00"/>
    <s v="Rincon de los Sauces"/>
    <s v="Señal Picada VAM"/>
    <s v="SP- 06"/>
    <n v="222052"/>
    <s v="Pozo productor "/>
    <s v="SP-203"/>
    <s v="SP-203"/>
    <m/>
    <s v="Integridad y Corrosión"/>
    <s v="Inhibidor de incrustaciones"/>
    <x v="1"/>
    <n v="50601018"/>
    <n v="132.6"/>
    <n v="3.7130000000000001"/>
    <n v="128.887"/>
    <n v="100"/>
    <n v="3.22"/>
    <n v="25"/>
    <s v="Caudal de agua/día"/>
    <x v="0"/>
    <n v="29"/>
    <n v="29"/>
    <n v="93.38000000000001"/>
    <n v="70.179999999999993"/>
    <n v="70.180000000000007"/>
    <d v="2023-03-08T00:00:00"/>
    <s v="Programado"/>
    <d v="2023-03-22T00:00:00"/>
    <s v="0068-OESTE-23"/>
    <m/>
    <m/>
    <m/>
    <m/>
    <m/>
    <s v="Electro Sumergible"/>
    <s v="Continua"/>
    <s v="C"/>
    <s v="Capilar"/>
    <n v="3.222175"/>
    <n v="3.22"/>
    <n v="20"/>
    <n v="3.22"/>
    <n v="0.2"/>
    <n v="16"/>
    <n v="20"/>
    <n v="16"/>
    <s v="SP 2"/>
    <n v="1"/>
    <n v="1595"/>
    <s v="A"/>
    <s v="SP- 06"/>
    <s v="Señal Picada"/>
    <x v="1"/>
    <s v="SP-203IC5087A"/>
  </r>
  <r>
    <s v="BOLLAND &amp; CIA. S.A.U"/>
    <d v="2023-12-01T00:00:00"/>
    <s v="Rincon de los Sauces"/>
    <s v="Señal Picada VAM"/>
    <s v="SP- 06"/>
    <n v="222052"/>
    <s v="Linea de pozo"/>
    <s v="SP-328a"/>
    <s v="SP-328a"/>
    <m/>
    <s v="Aseguramiento de Flujo"/>
    <s v="Inhibidor de parafinas y asfaltenos"/>
    <x v="14"/>
    <n v="50600435"/>
    <n v="40"/>
    <n v="4.8"/>
    <n v="35.200000000000003"/>
    <n v="50"/>
    <n v="5.04"/>
    <n v="1050"/>
    <s v="Caudal de neta/día"/>
    <x v="0"/>
    <n v="29"/>
    <n v="29"/>
    <n v="146.16"/>
    <n v="172.88461538461539"/>
    <n v="172.88"/>
    <d v="2020-07-30T00:00:00"/>
    <s v="Programado"/>
    <d v="2020-07-01T00:00:00"/>
    <s v="BND21-IT487-0620"/>
    <s v="Mariana del Pozo"/>
    <m/>
    <m/>
    <m/>
    <m/>
    <s v="Cavidad Progresiva"/>
    <s v="Continua"/>
    <s v="C"/>
    <s v="Lin. Conduc."/>
    <n v="5.04"/>
    <n v="5.04"/>
    <n v="20"/>
    <n v="5.04"/>
    <n v="1"/>
    <n v="5"/>
    <n v="20"/>
    <n v="5"/>
    <s v="SP 1"/>
    <n v="1"/>
    <n v="1797"/>
    <s v="A"/>
    <s v="SP- 06"/>
    <s v="Señal Picada"/>
    <x v="1"/>
    <s v="SP-328aIPB71"/>
  </r>
  <r>
    <s v="BOLLAND &amp; CIA. S.A.U"/>
    <d v="2023-12-01T00:00:00"/>
    <s v="Rincon de los Sauces"/>
    <s v="Señal Picada VAM"/>
    <s v="SP- 06"/>
    <n v="222052"/>
    <s v="Pozo productor "/>
    <s v="SP-33"/>
    <s v="SP-33"/>
    <m/>
    <s v="Integridad y Corrosión"/>
    <s v="Inhibidor de incrustaciones"/>
    <x v="1"/>
    <n v="50601018"/>
    <n v="228.2"/>
    <n v="2.282"/>
    <n v="225.91800000000001"/>
    <n v="220"/>
    <n v="2.2599999999999998"/>
    <n v="10"/>
    <s v="Caudal de agua/día"/>
    <x v="0"/>
    <n v="29"/>
    <n v="29"/>
    <n v="65.539999999999992"/>
    <n v="47.956097560975607"/>
    <n v="47.96"/>
    <s v=""/>
    <s v="Programado"/>
    <d v="2020-06-30T00:00:00"/>
    <s v="BNDFI 0001-8 - Minuta YPF 30-06-2020"/>
    <s v="Mariana del Pozo"/>
    <m/>
    <m/>
    <m/>
    <m/>
    <s v="Electro Sumergible"/>
    <s v="Continua"/>
    <s v="C"/>
    <s v="Capilar"/>
    <n v="2.2591800000000002"/>
    <n v="2.2599999999999998"/>
    <n v="20"/>
    <n v="2.2599999999999998"/>
    <n v="0.2"/>
    <n v="11"/>
    <n v="20"/>
    <n v="11"/>
    <s v="SP 1"/>
    <n v="1"/>
    <n v="1877"/>
    <s v="A"/>
    <s v="SP- 06"/>
    <s v="Señal Picada"/>
    <x v="1"/>
    <s v="SP-33IC5087A"/>
  </r>
  <r>
    <s v="BOLLAND &amp; CIA. S.A.U"/>
    <d v="2023-12-01T00:00:00"/>
    <s v="Rincon de los Sauces"/>
    <s v="Señal Picada VAM"/>
    <s v="SP- 06"/>
    <n v="222052"/>
    <s v="Pozo productor "/>
    <s v="SP-339a"/>
    <s v="SP-339a"/>
    <m/>
    <s v="Integridad y Corrosión"/>
    <s v="Inhibidor de incrustaciones"/>
    <x v="1"/>
    <n v="50601018"/>
    <n v="150.69999999999999"/>
    <n v="1.3560000000000001"/>
    <n v="149.34399999999999"/>
    <n v="200"/>
    <n v="1.64"/>
    <n v="11"/>
    <s v="Caudal de agua/día"/>
    <x v="0"/>
    <n v="29"/>
    <n v="0"/>
    <n v="47.559999999999995"/>
    <n v="0"/>
    <n v="0"/>
    <d v="2014-02-06T00:00:00"/>
    <s v="Programado"/>
    <d v="2020-06-30T00:00:00"/>
    <s v="BNDFI 0001-8 - Minuta YPF 30-06-2020"/>
    <s v="Mariana del Pozo"/>
    <m/>
    <m/>
    <m/>
    <m/>
    <s v="Electro Sumergible"/>
    <s v="Continua"/>
    <s v="C"/>
    <s v="Capilar"/>
    <n v="1.6427839999999998"/>
    <n v="1.64"/>
    <n v="20"/>
    <n v="1.64"/>
    <n v="0.2"/>
    <n v="8"/>
    <n v="20"/>
    <n v="8"/>
    <s v="SP 2"/>
    <n v="1"/>
    <s v="S/D"/>
    <s v="C"/>
    <s v="SP- 06"/>
    <s v="Señal Picada"/>
    <x v="0"/>
    <s v="SP-339aIC5087A"/>
  </r>
  <r>
    <s v="BOLLAND &amp; CIA. S.A.U"/>
    <d v="2023-12-01T00:00:00"/>
    <s v="Rincon de los Sauces"/>
    <s v="Señal Picada VAM"/>
    <s v="SP- 06"/>
    <n v="222052"/>
    <s v="Pozo productor "/>
    <s v="SP-355a"/>
    <s v="SP-355a"/>
    <m/>
    <s v="Integridad y Corrosión"/>
    <s v="Inhibidor de incrustaciones"/>
    <x v="11"/>
    <n v="1000568102"/>
    <n v="31.2"/>
    <n v="1.31"/>
    <n v="29.89"/>
    <n v="50"/>
    <n v="0.96"/>
    <n v="32"/>
    <s v="Caudal de agua/día"/>
    <x v="0"/>
    <n v="29"/>
    <n v="0"/>
    <n v="27.84"/>
    <n v="0"/>
    <n v="0"/>
    <d v="2009-09-02T00:00:00"/>
    <s v="Programado"/>
    <d v="2020-03-16T00:00:00"/>
    <s v="BND21-IT473-0320"/>
    <s v="Mariana del Pozo"/>
    <m/>
    <m/>
    <m/>
    <m/>
    <s v="Bombeo Mecánico"/>
    <s v="Continua"/>
    <s v="C"/>
    <s v="EC con rec"/>
    <n v="0.95648"/>
    <n v="0.96"/>
    <n v="20"/>
    <n v="0.96"/>
    <n v="0.2"/>
    <n v="5"/>
    <n v="20"/>
    <n v="5"/>
    <s v="SP 1"/>
    <n v="1"/>
    <n v="2583"/>
    <s v="B"/>
    <s v="SP- 06"/>
    <s v="Señal Picada"/>
    <x v="0"/>
    <s v="SP-355aIC5091"/>
  </r>
  <r>
    <s v="BOLLAND &amp; CIA. S.A.U"/>
    <d v="2023-12-01T00:00:00"/>
    <s v="Rincon de los Sauces"/>
    <s v="Señal Picada VAM"/>
    <s v="SP- 06"/>
    <n v="222052"/>
    <s v="Linea de pozo"/>
    <s v="SP-355a"/>
    <s v="SP-355a"/>
    <m/>
    <s v="Aseguramiento de Flujo"/>
    <s v="Reductor de fricción"/>
    <x v="2"/>
    <n v="50600814"/>
    <n v="31.2"/>
    <n v="1.31"/>
    <n v="29.89"/>
    <n v="50"/>
    <n v="5.9"/>
    <n v="4500"/>
    <s v="Caudal de neta/día"/>
    <x v="0"/>
    <n v="29"/>
    <n v="0"/>
    <n v="171.10000000000002"/>
    <n v="0"/>
    <n v="0"/>
    <d v="2018-09-21T00:00:00"/>
    <s v="Programado"/>
    <d v="2020-03-16T00:00:00"/>
    <s v="BND21-IT473-0320"/>
    <s v="Mariana del Pozo"/>
    <m/>
    <m/>
    <m/>
    <m/>
    <s v="Bombeo Mecánico"/>
    <s v="Continua"/>
    <s v="C"/>
    <s v="Lin. Conduc."/>
    <n v="5.8949999999999996"/>
    <n v="5.9"/>
    <n v="20"/>
    <n v="5.9"/>
    <n v="1"/>
    <n v="6"/>
    <n v="20"/>
    <n v="6"/>
    <s v="SP 1"/>
    <n v="2"/>
    <n v="2583"/>
    <s v="B"/>
    <s v="SP- 06"/>
    <s v="Señal Picada"/>
    <x v="0"/>
    <s v="SP-355aRFB790"/>
  </r>
  <r>
    <s v="BOLLAND &amp; CIA. S.A.U"/>
    <d v="2023-12-01T00:00:00"/>
    <s v="Rincon de los Sauces"/>
    <s v="Señal Picada VAM"/>
    <s v="SP- 06"/>
    <n v="222052"/>
    <s v="Linea de pozo"/>
    <s v="SP-361a"/>
    <s v="SP-361a"/>
    <m/>
    <s v="Aseguramiento de Flujo"/>
    <s v="Reductor de fricción"/>
    <x v="2"/>
    <n v="50600814"/>
    <n v="160.1"/>
    <n v="0.752"/>
    <n v="159.34800000000001"/>
    <n v="100"/>
    <n v="6.02"/>
    <n v="8000"/>
    <s v="Caudal de neta/día"/>
    <x v="0"/>
    <n v="29"/>
    <n v="29"/>
    <n v="174.57999999999998"/>
    <n v="175.11538461538461"/>
    <n v="175.12"/>
    <d v="2020-05-21T00:00:00"/>
    <s v="Programado"/>
    <d v="2023-04-21T00:00:00"/>
    <s v="0118-OESTE-23"/>
    <s v="Mariana del Pozo"/>
    <m/>
    <m/>
    <m/>
    <m/>
    <s v="Cavidad Progresiva"/>
    <s v="Continua"/>
    <s v="C"/>
    <s v="Lin. Conduc."/>
    <n v="6.016"/>
    <n v="6.02"/>
    <n v="20"/>
    <n v="6.02"/>
    <n v="1"/>
    <n v="6"/>
    <n v="20"/>
    <n v="6"/>
    <s v="SP 1"/>
    <n v="1"/>
    <n v="2234"/>
    <s v="C"/>
    <s v="SP- 06"/>
    <s v="Señal Picada"/>
    <x v="1"/>
    <s v="SP-361aRFB790"/>
  </r>
  <r>
    <s v="BOLLAND &amp; CIA. S.A.U"/>
    <d v="2023-12-01T00:00:00"/>
    <s v="Rincon de los Sauces"/>
    <s v="Señal Picada VAM"/>
    <s v="SP- 06"/>
    <n v="222052"/>
    <s v="Linea de pozo"/>
    <s v="SP-362a"/>
    <s v="SP-362a"/>
    <m/>
    <s v="Aseguramiento de Flujo"/>
    <s v="Reductor de fricción"/>
    <x v="2"/>
    <n v="50600814"/>
    <n v="12"/>
    <n v="1.44"/>
    <n v="10.56"/>
    <n v="50"/>
    <n v="3.02"/>
    <n v="2100"/>
    <s v="Caudal de neta/día"/>
    <x v="0"/>
    <n v="29"/>
    <n v="29"/>
    <n v="87.58"/>
    <n v="201.88461538461539"/>
    <n v="87.58"/>
    <d v="2020-06-30T00:00:00"/>
    <s v="Programado"/>
    <d v="2020-06-18T00:00:00"/>
    <s v="BND21-IT489-0620"/>
    <s v="Mariana del Pozo"/>
    <m/>
    <m/>
    <m/>
    <m/>
    <s v="Cavidad Progresiva"/>
    <s v="Continua"/>
    <s v="C"/>
    <s v="Lin. Conduc."/>
    <n v="3.024"/>
    <n v="3.02"/>
    <n v="20"/>
    <n v="3.02"/>
    <n v="1"/>
    <n v="3"/>
    <n v="20"/>
    <n v="3"/>
    <s v="SP 1"/>
    <n v="1"/>
    <n v="1522"/>
    <s v="A"/>
    <s v="SP- 06"/>
    <s v="Señal Picada"/>
    <x v="1"/>
    <s v="SP-362aRFB790"/>
  </r>
  <r>
    <s v="BOLLAND &amp; CIA. S.A.U"/>
    <d v="2023-12-01T00:00:00"/>
    <s v="Rincon de los Sauces"/>
    <s v="Señal Picada VAM"/>
    <s v="SP- 06"/>
    <n v="222052"/>
    <s v="Pozo productor "/>
    <s v="SP-366a"/>
    <s v="SP-366a"/>
    <m/>
    <s v="Integridad y Corrosión"/>
    <s v="Encapsulado"/>
    <x v="12"/>
    <s v=""/>
    <n v="148.1"/>
    <n v="2.2210000000000001"/>
    <n v="145.87899999999999"/>
    <n v="100"/>
    <n v="0"/>
    <n v="0"/>
    <s v="Volumen de cámara del pozo"/>
    <x v="0"/>
    <n v="29"/>
    <n v="29"/>
    <n v="0"/>
    <n v="0"/>
    <s v=""/>
    <d v="2016-11-24T00:00:00"/>
    <s v="Programado"/>
    <d v="2016-11-17T00:00:00"/>
    <s v="BND21-IT531-1116"/>
    <m/>
    <s v="Falta nombre de producto"/>
    <n v="1"/>
    <d v="2016-11-24T00:00:00"/>
    <m/>
    <s v="Electro Sumergible"/>
    <s v="Continua"/>
    <s v="C"/>
    <s v="FDP"/>
    <n v="0"/>
    <n v="0"/>
    <n v="20"/>
    <n v="0"/>
    <n v="0.2"/>
    <n v="0"/>
    <n v="20"/>
    <n v="0"/>
    <s v="SP 1"/>
    <n v="1"/>
    <n v="2619"/>
    <s v="A"/>
    <s v="SP- 06"/>
    <s v="Señal Picada"/>
    <x v="1"/>
    <s v="SP-366aEncapsulado"/>
  </r>
  <r>
    <s v="BOLLAND &amp; CIA. S.A.U"/>
    <d v="2023-12-01T00:00:00"/>
    <s v="Rincon de los Sauces"/>
    <s v="Señal Picada VAM"/>
    <s v="SP- 06"/>
    <n v="222052"/>
    <s v="Pozo productor "/>
    <s v="SP-389a"/>
    <s v="SP-389a"/>
    <m/>
    <s v="Integridad y Corrosión"/>
    <s v="Inhibidor de corrosión/Incrustaciones"/>
    <x v="9"/>
    <n v="50695199"/>
    <n v="223.1"/>
    <n v="1.4279999999999999"/>
    <n v="221.672"/>
    <n v="200"/>
    <n v="7.32"/>
    <n v="33"/>
    <s v="Caudal de agua/día"/>
    <x v="0"/>
    <n v="29"/>
    <n v="29"/>
    <n v="212.28"/>
    <n v="167.04"/>
    <n v="167.04"/>
    <d v="2016-08-05T00:00:00"/>
    <s v="Programado"/>
    <d v="2020-03-03T00:00:00"/>
    <s v="BND21-IT465-0320"/>
    <s v="Mariana del Pozo"/>
    <m/>
    <m/>
    <m/>
    <m/>
    <s v="Electro Sumergible"/>
    <s v="Continua"/>
    <s v="C"/>
    <s v="Capilar"/>
    <n v="7.3151759999999992"/>
    <n v="7.32"/>
    <n v="20"/>
    <n v="7.32"/>
    <n v="1"/>
    <n v="7"/>
    <n v="20"/>
    <n v="7"/>
    <s v="SP 2"/>
    <n v="1"/>
    <n v="2725"/>
    <s v="A"/>
    <s v="SP- 06"/>
    <s v="Señal Picada"/>
    <x v="1"/>
    <s v="SP-389aICS400"/>
  </r>
  <r>
    <s v="BOLLAND &amp; CIA. S.A.U"/>
    <d v="2023-12-01T00:00:00"/>
    <s v="Rincon de los Sauces"/>
    <s v="Señal Picada VAM"/>
    <s v="SP- 06"/>
    <n v="222052"/>
    <s v="Linea de pozo"/>
    <s v="SP-392a"/>
    <s v="SP-392a"/>
    <m/>
    <s v="Aseguramiento de Flujo"/>
    <s v="Inhibidor de parafinas"/>
    <x v="7"/>
    <n v="1000544363"/>
    <n v="51"/>
    <n v="4.59"/>
    <n v="46.41"/>
    <n v="100"/>
    <n v="8.26"/>
    <n v="1800"/>
    <s v="Caudal de neta/día"/>
    <x v="0"/>
    <n v="29"/>
    <n v="0"/>
    <n v="239.54"/>
    <n v="0"/>
    <n v="0"/>
    <d v="2015-02-10T00:00:00"/>
    <s v="Programado"/>
    <d v="2021-08-05T00:00:00"/>
    <s v="0144-OESTE-21"/>
    <s v="Mariana del Pozo"/>
    <m/>
    <m/>
    <m/>
    <m/>
    <s v="Bombeo Mecánico"/>
    <s v="Continua"/>
    <s v="C"/>
    <s v="Lin. Conduc."/>
    <n v="8.2620000000000005"/>
    <n v="8.26"/>
    <n v="20"/>
    <n v="8.26"/>
    <n v="1"/>
    <n v="8"/>
    <n v="20"/>
    <n v="8"/>
    <s v="SP 1"/>
    <n v="1"/>
    <n v="1850"/>
    <s v="A"/>
    <s v="SP- 06"/>
    <s v="Señal Picada"/>
    <x v="0"/>
    <s v="SP-392aIPB658"/>
  </r>
  <r>
    <s v="BOLLAND &amp; CIA. S.A.U"/>
    <d v="2023-12-01T00:00:00"/>
    <s v="Rincon de los Sauces"/>
    <s v="Señal Picada VAM"/>
    <s v="SP- 06"/>
    <n v="222052"/>
    <s v="Linea de pozo"/>
    <s v="SP-397a"/>
    <s v="SP-397a"/>
    <m/>
    <s v="Aseguramiento de Flujo"/>
    <s v="Reductor de fricción"/>
    <x v="2"/>
    <n v="50600814"/>
    <n v="30"/>
    <n v="1.1399999999999999"/>
    <n v="28.86"/>
    <n v="100"/>
    <n v="4.16"/>
    <n v="3650"/>
    <s v="Caudal de neta/día"/>
    <x v="0"/>
    <n v="29"/>
    <n v="0"/>
    <n v="120.64"/>
    <n v="0"/>
    <n v="0"/>
    <d v="2009-06-24T00:00:00"/>
    <s v="Programado"/>
    <d v="2023-04-12T00:00:00"/>
    <s v="0105-OESTE-23"/>
    <s v="Mariana del Pozo"/>
    <m/>
    <m/>
    <m/>
    <m/>
    <s v="Bombeo Mecánico"/>
    <s v="Continua"/>
    <s v="C"/>
    <s v="Lin. Conduc."/>
    <n v="4.1609999999999996"/>
    <n v="4.16"/>
    <n v="20"/>
    <n v="4.16"/>
    <n v="1"/>
    <n v="4"/>
    <n v="20"/>
    <n v="4"/>
    <s v="SP 1"/>
    <n v="1"/>
    <s v="S/D"/>
    <s v="C"/>
    <s v="SP- 06"/>
    <s v="Señal Picada"/>
    <x v="0"/>
    <s v="SP-397aRFB790"/>
  </r>
  <r>
    <s v="BOLLAND &amp; CIA. S.A.U"/>
    <d v="2023-12-01T00:00:00"/>
    <s v="Rincon de los Sauces"/>
    <s v="Señal Picada VAM"/>
    <s v="SP- 06"/>
    <n v="222052"/>
    <s v="Linea de pozo"/>
    <s v="SP-404a"/>
    <s v="SP-404a"/>
    <m/>
    <s v="Aseguramiento de Flujo"/>
    <s v="Reductor de fricción"/>
    <x v="2"/>
    <n v="50600814"/>
    <n v="26.1"/>
    <n v="0.78300000000000003"/>
    <n v="25.317"/>
    <n v="50"/>
    <n v="3.92"/>
    <n v="5000"/>
    <s v="Caudal de neta/día"/>
    <x v="0"/>
    <n v="29"/>
    <n v="29"/>
    <n v="113.67999999999999"/>
    <n v="117.11538461538461"/>
    <n v="117.12"/>
    <d v="2010-06-01T00:00:00"/>
    <s v="Programado"/>
    <d v="2020-01-23T00:00:00"/>
    <s v="BND21-IT453-1220"/>
    <s v="Mariana del Pozo"/>
    <m/>
    <m/>
    <m/>
    <m/>
    <s v="Cavidad Progresiva"/>
    <s v="Continua"/>
    <s v="C"/>
    <s v="Lin. Conduc."/>
    <n v="3.915"/>
    <n v="3.92"/>
    <n v="20"/>
    <n v="3.92"/>
    <n v="1"/>
    <n v="4"/>
    <n v="20"/>
    <n v="4"/>
    <s v="SP 1"/>
    <n v="1"/>
    <n v="2824"/>
    <s v="C"/>
    <s v="SP- 06"/>
    <s v="Señal Picada"/>
    <x v="1"/>
    <s v="SP-404aRFB790"/>
  </r>
  <r>
    <s v="BOLLAND &amp; CIA. S.A.U"/>
    <d v="2023-12-01T00:00:00"/>
    <s v="Rincon de los Sauces"/>
    <s v="Señal Picada VAM"/>
    <s v="SP- 06"/>
    <n v="222052"/>
    <s v="Pozo productor "/>
    <s v="SP-445a"/>
    <s v="SP-445a"/>
    <m/>
    <s v="Integridad y Corrosión"/>
    <s v="Inhibidor de incrustaciones"/>
    <x v="1"/>
    <n v="50601018"/>
    <n v="28.3"/>
    <n v="2.83"/>
    <n v="25.47"/>
    <n v="200"/>
    <n v="1.02"/>
    <n v="40"/>
    <s v="Caudal de agua/día"/>
    <x v="0"/>
    <n v="29"/>
    <n v="29"/>
    <n v="29.580000000000002"/>
    <n v="38.098039215686278"/>
    <n v="38.1"/>
    <d v="2011-03-01T00:00:00"/>
    <s v="Programado"/>
    <d v="2023-04-12T00:00:00"/>
    <s v="0104-OESTE-23"/>
    <s v="Mariana del Pozo"/>
    <m/>
    <m/>
    <m/>
    <m/>
    <s v="Bombeo Mecánico"/>
    <s v="Continua"/>
    <s v="C"/>
    <s v="EC con rec"/>
    <n v="1.0187999999999999"/>
    <n v="1.02"/>
    <n v="20"/>
    <n v="1.02"/>
    <n v="0.2"/>
    <n v="5"/>
    <n v="20"/>
    <n v="5"/>
    <s v="SP 2"/>
    <n v="1"/>
    <n v="1551"/>
    <s v="B"/>
    <s v="SP- 06"/>
    <s v="Señal Picada"/>
    <x v="1"/>
    <s v="SP-445aIC5087A"/>
  </r>
  <r>
    <s v="BOLLAND &amp; CIA. S.A.U"/>
    <d v="2023-12-01T00:00:00"/>
    <s v="Rincon de los Sauces"/>
    <s v="Señal Picada VAM"/>
    <s v=""/>
    <n v="222052"/>
    <s v="Pozo productor "/>
    <s v="SP-440a"/>
    <s v="SP-440a"/>
    <m/>
    <s v="Aseguramiento de Flujo"/>
    <s v="Reductor de fricción"/>
    <x v="2"/>
    <n v="50600814"/>
    <n v="48.5"/>
    <n v="1.6970000000000001"/>
    <n v="46.802999999999997"/>
    <n v="0"/>
    <n v="6.11"/>
    <n v="3600"/>
    <s v="Caudal de neta/día"/>
    <x v="0"/>
    <n v="29"/>
    <n v="29"/>
    <n v="177.19"/>
    <n v="125.86"/>
    <n v="125.86"/>
    <d v="2021-12-29T00:00:00"/>
    <s v="Programado"/>
    <d v="2022-02-02T00:00:00"/>
    <s v="0025-OESTE-22"/>
    <s v="Mariana del Pozo"/>
    <m/>
    <m/>
    <m/>
    <m/>
    <s v="Cavidad Progresiva"/>
    <s v="Continua"/>
    <s v="C"/>
    <s v="Lin. Conduc."/>
    <n v="6.1091999999999995"/>
    <n v="6.11"/>
    <n v="20"/>
    <n v="6.11"/>
    <n v="1"/>
    <n v="6"/>
    <n v="20"/>
    <n v="6"/>
    <s v="SP 2"/>
    <n v="1"/>
    <s v="S/D"/>
    <s v="B"/>
    <s v=""/>
    <s v="Señal Picada"/>
    <x v="1"/>
    <s v="SP-440aRFB790"/>
  </r>
  <r>
    <s v="BOLLAND &amp; CIA. S.A.U"/>
    <d v="2023-12-01T00:00:00"/>
    <s v="Rincon de los Sauces"/>
    <s v="Señal Picada VAM"/>
    <s v="SP- 07"/>
    <n v="222052"/>
    <s v="Pozo productor "/>
    <s v="SP-114"/>
    <s v="SP-114"/>
    <m/>
    <s v="Integridad y Corrosión"/>
    <s v="Inhibidor de incrustaciones"/>
    <x v="1"/>
    <n v="50601018"/>
    <n v="380"/>
    <n v="2.2799999999999998"/>
    <n v="377.72"/>
    <n v="10"/>
    <n v="3.4"/>
    <n v="9"/>
    <s v="Caudal de agua/día"/>
    <x v="0"/>
    <n v="29"/>
    <n v="29"/>
    <n v="98.6"/>
    <n v="94.772000000000006"/>
    <n v="94.77"/>
    <d v="2008-01-12T00:00:00"/>
    <s v="Programado"/>
    <d v="2021-05-14T00:00:00"/>
    <s v="BND21-IT623-0521"/>
    <m/>
    <m/>
    <m/>
    <m/>
    <m/>
    <s v="Electro Sumergible"/>
    <s v="Continua"/>
    <s v="C"/>
    <s v="Capilar"/>
    <n v="3.3994800000000005"/>
    <n v="3.4"/>
    <n v="20"/>
    <n v="3.4"/>
    <n v="0.5"/>
    <n v="7"/>
    <n v="20"/>
    <n v="7"/>
    <s v="SP 2"/>
    <n v="1"/>
    <n v="2092"/>
    <s v="A"/>
    <s v="SP- 07"/>
    <s v="Señal Picada"/>
    <x v="1"/>
    <s v="SP-114IC5087A"/>
  </r>
  <r>
    <s v="BOLLAND &amp; CIA. S.A.U"/>
    <d v="2023-12-01T00:00:00"/>
    <s v="Rincon de los Sauces"/>
    <s v="Señal Picada VAM"/>
    <s v="SP- 07"/>
    <n v="222052"/>
    <s v="Pozo productor "/>
    <s v="SP-229"/>
    <s v="SP-229"/>
    <m/>
    <s v="Integridad y Corrosión"/>
    <s v="Inhibidor de incrustaciones"/>
    <x v="11"/>
    <n v="1000568102"/>
    <n v="44.3"/>
    <n v="2.4359999999999999"/>
    <n v="41.863999999999997"/>
    <n v="0"/>
    <n v="2.09"/>
    <n v="50"/>
    <s v="Caudal de agua/día"/>
    <x v="0"/>
    <n v="29"/>
    <n v="29"/>
    <n v="60.61"/>
    <n v="53.36"/>
    <n v="53.36"/>
    <d v="2019-02-19T00:00:00"/>
    <s v="Programado"/>
    <d v="2023-03-22T00:00:00"/>
    <s v="Minuta YPF 18-4-23"/>
    <s v="Mariana del Pozo"/>
    <m/>
    <m/>
    <m/>
    <m/>
    <s v="Bombeo Mecánico"/>
    <s v="Continua"/>
    <s v="C"/>
    <s v="EC con rec"/>
    <n v="2.0931999999999999"/>
    <n v="2.09"/>
    <n v="20"/>
    <n v="2.09"/>
    <n v="0.2"/>
    <n v="10"/>
    <n v="20"/>
    <n v="10"/>
    <s v="SP 2"/>
    <n v="1"/>
    <n v="1870"/>
    <s v="A"/>
    <s v="SP- 07"/>
    <s v="Señal Picada"/>
    <x v="1"/>
    <s v="SP-229IC5091"/>
  </r>
  <r>
    <s v="BOLLAND &amp; CIA. S.A.U"/>
    <d v="2023-12-01T00:00:00"/>
    <s v="Rincon de los Sauces"/>
    <s v="Señal Picada VAM"/>
    <s v="SP- 07"/>
    <n v="222052"/>
    <s v="Linea de pozo"/>
    <s v="SP-229"/>
    <s v="SP-229"/>
    <m/>
    <s v="Aseguramiento de Flujo"/>
    <s v="Inhibidor de parafinas y asfaltenos"/>
    <x v="14"/>
    <n v="50600435"/>
    <n v="44.3"/>
    <n v="2.4359999999999999"/>
    <n v="41.863999999999997"/>
    <n v="0"/>
    <n v="4.51"/>
    <n v="1850"/>
    <s v="Caudal de neta/día"/>
    <x v="0"/>
    <n v="29"/>
    <n v="29"/>
    <n v="130.79"/>
    <n v="112.288"/>
    <n v="112.29"/>
    <d v="2018-10-04T00:00:00"/>
    <s v="Programado"/>
    <d v="2023-03-22T00:00:00"/>
    <s v="Minuta YPF 18-4-23"/>
    <s v="Mariana del Pozo"/>
    <m/>
    <m/>
    <m/>
    <m/>
    <s v="Bombeo Mecánico"/>
    <s v="Continua"/>
    <s v="C"/>
    <s v="Lin. Conduc."/>
    <n v="4.5065999999999997"/>
    <n v="4.51"/>
    <n v="20"/>
    <n v="4.51"/>
    <n v="1"/>
    <n v="5"/>
    <n v="20"/>
    <n v="5"/>
    <s v="SP 2"/>
    <n v="2"/>
    <n v="1870"/>
    <s v="A"/>
    <s v="SP- 07"/>
    <s v="Señal Picada"/>
    <x v="1"/>
    <s v="SP-229IPB71"/>
  </r>
  <r>
    <s v="BOLLAND &amp; CIA. S.A.U"/>
    <d v="2023-12-01T00:00:00"/>
    <s v="Rincon de los Sauces"/>
    <s v="Señal Picada VAM"/>
    <s v="SP- 09"/>
    <n v="222052"/>
    <s v="Pozo productor "/>
    <s v="SP-257"/>
    <s v="SP-257"/>
    <m/>
    <s v="Integridad y Corrosión"/>
    <s v="Inhibidor de incrustaciones"/>
    <x v="1"/>
    <n v="50601018"/>
    <n v="132.19999999999999"/>
    <n v="2.38"/>
    <n v="129.82"/>
    <n v="100"/>
    <n v="3.25"/>
    <n v="25"/>
    <s v="Caudal de agua/día"/>
    <x v="0"/>
    <n v="29"/>
    <n v="29"/>
    <n v="94.25"/>
    <n v="74.355999999999995"/>
    <n v="74.36"/>
    <d v="2021-11-03T00:00:00"/>
    <s v="Programado"/>
    <d v="2021-11-03T00:00:00"/>
    <s v="Minuta YPF 3-11-21"/>
    <s v="Mariana del Pozo"/>
    <m/>
    <m/>
    <m/>
    <m/>
    <s v="Electro Sumergible"/>
    <s v="Continua"/>
    <s v="C"/>
    <s v="Capilar"/>
    <n v="3.2454999999999998"/>
    <n v="3.25"/>
    <n v="20"/>
    <n v="3.25"/>
    <n v="0.5"/>
    <n v="6"/>
    <n v="20"/>
    <n v="6"/>
    <s v="SP 2"/>
    <n v="1"/>
    <n v="1645"/>
    <s v="A"/>
    <s v="SP- 09"/>
    <s v="Señal Picada"/>
    <x v="1"/>
    <s v="SP-257IC5087A"/>
  </r>
  <r>
    <s v="BOLLAND &amp; CIA. S.A.U"/>
    <d v="2023-12-01T00:00:00"/>
    <s v="Rincon de los Sauces"/>
    <s v="Señal Picada VAM"/>
    <s v="PB- 04"/>
    <n v="222053"/>
    <s v="Pozo productor "/>
    <s v="PuB-141[00]a"/>
    <s v="PuB-141[00]a"/>
    <m/>
    <s v="Integridad y Corrosión"/>
    <s v="Inhibidor de incrustaciones"/>
    <x v="1"/>
    <n v="50601018"/>
    <n v="9.6"/>
    <n v="0.86399999999999999"/>
    <n v="8.7360000000000007"/>
    <n v="2"/>
    <n v="0.87"/>
    <n v="100"/>
    <s v="Caudal de agua/día"/>
    <x v="0"/>
    <n v="29"/>
    <n v="29"/>
    <n v="25.23"/>
    <n v="23.646153846153847"/>
    <n v="23.65"/>
    <d v="2019-06-19T00:00:00"/>
    <s v="Programado"/>
    <d v="2021-05-21T00:00:00"/>
    <s v="BND21-IT626-0521"/>
    <s v="Mariana del Pozo"/>
    <m/>
    <m/>
    <m/>
    <m/>
    <s v="Cavidad Progresiva"/>
    <s v="Continua"/>
    <s v="C"/>
    <s v="EC con rec"/>
    <n v="0.87360000000000004"/>
    <n v="0.87"/>
    <n v="20"/>
    <n v="0.87"/>
    <n v="0.2"/>
    <n v="4"/>
    <n v="20"/>
    <n v="4"/>
    <s v="SP 1"/>
    <n v="1"/>
    <n v="1488"/>
    <s v="C"/>
    <s v="PB- 04"/>
    <s v="Punta Barda"/>
    <x v="1"/>
    <s v="PuB-141[00]aIC5087A"/>
  </r>
  <r>
    <s v="BOLLAND &amp; CIA. S.A.U"/>
    <d v="2023-12-01T00:00:00"/>
    <s v="Rincon de los Sauces"/>
    <s v="Señal Picada VAM"/>
    <s v="SP- 09"/>
    <n v="222052"/>
    <s v="Pozo productor "/>
    <s v="SP-0294[00]a"/>
    <s v="SP-0294[00]a"/>
    <m/>
    <s v="Integridad y Corrosión"/>
    <s v="Inhibidor de incrustaciones"/>
    <x v="1"/>
    <n v="50601018"/>
    <n v="183.1"/>
    <n v="2.38"/>
    <n v="180.72"/>
    <n v="50"/>
    <n v="2.5299999999999998"/>
    <n v="14"/>
    <s v="Caudal de agua/día"/>
    <x v="0"/>
    <n v="29"/>
    <n v="29"/>
    <n v="73.36999999999999"/>
    <n v="56.132399999999997"/>
    <n v="56.13"/>
    <d v="2012-08-17T00:00:00"/>
    <s v="Programado"/>
    <d v="2021-01-05T00:00:00"/>
    <s v="Minuta YPF 5-1-22"/>
    <s v="Mariana del Pozo"/>
    <m/>
    <m/>
    <m/>
    <m/>
    <s v="Electro Sumergible"/>
    <s v="Continua"/>
    <s v="C"/>
    <s v="Capilar"/>
    <n v="2.5300799999999999"/>
    <n v="2.5299999999999998"/>
    <n v="20"/>
    <n v="2.5299999999999998"/>
    <n v="0.2"/>
    <n v="13"/>
    <n v="20"/>
    <n v="13"/>
    <s v="SP 2"/>
    <n v="1"/>
    <n v="2069"/>
    <s v="B"/>
    <s v="SP- 09"/>
    <s v="Señal Picada"/>
    <x v="1"/>
    <s v="SP-0294[00]aIC5087A"/>
  </r>
  <r>
    <s v="BOLLAND &amp; CIA. S.A.U"/>
    <d v="2023-12-01T00:00:00"/>
    <s v="Rincon de los Sauces"/>
    <s v="Señal Picada VAM"/>
    <s v="SP- 09"/>
    <n v="222052"/>
    <s v="Pozo productor "/>
    <s v="SP-152a(I)"/>
    <s v="SP-152a(I)"/>
    <m/>
    <s v="Integridad y Corrosión"/>
    <s v="Inhibidor de incrustaciones"/>
    <x v="1"/>
    <n v="50601018"/>
    <n v="115.5"/>
    <n v="1.3169999999999999"/>
    <n v="114.18300000000001"/>
    <n v="100"/>
    <n v="1.6"/>
    <n v="14"/>
    <s v="Caudal de agua/día"/>
    <x v="0"/>
    <n v="29"/>
    <n v="29"/>
    <n v="46.400000000000006"/>
    <n v="44.277200000000008"/>
    <n v="44.28"/>
    <d v="2013-04-17T00:00:00"/>
    <s v="Programado"/>
    <d v="2020-06-30T00:00:00"/>
    <s v="BNDFI 0001-8 - Minuta YPF 30-06-2020"/>
    <s v="Mariana del Pozo"/>
    <m/>
    <m/>
    <m/>
    <m/>
    <s v="Electro Sumergible"/>
    <s v="Continua"/>
    <s v="C"/>
    <s v="Capilar"/>
    <n v="1.598562"/>
    <n v="1.6"/>
    <n v="20"/>
    <n v="1.6"/>
    <n v="0.2"/>
    <n v="8"/>
    <n v="20"/>
    <n v="8"/>
    <s v="SP 2"/>
    <n v="1"/>
    <n v="2720"/>
    <s v="C"/>
    <s v="SP- 09"/>
    <s v="Señal Picada"/>
    <x v="1"/>
    <s v="SP-152a(I)IC5087A"/>
  </r>
  <r>
    <s v="BOLLAND &amp; CIA. S.A.U"/>
    <d v="2023-12-01T00:00:00"/>
    <s v="Rincon de los Sauces"/>
    <s v="Señal Picada VAM"/>
    <s v="SP- 09"/>
    <n v="222052"/>
    <s v="Pozo productor "/>
    <s v="SP-272"/>
    <s v="SP-272"/>
    <m/>
    <s v="Integridad y Corrosión"/>
    <s v="Inhibidor de incrustaciones"/>
    <x v="1"/>
    <n v="50601018"/>
    <n v="155.6"/>
    <n v="1.2909999999999999"/>
    <n v="154.309"/>
    <n v="50"/>
    <n v="1.23"/>
    <n v="8"/>
    <s v="Caudal de agua/día"/>
    <x v="0"/>
    <n v="29"/>
    <n v="29"/>
    <n v="35.67"/>
    <n v="35.101599999999998"/>
    <n v="35.1"/>
    <s v=""/>
    <s v="Programado"/>
    <d v="2023-02-11T00:00:00"/>
    <s v="0038-OESTE-23"/>
    <s v="Mariana del Pozo"/>
    <m/>
    <m/>
    <m/>
    <m/>
    <s v="Electro Sumergible"/>
    <s v="Continua"/>
    <s v="C"/>
    <s v="Capilar"/>
    <n v="1.234472"/>
    <n v="1.23"/>
    <n v="20"/>
    <n v="1.23"/>
    <n v="0.2"/>
    <n v="6"/>
    <n v="20"/>
    <n v="6"/>
    <s v="SP 2"/>
    <n v="1"/>
    <n v="2886"/>
    <s v="C"/>
    <s v="SP- 09"/>
    <s v="Señal Picada"/>
    <x v="1"/>
    <s v="SP-272IC5087A"/>
  </r>
  <r>
    <s v="BOLLAND &amp; CIA. S.A.U"/>
    <d v="2023-12-01T00:00:00"/>
    <s v="Rincon de los Sauces"/>
    <s v="Señal Picada VAM"/>
    <s v="SP- 09"/>
    <n v="222052"/>
    <s v="Pozo productor "/>
    <s v="SP-333[00]a"/>
    <s v="SP-333[00]a"/>
    <m/>
    <s v="Integridad y Corrosión"/>
    <s v="Inhibidor de incrustaciones"/>
    <x v="1"/>
    <n v="50601018"/>
    <n v="54.6"/>
    <n v="0.81399999999999995"/>
    <n v="53.786000000000001"/>
    <n v="100"/>
    <n v="1.08"/>
    <n v="20"/>
    <s v="Caudal de agua/día"/>
    <x v="0"/>
    <n v="29"/>
    <n v="29"/>
    <n v="31.32"/>
    <n v="28.025599999999994"/>
    <n v="28.03"/>
    <d v="2017-09-07T00:00:00"/>
    <s v="Programado"/>
    <d v="2022-03-04T00:00:00"/>
    <s v="0053-OESTE-22"/>
    <s v="Mariana del Pozo"/>
    <m/>
    <m/>
    <m/>
    <m/>
    <s v="Cavidad Progresiva"/>
    <s v="Continua"/>
    <s v="C"/>
    <s v="Lin. Conduc."/>
    <n v="1.07572"/>
    <n v="1.08"/>
    <n v="20"/>
    <n v="1.08"/>
    <n v="0.2"/>
    <n v="5"/>
    <n v="20"/>
    <n v="5"/>
    <s v="SP 2"/>
    <n v="1"/>
    <n v="2543"/>
    <s v="A"/>
    <s v="SP- 09"/>
    <s v="Señal Picada"/>
    <x v="1"/>
    <s v="SP-333[00]aIC5087A"/>
  </r>
  <r>
    <s v="BOLLAND &amp; CIA. S.A.U"/>
    <d v="2023-12-01T00:00:00"/>
    <s v="Rincon de los Sauces"/>
    <s v="Señal Picada VAM"/>
    <s v="SP- 09"/>
    <n v="222052"/>
    <s v="Pozo productor "/>
    <s v="SP-503a"/>
    <s v="SP-503a"/>
    <m/>
    <s v="Integridad y Corrosión"/>
    <s v="Inhibidor de corrosión"/>
    <x v="3"/>
    <n v="1000232729"/>
    <n v="29"/>
    <n v="5.6"/>
    <n v="23.4"/>
    <n v="200"/>
    <n v="6.08"/>
    <n v="260"/>
    <s v="Caudal de agua/día"/>
    <x v="0"/>
    <n v="29"/>
    <n v="29"/>
    <n v="176.32"/>
    <n v="145.53360000000001"/>
    <n v="145.53"/>
    <d v="2018-11-27T00:00:00"/>
    <s v="Programado"/>
    <d v="2020-12-23T00:00:00"/>
    <s v="BND21-IT550-1220"/>
    <s v="Mariana del Pozo"/>
    <m/>
    <m/>
    <m/>
    <m/>
    <s v="Cavidad Progresiva"/>
    <s v="Continua"/>
    <s v="C"/>
    <s v="EC con rec"/>
    <n v="6.0839999999999996"/>
    <n v="6.08"/>
    <n v="20"/>
    <n v="6.08"/>
    <n v="1"/>
    <n v="6"/>
    <n v="20"/>
    <n v="6"/>
    <s v="SP 2"/>
    <n v="1"/>
    <n v="1868"/>
    <s v="A"/>
    <s v="SP- 09"/>
    <s v="Señal Picada"/>
    <x v="1"/>
    <s v="SP-503aCY51W"/>
  </r>
  <r>
    <s v="BOLLAND &amp; CIA. S.A.U"/>
    <d v="2023-12-01T00:00:00"/>
    <s v="Rincon de los Sauces"/>
    <s v="Señal Picada VAM"/>
    <s v="Observaciones"/>
    <n v="221169"/>
    <s v="Pozo productor "/>
    <s v="Observaciones"/>
    <s v="RiAl-3a"/>
    <m/>
    <s v="Integridad y Corrosión"/>
    <s v="Inhibidor de corrosión/Incrustaciones"/>
    <x v="9"/>
    <n v="50695199"/>
    <n v="15"/>
    <n v="0.23"/>
    <n v="14.77"/>
    <n v="0"/>
    <n v="3.99"/>
    <n v="270"/>
    <s v="Caudal de agua/día"/>
    <x v="0"/>
    <n v="29"/>
    <n v="29"/>
    <n v="115.71000000000001"/>
    <n v="114.24242424242425"/>
    <n v="114.24"/>
    <d v="2013-10-26T00:00:00"/>
    <s v="Programado"/>
    <d v="2020-06-30T00:00:00"/>
    <s v="BNDFI 0001-8 - Minuta YPF 30-06-2020"/>
    <s v="Mariana del Pozo"/>
    <s v="Falta nombre TOW"/>
    <m/>
    <m/>
    <m/>
    <s v=""/>
    <s v="Continua"/>
    <s v="C"/>
    <s v="EC con rec"/>
    <n v="3.9879000000000002"/>
    <n v="3.99"/>
    <n v="20"/>
    <n v="3.99"/>
    <n v="1"/>
    <n v="4"/>
    <n v="20"/>
    <n v="4"/>
    <s v="VAM"/>
    <n v="1"/>
    <s v="S/D"/>
    <s v="S/C"/>
    <s v="Observaciones"/>
    <s v="Volcán Auca Mahuida"/>
    <x v="1"/>
    <s v="RiAl-3aICS400"/>
  </r>
  <r>
    <s v="BOLLAND &amp; CIA. S.A.U"/>
    <d v="2023-12-01T00:00:00"/>
    <s v="Rincon de los Sauces"/>
    <s v="Señal Picada VAM"/>
    <s v=""/>
    <n v="221169"/>
    <s v="Compresora"/>
    <m/>
    <s v="Compresora VAM"/>
    <m/>
    <s v="Aseguramiento de Flujo"/>
    <s v="Inhibidor de hidratos"/>
    <x v="0"/>
    <n v="50600710"/>
    <n v="0"/>
    <n v="0"/>
    <n v="0"/>
    <n v="0"/>
    <n v="22"/>
    <m/>
    <s v="Define el consumo un tercero o YPF"/>
    <x v="0"/>
    <n v="29"/>
    <n v="29"/>
    <n v="638"/>
    <n v="182.59259259259261"/>
    <n v="182.59"/>
    <d v="2020-07-01T00:00:00"/>
    <s v="Programado"/>
    <d v="2020-09-18T00:00:00"/>
    <s v="Mail cliente solicita baja 50% en dosis"/>
    <s v="Mariana del Pozo"/>
    <s v="Falta nombre TOW"/>
    <m/>
    <m/>
    <m/>
    <s v=""/>
    <s v="Continua"/>
    <s v="C"/>
    <s v="Lin. Conduc."/>
    <n v="22"/>
    <n v="22"/>
    <n v="22"/>
    <n v="22"/>
    <n v="1"/>
    <n v="22"/>
    <n v="22"/>
    <n v="22"/>
    <s v="VAM"/>
    <n v="1"/>
    <s v="S/D"/>
    <s v="S/C"/>
    <s v=""/>
    <s v="Volcán Auca Mahuida"/>
    <x v="1"/>
    <s v="Compresora VAMSB14"/>
  </r>
  <r>
    <s v="BOLLAND &amp; CIA. S.A.U"/>
    <d v="2023-12-01T00:00:00"/>
    <s v="Rincon de los Sauces"/>
    <s v="Señal Picada VAM"/>
    <s v=""/>
    <n v="221169"/>
    <s v="Compresora"/>
    <m/>
    <s v="Compresora VAM Sda"/>
    <m/>
    <s v="Aseguramiento de Flujo"/>
    <s v="Secuestrante de sulfhídrico"/>
    <x v="8"/>
    <n v="1000539909"/>
    <n v="0"/>
    <n v="0"/>
    <n v="0"/>
    <n v="0"/>
    <n v="30"/>
    <m/>
    <s v="Recomendación técnica en litros (por día, mes o batch)"/>
    <x v="0"/>
    <n v="29"/>
    <n v="29"/>
    <n v="870"/>
    <n v="268.51851851851853"/>
    <n v="268.52"/>
    <d v="2022-05-03T00:00:00"/>
    <s v="Programado"/>
    <d v="2022-04-28T00:00:00"/>
    <s v="0111-OESTE-22"/>
    <s v="Vergara Verónica"/>
    <m/>
    <m/>
    <m/>
    <m/>
    <s v=""/>
    <s v="Continua"/>
    <s v="C"/>
    <s v="Lin. Conduc."/>
    <n v="30"/>
    <n v="30"/>
    <n v="30"/>
    <n v="30"/>
    <n v="1"/>
    <n v="30"/>
    <n v="30"/>
    <n v="30"/>
    <s v="VAM"/>
    <n v="1"/>
    <s v="S/D"/>
    <s v="S/C"/>
    <s v=""/>
    <s v="Volcán Auca Mahuida"/>
    <x v="1"/>
    <s v="Compresora VAM SdaBSH8050"/>
  </r>
  <r>
    <s v="BOLLAND &amp; CIA. S.A.U"/>
    <d v="2023-12-01T00:00:00"/>
    <s v="Rincon de los Sauces"/>
    <s v="Señal Picada VAM"/>
    <s v="LaMa- 02"/>
    <n v="221169"/>
    <s v="Linea de pozo"/>
    <s v="RiAl-4a"/>
    <s v="RiAl-4a"/>
    <m/>
    <s v="Aseguramiento de Flujo"/>
    <s v="Inhibidor de parafinas"/>
    <x v="7"/>
    <n v="1000544363"/>
    <n v="15"/>
    <n v="6.9"/>
    <n v="8.1"/>
    <n v="0"/>
    <n v="17.25"/>
    <n v="2500"/>
    <s v="Caudal de neta/día"/>
    <x v="0"/>
    <n v="29"/>
    <n v="29"/>
    <n v="500.25"/>
    <n v="500.90909090909093"/>
    <n v="500.91"/>
    <d v="2016-03-15T00:00:00"/>
    <s v="Programado"/>
    <d v="2022-10-12T00:00:00"/>
    <s v="0274-OESTE-22"/>
    <s v="Mariana del Pozo"/>
    <m/>
    <m/>
    <m/>
    <m/>
    <s v="Bombeo Mecánico"/>
    <s v="Continua"/>
    <s v="C"/>
    <s v="Lin. Conduc."/>
    <n v="17.25"/>
    <n v="17.25"/>
    <n v="20"/>
    <n v="17.25"/>
    <n v="1"/>
    <n v="17"/>
    <n v="20"/>
    <n v="17"/>
    <s v="VAM"/>
    <n v="1"/>
    <n v="1747"/>
    <s v="B"/>
    <s v="LaMa- 02"/>
    <s v="Volcán Auca Mahuida"/>
    <x v="1"/>
    <s v="RiAl-4aIPB658"/>
  </r>
  <r>
    <s v="BOLLAND &amp; CIA. S.A.U"/>
    <d v="2023-12-01T00:00:00"/>
    <s v="Rincon de los Sauces"/>
    <s v="Señal Picada VAM"/>
    <s v="LaMa- 02"/>
    <n v="221169"/>
    <s v="Pozo productor "/>
    <s v="RiAl-4a"/>
    <s v="RiAl-4a"/>
    <m/>
    <s v="Integridad y Corrosión"/>
    <s v="Inhibidor de incrustaciones"/>
    <x v="11"/>
    <n v="1000568102"/>
    <n v="15"/>
    <n v="6.9"/>
    <n v="8.1"/>
    <n v="0"/>
    <n v="0.81"/>
    <n v="100"/>
    <s v="Caudal de agua/día"/>
    <x v="0"/>
    <n v="29"/>
    <n v="29"/>
    <n v="23.490000000000002"/>
    <n v="22.848484848484848"/>
    <n v="22.85"/>
    <d v="2023-03-08T00:00:00"/>
    <s v="Programado"/>
    <d v="2023-03-08T00:00:00"/>
    <s v="0070-OESTE-23"/>
    <s v="Mariana del Pozo"/>
    <m/>
    <m/>
    <m/>
    <m/>
    <s v="Bombeo Mecánico"/>
    <s v="Continua"/>
    <s v="C"/>
    <s v="EC "/>
    <n v="0.81"/>
    <n v="0.81"/>
    <n v="20"/>
    <n v="0.81"/>
    <n v="0.2"/>
    <n v="4"/>
    <n v="20"/>
    <n v="4"/>
    <s v="VAM"/>
    <n v="3"/>
    <n v="1747"/>
    <s v="B"/>
    <s v="LaMa- 02"/>
    <s v="Volcán Auca Mahuida"/>
    <x v="1"/>
    <s v="RiAl-4aIC5091"/>
  </r>
  <r>
    <s v="BOLLAND &amp; CIA. S.A.U"/>
    <d v="2023-12-01T00:00:00"/>
    <s v="Rincon de los Sauces"/>
    <s v="Señal Picada VAM"/>
    <s v="LaMa- 02"/>
    <n v="221169"/>
    <s v="Pozo productor "/>
    <s v="RiAl-4a"/>
    <s v="RiAl-4a"/>
    <m/>
    <s v="Integridad y Corrosión"/>
    <s v="Inhibidor de corrosión"/>
    <x v="3"/>
    <n v="1000232729"/>
    <n v="15"/>
    <n v="6.9"/>
    <n v="8.1"/>
    <n v="0"/>
    <n v="6.16"/>
    <n v="760"/>
    <s v="Caudal de agua/día"/>
    <x v="0"/>
    <n v="29"/>
    <n v="29"/>
    <n v="178.64000000000001"/>
    <n v="184.54545454545453"/>
    <n v="184.55"/>
    <d v="2016-03-15T00:00:00"/>
    <s v="Programado"/>
    <d v="2022-10-12T00:00:00"/>
    <s v="0274-OESTE-22"/>
    <s v="Mariana del Pozo"/>
    <m/>
    <m/>
    <m/>
    <m/>
    <s v="Bombeo Mecánico"/>
    <s v="Continua"/>
    <s v="C"/>
    <s v="EC con rec"/>
    <n v="6.1559999999999997"/>
    <n v="6.16"/>
    <n v="20"/>
    <n v="6.16"/>
    <n v="1"/>
    <n v="6"/>
    <n v="20"/>
    <n v="6"/>
    <s v="VAM"/>
    <n v="2"/>
    <n v="1747"/>
    <s v="B"/>
    <s v="LaMa- 02"/>
    <s v="Volcán Auca Mahuida"/>
    <x v="1"/>
    <s v="RiAl-4aCY51W"/>
  </r>
  <r>
    <s v="BOLLAND &amp; CIA. S.A.U"/>
    <d v="2023-12-01T00:00:00"/>
    <s v="Rincon de los Sauces"/>
    <s v="Señal Picada VAM"/>
    <s v="LaMa- 02"/>
    <n v="221169"/>
    <s v="Pozo productor "/>
    <s v="RiAl-7a"/>
    <s v="RiAl-7a"/>
    <m/>
    <s v="Integridad y Corrosión"/>
    <s v="Inhibidor de corrosión"/>
    <x v="3"/>
    <n v="1000232729"/>
    <n v="8"/>
    <n v="4"/>
    <n v="4"/>
    <n v="0"/>
    <n v="3.6"/>
    <n v="900"/>
    <s v="Caudal de agua/día"/>
    <x v="0"/>
    <n v="29"/>
    <n v="29"/>
    <n v="104.4"/>
    <n v="109.84848484848486"/>
    <n v="109.85"/>
    <d v="2017-01-11T00:00:00"/>
    <s v="Programado"/>
    <d v="2019-11-22T00:00:00"/>
    <s v="BNDFI 0001-8 - Minuta YPF 22-11-2019"/>
    <s v="Mariana del Pozo"/>
    <m/>
    <m/>
    <m/>
    <m/>
    <s v="Bombeo Mecánico"/>
    <s v="Continua"/>
    <s v="C"/>
    <s v="EC con rec"/>
    <n v="3.6"/>
    <n v="3.6"/>
    <n v="20"/>
    <n v="3.6"/>
    <n v="1"/>
    <n v="4"/>
    <n v="20"/>
    <n v="4"/>
    <s v="VAM"/>
    <n v="2"/>
    <n v="1844"/>
    <s v="B"/>
    <s v="LaMa- 02"/>
    <s v="Volcán Auca Mahuida"/>
    <x v="1"/>
    <s v="RiAl-7aCY51W"/>
  </r>
  <r>
    <s v="BOLLAND &amp; CIA. S.A.U"/>
    <d v="2023-12-01T00:00:00"/>
    <s v="Rincon de los Sauces"/>
    <s v="Señal Picada VAM"/>
    <s v="LaMa- 02"/>
    <n v="221169"/>
    <s v="Linea de pozo"/>
    <s v="RiAl-7a"/>
    <s v="RiAl-7a"/>
    <m/>
    <s v="Aseguramiento de Flujo"/>
    <s v="Inhibidor de parafinas"/>
    <x v="7"/>
    <n v="1000544363"/>
    <n v="8"/>
    <n v="4"/>
    <n v="4"/>
    <n v="0"/>
    <n v="8.8000000000000007"/>
    <n v="2200"/>
    <s v="Caudal de neta/día"/>
    <x v="0"/>
    <n v="29"/>
    <n v="29"/>
    <n v="255.20000000000002"/>
    <n v="210.90909090909091"/>
    <n v="210.91"/>
    <d v="2017-01-11T00:00:00"/>
    <s v="Programado"/>
    <d v="2022-06-23T00:00:00"/>
    <s v="0170-OESTE-22"/>
    <s v="Mariana del Pozo"/>
    <m/>
    <m/>
    <m/>
    <m/>
    <s v="Bombeo Mecánico"/>
    <s v="Continua"/>
    <s v="C"/>
    <s v="Lin. Conduc."/>
    <n v="8.8000000000000007"/>
    <n v="8.8000000000000007"/>
    <n v="20"/>
    <n v="8.8000000000000007"/>
    <n v="1"/>
    <n v="9"/>
    <n v="20"/>
    <n v="9"/>
    <s v="VAM"/>
    <n v="1"/>
    <n v="1844"/>
    <s v="B"/>
    <s v="LaMa- 02"/>
    <s v="Volcán Auca Mahuida"/>
    <x v="1"/>
    <s v="RiAl-7aIPB658"/>
  </r>
  <r>
    <s v="BOLLAND &amp; CIA. S.A.U"/>
    <d v="2023-12-01T00:00:00"/>
    <s v="Rincon de los Sauces"/>
    <s v="Señal Picada VAM"/>
    <s v=""/>
    <n v="221169"/>
    <s v="Colector"/>
    <m/>
    <s v="Colector 4 VAM"/>
    <m/>
    <s v="Aseguramiento de Flujo"/>
    <s v="Inhibidor de hidratos"/>
    <x v="0"/>
    <n v="50600710"/>
    <n v="0"/>
    <n v="0"/>
    <n v="0"/>
    <n v="0"/>
    <n v="10"/>
    <m/>
    <s v="Define el consumo un tercero o YPF"/>
    <x v="0"/>
    <n v="29"/>
    <n v="0"/>
    <n v="290"/>
    <n v="0"/>
    <n v="0"/>
    <s v=""/>
    <s v="Programado"/>
    <d v="2020-09-18T00:00:00"/>
    <s v="Mail cliente solicita baja 50% en dosis"/>
    <s v="Mariana del Pozo"/>
    <s v="Falta nombre TOW"/>
    <m/>
    <m/>
    <m/>
    <s v=""/>
    <s v="Continua"/>
    <s v="C"/>
    <s v="Lin. Conduc."/>
    <n v="10"/>
    <n v="10"/>
    <n v="20"/>
    <n v="10"/>
    <n v="1"/>
    <n v="10"/>
    <n v="20"/>
    <n v="10"/>
    <s v="VAM"/>
    <n v="1"/>
    <s v="S/D"/>
    <s v="S/C"/>
    <s v=""/>
    <s v="Volcán Auca Mahuida"/>
    <x v="0"/>
    <s v="Colector 4 VAMSB14"/>
  </r>
  <r>
    <s v="BOLLAND &amp; CIA. S.A.U"/>
    <d v="2023-12-01T00:00:00"/>
    <s v="Rincon de los Sauces"/>
    <s v="Señal Picada VAM"/>
    <s v=""/>
    <n v="221169"/>
    <s v="Colector"/>
    <m/>
    <s v="Colector VAM 80"/>
    <m/>
    <s v="Aseguramiento de Flujo"/>
    <s v="Inhibidor de parafinas"/>
    <x v="4"/>
    <n v="1000518676"/>
    <n v="328"/>
    <n v="137"/>
    <n v="191"/>
    <n v="0"/>
    <n v="24.66"/>
    <n v="180"/>
    <s v="Caudal de neta/día"/>
    <x v="0"/>
    <n v="29"/>
    <n v="29"/>
    <n v="715.14"/>
    <n v="701.61290322580646"/>
    <n v="701.61"/>
    <s v=""/>
    <s v="Programado"/>
    <d v="2022-06-23T00:00:00"/>
    <s v="0170-OESTE-22"/>
    <s v="Mariana del Pozo"/>
    <m/>
    <m/>
    <m/>
    <m/>
    <s v=""/>
    <s v="Continua"/>
    <s v="C"/>
    <s v="Lin. Conduc."/>
    <n v="24.66"/>
    <n v="24.66"/>
    <n v="24.66"/>
    <n v="24.66"/>
    <n v="1"/>
    <n v="25"/>
    <n v="25"/>
    <n v="25"/>
    <s v="VAM"/>
    <n v="1"/>
    <s v="S/D"/>
    <s v="S/C"/>
    <s v=""/>
    <s v="Volcán Auca Mahuida"/>
    <x v="1"/>
    <s v="Colector VAM 80IPB650"/>
  </r>
  <r>
    <s v="BOLLAND &amp; CIA. S.A.U"/>
    <d v="2023-12-01T00:00:00"/>
    <s v="Rincon de los Sauces"/>
    <s v="Señal Picada VAM"/>
    <s v=""/>
    <n v="222057"/>
    <s v="Compresora"/>
    <m/>
    <s v="Motocompresora SCB"/>
    <m/>
    <s v="Aseguramiento de Flujo"/>
    <s v="Inhibidor de hidratos"/>
    <x v="0"/>
    <n v="50600710"/>
    <n v="0"/>
    <n v="0"/>
    <n v="0"/>
    <n v="0"/>
    <n v="22"/>
    <m/>
    <s v="Define el consumo un tercero o YPF"/>
    <x v="0"/>
    <n v="29"/>
    <n v="29"/>
    <n v="638"/>
    <n v="612.86666666666667"/>
    <n v="612.87"/>
    <d v="2020-07-01T00:00:00"/>
    <s v="Programado"/>
    <d v="2020-09-18T00:00:00"/>
    <s v="Mail 30/5/22"/>
    <s v="Rivera Mauricio"/>
    <s v="Falta nombre TOW"/>
    <m/>
    <m/>
    <m/>
    <s v=""/>
    <s v="Continua"/>
    <s v="C"/>
    <s v="Salida separador"/>
    <n v="22"/>
    <n v="22"/>
    <n v="22"/>
    <n v="22"/>
    <n v="1"/>
    <n v="22"/>
    <n v="22"/>
    <n v="22"/>
    <s v="VAM"/>
    <n v="1"/>
    <s v="S/D"/>
    <s v="S/C"/>
    <s v=""/>
    <s v="Señal Cerro Bayo"/>
    <x v="1"/>
    <s v="Motocompresora SCBSB14"/>
  </r>
  <r>
    <s v="BOLLAND &amp; CIA. S.A.U"/>
    <d v="2023-12-01T00:00:00"/>
    <s v="Rincon de los Sauces"/>
    <s v="Señal Picada VAM"/>
    <s v=""/>
    <n v="221169"/>
    <s v="Linea de pozo"/>
    <m/>
    <s v="Separador VAM-32"/>
    <m/>
    <s v="Aseguramiento de Flujo"/>
    <s v="Inhibidor de hidratos"/>
    <x v="0"/>
    <n v="50600710"/>
    <n v="0"/>
    <n v="0"/>
    <n v="0"/>
    <n v="0"/>
    <n v="10"/>
    <m/>
    <s v="Define el consumo un tercero o YPF"/>
    <x v="0"/>
    <n v="29"/>
    <n v="0"/>
    <n v="290"/>
    <n v="0"/>
    <n v="0"/>
    <s v=""/>
    <s v="Programado"/>
    <d v="2020-09-18T00:00:00"/>
    <s v="Mail cliente solicita baja 50% en dosis"/>
    <s v="Mariana del Pozo"/>
    <s v="Falta nombre TOW"/>
    <m/>
    <m/>
    <m/>
    <s v=""/>
    <s v="Continua"/>
    <s v="C"/>
    <s v="Continua"/>
    <n v="10"/>
    <n v="10"/>
    <n v="20"/>
    <n v="10"/>
    <n v="1"/>
    <n v="10"/>
    <n v="20"/>
    <n v="10"/>
    <s v="VAM"/>
    <n v="1"/>
    <s v="S/D"/>
    <s v="S/C"/>
    <s v=""/>
    <s v="Volcán Auca Mahuida"/>
    <x v="0"/>
    <s v="Separador VAM-32SB14"/>
  </r>
  <r>
    <s v="BOLLAND &amp; CIA. S.A.U"/>
    <d v="2023-12-01T00:00:00"/>
    <s v="Rincon de los Sauces"/>
    <s v="Señal Picada VAM"/>
    <s v="VAM"/>
    <n v="221169"/>
    <s v="Pozo productor "/>
    <s v="VAM-0007[00]a"/>
    <s v="VAM-0007[00]a"/>
    <m/>
    <s v="Integridad y Corrosión"/>
    <s v="Inhibidor de corrosión"/>
    <x v="3"/>
    <n v="1000232729"/>
    <n v="3.9"/>
    <n v="1.2869999999999999"/>
    <n v="2.613"/>
    <n v="1000"/>
    <n v="3.66"/>
    <n v="1400"/>
    <s v="Caudal de agua/día"/>
    <x v="0"/>
    <n v="29"/>
    <n v="29"/>
    <n v="106.14"/>
    <n v="112.77777777777777"/>
    <n v="112.78"/>
    <d v="2017-02-18T00:00:00"/>
    <s v="Programado"/>
    <d v="2018-03-01T00:00:00"/>
    <s v="BND21-IT126-0218"/>
    <s v="Mariana del Pozo"/>
    <m/>
    <m/>
    <m/>
    <m/>
    <s v="Bombeo Mecánico"/>
    <s v="Continua"/>
    <s v="C"/>
    <s v="EC con rec"/>
    <n v="3.6581999999999999"/>
    <n v="3.66"/>
    <n v="20"/>
    <n v="3.66"/>
    <n v="1"/>
    <n v="4"/>
    <n v="20"/>
    <n v="4"/>
    <s v="VAM"/>
    <n v="1"/>
    <n v="1900"/>
    <s v="C"/>
    <s v="VAM"/>
    <s v="Volcán Auca Mahuida"/>
    <x v="1"/>
    <s v="VAM-0007[00]aCY51W"/>
  </r>
  <r>
    <s v="BOLLAND &amp; CIA. S.A.U"/>
    <d v="2023-12-01T00:00:00"/>
    <s v="Rincon de los Sauces"/>
    <s v="Señal Picada VAM"/>
    <s v="VAM"/>
    <n v="221169"/>
    <s v="Pozo productor "/>
    <s v="VAM-0008[00]a"/>
    <s v="VAM-0008[00]a"/>
    <m/>
    <s v="Integridad y Corrosión"/>
    <s v="Inhibidor de corrosión"/>
    <x v="3"/>
    <n v="1000232729"/>
    <n v="25.35"/>
    <n v="9.1259999999999994"/>
    <n v="16.224"/>
    <n v="460"/>
    <n v="4.38"/>
    <n v="270"/>
    <s v="Caudal de agua/día"/>
    <x v="0"/>
    <n v="29"/>
    <n v="29"/>
    <n v="127.02"/>
    <n v="112.77777777777777"/>
    <n v="112.78"/>
    <d v="2015-05-22T00:00:00"/>
    <s v="Programado"/>
    <d v="2023-05-08T00:00:00"/>
    <s v="0123-OESTE-23"/>
    <s v="Mariana del Pozo"/>
    <m/>
    <m/>
    <m/>
    <m/>
    <s v="Bombeo Mecánico"/>
    <s v="Continua"/>
    <s v="C"/>
    <s v="EC con rec"/>
    <n v="4.3804800000000004"/>
    <n v="4.38"/>
    <n v="20"/>
    <n v="4.38"/>
    <n v="1"/>
    <n v="4"/>
    <n v="20"/>
    <n v="4"/>
    <s v="VAM"/>
    <n v="1"/>
    <n v="1516"/>
    <s v="B"/>
    <s v="VAM"/>
    <s v="Volcán Auca Mahuida"/>
    <x v="1"/>
    <s v="VAM-0008[00]aCY51W"/>
  </r>
  <r>
    <s v="BOLLAND &amp; CIA. S.A.U"/>
    <d v="2023-12-01T00:00:00"/>
    <s v="Rincon de los Sauces"/>
    <s v="Señal Picada VAM"/>
    <s v="VAM"/>
    <n v="221169"/>
    <s v="Pozo productor "/>
    <s v="VAM-0008[00]a"/>
    <s v="VAM-0008[00]a"/>
    <m/>
    <s v="Integridad y Corrosión"/>
    <s v="Biocida"/>
    <x v="6"/>
    <n v="50600926"/>
    <n v="25.35"/>
    <n v="9.1259999999999994"/>
    <n v="16.224"/>
    <n v="460"/>
    <n v="20"/>
    <n v="80"/>
    <s v="Caudal de agua entre batchs"/>
    <x v="1"/>
    <n v="2"/>
    <n v="2"/>
    <n v="40"/>
    <n v="40"/>
    <n v="40"/>
    <d v="2023-07-21T00:00:00"/>
    <s v="Programado"/>
    <d v="2023-05-08T00:00:00"/>
    <s v="0123-OESTE-23"/>
    <s v="Mariana del Pozo"/>
    <m/>
    <m/>
    <m/>
    <m/>
    <s v="Bombeo Mecánico"/>
    <s v="Batch"/>
    <s v="Q"/>
    <s v="Batch"/>
    <n v="1.29792"/>
    <n v="19.47"/>
    <n v="20"/>
    <n v="20"/>
    <n v="1"/>
    <n v="19"/>
    <n v="20"/>
    <n v="20"/>
    <s v="VAM"/>
    <m/>
    <n v="1516"/>
    <s v="B"/>
    <s v="VAM"/>
    <s v="Volcán Auca Mahuida"/>
    <x v="1"/>
    <s v="VAM-0008[00]aBX960"/>
  </r>
  <r>
    <s v="BOLLAND &amp; CIA. S.A.U"/>
    <d v="2023-12-01T00:00:00"/>
    <s v="Rincon de los Sauces"/>
    <s v="Señal Picada VAM"/>
    <s v="VAM"/>
    <n v="221169"/>
    <s v="Pozo productor "/>
    <s v="VAM-0011[00]a(I)"/>
    <s v="VAM-0011[00]a(I)"/>
    <m/>
    <s v="Integridad y Corrosión"/>
    <s v="Inhibidor de corrosión/Incrustaciones"/>
    <x v="9"/>
    <n v="50695199"/>
    <n v="35"/>
    <n v="6.65"/>
    <n v="28.35"/>
    <n v="393"/>
    <n v="7.65"/>
    <n v="270"/>
    <s v="Caudal de agua/día"/>
    <x v="0"/>
    <n v="29"/>
    <n v="29"/>
    <n v="221.85000000000002"/>
    <n v="220.18518518518519"/>
    <n v="220.19"/>
    <d v="2015-01-06T00:00:00"/>
    <s v="Programado"/>
    <d v="2022-07-15T00:00:00"/>
    <s v="0186-OESTE-22"/>
    <s v="Mariana del Pozo"/>
    <m/>
    <m/>
    <m/>
    <m/>
    <s v="Bombeo Mecánico"/>
    <s v="Continua"/>
    <s v="C"/>
    <s v="EC con rec"/>
    <n v="7.6544999999999996"/>
    <n v="7.65"/>
    <n v="20"/>
    <n v="7.65"/>
    <n v="1"/>
    <n v="8"/>
    <n v="20"/>
    <n v="8"/>
    <s v="VAM"/>
    <n v="1"/>
    <n v="2097"/>
    <s v="A"/>
    <s v="VAM"/>
    <s v="Volcán Auca Mahuida"/>
    <x v="1"/>
    <s v="VAM-0011[00]a(I)ICS400"/>
  </r>
  <r>
    <s v="BOLLAND &amp; CIA. S.A.U"/>
    <d v="2023-12-01T00:00:00"/>
    <s v="Rincon de los Sauces"/>
    <s v="Señal Picada VAM"/>
    <s v="VAM"/>
    <n v="221169"/>
    <s v="Linea de pozo"/>
    <s v="VAM-0013[00]a"/>
    <s v="VAM-0013[00]a"/>
    <m/>
    <s v="Aseguramiento de Flujo"/>
    <s v="Inhibidor de hidratos"/>
    <x v="0"/>
    <n v="50600710"/>
    <n v="0"/>
    <n v="0"/>
    <n v="0"/>
    <n v="16908"/>
    <n v="25"/>
    <m/>
    <s v="Define el consumo un tercero o YPF"/>
    <x v="0"/>
    <n v="29"/>
    <n v="29"/>
    <n v="725"/>
    <n v="725"/>
    <n v="725"/>
    <d v="2017-06-29T00:00:00"/>
    <s v="Programado"/>
    <d v="2020-09-18T00:00:00"/>
    <s v="Mail 30/5/22"/>
    <s v="Rivera Mauricio"/>
    <m/>
    <m/>
    <m/>
    <m/>
    <s v="Surgente"/>
    <s v="Continua"/>
    <s v="C"/>
    <s v="Lin. Conduc."/>
    <n v="25"/>
    <n v="25"/>
    <n v="25"/>
    <n v="25"/>
    <n v="1"/>
    <n v="25"/>
    <n v="25"/>
    <n v="25"/>
    <s v="VAM"/>
    <n v="1"/>
    <s v="S/D"/>
    <s v="A"/>
    <s v="VAM"/>
    <s v="Volcán Auca Mahuida"/>
    <x v="1"/>
    <s v="VAM-0013[00]aSB14"/>
  </r>
  <r>
    <s v="BOLLAND &amp; CIA. S.A.U"/>
    <d v="2023-12-01T00:00:00"/>
    <s v="Rincon de los Sauces"/>
    <s v="Señal Picada VAM"/>
    <s v="VAM"/>
    <n v="221169"/>
    <s v="Pozo productor "/>
    <s v="VAM-0017[00]a"/>
    <s v="VAM-0017[00]a"/>
    <m/>
    <s v="Integridad y Corrosión"/>
    <s v="Inhibidor de corrosión/Incrustaciones"/>
    <x v="9"/>
    <n v="50695199"/>
    <n v="3"/>
    <n v="0.45"/>
    <n v="2.5499999999999998"/>
    <n v="1572"/>
    <n v="5.61"/>
    <n v="2200"/>
    <s v="Caudal de agua/día"/>
    <x v="0"/>
    <n v="29"/>
    <n v="29"/>
    <n v="162.69"/>
    <n v="177.74193548387098"/>
    <n v="177.74"/>
    <d v="2018-03-23T00:00:00"/>
    <s v="Programado"/>
    <d v="2019-11-22T00:00:00"/>
    <s v="BNDFI 0001-8 - Minuta YPF 22-11-2019"/>
    <s v="Mariana del Pozo"/>
    <m/>
    <m/>
    <m/>
    <m/>
    <s v="Bombeo Hidráulico"/>
    <s v="Continua"/>
    <s v="C"/>
    <s v="EC con rec"/>
    <n v="5.61"/>
    <n v="5.61"/>
    <n v="20"/>
    <n v="5.61"/>
    <n v="1"/>
    <n v="6"/>
    <n v="20"/>
    <n v="6"/>
    <s v="VAM"/>
    <n v="1"/>
    <n v="2108"/>
    <s v="C"/>
    <s v="VAM"/>
    <s v="Volcán Auca Mahuida"/>
    <x v="1"/>
    <s v="VAM-0017[00]aICS400"/>
  </r>
  <r>
    <s v="BOLLAND &amp; CIA. S.A.U"/>
    <d v="2023-12-01T00:00:00"/>
    <s v="Rincon de los Sauces"/>
    <s v="Señal Picada VAM"/>
    <s v="VAM"/>
    <n v="221169"/>
    <s v="Pozo productor "/>
    <s v="VAM-100(d)[00]a"/>
    <s v="VAM-100(d)[00]a"/>
    <m/>
    <s v="Integridad y Corrosión"/>
    <s v="Inhibidor de corrosión/Incrustaciones"/>
    <x v="9"/>
    <n v="50695199"/>
    <n v="4"/>
    <n v="0.44"/>
    <n v="3.56"/>
    <n v="100"/>
    <n v="6.41"/>
    <n v="1800"/>
    <s v="Caudal de agua/día"/>
    <x v="0"/>
    <n v="29"/>
    <n v="0"/>
    <n v="185.89000000000001"/>
    <n v="0"/>
    <n v="0"/>
    <d v="2016-08-06T00:00:00"/>
    <s v="Programado"/>
    <d v="2019-11-26T00:00:00"/>
    <s v="BND21-IT474-1119"/>
    <s v="Mariana del Pozo"/>
    <m/>
    <m/>
    <m/>
    <m/>
    <s v="Bombeo Hidráulico"/>
    <s v="Continua"/>
    <s v="C"/>
    <s v="EC con rec"/>
    <n v="6.4080000000000004"/>
    <n v="6.41"/>
    <n v="20"/>
    <n v="6.41"/>
    <n v="1"/>
    <n v="6"/>
    <n v="20"/>
    <n v="6"/>
    <s v="VAM"/>
    <n v="1"/>
    <n v="1764"/>
    <s v="C"/>
    <s v="VAM"/>
    <s v="Volcán Auca Mahuida"/>
    <x v="0"/>
    <s v="VAM-100(d)[00]aICS400"/>
  </r>
  <r>
    <s v="BOLLAND &amp; CIA. S.A.U"/>
    <d v="2023-12-01T00:00:00"/>
    <s v="Rincon de los Sauces"/>
    <s v="Señal Picada VAM"/>
    <s v="VAM"/>
    <n v="221169"/>
    <s v="Pozo productor "/>
    <s v="VAM-14a"/>
    <s v="VAM-14a"/>
    <m/>
    <s v="Integridad y Corrosión"/>
    <s v="Inhibidor de corrosión"/>
    <x v="3"/>
    <n v="1000232729"/>
    <n v="31.2"/>
    <n v="5.6159999999999997"/>
    <n v="25.584"/>
    <n v="2200"/>
    <n v="5.88"/>
    <n v="230"/>
    <s v="Caudal de agua/día"/>
    <x v="0"/>
    <n v="29"/>
    <n v="29"/>
    <n v="170.52"/>
    <n v="145"/>
    <n v="145"/>
    <d v="2016-01-30T00:00:00"/>
    <s v="Programado"/>
    <d v="2019-01-15T00:00:00"/>
    <s v="BND21-IT312-0119"/>
    <s v="Mariana del Pozo"/>
    <m/>
    <m/>
    <m/>
    <m/>
    <s v="Bombeo Mecánico"/>
    <s v="Continua"/>
    <s v="C"/>
    <s v="EC con rec"/>
    <n v="5.8843199999999998"/>
    <n v="5.88"/>
    <n v="20"/>
    <n v="5.88"/>
    <n v="1"/>
    <n v="6"/>
    <n v="20"/>
    <n v="6"/>
    <s v="VAM"/>
    <n v="1"/>
    <n v="1813"/>
    <s v="B"/>
    <s v="VAM"/>
    <s v="Volcán Auca Mahuida"/>
    <x v="1"/>
    <s v="VAM-14aCY51W"/>
  </r>
  <r>
    <s v="BOLLAND &amp; CIA. S.A.U"/>
    <d v="2023-12-01T00:00:00"/>
    <s v="Rincon de los Sauces"/>
    <s v="Señal Picada VAM"/>
    <s v="VAM"/>
    <n v="221169"/>
    <s v="Pozo productor "/>
    <s v="VAM-15a"/>
    <s v="VAM-15a"/>
    <m/>
    <s v="Integridad y Corrosión"/>
    <s v="Inhibidor de corrosión/Incrustaciones"/>
    <x v="9"/>
    <n v="50695199"/>
    <n v="11.04"/>
    <n v="4.968"/>
    <n v="6.0720000000000001"/>
    <n v="1100"/>
    <n v="6.98"/>
    <n v="1150"/>
    <s v="Caudal de agua/día"/>
    <x v="0"/>
    <n v="29"/>
    <n v="29"/>
    <n v="202.42000000000002"/>
    <n v="161.11111111111111"/>
    <n v="161.11000000000001"/>
    <d v="2016-01-22T00:00:00"/>
    <s v="Programado"/>
    <d v="2022-11-29T00:00:00"/>
    <s v="0322-OESTE-22"/>
    <s v="Mariana del Pozo"/>
    <m/>
    <m/>
    <m/>
    <m/>
    <s v="Bombeo Mecánico"/>
    <s v="Continua"/>
    <s v="C"/>
    <s v="EC con rec"/>
    <n v="6.9828000000000001"/>
    <n v="6.98"/>
    <n v="20"/>
    <n v="6.98"/>
    <n v="1"/>
    <n v="7"/>
    <n v="20"/>
    <n v="7"/>
    <s v="VAM"/>
    <n v="1"/>
    <n v="2898"/>
    <s v="B"/>
    <s v="VAM"/>
    <s v="Volcán Auca Mahuida"/>
    <x v="1"/>
    <s v="VAM-15aICS400"/>
  </r>
  <r>
    <s v="BOLLAND &amp; CIA. S.A.U"/>
    <d v="2023-12-01T00:00:00"/>
    <s v="Rincon de los Sauces"/>
    <s v="Señal Picada VAM"/>
    <s v="VAM"/>
    <n v="221169"/>
    <s v="Pozo productor "/>
    <s v="VAM-18a"/>
    <s v="VAM-18a"/>
    <m/>
    <s v="Integridad y Corrosión"/>
    <s v="Inhibidor de incrustaciones"/>
    <x v="1"/>
    <n v="50601018"/>
    <n v="52"/>
    <n v="2.6"/>
    <n v="49.4"/>
    <n v="850"/>
    <n v="2.4700000000000002"/>
    <n v="50"/>
    <s v="Caudal de agua/día"/>
    <x v="0"/>
    <n v="29"/>
    <n v="29"/>
    <n v="71.63000000000001"/>
    <n v="70.8888888888889"/>
    <n v="70.89"/>
    <d v="2018-01-23T00:00:00"/>
    <s v="Programado"/>
    <d v="2022-11-29T00:00:00"/>
    <s v="0323-OESTE-22"/>
    <s v="Mariana del Pozo"/>
    <m/>
    <m/>
    <m/>
    <m/>
    <s v="Electro Sumergible"/>
    <s v="Continua"/>
    <s v="C"/>
    <s v="Capilar"/>
    <n v="2.4700000000000002"/>
    <n v="2.4700000000000002"/>
    <n v="20"/>
    <n v="2.4700000000000002"/>
    <n v="0.2"/>
    <n v="12"/>
    <n v="20"/>
    <n v="12"/>
    <s v="VAM"/>
    <n v="1"/>
    <n v="1827"/>
    <s v="C"/>
    <s v="VAM"/>
    <s v="Volcán Auca Mahuida"/>
    <x v="1"/>
    <s v="VAM-18aIC5087A"/>
  </r>
  <r>
    <s v="BOLLAND &amp; CIA. S.A.U"/>
    <d v="2023-12-01T00:00:00"/>
    <s v="Rincon de los Sauces"/>
    <s v="Señal Picada VAM"/>
    <s v="VAM"/>
    <n v="221169"/>
    <s v="Pozo productor "/>
    <s v="VAM-19a"/>
    <s v="VAM-19a"/>
    <m/>
    <s v="Integridad y Corrosión"/>
    <s v="Inhibidor de corrosión"/>
    <x v="3"/>
    <n v="1000232729"/>
    <n v="8.6999999999999993"/>
    <n v="7.9"/>
    <n v="0.8"/>
    <n v="1000"/>
    <n v="4"/>
    <n v="5000"/>
    <s v="Caudal de agua/día"/>
    <x v="0"/>
    <n v="29"/>
    <n v="29"/>
    <n v="116"/>
    <n v="112.77777777777777"/>
    <n v="112.78"/>
    <d v="2011-05-10T00:00:00"/>
    <s v="Programado"/>
    <d v="2017-06-26T00:00:00"/>
    <s v="BND21-IT133-0717"/>
    <m/>
    <m/>
    <m/>
    <m/>
    <m/>
    <s v="Bombeo Mecánico"/>
    <s v="Continua"/>
    <s v="C"/>
    <s v="EC con rec"/>
    <n v="4"/>
    <n v="4"/>
    <n v="20"/>
    <n v="4"/>
    <n v="1"/>
    <n v="4"/>
    <n v="20"/>
    <n v="4"/>
    <s v="VAM"/>
    <n v="1"/>
    <n v="2333"/>
    <s v="A"/>
    <s v="VAM"/>
    <s v="Volcán Auca Mahuida"/>
    <x v="1"/>
    <s v="VAM-19aCY51W"/>
  </r>
  <r>
    <s v="BOLLAND &amp; CIA. S.A.U"/>
    <d v="2023-12-01T00:00:00"/>
    <s v="Rincon de los Sauces"/>
    <s v="Señal Picada VAM"/>
    <s v="VAM"/>
    <n v="221169"/>
    <s v="Pozo productor "/>
    <s v="VAM-22a"/>
    <s v="VAM-22a"/>
    <m/>
    <s v="Integridad y Corrosión"/>
    <s v="Inhibidor de incrustaciones"/>
    <x v="1"/>
    <n v="50601018"/>
    <n v="308"/>
    <n v="8.3160000000000007"/>
    <n v="299.68400000000003"/>
    <n v="800"/>
    <n v="5.99"/>
    <n v="20"/>
    <s v="Caudal de agua/día"/>
    <x v="0"/>
    <n v="29"/>
    <n v="29"/>
    <n v="173.71"/>
    <n v="177.2222222222222"/>
    <n v="177.22"/>
    <d v="2017-03-16T00:00:00"/>
    <s v="Programado"/>
    <d v="2023-01-11T00:00:00"/>
    <s v="0007-OESTE-22"/>
    <s v="Mariana del Pozo"/>
    <m/>
    <m/>
    <m/>
    <m/>
    <s v="Electro Sumergible"/>
    <s v="Continua"/>
    <s v="C"/>
    <s v="Capilar"/>
    <n v="5.9936800000000003"/>
    <n v="5.99"/>
    <n v="20"/>
    <n v="5.99"/>
    <n v="0.5"/>
    <n v="12"/>
    <n v="20"/>
    <n v="12"/>
    <s v="VAM"/>
    <n v="1"/>
    <n v="2543"/>
    <s v="A"/>
    <s v="VAM"/>
    <s v="Volcán Auca Mahuida"/>
    <x v="1"/>
    <s v="VAM-22aIC5087A"/>
  </r>
  <r>
    <s v="BOLLAND &amp; CIA. S.A.U"/>
    <d v="2023-12-01T00:00:00"/>
    <s v="Rincon de los Sauces"/>
    <s v="Señal Picada VAM"/>
    <s v="VAM"/>
    <n v="221169"/>
    <s v="Pozo productor "/>
    <s v="VAM-66a"/>
    <s v="VAM-66a"/>
    <m/>
    <s v="Integridad y Corrosión"/>
    <s v="Inhibidor de corrosión"/>
    <x v="3"/>
    <n v="1000232729"/>
    <n v="27.5"/>
    <n v="17.600000000000001"/>
    <n v="9.9"/>
    <n v="780"/>
    <n v="3.47"/>
    <n v="350"/>
    <s v="Caudal de agua/día"/>
    <x v="0"/>
    <n v="29"/>
    <n v="0"/>
    <n v="100.63000000000001"/>
    <n v="0"/>
    <n v="0"/>
    <d v="2020-02-29T00:00:00"/>
    <s v="Programado"/>
    <d v="2023-05-30T00:00:00"/>
    <s v="0134-OESTE-23"/>
    <s v="Mariana del Pozo"/>
    <m/>
    <m/>
    <m/>
    <m/>
    <s v="Bombeo Mecánico"/>
    <s v="Continua"/>
    <s v="C"/>
    <s v="EC con rec"/>
    <n v="3.4649999999999999"/>
    <n v="3.47"/>
    <n v="20"/>
    <n v="3.47"/>
    <n v="1"/>
    <n v="3"/>
    <n v="20"/>
    <n v="3"/>
    <s v="VAM"/>
    <n v="1"/>
    <n v="1660"/>
    <s v="A"/>
    <s v="VAM"/>
    <s v="Volcán Auca Mahuida"/>
    <x v="0"/>
    <s v="VAM-66aCY51W"/>
  </r>
  <r>
    <s v="BOLLAND &amp; CIA. S.A.U"/>
    <d v="2023-12-01T00:00:00"/>
    <s v="Rincon de los Sauces"/>
    <s v="Señal Picada VAM"/>
    <s v="VAM"/>
    <n v="221169"/>
    <s v="Pozo productor "/>
    <s v="VAM-26a"/>
    <s v="VAM-26a"/>
    <m/>
    <s v="Integridad y Corrosión"/>
    <s v="Inhibidor de corrosión/Incrustaciones"/>
    <x v="9"/>
    <n v="50695199"/>
    <n v="10.5"/>
    <n v="2.625"/>
    <n v="7.875"/>
    <n v="1500"/>
    <n v="3.94"/>
    <n v="500"/>
    <s v="Caudal de agua/día"/>
    <x v="0"/>
    <n v="29"/>
    <n v="29"/>
    <n v="114.26"/>
    <n v="112.77777777777777"/>
    <n v="112.78"/>
    <d v="2009-05-19T00:00:00"/>
    <s v="Programado"/>
    <d v="2023-04-12T00:00:00"/>
    <s v="0102-OESTE-23"/>
    <s v="Mariana del Pozo"/>
    <m/>
    <m/>
    <m/>
    <m/>
    <s v="Bombeo Hidráulico"/>
    <s v="Continua"/>
    <s v="C"/>
    <s v="EC con rec"/>
    <n v="3.9375"/>
    <n v="3.94"/>
    <n v="20"/>
    <n v="3.94"/>
    <n v="1"/>
    <n v="4"/>
    <n v="20"/>
    <n v="4"/>
    <s v="VAM"/>
    <n v="1"/>
    <n v="1721"/>
    <s v="B"/>
    <s v="VAM"/>
    <s v="Volcán Auca Mahuida"/>
    <x v="1"/>
    <s v="VAM-26aICS400"/>
  </r>
  <r>
    <s v="BOLLAND &amp; CIA. S.A.U"/>
    <d v="2023-12-01T00:00:00"/>
    <s v="Rincon de los Sauces"/>
    <s v="Señal Picada VAM"/>
    <s v="VAM"/>
    <n v="221169"/>
    <s v="Pozo productor "/>
    <s v="VAM-27a"/>
    <s v="VAM-27a"/>
    <m/>
    <s v="Integridad y Corrosión"/>
    <s v="Inhibidor de corrosión"/>
    <x v="3"/>
    <n v="1000232729"/>
    <n v="18"/>
    <n v="8.1"/>
    <n v="9.9"/>
    <n v="2000"/>
    <n v="4.95"/>
    <n v="500"/>
    <s v="Caudal de agua/día"/>
    <x v="0"/>
    <n v="29"/>
    <n v="29"/>
    <n v="143.55000000000001"/>
    <n v="21.481481481481481"/>
    <n v="21.48"/>
    <d v="2012-01-13T00:00:00"/>
    <s v="Programado"/>
    <d v="2022-12-14T00:00:00"/>
    <s v="0328-OESTE-22"/>
    <s v="Mariana del Pozo"/>
    <m/>
    <m/>
    <m/>
    <m/>
    <s v="Bombeo Mecánico"/>
    <s v="Continua"/>
    <s v="C"/>
    <s v="EC con rec"/>
    <n v="4.95"/>
    <n v="4.95"/>
    <n v="20"/>
    <n v="4.95"/>
    <n v="1"/>
    <n v="5"/>
    <n v="20"/>
    <n v="5"/>
    <s v="VAM"/>
    <n v="1"/>
    <n v="1845"/>
    <s v="A"/>
    <s v="VAM"/>
    <s v="Volcán Auca Mahuida"/>
    <x v="1"/>
    <s v="VAM-27aCY51W"/>
  </r>
  <r>
    <s v="BOLLAND &amp; CIA. S.A.U"/>
    <d v="2023-12-01T00:00:00"/>
    <s v="Rincon de los Sauces"/>
    <s v="Señal Picada VAM"/>
    <s v="VAM"/>
    <n v="221169"/>
    <s v="Pozo productor "/>
    <s v="VAM-34a"/>
    <s v="VAM-34a"/>
    <m/>
    <s v="Integridad y Corrosión"/>
    <s v="Inhibidor de corrosión"/>
    <x v="3"/>
    <n v="1000232729"/>
    <n v="29"/>
    <n v="7.83"/>
    <n v="21.17"/>
    <n v="1500"/>
    <n v="6.14"/>
    <n v="290"/>
    <s v="Caudal de agua/día"/>
    <x v="0"/>
    <n v="29"/>
    <n v="0"/>
    <n v="178.06"/>
    <n v="0"/>
    <n v="0"/>
    <d v="2017-04-05T00:00:00"/>
    <s v="Programado"/>
    <d v="2023-05-11T00:00:00"/>
    <s v="0124-OESTE-23"/>
    <s v="Mariana del Pozo"/>
    <m/>
    <m/>
    <m/>
    <m/>
    <s v="Bombeo Mecánico"/>
    <s v="Continua"/>
    <s v="C"/>
    <s v="EC con rec"/>
    <n v="6.1393000000000004"/>
    <n v="6.14"/>
    <n v="20"/>
    <n v="6.14"/>
    <n v="1"/>
    <n v="6"/>
    <n v="20"/>
    <n v="6"/>
    <s v="VAM"/>
    <n v="1"/>
    <n v="2471"/>
    <s v="B"/>
    <s v="VAM"/>
    <s v="Volcán Auca Mahuida"/>
    <x v="0"/>
    <s v="VAM-34aCY51W"/>
  </r>
  <r>
    <s v="BOLLAND &amp; CIA. S.A.U"/>
    <d v="2023-12-01T00:00:00"/>
    <s v="Rincon de los Sauces"/>
    <s v="Señal Picada VAM"/>
    <s v="VAM"/>
    <n v="221169"/>
    <s v="Pozo productor "/>
    <s v="VAM-45a"/>
    <s v="VAM-45a"/>
    <m/>
    <s v="Integridad y Corrosión"/>
    <s v="Inhibidor de corrosión"/>
    <x v="3"/>
    <n v="1000232729"/>
    <n v="43"/>
    <n v="7.74"/>
    <n v="35.26"/>
    <n v="1048"/>
    <n v="3.88"/>
    <n v="110"/>
    <s v="Caudal de agua/día"/>
    <x v="0"/>
    <n v="29"/>
    <n v="29"/>
    <n v="112.52"/>
    <n v="112.77777777777777"/>
    <n v="112.78"/>
    <d v="2015-02-03T00:00:00"/>
    <s v="Programado"/>
    <d v="2021-11-03T00:00:00"/>
    <s v="Minuta YPF 3-11-21"/>
    <s v="Mariana del Pozo"/>
    <m/>
    <m/>
    <m/>
    <m/>
    <s v="Bombeo Mecánico"/>
    <s v="Continua"/>
    <s v="C"/>
    <s v="EC con rec"/>
    <n v="3.8786"/>
    <n v="3.88"/>
    <n v="20"/>
    <n v="3.88"/>
    <n v="1"/>
    <n v="4"/>
    <n v="20"/>
    <n v="4"/>
    <s v="VAM"/>
    <n v="1"/>
    <n v="2966"/>
    <s v="A"/>
    <s v="VAM"/>
    <s v="Volcán Auca Mahuida"/>
    <x v="1"/>
    <s v="VAM-45aCY51W"/>
  </r>
  <r>
    <s v="BOLLAND &amp; CIA. S.A.U"/>
    <d v="2023-12-01T00:00:00"/>
    <s v="Rincon de los Sauces"/>
    <s v="Señal Picada VAM"/>
    <s v="VAM"/>
    <n v="221169"/>
    <s v="Linea de pozo"/>
    <s v="VAM-46a"/>
    <s v="VAM-46a"/>
    <m/>
    <s v="Aseguramiento de Flujo"/>
    <s v="Inhibidor de parafinas"/>
    <x v="7"/>
    <n v="1000544363"/>
    <n v="29.25"/>
    <n v="5.85"/>
    <n v="23.4"/>
    <n v="780"/>
    <n v="4.0999999999999996"/>
    <n v="700"/>
    <s v="Caudal de neta/día"/>
    <x v="0"/>
    <n v="29"/>
    <n v="29"/>
    <n v="118.89999999999999"/>
    <n v="112.77777777777777"/>
    <n v="112.78"/>
    <d v="2014-09-05T00:00:00"/>
    <s v="Programado"/>
    <d v="2022-06-23T00:00:00"/>
    <s v="0170-OESTE-22"/>
    <s v="Mariana del Pozo"/>
    <m/>
    <m/>
    <m/>
    <m/>
    <s v="Bombeo Mecánico"/>
    <s v="Continua"/>
    <s v="C"/>
    <s v="EC con rec"/>
    <n v="4.0949999999999998"/>
    <n v="4.0999999999999996"/>
    <n v="20"/>
    <n v="4.0999999999999996"/>
    <n v="1"/>
    <n v="4"/>
    <n v="20"/>
    <n v="4"/>
    <s v="VAM"/>
    <n v="1"/>
    <n v="2067"/>
    <s v="B"/>
    <s v="VAM"/>
    <s v="Volcán Auca Mahuida"/>
    <x v="1"/>
    <s v="VAM-46aIPB658"/>
  </r>
  <r>
    <s v="BOLLAND &amp; CIA. S.A.U"/>
    <d v="2023-12-01T00:00:00"/>
    <s v="Rincon de los Sauces"/>
    <s v="Señal Picada VAM"/>
    <s v="VAM"/>
    <n v="221169"/>
    <s v="Pozo productor "/>
    <s v="VAM-47a"/>
    <s v="VAM-47a"/>
    <m/>
    <s v="Integridad y Corrosión"/>
    <s v="Inhibidor de incrustaciones"/>
    <x v="1"/>
    <n v="50601018"/>
    <n v="13"/>
    <n v="9.1"/>
    <n v="3.9"/>
    <n v="240"/>
    <n v="1.48"/>
    <n v="380"/>
    <s v="Caudal de agua/día"/>
    <x v="0"/>
    <n v="29"/>
    <n v="29"/>
    <n v="42.92"/>
    <n v="41"/>
    <n v="41"/>
    <d v="2012-04-24T00:00:00"/>
    <s v="Programado"/>
    <d v="2023-03-29T00:00:00"/>
    <s v="0092-OESTE-23"/>
    <s v="Mariana del Pozo"/>
    <m/>
    <m/>
    <m/>
    <m/>
    <s v="Bombeo Mecánico"/>
    <s v="Continua"/>
    <s v="C"/>
    <s v="EC con rec"/>
    <n v="1.482"/>
    <n v="1.48"/>
    <n v="20"/>
    <n v="1.48"/>
    <n v="0.2"/>
    <n v="7"/>
    <n v="20"/>
    <n v="7"/>
    <s v="VAM"/>
    <n v="1"/>
    <n v="1733"/>
    <s v="A"/>
    <s v="VAM"/>
    <s v="Volcán Auca Mahuida"/>
    <x v="1"/>
    <s v="VAM-47aIC5087A"/>
  </r>
  <r>
    <s v="BOLLAND &amp; CIA. S.A.U"/>
    <d v="2023-12-01T00:00:00"/>
    <s v="Rincon de los Sauces"/>
    <s v="Señal Picada VAM"/>
    <s v="VAM"/>
    <n v="221169"/>
    <s v="Linea de pozo"/>
    <s v="VAM-47a"/>
    <s v="VAM-47a"/>
    <m/>
    <s v="Aseguramiento de Flujo"/>
    <s v="Inhibidor de parafinas"/>
    <x v="4"/>
    <n v="1000518676"/>
    <n v="13"/>
    <n v="9.1"/>
    <n v="3.9"/>
    <n v="240"/>
    <n v="10.92"/>
    <n v="1200"/>
    <s v="Caudal de neta/día"/>
    <x v="0"/>
    <n v="29"/>
    <n v="29"/>
    <n v="316.68"/>
    <n v="330"/>
    <n v="330"/>
    <d v="2015-01-13T00:00:00"/>
    <s v="Programado"/>
    <d v="2023-03-29T00:00:00"/>
    <s v="0092-OESTE-23"/>
    <s v="Mariana del Pozo"/>
    <m/>
    <m/>
    <m/>
    <m/>
    <s v="Bombeo Mecánico"/>
    <s v="Continua"/>
    <s v="C"/>
    <s v="Lin. Conduc."/>
    <n v="10.92"/>
    <n v="10.92"/>
    <n v="20"/>
    <n v="10.92"/>
    <n v="1"/>
    <n v="11"/>
    <n v="20"/>
    <n v="11"/>
    <s v="VAM"/>
    <n v="2"/>
    <n v="1733"/>
    <s v="A"/>
    <s v="VAM"/>
    <s v="Volcán Auca Mahuida"/>
    <x v="1"/>
    <s v="VAM-47aIPB650"/>
  </r>
  <r>
    <s v="BOLLAND &amp; CIA. S.A.U"/>
    <d v="2023-12-01T00:00:00"/>
    <s v="Rincon de los Sauces"/>
    <s v="Señal Picada VAM"/>
    <s v="VAM"/>
    <n v="221169"/>
    <s v="Pozo productor "/>
    <s v="VAM-50a"/>
    <s v="VAM-50a"/>
    <m/>
    <s v="Integridad y Corrosión"/>
    <s v="Inhibidor de corrosión"/>
    <x v="3"/>
    <n v="1000232729"/>
    <n v="39"/>
    <n v="4.29"/>
    <n v="34.71"/>
    <n v="929"/>
    <n v="3.82"/>
    <n v="110"/>
    <s v="Caudal de agua/día"/>
    <x v="0"/>
    <n v="29"/>
    <n v="29"/>
    <n v="110.78"/>
    <n v="123.51851851851853"/>
    <n v="123.52"/>
    <d v="2014-03-07T00:00:00"/>
    <s v="Programado"/>
    <d v="2021-11-12T00:00:00"/>
    <s v="0277-OESTE-21"/>
    <m/>
    <m/>
    <m/>
    <m/>
    <m/>
    <s v="Bombeo Mecánico"/>
    <s v="Continua"/>
    <s v="C"/>
    <s v="EC con rec"/>
    <n v="3.8180999999999998"/>
    <n v="3.82"/>
    <n v="20"/>
    <n v="3.82"/>
    <n v="1"/>
    <n v="4"/>
    <n v="20"/>
    <n v="4"/>
    <s v="VAM"/>
    <n v="1"/>
    <n v="1831"/>
    <s v="B"/>
    <s v="VAM"/>
    <s v="Volcán Auca Mahuida"/>
    <x v="1"/>
    <s v="VAM-50aCY51W"/>
  </r>
  <r>
    <s v="BOLLAND &amp; CIA. S.A.U"/>
    <d v="2023-12-01T00:00:00"/>
    <s v="Rincon de los Sauces"/>
    <s v="Señal Picada VAM"/>
    <s v="VAM"/>
    <n v="221169"/>
    <s v="Pozo productor "/>
    <s v="VAM-52a"/>
    <s v="VAM-52a"/>
    <m/>
    <s v="Integridad y Corrosión"/>
    <s v="Inhibidor de corrosión"/>
    <x v="3"/>
    <n v="1000232729"/>
    <n v="31.2"/>
    <n v="5.6159999999999997"/>
    <n v="25.584"/>
    <n v="520"/>
    <n v="3.58"/>
    <n v="140"/>
    <s v="Caudal de agua/día"/>
    <x v="0"/>
    <n v="29"/>
    <n v="29"/>
    <n v="103.82000000000001"/>
    <n v="112.77777777777777"/>
    <n v="112.78"/>
    <d v="2023-01-30T00:00:00"/>
    <s v="Programado"/>
    <d v="2023-01-04T00:00:00"/>
    <s v="0003-OESTE-23"/>
    <s v="Mariana del Pozo"/>
    <m/>
    <m/>
    <m/>
    <m/>
    <s v="Bombeo Mecánico"/>
    <s v="Continua"/>
    <s v="C"/>
    <s v="EC con rec"/>
    <n v="3.5817599999999996"/>
    <n v="3.58"/>
    <n v="20"/>
    <n v="3.58"/>
    <n v="1"/>
    <n v="4"/>
    <n v="20"/>
    <n v="4"/>
    <s v="VAM"/>
    <n v="1"/>
    <n v="2003"/>
    <s v="B"/>
    <s v="VAM"/>
    <s v="Volcán Auca Mahuida"/>
    <x v="1"/>
    <s v="VAM-52aCY51W"/>
  </r>
  <r>
    <s v="BOLLAND &amp; CIA. S.A.U"/>
    <d v="2023-12-01T00:00:00"/>
    <s v="Rincon de los Sauces"/>
    <s v="Señal Picada VAM"/>
    <s v="VAM"/>
    <n v="221169"/>
    <s v="Pozo productor "/>
    <s v="VAM-53(d)[00]a"/>
    <s v="VAM-53(d)[00]a"/>
    <m/>
    <s v="Integridad y Corrosión"/>
    <s v="Inhibidor de corrosión/Incrustaciones"/>
    <x v="9"/>
    <n v="50695199"/>
    <n v="4.4000000000000004"/>
    <n v="4.2679999999999998"/>
    <n v="0.13200000000000001"/>
    <n v="404"/>
    <n v="5.12"/>
    <n v="38800"/>
    <s v="Caudal de agua/día"/>
    <x v="0"/>
    <n v="29"/>
    <n v="0"/>
    <n v="148.47999999999999"/>
    <n v="0"/>
    <n v="0"/>
    <d v="2017-04-12T00:00:00"/>
    <s v="Programado"/>
    <d v="2017-02-14T00:00:00"/>
    <s v="BND21-IT114-0217"/>
    <s v="Mariana del Pozo"/>
    <m/>
    <m/>
    <m/>
    <m/>
    <s v="Bombeo Mecánico"/>
    <s v="Continua"/>
    <s v="C"/>
    <s v="EC con rec"/>
    <n v="5.1215999999999999"/>
    <n v="5.12"/>
    <n v="20"/>
    <n v="5.12"/>
    <n v="1"/>
    <n v="5"/>
    <n v="20"/>
    <n v="5"/>
    <s v="VAM"/>
    <n v="1"/>
    <n v="1779"/>
    <s v="B"/>
    <s v="VAM"/>
    <s v="Volcán Auca Mahuida"/>
    <x v="0"/>
    <s v="VAM-53(d)[00]aICS400"/>
  </r>
  <r>
    <s v="BOLLAND &amp; CIA. S.A.U"/>
    <d v="2023-12-01T00:00:00"/>
    <s v="Rincon de los Sauces"/>
    <s v="Señal Picada VAM"/>
    <s v="VAM"/>
    <n v="221169"/>
    <s v="Pozo productor "/>
    <s v="VAM-58(d)[00]a"/>
    <s v="VAM-58(d)[00]a"/>
    <m/>
    <s v="Integridad y Corrosión"/>
    <s v="Inhibidor de corrosión"/>
    <x v="3"/>
    <n v="1000232729"/>
    <n v="6"/>
    <n v="2.88"/>
    <n v="3.12"/>
    <n v="2900"/>
    <n v="6.24"/>
    <n v="2000"/>
    <s v="Caudal de agua/día"/>
    <x v="0"/>
    <n v="29"/>
    <n v="29"/>
    <n v="180.96"/>
    <n v="102.03703703703704"/>
    <n v="102.04"/>
    <d v="2018-03-27T00:00:00"/>
    <s v="Programado"/>
    <d v="2021-11-10T00:00:00"/>
    <s v="0272-OESTE-21"/>
    <s v="Mariana del Pozo"/>
    <m/>
    <m/>
    <m/>
    <m/>
    <s v="Bombeo Mecánico"/>
    <s v="Continua"/>
    <s v="C"/>
    <s v="EC con rec"/>
    <n v="6.24"/>
    <n v="6.24"/>
    <n v="20"/>
    <n v="6.24"/>
    <n v="1"/>
    <n v="6"/>
    <n v="20"/>
    <n v="6"/>
    <s v="VAM"/>
    <n v="1"/>
    <n v="1738"/>
    <s v="B"/>
    <s v="VAM"/>
    <s v="Volcán Auca Mahuida"/>
    <x v="1"/>
    <s v="VAM-58(d)[00]aCY51W"/>
  </r>
  <r>
    <s v="BOLLAND &amp; CIA. S.A.U"/>
    <d v="2023-12-01T00:00:00"/>
    <s v="Rincon de los Sauces"/>
    <s v="Señal Picada VAM"/>
    <s v="VAM"/>
    <n v="221169"/>
    <s v="Pozo productor "/>
    <s v="VAM-59(d)[00]a"/>
    <s v="VAM-59(d)[00]a"/>
    <m/>
    <s v="Integridad y Corrosión"/>
    <s v="Inhibidor de corrosión/Incrustaciones"/>
    <x v="9"/>
    <n v="50695199"/>
    <n v="18"/>
    <n v="5.4"/>
    <n v="12.6"/>
    <n v="847"/>
    <n v="5.63"/>
    <n v="447"/>
    <s v="Caudal de agua/día"/>
    <x v="0"/>
    <n v="29"/>
    <n v="0"/>
    <n v="163.27000000000001"/>
    <n v="0"/>
    <n v="0"/>
    <d v="2018-09-18T00:00:00"/>
    <s v="Programado"/>
    <d v="2023-02-14T00:00:00"/>
    <s v="0044-OESTE-23"/>
    <s v="Mariana del Pozo"/>
    <m/>
    <m/>
    <m/>
    <m/>
    <s v="Bombeo Mecánico"/>
    <s v="Continua"/>
    <s v="C"/>
    <s v="EC con rec"/>
    <n v="5.6322000000000001"/>
    <n v="5.63"/>
    <n v="20"/>
    <n v="5.63"/>
    <n v="1"/>
    <n v="6"/>
    <n v="20"/>
    <n v="6"/>
    <s v="VAM"/>
    <n v="1"/>
    <n v="1692"/>
    <s v="B"/>
    <s v="VAM"/>
    <s v="Volcán Auca Mahuida"/>
    <x v="0"/>
    <s v="VAM-59(d)[00]aICS400"/>
  </r>
  <r>
    <s v="BOLLAND &amp; CIA. S.A.U"/>
    <d v="2023-12-01T00:00:00"/>
    <s v="Rincon de los Sauces"/>
    <s v="Señal Picada VAM"/>
    <s v="VAM"/>
    <n v="221169"/>
    <s v="Linea de pozo"/>
    <s v="VAM-66a"/>
    <s v="VAM-66a"/>
    <m/>
    <s v="Aseguramiento de Flujo"/>
    <s v="Inhibidor de parafinas"/>
    <x v="4"/>
    <n v="1000518676"/>
    <n v="27.5"/>
    <n v="17.600000000000001"/>
    <n v="9.9"/>
    <n v="780"/>
    <n v="13.73"/>
    <n v="780"/>
    <s v="Caudal de neta/día"/>
    <x v="0"/>
    <n v="29"/>
    <n v="29"/>
    <n v="398.17"/>
    <n v="430.32258064516128"/>
    <n v="430.32"/>
    <d v="2019-08-30T00:00:00"/>
    <s v="Programado"/>
    <d v="2023-05-30T00:00:00"/>
    <s v="0134-OESTE-23"/>
    <s v="Mariana del Pozo"/>
    <m/>
    <m/>
    <m/>
    <m/>
    <s v="Bombeo Mecánico"/>
    <s v="Continua"/>
    <s v="C"/>
    <s v="Lin. Conduc."/>
    <n v="13.728000000000002"/>
    <n v="13.73"/>
    <n v="20"/>
    <n v="13.73"/>
    <n v="1"/>
    <n v="14"/>
    <n v="20"/>
    <n v="14"/>
    <s v="VAM"/>
    <n v="1"/>
    <n v="1660"/>
    <s v="A"/>
    <s v="VAM"/>
    <s v="Volcán Auca Mahuida"/>
    <x v="1"/>
    <s v="VAM-66aIPB650"/>
  </r>
  <r>
    <s v="BOLLAND &amp; CIA. S.A.U"/>
    <d v="2023-12-01T00:00:00"/>
    <s v="Rincon de los Sauces"/>
    <s v="Señal Picada VAM"/>
    <s v="VAM"/>
    <n v="221169"/>
    <s v="Pozo productor "/>
    <s v="VAM-70[00]a"/>
    <s v="VAM-70[00]a"/>
    <m/>
    <s v="Integridad y Corrosión"/>
    <s v="Inhibidor de corrosión/Incrustaciones"/>
    <x v="9"/>
    <n v="50695199"/>
    <n v="0"/>
    <n v="0"/>
    <n v="0"/>
    <n v="0"/>
    <n v="0"/>
    <n v="9500"/>
    <s v="Caudal de agua/día"/>
    <x v="0"/>
    <n v="29"/>
    <n v="0"/>
    <n v="0"/>
    <n v="0"/>
    <s v=""/>
    <d v="2018-09-19T00:00:00"/>
    <s v="Programado"/>
    <d v="2021-12-09T00:00:00"/>
    <s v="0320-OESTE-21"/>
    <s v="Mariana del Pozo"/>
    <m/>
    <m/>
    <m/>
    <m/>
    <s v=""/>
    <s v="Continua"/>
    <s v="C"/>
    <s v="EC con rec"/>
    <n v="0"/>
    <n v="0"/>
    <n v="20"/>
    <n v="0"/>
    <n v="0.5"/>
    <n v="0"/>
    <n v="20"/>
    <n v="0"/>
    <s v="VAM"/>
    <n v="1"/>
    <n v="1634"/>
    <s v="S/C"/>
    <s v="VAM"/>
    <s v="Volcán Auca Mahuida"/>
    <x v="0"/>
    <s v="VAM-70[00]aICS400"/>
  </r>
  <r>
    <s v="BOLLAND &amp; CIA. S.A.U"/>
    <d v="2023-12-01T00:00:00"/>
    <s v="Rincon de los Sauces"/>
    <s v="Señal Picada VAM"/>
    <s v="VAM"/>
    <n v="221169"/>
    <s v="Pozo productor "/>
    <s v="VAM-73(d)[00]a"/>
    <s v="VAM-73(d)[00]a"/>
    <m/>
    <s v="Integridad y Corrosión"/>
    <s v="Inhibidor de corrosión/Incrustaciones"/>
    <x v="9"/>
    <n v="50695199"/>
    <n v="14.3"/>
    <n v="9.4380000000000006"/>
    <n v="4.8620000000000001"/>
    <n v="524"/>
    <n v="8.02"/>
    <n v="1650"/>
    <s v="Caudal de agua/día"/>
    <x v="0"/>
    <n v="29"/>
    <n v="0"/>
    <n v="232.57999999999998"/>
    <n v="0"/>
    <n v="0"/>
    <d v="2018-04-16T00:00:00"/>
    <s v="Programado"/>
    <d v="2019-10-10T00:00:00"/>
    <s v="BND21-IT451-1019"/>
    <s v="Mariana del Pozo"/>
    <m/>
    <m/>
    <m/>
    <m/>
    <s v="Bombeo Mecánico"/>
    <s v="Continua"/>
    <s v="C"/>
    <s v="EC con rec"/>
    <n v="8.0222999999999995"/>
    <n v="8.02"/>
    <n v="20"/>
    <n v="8.02"/>
    <n v="1"/>
    <n v="8"/>
    <n v="20"/>
    <n v="8"/>
    <s v="VAM"/>
    <n v="1"/>
    <n v="1541"/>
    <s v="A"/>
    <s v="VAM"/>
    <s v="Volcán Auca Mahuida"/>
    <x v="0"/>
    <s v="VAM-73(d)[00]aICS400"/>
  </r>
  <r>
    <s v="BOLLAND &amp; CIA. S.A.U"/>
    <d v="2023-12-01T00:00:00"/>
    <s v="Rincon de los Sauces"/>
    <s v="Señal Picada VAM"/>
    <s v="VAM"/>
    <n v="221169"/>
    <s v="Pozo productor "/>
    <s v="VAM-89(d)[00]a"/>
    <s v="VAM-89(d)[00]a"/>
    <m/>
    <s v="Integridad y Corrosión"/>
    <s v="Inhibidor de corrosión/Incrustaciones"/>
    <x v="9"/>
    <n v="50695199"/>
    <n v="15.6"/>
    <n v="14.507999999999999"/>
    <n v="1.0920000000000001"/>
    <n v="546"/>
    <n v="7.64"/>
    <n v="7000"/>
    <s v="Caudal de agua/día"/>
    <x v="0"/>
    <n v="29"/>
    <n v="29"/>
    <n v="221.56"/>
    <n v="233.87096774193549"/>
    <n v="233.87"/>
    <d v="2019-01-08T00:00:00"/>
    <s v="Programado"/>
    <d v="2022-11-10T00:00:00"/>
    <s v="0306-OESTE-22"/>
    <s v="Mariana del Pozo"/>
    <m/>
    <m/>
    <m/>
    <m/>
    <s v="Bombeo Mecánico"/>
    <s v="Continua"/>
    <s v="C"/>
    <s v="EC con rec"/>
    <n v="7.644000000000001"/>
    <n v="7.64"/>
    <n v="20"/>
    <n v="7.64"/>
    <n v="1"/>
    <n v="8"/>
    <n v="20"/>
    <n v="8"/>
    <s v="VAM"/>
    <n v="1"/>
    <n v="1839"/>
    <s v="A"/>
    <s v="VAM"/>
    <s v="Volcán Auca Mahuida"/>
    <x v="1"/>
    <s v="VAM-89(d)[00]aICS400"/>
  </r>
  <r>
    <s v="BOLLAND &amp; CIA. S.A.U"/>
    <d v="2023-12-01T00:00:00"/>
    <s v="Rincon de los Sauces"/>
    <s v="Señal Picada VAM"/>
    <s v="VAM"/>
    <n v="221169"/>
    <s v="Pozo productor "/>
    <s v="VAM-89(d)[00]a"/>
    <s v="VAM-89(d)[00]a"/>
    <m/>
    <s v="Aseguramiento de Flujo"/>
    <s v="Inhibidor de parafinas"/>
    <x v="15"/>
    <n v="1000582064"/>
    <n v="15.6"/>
    <n v="14.507999999999999"/>
    <n v="1.0920000000000001"/>
    <n v="546"/>
    <n v="11.61"/>
    <n v="800"/>
    <s v="Caudal de neta/día"/>
    <x v="0"/>
    <n v="29"/>
    <n v="29"/>
    <n v="336.69"/>
    <n v="520"/>
    <n v="336.69"/>
    <d v="2021-07-21T00:00:00"/>
    <s v="Programado"/>
    <d v="2022-11-10T00:00:00"/>
    <s v="0306-OESTE-22"/>
    <s v="Mariana del Pozo"/>
    <m/>
    <m/>
    <m/>
    <m/>
    <s v="Bombeo Mecánico"/>
    <s v="Continua"/>
    <s v="C"/>
    <s v="EC con rec"/>
    <n v="11.606399999999999"/>
    <n v="11.61"/>
    <n v="20"/>
    <n v="11.61"/>
    <n v="1"/>
    <n v="12"/>
    <n v="20"/>
    <n v="12"/>
    <s v="VAM"/>
    <n v="2"/>
    <n v="1839"/>
    <s v="A"/>
    <s v="VAM"/>
    <s v="Volcán Auca Mahuida"/>
    <x v="1"/>
    <s v="VAM-89(d)[00]aIPB279"/>
  </r>
  <r>
    <s v="BOLLAND &amp; CIA. S.A.U"/>
    <d v="2023-12-01T00:00:00"/>
    <s v="Rincon de los Sauces"/>
    <s v="Señal Picada VAM"/>
    <s v="VAM"/>
    <n v="221169"/>
    <s v="Pozo productor "/>
    <s v="VAM.a-87(d)[00]a"/>
    <s v="VAM.a-87(d)[00]a"/>
    <m/>
    <s v="Aseguramiento de Flujo"/>
    <s v="Inhibidor de parafinas"/>
    <x v="7"/>
    <n v="1000544363"/>
    <n v="2.23"/>
    <n v="2.1030000000000002"/>
    <n v="0.127"/>
    <n v="82"/>
    <n v="6.1"/>
    <n v="2900"/>
    <s v="Caudal de neta/día"/>
    <x v="0"/>
    <n v="29"/>
    <n v="29"/>
    <n v="176.89999999999998"/>
    <n v="177.74193548387098"/>
    <n v="177.74"/>
    <d v="2018-12-19T00:00:00"/>
    <s v="Programado"/>
    <d v="2022-06-23T00:00:00"/>
    <s v="0170-OESTE-22"/>
    <s v="Mariana del Pozo"/>
    <m/>
    <m/>
    <m/>
    <m/>
    <s v="Bombeo Mecánico"/>
    <s v="Continua"/>
    <s v="C"/>
    <s v="Lin. Conduc."/>
    <n v="6.0987000000000009"/>
    <n v="6.1"/>
    <n v="20"/>
    <n v="6.1"/>
    <n v="1"/>
    <n v="6"/>
    <n v="20"/>
    <n v="6"/>
    <s v="VAM"/>
    <n v="1"/>
    <n v="1851"/>
    <s v="C"/>
    <s v="VAM"/>
    <s v="Volcán Auca Mahuida"/>
    <x v="1"/>
    <s v="VAM.a-87(d)[00]aIPB658"/>
  </r>
  <r>
    <s v="BOLLAND &amp; CIA. S.A.U"/>
    <d v="2023-12-01T00:00:00"/>
    <s v="Rincon de los Sauces"/>
    <s v="Señal Picada VAM"/>
    <s v="VAM"/>
    <n v="221169"/>
    <s v="Pozo productor "/>
    <s v="VAM-65a(d)"/>
    <s v="VAM-65a(d)"/>
    <m/>
    <s v="Aseguramiento de Flujo"/>
    <s v="Inhibidor de parafinas"/>
    <x v="7"/>
    <n v="1000544363"/>
    <n v="14.4"/>
    <n v="14.342000000000001"/>
    <n v="5.8000000000000003E-2"/>
    <n v="2477"/>
    <n v="16.489999999999998"/>
    <n v="1150"/>
    <s v="Caudal de neta/día"/>
    <x v="0"/>
    <n v="29"/>
    <n v="29"/>
    <n v="478.21"/>
    <n v="439.67741935483872"/>
    <n v="439.68"/>
    <d v="2021-02-21T00:00:00"/>
    <s v="Programado"/>
    <d v="2023-03-08T00:00:00"/>
    <s v="Minuta YPF 18-4-23"/>
    <s v="Mariana del Pozo"/>
    <m/>
    <m/>
    <m/>
    <m/>
    <s v="Bombeo Mecánico"/>
    <s v="Continua"/>
    <s v="C"/>
    <s v="EC con rec"/>
    <n v="16.493299999999998"/>
    <n v="16.489999999999998"/>
    <n v="20"/>
    <n v="16.489999999999998"/>
    <n v="1"/>
    <n v="16"/>
    <n v="20"/>
    <n v="16"/>
    <s v="VAM"/>
    <n v="1"/>
    <n v="1624"/>
    <s v="A"/>
    <s v="VAM"/>
    <s v="Volcán Auca Mahuida"/>
    <x v="1"/>
    <s v="VAM-65a(d)IPB658"/>
  </r>
  <r>
    <s v="BOLLAND &amp; CIA. S.A.U"/>
    <d v="2023-12-01T00:00:00"/>
    <s v="Rincon de los Sauces"/>
    <s v="Señal Picada VAM"/>
    <s v="VAM"/>
    <n v="221169"/>
    <s v="Pozo productor "/>
    <s v="RiAlN-2[01]b"/>
    <s v="RiAlN-2[01]b"/>
    <m/>
    <s v="Aseguramiento de Flujo"/>
    <s v="Inhibidor de parafinas"/>
    <x v="15"/>
    <n v="1000582064"/>
    <n v="20.399999999999999"/>
    <n v="20.196000000000002"/>
    <n v="0.20399999999999999"/>
    <n v="623"/>
    <n v="12.12"/>
    <n v="600"/>
    <s v="Caudal de neta/día"/>
    <x v="0"/>
    <n v="29"/>
    <n v="29"/>
    <n v="351.47999999999996"/>
    <n v="332.09677419354836"/>
    <n v="332.1"/>
    <d v="2021-06-10T00:00:00"/>
    <s v="Programado"/>
    <d v="2023-05-16T00:00:00"/>
    <s v="0127-OESTE-23"/>
    <s v="Mariana del Pozo"/>
    <m/>
    <m/>
    <m/>
    <m/>
    <s v="Bombeo Mecánico"/>
    <s v="Continua"/>
    <s v="C"/>
    <s v="EC con rec"/>
    <n v="12.117599999999999"/>
    <n v="12.12"/>
    <n v="20"/>
    <n v="12.12"/>
    <n v="1"/>
    <n v="12"/>
    <n v="20"/>
    <n v="12"/>
    <s v="VAM"/>
    <n v="1"/>
    <n v="1628"/>
    <s v="A"/>
    <s v="VAM"/>
    <s v="Volcán Auca Mahuida"/>
    <x v="1"/>
    <s v="RiAlN-2[01]bIPB279"/>
  </r>
  <r>
    <s v="BOLLAND &amp; CIA. S.A.U"/>
    <d v="2023-12-01T00:00:00"/>
    <s v="Rincon de los Sauces"/>
    <s v="Señal Picada VAM"/>
    <s v="SP- 06"/>
    <n v="222052"/>
    <s v="Pozo productor "/>
    <s v="SP-138(I)[00]a"/>
    <s v="SP-138(I)[00]a"/>
    <m/>
    <s v="Integridad y Corrosión"/>
    <s v="Inhibidor de corrosión"/>
    <x v="3"/>
    <n v="1000232729"/>
    <n v="153.19999999999999"/>
    <n v="6.3419999999999996"/>
    <n v="146.858"/>
    <n v="100"/>
    <n v="5.14"/>
    <n v="35"/>
    <s v="Caudal de agua/día"/>
    <x v="0"/>
    <n v="29"/>
    <n v="29"/>
    <n v="149.06"/>
    <n v="172.43243243243242"/>
    <n v="172.43"/>
    <d v="2021-03-31T00:00:00"/>
    <s v="Programado"/>
    <d v="2021-03-31T00:00:00"/>
    <s v="BND21-IT494-0720 rev-1"/>
    <s v="Mariana del Pozo"/>
    <m/>
    <m/>
    <m/>
    <m/>
    <s v="Cavidad Progresiva"/>
    <s v="Continua"/>
    <s v="C"/>
    <s v="EC con rec"/>
    <n v="5.1400299999999994"/>
    <n v="5.14"/>
    <n v="20"/>
    <n v="5.14"/>
    <n v="1"/>
    <n v="5"/>
    <n v="20"/>
    <n v="5"/>
    <s v="SP 2"/>
    <n v="1"/>
    <n v="1675"/>
    <s v="B"/>
    <s v="SP- 06"/>
    <s v="Señal Picada"/>
    <x v="1"/>
    <s v="SP-138(I)[00]aCY51W"/>
  </r>
  <r>
    <s v="BOLLAND &amp; CIA. S.A.U"/>
    <d v="2023-12-01T00:00:00"/>
    <s v="Rincon de los Sauces"/>
    <s v="Señal Picada VAM"/>
    <s v="SP-10"/>
    <n v="222052"/>
    <s v="Pozo productor "/>
    <s v="SP-504a"/>
    <s v="SP-504a"/>
    <m/>
    <s v="Integridad y Corrosión"/>
    <s v="Inhibidor de corrosión"/>
    <x v="3"/>
    <n v="1000232729"/>
    <n v="38.6"/>
    <n v="2.1230000000000002"/>
    <n v="36.476999999999997"/>
    <n v="100"/>
    <n v="4.74"/>
    <n v="130"/>
    <s v="Caudal de agua/día"/>
    <x v="0"/>
    <n v="29"/>
    <n v="0"/>
    <n v="137.46"/>
    <n v="0"/>
    <n v="0"/>
    <d v="2022-01-07T00:00:00"/>
    <s v="Programado"/>
    <d v="2022-01-05T00:00:00"/>
    <s v="Minuta YPF 5-1-22"/>
    <s v="Mariana del Pozo"/>
    <m/>
    <m/>
    <m/>
    <m/>
    <s v="Cavidad Progresiva"/>
    <s v="Continua"/>
    <s v="C"/>
    <s v="Continua"/>
    <n v="4.7420099999999996"/>
    <n v="4.74"/>
    <n v="20"/>
    <n v="4.74"/>
    <n v="1"/>
    <n v="5"/>
    <n v="20"/>
    <n v="5"/>
    <s v="SP 2"/>
    <m/>
    <n v="2105"/>
    <s v="A"/>
    <s v="SP-10"/>
    <s v="Señal Picada"/>
    <x v="0"/>
    <s v="SP-504aCY51W"/>
  </r>
  <r>
    <s v="BOLLAND &amp; CIA. S.A.U"/>
    <d v="2023-12-01T00:00:00"/>
    <s v="Rincon de los Sauces"/>
    <s v="Señal Picada VAM"/>
    <s v="VAM"/>
    <n v="221169"/>
    <s v="Pozo productor "/>
    <s v="VAM-25a"/>
    <s v="VAM-25a"/>
    <m/>
    <s v="Integridad y Corrosión"/>
    <s v="Inhibidor de incrustaciones"/>
    <x v="1"/>
    <n v="50601018"/>
    <n v="68"/>
    <n v="8.2959999999999994"/>
    <n v="59.704000000000001"/>
    <n v="2700"/>
    <n v="1.31"/>
    <n v="22"/>
    <s v="Caudal de agua/día"/>
    <x v="0"/>
    <n v="29"/>
    <n v="29"/>
    <n v="37.99"/>
    <n v="41.888888888888886"/>
    <n v="41.89"/>
    <d v="2020-11-12T00:00:00"/>
    <s v="Programado"/>
    <d v="2022-01-25T00:00:00"/>
    <s v="0018-OESTE-22"/>
    <s v="Mariana del Pozo"/>
    <m/>
    <m/>
    <m/>
    <m/>
    <s v="Electro Sumergible"/>
    <s v="Continua"/>
    <s v="C"/>
    <s v="Capilar"/>
    <n v="1.313488"/>
    <n v="1.31"/>
    <n v="20"/>
    <n v="1.31"/>
    <n v="0.2"/>
    <n v="7"/>
    <n v="20"/>
    <n v="7"/>
    <s v="VAM"/>
    <m/>
    <n v="1470"/>
    <s v="A"/>
    <s v="VAM"/>
    <s v="Volcán Auca Mahuida"/>
    <x v="1"/>
    <s v="VAM-25aIC5087A"/>
  </r>
  <r>
    <s v="BOLLAND &amp; CIA. S.A.U"/>
    <d v="2023-12-01T00:00:00"/>
    <s v="Rincon de los Sauces"/>
    <s v="Señal Picada VAM"/>
    <s v="SP- 07"/>
    <n v="222052"/>
    <s v="Pozo productor "/>
    <s v="SP-148(I)[00]a"/>
    <s v="SP-148(I)[00]a"/>
    <m/>
    <s v="Integridad y Corrosión"/>
    <s v="Inhibidor de incrustaciones"/>
    <x v="1"/>
    <n v="50601018"/>
    <n v="171"/>
    <n v="1.1970000000000001"/>
    <n v="169.803"/>
    <n v="10"/>
    <n v="3.74"/>
    <n v="22"/>
    <s v="Caudal de agua/día"/>
    <x v="0"/>
    <n v="29"/>
    <n v="0"/>
    <n v="108.46000000000001"/>
    <n v="0"/>
    <n v="0"/>
    <d v="2014-09-01T00:00:00"/>
    <s v="Programado"/>
    <d v="2022-05-20T00:00:00"/>
    <s v="0135-OESTE-22"/>
    <s v="Mariana del Pozo"/>
    <m/>
    <m/>
    <m/>
    <m/>
    <s v="Electro Sumergible"/>
    <s v="Continua"/>
    <s v="C"/>
    <s v="Capilar"/>
    <n v="3.7356660000000002"/>
    <n v="3.74"/>
    <n v="20"/>
    <n v="3.74"/>
    <n v="0.5"/>
    <n v="7"/>
    <n v="20"/>
    <n v="7"/>
    <s v="SP 2"/>
    <n v="1"/>
    <n v="3242"/>
    <s v="A"/>
    <s v="SP- 07"/>
    <s v="Señal Picada"/>
    <x v="0"/>
    <s v="SP-148(I)[00]aIC5087A"/>
  </r>
  <r>
    <s v="BOLLAND &amp; CIA. S.A.U"/>
    <d v="2023-12-01T00:00:00"/>
    <s v="Rincon de los Sauces"/>
    <s v="Señal Picada VAM"/>
    <s v="SP- 06"/>
    <n v="222052"/>
    <s v="Pozo productor "/>
    <s v="SP-392a"/>
    <s v="SP-392a"/>
    <m/>
    <s v="Integridad y Corrosión"/>
    <s v="Inhibidor de corrosión"/>
    <x v="3"/>
    <n v="1000232729"/>
    <n v="51"/>
    <n v="4.59"/>
    <n v="46.41"/>
    <n v="100"/>
    <n v="4.18"/>
    <n v="90"/>
    <s v="Caudal de agua/día"/>
    <x v="0"/>
    <n v="29"/>
    <n v="0"/>
    <n v="121.22"/>
    <n v="0"/>
    <n v="0"/>
    <d v="2022-01-12T00:00:00"/>
    <s v="Programado"/>
    <d v="2021-08-05T00:00:00"/>
    <s v="0144-OESTE-21"/>
    <s v="Mariana del Pozo"/>
    <m/>
    <m/>
    <m/>
    <m/>
    <s v="Bombeo Mecánico"/>
    <s v="Continua"/>
    <s v="C"/>
    <s v="EC "/>
    <n v="4.1768999999999998"/>
    <n v="4.18"/>
    <n v="20"/>
    <n v="4.18"/>
    <n v="1"/>
    <n v="4"/>
    <n v="20"/>
    <n v="4"/>
    <s v="SP 1"/>
    <n v="2"/>
    <n v="1850"/>
    <s v="A"/>
    <s v="SP- 06"/>
    <s v="Señal Picada"/>
    <x v="0"/>
    <s v="SP-392aCY51W"/>
  </r>
  <r>
    <s v="BOLLAND &amp; CIA. S.A.U"/>
    <d v="2023-12-01T00:00:00"/>
    <s v="Rincon de los Sauces"/>
    <s v="Señal Picada VAM"/>
    <s v="SP- 07"/>
    <n v="222052"/>
    <s v="Pozo productor "/>
    <s v="SP-476a"/>
    <s v="SP-476a"/>
    <m/>
    <s v="Integridad y Corrosión"/>
    <s v="Inhibidor de incrustaciones"/>
    <x v="1"/>
    <n v="50601018"/>
    <n v="198"/>
    <n v="1.98"/>
    <n v="196.02"/>
    <n v="10"/>
    <n v="4.9000000000000004"/>
    <n v="25"/>
    <s v="Caudal de agua/día"/>
    <x v="0"/>
    <n v="29"/>
    <n v="0"/>
    <n v="142.10000000000002"/>
    <n v="0"/>
    <n v="0"/>
    <d v="2022-08-31T00:00:00"/>
    <s v="Programado"/>
    <d v="2022-08-31T00:00:00"/>
    <s v="0236-OESTE-22"/>
    <s v="Mariana del Pozo"/>
    <m/>
    <m/>
    <m/>
    <m/>
    <s v="Electro Sumergible"/>
    <s v="Continua"/>
    <s v="C"/>
    <s v="Capilar"/>
    <n v="4.9005000000000001"/>
    <n v="4.9000000000000004"/>
    <n v="20"/>
    <n v="4.9000000000000004"/>
    <n v="0.5"/>
    <n v="10"/>
    <n v="20"/>
    <n v="10"/>
    <s v="SP 2"/>
    <n v="1"/>
    <n v="1512"/>
    <s v="A"/>
    <s v="SP- 07"/>
    <s v="Señal Picada"/>
    <x v="0"/>
    <s v="SP-476aIC5087A"/>
  </r>
  <r>
    <s v="BOLLAND &amp; CIA. S.A.U"/>
    <d v="2023-12-01T00:00:00"/>
    <s v="Rincon de los Sauces"/>
    <s v="Señal Picada VAM"/>
    <s v="SP- 02"/>
    <n v="222052"/>
    <s v="Pozo productor "/>
    <s v="SP-278"/>
    <s v="SP-278"/>
    <m/>
    <s v="Integridad y Corrosión"/>
    <s v="Biocida"/>
    <x v="6"/>
    <n v="50600926"/>
    <n v="212"/>
    <n v="1.696"/>
    <n v="210.304"/>
    <n v="100"/>
    <n v="47.32"/>
    <n v="15"/>
    <s v="Caudal de agua entre batchs"/>
    <x v="2"/>
    <n v="2"/>
    <n v="2"/>
    <n v="94.64"/>
    <n v="94.64"/>
    <n v="94.64"/>
    <d v="2021-11-03T00:00:00"/>
    <s v="Programado"/>
    <d v="2021-11-03T00:00:00"/>
    <s v="Minuta YPF 3-11-21"/>
    <s v="Mariana del Pozo"/>
    <m/>
    <m/>
    <m/>
    <m/>
    <s v="Electro Sumergible"/>
    <s v="Batch"/>
    <s v="Q"/>
    <s v="Batch"/>
    <n v="3.15456"/>
    <n v="47.32"/>
    <n v="47.32"/>
    <n v="47.32"/>
    <n v="1"/>
    <n v="47"/>
    <n v="47"/>
    <n v="47"/>
    <s v="Camioneros"/>
    <m/>
    <n v="2717"/>
    <s v="A"/>
    <s v="SP- 02"/>
    <s v="Señal Picada"/>
    <x v="1"/>
    <s v="SP-278BX960"/>
  </r>
  <r>
    <s v="BOLLAND &amp; CIA. S.A.U"/>
    <d v="2023-12-01T00:00:00"/>
    <s v="Rincon de los Sauces"/>
    <s v="Señal Picada VAM"/>
    <s v="SP- 03"/>
    <n v="222052"/>
    <s v="Pozo productor "/>
    <s v="SP-63(I)"/>
    <s v="SP-63(I)"/>
    <m/>
    <s v="Integridad y Corrosión"/>
    <s v="Biocida"/>
    <x v="6"/>
    <n v="50600926"/>
    <n v="207"/>
    <n v="2.2770000000000001"/>
    <n v="204.72300000000001"/>
    <n v="100"/>
    <n v="46.06"/>
    <n v="15"/>
    <s v="Caudal de agua entre batchs"/>
    <x v="2"/>
    <n v="2"/>
    <n v="2"/>
    <n v="92.12"/>
    <n v="92.12"/>
    <n v="92.12"/>
    <d v="2016-09-23T00:00:00"/>
    <s v="Programado"/>
    <d v="2022-11-14T00:00:00"/>
    <s v="0309-OESTE-22"/>
    <s v="Mariana del Pozo"/>
    <m/>
    <m/>
    <m/>
    <m/>
    <s v="Electro Sumergible"/>
    <s v="Batch"/>
    <s v="Q"/>
    <s v="Batch"/>
    <n v="3.0708450000000003"/>
    <n v="46.06"/>
    <n v="46.06"/>
    <n v="46.06"/>
    <n v="1"/>
    <n v="46"/>
    <n v="46"/>
    <n v="46"/>
    <s v="SP 2"/>
    <m/>
    <n v="2666"/>
    <s v="A"/>
    <s v="SP- 03"/>
    <s v="Señal Picada"/>
    <x v="1"/>
    <s v="SP-63(I)BX960"/>
  </r>
  <r>
    <s v="BOLLAND &amp; CIA. S.A.U"/>
    <d v="2023-12-01T00:00:00"/>
    <s v="Rincon de los Sauces"/>
    <s v="Señal Picada VAM"/>
    <s v="SP- 06"/>
    <n v="222052"/>
    <s v="Pozo productor "/>
    <s v="SP-311a"/>
    <s v="SP-311a"/>
    <m/>
    <s v="Integridad y Corrosión"/>
    <s v="Biocida"/>
    <x v="6"/>
    <n v="50600926"/>
    <n v="193.7"/>
    <n v="1.1619999999999999"/>
    <n v="192.53800000000001"/>
    <n v="250"/>
    <n v="72.2"/>
    <n v="25"/>
    <s v="Caudal de agua entre batchs"/>
    <x v="2"/>
    <n v="2"/>
    <n v="2"/>
    <n v="144.4"/>
    <n v="144.4"/>
    <n v="144.4"/>
    <d v="2016-09-07T00:00:00"/>
    <s v="Programado"/>
    <d v="2020-08-11T00:00:00"/>
    <s v="BND21-IT496-0820"/>
    <s v="Mariana del Pozo"/>
    <m/>
    <m/>
    <m/>
    <m/>
    <s v="Electro Sumergible"/>
    <s v="Batch"/>
    <s v="Q"/>
    <s v="Batch"/>
    <n v="4.8134500000000005"/>
    <n v="72.2"/>
    <n v="72.2"/>
    <n v="72.2"/>
    <n v="1"/>
    <n v="72"/>
    <n v="72"/>
    <n v="72"/>
    <s v="SP 2"/>
    <m/>
    <n v="2018"/>
    <s v="C"/>
    <s v="SP- 06"/>
    <s v="Señal Picada"/>
    <x v="1"/>
    <s v="SP-311aBX960"/>
  </r>
  <r>
    <s v="BOLLAND &amp; CIA. S.A.U"/>
    <d v="2023-12-01T00:00:00"/>
    <s v="Rincon de los Sauces"/>
    <s v="Señal Picada VAM"/>
    <s v="SP- 06"/>
    <n v="222052"/>
    <s v="Pozo productor "/>
    <s v="SP-109a(I)"/>
    <s v="SP-109a(I)"/>
    <m/>
    <s v="Integridad y Corrosión"/>
    <s v="Biocida"/>
    <x v="6"/>
    <n v="50600926"/>
    <n v="229.9"/>
    <n v="1.609"/>
    <n v="228.291"/>
    <n v="150"/>
    <n v="51.37"/>
    <n v="15"/>
    <s v="Caudal de agua entre batchs"/>
    <x v="2"/>
    <n v="2"/>
    <n v="2"/>
    <n v="102.74"/>
    <n v="102.74"/>
    <n v="102.74"/>
    <d v="2011-05-28T00:00:00"/>
    <s v="Programado"/>
    <d v="2023-01-30T00:00:00"/>
    <s v="Minuta YPF 31/1/23"/>
    <s v="Mariana del Pozo"/>
    <m/>
    <m/>
    <m/>
    <m/>
    <s v="Electro Sumergible"/>
    <s v="Batch"/>
    <s v="Q"/>
    <s v="Batch"/>
    <n v="3.4243649999999999"/>
    <n v="51.37"/>
    <n v="51.37"/>
    <n v="51.37"/>
    <n v="1"/>
    <n v="51"/>
    <n v="51"/>
    <n v="51"/>
    <s v="Camioneros"/>
    <m/>
    <n v="2000"/>
    <s v="B"/>
    <s v="SP- 06"/>
    <s v="Señal Picada"/>
    <x v="1"/>
    <s v="SP-109a(I)BX960"/>
  </r>
  <r>
    <s v="BOLLAND &amp; CIA. S.A.U"/>
    <d v="2023-12-01T00:00:00"/>
    <s v="Rincon de los Sauces"/>
    <s v="Señal Picada VAM"/>
    <s v="SCB- 01"/>
    <n v="222057"/>
    <s v="Pozo productor "/>
    <s v="SCB-139a"/>
    <s v="SCB-139a"/>
    <m/>
    <s v="Integridad y Corrosión"/>
    <s v="Inhibidor de corrosión"/>
    <x v="3"/>
    <n v="1000232729"/>
    <n v="57"/>
    <n v="7.98"/>
    <n v="49.02"/>
    <n v="123"/>
    <n v="36.770000000000003"/>
    <n v="50"/>
    <s v="Caudal de agua entre batchs"/>
    <x v="1"/>
    <n v="2"/>
    <n v="4"/>
    <n v="73.540000000000006"/>
    <n v="147.08000000000001"/>
    <n v="147.08000000000001"/>
    <d v="2023-04-11T00:00:00"/>
    <s v="Programado"/>
    <d v="2023-04-11T00:00:00"/>
    <s v="0099-OESTE-23"/>
    <s v="Mariana del Pozo"/>
    <m/>
    <m/>
    <m/>
    <m/>
    <s v="Bombeo Mecánico"/>
    <s v="Batch"/>
    <s v="Q"/>
    <s v="Batch&amp;Recirc"/>
    <n v="2.4510000000000001"/>
    <n v="36.770000000000003"/>
    <n v="36.770000000000003"/>
    <n v="36.770000000000003"/>
    <n v="1"/>
    <n v="37"/>
    <n v="37"/>
    <n v="37"/>
    <s v="SCB CHO "/>
    <m/>
    <n v="2025"/>
    <s v="A"/>
    <s v="SCB- 01"/>
    <s v="Señal Cerro Bayo"/>
    <x v="1"/>
    <s v="SCB-139aCY51W"/>
  </r>
  <r>
    <s v="BOLLAND &amp; CIA. S.A.U"/>
    <d v="2023-12-01T00:00:00"/>
    <s v="Rincon de los Sauces"/>
    <s v="Señal Picada VAM"/>
    <s v="SCB- 01"/>
    <n v="222057"/>
    <s v="Pozo productor "/>
    <s v="SCB-139a"/>
    <s v="SCB-139a"/>
    <m/>
    <s v="Integridad y Corrosión"/>
    <s v="Biocida"/>
    <x v="6"/>
    <n v="50600926"/>
    <n v="57"/>
    <n v="7.98"/>
    <n v="49.02"/>
    <n v="123"/>
    <n v="36.770000000000003"/>
    <n v="50"/>
    <s v="Caudal de agua entre batchs"/>
    <x v="1"/>
    <n v="2"/>
    <n v="2"/>
    <n v="73.540000000000006"/>
    <n v="73.540000000000006"/>
    <n v="73.540000000000006"/>
    <d v="2023-04-18T00:00:00"/>
    <s v="Programado"/>
    <d v="2023-04-18T00:00:00"/>
    <s v="Minuta YPF 18-4-23"/>
    <s v="Mariana del Pozo"/>
    <m/>
    <m/>
    <m/>
    <m/>
    <s v="Bombeo Mecánico"/>
    <s v="Batch"/>
    <s v="Q"/>
    <s v="Batch"/>
    <n v="2.4510000000000001"/>
    <n v="36.770000000000003"/>
    <n v="36.770000000000003"/>
    <n v="36.770000000000003"/>
    <n v="1"/>
    <n v="37"/>
    <n v="37"/>
    <n v="37"/>
    <s v="SCB CHO "/>
    <m/>
    <n v="2025"/>
    <s v="A"/>
    <s v="SCB- 01"/>
    <s v="Señal Cerro Bayo"/>
    <x v="1"/>
    <s v="SCB-139aBX960"/>
  </r>
  <r>
    <s v="BOLLAND &amp; CIA. S.A.U"/>
    <d v="2023-12-01T00:00:00"/>
    <s v="Rincon de los Sauces"/>
    <s v="Señal Picada VAM"/>
    <s v="SP- 06"/>
    <n v="222052"/>
    <s v="Pozo productor "/>
    <s v="SP-138(I)[00]a"/>
    <s v="SP-138(I)[00]a"/>
    <m/>
    <s v="Integridad y Corrosión"/>
    <s v="Biocida"/>
    <x v="6"/>
    <n v="50600926"/>
    <n v="153.19999999999999"/>
    <n v="6.3419999999999996"/>
    <n v="146.858"/>
    <n v="100"/>
    <n v="77.099999999999994"/>
    <n v="35"/>
    <s v="Caudal de agua entre batchs"/>
    <x v="1"/>
    <n v="2"/>
    <n v="2"/>
    <n v="154.19999999999999"/>
    <n v="154.19999999999999"/>
    <n v="154.19999999999999"/>
    <d v="2023-03-14T00:00:00"/>
    <s v="Programado"/>
    <d v="2023-03-13T00:00:00"/>
    <s v="Mail Mariana del Pozo"/>
    <s v="Mariana del Pozo"/>
    <m/>
    <m/>
    <m/>
    <m/>
    <s v="Cavidad Progresiva"/>
    <s v="Batch"/>
    <s v="Q"/>
    <s v="Batch"/>
    <n v="5.1400299999999994"/>
    <n v="77.099999999999994"/>
    <n v="77.099999999999994"/>
    <n v="77.099999999999994"/>
    <n v="1"/>
    <n v="77"/>
    <n v="77"/>
    <n v="77"/>
    <s v="SP 3"/>
    <m/>
    <n v="1675"/>
    <s v="B"/>
    <s v="SP- 06"/>
    <s v="Señal Picada"/>
    <x v="1"/>
    <s v="SP-138(I)[00]aBX960"/>
  </r>
  <r>
    <s v="BOLLAND &amp; CIA. S.A.U"/>
    <d v="2023-12-01T00:00:00"/>
    <s v="Rincon de los Sauces"/>
    <s v="Señal Picada VAM"/>
    <s v="SP- 02"/>
    <n v="222052"/>
    <s v="Pozo productor "/>
    <s v="SP-0044[00]a(I)"/>
    <s v="SP-0044[00]a(I)"/>
    <m/>
    <s v="Integridad y Corrosión"/>
    <s v="Inhibidor de corrosión"/>
    <x v="3"/>
    <n v="1000232729"/>
    <n v="43"/>
    <n v="2.0640000000000001"/>
    <n v="40.936"/>
    <n v="100"/>
    <n v="20"/>
    <n v="30"/>
    <s v="Caudal de agua entre batchs"/>
    <x v="1"/>
    <n v="2"/>
    <n v="2"/>
    <n v="40"/>
    <n v="40"/>
    <n v="40"/>
    <d v="2011-11-02T00:00:00"/>
    <s v="Programado"/>
    <d v="2023-03-29T00:00:00"/>
    <s v="Minuta YPF 18-4-23"/>
    <s v="Mariana del Pozo"/>
    <m/>
    <m/>
    <m/>
    <m/>
    <s v="Cavidad Progresiva"/>
    <s v="Batch"/>
    <s v="Q"/>
    <s v="Batch&amp;Recirc"/>
    <n v="1.2280799999999998"/>
    <n v="18.420000000000002"/>
    <n v="20"/>
    <n v="20"/>
    <n v="1"/>
    <n v="18"/>
    <n v="20"/>
    <n v="20"/>
    <s v="Camioneros"/>
    <m/>
    <n v="2807"/>
    <s v="A"/>
    <s v="SP- 02"/>
    <s v="Señal Picada"/>
    <x v="1"/>
    <s v="SP-0044[00]a(I)CY51W"/>
  </r>
  <r>
    <s v="BOLLAND &amp; CIA. S.A.U"/>
    <d v="2023-12-01T00:00:00"/>
    <s v="Rincon de los Sauces"/>
    <s v="Señal Picada VAM"/>
    <s v="SP- 02"/>
    <n v="222052"/>
    <s v="Pozo productor "/>
    <s v="SP-370[00]a"/>
    <s v="SP-370[00]a"/>
    <m/>
    <s v="Aseguramiento de Flujo"/>
    <s v="Inhibidor de parafinas"/>
    <x v="7"/>
    <n v="1000544363"/>
    <n v="2.5"/>
    <n v="2.125"/>
    <n v="0.375"/>
    <n v="100"/>
    <n v="31.88"/>
    <n v="1000"/>
    <s v="Caudal de neta durante el batch"/>
    <x v="1"/>
    <n v="2"/>
    <n v="2"/>
    <n v="63.76"/>
    <n v="63.76"/>
    <n v="63.76"/>
    <d v="2022-05-24T00:00:00"/>
    <s v="Programado"/>
    <d v="2023-01-25T00:00:00"/>
    <s v="0025-OESTE-23"/>
    <s v="Mariana del Pozo"/>
    <m/>
    <m/>
    <m/>
    <m/>
    <s v="Cavidad Progresiva"/>
    <s v="Batch"/>
    <s v="Q"/>
    <s v="Batch"/>
    <n v="2.125"/>
    <n v="31.88"/>
    <n v="31.88"/>
    <n v="31.88"/>
    <n v="1"/>
    <n v="32"/>
    <n v="32"/>
    <n v="32"/>
    <s v="Camioneros"/>
    <m/>
    <s v="S/D"/>
    <s v="B"/>
    <s v="SP- 02"/>
    <s v="Señal Picada"/>
    <x v="1"/>
    <s v="SP-370[00]aIPB658"/>
  </r>
  <r>
    <s v="BOLLAND &amp; CIA. S.A.U"/>
    <d v="2023-12-01T00:00:00"/>
    <s v="Rincon de los Sauces"/>
    <s v="Señal Picada VAM"/>
    <s v="SP- 04"/>
    <n v="222052"/>
    <s v="Pozo productor "/>
    <s v="SP-83"/>
    <s v="SP-83"/>
    <m/>
    <s v="Integridad y Corrosión"/>
    <s v="Inhibidor de corrosión"/>
    <x v="3"/>
    <n v="1000232729"/>
    <n v="108"/>
    <n v="3.78"/>
    <n v="104.22"/>
    <n v="10"/>
    <n v="39.08"/>
    <n v="25"/>
    <s v="Caudal de agua entre batchs"/>
    <x v="1"/>
    <n v="2"/>
    <n v="0"/>
    <n v="78.16"/>
    <n v="0"/>
    <n v="0"/>
    <d v="2011-01-21T00:00:00"/>
    <s v="Programado"/>
    <d v="2021-11-03T00:00:00"/>
    <s v="Minuta YPF 3-11-21"/>
    <s v="Mariana del Pozo"/>
    <m/>
    <m/>
    <m/>
    <m/>
    <s v="Cavidad Progresiva"/>
    <s v="Batch"/>
    <s v="Q"/>
    <s v="Batch"/>
    <n v="2.6055000000000001"/>
    <n v="39.08"/>
    <n v="39.08"/>
    <n v="39.08"/>
    <n v="1"/>
    <n v="39"/>
    <n v="39"/>
    <n v="39"/>
    <s v="Camioneros"/>
    <m/>
    <n v="2731"/>
    <s v="A"/>
    <s v="SP- 04"/>
    <s v="Señal Picada"/>
    <x v="0"/>
    <s v="SP-83CY51W"/>
  </r>
  <r>
    <s v="BOLLAND &amp; CIA. S.A.U"/>
    <d v="2023-12-01T00:00:00"/>
    <s v="Rincon de los Sauces"/>
    <s v="Señal Picada VAM"/>
    <s v="SP- 01"/>
    <n v="222052"/>
    <s v="Pozo productor "/>
    <s v="SP-251"/>
    <s v="SP-251"/>
    <m/>
    <s v="Integridad y Corrosión"/>
    <s v="Biocida"/>
    <x v="6"/>
    <n v="50600926"/>
    <n v="206"/>
    <n v="2.06"/>
    <n v="203.94"/>
    <n v="100"/>
    <n v="85.65"/>
    <n v="28"/>
    <s v="Caudal de agua entre batchs"/>
    <x v="1"/>
    <n v="2"/>
    <n v="2"/>
    <n v="171.3"/>
    <n v="171.3"/>
    <n v="171.3"/>
    <d v="2022-01-05T00:00:00"/>
    <s v="Programado"/>
    <d v="2022-01-06T00:00:00"/>
    <s v="Minuta YPF 5-1-22"/>
    <s v="Mariana del Pozo"/>
    <m/>
    <m/>
    <m/>
    <m/>
    <s v="Electro Sumergible"/>
    <s v="Batch"/>
    <s v="Q"/>
    <s v="Batch"/>
    <n v="5.7103199999999994"/>
    <n v="85.65"/>
    <n v="85.65"/>
    <n v="85.65"/>
    <n v="1"/>
    <n v="86"/>
    <n v="86"/>
    <n v="86"/>
    <s v="Camioneros"/>
    <m/>
    <n v="1513"/>
    <s v="B"/>
    <s v="SP- 01"/>
    <s v="Señal Picada"/>
    <x v="1"/>
    <s v="SP-251BX960"/>
  </r>
  <r>
    <s v="BOLLAND &amp; CIA. S.A.U"/>
    <d v="2023-12-01T00:00:00"/>
    <s v="Rincon de los Sauces"/>
    <s v="Señal Picada VAM"/>
    <s v="SP- 09"/>
    <n v="222052"/>
    <s v="Pozo productor "/>
    <s v="SP-0294[00]a"/>
    <s v="SP-0294[00]a"/>
    <m/>
    <s v="Integridad y Corrosión"/>
    <s v="Biocida"/>
    <x v="6"/>
    <n v="50600926"/>
    <n v="183.1"/>
    <n v="2.38"/>
    <n v="180.72"/>
    <n v="50"/>
    <n v="94.88"/>
    <n v="35"/>
    <s v="Caudal de agua entre batchs"/>
    <x v="1"/>
    <n v="2"/>
    <n v="2"/>
    <n v="189.76"/>
    <n v="189.76"/>
    <n v="189.76"/>
    <d v="2022-01-06T00:00:00"/>
    <s v="Programado"/>
    <d v="2021-01-05T00:00:00"/>
    <s v="Minuta YPF 5-1-22"/>
    <s v="Mariana del Pozo"/>
    <m/>
    <m/>
    <m/>
    <m/>
    <s v="Electro Sumergible"/>
    <s v="Batch"/>
    <s v="Q"/>
    <s v="Batch"/>
    <n v="6.3251999999999997"/>
    <n v="94.88"/>
    <n v="94.88"/>
    <n v="94.88"/>
    <n v="1"/>
    <n v="95"/>
    <n v="95"/>
    <n v="95"/>
    <s v="Camioneros"/>
    <m/>
    <n v="2069"/>
    <s v="B"/>
    <s v="SP- 09"/>
    <s v="Señal Picada"/>
    <x v="1"/>
    <s v="SP-0294[00]aBX960"/>
  </r>
  <r>
    <s v="BOLLAND &amp; CIA. S.A.U"/>
    <d v="2023-12-01T00:00:00"/>
    <s v="Rincon de los Sauces"/>
    <s v="Señal Picada VAM"/>
    <s v="SCB- 01"/>
    <n v="222057"/>
    <s v="Pozo productor "/>
    <s v="SCB-138a"/>
    <s v="SCB-138a"/>
    <m/>
    <s v="Integridad y Corrosión"/>
    <s v="Biocida"/>
    <x v="6"/>
    <n v="50600926"/>
    <n v="49"/>
    <n v="4.41"/>
    <n v="44.59"/>
    <n v="111"/>
    <n v="23.41"/>
    <n v="35"/>
    <s v="Caudal de agua durante el batch"/>
    <x v="1"/>
    <n v="2"/>
    <n v="0"/>
    <n v="46.82"/>
    <n v="0"/>
    <n v="0"/>
    <d v="2021-09-30T00:00:00"/>
    <s v="Programado"/>
    <d v="2021-09-30T00:00:00"/>
    <s v="Minuta YPF 30-9-21"/>
    <s v="Mariana del Pozo"/>
    <m/>
    <m/>
    <m/>
    <m/>
    <s v="Bombeo Mecánico"/>
    <s v="Batch"/>
    <s v="Q"/>
    <s v="Batch"/>
    <n v="1.5606500000000001"/>
    <n v="23.41"/>
    <n v="23.41"/>
    <n v="23.41"/>
    <n v="1"/>
    <n v="23"/>
    <n v="23"/>
    <n v="23"/>
    <s v="SCB CHO "/>
    <m/>
    <n v="2123"/>
    <s v="B"/>
    <s v="SCB- 01"/>
    <s v="Señal Cerro Bayo"/>
    <x v="0"/>
    <s v="SCB-138aBX960"/>
  </r>
  <r>
    <s v="BOLLAND &amp; CIA. S.A.U"/>
    <d v="2023-12-01T00:00:00"/>
    <s v="Rincon de los Sauces"/>
    <s v="Señal Picada VAM"/>
    <s v="SCB- 01"/>
    <n v="222057"/>
    <s v="Pozo productor "/>
    <s v="SCB-84a"/>
    <s v="SCB-84a"/>
    <m/>
    <s v="Integridad y Corrosión"/>
    <s v="Inhibidor de corrosión"/>
    <x v="3"/>
    <n v="1000232729"/>
    <n v="43"/>
    <n v="1.8919999999999999"/>
    <n v="41.107999999999997"/>
    <n v="467"/>
    <n v="20"/>
    <n v="13"/>
    <s v="Caudal de agua entre batchs"/>
    <x v="1"/>
    <n v="2"/>
    <n v="4"/>
    <n v="40"/>
    <n v="80"/>
    <n v="80"/>
    <d v="2021-06-21T00:00:00"/>
    <s v="Programado"/>
    <d v="2021-06-11T00:00:00"/>
    <s v="BND21-IT636-0621"/>
    <s v="Mariana del Pozo"/>
    <m/>
    <m/>
    <m/>
    <m/>
    <s v="Bombeo Mecánico"/>
    <s v="Batch"/>
    <s v="Q"/>
    <s v="Batch"/>
    <n v="0.53440399999999999"/>
    <n v="8.02"/>
    <n v="20"/>
    <n v="20"/>
    <n v="0.2"/>
    <n v="8"/>
    <n v="20"/>
    <n v="20"/>
    <s v="SCB CHO "/>
    <n v="1"/>
    <n v="2337"/>
    <s v="C"/>
    <s v="SCB- 01"/>
    <s v="Señal Cerro Bayo"/>
    <x v="1"/>
    <s v="SCB-84aCY51W"/>
  </r>
  <r>
    <s v="BOLLAND &amp; CIA. S.A.U"/>
    <d v="2023-12-01T00:00:00"/>
    <s v="Rincon de los Sauces"/>
    <s v="Señal Picada VAM"/>
    <s v="SP- 02"/>
    <n v="222052"/>
    <s v="Pozo productor "/>
    <s v="SP-116(I)[00]a"/>
    <s v="SP-116(I)[00]a"/>
    <m/>
    <s v="Integridad y Corrosión"/>
    <s v="Inhibidor de corrosión"/>
    <x v="3"/>
    <n v="1000232729"/>
    <n v="113.4"/>
    <n v="3.629"/>
    <n v="109.771"/>
    <n v="100"/>
    <n v="41.16"/>
    <n v="25"/>
    <s v="Caudal de agua durante el batch"/>
    <x v="1"/>
    <n v="2"/>
    <n v="2"/>
    <n v="82.32"/>
    <n v="82.32"/>
    <n v="82.32"/>
    <d v="2021-09-30T00:00:00"/>
    <s v="Programado"/>
    <d v="2021-09-30T00:00:00"/>
    <s v="Minuta YPF 30-9-21"/>
    <s v="Mariana del Pozo"/>
    <m/>
    <m/>
    <m/>
    <m/>
    <s v="Cavidad Progresiva"/>
    <s v="Batch"/>
    <s v="Q"/>
    <s v="Batch"/>
    <n v="2.744275"/>
    <n v="41.16"/>
    <n v="41.16"/>
    <n v="41.16"/>
    <n v="1"/>
    <n v="41"/>
    <n v="41"/>
    <n v="41"/>
    <s v="Camioneros"/>
    <m/>
    <s v="S/D"/>
    <s v="A"/>
    <s v="SP- 02"/>
    <s v="Señal Picada"/>
    <x v="1"/>
    <s v="SP-116(I)[00]aCY51W"/>
  </r>
  <r>
    <s v="BOLLAND &amp; CIA. S.A.U"/>
    <d v="2023-12-01T00:00:00"/>
    <s v="Rincon de los Sauces"/>
    <s v="Señal Picada VAM"/>
    <s v="VAM"/>
    <n v="221169"/>
    <s v="Pozo productor "/>
    <s v="VAM-45a"/>
    <s v="VAM-45a"/>
    <m/>
    <s v="Integridad y Corrosión"/>
    <s v="Inhibidor de corrosión"/>
    <x v="3"/>
    <n v="1000232729"/>
    <n v="43"/>
    <n v="7.74"/>
    <n v="35.26"/>
    <n v="1048"/>
    <n v="52.89"/>
    <n v="100"/>
    <s v="Caudal de agua entre batchs"/>
    <x v="1"/>
    <n v="2"/>
    <n v="2"/>
    <n v="105.78"/>
    <n v="105.78"/>
    <n v="105.78"/>
    <d v="2015-02-03T00:00:00"/>
    <s v="Programado"/>
    <d v="2021-11-03T00:00:00"/>
    <s v="Minuta YPF 3-11-21"/>
    <s v="Mariana del Pozo"/>
    <m/>
    <m/>
    <m/>
    <m/>
    <s v="Bombeo Mecánico"/>
    <s v="Batch"/>
    <s v="Q"/>
    <s v="Batch"/>
    <n v="3.5259999999999998"/>
    <n v="52.89"/>
    <n v="52.89"/>
    <n v="52.89"/>
    <n v="1"/>
    <n v="53"/>
    <n v="53"/>
    <n v="53"/>
    <s v="VAM"/>
    <m/>
    <n v="2966"/>
    <s v="A"/>
    <s v="VAM"/>
    <s v="Volcán Auca Mahuida"/>
    <x v="1"/>
    <s v="VAM-45aCY51W"/>
  </r>
  <r>
    <s v="BOLLAND &amp; CIA. S.A.U"/>
    <d v="2023-12-01T00:00:00"/>
    <s v="Rincon de los Sauces"/>
    <s v="Señal Picada VAM"/>
    <s v="SP- 09"/>
    <n v="222052"/>
    <s v="Pozo productor "/>
    <s v="SP-503a"/>
    <s v="SP-503a"/>
    <m/>
    <s v="Integridad y Corrosión"/>
    <s v="Biocida"/>
    <x v="6"/>
    <n v="50600926"/>
    <n v="29"/>
    <n v="5.6"/>
    <n v="23.4"/>
    <n v="200"/>
    <n v="20"/>
    <n v="50"/>
    <s v="Caudal de agua entre batchs"/>
    <x v="1"/>
    <n v="2"/>
    <n v="2"/>
    <n v="40"/>
    <n v="40"/>
    <n v="40"/>
    <d v="2021-04-29T00:00:00"/>
    <s v="Programado"/>
    <d v="2020-12-23T00:00:00"/>
    <s v="BND21-IT550-1220"/>
    <s v="Mariana del Pozo"/>
    <m/>
    <m/>
    <m/>
    <m/>
    <s v="Cavidad Progresiva"/>
    <s v="Batch"/>
    <s v="Q"/>
    <s v="Batch"/>
    <n v="1.17"/>
    <n v="17.55"/>
    <n v="20"/>
    <n v="20"/>
    <n v="1"/>
    <n v="18"/>
    <n v="20"/>
    <n v="20"/>
    <s v="Camioneros"/>
    <m/>
    <n v="1868"/>
    <s v="A"/>
    <s v="SP- 09"/>
    <s v="Señal Picada"/>
    <x v="1"/>
    <s v="SP-503aBX960"/>
  </r>
  <r>
    <s v="BOLLAND &amp; CIA. S.A.U"/>
    <d v="2023-12-01T00:00:00"/>
    <s v="Rincon de los Sauces"/>
    <s v="Señal Picada VAM"/>
    <s v="SP- 06"/>
    <n v="222052"/>
    <s v="Pozo productor "/>
    <s v="SP-511a"/>
    <s v="SP-511a"/>
    <m/>
    <s v="Integridad y Corrosión"/>
    <s v="Biocida"/>
    <x v="6"/>
    <n v="50600926"/>
    <n v="30"/>
    <n v="2.94"/>
    <n v="27.06"/>
    <n v="100"/>
    <n v="22.32"/>
    <n v="55"/>
    <s v="Caudal de agua entre batchs"/>
    <x v="1"/>
    <n v="2"/>
    <n v="2"/>
    <n v="44.64"/>
    <n v="44.64"/>
    <n v="44.64"/>
    <d v="2023-01-30T00:00:00"/>
    <s v="Programado"/>
    <d v="2023-01-11T00:00:00"/>
    <s v="0008-OESTE-23"/>
    <s v="Mariana del Pozo"/>
    <m/>
    <m/>
    <m/>
    <m/>
    <s v="Cavidad Progresiva"/>
    <s v="Batch"/>
    <s v="Q"/>
    <s v="Batch"/>
    <n v="1.4883"/>
    <n v="22.32"/>
    <n v="22.32"/>
    <n v="22.32"/>
    <n v="1"/>
    <n v="22"/>
    <n v="22"/>
    <n v="22"/>
    <s v="Camioneros"/>
    <m/>
    <s v="S/D"/>
    <s v="A"/>
    <s v="SP- 06"/>
    <s v="Señal Picada"/>
    <x v="1"/>
    <s v="SP-511aBX960"/>
  </r>
  <r>
    <s v="BOLLAND &amp; CIA. S.A.U"/>
    <d v="2023-12-01T00:00:00"/>
    <s v="Rincon de los Sauces"/>
    <s v="Señal Picada VAM"/>
    <s v="SP- 06"/>
    <n v="222052"/>
    <s v="Pozo productor "/>
    <s v="SP-511a"/>
    <s v="SP-511a"/>
    <m/>
    <s v="Integridad y Corrosión"/>
    <s v="Inhibidor de corrosión"/>
    <x v="3"/>
    <n v="1000232729"/>
    <n v="30"/>
    <n v="2.94"/>
    <n v="27.06"/>
    <n v="100"/>
    <n v="22.32"/>
    <n v="55"/>
    <s v="Caudal de agua entre batchs"/>
    <x v="1"/>
    <n v="2"/>
    <n v="2"/>
    <n v="44.64"/>
    <n v="44.64"/>
    <n v="44.64"/>
    <d v="2023-01-30T00:00:00"/>
    <s v="Programado"/>
    <d v="2023-01-11T00:00:00"/>
    <s v="0008-OESTE-23"/>
    <s v="Mariana del Pozo"/>
    <m/>
    <m/>
    <m/>
    <m/>
    <s v="Cavidad Progresiva"/>
    <s v="Batch"/>
    <s v="Q"/>
    <s v="Batch"/>
    <n v="1.4883"/>
    <n v="22.32"/>
    <n v="22.32"/>
    <n v="22.32"/>
    <n v="1"/>
    <n v="22"/>
    <n v="22"/>
    <n v="22"/>
    <s v="Camioneros"/>
    <m/>
    <s v="S/D"/>
    <s v="A"/>
    <s v="SP- 06"/>
    <s v="Señal Picada"/>
    <x v="1"/>
    <s v="SP-511aCY51W"/>
  </r>
  <r>
    <s v="BOLLAND &amp; CIA. S.A.U"/>
    <d v="2023-12-01T00:00:00"/>
    <s v="Rincon de los Sauces"/>
    <s v="Señal Picada VAM"/>
    <s v="VAM"/>
    <n v="221169"/>
    <s v="Pozo productor "/>
    <s v="VAM-26a"/>
    <s v="VAM-26a"/>
    <m/>
    <s v="Integridad y Corrosión"/>
    <s v="Biocida"/>
    <x v="6"/>
    <n v="50600926"/>
    <n v="10.5"/>
    <n v="2.625"/>
    <n v="7.875"/>
    <n v="1500"/>
    <n v="20"/>
    <n v="125"/>
    <s v="Caudal de agua entre batchs"/>
    <x v="1"/>
    <n v="2"/>
    <n v="2"/>
    <n v="40"/>
    <n v="40"/>
    <n v="40"/>
    <d v="2021-04-29T00:00:00"/>
    <s v="Programado"/>
    <d v="2023-04-12T00:00:00"/>
    <s v="0102-OESTE-23"/>
    <s v="Mariana del Pozo"/>
    <m/>
    <m/>
    <m/>
    <m/>
    <s v="Bombeo Hidráulico"/>
    <s v="Batch"/>
    <s v="Q"/>
    <s v="Batch"/>
    <n v="0.984375"/>
    <n v="14.77"/>
    <n v="20"/>
    <n v="20"/>
    <n v="1"/>
    <n v="15"/>
    <n v="20"/>
    <n v="20"/>
    <s v="VAM"/>
    <m/>
    <n v="1721"/>
    <s v="B"/>
    <s v="VAM"/>
    <s v="Volcán Auca Mahuida"/>
    <x v="1"/>
    <s v="VAM-26aBX960"/>
  </r>
  <r>
    <s v="BOLLAND &amp; CIA. S.A.U"/>
    <d v="2023-12-01T00:00:00"/>
    <s v="Rincon de los Sauces"/>
    <s v="Señal Picada VAM"/>
    <s v="SP- 07"/>
    <n v="222052"/>
    <s v="Pozo productor "/>
    <s v="SP-476a"/>
    <s v="SP-476a"/>
    <m/>
    <s v="Integridad y Corrosión"/>
    <s v="Biocida"/>
    <x v="6"/>
    <n v="50600926"/>
    <n v="198"/>
    <n v="1.98"/>
    <n v="196.02"/>
    <n v="10"/>
    <n v="102.91"/>
    <n v="35"/>
    <s v="Caudal de agua entre batchs"/>
    <x v="1"/>
    <n v="2"/>
    <n v="2"/>
    <n v="205.82"/>
    <n v="205.82"/>
    <n v="205.82"/>
    <d v="2022-10-05T00:00:00"/>
    <s v="Programado"/>
    <d v="2022-10-05T00:00:00"/>
    <s v="Minuta YPF 5/10/22"/>
    <s v="Mariana del Pozo"/>
    <m/>
    <m/>
    <m/>
    <m/>
    <s v="Electro Sumergible"/>
    <s v="Batch"/>
    <s v="Q"/>
    <s v="Batch"/>
    <n v="6.8607000000000005"/>
    <n v="102.91"/>
    <n v="102.91"/>
    <n v="102.91"/>
    <n v="1"/>
    <n v="103"/>
    <n v="103"/>
    <n v="103"/>
    <s v="Camioneros"/>
    <m/>
    <n v="1512"/>
    <s v="A"/>
    <s v="SP- 07"/>
    <s v="Señal Picada"/>
    <x v="1"/>
    <s v="SP-476aBX960"/>
  </r>
  <r>
    <s v="BOLLAND &amp; CIA. S.A.U"/>
    <d v="2023-12-01T00:00:00"/>
    <s v="Rincon de los Sauces"/>
    <s v="Señal Picada VAM"/>
    <s v="SP- 06"/>
    <n v="222052"/>
    <s v="Pozo productor "/>
    <s v="SP-307a"/>
    <s v="SP-307a"/>
    <m/>
    <s v="Integridad y Corrosión"/>
    <s v="Inhibidor de corrosión"/>
    <x v="3"/>
    <n v="1000232729"/>
    <n v="22.7"/>
    <n v="1.4750000000000001"/>
    <n v="21.225000000000001"/>
    <n v="10"/>
    <n v="20"/>
    <n v="50"/>
    <s v="Caudal de agua entre batchs"/>
    <x v="1"/>
    <n v="2"/>
    <n v="2"/>
    <n v="40"/>
    <n v="40"/>
    <n v="40"/>
    <d v="2020-01-21T00:00:00"/>
    <s v="Programado"/>
    <d v="2021-07-07T00:00:00"/>
    <s v="BND21-IT646-0721"/>
    <s v="Mariana del Pozo"/>
    <m/>
    <m/>
    <m/>
    <m/>
    <s v="Cavidad Progresiva"/>
    <s v="Batch"/>
    <s v="Q"/>
    <s v="Batch"/>
    <n v="1.06125"/>
    <n v="15.92"/>
    <n v="20"/>
    <n v="20"/>
    <n v="1"/>
    <n v="16"/>
    <n v="20"/>
    <n v="20"/>
    <s v="Camioneros"/>
    <m/>
    <n v="1613"/>
    <s v="C"/>
    <s v="SP- 06"/>
    <s v="Señal Picada"/>
    <x v="1"/>
    <s v="SP-307aCY51W"/>
  </r>
  <r>
    <s v="BOLLAND &amp; CIA. S.A.U"/>
    <d v="2023-12-01T00:00:00"/>
    <s v="Rincon de los Sauces"/>
    <s v="Señal Picada VAM"/>
    <s v=""/>
    <n v="222052"/>
    <s v="Pozo productor "/>
    <s v="SP-440a"/>
    <s v="SP-440a"/>
    <m/>
    <s v="Integridad y Corrosión"/>
    <s v="Biocida"/>
    <x v="6"/>
    <n v="50600926"/>
    <n v="48.5"/>
    <n v="1.6970000000000001"/>
    <n v="46.802999999999997"/>
    <n v="0"/>
    <n v="35.1"/>
    <n v="50"/>
    <s v="Caudal de agua entre batchs"/>
    <x v="1"/>
    <n v="2"/>
    <n v="2"/>
    <n v="70.2"/>
    <n v="70.2"/>
    <n v="70.2"/>
    <d v="2022-02-07T00:00:00"/>
    <s v="Programado"/>
    <d v="2022-02-02T00:00:00"/>
    <s v="0025-OESTE-22"/>
    <s v="Mariana del Pozo"/>
    <m/>
    <m/>
    <m/>
    <m/>
    <s v="Cavidad Progresiva"/>
    <s v="Batch"/>
    <s v="Q"/>
    <s v="Batch"/>
    <n v="2.3401499999999995"/>
    <n v="35.1"/>
    <n v="35.1"/>
    <n v="35.1"/>
    <n v="1"/>
    <n v="35"/>
    <n v="35"/>
    <n v="35"/>
    <s v="Camioneros"/>
    <m/>
    <s v="S/D"/>
    <s v="B"/>
    <s v=""/>
    <s v="Señal Picada"/>
    <x v="1"/>
    <s v="SP-440aBX960"/>
  </r>
  <r>
    <s v="BOLLAND &amp; CIA. S.A.U"/>
    <d v="2023-12-01T00:00:00"/>
    <s v="Rincon de los Sauces"/>
    <s v="Señal Picada VAM"/>
    <s v=""/>
    <n v="222052"/>
    <s v="Pozo productor "/>
    <s v="SP-440a"/>
    <s v="SP-440a"/>
    <m/>
    <s v="Integridad y Corrosión"/>
    <s v="Inhibidor de corrosión"/>
    <x v="3"/>
    <n v="1000232729"/>
    <n v="48.5"/>
    <n v="1.6970000000000001"/>
    <n v="46.802999999999997"/>
    <n v="0"/>
    <n v="35.1"/>
    <n v="50"/>
    <s v="Caudal de agua entre batchs"/>
    <x v="1"/>
    <n v="2"/>
    <n v="2"/>
    <n v="70.2"/>
    <n v="70.2"/>
    <n v="70.2"/>
    <d v="2022-02-07T00:00:00"/>
    <s v="Programado"/>
    <d v="2022-02-02T00:00:00"/>
    <s v="0025-OESTE-22"/>
    <s v="Mariana del Pozo"/>
    <m/>
    <m/>
    <m/>
    <m/>
    <s v="Cavidad Progresiva"/>
    <s v="Batch"/>
    <s v="Q"/>
    <s v="Batch"/>
    <n v="2.3401499999999995"/>
    <n v="35.1"/>
    <n v="35.1"/>
    <n v="35.1"/>
    <n v="1"/>
    <n v="35"/>
    <n v="35"/>
    <n v="35"/>
    <s v="Camioneros"/>
    <m/>
    <s v="S/D"/>
    <s v="B"/>
    <s v=""/>
    <s v="Señal Picada"/>
    <x v="1"/>
    <s v="SP-440aCY51W"/>
  </r>
  <r>
    <s v="BOLLAND &amp; CIA. S.A.U"/>
    <d v="2023-12-01T00:00:00"/>
    <s v="Rincon de los Sauces"/>
    <s v="Señal Picada VAM"/>
    <s v="SP- 06"/>
    <n v="222052"/>
    <s v="Pozo productor "/>
    <s v="SP-307a"/>
    <s v="SP-307a"/>
    <m/>
    <s v="Integridad y Corrosión"/>
    <s v="Biocida"/>
    <x v="6"/>
    <n v="50600926"/>
    <n v="22.7"/>
    <n v="1.4750000000000001"/>
    <n v="21.225000000000001"/>
    <n v="10"/>
    <n v="20"/>
    <n v="40"/>
    <s v="Caudal de agua entre batchs"/>
    <x v="1"/>
    <n v="2"/>
    <n v="2"/>
    <n v="40"/>
    <n v="40"/>
    <n v="40"/>
    <d v="2020-01-21T00:00:00"/>
    <s v="Programado"/>
    <d v="2021-07-07T00:00:00"/>
    <s v="BND21-IT646-0721"/>
    <s v="Mariana del Pozo"/>
    <m/>
    <m/>
    <m/>
    <m/>
    <s v="Cavidad Progresiva"/>
    <s v="Batch"/>
    <s v="Q"/>
    <s v="Batch"/>
    <n v="0.84899999999999998"/>
    <n v="12.74"/>
    <n v="20"/>
    <n v="20"/>
    <n v="1"/>
    <n v="13"/>
    <n v="20"/>
    <n v="20"/>
    <s v="Camioneros"/>
    <m/>
    <n v="1613"/>
    <s v="C"/>
    <s v="SP- 06"/>
    <s v="Señal Picada"/>
    <x v="1"/>
    <s v="SP-307aBX960"/>
  </r>
  <r>
    <s v="BOLLAND &amp; CIA. S.A.U"/>
    <d v="2023-12-01T00:00:00"/>
    <s v="Rincon de los Sauces"/>
    <s v="Señal Picada VAM"/>
    <s v="PB- 01"/>
    <n v="222053"/>
    <s v="Pozo productor "/>
    <s v="PuB-123"/>
    <s v="PuB-123"/>
    <m/>
    <s v="Integridad y Corrosión"/>
    <s v="Inhibidor de corrosión"/>
    <x v="3"/>
    <n v="1000232729"/>
    <n v="16.3"/>
    <n v="1.956"/>
    <n v="14.343999999999999"/>
    <n v="0"/>
    <n v="47.34"/>
    <n v="110"/>
    <s v="Caudal de agua entre batchs"/>
    <x v="1"/>
    <n v="1"/>
    <n v="1"/>
    <n v="47.34"/>
    <n v="47.34"/>
    <n v="47.34"/>
    <d v="2019-09-27T00:00:00"/>
    <s v="Programado"/>
    <d v="2019-08-22T00:00:00"/>
    <s v="BND21-IT418-0819"/>
    <s v="Mariana del Pozo"/>
    <m/>
    <m/>
    <m/>
    <m/>
    <s v="Cavidad Progresiva"/>
    <s v="Batch"/>
    <s v="M"/>
    <s v="Batch"/>
    <n v="1.5778399999999999"/>
    <n v="47.34"/>
    <n v="47.34"/>
    <n v="47.34"/>
    <n v="1"/>
    <n v="47"/>
    <n v="47"/>
    <n v="47"/>
    <s v="Camioneros"/>
    <m/>
    <n v="1629"/>
    <s v="B"/>
    <s v="PB- 01"/>
    <s v="Punta Barda"/>
    <x v="1"/>
    <s v="PuB-123CY51W"/>
  </r>
  <r>
    <s v="BOLLAND &amp; CIA. S.A.U"/>
    <d v="2023-12-01T00:00:00"/>
    <s v="Rincon de los Sauces"/>
    <s v="Señal Picada VAM"/>
    <s v="PB- 03"/>
    <n v="222053"/>
    <s v="Pozo productor "/>
    <s v="PuB-109a"/>
    <s v="PuB-109a"/>
    <m/>
    <s v="Integridad y Corrosión"/>
    <s v="Inhibidor de corrosión"/>
    <x v="3"/>
    <n v="1000232729"/>
    <n v="48.3"/>
    <n v="2.56"/>
    <n v="45.74"/>
    <n v="10"/>
    <n v="24.01"/>
    <n v="35"/>
    <s v="Caudal de agua entre batchs"/>
    <x v="1"/>
    <n v="2"/>
    <n v="2"/>
    <n v="48.02"/>
    <n v="48.02"/>
    <n v="48.02"/>
    <d v="2023-01-30T00:00:00"/>
    <s v="Programado"/>
    <d v="2023-01-17T00:00:00"/>
    <s v="0016-OESTE-23"/>
    <s v="Mariana del Pozo"/>
    <m/>
    <m/>
    <m/>
    <m/>
    <s v="Bombeo Mecánico"/>
    <s v="Batch"/>
    <s v="Q"/>
    <s v="Batch"/>
    <n v="1.6009"/>
    <n v="24.01"/>
    <n v="24.01"/>
    <n v="24.01"/>
    <n v="1"/>
    <n v="24"/>
    <n v="24"/>
    <n v="24"/>
    <s v="Camioneros"/>
    <m/>
    <n v="1919"/>
    <s v="B"/>
    <s v="PB- 03"/>
    <s v="Punta Barda"/>
    <x v="1"/>
    <s v="PuB-109aCY51W"/>
  </r>
  <r>
    <s v="BOLLAND &amp; CIA. S.A.U"/>
    <d v="2023-12-01T00:00:00"/>
    <s v="Rincon de los Sauces"/>
    <s v="Señal Picada VAM"/>
    <s v="PB- 01"/>
    <n v="222053"/>
    <s v="Pozo productor "/>
    <s v="PuB-123"/>
    <s v="PuB-123"/>
    <m/>
    <s v="Integridad y Corrosión"/>
    <s v="Biocida"/>
    <x v="6"/>
    <n v="50600926"/>
    <n v="16.3"/>
    <n v="1.956"/>
    <n v="14.343999999999999"/>
    <n v="0"/>
    <n v="71"/>
    <n v="165"/>
    <s v="Caudal de agua entre batchs"/>
    <x v="1"/>
    <n v="1"/>
    <n v="1"/>
    <n v="71"/>
    <n v="71"/>
    <n v="71"/>
    <d v="2019-09-27T00:00:00"/>
    <s v="Programado"/>
    <d v="2019-08-22T00:00:00"/>
    <s v="BND21-IT418-0819"/>
    <s v="Mariana del Pozo"/>
    <m/>
    <m/>
    <m/>
    <m/>
    <s v="Cavidad Progresiva"/>
    <s v="Batch"/>
    <s v="M"/>
    <s v="Batch"/>
    <n v="2.3667599999999998"/>
    <n v="71"/>
    <n v="71"/>
    <n v="71"/>
    <n v="1"/>
    <n v="71"/>
    <n v="71"/>
    <n v="71"/>
    <s v="Camioneros"/>
    <m/>
    <n v="1629"/>
    <s v="B"/>
    <s v="PB- 01"/>
    <s v="Punta Barda"/>
    <x v="1"/>
    <s v="PuB-123BX960"/>
  </r>
  <r>
    <s v="BOLLAND &amp; CIA. S.A.U"/>
    <d v="2023-12-01T00:00:00"/>
    <s v="Rincon de los Sauces"/>
    <s v="Señal Picada VAM"/>
    <s v="PB- 01"/>
    <n v="222053"/>
    <s v="Pozo productor "/>
    <s v="PuB-203[00]a"/>
    <s v="PuB-203[00]a"/>
    <m/>
    <s v="Integridad y Corrosión"/>
    <s v="Inhibidor de corrosión"/>
    <x v="3"/>
    <n v="1000232729"/>
    <n v="74.8"/>
    <n v="6.3579999999999997"/>
    <n v="68.441999999999993"/>
    <n v="2"/>
    <n v="35.93"/>
    <n v="35"/>
    <s v="Caudal de agua entre batchs"/>
    <x v="1"/>
    <n v="2"/>
    <n v="2"/>
    <n v="71.86"/>
    <n v="71.86"/>
    <n v="71.86"/>
    <d v="2021-09-30T00:00:00"/>
    <s v="Programado"/>
    <d v="2021-09-30T00:00:00"/>
    <s v="Minuta YPF 30-9-21"/>
    <s v="Mariana del Pozo"/>
    <m/>
    <m/>
    <m/>
    <m/>
    <s v="Cavidad Progresiva"/>
    <s v="Batch"/>
    <s v="Q"/>
    <s v="Batch&amp;Recirc"/>
    <n v="2.39547"/>
    <n v="35.93"/>
    <n v="35.93"/>
    <n v="35.93"/>
    <n v="1"/>
    <n v="36"/>
    <n v="36"/>
    <n v="36"/>
    <s v="Camioneros"/>
    <m/>
    <n v="1632"/>
    <s v="A"/>
    <s v="PB- 01"/>
    <s v="Punta Barda"/>
    <x v="1"/>
    <s v="PuB-203[00]aCY51W"/>
  </r>
  <r>
    <s v="BOLLAND &amp; CIA. S.A.U"/>
    <d v="2023-12-01T00:00:00"/>
    <s v="Rincon de los Sauces"/>
    <s v="Señal Picada VAM"/>
    <s v="PB- 01"/>
    <n v="222053"/>
    <s v="Pozo productor "/>
    <s v="PuB-203[00]a"/>
    <s v="PuB-203[00]a"/>
    <m/>
    <s v="Integridad y Corrosión"/>
    <s v="Biocida"/>
    <x v="6"/>
    <n v="50600926"/>
    <n v="74.8"/>
    <n v="6.3579999999999997"/>
    <n v="68.441999999999993"/>
    <n v="2"/>
    <n v="35.93"/>
    <n v="35"/>
    <s v="Caudal de agua entre batchs"/>
    <x v="1"/>
    <n v="2"/>
    <n v="2"/>
    <n v="71.86"/>
    <n v="71.86"/>
    <n v="71.86"/>
    <d v="2021-09-30T00:00:00"/>
    <s v="Programado"/>
    <d v="2021-09-30T00:00:00"/>
    <s v="Minuta YPF 30-9-21"/>
    <s v="Mariana del Pozo"/>
    <m/>
    <m/>
    <m/>
    <m/>
    <s v="Cavidad Progresiva"/>
    <s v="Batch"/>
    <s v="Q"/>
    <s v="Batch"/>
    <n v="2.39547"/>
    <n v="35.93"/>
    <n v="35.93"/>
    <n v="35.93"/>
    <n v="1"/>
    <n v="36"/>
    <n v="36"/>
    <n v="36"/>
    <s v="Camioneros"/>
    <m/>
    <n v="1632"/>
    <s v="A"/>
    <s v="PB- 01"/>
    <s v="Punta Barda"/>
    <x v="1"/>
    <s v="PuB-203[00]aBX960"/>
  </r>
  <r>
    <s v="BOLLAND &amp; CIA. S.A.U"/>
    <d v="2023-12-01T00:00:00"/>
    <s v="Rincon de los Sauces"/>
    <s v="Señal Picada VAM"/>
    <s v="PB- 01"/>
    <n v="222053"/>
    <s v="Pozo productor "/>
    <s v="PuB-128a"/>
    <s v="PuB-128a"/>
    <m/>
    <s v="Integridad y Corrosión"/>
    <s v="Inhibidor de corrosión"/>
    <x v="3"/>
    <n v="1000232729"/>
    <n v="56.6"/>
    <n v="3.6219999999999999"/>
    <n v="52.978000000000002"/>
    <n v="2"/>
    <n v="39.729999999999997"/>
    <n v="50"/>
    <s v="Caudal de agua entre batchs"/>
    <x v="1"/>
    <n v="2"/>
    <n v="2"/>
    <n v="79.459999999999994"/>
    <n v="79.459999999999994"/>
    <n v="79.459999999999994"/>
    <d v="2011-07-13T00:00:00"/>
    <s v="Programado"/>
    <d v="2020-11-20T00:00:00"/>
    <s v="BND21-IT515-1020"/>
    <s v="Mariana del Pozo"/>
    <m/>
    <m/>
    <m/>
    <m/>
    <s v="Cavidad Progresiva"/>
    <s v="Batch"/>
    <s v="Q"/>
    <s v="Batch"/>
    <n v="2.6489000000000003"/>
    <n v="39.729999999999997"/>
    <n v="39.729999999999997"/>
    <n v="39.729999999999997"/>
    <n v="1"/>
    <n v="40"/>
    <n v="40"/>
    <n v="40"/>
    <s v="SP 1"/>
    <m/>
    <n v="2501"/>
    <s v="B"/>
    <s v="PB- 01"/>
    <s v="Punta Barda"/>
    <x v="1"/>
    <s v="PuB-128aCY51W"/>
  </r>
  <r>
    <s v="BOLLAND &amp; CIA. S.A.U"/>
    <d v="2023-12-01T00:00:00"/>
    <s v="Rincon de los Sauces"/>
    <s v="Señal Picada VAM"/>
    <s v="PB- 01"/>
    <n v="222053"/>
    <s v="Pozo productor "/>
    <s v="PuB-136[00]a"/>
    <s v="PuB-136[00]a"/>
    <m/>
    <s v="Integridad y Corrosión"/>
    <s v="Inhibidor de corrosión"/>
    <x v="3"/>
    <n v="1000232729"/>
    <n v="123.9"/>
    <n v="3.3450000000000002"/>
    <n v="120.55500000000001"/>
    <n v="2"/>
    <n v="72.33"/>
    <n v="40"/>
    <s v="Caudal de agua entre batchs"/>
    <x v="1"/>
    <n v="2"/>
    <n v="2"/>
    <n v="144.66"/>
    <n v="144.66"/>
    <n v="144.66"/>
    <d v="2016-04-27T00:00:00"/>
    <s v="Programado"/>
    <d v="2022-09-27T00:00:00"/>
    <s v="0265-OESTE-22"/>
    <m/>
    <m/>
    <m/>
    <m/>
    <m/>
    <s v="Cavidad Progresiva"/>
    <s v="Batch"/>
    <s v="Q"/>
    <s v="Batch"/>
    <n v="4.8222000000000005"/>
    <n v="72.33"/>
    <n v="72.33"/>
    <n v="72.33"/>
    <n v="1"/>
    <n v="72"/>
    <n v="72"/>
    <n v="72"/>
    <s v="Camioneros"/>
    <m/>
    <s v="S/D"/>
    <s v="A"/>
    <s v="PB- 01"/>
    <s v="Punta Barda"/>
    <x v="1"/>
    <s v="PuB-136[00]aCY51W"/>
  </r>
  <r>
    <s v="BOLLAND &amp; CIA. S.A.U"/>
    <d v="2023-12-01T00:00:00"/>
    <s v="Rincon de los Sauces"/>
    <s v="Señal Picada VAM"/>
    <s v="PB- 01"/>
    <n v="222053"/>
    <s v="Pozo productor "/>
    <s v="PuB-5"/>
    <s v="PuB-5"/>
    <m/>
    <s v="Integridad y Corrosión"/>
    <s v="Inhibidor de corrosión"/>
    <x v="3"/>
    <n v="1000232729"/>
    <n v="0"/>
    <n v="0"/>
    <n v="0"/>
    <n v="0"/>
    <n v="20"/>
    <n v="23"/>
    <s v="Caudal de agua entre batchs"/>
    <x v="1"/>
    <n v="1"/>
    <n v="0"/>
    <n v="20"/>
    <n v="0"/>
    <n v="0"/>
    <d v="2012-08-15T00:00:00"/>
    <s v="Programado"/>
    <d v="2020-06-30T00:00:00"/>
    <s v="BNDFI 0001-8 - Minuta YPF 30-06-2020"/>
    <s v="Mariana del Pozo"/>
    <m/>
    <m/>
    <m/>
    <m/>
    <s v=""/>
    <s v="Batch"/>
    <s v="M"/>
    <s v="Batch"/>
    <n v="0"/>
    <n v="0"/>
    <n v="20"/>
    <n v="20"/>
    <n v="1"/>
    <n v="0"/>
    <n v="20"/>
    <n v="20"/>
    <s v="Camioneros"/>
    <m/>
    <n v="1514"/>
    <s v="S/C"/>
    <s v="PB- 01"/>
    <s v="Punta Barda"/>
    <x v="0"/>
    <s v="PuB-5CY51W"/>
  </r>
  <r>
    <s v="BOLLAND &amp; CIA. S.A.U"/>
    <d v="2023-12-01T00:00:00"/>
    <s v="Rincon de los Sauces"/>
    <s v="Señal Picada VAM"/>
    <s v="PB- 01"/>
    <n v="222053"/>
    <s v="Pozo productor "/>
    <s v="PuB-57"/>
    <s v="PuB-57"/>
    <m/>
    <s v="Integridad y Corrosión"/>
    <s v="Inhibidor de corrosión"/>
    <x v="3"/>
    <n v="1000232729"/>
    <n v="108.5"/>
    <n v="4.2309999999999999"/>
    <n v="104.26900000000001"/>
    <n v="2"/>
    <n v="70.38"/>
    <n v="45"/>
    <s v="Caudal de agua entre batchs"/>
    <x v="1"/>
    <n v="2"/>
    <n v="2"/>
    <n v="140.76"/>
    <n v="140.76"/>
    <n v="140.76"/>
    <d v="2013-07-31T00:00:00"/>
    <s v="Programado"/>
    <d v="2020-09-14T00:00:00"/>
    <s v="BND21-IT510-0920"/>
    <m/>
    <m/>
    <m/>
    <m/>
    <m/>
    <s v="Cavidad Progresiva"/>
    <s v="Batch"/>
    <s v="Q"/>
    <s v="Batch"/>
    <n v="4.6921050000000006"/>
    <n v="70.38"/>
    <n v="70.38"/>
    <n v="70.38"/>
    <n v="1"/>
    <n v="70"/>
    <n v="70"/>
    <n v="70"/>
    <s v="Camioneros"/>
    <m/>
    <s v="S/D"/>
    <s v="A"/>
    <s v="PB- 01"/>
    <s v="Punta Barda"/>
    <x v="1"/>
    <s v="PuB-57CY51W"/>
  </r>
  <r>
    <s v="BOLLAND &amp; CIA. S.A.U"/>
    <d v="2023-12-01T00:00:00"/>
    <s v="Rincon de los Sauces"/>
    <s v="Señal Picada VAM"/>
    <s v="PB- 01"/>
    <n v="222053"/>
    <s v="Pozo productor "/>
    <s v="PuB-202[00]a"/>
    <s v="PuB-202[00]a"/>
    <m/>
    <s v="Integridad y Corrosión"/>
    <s v="Biocida"/>
    <x v="6"/>
    <n v="50600926"/>
    <n v="56.6"/>
    <n v="5.2069999999999999"/>
    <n v="51.393000000000001"/>
    <n v="2"/>
    <n v="26.98"/>
    <n v="35"/>
    <s v="Caudal de agua entre batchs"/>
    <x v="1"/>
    <n v="2"/>
    <n v="2"/>
    <n v="53.96"/>
    <n v="53.96"/>
    <n v="53.96"/>
    <d v="2021-03-21T00:00:00"/>
    <s v="Programado"/>
    <d v="2021-03-04T00:00:00"/>
    <s v="BND21-IT588-0321"/>
    <s v="Mariana del Pozo"/>
    <m/>
    <m/>
    <m/>
    <m/>
    <s v="Cavidad Progresiva"/>
    <s v="Batch"/>
    <s v="Q"/>
    <s v="Batch"/>
    <n v="1.7987550000000001"/>
    <n v="26.98"/>
    <n v="26.98"/>
    <n v="26.98"/>
    <n v="1"/>
    <n v="27"/>
    <n v="27"/>
    <n v="27"/>
    <s v="Camioneros"/>
    <m/>
    <n v="1554"/>
    <s v="A"/>
    <s v="PB- 01"/>
    <s v="Punta Barda"/>
    <x v="1"/>
    <s v="PuB-202[00]aBX960"/>
  </r>
  <r>
    <s v="BOLLAND &amp; CIA. S.A.U"/>
    <d v="2023-12-01T00:00:00"/>
    <s v="Rincon de los Sauces"/>
    <s v="Señal Picada VAM"/>
    <s v="PB- 01"/>
    <n v="222053"/>
    <s v="Pozo productor "/>
    <s v="PuB-125a"/>
    <s v="PuB-125a"/>
    <m/>
    <s v="Integridad y Corrosión"/>
    <s v="Biocida"/>
    <x v="6"/>
    <n v="50600926"/>
    <n v="88.3"/>
    <n v="1.766"/>
    <n v="86.534000000000006"/>
    <n v="2"/>
    <n v="45.43"/>
    <n v="35"/>
    <s v="Caudal de agua entre batchs"/>
    <x v="1"/>
    <n v="2"/>
    <n v="0"/>
    <n v="90.86"/>
    <n v="0"/>
    <n v="0"/>
    <d v="2022-01-31T00:00:00"/>
    <s v="Programado"/>
    <d v="2022-01-07T00:00:00"/>
    <s v="0002-OESTE-22"/>
    <s v="Mariana del Pozo"/>
    <m/>
    <m/>
    <m/>
    <m/>
    <s v="Cavidad Progresiva"/>
    <s v="Batch"/>
    <s v="Q"/>
    <s v="Batch"/>
    <n v="3.0286900000000001"/>
    <n v="45.43"/>
    <n v="45.43"/>
    <n v="45.43"/>
    <n v="1"/>
    <n v="45"/>
    <n v="45"/>
    <n v="45"/>
    <s v="Camioneros"/>
    <m/>
    <n v="2420"/>
    <s v="B"/>
    <s v="PB- 01"/>
    <s v="Punta Barda"/>
    <x v="0"/>
    <s v="PuB-125aBX960"/>
  </r>
  <r>
    <s v="BOLLAND &amp; CIA. S.A.U"/>
    <d v="2023-12-01T00:00:00"/>
    <s v="Rincon de los Sauces"/>
    <s v="Señal Picada VAM"/>
    <s v="PB- 04"/>
    <n v="222053"/>
    <s v="Pozo productor "/>
    <s v="PuB.a-166[00]a"/>
    <s v="PuB.a-166[00]a"/>
    <m/>
    <s v="Integridad y Corrosión"/>
    <s v="Inhibidor de corrosión"/>
    <x v="3"/>
    <n v="1000232729"/>
    <n v="15.3"/>
    <n v="0.76500000000000001"/>
    <n v="14.535"/>
    <n v="2"/>
    <n v="20"/>
    <n v="40"/>
    <s v="Caudal de agua entre batchs"/>
    <x v="1"/>
    <n v="2"/>
    <n v="2"/>
    <n v="40"/>
    <n v="40"/>
    <n v="40"/>
    <d v="2019-02-22T00:00:00"/>
    <s v="Programado"/>
    <d v="2019-11-28T00:00:00"/>
    <s v="BND21-IT475-1119"/>
    <s v="Mariana del Pozo"/>
    <m/>
    <m/>
    <m/>
    <m/>
    <s v="Cavidad Progresiva"/>
    <s v="Batch"/>
    <s v="Q"/>
    <s v="Batch"/>
    <n v="0.58140000000000003"/>
    <n v="8.7200000000000006"/>
    <n v="20"/>
    <n v="20"/>
    <n v="1"/>
    <n v="9"/>
    <n v="20"/>
    <n v="20"/>
    <s v="Camioneros"/>
    <m/>
    <n v="1492"/>
    <s v="A"/>
    <s v="PB- 04"/>
    <s v="Punta Barda"/>
    <x v="1"/>
    <s v="PuB.a-166[00]aCY51W"/>
  </r>
  <r>
    <s v="BOLLAND &amp; CIA. S.A.U"/>
    <d v="2023-12-01T00:00:00"/>
    <s v="Rincon de los Sauces"/>
    <s v="Señal Picada VAM"/>
    <s v="PB- 04"/>
    <n v="222053"/>
    <s v="Pozo productor "/>
    <s v="PuB.a-80"/>
    <s v="PuB.a-80"/>
    <m/>
    <s v="Integridad y Corrosión"/>
    <s v="Inhibidor de corrosión"/>
    <x v="3"/>
    <n v="1000232729"/>
    <n v="11"/>
    <n v="4.07"/>
    <n v="6.93"/>
    <n v="2"/>
    <n v="22.87"/>
    <n v="110"/>
    <s v="Caudal de agua entre batchs"/>
    <x v="1"/>
    <n v="1"/>
    <n v="1"/>
    <n v="22.87"/>
    <n v="22.87"/>
    <n v="22.87"/>
    <d v="2017-01-18T00:00:00"/>
    <s v="Programado"/>
    <d v="2017-01-25T00:00:00"/>
    <s v="BND21-IT109-0117"/>
    <s v="Mariana del Pozo"/>
    <m/>
    <m/>
    <m/>
    <m/>
    <s v="Cavidad Progresiva"/>
    <s v="Batch"/>
    <s v="M"/>
    <s v="Batch"/>
    <n v="0.76229999999999998"/>
    <n v="22.87"/>
    <n v="22.87"/>
    <n v="22.87"/>
    <n v="1"/>
    <n v="23"/>
    <n v="23"/>
    <n v="23"/>
    <s v="Camioneros"/>
    <m/>
    <n v="2533"/>
    <s v="A"/>
    <s v="PB- 04"/>
    <s v="Punta Barda"/>
    <x v="1"/>
    <s v="PuB.a-80CY51W"/>
  </r>
  <r>
    <s v="BOLLAND &amp; CIA. S.A.U"/>
    <d v="2023-12-01T00:00:00"/>
    <s v="Rincon de los Sauces"/>
    <s v="Señal Picada VAM"/>
    <s v="PB- 02"/>
    <n v="222053"/>
    <s v="Pozo productor "/>
    <s v="PuB-147a"/>
    <s v="PuB-147a"/>
    <m/>
    <s v="Integridad y Corrosión"/>
    <s v="Inhibidor de corrosión"/>
    <x v="3"/>
    <n v="1000232729"/>
    <n v="127.4"/>
    <n v="0.127"/>
    <n v="127.273"/>
    <n v="10"/>
    <n v="57.27"/>
    <n v="30"/>
    <s v="Caudal de agua entre batchs"/>
    <x v="1"/>
    <n v="2"/>
    <n v="0"/>
    <n v="114.54"/>
    <n v="0"/>
    <n v="0"/>
    <d v="2013-06-13T00:00:00"/>
    <s v="Programado"/>
    <d v="2020-09-14T00:00:00"/>
    <s v="BND21-IT509-0920"/>
    <m/>
    <m/>
    <m/>
    <m/>
    <m/>
    <s v="Cavidad Progresiva"/>
    <s v="Batch"/>
    <s v="Q"/>
    <s v="Batch"/>
    <n v="3.81819"/>
    <n v="57.27"/>
    <n v="57.27"/>
    <n v="57.27"/>
    <n v="1"/>
    <n v="57"/>
    <n v="57"/>
    <n v="57"/>
    <s v="Camioneros"/>
    <m/>
    <n v="2838"/>
    <s v="B"/>
    <s v="PB- 02"/>
    <s v="Punta Barda"/>
    <x v="0"/>
    <s v="PuB-147aCY51W"/>
  </r>
  <r>
    <s v="BOLLAND &amp; CIA. S.A.U"/>
    <d v="2023-12-01T00:00:00"/>
    <s v="Rincon de los Sauces"/>
    <s v="Señal Picada VAM"/>
    <s v="PB- 03"/>
    <n v="222053"/>
    <s v="Pozo productor "/>
    <s v="PuB-153a"/>
    <s v="PuB-153a"/>
    <m/>
    <s v="Integridad y Corrosión"/>
    <s v="Inhibidor de corrosión"/>
    <x v="3"/>
    <n v="1000232729"/>
    <n v="114.4"/>
    <n v="3.306"/>
    <n v="111.09399999999999"/>
    <n v="10"/>
    <n v="41.66"/>
    <n v="25"/>
    <s v="Caudal de agua entre batchs"/>
    <x v="1"/>
    <n v="2"/>
    <n v="0"/>
    <n v="83.32"/>
    <n v="0"/>
    <n v="0"/>
    <d v="2021-07-21T00:00:00"/>
    <s v="Programado"/>
    <d v="2021-05-19T00:00:00"/>
    <s v="BND21-IT625-0521"/>
    <s v="Mariana del Pozo"/>
    <m/>
    <m/>
    <m/>
    <m/>
    <s v="Cavidad Progresiva"/>
    <s v="Batch"/>
    <s v="Q"/>
    <s v="Batch"/>
    <n v="2.7773499999999998"/>
    <n v="41.66"/>
    <n v="41.66"/>
    <n v="41.66"/>
    <n v="1"/>
    <n v="42"/>
    <n v="42"/>
    <n v="42"/>
    <s v="Camioneros"/>
    <m/>
    <n v="2246"/>
    <s v="A"/>
    <s v="PB- 03"/>
    <s v="Punta Barda"/>
    <x v="0"/>
    <s v="PuB-153aCY51W"/>
  </r>
  <r>
    <s v="BOLLAND &amp; CIA. S.A.U"/>
    <d v="2023-12-01T00:00:00"/>
    <s v="Rincon de los Sauces"/>
    <s v="Señal Picada VAM"/>
    <s v="PB- 02"/>
    <n v="222053"/>
    <s v="Pozo productor "/>
    <s v="PuB-31"/>
    <s v="PuB-31"/>
    <m/>
    <s v="Integridad y Corrosión"/>
    <s v="Inhibidor de corrosión"/>
    <x v="3"/>
    <n v="1000232729"/>
    <n v="217.5"/>
    <n v="7.3949999999999996"/>
    <n v="210.10499999999999"/>
    <n v="2"/>
    <n v="66.180000000000007"/>
    <n v="45"/>
    <s v="Caudal de agua entre batchs"/>
    <x v="1"/>
    <n v="4"/>
    <n v="0"/>
    <n v="264.72000000000003"/>
    <n v="0"/>
    <n v="0"/>
    <d v="2017-11-01T00:00:00"/>
    <s v="Programado"/>
    <d v="2017-11-01T00:00:00"/>
    <s v="BND21-IT156-1017"/>
    <s v="Mariana del Pozo"/>
    <m/>
    <m/>
    <m/>
    <m/>
    <s v="Cavidad Progresiva"/>
    <s v="Batch"/>
    <s v="S"/>
    <s v="Batch"/>
    <n v="9.4547249999999998"/>
    <n v="66.180000000000007"/>
    <n v="66.180000000000007"/>
    <n v="66.180000000000007"/>
    <n v="1"/>
    <n v="66"/>
    <n v="66"/>
    <n v="66"/>
    <s v="Camioneros"/>
    <m/>
    <n v="2265"/>
    <s v="A"/>
    <s v="PB- 02"/>
    <s v="Punta Barda"/>
    <x v="0"/>
    <s v="PuB-31CY51W"/>
  </r>
  <r>
    <s v="BOLLAND &amp; CIA. S.A.U"/>
    <d v="2023-12-01T00:00:00"/>
    <s v="Rincon de los Sauces"/>
    <s v="Señal Picada VAM"/>
    <s v="PB- 02"/>
    <n v="222053"/>
    <s v="Pozo productor "/>
    <s v="PuB-31"/>
    <s v="PuB-31"/>
    <m/>
    <s v="Integridad y Corrosión"/>
    <s v="Biocida"/>
    <x v="6"/>
    <n v="50600926"/>
    <n v="217.5"/>
    <n v="7.3949999999999996"/>
    <n v="210.10499999999999"/>
    <n v="2"/>
    <n v="63.03"/>
    <n v="20"/>
    <s v="Caudal de agua entre batchs"/>
    <x v="1"/>
    <n v="2"/>
    <n v="2"/>
    <n v="126.06"/>
    <n v="126.06"/>
    <n v="126.06"/>
    <d v="2017-11-01T00:00:00"/>
    <s v="Programado"/>
    <d v="2017-11-01T00:00:00"/>
    <s v="BND21-IT156-1017"/>
    <s v="Mariana del Pozo"/>
    <m/>
    <m/>
    <m/>
    <m/>
    <s v="Cavidad Progresiva"/>
    <s v="Batch"/>
    <s v="Q"/>
    <s v="Batch"/>
    <n v="4.2020999999999997"/>
    <n v="63.03"/>
    <n v="63.03"/>
    <n v="63.03"/>
    <n v="1"/>
    <n v="63"/>
    <n v="63"/>
    <n v="63"/>
    <s v="Camioneros"/>
    <m/>
    <n v="2265"/>
    <s v="A"/>
    <s v="PB- 02"/>
    <s v="Punta Barda"/>
    <x v="1"/>
    <s v="PuB-31BX960"/>
  </r>
  <r>
    <s v="BOLLAND &amp; CIA. S.A.U"/>
    <d v="2023-12-01T00:00:00"/>
    <s v="Rincon de los Sauces"/>
    <s v="Señal Picada VAM"/>
    <s v="PB- 03"/>
    <n v="222053"/>
    <s v="Pozo productor "/>
    <s v="PuB-98[00]a"/>
    <s v="PuB-98[00]a"/>
    <m/>
    <s v="Integridad y Corrosión"/>
    <s v="Inhibidor de corrosión"/>
    <x v="3"/>
    <n v="1000232729"/>
    <n v="23.8"/>
    <n v="7.3780000000000001"/>
    <n v="16.422000000000001"/>
    <n v="10"/>
    <n v="27.1"/>
    <n v="110"/>
    <s v="Caudal de agua entre batchs"/>
    <x v="1"/>
    <n v="2"/>
    <n v="2"/>
    <n v="54.2"/>
    <n v="54.2"/>
    <n v="54.2"/>
    <d v="2022-01-06T00:00:00"/>
    <s v="Programado"/>
    <d v="2021-12-09T00:00:00"/>
    <s v="0321-OESTE-21"/>
    <s v="Mariana del Pozo"/>
    <m/>
    <m/>
    <m/>
    <m/>
    <s v="Cavidad Progresiva"/>
    <s v="Batch"/>
    <s v="Q"/>
    <s v="Batch"/>
    <n v="1.8064200000000001"/>
    <n v="27.1"/>
    <n v="27.1"/>
    <n v="27.1"/>
    <n v="1"/>
    <n v="27"/>
    <n v="27"/>
    <n v="27"/>
    <s v="Camioneros"/>
    <m/>
    <s v="S/D"/>
    <s v="A"/>
    <s v="PB- 03"/>
    <s v="Punta Barda"/>
    <x v="1"/>
    <s v="PuB-98[00]aCY51W"/>
  </r>
  <r>
    <s v="BOLLAND &amp; CIA. S.A.U"/>
    <d v="2023-12-01T00:00:00"/>
    <s v="Rincon de los Sauces"/>
    <s v="Señal Picada VAM"/>
    <s v="PB- 03"/>
    <n v="222053"/>
    <s v="Pozo productor "/>
    <s v="PuB-98[00]a"/>
    <s v="PuB-98[00]a"/>
    <m/>
    <s v="Integridad y Corrosión"/>
    <s v="Biocida"/>
    <x v="6"/>
    <n v="50600926"/>
    <n v="23.8"/>
    <n v="7.3780000000000001"/>
    <n v="16.422000000000001"/>
    <n v="10"/>
    <n v="27.1"/>
    <n v="110"/>
    <s v="Caudal de agua entre batchs"/>
    <x v="1"/>
    <n v="2"/>
    <n v="2"/>
    <n v="54.2"/>
    <n v="54.2"/>
    <n v="54.2"/>
    <d v="2022-01-06T00:00:00"/>
    <s v="Programado"/>
    <d v="2021-12-09T00:00:00"/>
    <s v="0321-OESTE-21"/>
    <s v="Mariana del Pozo"/>
    <m/>
    <m/>
    <m/>
    <m/>
    <s v="Cavidad Progresiva"/>
    <s v="Batch"/>
    <s v="Q"/>
    <s v="Batch"/>
    <n v="1.8064200000000001"/>
    <n v="27.1"/>
    <n v="27.1"/>
    <n v="27.1"/>
    <n v="1"/>
    <n v="27"/>
    <n v="27"/>
    <n v="27"/>
    <s v="Camioneros"/>
    <m/>
    <s v="S/D"/>
    <s v="A"/>
    <s v="PB- 03"/>
    <s v="Punta Barda"/>
    <x v="1"/>
    <s v="PuB-98[00]aBX960"/>
  </r>
  <r>
    <s v="BOLLAND &amp; CIA. S.A.U"/>
    <d v="2023-12-01T00:00:00"/>
    <s v="Rincon de los Sauces"/>
    <s v="Señal Picada VAM"/>
    <s v="PB- 04"/>
    <n v="222053"/>
    <s v="Pozo productor "/>
    <s v="PuB-102"/>
    <s v="PuB-102"/>
    <m/>
    <s v="Integridad y Corrosión"/>
    <s v="Inhibidor de corrosión"/>
    <x v="3"/>
    <n v="1000232729"/>
    <n v="9.4"/>
    <n v="4.6059999999999999"/>
    <n v="4.7939999999999996"/>
    <n v="2"/>
    <n v="25.17"/>
    <n v="350"/>
    <s v="Caudal de agua entre batchs"/>
    <x v="1"/>
    <n v="2"/>
    <n v="2"/>
    <n v="50.34"/>
    <n v="50.34"/>
    <n v="50.34"/>
    <d v="2022-01-06T00:00:00"/>
    <s v="Programado"/>
    <d v="2021-12-09T00:00:00"/>
    <s v="0322-OESTE-21"/>
    <s v="Mariana del Pozo"/>
    <m/>
    <m/>
    <m/>
    <m/>
    <s v="Cavidad Progresiva"/>
    <s v="Batch"/>
    <s v="Q"/>
    <s v="Batch"/>
    <n v="1.6778999999999999"/>
    <n v="25.17"/>
    <n v="25.17"/>
    <n v="25.17"/>
    <n v="1"/>
    <n v="25"/>
    <n v="25"/>
    <n v="25"/>
    <s v="Camioneros"/>
    <m/>
    <n v="2702"/>
    <s v="B"/>
    <s v="PB- 04"/>
    <s v="Punta Barda"/>
    <x v="1"/>
    <s v="PuB-102CY51W"/>
  </r>
  <r>
    <s v="BOLLAND &amp; CIA. S.A.U"/>
    <d v="2023-12-01T00:00:00"/>
    <s v="Rincon de los Sauces"/>
    <s v="Señal Picada VAM"/>
    <s v="PB- 04"/>
    <n v="222053"/>
    <s v="Pozo productor "/>
    <s v="PuB-102"/>
    <s v="PuB-102"/>
    <m/>
    <s v="Integridad y Corrosión"/>
    <s v="Biocida"/>
    <x v="6"/>
    <n v="50600926"/>
    <n v="9.4"/>
    <n v="4.6059999999999999"/>
    <n v="4.7939999999999996"/>
    <n v="2"/>
    <n v="25.17"/>
    <n v="350"/>
    <s v="Caudal de agua entre batchs"/>
    <x v="1"/>
    <n v="2"/>
    <n v="2"/>
    <n v="50.34"/>
    <n v="50.34"/>
    <n v="50.34"/>
    <d v="2022-01-06T00:00:00"/>
    <s v="Programado"/>
    <d v="2021-12-09T00:00:00"/>
    <s v="0322-OESTE-21"/>
    <s v="Mariana del Pozo"/>
    <m/>
    <m/>
    <m/>
    <m/>
    <s v="Cavidad Progresiva"/>
    <s v="Batch"/>
    <s v="Q"/>
    <s v="Batch"/>
    <n v="1.6778999999999999"/>
    <n v="25.17"/>
    <n v="25.17"/>
    <n v="25.17"/>
    <n v="1"/>
    <n v="25"/>
    <n v="25"/>
    <n v="25"/>
    <s v="Camioneros"/>
    <m/>
    <n v="2702"/>
    <s v="B"/>
    <s v="PB- 04"/>
    <s v="Punta Barda"/>
    <x v="1"/>
    <s v="PuB-102BX960"/>
  </r>
  <r>
    <s v="BOLLAND &amp; CIA. S.A.U"/>
    <d v="2023-12-01T00:00:00"/>
    <s v="Rincon de los Sauces"/>
    <s v="Señal Picada VAM"/>
    <s v="PB- 04"/>
    <n v="222053"/>
    <s v="Pozo productor "/>
    <s v="PuB-107"/>
    <s v="PuB-107"/>
    <m/>
    <s v="Integridad y Corrosión"/>
    <s v="Inhibidor de corrosión"/>
    <x v="3"/>
    <n v="1000232729"/>
    <n v="4.7"/>
    <n v="2.6080000000000001"/>
    <n v="2.0920000000000001"/>
    <n v="2"/>
    <n v="20"/>
    <n v="390"/>
    <s v="Caudal de agua entre batchs"/>
    <x v="1"/>
    <n v="2"/>
    <n v="2"/>
    <n v="40"/>
    <n v="40"/>
    <n v="40"/>
    <d v="2022-01-06T00:00:00"/>
    <s v="Programado"/>
    <d v="2021-12-10T00:00:00"/>
    <s v="0325-OESTE-21"/>
    <s v="Mariana del Pozo"/>
    <m/>
    <m/>
    <m/>
    <m/>
    <s v="Cavidad Progresiva"/>
    <s v="Batch"/>
    <s v="Q"/>
    <s v="Batch"/>
    <n v="0.81588000000000005"/>
    <n v="12.24"/>
    <n v="20"/>
    <n v="20"/>
    <n v="1"/>
    <n v="12"/>
    <n v="20"/>
    <n v="20"/>
    <s v="Camioneros"/>
    <m/>
    <n v="1904"/>
    <s v="A"/>
    <s v="PB- 04"/>
    <s v="Punta Barda"/>
    <x v="1"/>
    <s v="PuB-107CY51W"/>
  </r>
  <r>
    <s v="BOLLAND &amp; CIA. S.A.U"/>
    <d v="2023-12-01T00:00:00"/>
    <s v="Rincon de los Sauces"/>
    <s v="Señal Picada VAM"/>
    <s v="PB- 04"/>
    <n v="222053"/>
    <s v="Pozo productor "/>
    <s v="PuB-107"/>
    <s v="PuB-107"/>
    <m/>
    <s v="Integridad y Corrosión"/>
    <s v="Biocida"/>
    <x v="6"/>
    <n v="50600926"/>
    <n v="4.7"/>
    <n v="2.6080000000000001"/>
    <n v="2.0920000000000001"/>
    <n v="2"/>
    <n v="20"/>
    <n v="390"/>
    <s v="Caudal de agua entre batchs"/>
    <x v="1"/>
    <n v="2"/>
    <n v="2"/>
    <n v="40"/>
    <n v="40"/>
    <n v="40"/>
    <d v="2022-01-06T00:00:00"/>
    <s v="Programado"/>
    <d v="2021-12-10T00:00:00"/>
    <s v="0325-OESTE-21"/>
    <s v="Mariana del Pozo"/>
    <m/>
    <m/>
    <m/>
    <m/>
    <s v="Cavidad Progresiva"/>
    <s v="Batch"/>
    <s v="Q"/>
    <s v="Batch"/>
    <n v="0.81588000000000005"/>
    <n v="12.24"/>
    <n v="20"/>
    <n v="20"/>
    <n v="1"/>
    <n v="12"/>
    <n v="20"/>
    <n v="20"/>
    <s v="Camioneros"/>
    <m/>
    <n v="1904"/>
    <s v="A"/>
    <s v="PB- 04"/>
    <s v="Punta Barda"/>
    <x v="1"/>
    <s v="PuB-107BX960"/>
  </r>
  <r>
    <s v="BOLLAND &amp; CIA. S.A.U"/>
    <d v="2023-12-01T00:00:00"/>
    <s v="Rincon de los Sauces"/>
    <s v="Señal Picada VAM"/>
    <s v="PB- 03"/>
    <n v="222053"/>
    <s v="Pozo productor "/>
    <s v="PuB-27"/>
    <s v="PuB-27"/>
    <m/>
    <s v="Integridad y Corrosión"/>
    <s v="Inhibidor de corrosión"/>
    <x v="3"/>
    <n v="1000232729"/>
    <n v="124.9"/>
    <n v="3.8719999999999999"/>
    <n v="121.02800000000001"/>
    <n v="10"/>
    <n v="27.23"/>
    <n v="15"/>
    <s v="Caudal de agua entre batchs"/>
    <x v="1"/>
    <n v="2"/>
    <n v="2"/>
    <n v="54.46"/>
    <n v="54.46"/>
    <n v="54.46"/>
    <d v="2012-07-27T00:00:00"/>
    <s v="Programado"/>
    <d v="2019-06-07T00:00:00"/>
    <s v="BND21-IT385-0519"/>
    <s v="Mariana del Pozo"/>
    <m/>
    <m/>
    <m/>
    <m/>
    <s v="Bombeo Mecánico"/>
    <s v="Batch"/>
    <s v="Q"/>
    <s v="Batch"/>
    <n v="1.81542"/>
    <n v="27.23"/>
    <n v="27.23"/>
    <n v="27.23"/>
    <n v="1"/>
    <n v="27"/>
    <n v="27"/>
    <n v="27"/>
    <s v="Camioneros"/>
    <m/>
    <n v="2569"/>
    <s v="B"/>
    <s v="PB- 03"/>
    <s v="Punta Barda"/>
    <x v="1"/>
    <s v="PuB-27CY51W"/>
  </r>
  <r>
    <s v="BOLLAND &amp; CIA. S.A.U"/>
    <d v="2023-12-01T00:00:00"/>
    <s v="Rincon de los Sauces"/>
    <s v="Señal Picada VAM"/>
    <s v="PB- 03"/>
    <n v="222053"/>
    <s v="Pozo productor "/>
    <s v="PuB-42"/>
    <s v="PuB-42"/>
    <m/>
    <s v="Integridad y Corrosión"/>
    <s v="Inhibidor de corrosión"/>
    <x v="3"/>
    <n v="1000232729"/>
    <n v="136.1"/>
    <n v="3.4710000000000001"/>
    <n v="132.62899999999999"/>
    <n v="10"/>
    <n v="79.58"/>
    <n v="40"/>
    <s v="Caudal de agua entre batchs"/>
    <x v="1"/>
    <n v="2"/>
    <n v="2"/>
    <n v="159.16"/>
    <n v="159.16"/>
    <n v="159.16"/>
    <d v="2014-01-02T00:00:00"/>
    <s v="Programado"/>
    <d v="2020-06-30T00:00:00"/>
    <s v="BNDFI 0001-8 - Minuta YPF 30-06-2020"/>
    <s v="Mariana del Pozo"/>
    <m/>
    <m/>
    <m/>
    <m/>
    <s v="Cavidad Progresiva"/>
    <s v="Batch"/>
    <s v="Q"/>
    <s v="Batch"/>
    <n v="5.3051599999999999"/>
    <n v="79.58"/>
    <n v="79.58"/>
    <n v="79.58"/>
    <n v="1"/>
    <n v="80"/>
    <n v="80"/>
    <n v="80"/>
    <s v="Camioneros"/>
    <m/>
    <s v="S/D"/>
    <s v="B"/>
    <s v="PB- 03"/>
    <s v="Punta Barda"/>
    <x v="1"/>
    <s v="PuB-42CY51W"/>
  </r>
  <r>
    <s v="BOLLAND &amp; CIA. S.A.U"/>
    <d v="2023-12-01T00:00:00"/>
    <s v="Rincon de los Sauces"/>
    <s v="Señal Picada VAM"/>
    <s v="PB- 03"/>
    <n v="222053"/>
    <s v="Pozo productor "/>
    <s v="PuB-52"/>
    <s v="PuB-52"/>
    <m/>
    <s v="Integridad y Corrosión"/>
    <s v="Inhibidor de corrosión"/>
    <x v="3"/>
    <n v="1000232729"/>
    <n v="147"/>
    <n v="7.35"/>
    <n v="139.65"/>
    <n v="10"/>
    <n v="62.84"/>
    <n v="30"/>
    <s v="Caudal de agua entre batchs"/>
    <x v="1"/>
    <n v="2"/>
    <n v="2"/>
    <n v="125.68"/>
    <n v="125.68"/>
    <n v="125.68"/>
    <d v="2017-08-17T00:00:00"/>
    <s v="Programado"/>
    <d v="2019-02-27T00:00:00"/>
    <s v="BND21-IT348-0219"/>
    <s v="Mariana del Pozo"/>
    <m/>
    <m/>
    <m/>
    <m/>
    <s v="Cavidad Progresiva"/>
    <s v="Batch"/>
    <s v="Q"/>
    <s v="Batch"/>
    <n v="4.1894999999999998"/>
    <n v="62.84"/>
    <n v="62.84"/>
    <n v="62.84"/>
    <n v="1"/>
    <n v="63"/>
    <n v="63"/>
    <n v="63"/>
    <s v="Camioneros"/>
    <m/>
    <n v="1766"/>
    <s v="A"/>
    <s v="PB- 03"/>
    <s v="Punta Barda"/>
    <x v="1"/>
    <s v="PuB-52CY51W"/>
  </r>
  <r>
    <s v="BOLLAND &amp; CIA. S.A.U"/>
    <d v="2023-12-01T00:00:00"/>
    <s v="Rincon de los Sauces"/>
    <s v="Señal Picada VAM"/>
    <s v="PB- 03"/>
    <n v="222053"/>
    <s v="Pozo productor "/>
    <s v="PuB-68"/>
    <s v="PuB-68"/>
    <m/>
    <s v="Integridad y Corrosión"/>
    <s v="Biocida"/>
    <x v="6"/>
    <n v="50600926"/>
    <n v="55"/>
    <n v="7.7"/>
    <n v="47.3"/>
    <n v="10"/>
    <n v="31.93"/>
    <n v="45"/>
    <s v="Caudal de agua entre batchs"/>
    <x v="1"/>
    <n v="2"/>
    <n v="2"/>
    <n v="63.86"/>
    <n v="63.86"/>
    <n v="63.86"/>
    <d v="2022-11-11T00:00:00"/>
    <s v="Programado"/>
    <d v="2022-11-02T00:00:00"/>
    <s v="0295-OESTE-22"/>
    <s v="Mariana del Pozo"/>
    <m/>
    <m/>
    <m/>
    <m/>
    <s v="Cavidad Progresiva"/>
    <s v="Batch"/>
    <s v="Q"/>
    <s v="Batch"/>
    <n v="2.1284999999999998"/>
    <n v="31.93"/>
    <n v="31.93"/>
    <n v="31.93"/>
    <n v="1"/>
    <n v="32"/>
    <n v="32"/>
    <n v="32"/>
    <s v="Camioneros"/>
    <m/>
    <n v="1485"/>
    <s v="A"/>
    <s v="PB- 03"/>
    <s v="Punta Barda"/>
    <x v="1"/>
    <s v="PuB-68BX960"/>
  </r>
  <r>
    <s v="BOLLAND &amp; CIA. S.A.U"/>
    <d v="2023-12-01T00:00:00"/>
    <s v="Rincon de los Sauces"/>
    <s v="Señal Picada VAM"/>
    <s v="PB- 03"/>
    <n v="222053"/>
    <s v="Pozo productor "/>
    <s v="PuB-68"/>
    <s v="PuB-68"/>
    <m/>
    <s v="Integridad y Corrosión"/>
    <s v="Inhibidor de corrosión"/>
    <x v="3"/>
    <n v="1000232729"/>
    <n v="55"/>
    <n v="7.7"/>
    <n v="47.3"/>
    <n v="10"/>
    <n v="31.93"/>
    <n v="45"/>
    <s v="Caudal de agua entre batchs"/>
    <x v="1"/>
    <n v="2"/>
    <n v="2"/>
    <n v="63.86"/>
    <n v="63.86"/>
    <n v="63.86"/>
    <d v="2016-04-19T00:00:00"/>
    <s v="Programado"/>
    <d v="2022-11-02T00:00:00"/>
    <s v="0295-OESTE-22"/>
    <s v="Mariana del Pozo"/>
    <m/>
    <m/>
    <m/>
    <m/>
    <s v="Cavidad Progresiva"/>
    <s v="Batch"/>
    <s v="Q"/>
    <s v="Batch"/>
    <n v="2.1284999999999998"/>
    <n v="31.93"/>
    <n v="31.93"/>
    <n v="31.93"/>
    <n v="1"/>
    <n v="32"/>
    <n v="32"/>
    <n v="32"/>
    <s v="Camioneros"/>
    <m/>
    <n v="1485"/>
    <s v="A"/>
    <s v="PB- 03"/>
    <s v="Punta Barda"/>
    <x v="1"/>
    <s v="PuB-68CY51W"/>
  </r>
  <r>
    <s v="BOLLAND &amp; CIA. S.A.U"/>
    <d v="2023-12-01T00:00:00"/>
    <s v="Rincon de los Sauces"/>
    <s v="Señal Picada VAM"/>
    <s v="PB- 04"/>
    <n v="222053"/>
    <s v="Pozo productor "/>
    <s v="PuB-100"/>
    <s v="PuB-100"/>
    <m/>
    <s v="Integridad y Corrosión"/>
    <s v="Inhibidor de corrosión"/>
    <x v="3"/>
    <n v="1000232729"/>
    <n v="41.4"/>
    <n v="2.6080000000000001"/>
    <n v="38.792000000000002"/>
    <n v="2"/>
    <n v="20.37"/>
    <n v="35"/>
    <s v="Caudal de agua entre batchs"/>
    <x v="1"/>
    <n v="2"/>
    <n v="2"/>
    <n v="40.74"/>
    <n v="40.74"/>
    <n v="40.74"/>
    <d v="2016-04-15T00:00:00"/>
    <s v="Programado"/>
    <d v="2023-03-29T00:00:00"/>
    <s v="0090-OESTE-23"/>
    <s v="Mariana del Pozo"/>
    <m/>
    <m/>
    <m/>
    <m/>
    <s v="Bombeo Mecánico"/>
    <s v="Batch"/>
    <s v="Q"/>
    <s v="Batch"/>
    <n v="1.35772"/>
    <n v="20.37"/>
    <n v="20.37"/>
    <n v="20.37"/>
    <n v="1"/>
    <n v="20"/>
    <n v="20"/>
    <n v="20"/>
    <s v="Camioneros"/>
    <m/>
    <n v="2851"/>
    <s v="A"/>
    <s v="PB- 04"/>
    <s v="Punta Barda"/>
    <x v="1"/>
    <s v="PuB-100CY51W"/>
  </r>
  <r>
    <s v="BOLLAND &amp; CIA. S.A.U"/>
    <d v="2023-12-01T00:00:00"/>
    <s v="Rincon de los Sauces"/>
    <s v="Señal Picada VAM"/>
    <s v="PB- 04"/>
    <n v="222053"/>
    <s v="Pozo productor "/>
    <s v="PuB-141[00]a"/>
    <s v="PuB-141[00]a"/>
    <m/>
    <s v="Integridad y Corrosión"/>
    <s v="Inhibidor de corrosión"/>
    <x v="3"/>
    <n v="1000232729"/>
    <n v="9.6"/>
    <n v="0.86399999999999999"/>
    <n v="8.7360000000000007"/>
    <n v="2"/>
    <n v="20"/>
    <n v="125"/>
    <s v="Caudal de agua entre batchs"/>
    <x v="1"/>
    <n v="2"/>
    <n v="2"/>
    <n v="40"/>
    <n v="40"/>
    <n v="40"/>
    <d v="2018-12-13T00:00:00"/>
    <s v="Programado"/>
    <d v="2021-05-21T00:00:00"/>
    <s v="BND21-IT626-0521"/>
    <s v="Mariana del Pozo"/>
    <m/>
    <m/>
    <m/>
    <m/>
    <s v="Cavidad Progresiva"/>
    <s v="Batch"/>
    <s v="Q"/>
    <s v="Batch"/>
    <n v="1.0920000000000001"/>
    <n v="16.38"/>
    <n v="20"/>
    <n v="20"/>
    <n v="1"/>
    <n v="16"/>
    <n v="20"/>
    <n v="20"/>
    <s v="Camioneros"/>
    <m/>
    <n v="1488"/>
    <s v="C"/>
    <s v="PB- 04"/>
    <s v="Punta Barda"/>
    <x v="1"/>
    <s v="PuB-141[00]aCY51W"/>
  </r>
  <r>
    <s v="BOLLAND &amp; CIA. S.A.U"/>
    <d v="2023-12-01T00:00:00"/>
    <s v="Rincon de los Sauces"/>
    <s v="Señal Picada VAM"/>
    <s v="PB- 04"/>
    <n v="222053"/>
    <s v="Pozo productor "/>
    <s v="PuB-141[00]a"/>
    <s v="PuB-141[00]a"/>
    <m/>
    <s v="Integridad y Corrosión"/>
    <s v="Biocida"/>
    <x v="6"/>
    <n v="50600926"/>
    <n v="9.6"/>
    <n v="0.86399999999999999"/>
    <n v="8.7360000000000007"/>
    <n v="2"/>
    <n v="20"/>
    <n v="98"/>
    <s v="Caudal de agua entre batchs"/>
    <x v="1"/>
    <n v="2"/>
    <n v="2"/>
    <n v="40"/>
    <n v="40"/>
    <n v="40"/>
    <d v="2018-12-13T00:00:00"/>
    <s v="Programado"/>
    <d v="2021-05-21T00:00:00"/>
    <s v="BND21-IT626-0521"/>
    <s v="Mariana del Pozo"/>
    <m/>
    <m/>
    <m/>
    <m/>
    <s v="Cavidad Progresiva"/>
    <s v="Batch"/>
    <s v="Q"/>
    <s v="Batch"/>
    <n v="0.856128"/>
    <n v="12.84"/>
    <n v="20"/>
    <n v="20"/>
    <n v="1"/>
    <n v="13"/>
    <n v="20"/>
    <n v="20"/>
    <s v="Camioneros"/>
    <m/>
    <n v="1488"/>
    <s v="C"/>
    <s v="PB- 04"/>
    <s v="Punta Barda"/>
    <x v="1"/>
    <s v="PuB-141[00]aBX960"/>
  </r>
  <r>
    <s v="BOLLAND &amp; CIA. S.A.U"/>
    <d v="2023-12-01T00:00:00"/>
    <s v="Rincon de los Sauces"/>
    <s v="Señal Picada VAM"/>
    <s v="PB- 04"/>
    <n v="222053"/>
    <s v="Pozo productor "/>
    <s v="PuB-155a"/>
    <s v="PuB-155a"/>
    <m/>
    <s v="Integridad y Corrosión"/>
    <s v="Inhibidor de corrosión"/>
    <x v="3"/>
    <n v="1000232729"/>
    <n v="9.3000000000000007"/>
    <n v="1.042"/>
    <n v="8.2579999999999991"/>
    <n v="2"/>
    <n v="30.97"/>
    <n v="250"/>
    <s v="Caudal de agua entre batchs"/>
    <x v="1"/>
    <n v="2"/>
    <n v="2"/>
    <n v="61.94"/>
    <n v="61.94"/>
    <n v="61.94"/>
    <d v="2019-03-20T00:00:00"/>
    <s v="Programado"/>
    <d v="2019-11-22T00:00:00"/>
    <s v="BNDFI 0001-8 - Minuta YPF 22-11-2019"/>
    <s v="Mariana del Pozo"/>
    <m/>
    <m/>
    <m/>
    <m/>
    <s v="Cavidad Progresiva"/>
    <s v="Batch"/>
    <s v="Q"/>
    <s v="Batch"/>
    <n v="2.0644999999999998"/>
    <n v="30.97"/>
    <n v="30.97"/>
    <n v="30.97"/>
    <n v="1"/>
    <n v="31"/>
    <n v="31"/>
    <n v="31"/>
    <s v="Camioneros"/>
    <m/>
    <n v="1782"/>
    <s v="C"/>
    <s v="PB- 04"/>
    <s v="Punta Barda"/>
    <x v="1"/>
    <s v="PuB-155aCY51W"/>
  </r>
  <r>
    <s v="BOLLAND &amp; CIA. S.A.U"/>
    <d v="2023-12-01T00:00:00"/>
    <s v="Rincon de los Sauces"/>
    <s v="Señal Picada VAM"/>
    <s v="PB- 04"/>
    <n v="222053"/>
    <s v="Pozo productor "/>
    <s v="PuB-155a"/>
    <s v="PuB-155a"/>
    <m/>
    <s v="Integridad y Corrosión"/>
    <s v="Biocida"/>
    <x v="6"/>
    <n v="50600926"/>
    <n v="9.3000000000000007"/>
    <n v="1.042"/>
    <n v="8.2579999999999991"/>
    <n v="2"/>
    <n v="30.97"/>
    <n v="250"/>
    <s v="Caudal de agua entre batchs"/>
    <x v="1"/>
    <n v="2"/>
    <n v="2"/>
    <n v="61.94"/>
    <n v="61.94"/>
    <n v="61.94"/>
    <d v="2019-03-20T00:00:00"/>
    <s v="Programado"/>
    <d v="2019-11-22T00:00:00"/>
    <s v="BNDFI 0001-8 - Minuta YPF 22-11-2019"/>
    <s v="Mariana del Pozo"/>
    <m/>
    <m/>
    <m/>
    <m/>
    <s v="Cavidad Progresiva"/>
    <s v="Batch"/>
    <s v="Q"/>
    <s v="Batch"/>
    <n v="2.0644999999999998"/>
    <n v="30.97"/>
    <n v="30.97"/>
    <n v="30.97"/>
    <n v="1"/>
    <n v="31"/>
    <n v="31"/>
    <n v="31"/>
    <s v="Camioneros"/>
    <m/>
    <n v="1782"/>
    <s v="C"/>
    <s v="PB- 04"/>
    <s v="Punta Barda"/>
    <x v="1"/>
    <s v="PuB-155aBX960"/>
  </r>
  <r>
    <s v="BOLLAND &amp; CIA. S.A.U"/>
    <d v="2023-12-01T00:00:00"/>
    <s v="Rincon de los Sauces"/>
    <s v="Señal Picada VAM"/>
    <s v="PB- 04"/>
    <n v="222053"/>
    <s v="Pozo productor "/>
    <s v="PuB-161[00]a"/>
    <s v="PuB-161[00]a"/>
    <m/>
    <s v="Integridad y Corrosión"/>
    <s v="Inhibidor de corrosión"/>
    <x v="3"/>
    <n v="1000232729"/>
    <n v="34.5"/>
    <n v="1.2070000000000001"/>
    <n v="33.292999999999999"/>
    <n v="2"/>
    <n v="27.97"/>
    <n v="28"/>
    <s v="Caudal de agua entre batchs"/>
    <x v="1"/>
    <n v="1"/>
    <n v="1"/>
    <n v="27.97"/>
    <n v="27.97"/>
    <n v="27.97"/>
    <d v="2018-09-25T00:00:00"/>
    <s v="Programado"/>
    <d v="2019-11-04T00:00:00"/>
    <s v="BND21-IT462-1119"/>
    <m/>
    <m/>
    <m/>
    <m/>
    <m/>
    <s v="Cavidad Progresiva"/>
    <s v="Batch"/>
    <s v="M"/>
    <s v="Batch"/>
    <n v="0.93220399999999992"/>
    <n v="27.97"/>
    <n v="27.97"/>
    <n v="27.97"/>
    <n v="1"/>
    <n v="28"/>
    <n v="28"/>
    <n v="28"/>
    <s v="Camioneros"/>
    <m/>
    <n v="1518"/>
    <s v="B"/>
    <s v="PB- 04"/>
    <s v="Punta Barda"/>
    <x v="1"/>
    <s v="PuB-161[00]aCY51W"/>
  </r>
  <r>
    <s v="BOLLAND &amp; CIA. S.A.U"/>
    <d v="2023-12-01T00:00:00"/>
    <s v="Rincon de los Sauces"/>
    <s v="Señal Picada VAM"/>
    <s v="PB- 04"/>
    <n v="222053"/>
    <s v="Pozo productor "/>
    <s v="PuB-162[00]a"/>
    <s v="PuB-162[00]a"/>
    <m/>
    <s v="Integridad y Corrosión"/>
    <s v="Inhibidor de corrosión"/>
    <x v="3"/>
    <n v="1000232729"/>
    <n v="53.7"/>
    <n v="4.1349999999999998"/>
    <n v="49.564999999999998"/>
    <n v="2"/>
    <n v="37.17"/>
    <n v="50"/>
    <s v="Caudal de agua entre batchs"/>
    <x v="1"/>
    <n v="2"/>
    <n v="2"/>
    <n v="74.34"/>
    <n v="74.34"/>
    <n v="74.34"/>
    <d v="2018-04-25T00:00:00"/>
    <s v="Programado"/>
    <d v="2022-01-12T00:00:00"/>
    <s v="0006-OESTE-22"/>
    <s v="Mariana del Pozo"/>
    <m/>
    <m/>
    <m/>
    <m/>
    <s v="Cavidad Progresiva"/>
    <s v="Batch"/>
    <s v="Q"/>
    <s v="Batch"/>
    <n v="2.4782500000000001"/>
    <n v="37.17"/>
    <n v="37.17"/>
    <n v="37.17"/>
    <n v="1"/>
    <n v="37"/>
    <n v="37"/>
    <n v="37"/>
    <s v="Camioneros"/>
    <m/>
    <n v="1857"/>
    <s v="A"/>
    <s v="PB- 04"/>
    <s v="Punta Barda"/>
    <x v="1"/>
    <s v="PuB-162[00]aCY51W"/>
  </r>
  <r>
    <s v="BOLLAND &amp; CIA. S.A.U"/>
    <d v="2023-12-01T00:00:00"/>
    <s v="Rincon de los Sauces"/>
    <s v="Señal Picada VAM"/>
    <s v="PB- 04"/>
    <n v="222053"/>
    <s v="Pozo productor "/>
    <s v="PuB-174[00]a"/>
    <s v="PuB-174[00]a"/>
    <m/>
    <s v="Integridad y Corrosión"/>
    <s v="Inhibidor de corrosión"/>
    <x v="3"/>
    <n v="1000232729"/>
    <n v="12.4"/>
    <n v="1.86"/>
    <n v="10.54"/>
    <n v="2"/>
    <n v="20"/>
    <n v="40"/>
    <s v="Caudal de agua entre batchs"/>
    <x v="1"/>
    <n v="1"/>
    <n v="1"/>
    <n v="20"/>
    <n v="20"/>
    <n v="20"/>
    <d v="2018-02-07T00:00:00"/>
    <s v="Programado"/>
    <d v="2022-09-30T00:00:00"/>
    <s v="0266-OESTE-22"/>
    <m/>
    <m/>
    <m/>
    <m/>
    <m/>
    <s v="Cavidad Progresiva"/>
    <s v="Batch"/>
    <s v="M"/>
    <s v="Batch"/>
    <n v="0.42159999999999997"/>
    <n v="12.65"/>
    <n v="20"/>
    <n v="20"/>
    <n v="1"/>
    <n v="13"/>
    <n v="20"/>
    <n v="20"/>
    <s v="Camioneros"/>
    <m/>
    <n v="2160"/>
    <s v="A"/>
    <s v="PB- 04"/>
    <s v="Punta Barda"/>
    <x v="1"/>
    <s v="PuB-174[00]aCY51W"/>
  </r>
  <r>
    <s v="BOLLAND &amp; CIA. S.A.U"/>
    <d v="2023-12-01T00:00:00"/>
    <s v="Rincon de los Sauces"/>
    <s v="Señal Picada VAM"/>
    <s v="PB- 04"/>
    <n v="222053"/>
    <s v="Pozo productor "/>
    <s v="PuB-195[00]a"/>
    <s v="PuB-195[00]a"/>
    <m/>
    <s v="Integridad y Corrosión"/>
    <s v="Inhibidor de corrosión"/>
    <x v="3"/>
    <n v="1000232729"/>
    <n v="11.9"/>
    <n v="1.1299999999999999"/>
    <n v="10.77"/>
    <n v="2"/>
    <n v="20"/>
    <n v="45"/>
    <s v="Caudal de agua entre batchs"/>
    <x v="1"/>
    <n v="1"/>
    <n v="1"/>
    <n v="20"/>
    <n v="20"/>
    <n v="20"/>
    <d v="2016-05-04T00:00:00"/>
    <s v="Programado"/>
    <d v="2019-11-22T00:00:00"/>
    <s v="BNDFI 0001-8 - Minuta YPF 22-11-2019"/>
    <s v="Mariana del Pozo"/>
    <m/>
    <m/>
    <m/>
    <m/>
    <s v="Cavidad Progresiva"/>
    <s v="Batch"/>
    <s v="M"/>
    <s v="Batch"/>
    <n v="0.48464999999999997"/>
    <n v="14.54"/>
    <n v="20"/>
    <n v="20"/>
    <n v="1"/>
    <n v="15"/>
    <n v="20"/>
    <n v="20"/>
    <s v="Camioneros"/>
    <m/>
    <n v="2290"/>
    <s v="C"/>
    <s v="PB- 04"/>
    <s v="Punta Barda"/>
    <x v="1"/>
    <s v="PuB-195[00]aCY51W"/>
  </r>
  <r>
    <s v="BOLLAND &amp; CIA. S.A.U"/>
    <d v="2023-12-01T00:00:00"/>
    <s v="Rincon de los Sauces"/>
    <s v="Señal Picada VAM"/>
    <s v="PB- 04"/>
    <n v="222053"/>
    <s v="Pozo productor "/>
    <s v="PuB-196[00]a"/>
    <s v="PuB-196[00]a"/>
    <m/>
    <s v="Integridad y Corrosión"/>
    <s v="Inhibidor de corrosión"/>
    <x v="3"/>
    <n v="1000232729"/>
    <n v="20"/>
    <n v="1.2"/>
    <n v="18.8"/>
    <n v="2"/>
    <n v="28.2"/>
    <n v="100"/>
    <s v="Caudal de agua entre batchs"/>
    <x v="1"/>
    <n v="2"/>
    <n v="2"/>
    <n v="56.4"/>
    <n v="56.4"/>
    <n v="56.4"/>
    <d v="2019-08-01T00:00:00"/>
    <s v="Programado"/>
    <d v="2021-03-03T00:00:00"/>
    <s v="BND21-IT586-0321"/>
    <m/>
    <m/>
    <m/>
    <m/>
    <m/>
    <s v="Cavidad Progresiva"/>
    <s v="Batch"/>
    <s v="Q"/>
    <s v="Batch"/>
    <n v="1.88"/>
    <n v="28.2"/>
    <n v="28.2"/>
    <n v="28.2"/>
    <n v="1"/>
    <n v="28"/>
    <n v="28"/>
    <n v="28"/>
    <s v="Camioneros"/>
    <m/>
    <n v="1628"/>
    <s v="B"/>
    <s v="PB- 04"/>
    <s v="Punta Barda"/>
    <x v="1"/>
    <s v="PuB-196[00]aCY51W"/>
  </r>
  <r>
    <s v="BOLLAND &amp; CIA. S.A.U"/>
    <d v="2023-12-01T00:00:00"/>
    <s v="Rincon de los Sauces"/>
    <s v="Señal Picada VAM"/>
    <s v="PB- 04"/>
    <n v="222053"/>
    <s v="Pozo productor "/>
    <s v="PuB-196[00]a"/>
    <s v="PuB-196[00]a"/>
    <m/>
    <s v="Integridad y Corrosión"/>
    <s v="Biocida"/>
    <x v="6"/>
    <n v="50600926"/>
    <n v="20"/>
    <n v="1.2"/>
    <n v="18.8"/>
    <n v="2"/>
    <n v="28.2"/>
    <n v="100"/>
    <s v="Caudal de agua entre batchs"/>
    <x v="1"/>
    <n v="2"/>
    <n v="2"/>
    <n v="56.4"/>
    <n v="56.4"/>
    <n v="56.4"/>
    <d v="2019-08-01T00:00:00"/>
    <s v="Programado"/>
    <d v="2021-03-03T00:00:00"/>
    <s v="BND21-IT586-0321"/>
    <m/>
    <m/>
    <m/>
    <m/>
    <m/>
    <s v="Cavidad Progresiva"/>
    <s v="Batch"/>
    <s v="Q"/>
    <s v="Batch&amp;Recirc"/>
    <n v="1.88"/>
    <n v="28.2"/>
    <n v="28.2"/>
    <n v="28.2"/>
    <n v="1"/>
    <n v="28"/>
    <n v="28"/>
    <n v="28"/>
    <s v="Camioneros"/>
    <m/>
    <n v="1628"/>
    <s v="B"/>
    <s v="PB- 04"/>
    <s v="Punta Barda"/>
    <x v="1"/>
    <s v="PuB-196[00]aBX960"/>
  </r>
  <r>
    <s v="BOLLAND &amp; CIA. S.A.U"/>
    <d v="2023-12-01T00:00:00"/>
    <s v="Rincon de los Sauces"/>
    <s v="Señal Picada VAM"/>
    <s v="PB- 03"/>
    <n v="222053"/>
    <s v="Pozo productor "/>
    <s v="PuB-105a"/>
    <s v="PuB-105a"/>
    <m/>
    <s v="Integridad y Corrosión"/>
    <s v="Inhibidor de corrosión"/>
    <x v="3"/>
    <n v="1000232729"/>
    <n v="30.5"/>
    <n v="7.5330000000000004"/>
    <n v="22.966999999999999"/>
    <n v="10"/>
    <n v="34.450000000000003"/>
    <n v="100"/>
    <s v="Caudal de agua entre batchs"/>
    <x v="1"/>
    <n v="2"/>
    <n v="2"/>
    <n v="68.900000000000006"/>
    <n v="68.900000000000006"/>
    <n v="68.900000000000006"/>
    <d v="2021-04-04T00:00:00"/>
    <s v="Programado"/>
    <d v="2021-11-03T00:00:00"/>
    <s v="Minuta YPF 3-11-21"/>
    <s v="Mariana del Pozo"/>
    <m/>
    <m/>
    <m/>
    <m/>
    <s v="Cavidad Progresiva"/>
    <s v="Batch"/>
    <s v="Q"/>
    <s v="Batch"/>
    <n v="2.2967"/>
    <n v="34.450000000000003"/>
    <n v="34.450000000000003"/>
    <n v="34.450000000000003"/>
    <n v="1"/>
    <n v="34"/>
    <n v="34"/>
    <n v="34"/>
    <s v="Camioneros"/>
    <m/>
    <n v="1567"/>
    <s v="B"/>
    <s v="PB- 03"/>
    <s v="Punta Barda"/>
    <x v="1"/>
    <s v="PuB-105aCY51W"/>
  </r>
  <r>
    <s v="BOLLAND &amp; CIA. S.A.U"/>
    <d v="2023-12-01T00:00:00"/>
    <s v="Rincon de los Sauces"/>
    <s v="Señal Picada VAM"/>
    <s v="PB- 04"/>
    <n v="222053"/>
    <s v="Pozo productor "/>
    <s v="PuB-66"/>
    <s v="PuB-66"/>
    <m/>
    <s v="Integridad y Corrosión"/>
    <s v="Inhibidor de corrosión"/>
    <x v="3"/>
    <n v="1000232729"/>
    <n v="9.3000000000000007"/>
    <n v="1.321"/>
    <n v="7.9790000000000001"/>
    <n v="2"/>
    <n v="29.92"/>
    <n v="125"/>
    <s v="Caudal de agua entre batchs"/>
    <x v="1"/>
    <n v="1"/>
    <n v="1"/>
    <n v="29.92"/>
    <n v="29.92"/>
    <n v="29.92"/>
    <d v="2013-04-15T00:00:00"/>
    <s v="Programado"/>
    <d v="2019-11-22T00:00:00"/>
    <s v="BNDFI 0001-8 - Minuta YPF 22-11-2019"/>
    <s v="Mariana del Pozo"/>
    <m/>
    <m/>
    <m/>
    <m/>
    <s v="Cavidad Progresiva"/>
    <s v="Batch"/>
    <s v="M"/>
    <s v="Batch"/>
    <n v="0.99737500000000001"/>
    <n v="29.92"/>
    <n v="29.92"/>
    <n v="29.92"/>
    <n v="1"/>
    <n v="30"/>
    <n v="30"/>
    <n v="30"/>
    <s v="Camioneros"/>
    <m/>
    <n v="2278"/>
    <s v="B"/>
    <s v="PB- 04"/>
    <s v="Punta Barda"/>
    <x v="1"/>
    <s v="PuB-66CY51W"/>
  </r>
  <r>
    <s v="BOLLAND &amp; CIA. S.A.U"/>
    <d v="2023-12-01T00:00:00"/>
    <s v="Rincon de los Sauces"/>
    <s v="Señal Picada VAM"/>
    <s v="PB- 04"/>
    <n v="222053"/>
    <s v="Pozo productor "/>
    <s v="PuB-70"/>
    <s v="PuB-70"/>
    <m/>
    <s v="Integridad y Corrosión"/>
    <s v="Inhibidor de corrosión"/>
    <x v="3"/>
    <n v="1000232729"/>
    <n v="73.3"/>
    <n v="0.29299999999999998"/>
    <n v="73.007000000000005"/>
    <n v="10"/>
    <n v="39.42"/>
    <n v="18"/>
    <s v="Caudal de agua entre batchs"/>
    <x v="1"/>
    <n v="1"/>
    <n v="0"/>
    <n v="39.42"/>
    <n v="0"/>
    <n v="0"/>
    <d v="2017-09-02T00:00:00"/>
    <s v="Programado"/>
    <d v="2018-11-15T00:00:00"/>
    <s v="BND21-IT267-1118"/>
    <s v="Mariana del Pozo"/>
    <m/>
    <m/>
    <m/>
    <m/>
    <s v="Cavidad Progresiva"/>
    <s v="Batch"/>
    <s v="M"/>
    <s v="Batch"/>
    <n v="1.3141260000000001"/>
    <n v="39.42"/>
    <n v="39.42"/>
    <n v="39.42"/>
    <n v="1"/>
    <n v="39"/>
    <n v="39"/>
    <n v="39"/>
    <s v="Camioneros"/>
    <m/>
    <n v="1880"/>
    <s v="C"/>
    <s v="PB- 04"/>
    <s v="Punta Barda"/>
    <x v="0"/>
    <s v="PuB-70CY51W"/>
  </r>
  <r>
    <s v="BOLLAND &amp; CIA. S.A.U"/>
    <d v="2023-12-01T00:00:00"/>
    <s v="Rincon de los Sauces"/>
    <s v="Señal Picada VAM"/>
    <s v="SCB- 01"/>
    <n v="222057"/>
    <s v="Pozo productor "/>
    <s v="SCB-0064[02]a"/>
    <s v="SCB-0064[02]a"/>
    <m/>
    <s v="Integridad y Corrosión"/>
    <s v="Inhibidor de corrosión"/>
    <x v="3"/>
    <n v="1000232729"/>
    <n v="40"/>
    <n v="1.6"/>
    <n v="38.4"/>
    <n v="548"/>
    <n v="57.6"/>
    <n v="50"/>
    <s v="Caudal de agua entre batchs"/>
    <x v="1"/>
    <n v="1"/>
    <n v="2"/>
    <n v="57.6"/>
    <n v="115.2"/>
    <n v="115.2"/>
    <d v="2008-07-01T00:00:00"/>
    <s v="Programado"/>
    <d v="2021-05-11T00:00:00"/>
    <s v="BND21-IT621-0521"/>
    <s v="Mariana del Pozo"/>
    <m/>
    <m/>
    <m/>
    <m/>
    <s v="Bombeo Mecánico"/>
    <s v="Batch"/>
    <s v="M"/>
    <s v="Batch"/>
    <n v="1.92"/>
    <n v="57.6"/>
    <n v="57.6"/>
    <n v="57.6"/>
    <n v="1"/>
    <n v="58"/>
    <n v="58"/>
    <n v="58"/>
    <s v="SCB CHO "/>
    <m/>
    <s v="S/D"/>
    <s v="C"/>
    <s v="SCB- 01"/>
    <s v="Señal Cerro Bayo"/>
    <x v="1"/>
    <s v="SCB-0064[02]aCY51W"/>
  </r>
  <r>
    <s v="BOLLAND &amp; CIA. S.A.U"/>
    <d v="2023-12-01T00:00:00"/>
    <s v="Rincon de los Sauces"/>
    <s v="Señal Picada VAM"/>
    <s v="SCB- 01"/>
    <n v="222057"/>
    <s v="Pozo productor "/>
    <s v="SCB-0065[00]a"/>
    <s v="SCB-0065[00]a"/>
    <m/>
    <s v="Integridad y Corrosión"/>
    <s v="Inhibidor de corrosión"/>
    <x v="3"/>
    <n v="1000232729"/>
    <n v="60"/>
    <n v="15"/>
    <n v="45"/>
    <n v="787"/>
    <n v="27"/>
    <n v="20"/>
    <s v="Caudal de agua entre batchs"/>
    <x v="1"/>
    <n v="1"/>
    <n v="2"/>
    <n v="27"/>
    <n v="54"/>
    <n v="54"/>
    <d v="2011-09-13T00:00:00"/>
    <s v="Programado"/>
    <d v="2019-11-22T00:00:00"/>
    <s v="BNDFI 0001-8 - Minuta YPF 22-11-2019"/>
    <s v="Mariana del Pozo"/>
    <m/>
    <m/>
    <m/>
    <m/>
    <s v="Bombeo Mecánico"/>
    <s v="Batch"/>
    <s v="M"/>
    <s v="Batch"/>
    <n v="0.9"/>
    <n v="27"/>
    <n v="27"/>
    <n v="27"/>
    <n v="1"/>
    <n v="27"/>
    <n v="27"/>
    <n v="27"/>
    <s v="SCB CHO "/>
    <m/>
    <n v="3125"/>
    <s v="A"/>
    <s v="SCB- 01"/>
    <s v="Señal Cerro Bayo"/>
    <x v="1"/>
    <s v="SCB-0065[00]aCY51W"/>
  </r>
  <r>
    <s v="BOLLAND &amp; CIA. S.A.U"/>
    <d v="2023-12-01T00:00:00"/>
    <s v="Rincon de los Sauces"/>
    <s v="Señal Picada VAM"/>
    <s v="SCB- 01"/>
    <n v="222057"/>
    <s v="Pozo productor "/>
    <s v="SCB-131a"/>
    <s v="SCB-131a"/>
    <m/>
    <s v="Integridad y Corrosión"/>
    <s v="Inhibidor de corrosión"/>
    <x v="3"/>
    <n v="1000232729"/>
    <n v="0"/>
    <n v="0"/>
    <n v="0"/>
    <n v="0"/>
    <n v="20"/>
    <n v="28"/>
    <s v="Caudal de agua entre batchs"/>
    <x v="1"/>
    <n v="1"/>
    <n v="0"/>
    <n v="20"/>
    <n v="0"/>
    <n v="0"/>
    <d v="2018-02-14T00:00:00"/>
    <s v="Programado"/>
    <d v="2022-05-24T00:00:00"/>
    <s v="0140-OESTE-22"/>
    <s v="Mariana del Pozo"/>
    <m/>
    <m/>
    <m/>
    <m/>
    <s v=""/>
    <s v="Batch"/>
    <s v="M"/>
    <s v="Batch"/>
    <n v="0"/>
    <n v="0"/>
    <n v="20"/>
    <n v="20"/>
    <n v="1"/>
    <n v="0"/>
    <n v="20"/>
    <n v="20"/>
    <s v="SCB CHO "/>
    <m/>
    <n v="1544"/>
    <s v="S/C"/>
    <s v="SCB- 01"/>
    <s v="Señal Cerro Bayo"/>
    <x v="0"/>
    <s v="SCB-131aCY51W"/>
  </r>
  <r>
    <s v="BOLLAND &amp; CIA. S.A.U"/>
    <d v="2023-12-01T00:00:00"/>
    <s v="Rincon de los Sauces"/>
    <s v="Señal Picada VAM"/>
    <s v="SCB- 01"/>
    <n v="222057"/>
    <s v="Pozo productor "/>
    <s v="SCB-80a"/>
    <s v="SCB-80a"/>
    <m/>
    <s v="Integridad y Corrosión"/>
    <s v="Inhibidor de corrosión"/>
    <x v="3"/>
    <n v="1000232729"/>
    <n v="207"/>
    <n v="1.0349999999999999"/>
    <n v="205.965"/>
    <n v="1200"/>
    <n v="30.89"/>
    <n v="5"/>
    <s v="Caudal de agua entre batchs"/>
    <x v="1"/>
    <n v="1"/>
    <n v="0"/>
    <n v="30.89"/>
    <n v="0"/>
    <n v="0"/>
    <d v="2009-03-01T00:00:00"/>
    <s v="Programado"/>
    <d v="2022-07-22T00:00:00"/>
    <s v="0193-OESTE-22"/>
    <s v="Mariana del Pozo"/>
    <m/>
    <m/>
    <m/>
    <m/>
    <s v="Electro Sumergible"/>
    <s v="Batch"/>
    <s v="M"/>
    <s v="Batch"/>
    <n v="1.029825"/>
    <n v="30.89"/>
    <n v="30.89"/>
    <n v="30.89"/>
    <n v="1"/>
    <n v="31"/>
    <n v="31"/>
    <n v="31"/>
    <s v="SCB CHO "/>
    <m/>
    <n v="2795"/>
    <s v="A"/>
    <s v="SCB- 01"/>
    <s v="Señal Cerro Bayo"/>
    <x v="0"/>
    <s v="SCB-80aCY51W"/>
  </r>
  <r>
    <s v="BOLLAND &amp; CIA. S.A.U"/>
    <d v="2023-12-01T00:00:00"/>
    <s v="Rincon de los Sauces"/>
    <s v="Señal Picada VAM"/>
    <s v="SCB- 01"/>
    <n v="222057"/>
    <s v="Pozo productor "/>
    <s v="SCB-86a"/>
    <s v="SCB-86a"/>
    <m/>
    <s v="Integridad y Corrosión"/>
    <s v="Inhibidor de corrosión"/>
    <x v="3"/>
    <n v="1000232729"/>
    <n v="45"/>
    <n v="5.4"/>
    <n v="39.6"/>
    <n v="538"/>
    <n v="20"/>
    <n v="30"/>
    <s v="Caudal de agua entre batchs"/>
    <x v="1"/>
    <n v="2"/>
    <n v="4"/>
    <n v="40"/>
    <n v="80"/>
    <n v="80"/>
    <d v="2022-10-05T00:00:00"/>
    <s v="Programado"/>
    <d v="2022-08-26T00:00:00"/>
    <s v="0226-OESTE-22"/>
    <s v="Mariana del Pozo"/>
    <m/>
    <m/>
    <m/>
    <m/>
    <s v="Electro Sumergible"/>
    <s v="Batch"/>
    <s v="Q"/>
    <s v="Batch"/>
    <n v="1.1879999999999999"/>
    <n v="17.82"/>
    <n v="20"/>
    <n v="20"/>
    <n v="1"/>
    <n v="18"/>
    <n v="20"/>
    <n v="20"/>
    <s v="SCB CHO "/>
    <m/>
    <n v="2245"/>
    <s v="A"/>
    <s v="SCB- 01"/>
    <s v="Señal Cerro Bayo"/>
    <x v="1"/>
    <s v="SCB-86aCY51W"/>
  </r>
  <r>
    <s v="BOLLAND &amp; CIA. S.A.U"/>
    <d v="2023-12-01T00:00:00"/>
    <s v="Rincon de los Sauces"/>
    <s v="Señal Picada VAM"/>
    <s v="SCB- 01"/>
    <n v="222057"/>
    <s v="Pozo productor "/>
    <s v="SCB-89a"/>
    <s v="SCB-89a"/>
    <m/>
    <s v="Integridad y Corrosión"/>
    <s v="Inhibidor de corrosión"/>
    <x v="3"/>
    <n v="1000232729"/>
    <n v="185"/>
    <n v="2.6640000000000001"/>
    <n v="182.33600000000001"/>
    <n v="1590"/>
    <n v="54.7"/>
    <n v="10"/>
    <s v="Caudal de agua entre batchs"/>
    <x v="1"/>
    <n v="1"/>
    <n v="2"/>
    <n v="54.7"/>
    <n v="109.4"/>
    <n v="109.4"/>
    <d v="2009-08-31T00:00:00"/>
    <s v="Programado"/>
    <d v="2020-06-30T00:00:00"/>
    <s v="BNDFI 0001-8 - Minuta YPF 30-06-2020"/>
    <s v="Mariana del Pozo"/>
    <m/>
    <m/>
    <m/>
    <m/>
    <s v="Electro Sumergible"/>
    <s v="Batch"/>
    <s v="M"/>
    <s v="Batch"/>
    <n v="1.8233600000000001"/>
    <n v="54.7"/>
    <n v="54.7"/>
    <n v="54.7"/>
    <n v="1"/>
    <n v="55"/>
    <n v="55"/>
    <n v="55"/>
    <s v="SCB CHO "/>
    <m/>
    <s v="S/D"/>
    <s v="B"/>
    <s v="SCB- 01"/>
    <s v="Señal Cerro Bayo"/>
    <x v="1"/>
    <s v="SCB-89aCY51W"/>
  </r>
  <r>
    <s v="BOLLAND &amp; CIA. S.A.U"/>
    <d v="2023-12-01T00:00:00"/>
    <s v="Rincon de los Sauces"/>
    <s v="Señal Picada VAM"/>
    <s v="SCB- 01"/>
    <n v="222057"/>
    <s v="Pozo productor "/>
    <s v="SCB-93a"/>
    <s v="SCB-93a"/>
    <m/>
    <s v="Integridad y Corrosión"/>
    <s v="Inhibidor de corrosión"/>
    <x v="3"/>
    <n v="1000232729"/>
    <n v="120"/>
    <n v="4.5599999999999996"/>
    <n v="115.44"/>
    <n v="303"/>
    <n v="39.83"/>
    <n v="23"/>
    <s v="Caudal de agua entre batchs"/>
    <x v="1"/>
    <n v="2"/>
    <n v="4"/>
    <n v="79.66"/>
    <n v="159.32"/>
    <n v="159.32"/>
    <d v="2018-08-21T00:00:00"/>
    <s v="Programado"/>
    <d v="2020-06-30T00:00:00"/>
    <s v="BNDFI 0001-8 - Minuta YPF 30-06-2020"/>
    <s v="Mariana del Pozo"/>
    <m/>
    <m/>
    <m/>
    <m/>
    <s v="Electro Sumergible"/>
    <s v="Batch"/>
    <s v="Q"/>
    <s v="Batch"/>
    <n v="2.6551199999999997"/>
    <n v="39.83"/>
    <n v="39.83"/>
    <n v="39.83"/>
    <n v="1"/>
    <n v="40"/>
    <n v="40"/>
    <n v="40"/>
    <s v="SCB CHO "/>
    <m/>
    <n v="1951"/>
    <s v="A"/>
    <s v="SCB- 01"/>
    <s v="Señal Cerro Bayo"/>
    <x v="1"/>
    <s v="SCB-93aCY51W"/>
  </r>
  <r>
    <s v="BOLLAND &amp; CIA. S.A.U"/>
    <d v="2023-12-01T00:00:00"/>
    <s v="Rincon de los Sauces"/>
    <s v="Señal Picada VAM"/>
    <s v="SP- 02"/>
    <n v="222052"/>
    <s v="Pozo productor "/>
    <s v="SP-45"/>
    <s v="SP-45"/>
    <m/>
    <s v="Integridad y Corrosión"/>
    <s v="Inhibidor de corrosión"/>
    <x v="3"/>
    <n v="1000232729"/>
    <n v="121"/>
    <n v="3.2669999999999999"/>
    <n v="117.733"/>
    <n v="100"/>
    <n v="32.97"/>
    <n v="40"/>
    <s v="Caudal de agua entre batchs"/>
    <x v="1"/>
    <n v="4"/>
    <n v="4"/>
    <n v="131.88"/>
    <n v="131.88"/>
    <n v="131.88"/>
    <m/>
    <s v="Programado"/>
    <d v="2022-08-08T00:00:00"/>
    <s v="0212-OESTE-22"/>
    <s v="Mariana del Pozo"/>
    <m/>
    <m/>
    <m/>
    <m/>
    <s v="Bombeo Mecánico"/>
    <s v="Batch"/>
    <s v="S"/>
    <s v="Batch&amp;Recirc"/>
    <n v="4.70932"/>
    <n v="32.97"/>
    <n v="32.97"/>
    <n v="32.97"/>
    <n v="1"/>
    <n v="33"/>
    <n v="33"/>
    <n v="33"/>
    <s v="Camioneros"/>
    <m/>
    <s v="S/D"/>
    <m/>
    <s v="SP- 02"/>
    <s v="Señal Picada"/>
    <x v="1"/>
    <s v="SP-45CY51W"/>
  </r>
  <r>
    <s v="BOLLAND &amp; CIA. S.A.U"/>
    <d v="2023-12-01T00:00:00"/>
    <s v="Rincon de los Sauces"/>
    <s v="Señal Picada VAM"/>
    <s v="SP- 01"/>
    <n v="222052"/>
    <s v="Pozo productor "/>
    <s v="SP-0289[00]a"/>
    <s v="SP-0289[00]a"/>
    <m/>
    <s v="Integridad y Corrosión"/>
    <s v="Inhibidor de corrosión"/>
    <x v="3"/>
    <n v="1000232729"/>
    <n v="117"/>
    <n v="1.895"/>
    <n v="115.105"/>
    <n v="150"/>
    <n v="77.7"/>
    <n v="45"/>
    <s v="Caudal de agua entre batchs"/>
    <x v="1"/>
    <n v="2"/>
    <n v="2"/>
    <n v="155.4"/>
    <n v="155.4"/>
    <n v="155.4"/>
    <d v="2017-01-06T00:00:00"/>
    <s v="Programado"/>
    <d v="2020-01-03T00:00:00"/>
    <s v="BND21-IT491-1220"/>
    <s v="Mariana del Pozo"/>
    <m/>
    <m/>
    <m/>
    <m/>
    <s v="Cavidad Progresiva"/>
    <s v="Batch"/>
    <s v="Q"/>
    <s v="Batch"/>
    <n v="5.1797250000000004"/>
    <n v="77.7"/>
    <n v="77.7"/>
    <n v="77.7"/>
    <n v="1"/>
    <n v="78"/>
    <n v="78"/>
    <n v="78"/>
    <s v="Camioneros"/>
    <m/>
    <n v="2546"/>
    <s v="B"/>
    <s v="SP- 01"/>
    <s v="Señal Picada"/>
    <x v="1"/>
    <s v="SP-0289[00]aCY51W"/>
  </r>
  <r>
    <s v="BOLLAND &amp; CIA. S.A.U"/>
    <d v="2023-12-01T00:00:00"/>
    <s v="Rincon de los Sauces"/>
    <s v="Señal Picada VAM"/>
    <s v="SP-10"/>
    <n v="222052"/>
    <s v="Pozo productor "/>
    <s v="SP-455a"/>
    <s v="SP-455a"/>
    <m/>
    <s v="Integridad y Corrosión"/>
    <s v="Biocida"/>
    <x v="6"/>
    <n v="50600926"/>
    <n v="41.6"/>
    <n v="2.5790000000000002"/>
    <n v="39.021000000000001"/>
    <n v="200"/>
    <n v="29.27"/>
    <n v="50"/>
    <s v="Caudal de agua entre batchs"/>
    <x v="1"/>
    <n v="2"/>
    <n v="0"/>
    <n v="58.54"/>
    <n v="0"/>
    <n v="0"/>
    <d v="2021-04-29T00:00:00"/>
    <s v="Programado"/>
    <d v="2021-04-29T00:00:00"/>
    <s v="BNDFI 0001-8 - Minuta YPF 29-4-21"/>
    <s v="Mariana del Pozo"/>
    <m/>
    <m/>
    <m/>
    <m/>
    <s v="Cavidad Progresiva"/>
    <s v="Batch"/>
    <s v="Q"/>
    <s v="Batch"/>
    <n v="1.95105"/>
    <n v="29.27"/>
    <n v="29.27"/>
    <n v="29.27"/>
    <n v="1"/>
    <n v="29"/>
    <n v="29"/>
    <n v="29"/>
    <s v="Camioneros"/>
    <m/>
    <n v="1502"/>
    <s v="A"/>
    <s v="SP-10"/>
    <s v="Señal Picada"/>
    <x v="0"/>
    <s v="SP-455aBX960"/>
  </r>
  <r>
    <s v="BOLLAND &amp; CIA. S.A.U"/>
    <d v="2023-12-01T00:00:00"/>
    <s v="Rincon de los Sauces"/>
    <s v="Señal Picada VAM"/>
    <s v="SP- 01"/>
    <n v="222052"/>
    <s v="Pozo productor "/>
    <s v="SP-21"/>
    <s v="SP-21"/>
    <m/>
    <s v="Integridad y Corrosión"/>
    <s v="Inhibidor de corrosión"/>
    <x v="3"/>
    <n v="1000232729"/>
    <n v="113"/>
    <n v="3.9550000000000001"/>
    <n v="109.045"/>
    <n v="150"/>
    <n v="61.07"/>
    <n v="80"/>
    <s v="Caudal de agua entre batchs"/>
    <x v="1"/>
    <n v="4"/>
    <n v="4"/>
    <n v="244.28"/>
    <n v="244.28"/>
    <n v="244.28"/>
    <d v="2014-10-27T00:00:00"/>
    <s v="Programado"/>
    <d v="2021-03-31T00:00:00"/>
    <s v="BND21-IT602-0321"/>
    <s v="Mariana del Pozo"/>
    <m/>
    <m/>
    <m/>
    <m/>
    <s v="Cavidad Progresiva"/>
    <s v="Batch"/>
    <s v="S"/>
    <s v="Batch"/>
    <n v="8.7236000000000011"/>
    <n v="61.07"/>
    <n v="61.07"/>
    <n v="61.07"/>
    <n v="1"/>
    <n v="61"/>
    <n v="61"/>
    <n v="61"/>
    <s v="Camioneros"/>
    <m/>
    <n v="1546"/>
    <s v="A"/>
    <s v="SP- 01"/>
    <s v="Señal Picada"/>
    <x v="1"/>
    <s v="SP-21CY51W"/>
  </r>
  <r>
    <s v="BOLLAND &amp; CIA. S.A.U"/>
    <d v="2023-12-01T00:00:00"/>
    <s v="Rincon de los Sauces"/>
    <s v="Señal Picada VAM"/>
    <s v="SP- 01"/>
    <n v="222052"/>
    <s v="Pozo productor "/>
    <s v="SP-21"/>
    <s v="SP-21"/>
    <m/>
    <s v="Integridad y Corrosión"/>
    <s v="Biocida"/>
    <x v="6"/>
    <n v="50600926"/>
    <n v="113"/>
    <n v="3.9550000000000001"/>
    <n v="109.045"/>
    <n v="150"/>
    <n v="40.89"/>
    <n v="25"/>
    <s v="Caudal de agua entre batchs"/>
    <x v="1"/>
    <n v="2"/>
    <n v="2"/>
    <n v="81.78"/>
    <n v="81.78"/>
    <n v="81.78"/>
    <d v="2019-02-03T00:00:00"/>
    <s v="Programado"/>
    <d v="2021-03-31T00:00:00"/>
    <s v="BND21-IT602-0321"/>
    <s v="Mariana del Pozo"/>
    <m/>
    <m/>
    <m/>
    <m/>
    <s v="Cavidad Progresiva"/>
    <s v="Batch"/>
    <s v="Q"/>
    <s v="Batch&amp;Recirc"/>
    <n v="2.7261250000000001"/>
    <n v="40.89"/>
    <n v="40.89"/>
    <n v="40.89"/>
    <n v="1"/>
    <n v="41"/>
    <n v="41"/>
    <n v="41"/>
    <s v="Camioneros"/>
    <m/>
    <n v="1546"/>
    <s v="A"/>
    <s v="SP- 01"/>
    <s v="Señal Picada"/>
    <x v="1"/>
    <s v="SP-21BX960"/>
  </r>
  <r>
    <s v="BOLLAND &amp; CIA. S.A.U"/>
    <d v="2023-12-01T00:00:00"/>
    <s v="Rincon de los Sauces"/>
    <s v="Señal Picada VAM"/>
    <s v="SP- 01"/>
    <n v="222052"/>
    <s v="Pozo productor "/>
    <s v="SP-22"/>
    <s v="SP-22"/>
    <m/>
    <s v="Integridad y Corrosión"/>
    <s v="Inhibidor de corrosión"/>
    <x v="3"/>
    <n v="1000232729"/>
    <n v="88.6"/>
    <n v="2.2149999999999999"/>
    <n v="86.385000000000005"/>
    <n v="100"/>
    <n v="60.47"/>
    <n v="100"/>
    <s v="Caudal de agua entre batchs"/>
    <x v="1"/>
    <n v="4"/>
    <n v="4"/>
    <n v="241.88"/>
    <n v="241.88"/>
    <n v="241.88"/>
    <d v="2017-01-25T00:00:00"/>
    <s v="Programado"/>
    <d v="2021-08-27T00:00:00"/>
    <s v="0184-OESTE-21"/>
    <s v="Mariana del Pozo"/>
    <m/>
    <m/>
    <m/>
    <m/>
    <s v="Cavidad Progresiva"/>
    <s v="Batch"/>
    <s v="S"/>
    <s v="Batch"/>
    <n v="8.6385000000000005"/>
    <n v="60.47"/>
    <n v="60.47"/>
    <n v="60.47"/>
    <n v="1"/>
    <n v="60"/>
    <n v="60"/>
    <n v="60"/>
    <s v="Camioneros"/>
    <m/>
    <n v="1600"/>
    <s v="B"/>
    <s v="SP- 01"/>
    <s v="Señal Picada"/>
    <x v="1"/>
    <s v="SP-22CY51W"/>
  </r>
  <r>
    <s v="BOLLAND &amp; CIA. S.A.U"/>
    <d v="2023-12-01T00:00:00"/>
    <s v="Rincon de los Sauces"/>
    <s v="Señal Picada VAM"/>
    <s v="SP- 01"/>
    <n v="222052"/>
    <s v="Pozo productor "/>
    <s v="SP-22"/>
    <s v="SP-22"/>
    <m/>
    <s v="Integridad y Corrosión"/>
    <s v="Biocida"/>
    <x v="6"/>
    <n v="50600926"/>
    <n v="88.6"/>
    <n v="2.2149999999999999"/>
    <n v="86.385000000000005"/>
    <n v="100"/>
    <n v="71.27"/>
    <n v="55"/>
    <s v="Caudal de agua entre batchs"/>
    <x v="1"/>
    <n v="2"/>
    <n v="2"/>
    <n v="142.54"/>
    <n v="142.54"/>
    <n v="142.54"/>
    <d v="2017-01-25T00:00:00"/>
    <s v="Programado"/>
    <d v="2021-08-27T00:00:00"/>
    <s v="0184-OESTE-21"/>
    <s v="Mariana del Pozo"/>
    <m/>
    <m/>
    <m/>
    <m/>
    <s v="Cavidad Progresiva"/>
    <s v="Batch"/>
    <s v="Q"/>
    <s v="Batch"/>
    <n v="4.7511749999999999"/>
    <n v="71.27"/>
    <n v="71.27"/>
    <n v="71.27"/>
    <n v="1"/>
    <n v="71"/>
    <n v="71"/>
    <n v="71"/>
    <s v="Camioneros"/>
    <m/>
    <n v="1600"/>
    <s v="B"/>
    <s v="SP- 01"/>
    <s v="Señal Picada"/>
    <x v="1"/>
    <s v="SP-22BX960"/>
  </r>
  <r>
    <s v="BOLLAND &amp; CIA. S.A.U"/>
    <d v="2023-12-01T00:00:00"/>
    <s v="Rincon de los Sauces"/>
    <s v="Señal Picada VAM"/>
    <s v="SP- 01"/>
    <n v="222052"/>
    <s v="Pozo productor "/>
    <s v="SP-23"/>
    <s v="SP-23"/>
    <m/>
    <s v="Integridad y Corrosión"/>
    <s v="Biocida"/>
    <x v="6"/>
    <n v="50600926"/>
    <n v="120"/>
    <n v="2.76"/>
    <n v="117.24"/>
    <n v="50"/>
    <n v="22.86"/>
    <n v="13"/>
    <s v="Caudal de agua entre batchs"/>
    <x v="1"/>
    <n v="2"/>
    <n v="2"/>
    <n v="45.72"/>
    <n v="45.72"/>
    <n v="45.72"/>
    <d v="2013-09-08T00:00:00"/>
    <s v="Programado"/>
    <d v="2020-06-30T00:00:00"/>
    <s v="BNDFI 0001-8 - Minuta YPF 30-06-2020"/>
    <s v="Mariana del Pozo"/>
    <m/>
    <m/>
    <m/>
    <m/>
    <s v="Electro Sumergible"/>
    <s v="Batch"/>
    <s v="Q"/>
    <s v="Batch"/>
    <n v="1.5241199999999999"/>
    <n v="22.86"/>
    <n v="22.86"/>
    <n v="22.86"/>
    <n v="1"/>
    <n v="23"/>
    <n v="23"/>
    <n v="23"/>
    <s v="Camioneros"/>
    <m/>
    <n v="2285"/>
    <s v="A"/>
    <s v="SP- 01"/>
    <s v="Señal Picada"/>
    <x v="1"/>
    <s v="SP-23BX960"/>
  </r>
  <r>
    <s v="BOLLAND &amp; CIA. S.A.U"/>
    <d v="2023-12-01T00:00:00"/>
    <s v="Rincon de los Sauces"/>
    <s v="Señal Picada VAM"/>
    <s v="SP- 01"/>
    <n v="222052"/>
    <s v="Pozo productor "/>
    <s v="SP-252"/>
    <s v="SP-252"/>
    <m/>
    <s v="Integridad y Corrosión"/>
    <s v="Biocida"/>
    <x v="6"/>
    <n v="50600926"/>
    <n v="179"/>
    <n v="1.79"/>
    <n v="177.21"/>
    <n v="100"/>
    <n v="53.16"/>
    <n v="20"/>
    <s v="Caudal de agua entre batchs"/>
    <x v="1"/>
    <n v="2"/>
    <n v="2"/>
    <n v="106.32"/>
    <n v="106.32"/>
    <n v="106.32"/>
    <d v="2019-02-05T00:00:00"/>
    <s v="Programado"/>
    <d v="2023-01-31T00:00:00"/>
    <s v="0028-OESTE-23"/>
    <s v="Mariana del Pozo"/>
    <m/>
    <m/>
    <m/>
    <m/>
    <s v="Electro Sumergible"/>
    <s v="Batch"/>
    <s v="Q"/>
    <s v="Batch"/>
    <n v="3.5442000000000005"/>
    <n v="53.16"/>
    <n v="53.16"/>
    <n v="53.16"/>
    <n v="1"/>
    <n v="53"/>
    <n v="53"/>
    <n v="53"/>
    <s v="Camioneros"/>
    <m/>
    <n v="1813"/>
    <s v="B"/>
    <s v="SP- 01"/>
    <s v="Señal Picada"/>
    <x v="1"/>
    <s v="SP-252BX960"/>
  </r>
  <r>
    <s v="BOLLAND &amp; CIA. S.A.U"/>
    <d v="2023-12-01T00:00:00"/>
    <s v="Rincon de los Sauces"/>
    <s v="Señal Picada VAM"/>
    <s v="SP- 01"/>
    <n v="222052"/>
    <s v="Pozo productor "/>
    <s v="SP-262"/>
    <s v="SP-262"/>
    <m/>
    <s v="Integridad y Corrosión"/>
    <s v="Inhibidor de corrosión"/>
    <x v="3"/>
    <n v="1000232729"/>
    <n v="64"/>
    <n v="5.12"/>
    <n v="58.88"/>
    <n v="0"/>
    <n v="61.82"/>
    <n v="70"/>
    <s v="Caudal de agua entre batchs"/>
    <x v="1"/>
    <n v="2"/>
    <n v="2"/>
    <n v="123.64"/>
    <n v="123.64"/>
    <n v="123.64"/>
    <d v="2011-06-01T00:00:00"/>
    <s v="Programado"/>
    <d v="2023-06-02T00:00:00"/>
    <s v="0143-OESTE-23"/>
    <s v="Mariana del Pozo"/>
    <m/>
    <m/>
    <m/>
    <m/>
    <s v="Cavidad Progresiva"/>
    <s v="Batch"/>
    <s v="Q"/>
    <s v="Batch"/>
    <n v="4.1215999999999999"/>
    <n v="61.82"/>
    <n v="61.82"/>
    <n v="61.82"/>
    <n v="1"/>
    <n v="62"/>
    <n v="62"/>
    <n v="62"/>
    <s v="Camioneros"/>
    <m/>
    <s v="S/D"/>
    <s v="A"/>
    <s v="SP- 01"/>
    <s v="Señal Picada"/>
    <x v="1"/>
    <s v="SP-262CY51W"/>
  </r>
  <r>
    <s v="BOLLAND &amp; CIA. S.A.U"/>
    <d v="2023-12-01T00:00:00"/>
    <s v="Rincon de los Sauces"/>
    <s v="Señal Picada VAM"/>
    <s v="SP- 01"/>
    <n v="222052"/>
    <s v="Pozo productor "/>
    <s v="SP-273"/>
    <s v="SP-273"/>
    <m/>
    <s v="Integridad y Corrosión"/>
    <s v="Inhibidor de corrosión"/>
    <x v="3"/>
    <n v="1000232729"/>
    <n v="54.3"/>
    <n v="3.367"/>
    <n v="50.933"/>
    <n v="150"/>
    <n v="22.92"/>
    <n v="30"/>
    <s v="Caudal de agua entre batchs"/>
    <x v="1"/>
    <n v="2"/>
    <n v="2"/>
    <n v="45.84"/>
    <n v="45.84"/>
    <n v="45.84"/>
    <d v="2015-05-26T00:00:00"/>
    <s v="Programado"/>
    <d v="2020-06-30T00:00:00"/>
    <s v="BNDFI 0001-8 - Minuta YPF 30-06-2020"/>
    <s v="Mariana del Pozo"/>
    <m/>
    <m/>
    <m/>
    <m/>
    <s v="Cavidad Progresiva"/>
    <s v="Batch"/>
    <s v="Q"/>
    <s v="Batch"/>
    <n v="1.52799"/>
    <n v="22.92"/>
    <n v="22.92"/>
    <n v="22.92"/>
    <n v="1"/>
    <n v="23"/>
    <n v="23"/>
    <n v="23"/>
    <s v="Camioneros"/>
    <m/>
    <n v="1925"/>
    <s v="A"/>
    <s v="SP- 01"/>
    <s v="Señal Picada"/>
    <x v="1"/>
    <s v="SP-273CY51W"/>
  </r>
  <r>
    <s v="BOLLAND &amp; CIA. S.A.U"/>
    <d v="2023-12-01T00:00:00"/>
    <s v="Rincon de los Sauces"/>
    <s v="Señal Picada VAM"/>
    <s v="SP- 01"/>
    <n v="222052"/>
    <s v="Pozo productor "/>
    <s v="SP-273"/>
    <s v="SP-273"/>
    <m/>
    <s v="Integridad y Corrosión"/>
    <s v="Biocida"/>
    <x v="6"/>
    <n v="50600926"/>
    <n v="54.3"/>
    <n v="3.367"/>
    <n v="50.933"/>
    <n v="150"/>
    <n v="34.380000000000003"/>
    <n v="45"/>
    <s v="Caudal de agua entre batchs"/>
    <x v="1"/>
    <n v="2"/>
    <n v="2"/>
    <n v="68.760000000000005"/>
    <n v="68.760000000000005"/>
    <n v="68.760000000000005"/>
    <d v="2015-05-26T00:00:00"/>
    <s v="Programado"/>
    <d v="2020-06-30T00:00:00"/>
    <s v="BNDFI 0001-8 - Minuta YPF 30-06-2020"/>
    <s v="Mariana del Pozo"/>
    <m/>
    <m/>
    <m/>
    <m/>
    <s v="Cavidad Progresiva"/>
    <s v="Batch"/>
    <s v="Q"/>
    <s v="Batch"/>
    <n v="2.2919849999999999"/>
    <n v="34.380000000000003"/>
    <n v="34.380000000000003"/>
    <n v="34.380000000000003"/>
    <n v="1"/>
    <n v="34"/>
    <n v="34"/>
    <n v="34"/>
    <s v="Camioneros"/>
    <m/>
    <n v="1925"/>
    <s v="A"/>
    <s v="SP- 01"/>
    <s v="Señal Picada"/>
    <x v="1"/>
    <s v="SP-273BX960"/>
  </r>
  <r>
    <s v="BOLLAND &amp; CIA. S.A.U"/>
    <d v="2023-12-01T00:00:00"/>
    <s v="Rincon de los Sauces"/>
    <s v="Señal Picada VAM"/>
    <s v="SP- 01"/>
    <n v="222052"/>
    <s v="Pozo productor "/>
    <s v="SP-275"/>
    <s v="SP-275"/>
    <m/>
    <s v="Integridad y Corrosión"/>
    <s v="Inhibidor de corrosión"/>
    <x v="3"/>
    <n v="1000232729"/>
    <n v="286"/>
    <n v="2.86"/>
    <n v="283.14"/>
    <n v="100"/>
    <n v="67.95"/>
    <n v="8"/>
    <s v="Caudal de agua entre batchs"/>
    <x v="1"/>
    <n v="1"/>
    <n v="1"/>
    <n v="67.95"/>
    <n v="67.95"/>
    <n v="67.95"/>
    <d v="2015-05-08T00:00:00"/>
    <s v="Programado"/>
    <d v="2020-06-30T00:00:00"/>
    <s v="BNDFI 0001-8 - Minuta YPF 30-06-2020"/>
    <s v="Mariana del Pozo"/>
    <m/>
    <m/>
    <m/>
    <m/>
    <s v="Electro Sumergible"/>
    <s v="Batch"/>
    <s v="M"/>
    <s v="Batch"/>
    <n v="2.26512"/>
    <n v="67.95"/>
    <n v="67.95"/>
    <n v="67.95"/>
    <n v="1"/>
    <n v="68"/>
    <n v="68"/>
    <n v="68"/>
    <s v="Camioneros"/>
    <m/>
    <n v="3159"/>
    <s v="A"/>
    <s v="SP- 01"/>
    <s v="Señal Picada"/>
    <x v="1"/>
    <s v="SP-275CY51W"/>
  </r>
  <r>
    <s v="BOLLAND &amp; CIA. S.A.U"/>
    <d v="2023-12-01T00:00:00"/>
    <s v="Rincon de los Sauces"/>
    <s v="Señal Picada VAM"/>
    <s v="SP- 01"/>
    <n v="222052"/>
    <s v="Pozo productor "/>
    <s v="SP-27a(I)"/>
    <s v="SP-27a(I)"/>
    <m/>
    <s v="Integridad y Corrosión"/>
    <s v="Inhibidor de corrosión"/>
    <x v="3"/>
    <n v="1000232729"/>
    <n v="127.2"/>
    <n v="1.9079999999999999"/>
    <n v="125.292"/>
    <n v="100"/>
    <n v="56.38"/>
    <n v="30"/>
    <s v="Caudal de agua entre batchs"/>
    <x v="1"/>
    <n v="2"/>
    <n v="2"/>
    <n v="112.76"/>
    <n v="112.76"/>
    <n v="112.76"/>
    <d v="2014-08-12T00:00:00"/>
    <s v="Programado"/>
    <d v="2023-01-30T00:00:00"/>
    <s v="Minuta YPF 30/1/23"/>
    <s v="Mariana del Pozo"/>
    <m/>
    <m/>
    <m/>
    <m/>
    <s v="Cavidad Progresiva"/>
    <s v="Batch"/>
    <s v="Q"/>
    <s v="Batch&amp;Recirc"/>
    <n v="3.7587600000000001"/>
    <n v="56.38"/>
    <n v="56.38"/>
    <n v="56.38"/>
    <n v="1"/>
    <n v="56"/>
    <n v="56"/>
    <n v="56"/>
    <s v="Camioneros"/>
    <m/>
    <n v="3171"/>
    <s v="A"/>
    <s v="SP- 01"/>
    <s v="Señal Picada"/>
    <x v="1"/>
    <s v="SP-27a(I)CY51W"/>
  </r>
  <r>
    <s v="BOLLAND &amp; CIA. S.A.U"/>
    <d v="2023-12-01T00:00:00"/>
    <s v="Rincon de los Sauces"/>
    <s v="Señal Picada VAM"/>
    <s v="SP- 07"/>
    <n v="222052"/>
    <s v="Pozo productor "/>
    <s v="SP-237(I)[00]a"/>
    <s v="SP-237(I)[00]a"/>
    <m/>
    <s v="Integridad y Corrosión"/>
    <s v="Inhibidor de corrosión"/>
    <x v="3"/>
    <n v="1000232729"/>
    <n v="146"/>
    <n v="3.2120000000000002"/>
    <n v="142.78800000000001"/>
    <n v="10"/>
    <n v="49.98"/>
    <n v="50"/>
    <s v="Caudal de agua entre batchs"/>
    <x v="1"/>
    <n v="4"/>
    <n v="4"/>
    <n v="199.92"/>
    <n v="199.92"/>
    <n v="199.92"/>
    <d v="2022-08-08T00:00:00"/>
    <s v="Programado"/>
    <d v="2022-11-04T00:00:00"/>
    <s v="0213-OESTE-22"/>
    <s v="Mariana del Pozo"/>
    <m/>
    <m/>
    <m/>
    <m/>
    <s v="Cavidad Progresiva"/>
    <s v="Batch"/>
    <s v="S"/>
    <s v="Batch&amp;Recirc"/>
    <n v="7.1394000000000002"/>
    <n v="49.98"/>
    <n v="49.98"/>
    <n v="49.98"/>
    <n v="1"/>
    <n v="50"/>
    <n v="50"/>
    <n v="50"/>
    <s v="Camioneros"/>
    <m/>
    <n v="1677"/>
    <s v="A"/>
    <s v="SP- 07"/>
    <s v="Señal Picada"/>
    <x v="1"/>
    <s v="SP-237(I)[00]aCY51W"/>
  </r>
  <r>
    <s v="BOLLAND &amp; CIA. S.A.U"/>
    <d v="2023-12-01T00:00:00"/>
    <s v="Rincon de los Sauces"/>
    <s v="Señal Picada VAM"/>
    <s v="SP- 07"/>
    <n v="222052"/>
    <s v="Pozo productor "/>
    <s v="SP-237(I)[00]a"/>
    <s v="SP-237(I)[00]a"/>
    <m/>
    <s v="Integridad y Corrosión"/>
    <s v="Biocida"/>
    <x v="6"/>
    <n v="50600926"/>
    <n v="146"/>
    <n v="3.2120000000000002"/>
    <n v="142.78800000000001"/>
    <n v="10"/>
    <n v="96.38"/>
    <n v="45"/>
    <s v="Caudal de agua entre batchs"/>
    <x v="1"/>
    <n v="2"/>
    <n v="2"/>
    <n v="192.76"/>
    <n v="192.76"/>
    <n v="192.76"/>
    <d v="2022-08-08T00:00:00"/>
    <s v="Programado"/>
    <d v="2022-11-04T00:00:00"/>
    <s v="0213-OESTE-22"/>
    <s v="Mariana del Pozo"/>
    <m/>
    <m/>
    <m/>
    <m/>
    <s v="Cavidad Progresiva"/>
    <s v="Batch"/>
    <s v="Q"/>
    <s v="Batch&amp;Recirc"/>
    <n v="6.4254600000000011"/>
    <n v="96.38"/>
    <n v="96.38"/>
    <n v="96.38"/>
    <n v="1"/>
    <n v="96"/>
    <n v="96"/>
    <n v="96"/>
    <s v="Camioneros"/>
    <m/>
    <n v="1677"/>
    <s v="A"/>
    <s v="SP- 07"/>
    <s v="Señal Picada"/>
    <x v="1"/>
    <s v="SP-237(I)[00]aBX960"/>
  </r>
  <r>
    <s v="BOLLAND &amp; CIA. S.A.U"/>
    <d v="2023-12-01T00:00:00"/>
    <s v="Rincon de los Sauces"/>
    <s v="Señal Picada VAM"/>
    <s v="SP- 07"/>
    <n v="222052"/>
    <s v="Pozo productor "/>
    <s v="SP-369[00]a"/>
    <s v="SP-369[00]a"/>
    <m/>
    <s v="Integridad y Corrosión"/>
    <s v="Inhibidor de corrosión"/>
    <x v="3"/>
    <n v="1000232729"/>
    <n v="41.9"/>
    <n v="2.7229999999999999"/>
    <n v="39.177"/>
    <n v="10"/>
    <n v="23.51"/>
    <n v="40"/>
    <s v="Caudal de agua entre batchs"/>
    <x v="1"/>
    <n v="2"/>
    <n v="0"/>
    <n v="47.02"/>
    <n v="0"/>
    <n v="0"/>
    <d v="2023-04-18T00:00:00"/>
    <s v="Programado"/>
    <d v="2023-02-14T00:00:00"/>
    <s v="0043-OESTE-23"/>
    <s v="Mariana del Pozo"/>
    <m/>
    <m/>
    <m/>
    <m/>
    <s v="Bombeo Mecánico"/>
    <s v="Batch"/>
    <s v="Q"/>
    <s v="Batch"/>
    <n v="1.56708"/>
    <n v="23.51"/>
    <n v="23.51"/>
    <n v="23.51"/>
    <n v="1"/>
    <n v="24"/>
    <n v="24"/>
    <n v="24"/>
    <s v="Camioneros"/>
    <m/>
    <n v="1949"/>
    <s v="A"/>
    <s v="SP- 07"/>
    <s v="Señal Picada"/>
    <x v="0"/>
    <s v="SP-369[00]aCY51W"/>
  </r>
  <r>
    <s v="BOLLAND &amp; CIA. S.A.U"/>
    <d v="2023-12-01T00:00:00"/>
    <s v="Rincon de los Sauces"/>
    <s v="Señal Picada VAM"/>
    <s v="SP- 07"/>
    <n v="222052"/>
    <s v="Pozo productor "/>
    <s v="SP-369[00]a"/>
    <s v="SP-369[00]a"/>
    <m/>
    <s v="Integridad y Corrosión"/>
    <s v="Biocida"/>
    <x v="6"/>
    <n v="50600926"/>
    <n v="41.9"/>
    <n v="2.7229999999999999"/>
    <n v="39.177"/>
    <n v="10"/>
    <n v="23.51"/>
    <n v="40"/>
    <s v="Caudal de agua entre batchs"/>
    <x v="1"/>
    <n v="2"/>
    <n v="0"/>
    <n v="47.02"/>
    <n v="0"/>
    <n v="0"/>
    <d v="2023-04-18T00:00:00"/>
    <s v="Programado"/>
    <d v="2023-02-14T00:00:00"/>
    <s v="0043-OESTE-23"/>
    <s v="Mariana del Pozo"/>
    <m/>
    <m/>
    <m/>
    <m/>
    <s v="Bombeo Mecánico"/>
    <s v="Batch"/>
    <s v="Q"/>
    <s v="Batch"/>
    <n v="1.56708"/>
    <n v="23.51"/>
    <n v="23.51"/>
    <n v="23.51"/>
    <n v="1"/>
    <n v="24"/>
    <n v="24"/>
    <n v="24"/>
    <s v="Camioneros"/>
    <m/>
    <n v="1949"/>
    <s v="A"/>
    <s v="SP- 07"/>
    <s v="Señal Picada"/>
    <x v="0"/>
    <s v="SP-369[00]aBX960"/>
  </r>
  <r>
    <s v="BOLLAND &amp; CIA. S.A.U"/>
    <d v="2023-12-01T00:00:00"/>
    <s v="Rincon de los Sauces"/>
    <s v="Señal Picada VAM"/>
    <s v="SP- 01"/>
    <n v="222052"/>
    <s v="Pozo productor "/>
    <s v="SP-27a(I)"/>
    <s v="SP-27a(I)"/>
    <m/>
    <s v="Integridad y Corrosión"/>
    <s v="Biocida"/>
    <x v="6"/>
    <n v="50600926"/>
    <n v="127.2"/>
    <n v="1.9079999999999999"/>
    <n v="125.292"/>
    <n v="100"/>
    <n v="75.180000000000007"/>
    <n v="40"/>
    <s v="Caudal de agua entre batchs"/>
    <x v="1"/>
    <n v="2"/>
    <n v="0"/>
    <n v="150.36000000000001"/>
    <n v="0"/>
    <n v="0"/>
    <d v="2015-06-18T00:00:00"/>
    <s v="Programado"/>
    <d v="2023-01-30T00:00:00"/>
    <s v="Minuta YPF 30/1/23"/>
    <s v="Mariana del Pozo"/>
    <m/>
    <m/>
    <m/>
    <m/>
    <s v="Cavidad Progresiva"/>
    <s v="Batch"/>
    <s v="Q"/>
    <s v="Batch&amp;Recirc"/>
    <n v="5.0116800000000001"/>
    <n v="75.180000000000007"/>
    <n v="75.180000000000007"/>
    <n v="75.180000000000007"/>
    <n v="1"/>
    <n v="75"/>
    <n v="75"/>
    <n v="75"/>
    <s v="Camioneros"/>
    <m/>
    <n v="3171"/>
    <s v="A"/>
    <s v="SP- 01"/>
    <s v="Señal Picada"/>
    <x v="0"/>
    <s v="SP-27a(I)BX960"/>
  </r>
  <r>
    <s v="BOLLAND &amp; CIA. S.A.U"/>
    <d v="2023-12-01T00:00:00"/>
    <s v="Rincon de los Sauces"/>
    <s v="Señal Picada VAM"/>
    <s v="SP- 06"/>
    <n v="222052"/>
    <s v="Pozo productor "/>
    <s v="SP-29"/>
    <s v="SP-29"/>
    <m/>
    <s v="Integridad y Corrosión"/>
    <s v="Biocida"/>
    <x v="6"/>
    <n v="50600926"/>
    <n v="74.099999999999994"/>
    <n v="3.1859999999999999"/>
    <n v="70.914000000000001"/>
    <n v="100"/>
    <n v="34.04"/>
    <n v="32"/>
    <s v="Caudal de agua entre batchs"/>
    <x v="1"/>
    <n v="2"/>
    <n v="0"/>
    <n v="68.08"/>
    <n v="0"/>
    <n v="0"/>
    <d v="2010-12-10T00:00:00"/>
    <s v="Programado"/>
    <d v="2021-11-03T00:00:00"/>
    <s v="Minuta YPF 3-11-21"/>
    <s v="Mariana del Pozo"/>
    <m/>
    <m/>
    <m/>
    <m/>
    <s v="Bombeo Mecánico"/>
    <s v="Batch"/>
    <s v="Q"/>
    <s v="Batch"/>
    <n v="2.2692480000000002"/>
    <n v="34.04"/>
    <n v="34.04"/>
    <n v="34.04"/>
    <n v="1"/>
    <n v="34"/>
    <n v="34"/>
    <n v="34"/>
    <s v="Camioneros"/>
    <m/>
    <n v="1793"/>
    <s v="A"/>
    <s v="SP- 06"/>
    <s v="Señal Picada"/>
    <x v="0"/>
    <s v="SP-29BX960"/>
  </r>
  <r>
    <s v="BOLLAND &amp; CIA. S.A.U"/>
    <d v="2023-12-01T00:00:00"/>
    <s v="Rincon de los Sauces"/>
    <s v="Señal Picada VAM"/>
    <s v="SP- 06"/>
    <n v="222052"/>
    <s v="Pozo productor "/>
    <s v="SP-29"/>
    <s v="SP-29"/>
    <m/>
    <s v="Integridad y Corrosión"/>
    <s v="Inhibidor de corrosión"/>
    <x v="3"/>
    <n v="1000232729"/>
    <n v="74.099999999999994"/>
    <n v="3.1859999999999999"/>
    <n v="70.914000000000001"/>
    <n v="100"/>
    <n v="23.4"/>
    <n v="22"/>
    <s v="Caudal de agua entre batchs"/>
    <x v="1"/>
    <n v="2"/>
    <n v="2"/>
    <n v="46.8"/>
    <n v="46.8"/>
    <n v="46.8"/>
    <d v="2010-12-10T00:00:00"/>
    <s v="Programado"/>
    <d v="2021-11-03T00:00:00"/>
    <s v="Minuta YPF 3-11-21"/>
    <s v="Mariana del Pozo"/>
    <m/>
    <m/>
    <m/>
    <m/>
    <s v="Bombeo Mecánico"/>
    <s v="Batch"/>
    <s v="Q"/>
    <s v="Batch&amp;Recirc"/>
    <n v="1.5601080000000001"/>
    <n v="23.4"/>
    <n v="23.4"/>
    <n v="23.4"/>
    <n v="1"/>
    <n v="23"/>
    <n v="23"/>
    <n v="23"/>
    <s v="Camioneros"/>
    <m/>
    <n v="1793"/>
    <s v="A"/>
    <s v="SP- 06"/>
    <s v="Señal Picada"/>
    <x v="1"/>
    <s v="SP-29CY51W"/>
  </r>
  <r>
    <s v="BOLLAND &amp; CIA. S.A.U"/>
    <d v="2023-12-01T00:00:00"/>
    <s v="Rincon de los Sauces"/>
    <s v="Señal Picada VAM"/>
    <s v="SP- 01"/>
    <n v="222052"/>
    <s v="Pozo productor "/>
    <s v="SP-31(I)[00]a"/>
    <s v="SP-31(I)[00]a"/>
    <m/>
    <s v="Integridad y Corrosión"/>
    <s v="Biocida"/>
    <x v="6"/>
    <n v="50600926"/>
    <n v="137"/>
    <n v="4.3840000000000003"/>
    <n v="132.61600000000001"/>
    <n v="150"/>
    <n v="79.569999999999993"/>
    <n v="40"/>
    <s v="Caudal de agua entre batchs"/>
    <x v="1"/>
    <n v="2"/>
    <n v="0"/>
    <n v="159.13999999999999"/>
    <n v="0"/>
    <n v="0"/>
    <d v="2019-11-25T00:00:00"/>
    <s v="Programado"/>
    <d v="2022-08-23T00:00:00"/>
    <s v="0223-OESTE-22"/>
    <s v="Mariana del Pozo"/>
    <m/>
    <m/>
    <m/>
    <m/>
    <s v="Cavidad Progresiva"/>
    <s v="Batch"/>
    <s v="Q"/>
    <s v="Batch"/>
    <n v="5.30464"/>
    <n v="79.569999999999993"/>
    <n v="79.569999999999993"/>
    <n v="79.569999999999993"/>
    <n v="1"/>
    <n v="80"/>
    <n v="80"/>
    <n v="80"/>
    <s v="Camioneros"/>
    <m/>
    <n v="1507"/>
    <s v="A"/>
    <s v="SP- 01"/>
    <s v="Señal Picada"/>
    <x v="0"/>
    <s v="SP-31(I)[00]aBX960"/>
  </r>
  <r>
    <s v="BOLLAND &amp; CIA. S.A.U"/>
    <d v="2023-12-01T00:00:00"/>
    <s v="Rincon de los Sauces"/>
    <s v="Señal Picada VAM"/>
    <s v="SP- 01"/>
    <n v="222052"/>
    <s v="Pozo productor "/>
    <s v="SP-31(I)[00]a"/>
    <s v="SP-31(I)[00]a"/>
    <m/>
    <s v="Integridad y Corrosión"/>
    <s v="Inhibidor de corrosión"/>
    <x v="3"/>
    <n v="1000232729"/>
    <n v="137"/>
    <n v="4.3840000000000003"/>
    <n v="132.61600000000001"/>
    <n v="150"/>
    <n v="79.569999999999993"/>
    <n v="40"/>
    <s v="Caudal de agua entre batchs"/>
    <x v="1"/>
    <n v="2"/>
    <n v="0"/>
    <n v="159.13999999999999"/>
    <n v="0"/>
    <n v="0"/>
    <d v="2019-11-25T00:00:00"/>
    <s v="Programado"/>
    <d v="2022-08-23T00:00:00"/>
    <s v="0223-OESTE-22"/>
    <s v="Mariana del Pozo"/>
    <m/>
    <m/>
    <m/>
    <m/>
    <s v="Cavidad Progresiva"/>
    <s v="Batch"/>
    <s v="Q"/>
    <s v="Batch"/>
    <n v="5.30464"/>
    <n v="79.569999999999993"/>
    <n v="79.569999999999993"/>
    <n v="79.569999999999993"/>
    <n v="1"/>
    <n v="80"/>
    <n v="80"/>
    <n v="80"/>
    <s v="Camioneros"/>
    <m/>
    <n v="1507"/>
    <s v="A"/>
    <s v="SP- 01"/>
    <s v="Señal Picada"/>
    <x v="0"/>
    <s v="SP-31(I)[00]aCY51W"/>
  </r>
  <r>
    <s v="BOLLAND &amp; CIA. S.A.U"/>
    <d v="2023-12-01T00:00:00"/>
    <s v="Rincon de los Sauces"/>
    <s v="Señal Picada VAM"/>
    <s v="SP- 06"/>
    <n v="222052"/>
    <s v="Pozo productor "/>
    <s v="SP-121a(I)"/>
    <s v="SP-121a(I)"/>
    <m/>
    <s v="Integridad y Corrosión"/>
    <s v="Biocida"/>
    <x v="6"/>
    <n v="50600926"/>
    <n v="44"/>
    <n v="2.64"/>
    <n v="41.36"/>
    <n v="250"/>
    <n v="27.92"/>
    <n v="45"/>
    <s v="Caudal de agua entre batchs"/>
    <x v="1"/>
    <n v="2"/>
    <n v="0"/>
    <n v="55.84"/>
    <n v="0"/>
    <n v="0"/>
    <d v="2021-11-25T00:00:00"/>
    <s v="Programado"/>
    <d v="2023-01-25T00:00:00"/>
    <s v="0024-OESTE-23"/>
    <s v="Mariana del Pozo"/>
    <m/>
    <m/>
    <m/>
    <m/>
    <s v="Cavidad Progresiva"/>
    <s v="Batch"/>
    <s v="Q"/>
    <s v="Batch&amp;Recirc"/>
    <n v="1.8612"/>
    <n v="27.92"/>
    <n v="27.92"/>
    <n v="27.92"/>
    <n v="1"/>
    <n v="28"/>
    <n v="28"/>
    <n v="28"/>
    <s v="Camioneros"/>
    <m/>
    <n v="1557"/>
    <s v="A"/>
    <s v="SP- 06"/>
    <s v="Señal Picada"/>
    <x v="0"/>
    <s v="SP-121a(I)BX960"/>
  </r>
  <r>
    <s v="BOLLAND &amp; CIA. S.A.U"/>
    <d v="2023-12-01T00:00:00"/>
    <s v="Rincon de los Sauces"/>
    <s v="Señal Picada VAM"/>
    <s v="SP- 06"/>
    <n v="222052"/>
    <s v="Pozo productor "/>
    <s v="SP-121a(I)"/>
    <s v="SP-121a(I)"/>
    <m/>
    <s v="Integridad y Corrosión"/>
    <s v="Inhibidor de corrosión"/>
    <x v="3"/>
    <n v="1000232729"/>
    <n v="44"/>
    <n v="2.64"/>
    <n v="41.36"/>
    <n v="250"/>
    <n v="20"/>
    <n v="45"/>
    <s v="Caudal de agua entre batchs"/>
    <x v="1"/>
    <n v="4"/>
    <n v="4"/>
    <n v="80"/>
    <n v="80"/>
    <n v="80"/>
    <d v="2021-11-25T00:00:00"/>
    <s v="Programado"/>
    <d v="2023-01-25T00:00:00"/>
    <s v="0024-OESTE-23"/>
    <s v="Mariana del Pozo"/>
    <m/>
    <m/>
    <m/>
    <m/>
    <s v="Cavidad Progresiva"/>
    <s v="Batch"/>
    <s v="S"/>
    <s v="Batch&amp;Recirc"/>
    <n v="1.8612"/>
    <n v="13.03"/>
    <n v="20"/>
    <n v="20"/>
    <n v="1"/>
    <n v="13"/>
    <n v="20"/>
    <n v="20"/>
    <s v="Camioneros"/>
    <m/>
    <n v="1557"/>
    <s v="A"/>
    <s v="SP- 06"/>
    <s v="Señal Picada"/>
    <x v="1"/>
    <s v="SP-121a(I)CY51W"/>
  </r>
  <r>
    <s v="BOLLAND &amp; CIA. S.A.U"/>
    <d v="2023-12-01T00:00:00"/>
    <s v="Rincon de los Sauces"/>
    <s v="Señal Picada VAM"/>
    <s v="SP- 01"/>
    <n v="222052"/>
    <s v="Pozo productor "/>
    <s v="SP-325[]a"/>
    <s v="SP-325[]a"/>
    <m/>
    <s v="Integridad y Corrosión"/>
    <s v="Biocida"/>
    <x v="6"/>
    <n v="50600926"/>
    <n v="89"/>
    <n v="2.492"/>
    <n v="86.507999999999996"/>
    <n v="150"/>
    <n v="51.9"/>
    <n v="40"/>
    <s v="Caudal de agua entre batchs"/>
    <x v="1"/>
    <n v="2"/>
    <n v="0"/>
    <n v="103.8"/>
    <n v="0"/>
    <n v="0"/>
    <d v="2018-04-20T00:00:00"/>
    <s v="Programado"/>
    <d v="2021-04-30T00:00:00"/>
    <s v="BND21-IT614-0421"/>
    <s v="Mariana del Pozo"/>
    <m/>
    <m/>
    <m/>
    <m/>
    <s v="Cavidad Progresiva"/>
    <s v="Batch"/>
    <s v="Q"/>
    <s v="Batch&amp;Recirc"/>
    <n v="3.4603199999999998"/>
    <n v="51.9"/>
    <n v="51.9"/>
    <n v="51.9"/>
    <n v="1"/>
    <n v="52"/>
    <n v="52"/>
    <n v="52"/>
    <s v="Camioneros"/>
    <m/>
    <n v="2088"/>
    <s v="A"/>
    <s v="SP- 01"/>
    <s v="Señal Picada"/>
    <x v="0"/>
    <s v="SP-325[]aBX960"/>
  </r>
  <r>
    <s v="BOLLAND &amp; CIA. S.A.U"/>
    <d v="2023-12-01T00:00:00"/>
    <s v="Rincon de los Sauces"/>
    <s v="Señal Picada VAM"/>
    <s v="SP- 01"/>
    <n v="222052"/>
    <s v="Pozo productor "/>
    <s v="SP-325[]a"/>
    <s v="SP-325[]a"/>
    <m/>
    <s v="Integridad y Corrosión"/>
    <s v="Inhibidor de corrosión"/>
    <x v="3"/>
    <n v="1000232729"/>
    <n v="89"/>
    <n v="2.492"/>
    <n v="86.507999999999996"/>
    <n v="150"/>
    <n v="64.88"/>
    <n v="50"/>
    <s v="Caudal de agua entre batchs"/>
    <x v="1"/>
    <n v="2"/>
    <n v="0"/>
    <n v="129.76"/>
    <n v="0"/>
    <n v="0"/>
    <d v="2018-04-07T00:00:00"/>
    <s v="Programado"/>
    <d v="2021-04-30T00:00:00"/>
    <s v="BND21-IT614-0421"/>
    <s v="Mariana del Pozo"/>
    <m/>
    <m/>
    <m/>
    <m/>
    <s v="Cavidad Progresiva"/>
    <s v="Batch"/>
    <s v="Q"/>
    <s v="Batch"/>
    <n v="4.3253999999999992"/>
    <n v="64.88"/>
    <n v="64.88"/>
    <n v="64.88"/>
    <n v="1"/>
    <n v="65"/>
    <n v="65"/>
    <n v="65"/>
    <s v="Camioneros"/>
    <m/>
    <n v="2088"/>
    <s v="A"/>
    <s v="SP- 01"/>
    <s v="Señal Picada"/>
    <x v="0"/>
    <s v="SP-325[]aCY51W"/>
  </r>
  <r>
    <s v="BOLLAND &amp; CIA. S.A.U"/>
    <d v="2023-12-01T00:00:00"/>
    <s v="Rincon de los Sauces"/>
    <s v="Señal Picada VAM"/>
    <s v="SP- 06"/>
    <n v="222052"/>
    <s v="Pozo productor "/>
    <s v="SP-326a"/>
    <s v="SP-326a"/>
    <m/>
    <s v="Integridad y Corrosión"/>
    <s v="Biocida"/>
    <x v="6"/>
    <n v="50600926"/>
    <n v="8.5"/>
    <n v="0.29799999999999999"/>
    <n v="8.202"/>
    <n v="10"/>
    <n v="20"/>
    <n v="70"/>
    <s v="Caudal de agua entre batchs"/>
    <x v="1"/>
    <n v="2"/>
    <n v="2"/>
    <n v="40"/>
    <n v="40"/>
    <n v="40"/>
    <d v="2021-07-13T00:00:00"/>
    <s v="Programado"/>
    <d v="2021-07-21T00:00:00"/>
    <s v="BND21-IT649-0721"/>
    <s v="Mariana del Pozo"/>
    <m/>
    <m/>
    <m/>
    <m/>
    <s v="Bombeo Mecánico"/>
    <s v="Batch"/>
    <s v="Q"/>
    <s v="Batch"/>
    <n v="0.57413999999999998"/>
    <n v="8.61"/>
    <n v="20"/>
    <n v="20"/>
    <n v="1"/>
    <n v="9"/>
    <n v="20"/>
    <n v="20"/>
    <s v="Camioneros"/>
    <m/>
    <n v="2081"/>
    <s v="C"/>
    <s v="SP- 06"/>
    <s v="Señal Picada"/>
    <x v="1"/>
    <s v="SP-326aBX960"/>
  </r>
  <r>
    <s v="BOLLAND &amp; CIA. S.A.U"/>
    <d v="2023-12-01T00:00:00"/>
    <s v="Rincon de los Sauces"/>
    <s v="Señal Picada VAM"/>
    <s v="SP- 01"/>
    <n v="222052"/>
    <s v="Pozo productor "/>
    <s v="SP-368a"/>
    <s v="SP-368a"/>
    <m/>
    <s v="Integridad y Corrosión"/>
    <s v="Biocida"/>
    <x v="6"/>
    <n v="50600926"/>
    <n v="135.80000000000001"/>
    <n v="1.3580000000000001"/>
    <n v="134.44200000000001"/>
    <n v="100"/>
    <n v="24.2"/>
    <n v="6"/>
    <s v="Caudal de agua entre batchs"/>
    <x v="1"/>
    <n v="1"/>
    <n v="1"/>
    <n v="24.2"/>
    <n v="24.2"/>
    <n v="24.2"/>
    <d v="2012-05-09T00:00:00"/>
    <s v="Programado"/>
    <d v="2020-06-30T00:00:00"/>
    <s v="BNDFI 0001-8 - Minuta YPF 30-06-2020"/>
    <s v="Mariana del Pozo"/>
    <m/>
    <m/>
    <m/>
    <m/>
    <s v="Electro Sumergible"/>
    <s v="Batch"/>
    <s v="M"/>
    <s v="Batch"/>
    <n v="0.80665200000000004"/>
    <n v="24.2"/>
    <n v="24.2"/>
    <n v="24.2"/>
    <n v="1"/>
    <n v="24"/>
    <n v="24"/>
    <n v="24"/>
    <s v="Camioneros"/>
    <m/>
    <n v="3215"/>
    <s v="B"/>
    <s v="SP- 01"/>
    <s v="Señal Picada"/>
    <x v="1"/>
    <s v="SP-368aBX960"/>
  </r>
  <r>
    <s v="BOLLAND &amp; CIA. S.A.U"/>
    <d v="2023-12-01T00:00:00"/>
    <s v="Rincon de los Sauces"/>
    <s v="Señal Picada VAM"/>
    <s v="SP- 01"/>
    <n v="222052"/>
    <s v="Pozo productor "/>
    <s v="SP-388a"/>
    <s v="SP-388a"/>
    <m/>
    <s v="Integridad y Corrosión"/>
    <s v="Inhibidor de corrosión"/>
    <x v="3"/>
    <n v="1000232729"/>
    <n v="48.9"/>
    <n v="2.4940000000000002"/>
    <n v="46.405999999999999"/>
    <n v="200"/>
    <n v="35.729999999999997"/>
    <n v="110"/>
    <s v="Caudal de agua entre batchs"/>
    <x v="1"/>
    <n v="4"/>
    <n v="4"/>
    <n v="142.91999999999999"/>
    <n v="142.91999999999999"/>
    <n v="142.91999999999999"/>
    <d v="2019-01-23T00:00:00"/>
    <s v="Programado"/>
    <d v="2020-12-30T00:00:00"/>
    <s v="BND21-IT552-1220"/>
    <s v="Mariana del Pozo"/>
    <m/>
    <m/>
    <m/>
    <m/>
    <s v="Bombeo Mecánico"/>
    <s v="Batch"/>
    <s v="S"/>
    <s v="Batch&amp;Recirc"/>
    <n v="5.10466"/>
    <n v="35.729999999999997"/>
    <n v="35.729999999999997"/>
    <n v="35.729999999999997"/>
    <n v="1"/>
    <n v="36"/>
    <n v="36"/>
    <n v="36"/>
    <s v="Camioneros"/>
    <m/>
    <n v="1798"/>
    <s v="A"/>
    <s v="SP- 01"/>
    <s v="Señal Picada"/>
    <x v="1"/>
    <s v="SP-388aCY51W"/>
  </r>
  <r>
    <s v="BOLLAND &amp; CIA. S.A.U"/>
    <d v="2023-12-01T00:00:00"/>
    <s v="Rincon de los Sauces"/>
    <s v="Señal Picada VAM"/>
    <s v="SP- 01"/>
    <n v="222052"/>
    <s v="Pozo productor "/>
    <s v="SP-388a"/>
    <s v="SP-388a"/>
    <m/>
    <s v="Integridad y Corrosión"/>
    <s v="Biocida"/>
    <x v="6"/>
    <n v="50600926"/>
    <n v="48.9"/>
    <n v="2.4940000000000002"/>
    <n v="46.405999999999999"/>
    <n v="200"/>
    <n v="31.32"/>
    <n v="45"/>
    <s v="Caudal de agua entre batchs"/>
    <x v="1"/>
    <n v="2"/>
    <n v="2"/>
    <n v="62.64"/>
    <n v="62.64"/>
    <n v="62.64"/>
    <d v="2019-01-23T00:00:00"/>
    <s v="Programado"/>
    <d v="2020-12-30T00:00:00"/>
    <s v="BND21-IT552-1220"/>
    <s v="Mariana del Pozo"/>
    <m/>
    <m/>
    <m/>
    <m/>
    <s v="Bombeo Mecánico"/>
    <s v="Batch"/>
    <s v="Q"/>
    <s v="Batch"/>
    <n v="2.0882700000000001"/>
    <n v="31.32"/>
    <n v="31.32"/>
    <n v="31.32"/>
    <n v="1"/>
    <n v="31"/>
    <n v="31"/>
    <n v="31"/>
    <s v="Camioneros"/>
    <m/>
    <n v="1798"/>
    <s v="A"/>
    <s v="SP- 01"/>
    <s v="Señal Picada"/>
    <x v="1"/>
    <s v="SP-388aBX960"/>
  </r>
  <r>
    <s v="BOLLAND &amp; CIA. S.A.U"/>
    <d v="2023-12-01T00:00:00"/>
    <s v="Rincon de los Sauces"/>
    <s v="Señal Picada VAM"/>
    <s v="SP- 01"/>
    <n v="222052"/>
    <s v="Pozo productor "/>
    <s v="SP-462a"/>
    <s v="SP-462a"/>
    <m/>
    <s v="Integridad y Corrosión"/>
    <s v="Inhibidor de corrosión"/>
    <x v="3"/>
    <n v="1000232729"/>
    <n v="12.1"/>
    <n v="1.573"/>
    <n v="10.526999999999999"/>
    <n v="150"/>
    <n v="20"/>
    <n v="100"/>
    <s v="Caudal de agua entre batchs"/>
    <x v="1"/>
    <n v="2"/>
    <n v="2"/>
    <n v="40"/>
    <n v="40"/>
    <n v="40"/>
    <d v="2015-10-05T00:00:00"/>
    <s v="Programado"/>
    <d v="2019-03-26T00:00:00"/>
    <s v="BND21-IT359-0319"/>
    <s v="Mariana del Pozo"/>
    <m/>
    <m/>
    <m/>
    <m/>
    <s v="Cavidad Progresiva"/>
    <s v="Batch"/>
    <s v="Q"/>
    <s v="Batch"/>
    <n v="1.0526999999999997"/>
    <n v="15.79"/>
    <n v="20"/>
    <n v="20"/>
    <n v="1"/>
    <n v="16"/>
    <n v="20"/>
    <n v="20"/>
    <s v="Camioneros"/>
    <m/>
    <n v="1737"/>
    <s v="B"/>
    <s v="SP- 01"/>
    <s v="Señal Picada"/>
    <x v="1"/>
    <s v="SP-462aCY51W"/>
  </r>
  <r>
    <s v="BOLLAND &amp; CIA. S.A.U"/>
    <d v="2023-12-01T00:00:00"/>
    <s v="Rincon de los Sauces"/>
    <s v="Señal Picada VAM"/>
    <s v="SP-10"/>
    <n v="222052"/>
    <s v="Pozo productor "/>
    <s v="EBS.x-1"/>
    <s v="EBS.x-1"/>
    <m/>
    <s v="Integridad y Corrosión"/>
    <s v="Inhibidor de corrosión"/>
    <x v="3"/>
    <n v="1000232729"/>
    <n v="25.7"/>
    <n v="1.3979999999999999"/>
    <n v="24.302"/>
    <n v="10"/>
    <n v="27.34"/>
    <n v="75"/>
    <s v="Caudal de agua entre batchs"/>
    <x v="1"/>
    <n v="2"/>
    <n v="2"/>
    <n v="54.68"/>
    <n v="54.68"/>
    <n v="54.68"/>
    <d v="2016-03-07T00:00:00"/>
    <s v="Programado"/>
    <d v="2021-03-27T00:00:00"/>
    <s v="BND21-IT596-0321"/>
    <s v="Mariana del Pozo"/>
    <m/>
    <m/>
    <m/>
    <m/>
    <s v="Bombeo Mecánico"/>
    <s v="Batch"/>
    <s v="Q"/>
    <s v="Batch"/>
    <n v="1.8226499999999999"/>
    <n v="27.34"/>
    <n v="27.34"/>
    <n v="27.34"/>
    <n v="1"/>
    <n v="27"/>
    <n v="27"/>
    <n v="27"/>
    <s v="Camioneros"/>
    <m/>
    <n v="2901"/>
    <s v="B"/>
    <s v="SP-10"/>
    <s v="Señal Picada"/>
    <x v="1"/>
    <s v="EBS.x-1CY51W"/>
  </r>
  <r>
    <s v="BOLLAND &amp; CIA. S.A.U"/>
    <d v="2023-12-01T00:00:00"/>
    <s v="Rincon de los Sauces"/>
    <s v="Señal Picada VAM"/>
    <s v="SP-10"/>
    <n v="222052"/>
    <s v="Pozo productor "/>
    <s v="EBS.x-1"/>
    <s v="EBS.x-1"/>
    <m/>
    <s v="Integridad y Corrosión"/>
    <s v="Biocida"/>
    <x v="6"/>
    <n v="50600926"/>
    <n v="25.7"/>
    <n v="1.3979999999999999"/>
    <n v="24.302"/>
    <n v="10"/>
    <n v="21.87"/>
    <n v="30"/>
    <s v="Caudal de agua entre batchs"/>
    <x v="1"/>
    <n v="1"/>
    <n v="1"/>
    <n v="21.87"/>
    <n v="21.87"/>
    <n v="21.87"/>
    <d v="2016-03-07T00:00:00"/>
    <s v="Programado"/>
    <d v="2021-03-27T00:00:00"/>
    <s v="BND21-IT596-0321"/>
    <s v="Mariana del Pozo"/>
    <m/>
    <m/>
    <m/>
    <m/>
    <s v="Bombeo Mecánico"/>
    <s v="Batch"/>
    <s v="M"/>
    <s v="Batch"/>
    <n v="0.72905999999999993"/>
    <n v="21.87"/>
    <n v="21.87"/>
    <n v="21.87"/>
    <n v="1"/>
    <n v="22"/>
    <n v="22"/>
    <n v="22"/>
    <s v="Camioneros"/>
    <m/>
    <n v="2901"/>
    <s v="B"/>
    <s v="SP-10"/>
    <s v="Señal Picada"/>
    <x v="1"/>
    <s v="EBS.x-1BX960"/>
  </r>
  <r>
    <s v="BOLLAND &amp; CIA. S.A.U"/>
    <d v="2023-12-01T00:00:00"/>
    <s v="Rincon de los Sauces"/>
    <s v="Señal Picada VAM"/>
    <s v="SP- 09"/>
    <n v="222052"/>
    <s v="Pozo productor "/>
    <s v="SP.a-89"/>
    <s v="SP.a-89"/>
    <m/>
    <s v="Integridad y Corrosión"/>
    <s v="Biocida"/>
    <x v="6"/>
    <n v="50600926"/>
    <n v="50.1"/>
    <n v="2.0840000000000001"/>
    <n v="48.015999999999998"/>
    <n v="100"/>
    <n v="25.21"/>
    <n v="35"/>
    <s v="Caudal de agua entre batchs"/>
    <x v="1"/>
    <n v="2"/>
    <n v="2"/>
    <n v="50.42"/>
    <n v="50.42"/>
    <n v="50.42"/>
    <d v="2015-03-09T00:00:00"/>
    <s v="Programado"/>
    <d v="2020-06-30T00:00:00"/>
    <s v="BNDFI 0001-8 - Minuta YPF 30-06-2020"/>
    <s v="Mariana del Pozo"/>
    <m/>
    <m/>
    <m/>
    <m/>
    <s v="Electro Sumergible"/>
    <s v="Batch"/>
    <s v="Q"/>
    <s v="Batch"/>
    <n v="1.6805600000000001"/>
    <n v="25.21"/>
    <n v="25.21"/>
    <n v="25.21"/>
    <n v="1"/>
    <n v="25"/>
    <n v="25"/>
    <n v="25"/>
    <s v="Camioneros"/>
    <m/>
    <n v="1574"/>
    <s v="B"/>
    <s v="SP- 09"/>
    <s v="Señal Picada"/>
    <x v="1"/>
    <s v="SP.a-89BX960"/>
  </r>
  <r>
    <s v="BOLLAND &amp; CIA. S.A.U"/>
    <d v="2023-12-01T00:00:00"/>
    <s v="Rincon de los Sauces"/>
    <s v="Señal Picada VAM"/>
    <s v="SP-10"/>
    <n v="222052"/>
    <s v="Pozo productor "/>
    <s v="SP-407a"/>
    <s v="SP-407a"/>
    <m/>
    <s v="Integridad y Corrosión"/>
    <s v="Inhibidor de corrosión"/>
    <x v="3"/>
    <n v="1000232729"/>
    <n v="62"/>
    <n v="3.819"/>
    <n v="58.180999999999997"/>
    <n v="100"/>
    <n v="43.64"/>
    <n v="50"/>
    <s v="Caudal de agua entre batchs"/>
    <x v="1"/>
    <n v="2"/>
    <n v="2"/>
    <n v="87.28"/>
    <n v="87.28"/>
    <n v="87.28"/>
    <d v="2018-08-31T00:00:00"/>
    <s v="Programado"/>
    <d v="2022-04-05T00:00:00"/>
    <s v="0088-OESTE-22"/>
    <s v="Mariana del Pozo"/>
    <m/>
    <m/>
    <m/>
    <m/>
    <s v="Cavidad Progresiva"/>
    <s v="Batch"/>
    <s v="Q"/>
    <s v="Batch"/>
    <n v="2.9090499999999997"/>
    <n v="43.64"/>
    <n v="43.64"/>
    <n v="43.64"/>
    <n v="1"/>
    <n v="44"/>
    <n v="44"/>
    <n v="44"/>
    <s v="Camioneros"/>
    <m/>
    <n v="1941"/>
    <s v="A"/>
    <s v="SP-10"/>
    <s v="Señal Picada"/>
    <x v="1"/>
    <s v="SP-407aCY51W"/>
  </r>
  <r>
    <s v="BOLLAND &amp; CIA. S.A.U"/>
    <d v="2023-12-01T00:00:00"/>
    <s v="Rincon de los Sauces"/>
    <s v="Señal Picada VAM"/>
    <s v="SP-10"/>
    <n v="222052"/>
    <s v="Pozo productor "/>
    <s v="SP-407a"/>
    <s v="SP-407a"/>
    <m/>
    <s v="Integridad y Corrosión"/>
    <s v="Biocida"/>
    <x v="6"/>
    <n v="50600926"/>
    <n v="62"/>
    <n v="3.819"/>
    <n v="58.180999999999997"/>
    <n v="100"/>
    <n v="43.64"/>
    <n v="50"/>
    <s v="Caudal de agua entre batchs"/>
    <x v="1"/>
    <n v="2"/>
    <n v="2"/>
    <n v="87.28"/>
    <n v="87.28"/>
    <n v="87.28"/>
    <d v="2015-10-17T00:00:00"/>
    <s v="Programado"/>
    <d v="2022-04-05T00:00:00"/>
    <s v="0088-OESTE-22"/>
    <s v="Mariana del Pozo"/>
    <m/>
    <m/>
    <m/>
    <m/>
    <s v="Cavidad Progresiva"/>
    <s v="Batch"/>
    <s v="Q"/>
    <s v="Batch"/>
    <n v="2.9090499999999997"/>
    <n v="43.64"/>
    <n v="43.64"/>
    <n v="43.64"/>
    <n v="1"/>
    <n v="44"/>
    <n v="44"/>
    <n v="44"/>
    <s v="Camioneros"/>
    <m/>
    <n v="1941"/>
    <s v="A"/>
    <s v="SP-10"/>
    <s v="Señal Picada"/>
    <x v="1"/>
    <s v="SP-407aBX960"/>
  </r>
  <r>
    <s v="BOLLAND &amp; CIA. S.A.U"/>
    <d v="2023-12-01T00:00:00"/>
    <s v="Rincon de los Sauces"/>
    <s v="Señal Picada VAM"/>
    <s v="SP-10"/>
    <n v="222052"/>
    <s v="Pozo productor "/>
    <s v="SP-413a"/>
    <s v="SP-413a"/>
    <m/>
    <s v="Integridad y Corrosión"/>
    <s v="Biocida"/>
    <x v="6"/>
    <n v="50600926"/>
    <n v="99.2"/>
    <n v="2.351"/>
    <n v="96.849000000000004"/>
    <n v="100"/>
    <n v="65.37"/>
    <n v="45"/>
    <s v="Caudal de agua entre batchs"/>
    <x v="1"/>
    <n v="2"/>
    <n v="2"/>
    <n v="130.74"/>
    <n v="130.74"/>
    <n v="130.74"/>
    <d v="2018-07-30T00:00:00"/>
    <s v="Programado"/>
    <d v="2021-07-20T00:00:00"/>
    <s v="BND21-IT658-0721"/>
    <s v="Mariana del Pozo"/>
    <m/>
    <m/>
    <m/>
    <m/>
    <s v="Cavidad Progresiva"/>
    <s v="Batch"/>
    <s v="Q"/>
    <s v="Batch&amp;Recirc"/>
    <n v="4.3582049999999999"/>
    <n v="65.37"/>
    <n v="65.37"/>
    <n v="65.37"/>
    <n v="1"/>
    <n v="65"/>
    <n v="65"/>
    <n v="65"/>
    <s v="Camioneros"/>
    <m/>
    <n v="1723"/>
    <s v="A"/>
    <s v="SP-10"/>
    <s v="Señal Picada"/>
    <x v="1"/>
    <s v="SP-413aBX960"/>
  </r>
  <r>
    <s v="BOLLAND &amp; CIA. S.A.U"/>
    <d v="2023-12-01T00:00:00"/>
    <s v="Rincon de los Sauces"/>
    <s v="Señal Picada VAM"/>
    <s v="SP-10"/>
    <n v="222052"/>
    <s v="Pozo productor "/>
    <s v="SP-413a"/>
    <s v="SP-413a"/>
    <m/>
    <s v="Integridad y Corrosión"/>
    <s v="Inhibidor de corrosión"/>
    <x v="3"/>
    <n v="1000232729"/>
    <n v="99.2"/>
    <n v="2.351"/>
    <n v="96.849000000000004"/>
    <n v="100"/>
    <n v="33.9"/>
    <n v="50"/>
    <s v="Caudal de agua entre batchs"/>
    <x v="1"/>
    <n v="4"/>
    <n v="4"/>
    <n v="135.6"/>
    <n v="135.6"/>
    <n v="135.6"/>
    <d v="2015-09-07T00:00:00"/>
    <s v="Programado"/>
    <d v="2021-07-20T00:00:00"/>
    <s v="BND21-IT658-0721"/>
    <s v="Mariana del Pozo"/>
    <m/>
    <m/>
    <m/>
    <m/>
    <s v="Cavidad Progresiva"/>
    <s v="Batch"/>
    <s v="S"/>
    <s v="Batch"/>
    <n v="4.8424499999999995"/>
    <n v="33.9"/>
    <n v="33.9"/>
    <n v="33.9"/>
    <n v="1"/>
    <n v="34"/>
    <n v="34"/>
    <n v="34"/>
    <s v="Camioneros"/>
    <m/>
    <n v="1723"/>
    <s v="A"/>
    <s v="SP-10"/>
    <s v="Señal Picada"/>
    <x v="1"/>
    <s v="SP-413aCY51W"/>
  </r>
  <r>
    <s v="BOLLAND &amp; CIA. S.A.U"/>
    <d v="2023-12-01T00:00:00"/>
    <s v="Rincon de los Sauces"/>
    <s v="Señal Picada VAM"/>
    <s v="SP-10"/>
    <n v="222052"/>
    <s v="Pozo productor "/>
    <s v="SP-453a"/>
    <s v="SP-453a"/>
    <m/>
    <s v="Integridad y Corrosión"/>
    <s v="Biocida"/>
    <x v="6"/>
    <n v="50600926"/>
    <n v="64.599999999999994"/>
    <n v="2.649"/>
    <n v="61.951000000000001"/>
    <n v="100"/>
    <n v="46.46"/>
    <n v="50"/>
    <s v="Caudal de agua entre batchs"/>
    <x v="1"/>
    <n v="2"/>
    <n v="2"/>
    <n v="92.92"/>
    <n v="92.92"/>
    <n v="92.92"/>
    <d v="2018-04-25T00:00:00"/>
    <s v="Programado"/>
    <d v="2020-09-28T00:00:00"/>
    <s v="BND21-IT514-0920"/>
    <s v="Mariana del Pozo"/>
    <m/>
    <m/>
    <m/>
    <m/>
    <s v="Cavidad Progresiva"/>
    <s v="Batch"/>
    <s v="Q"/>
    <s v="Batch"/>
    <n v="3.09755"/>
    <n v="46.46"/>
    <n v="46.46"/>
    <n v="46.46"/>
    <n v="1"/>
    <n v="46"/>
    <n v="46"/>
    <n v="46"/>
    <s v="Camioneros"/>
    <m/>
    <n v="2079"/>
    <s v="A"/>
    <s v="SP-10"/>
    <s v="Señal Picada"/>
    <x v="1"/>
    <s v="SP-453aBX960"/>
  </r>
  <r>
    <s v="BOLLAND &amp; CIA. S.A.U"/>
    <d v="2023-12-01T00:00:00"/>
    <s v="Rincon de los Sauces"/>
    <s v="Señal Picada VAM"/>
    <s v="SP-10"/>
    <n v="222052"/>
    <s v="Pozo productor "/>
    <s v="SP-453a"/>
    <s v="SP-453a"/>
    <m/>
    <s v="Integridad y Corrosión"/>
    <s v="Inhibidor de corrosión"/>
    <x v="3"/>
    <n v="1000232729"/>
    <n v="64.599999999999994"/>
    <n v="2.649"/>
    <n v="61.951000000000001"/>
    <n v="100"/>
    <n v="46.46"/>
    <n v="50"/>
    <s v="Caudal de agua entre batchs"/>
    <x v="1"/>
    <n v="2"/>
    <n v="2"/>
    <n v="92.92"/>
    <n v="92.92"/>
    <n v="92.92"/>
    <d v="2015-04-01T00:00:00"/>
    <s v="Programado"/>
    <d v="2020-09-28T00:00:00"/>
    <s v="BND21-IT514-0920"/>
    <s v="Mariana del Pozo"/>
    <m/>
    <m/>
    <m/>
    <m/>
    <s v="Cavidad Progresiva"/>
    <s v="Batch"/>
    <s v="Q"/>
    <s v="Batch"/>
    <n v="3.09755"/>
    <n v="46.46"/>
    <n v="46.46"/>
    <n v="46.46"/>
    <n v="1"/>
    <n v="46"/>
    <n v="46"/>
    <n v="46"/>
    <s v="Camioneros"/>
    <m/>
    <n v="2079"/>
    <s v="A"/>
    <s v="SP-10"/>
    <s v="Señal Picada"/>
    <x v="1"/>
    <s v="SP-453aCY51W"/>
  </r>
  <r>
    <s v="BOLLAND &amp; CIA. S.A.U"/>
    <d v="2023-12-01T00:00:00"/>
    <s v="Rincon de los Sauces"/>
    <s v="Señal Picada VAM"/>
    <s v="SP-10"/>
    <n v="222052"/>
    <s v="Pozo productor "/>
    <s v="SP-495a"/>
    <s v="SP-495a"/>
    <m/>
    <s v="Integridad y Corrosión"/>
    <s v="Inhibidor de corrosión"/>
    <x v="3"/>
    <n v="1000232729"/>
    <n v="18.5"/>
    <n v="0.88800000000000001"/>
    <n v="17.611999999999998"/>
    <n v="100"/>
    <n v="25.89"/>
    <n v="49"/>
    <s v="Caudal de agua entre batchs"/>
    <x v="1"/>
    <n v="1"/>
    <n v="1"/>
    <n v="25.89"/>
    <n v="25.89"/>
    <n v="25.89"/>
    <d v="2018-01-04T00:00:00"/>
    <s v="Programado"/>
    <d v="2022-04-19T00:00:00"/>
    <s v="Minuta YPF 24/5/22"/>
    <s v="Mariana del Pozo"/>
    <m/>
    <m/>
    <m/>
    <m/>
    <s v="Cavidad Progresiva"/>
    <s v="Batch"/>
    <s v="M"/>
    <s v="Batch"/>
    <n v="0.86298799999999998"/>
    <n v="25.89"/>
    <n v="25.89"/>
    <n v="25.89"/>
    <n v="1"/>
    <n v="26"/>
    <n v="26"/>
    <n v="26"/>
    <s v="Camioneros"/>
    <m/>
    <n v="2180"/>
    <s v="C"/>
    <s v="SP-10"/>
    <s v="Señal Picada"/>
    <x v="1"/>
    <s v="SP-495aCY51W"/>
  </r>
  <r>
    <s v="BOLLAND &amp; CIA. S.A.U"/>
    <d v="2023-12-01T00:00:00"/>
    <s v="Rincon de los Sauces"/>
    <s v="Señal Picada VAM"/>
    <s v="SP-10"/>
    <n v="222052"/>
    <s v="Pozo productor "/>
    <s v="SP-495a"/>
    <s v="SP-495a"/>
    <m/>
    <s v="Integridad y Corrosión"/>
    <s v="Biocida"/>
    <x v="6"/>
    <n v="50600926"/>
    <n v="18.5"/>
    <n v="0.88800000000000001"/>
    <n v="17.611999999999998"/>
    <n v="100"/>
    <n v="20"/>
    <n v="36"/>
    <s v="Caudal de agua entre batchs"/>
    <x v="1"/>
    <n v="1"/>
    <n v="1"/>
    <n v="20"/>
    <n v="20"/>
    <n v="20"/>
    <d v="2014-01-11T00:00:00"/>
    <s v="Programado"/>
    <d v="2022-04-19T00:00:00"/>
    <s v="Minuta YPF 24/5/22"/>
    <s v="Mariana del Pozo"/>
    <m/>
    <m/>
    <m/>
    <m/>
    <s v="Cavidad Progresiva"/>
    <s v="Batch"/>
    <s v="M"/>
    <s v="Batch"/>
    <n v="0.63403199999999993"/>
    <n v="19.02"/>
    <n v="20"/>
    <n v="20"/>
    <n v="1"/>
    <n v="19"/>
    <n v="20"/>
    <n v="20"/>
    <s v="Camioneros"/>
    <m/>
    <n v="2180"/>
    <s v="C"/>
    <s v="SP-10"/>
    <s v="Señal Picada"/>
    <x v="1"/>
    <s v="SP-495aBX960"/>
  </r>
  <r>
    <s v="BOLLAND &amp; CIA. S.A.U"/>
    <d v="2023-12-01T00:00:00"/>
    <s v="Rincon de los Sauces"/>
    <s v="Señal Picada VAM"/>
    <s v="SP-10"/>
    <n v="222052"/>
    <s v="Pozo productor "/>
    <s v="SP-496a"/>
    <s v="SP-496a"/>
    <m/>
    <s v="Integridad y Corrosión"/>
    <s v="Inhibidor de corrosión"/>
    <x v="3"/>
    <n v="1000232729"/>
    <n v="48.1"/>
    <n v="3.7090000000000001"/>
    <n v="44.390999999999998"/>
    <n v="100"/>
    <n v="53.27"/>
    <n v="80"/>
    <s v="Caudal de agua entre batchs"/>
    <x v="1"/>
    <n v="2"/>
    <n v="2"/>
    <n v="106.54"/>
    <n v="106.54"/>
    <n v="106.54"/>
    <d v="2014-08-12T00:00:00"/>
    <s v="Programado"/>
    <d v="2020-08-03T00:00:00"/>
    <s v="BND21-IT496-0820"/>
    <s v="Mariana del Pozo"/>
    <m/>
    <m/>
    <m/>
    <m/>
    <s v="Cavidad Progresiva"/>
    <s v="Batch"/>
    <s v="Q"/>
    <s v="Batch&amp;Recirc"/>
    <n v="3.5512799999999998"/>
    <n v="53.27"/>
    <n v="53.27"/>
    <n v="53.27"/>
    <n v="1"/>
    <n v="53"/>
    <n v="53"/>
    <n v="53"/>
    <s v="Camioneros"/>
    <m/>
    <n v="1560"/>
    <s v="A"/>
    <s v="SP-10"/>
    <s v="Señal Picada"/>
    <x v="1"/>
    <s v="SP-496aCY51W"/>
  </r>
  <r>
    <s v="BOLLAND &amp; CIA. S.A.U"/>
    <d v="2023-12-01T00:00:00"/>
    <s v="Rincon de los Sauces"/>
    <s v="Señal Picada VAM"/>
    <s v="SP-10"/>
    <n v="222052"/>
    <s v="Pozo productor "/>
    <s v="SP-496a"/>
    <s v="SP-496a"/>
    <m/>
    <s v="Integridad y Corrosión"/>
    <s v="Biocida"/>
    <x v="6"/>
    <n v="50600926"/>
    <n v="48.1"/>
    <n v="3.7090000000000001"/>
    <n v="44.390999999999998"/>
    <n v="100"/>
    <n v="53.27"/>
    <n v="80"/>
    <s v="Caudal de agua entre batchs"/>
    <x v="1"/>
    <n v="2"/>
    <n v="2"/>
    <n v="106.54"/>
    <n v="106.54"/>
    <n v="106.54"/>
    <d v="2020-09-30T00:00:00"/>
    <s v="Programado"/>
    <d v="2020-09-30T00:00:00"/>
    <s v="BND21-IT496-0820"/>
    <s v="Mariana del Pozo"/>
    <m/>
    <m/>
    <m/>
    <m/>
    <s v="Cavidad Progresiva"/>
    <s v="Batch"/>
    <s v="Q"/>
    <s v="Batch"/>
    <n v="3.5512799999999998"/>
    <n v="53.27"/>
    <n v="53.27"/>
    <n v="53.27"/>
    <n v="1"/>
    <n v="53"/>
    <n v="53"/>
    <n v="53"/>
    <s v="Camioneros"/>
    <m/>
    <n v="1560"/>
    <s v="A"/>
    <s v="SP-10"/>
    <s v="Señal Picada"/>
    <x v="1"/>
    <s v="SP-496aBX960"/>
  </r>
  <r>
    <s v="BOLLAND &amp; CIA. S.A.U"/>
    <d v="2023-12-01T00:00:00"/>
    <s v="Rincon de los Sauces"/>
    <s v="Señal Picada VAM"/>
    <s v="SP-10"/>
    <n v="222052"/>
    <s v="Pozo productor "/>
    <s v="SP-499a"/>
    <s v="SP-499a"/>
    <m/>
    <s v="Integridad y Corrosión"/>
    <s v="Inhibidor de corrosión"/>
    <x v="3"/>
    <n v="1000232729"/>
    <n v="12.4"/>
    <n v="1.831"/>
    <n v="10.569000000000001"/>
    <n v="100"/>
    <n v="29.49"/>
    <n v="93"/>
    <s v="Caudal de agua entre batchs"/>
    <x v="1"/>
    <n v="1"/>
    <n v="1"/>
    <n v="29.49"/>
    <n v="29.49"/>
    <n v="29.49"/>
    <d v="2018-12-27T00:00:00"/>
    <s v="Programado"/>
    <d v="2023-01-12T00:00:00"/>
    <s v="0014-OESTE-23"/>
    <m/>
    <m/>
    <m/>
    <m/>
    <m/>
    <s v="Cavidad Progresiva"/>
    <s v="Batch"/>
    <s v="M"/>
    <s v="Batch"/>
    <n v="0.98291700000000004"/>
    <n v="29.49"/>
    <n v="29.49"/>
    <n v="29.49"/>
    <n v="1"/>
    <n v="29"/>
    <n v="29"/>
    <n v="29"/>
    <s v="Camioneros"/>
    <m/>
    <n v="1809"/>
    <s v="B"/>
    <s v="SP-10"/>
    <s v="Señal Picada"/>
    <x v="1"/>
    <s v="SP-499aCY51W"/>
  </r>
  <r>
    <s v="BOLLAND &amp; CIA. S.A.U"/>
    <d v="2023-12-01T00:00:00"/>
    <s v="Rincon de los Sauces"/>
    <s v="Señal Picada VAM"/>
    <s v="SP-10"/>
    <n v="222052"/>
    <s v="Pozo productor "/>
    <s v="SP-504a"/>
    <s v="SP-504a"/>
    <m/>
    <s v="Integridad y Corrosión"/>
    <s v="Biocida"/>
    <x v="6"/>
    <n v="50600926"/>
    <n v="38.6"/>
    <n v="2.1230000000000002"/>
    <n v="36.476999999999997"/>
    <n v="100"/>
    <n v="30.09"/>
    <n v="55"/>
    <s v="Caudal de agua entre batchs"/>
    <x v="1"/>
    <n v="2"/>
    <n v="2"/>
    <n v="60.18"/>
    <n v="60.18"/>
    <n v="60.18"/>
    <d v="2018-04-04T00:00:00"/>
    <s v="Programado"/>
    <d v="2021-12-15T00:00:00"/>
    <s v="0329-OESTE-21"/>
    <s v="Mariana del Pozo"/>
    <m/>
    <m/>
    <m/>
    <m/>
    <s v="Cavidad Progresiva"/>
    <s v="Batch"/>
    <s v="Q"/>
    <s v="Batch&amp;Recirc"/>
    <n v="2.0062349999999998"/>
    <n v="30.09"/>
    <n v="30.09"/>
    <n v="30.09"/>
    <n v="1"/>
    <n v="30"/>
    <n v="30"/>
    <n v="30"/>
    <s v="Camioneros"/>
    <m/>
    <n v="2105"/>
    <s v="A"/>
    <s v="SP-10"/>
    <s v="Señal Picada"/>
    <x v="1"/>
    <s v="SP-504aBX960"/>
  </r>
  <r>
    <s v="BOLLAND &amp; CIA. S.A.U"/>
    <d v="2023-12-01T00:00:00"/>
    <s v="Rincon de los Sauces"/>
    <s v="Señal Picada VAM"/>
    <s v="SP-10"/>
    <n v="222052"/>
    <s v="Pozo productor "/>
    <s v="SP-504a"/>
    <s v="SP-504a"/>
    <m/>
    <s v="Integridad y Corrosión"/>
    <s v="Inhibidor de corrosión"/>
    <x v="3"/>
    <n v="1000232729"/>
    <n v="38.6"/>
    <n v="2.1230000000000002"/>
    <n v="36.476999999999997"/>
    <n v="100"/>
    <n v="29.36"/>
    <n v="115"/>
    <s v="Caudal de agua entre batchs"/>
    <x v="1"/>
    <n v="4"/>
    <n v="0"/>
    <n v="117.44"/>
    <n v="0"/>
    <n v="0"/>
    <d v="2014-07-16T00:00:00"/>
    <s v="Programado"/>
    <d v="2021-12-15T00:00:00"/>
    <s v="0329-OESTE-21"/>
    <s v="Mariana del Pozo"/>
    <m/>
    <m/>
    <m/>
    <m/>
    <s v="Cavidad Progresiva"/>
    <s v="Batch"/>
    <s v="S"/>
    <s v="Batch&amp;Recirc"/>
    <n v="4.1948549999999996"/>
    <n v="29.36"/>
    <n v="29.36"/>
    <n v="29.36"/>
    <n v="1"/>
    <n v="29"/>
    <n v="29"/>
    <n v="29"/>
    <s v="Camioneros"/>
    <m/>
    <n v="2105"/>
    <s v="A"/>
    <s v="SP-10"/>
    <s v="Señal Picada"/>
    <x v="0"/>
    <s v="SP-504aCY51W"/>
  </r>
  <r>
    <s v="BOLLAND &amp; CIA. S.A.U"/>
    <d v="2023-12-01T00:00:00"/>
    <s v="Rincon de los Sauces"/>
    <s v="Señal Picada VAM"/>
    <s v="SP-10"/>
    <n v="222052"/>
    <s v="Pozo productor "/>
    <s v="SP-516[00]a"/>
    <s v="SP-516[00]a"/>
    <m/>
    <s v="Integridad y Corrosión"/>
    <s v="Inhibidor de corrosión"/>
    <x v="3"/>
    <n v="1000232729"/>
    <n v="10.4"/>
    <n v="1.0029999999999999"/>
    <n v="9.3970000000000002"/>
    <n v="200"/>
    <n v="20"/>
    <n v="70"/>
    <s v="Caudal de agua entre batchs"/>
    <x v="1"/>
    <n v="1"/>
    <n v="1"/>
    <n v="20"/>
    <n v="20"/>
    <n v="20"/>
    <d v="2018-03-23T00:00:00"/>
    <s v="Programado"/>
    <d v="2021-03-31T00:00:00"/>
    <s v="BND21-IT599-0321"/>
    <s v="Mariana del Pozo"/>
    <m/>
    <m/>
    <m/>
    <m/>
    <s v="Bombeo Mecánico"/>
    <s v="Batch"/>
    <s v="M"/>
    <s v="Batch"/>
    <n v="0.65778999999999999"/>
    <n v="19.73"/>
    <n v="20"/>
    <n v="20"/>
    <n v="1"/>
    <n v="20"/>
    <n v="20"/>
    <n v="20"/>
    <s v="Camioneros"/>
    <m/>
    <n v="2110"/>
    <s v="C"/>
    <s v="SP-10"/>
    <s v="Señal Picada"/>
    <x v="1"/>
    <s v="SP-516[00]aCY51W"/>
  </r>
  <r>
    <s v="BOLLAND &amp; CIA. S.A.U"/>
    <d v="2023-12-01T00:00:00"/>
    <s v="Rincon de los Sauces"/>
    <s v="Señal Picada VAM"/>
    <s v="SP- 02"/>
    <n v="222052"/>
    <s v="Pozo productor "/>
    <s v="SP-211"/>
    <s v="SP-211"/>
    <m/>
    <s v="Integridad y Corrosión"/>
    <s v="Inhibidor de corrosión"/>
    <x v="3"/>
    <n v="1000232729"/>
    <n v="74"/>
    <n v="2.1459999999999999"/>
    <n v="71.853999999999999"/>
    <n v="150"/>
    <n v="32.33"/>
    <n v="15"/>
    <s v="Caudal de agua entre batchs"/>
    <x v="1"/>
    <n v="1"/>
    <n v="1"/>
    <n v="32.33"/>
    <n v="32.33"/>
    <n v="32.33"/>
    <d v="2017-07-11T00:00:00"/>
    <s v="Programado"/>
    <d v="2021-11-30T00:00:00"/>
    <s v="0303-OESTE-21"/>
    <s v="Mariana del Pozo"/>
    <m/>
    <m/>
    <m/>
    <m/>
    <s v="Cavidad Progresiva"/>
    <s v="Batch"/>
    <s v="M"/>
    <s v="Batch"/>
    <n v="1.0778099999999999"/>
    <n v="32.33"/>
    <n v="32.33"/>
    <n v="32.33"/>
    <n v="1"/>
    <n v="32"/>
    <n v="32"/>
    <n v="32"/>
    <s v="Camioneros"/>
    <m/>
    <n v="2169"/>
    <s v="B"/>
    <s v="SP- 02"/>
    <s v="Señal Picada"/>
    <x v="1"/>
    <s v="SP-211CY51W"/>
  </r>
  <r>
    <s v="BOLLAND &amp; CIA. S.A.U"/>
    <d v="2023-12-01T00:00:00"/>
    <s v="Rincon de los Sauces"/>
    <s v="Señal Picada VAM"/>
    <s v="SP- 02"/>
    <n v="222052"/>
    <s v="Pozo productor "/>
    <s v="SP-211"/>
    <s v="SP-211"/>
    <m/>
    <s v="Integridad y Corrosión"/>
    <s v="Biocida"/>
    <x v="6"/>
    <n v="50600926"/>
    <n v="74"/>
    <n v="2.1459999999999999"/>
    <n v="71.853999999999999"/>
    <n v="150"/>
    <n v="49.58"/>
    <n v="23"/>
    <s v="Caudal de agua entre batchs"/>
    <x v="1"/>
    <n v="1"/>
    <n v="1"/>
    <n v="49.58"/>
    <n v="49.58"/>
    <n v="49.58"/>
    <d v="2017-07-11T00:00:00"/>
    <s v="Programado"/>
    <d v="2021-11-30T00:00:00"/>
    <s v="0303-OESTE-21"/>
    <s v="Mariana del Pozo"/>
    <m/>
    <m/>
    <m/>
    <m/>
    <s v="Cavidad Progresiva"/>
    <s v="Batch"/>
    <s v="M"/>
    <s v="Batch"/>
    <n v="1.6526419999999999"/>
    <n v="49.58"/>
    <n v="49.58"/>
    <n v="49.58"/>
    <n v="1"/>
    <n v="50"/>
    <n v="50"/>
    <n v="50"/>
    <s v="Camioneros"/>
    <m/>
    <n v="2169"/>
    <s v="B"/>
    <s v="SP- 02"/>
    <s v="Señal Picada"/>
    <x v="1"/>
    <s v="SP-211BX960"/>
  </r>
  <r>
    <s v="BOLLAND &amp; CIA. S.A.U"/>
    <d v="2023-12-01T00:00:00"/>
    <s v="Rincon de los Sauces"/>
    <s v="Señal Picada VAM"/>
    <s v="SP- 02"/>
    <n v="222052"/>
    <s v="Pozo productor "/>
    <s v="SP-263"/>
    <s v="SP-263"/>
    <m/>
    <s v="Integridad y Corrosión"/>
    <s v="Inhibidor de corrosión"/>
    <x v="3"/>
    <n v="1000232729"/>
    <n v="80.2"/>
    <n v="3.2080000000000002"/>
    <n v="76.992000000000004"/>
    <n v="100"/>
    <n v="34.65"/>
    <n v="30"/>
    <s v="Caudal de agua entre batchs"/>
    <x v="1"/>
    <n v="2"/>
    <n v="2"/>
    <n v="69.3"/>
    <n v="69.3"/>
    <n v="69.3"/>
    <d v="2021-03-21T00:00:00"/>
    <s v="Programado"/>
    <d v="2021-03-03T00:00:00"/>
    <s v="BND21-IT582-0221"/>
    <s v="Mariana del Pozo"/>
    <m/>
    <m/>
    <m/>
    <m/>
    <s v="Cavidad Progresiva"/>
    <s v="Batch"/>
    <s v="Q"/>
    <s v="Batch"/>
    <n v="2.3097600000000003"/>
    <n v="34.65"/>
    <n v="34.65"/>
    <n v="34.65"/>
    <n v="1"/>
    <n v="35"/>
    <n v="35"/>
    <n v="35"/>
    <s v="Camioneros"/>
    <m/>
    <s v="S/D"/>
    <s v="A"/>
    <s v="SP- 02"/>
    <s v="Señal Picada"/>
    <x v="1"/>
    <s v="SP-263CY51W"/>
  </r>
  <r>
    <s v="BOLLAND &amp; CIA. S.A.U"/>
    <d v="2023-12-01T00:00:00"/>
    <s v="Rincon de los Sauces"/>
    <s v="Señal Picada VAM"/>
    <s v="SP- 02"/>
    <n v="222052"/>
    <s v="Pozo productor "/>
    <s v="SP-263"/>
    <s v="SP-263"/>
    <m/>
    <s v="Integridad y Corrosión"/>
    <s v="Biocida"/>
    <x v="6"/>
    <n v="50600926"/>
    <n v="80.2"/>
    <n v="3.2080000000000002"/>
    <n v="76.992000000000004"/>
    <n v="100"/>
    <n v="34.65"/>
    <n v="30"/>
    <s v="Caudal de agua entre batchs"/>
    <x v="1"/>
    <n v="2"/>
    <n v="2"/>
    <n v="69.3"/>
    <n v="69.3"/>
    <n v="69.3"/>
    <d v="2021-03-21T00:00:00"/>
    <s v="Programado"/>
    <d v="2021-03-03T00:00:00"/>
    <s v="BND21-IT582-0221"/>
    <s v="Mariana del Pozo"/>
    <m/>
    <m/>
    <m/>
    <m/>
    <s v="Cavidad Progresiva"/>
    <s v="Batch"/>
    <s v="Q"/>
    <s v="Batch"/>
    <n v="2.3097600000000003"/>
    <n v="34.65"/>
    <n v="34.65"/>
    <n v="34.65"/>
    <n v="1"/>
    <n v="35"/>
    <n v="35"/>
    <n v="35"/>
    <s v="Camioneros"/>
    <m/>
    <s v="S/D"/>
    <s v="A"/>
    <s v="SP- 02"/>
    <s v="Señal Picada"/>
    <x v="1"/>
    <s v="SP-263BX960"/>
  </r>
  <r>
    <s v="BOLLAND &amp; CIA. S.A.U"/>
    <d v="2023-12-01T00:00:00"/>
    <s v="Rincon de los Sauces"/>
    <s v="Señal Picada VAM"/>
    <s v="SP- 02"/>
    <n v="222052"/>
    <s v="Pozo productor "/>
    <s v="SP-242"/>
    <s v="SP-242"/>
    <m/>
    <s v="Integridad y Corrosión"/>
    <s v="Inhibidor de corrosión"/>
    <x v="3"/>
    <n v="1000232729"/>
    <n v="48.9"/>
    <n v="2.1520000000000001"/>
    <n v="46.747999999999998"/>
    <n v="100"/>
    <n v="25.95"/>
    <n v="37"/>
    <s v="Caudal de agua entre batchs"/>
    <x v="1"/>
    <n v="2"/>
    <n v="2"/>
    <n v="51.9"/>
    <n v="51.9"/>
    <n v="51.9"/>
    <d v="2012-05-19T00:00:00"/>
    <s v="Programado"/>
    <d v="2021-01-25T00:00:00"/>
    <s v="BND21-IT572-0121"/>
    <s v="Mariana del Pozo"/>
    <m/>
    <m/>
    <m/>
    <m/>
    <s v="Bombeo Mecánico"/>
    <s v="Batch"/>
    <s v="Q"/>
    <s v="Batch"/>
    <n v="1.729676"/>
    <n v="25.95"/>
    <n v="25.95"/>
    <n v="25.95"/>
    <n v="1"/>
    <n v="26"/>
    <n v="26"/>
    <n v="26"/>
    <s v="Camioneros"/>
    <m/>
    <s v="S/D"/>
    <s v="B"/>
    <s v="SP- 02"/>
    <s v="Señal Picada"/>
    <x v="1"/>
    <s v="SP-242CY51W"/>
  </r>
  <r>
    <s v="BOLLAND &amp; CIA. S.A.U"/>
    <d v="2023-12-01T00:00:00"/>
    <s v="Rincon de los Sauces"/>
    <s v="Señal Picada VAM"/>
    <s v="SP- 02"/>
    <n v="222052"/>
    <s v="Pozo productor "/>
    <s v="SP-243"/>
    <s v="SP-243"/>
    <m/>
    <s v="Integridad y Corrosión"/>
    <s v="Inhibidor de corrosión"/>
    <x v="3"/>
    <n v="1000232729"/>
    <n v="134.4"/>
    <n v="5.6449999999999996"/>
    <n v="128.755"/>
    <n v="150"/>
    <n v="115.88"/>
    <n v="60"/>
    <s v="Caudal de agua entre batchs"/>
    <x v="1"/>
    <n v="2"/>
    <n v="2"/>
    <n v="231.76"/>
    <n v="231.76"/>
    <n v="231.76"/>
    <d v="2016-12-23T00:00:00"/>
    <s v="Programado"/>
    <d v="2022-11-02T00:00:00"/>
    <s v="0298-OESTE-22"/>
    <s v="Mariana del Pozo"/>
    <m/>
    <m/>
    <m/>
    <m/>
    <s v="Cavidad Progresiva"/>
    <s v="Batch"/>
    <s v="Q"/>
    <s v="Batch"/>
    <n v="7.7252999999999989"/>
    <n v="115.88"/>
    <n v="115.88"/>
    <n v="115.88"/>
    <n v="1"/>
    <n v="116"/>
    <n v="116"/>
    <n v="116"/>
    <s v="Camioneros"/>
    <m/>
    <n v="1525"/>
    <s v="A"/>
    <s v="SP- 02"/>
    <s v="Señal Picada"/>
    <x v="1"/>
    <s v="SP-243CY51W"/>
  </r>
  <r>
    <s v="BOLLAND &amp; CIA. S.A.U"/>
    <d v="2023-12-01T00:00:00"/>
    <s v="Rincon de los Sauces"/>
    <s v="Señal Picada VAM"/>
    <s v="SP- 02"/>
    <n v="222052"/>
    <s v="Pozo productor "/>
    <s v="SP-244"/>
    <s v="SP-244"/>
    <m/>
    <s v="Integridad y Corrosión"/>
    <s v="Inhibidor de corrosión"/>
    <x v="3"/>
    <n v="1000232729"/>
    <n v="142"/>
    <n v="2.84"/>
    <n v="139.16"/>
    <n v="100"/>
    <n v="52.19"/>
    <n v="25"/>
    <s v="Caudal de agua entre batchs"/>
    <x v="1"/>
    <n v="2"/>
    <n v="2"/>
    <n v="104.38"/>
    <n v="104.38"/>
    <n v="104.38"/>
    <d v="2011-08-12T00:00:00"/>
    <s v="Programado"/>
    <d v="2021-08-25T00:00:00"/>
    <s v="0183-OESTE-21"/>
    <s v="Mariana del Pozo"/>
    <m/>
    <m/>
    <m/>
    <m/>
    <s v="Cavidad Progresiva"/>
    <s v="Batch"/>
    <s v="Q"/>
    <s v="Batch"/>
    <n v="3.4790000000000001"/>
    <n v="52.19"/>
    <n v="52.19"/>
    <n v="52.19"/>
    <n v="1"/>
    <n v="52"/>
    <n v="52"/>
    <n v="52"/>
    <s v="Camioneros"/>
    <m/>
    <n v="3031"/>
    <s v="A"/>
    <s v="SP- 02"/>
    <s v="Señal Picada"/>
    <x v="1"/>
    <s v="SP-244CY51W"/>
  </r>
  <r>
    <s v="BOLLAND &amp; CIA. S.A.U"/>
    <d v="2023-12-01T00:00:00"/>
    <s v="Rincon de los Sauces"/>
    <s v="Señal Picada VAM"/>
    <s v="SP- 02"/>
    <n v="222052"/>
    <s v="Pozo productor "/>
    <s v="SP-276"/>
    <s v="SP-276"/>
    <m/>
    <s v="Integridad y Corrosión"/>
    <s v="Biocida"/>
    <x v="6"/>
    <n v="50600926"/>
    <n v="76"/>
    <n v="3.6500000000000057"/>
    <n v="72.349999999999994"/>
    <n v="10"/>
    <n v="40.15"/>
    <n v="37"/>
    <s v="Caudal de agua entre batchs"/>
    <x v="1"/>
    <n v="2"/>
    <n v="2"/>
    <n v="80.3"/>
    <n v="80.3"/>
    <n v="80.3"/>
    <d v="2010-09-20T00:00:00"/>
    <s v="Programado"/>
    <d v="2023-03-08T00:00:00"/>
    <s v="0066-OESTE-23"/>
    <s v="Mariana del Pozo"/>
    <m/>
    <m/>
    <m/>
    <m/>
    <s v="Cavidad Progresiva"/>
    <s v="Batch"/>
    <s v="Q"/>
    <s v="Batch"/>
    <n v="2.6769499999999997"/>
    <n v="40.15"/>
    <n v="40.15"/>
    <n v="40.15"/>
    <n v="1"/>
    <n v="40"/>
    <n v="40"/>
    <n v="40"/>
    <s v="Camioneros"/>
    <m/>
    <n v="1533"/>
    <s v="B"/>
    <s v="SP- 02"/>
    <s v="Señal Picada"/>
    <x v="1"/>
    <s v="SP-276BX960"/>
  </r>
  <r>
    <s v="BOLLAND &amp; CIA. S.A.U"/>
    <d v="2023-12-01T00:00:00"/>
    <s v="Rincon de los Sauces"/>
    <s v="Señal Picada VAM"/>
    <s v="SP- 02"/>
    <n v="222052"/>
    <s v="Pozo productor "/>
    <s v="SP-276"/>
    <s v="SP-276"/>
    <m/>
    <s v="Integridad y Corrosión"/>
    <s v="Inhibidor de corrosión"/>
    <x v="3"/>
    <n v="1000232729"/>
    <n v="76"/>
    <n v="3.6500000000000057"/>
    <n v="72.349999999999994"/>
    <n v="10"/>
    <n v="40.15"/>
    <n v="37"/>
    <s v="Caudal de agua entre batchs"/>
    <x v="1"/>
    <n v="2"/>
    <n v="0"/>
    <n v="80.3"/>
    <n v="0"/>
    <n v="0"/>
    <d v="2010-09-20T00:00:00"/>
    <s v="Programado"/>
    <d v="2023-03-08T00:00:00"/>
    <s v="0066-OESTE-23"/>
    <s v="Mariana del Pozo"/>
    <m/>
    <m/>
    <m/>
    <m/>
    <s v="Cavidad Progresiva"/>
    <s v="Batch"/>
    <s v="Q"/>
    <s v="Batch"/>
    <n v="2.6769499999999997"/>
    <n v="40.15"/>
    <n v="40.15"/>
    <n v="40.15"/>
    <n v="1"/>
    <n v="40"/>
    <n v="40"/>
    <n v="40"/>
    <s v="Camioneros"/>
    <m/>
    <n v="1533"/>
    <s v="B"/>
    <s v="SP- 02"/>
    <s v="Señal Picada"/>
    <x v="0"/>
    <s v="SP-276CY51W"/>
  </r>
  <r>
    <s v="BOLLAND &amp; CIA. S.A.U"/>
    <d v="2023-12-01T00:00:00"/>
    <s v="Rincon de los Sauces"/>
    <s v="Señal Picada VAM"/>
    <s v="SP- 02"/>
    <n v="222052"/>
    <s v="Pozo productor "/>
    <s v="SP-322a"/>
    <s v="SP-322a"/>
    <m/>
    <s v="Integridad y Corrosión"/>
    <s v="Biocida"/>
    <x v="6"/>
    <n v="50600926"/>
    <n v="102"/>
    <n v="2.5499999999999998"/>
    <n v="99.45"/>
    <n v="50"/>
    <n v="44.75"/>
    <n v="30"/>
    <s v="Caudal de agua entre batchs"/>
    <x v="1"/>
    <n v="2"/>
    <n v="0"/>
    <n v="89.5"/>
    <n v="0"/>
    <n v="0"/>
    <d v="2014-11-05T00:00:00"/>
    <s v="Programado"/>
    <d v="2021-04-29T00:00:00"/>
    <s v="BNDFI 0001-8 - Minuta YPF 29-4-21"/>
    <s v="Mariana del Pozo"/>
    <m/>
    <m/>
    <m/>
    <m/>
    <s v="Electro Sumergible"/>
    <s v="Batch"/>
    <s v="Q"/>
    <s v="Batch"/>
    <n v="2.9834999999999998"/>
    <n v="44.75"/>
    <n v="44.75"/>
    <n v="44.75"/>
    <n v="1"/>
    <n v="45"/>
    <n v="45"/>
    <n v="45"/>
    <s v="Camioneros"/>
    <m/>
    <n v="1870"/>
    <s v="B"/>
    <s v="SP- 02"/>
    <s v="Señal Picada"/>
    <x v="0"/>
    <s v="SP-322aBX960"/>
  </r>
  <r>
    <s v="BOLLAND &amp; CIA. S.A.U"/>
    <d v="2023-12-01T00:00:00"/>
    <s v="Rincon de los Sauces"/>
    <s v="Señal Picada VAM"/>
    <s v="SP- 02"/>
    <n v="222052"/>
    <s v="Pozo productor "/>
    <s v="SP-336a"/>
    <s v="SP-336a"/>
    <m/>
    <s v="Integridad y Corrosión"/>
    <s v="Inhibidor de corrosión"/>
    <x v="3"/>
    <n v="1000232729"/>
    <n v="93"/>
    <n v="2.0459999999999998"/>
    <n v="90.953999999999994"/>
    <n v="100"/>
    <n v="38.200000000000003"/>
    <n v="60"/>
    <s v="Caudal de agua entre batchs"/>
    <x v="1"/>
    <n v="4"/>
    <n v="0"/>
    <n v="152.80000000000001"/>
    <n v="0"/>
    <n v="0"/>
    <d v="2016-11-10T00:00:00"/>
    <s v="Programado"/>
    <d v="2023-02-16T00:00:00"/>
    <s v="0045-OESTE-23"/>
    <s v="Mariana del Pozo"/>
    <m/>
    <m/>
    <m/>
    <m/>
    <s v="Bombeo Mecánico"/>
    <s v="Batch"/>
    <s v="S"/>
    <s v="Batch"/>
    <n v="5.4572399999999996"/>
    <n v="38.200000000000003"/>
    <n v="38.200000000000003"/>
    <n v="38.200000000000003"/>
    <n v="1"/>
    <n v="38"/>
    <n v="38"/>
    <n v="38"/>
    <s v="Camioneros"/>
    <m/>
    <n v="1563"/>
    <s v="B"/>
    <s v="SP- 02"/>
    <s v="Señal Picada"/>
    <x v="0"/>
    <s v="SP-336aCY51W"/>
  </r>
  <r>
    <s v="BOLLAND &amp; CIA. S.A.U"/>
    <d v="2023-12-01T00:00:00"/>
    <s v="Rincon de los Sauces"/>
    <s v="Señal Picada VAM"/>
    <s v="SP- 02"/>
    <n v="222052"/>
    <s v="Pozo productor "/>
    <s v="SP-337a"/>
    <s v="SP-337a"/>
    <m/>
    <s v="Integridad y Corrosión"/>
    <s v="Inhibidor de corrosión"/>
    <x v="3"/>
    <n v="1000232729"/>
    <n v="113"/>
    <n v="3.9550000000000001"/>
    <n v="109.045"/>
    <n v="150"/>
    <n v="40.89"/>
    <n v="25"/>
    <s v="Caudal de agua entre batchs"/>
    <x v="1"/>
    <n v="2"/>
    <n v="2"/>
    <n v="81.78"/>
    <n v="81.78"/>
    <n v="81.78"/>
    <d v="2009-05-19T00:00:00"/>
    <s v="Programado"/>
    <d v="2020-06-30T00:00:00"/>
    <s v="BNDFI 0001-8 - Minuta YPF 30-06-2020"/>
    <s v="Mariana del Pozo"/>
    <m/>
    <m/>
    <m/>
    <m/>
    <s v="Cavidad Progresiva"/>
    <s v="Batch"/>
    <s v="Q"/>
    <s v="Batch"/>
    <n v="2.7261250000000001"/>
    <n v="40.89"/>
    <n v="40.89"/>
    <n v="40.89"/>
    <n v="1"/>
    <n v="41"/>
    <n v="41"/>
    <n v="41"/>
    <s v="Camioneros"/>
    <m/>
    <n v="2900"/>
    <s v="A"/>
    <s v="SP- 02"/>
    <s v="Señal Picada"/>
    <x v="1"/>
    <s v="SP-337aCY51W"/>
  </r>
  <r>
    <s v="BOLLAND &amp; CIA. S.A.U"/>
    <d v="2023-12-01T00:00:00"/>
    <s v="Rincon de los Sauces"/>
    <s v="Señal Picada VAM"/>
    <s v="SP- 02"/>
    <n v="222052"/>
    <s v="Pozo productor "/>
    <s v="SP-35"/>
    <s v="SP-35"/>
    <m/>
    <s v="Integridad y Corrosión"/>
    <s v="Inhibidor de corrosión"/>
    <x v="3"/>
    <n v="1000232729"/>
    <n v="118"/>
    <n v="5.31"/>
    <n v="112.69"/>
    <n v="100"/>
    <n v="54.09"/>
    <n v="32"/>
    <s v="Caudal de agua entre batchs"/>
    <x v="1"/>
    <n v="2"/>
    <n v="2"/>
    <n v="108.18"/>
    <n v="108.18"/>
    <n v="108.18"/>
    <d v="2017-07-31T00:00:00"/>
    <s v="Programado"/>
    <d v="2020-06-30T00:00:00"/>
    <s v="BNDFI 0001-8 - Minuta YPF 30-06-2020"/>
    <s v="Mariana del Pozo"/>
    <m/>
    <m/>
    <m/>
    <m/>
    <s v="Electro Sumergible"/>
    <s v="Batch"/>
    <s v="Q"/>
    <s v="Batch"/>
    <n v="3.60608"/>
    <n v="54.09"/>
    <n v="54.09"/>
    <n v="54.09"/>
    <n v="1"/>
    <n v="54"/>
    <n v="54"/>
    <n v="54"/>
    <s v="Camioneros"/>
    <m/>
    <n v="2342"/>
    <s v="A"/>
    <s v="SP- 02"/>
    <s v="Señal Picada"/>
    <x v="1"/>
    <s v="SP-35CY51W"/>
  </r>
  <r>
    <s v="BOLLAND &amp; CIA. S.A.U"/>
    <d v="2023-12-01T00:00:00"/>
    <s v="Rincon de los Sauces"/>
    <s v="Señal Picada VAM"/>
    <s v="SP- 02"/>
    <n v="222052"/>
    <s v="Pozo productor "/>
    <s v="SP-41"/>
    <s v="SP-41"/>
    <m/>
    <s v="Integridad y Corrosión"/>
    <s v="Inhibidor de corrosión"/>
    <x v="3"/>
    <n v="1000232729"/>
    <n v="199"/>
    <n v="1.99"/>
    <n v="197.01"/>
    <n v="50"/>
    <n v="50.24"/>
    <n v="17"/>
    <s v="Caudal de agua entre batchs"/>
    <x v="1"/>
    <n v="2"/>
    <n v="2"/>
    <n v="100.48"/>
    <n v="100.48"/>
    <n v="100.48"/>
    <d v="2011-01-25T00:00:00"/>
    <s v="Programado"/>
    <d v="2021-04-16T00:00:00"/>
    <s v="BND21-IT610-0421"/>
    <s v="Mariana del Pozo"/>
    <m/>
    <m/>
    <m/>
    <m/>
    <s v="Electro Sumergible"/>
    <s v="Batch"/>
    <s v="Q"/>
    <s v="Batch"/>
    <n v="3.34917"/>
    <n v="50.24"/>
    <n v="50.24"/>
    <n v="50.24"/>
    <n v="1"/>
    <n v="50"/>
    <n v="50"/>
    <n v="50"/>
    <s v="Camioneros"/>
    <m/>
    <n v="2868"/>
    <s v="C"/>
    <s v="SP- 02"/>
    <s v="Señal Picada"/>
    <x v="1"/>
    <s v="SP-41CY51W"/>
  </r>
  <r>
    <s v="BOLLAND &amp; CIA. S.A.U"/>
    <d v="2023-12-01T00:00:00"/>
    <s v="Rincon de los Sauces"/>
    <s v="Señal Picada VAM"/>
    <s v="SP- 02"/>
    <n v="222052"/>
    <s v="Pozo productor "/>
    <s v="SP-43(I)[00]a"/>
    <s v="SP-43(I)[00]a"/>
    <m/>
    <s v="Integridad y Corrosión"/>
    <s v="Biocida"/>
    <x v="6"/>
    <n v="50600926"/>
    <n v="171.6"/>
    <n v="6.5209999999999999"/>
    <n v="165.07900000000001"/>
    <n v="100"/>
    <n v="99.05"/>
    <n v="40"/>
    <s v="Caudal de agua entre batchs"/>
    <x v="1"/>
    <n v="2"/>
    <n v="1"/>
    <n v="198.1"/>
    <n v="99.05"/>
    <n v="99.05"/>
    <d v="2011-10-20T00:00:00"/>
    <s v="Programado"/>
    <d v="2020-06-30T00:00:00"/>
    <s v="BNDFI 0001-8 - Minuta YPF 30-06-2020"/>
    <s v="Mariana del Pozo"/>
    <m/>
    <m/>
    <m/>
    <m/>
    <s v="Cavidad Progresiva"/>
    <s v="Batch"/>
    <s v="Q"/>
    <s v="Batch"/>
    <n v="6.6031599999999999"/>
    <n v="99.05"/>
    <n v="99.05"/>
    <n v="99.05"/>
    <n v="1"/>
    <n v="99"/>
    <n v="99"/>
    <n v="99"/>
    <s v="Camioneros"/>
    <m/>
    <n v="2429"/>
    <s v="A"/>
    <s v="SP- 02"/>
    <s v="Señal Picada"/>
    <x v="1"/>
    <s v="SP-43(I)[00]aBX960"/>
  </r>
  <r>
    <s v="BOLLAND &amp; CIA. S.A.U"/>
    <d v="2023-12-01T00:00:00"/>
    <s v="Rincon de los Sauces"/>
    <s v="Señal Picada VAM"/>
    <s v="SP- 02"/>
    <n v="222052"/>
    <s v="Pozo productor "/>
    <s v="SP-439a"/>
    <s v="SP-439a"/>
    <m/>
    <s v="Integridad y Corrosión"/>
    <s v="Inhibidor de corrosión"/>
    <x v="3"/>
    <n v="1000232729"/>
    <n v="26"/>
    <n v="0.39"/>
    <n v="25.61"/>
    <n v="50"/>
    <n v="20"/>
    <n v="45"/>
    <s v="Caudal de agua entre batchs"/>
    <x v="1"/>
    <n v="2"/>
    <n v="2"/>
    <n v="40"/>
    <n v="40"/>
    <n v="40"/>
    <d v="2013-09-15T00:00:00"/>
    <s v="Programado"/>
    <d v="2020-06-30T00:00:00"/>
    <s v="BNDFI 0001-8 - Minuta YPF 30-06-2020"/>
    <s v="Mariana del Pozo"/>
    <m/>
    <m/>
    <m/>
    <m/>
    <s v="Cavidad Progresiva"/>
    <s v="Batch"/>
    <s v="Q"/>
    <s v="Batch"/>
    <n v="1.15245"/>
    <n v="17.29"/>
    <n v="20"/>
    <n v="20"/>
    <n v="1"/>
    <n v="17"/>
    <n v="20"/>
    <n v="20"/>
    <s v="Camioneros"/>
    <m/>
    <n v="1928"/>
    <s v="C"/>
    <s v="SP- 02"/>
    <s v="Señal Picada"/>
    <x v="1"/>
    <s v="SP-439aCY51W"/>
  </r>
  <r>
    <s v="BOLLAND &amp; CIA. S.A.U"/>
    <d v="2023-12-01T00:00:00"/>
    <s v="Rincon de los Sauces"/>
    <s v="Señal Picada VAM"/>
    <s v="SP- 02"/>
    <n v="222052"/>
    <s v="Pozo productor "/>
    <s v="SP-474a"/>
    <s v="SP-474a"/>
    <m/>
    <s v="Integridad y Corrosión"/>
    <s v="Biocida"/>
    <x v="6"/>
    <n v="50600926"/>
    <n v="22"/>
    <n v="1.32"/>
    <n v="20.68"/>
    <n v="150"/>
    <n v="24.82"/>
    <n v="40"/>
    <s v="Caudal de agua entre batchs"/>
    <x v="1"/>
    <n v="1"/>
    <n v="1"/>
    <n v="24.82"/>
    <n v="24.82"/>
    <n v="24.82"/>
    <d v="2015-12-14T00:00:00"/>
    <s v="Programado"/>
    <d v="2017-08-29T00:00:00"/>
    <s v="BND21-IT142-0817"/>
    <s v="Mariana del Pozo"/>
    <m/>
    <m/>
    <m/>
    <m/>
    <s v="Cavidad Progresiva"/>
    <s v="Batch"/>
    <s v="M"/>
    <s v="Batch"/>
    <n v="0.82720000000000005"/>
    <n v="24.82"/>
    <n v="24.82"/>
    <n v="24.82"/>
    <n v="1"/>
    <n v="25"/>
    <n v="25"/>
    <n v="25"/>
    <s v="Camioneros"/>
    <m/>
    <n v="2311"/>
    <s v="C"/>
    <s v="SP- 02"/>
    <s v="Señal Picada"/>
    <x v="1"/>
    <s v="SP-474aBX960"/>
  </r>
  <r>
    <s v="BOLLAND &amp; CIA. S.A.U"/>
    <d v="2023-12-01T00:00:00"/>
    <s v="Rincon de los Sauces"/>
    <s v="Señal Picada VAM"/>
    <s v="SP- 02"/>
    <n v="222052"/>
    <s v="Pozo productor "/>
    <s v="SP-49"/>
    <s v="SP-49"/>
    <m/>
    <s v="Integridad y Corrosión"/>
    <s v="Biocida"/>
    <x v="6"/>
    <n v="50600926"/>
    <n v="191"/>
    <n v="2.6739999999999999"/>
    <n v="188.32599999999999"/>
    <n v="50"/>
    <n v="70.62"/>
    <n v="25"/>
    <s v="Caudal de agua entre batchs"/>
    <x v="1"/>
    <n v="2"/>
    <n v="2"/>
    <n v="141.24"/>
    <n v="141.24"/>
    <n v="141.24"/>
    <d v="2018-11-30T00:00:00"/>
    <s v="Programado"/>
    <d v="2018-11-30T00:00:00"/>
    <s v="BND21-IT279-1118"/>
    <s v="Mariana del Pozo"/>
    <m/>
    <m/>
    <m/>
    <m/>
    <s v="Electro Sumergible"/>
    <s v="Batch"/>
    <s v="Q"/>
    <s v="Capilar"/>
    <n v="4.7081499999999998"/>
    <n v="70.62"/>
    <n v="70.62"/>
    <n v="70.62"/>
    <n v="1"/>
    <n v="71"/>
    <n v="71"/>
    <n v="71"/>
    <s v="Camioneros"/>
    <m/>
    <n v="1863"/>
    <s v="A"/>
    <s v="SP- 02"/>
    <s v="Señal Picada"/>
    <x v="1"/>
    <s v="SP-49BX960"/>
  </r>
  <r>
    <s v="BOLLAND &amp; CIA. S.A.U"/>
    <d v="2023-12-01T00:00:00"/>
    <s v="Rincon de los Sauces"/>
    <s v="Señal Picada VAM"/>
    <s v="SP- 01"/>
    <n v="222052"/>
    <s v="Pozo productor "/>
    <s v="SP-8a(I)"/>
    <s v="SP-8a(I)"/>
    <m/>
    <s v="Integridad y Corrosión"/>
    <s v="Biocida"/>
    <x v="6"/>
    <n v="50600926"/>
    <n v="175"/>
    <n v="4.9000000000000004"/>
    <n v="170.1"/>
    <n v="150"/>
    <n v="63.79"/>
    <n v="25"/>
    <s v="Caudal de agua entre batchs"/>
    <x v="1"/>
    <n v="2"/>
    <n v="2"/>
    <n v="127.58"/>
    <n v="127.58"/>
    <n v="127.58"/>
    <d v="2017-10-24T00:00:00"/>
    <s v="Programado"/>
    <d v="2023-01-02T00:00:00"/>
    <s v="0001-OESTE-22"/>
    <s v="Mariana del Pozo"/>
    <m/>
    <m/>
    <m/>
    <m/>
    <s v="Cavidad Progresiva"/>
    <s v="Batch"/>
    <s v="Q"/>
    <s v="Batch"/>
    <n v="4.2525000000000004"/>
    <n v="63.79"/>
    <n v="63.79"/>
    <n v="63.79"/>
    <n v="1"/>
    <n v="64"/>
    <n v="64"/>
    <n v="64"/>
    <s v="Camioneros"/>
    <m/>
    <n v="1895"/>
    <s v="A"/>
    <s v="SP- 01"/>
    <s v="Señal Picada"/>
    <x v="1"/>
    <s v="SP-8a(I)BX960"/>
  </r>
  <r>
    <s v="BOLLAND &amp; CIA. S.A.U"/>
    <d v="2023-12-01T00:00:00"/>
    <s v="Rincon de los Sauces"/>
    <s v="Señal Picada VAM"/>
    <s v="SP- 01"/>
    <n v="222052"/>
    <s v="Pozo productor "/>
    <s v="SP-8a(I)"/>
    <s v="SP-8a(I)"/>
    <m/>
    <s v="Integridad y Corrosión"/>
    <s v="Inhibidor de corrosión"/>
    <x v="3"/>
    <n v="1000232729"/>
    <n v="175"/>
    <n v="4.9000000000000004"/>
    <n v="170.1"/>
    <n v="150"/>
    <n v="83.35"/>
    <n v="70"/>
    <s v="Caudal de agua entre batchs"/>
    <x v="1"/>
    <n v="4"/>
    <n v="4"/>
    <n v="333.4"/>
    <n v="333.4"/>
    <n v="333.4"/>
    <d v="2014-01-03T00:00:00"/>
    <s v="Programado"/>
    <d v="2023-01-02T00:00:00"/>
    <s v="0001-OESTE-22"/>
    <s v="Mariana del Pozo"/>
    <m/>
    <m/>
    <m/>
    <m/>
    <s v="Cavidad Progresiva"/>
    <s v="Batch"/>
    <s v="S"/>
    <s v="Batch"/>
    <n v="11.907"/>
    <n v="83.35"/>
    <n v="83.35"/>
    <n v="83.35"/>
    <n v="1"/>
    <n v="83"/>
    <n v="83"/>
    <n v="83"/>
    <s v="Camioneros"/>
    <m/>
    <n v="1895"/>
    <s v="A"/>
    <s v="SP- 01"/>
    <s v="Señal Picada"/>
    <x v="1"/>
    <s v="SP-8a(I)CY51W"/>
  </r>
  <r>
    <s v="BOLLAND &amp; CIA. S.A.U"/>
    <d v="2023-12-01T00:00:00"/>
    <s v="Rincon de los Sauces"/>
    <s v="Señal Picada VAM"/>
    <s v="SP- 03"/>
    <n v="222052"/>
    <s v="Pozo productor "/>
    <s v="SP-0151[00]a(I)"/>
    <s v="SP-0151[00]a(I)"/>
    <m/>
    <s v="Integridad y Corrosión"/>
    <s v="Inhibidor de corrosión"/>
    <x v="3"/>
    <n v="1000232729"/>
    <n v="228.1"/>
    <n v="2.5089999999999999"/>
    <n v="225.59100000000001"/>
    <n v="50"/>
    <n v="67.680000000000007"/>
    <n v="20"/>
    <s v="Caudal de agua entre batchs"/>
    <x v="1"/>
    <n v="2"/>
    <n v="2"/>
    <n v="135.36000000000001"/>
    <n v="135.36000000000001"/>
    <n v="135.36000000000001"/>
    <d v="2016-01-13T00:00:00"/>
    <s v="Programado"/>
    <d v="2020-06-30T00:00:00"/>
    <s v="BNDFI 0001-8 - Minuta YPF 30-06-2020"/>
    <s v="Mariana del Pozo"/>
    <m/>
    <m/>
    <m/>
    <m/>
    <s v="Electro Sumergible"/>
    <s v="Batch"/>
    <s v="Q"/>
    <s v="Batch"/>
    <n v="4.5118199999999993"/>
    <n v="67.680000000000007"/>
    <n v="67.680000000000007"/>
    <n v="67.680000000000007"/>
    <n v="1"/>
    <n v="68"/>
    <n v="68"/>
    <n v="68"/>
    <s v="Camioneros"/>
    <m/>
    <n v="2905"/>
    <s v="B"/>
    <s v="SP- 03"/>
    <s v="Señal Picada"/>
    <x v="1"/>
    <s v="SP-0151[00]a(I)CY51W"/>
  </r>
  <r>
    <s v="BOLLAND &amp; CIA. S.A.U"/>
    <d v="2023-12-01T00:00:00"/>
    <s v="Rincon de los Sauces"/>
    <s v="Señal Picada VAM"/>
    <s v="SP- 03"/>
    <n v="222052"/>
    <s v="Pozo productor "/>
    <s v="SP-13a(I)"/>
    <s v="SP-13a(I)"/>
    <m/>
    <s v="Integridad y Corrosión"/>
    <s v="Biocida"/>
    <x v="6"/>
    <n v="50600926"/>
    <n v="201"/>
    <n v="1.6080000000000001"/>
    <n v="199.392"/>
    <n v="100"/>
    <n v="23.93"/>
    <n v="4"/>
    <s v="Caudal de agua entre batchs"/>
    <x v="1"/>
    <n v="1"/>
    <n v="0"/>
    <n v="23.93"/>
    <n v="0"/>
    <n v="0"/>
    <d v="2016-07-22T00:00:00"/>
    <s v="Programado"/>
    <d v="2023-02-14T00:00:00"/>
    <s v="0039-OESTE-23"/>
    <s v="Mariana del Pozo"/>
    <m/>
    <m/>
    <m/>
    <m/>
    <s v="Electro Sumergible"/>
    <s v="Batch"/>
    <s v="M"/>
    <s v="Batch"/>
    <n v="0.79756799999999994"/>
    <n v="23.93"/>
    <n v="23.93"/>
    <n v="23.93"/>
    <n v="1"/>
    <n v="24"/>
    <n v="24"/>
    <n v="24"/>
    <s v="Camioneros"/>
    <m/>
    <n v="2712"/>
    <s v="B"/>
    <s v="SP- 03"/>
    <s v="Señal Picada"/>
    <x v="0"/>
    <s v="SP-13a(I)BX960"/>
  </r>
  <r>
    <s v="BOLLAND &amp; CIA. S.A.U"/>
    <d v="2023-12-01T00:00:00"/>
    <s v="Rincon de los Sauces"/>
    <s v="Señal Picada VAM"/>
    <s v="SP- 03"/>
    <n v="222052"/>
    <s v="Pozo productor "/>
    <s v="SP-447a"/>
    <s v="SP-447a"/>
    <m/>
    <s v="Integridad y Corrosión"/>
    <s v="Inhibidor de corrosión"/>
    <x v="3"/>
    <n v="1000232729"/>
    <n v="6"/>
    <n v="0.39"/>
    <n v="5.61"/>
    <n v="100"/>
    <n v="20"/>
    <n v="115"/>
    <s v="Caudal de agua entre batchs"/>
    <x v="1"/>
    <n v="1"/>
    <n v="1"/>
    <n v="20"/>
    <n v="20"/>
    <n v="20"/>
    <d v="2011-02-14T00:00:00"/>
    <s v="Programado"/>
    <d v="2020-06-30T00:00:00"/>
    <s v="BNDFI 0001-8 - Minuta YPF 30-06-2020"/>
    <s v="Mariana del Pozo"/>
    <m/>
    <m/>
    <m/>
    <m/>
    <s v="Bombeo Mecánico"/>
    <s v="Batch"/>
    <s v="M"/>
    <s v="Batch"/>
    <n v="0.64515000000000011"/>
    <n v="19.350000000000001"/>
    <n v="20"/>
    <n v="20"/>
    <n v="1"/>
    <n v="19"/>
    <n v="20"/>
    <n v="20"/>
    <s v="Camioneros"/>
    <m/>
    <n v="2370"/>
    <s v="C"/>
    <s v="SP- 03"/>
    <s v="Señal Picada"/>
    <x v="1"/>
    <s v="SP-447aCY51W"/>
  </r>
  <r>
    <s v="BOLLAND &amp; CIA. S.A.U"/>
    <d v="2023-12-01T00:00:00"/>
    <s v="Rincon de los Sauces"/>
    <s v="Señal Picada VAM"/>
    <s v="SP- 02"/>
    <n v="222052"/>
    <s v="Pozo productor "/>
    <s v="SP-51"/>
    <s v="SP-51"/>
    <m/>
    <s v="Integridad y Corrosión"/>
    <s v="Inhibidor de corrosión"/>
    <x v="3"/>
    <n v="1000232729"/>
    <n v="386"/>
    <n v="2.702"/>
    <n v="383.298"/>
    <n v="100"/>
    <n v="57.49"/>
    <n v="10"/>
    <s v="Caudal de agua entre batchs"/>
    <x v="1"/>
    <n v="2"/>
    <n v="0"/>
    <n v="114.98"/>
    <n v="0"/>
    <n v="0"/>
    <d v="2010-01-01T00:00:00"/>
    <s v="Programado"/>
    <d v="2021-05-28T00:00:00"/>
    <s v="BND21-IT630-0521"/>
    <s v="Mariana del Pozo"/>
    <m/>
    <m/>
    <m/>
    <m/>
    <s v="Electro Sumergible"/>
    <s v="Batch"/>
    <s v="Q"/>
    <s v="Batch"/>
    <n v="3.8329800000000001"/>
    <n v="57.49"/>
    <n v="57.49"/>
    <n v="57.49"/>
    <n v="1"/>
    <n v="57"/>
    <n v="57"/>
    <n v="57"/>
    <s v="Camioneros"/>
    <m/>
    <n v="2553"/>
    <s v="A"/>
    <s v="SP- 02"/>
    <s v="Señal Picada"/>
    <x v="0"/>
    <s v="SP-51CY51W"/>
  </r>
  <r>
    <s v="BOLLAND &amp; CIA. S.A.U"/>
    <d v="2023-12-01T00:00:00"/>
    <s v="Rincon de los Sauces"/>
    <s v="Señal Picada VAM"/>
    <s v="SP- 03"/>
    <n v="222052"/>
    <s v="Pozo productor "/>
    <s v="SP-69"/>
    <s v="SP-69"/>
    <m/>
    <s v="Integridad y Corrosión"/>
    <s v="Inhibidor de corrosión"/>
    <x v="3"/>
    <n v="1000232729"/>
    <n v="78"/>
    <n v="1.95"/>
    <n v="76.05"/>
    <n v="100"/>
    <n v="29.28"/>
    <n v="55"/>
    <s v="Caudal de agua entre batchs"/>
    <x v="1"/>
    <n v="4"/>
    <n v="0"/>
    <n v="117.12"/>
    <n v="0"/>
    <n v="0"/>
    <d v="2018-03-04T00:00:00"/>
    <s v="Programado"/>
    <d v="2021-01-29T00:00:00"/>
    <s v="BND21-IT573-0121"/>
    <s v="Mariana del Pozo"/>
    <m/>
    <m/>
    <m/>
    <m/>
    <s v="Bombeo Mecánico"/>
    <s v="Batch"/>
    <s v="S"/>
    <s v="Batch"/>
    <n v="4.1827500000000004"/>
    <n v="29.28"/>
    <n v="29.28"/>
    <n v="29.28"/>
    <n v="1"/>
    <n v="29"/>
    <n v="29"/>
    <n v="29"/>
    <s v="Camioneros"/>
    <m/>
    <n v="1943"/>
    <s v="B"/>
    <s v="SP- 03"/>
    <s v="Señal Picada"/>
    <x v="0"/>
    <s v="SP-69CY51W"/>
  </r>
  <r>
    <s v="BOLLAND &amp; CIA. S.A.U"/>
    <d v="2023-12-01T00:00:00"/>
    <s v="Rincon de los Sauces"/>
    <s v="Señal Picada VAM"/>
    <s v="SP- 03"/>
    <n v="222052"/>
    <s v="Pozo productor "/>
    <s v="SP-69"/>
    <s v="SP-69"/>
    <m/>
    <s v="Integridad y Corrosión"/>
    <s v="Biocida"/>
    <x v="6"/>
    <n v="50600926"/>
    <n v="78"/>
    <n v="1.95"/>
    <n v="76.05"/>
    <n v="100"/>
    <n v="57.04"/>
    <n v="50"/>
    <s v="Caudal de agua entre batchs"/>
    <x v="1"/>
    <n v="2"/>
    <n v="2"/>
    <n v="114.08"/>
    <n v="114.08"/>
    <n v="114.08"/>
    <d v="2020-02-18T00:00:00"/>
    <s v="Programado"/>
    <d v="2021-01-29T00:00:00"/>
    <s v="BND21-IT573-0121"/>
    <s v="Mariana del Pozo"/>
    <m/>
    <m/>
    <m/>
    <m/>
    <s v="Bombeo Mecánico"/>
    <s v="Batch"/>
    <s v="Q"/>
    <s v="Batch"/>
    <n v="3.8025000000000002"/>
    <n v="57.04"/>
    <n v="57.04"/>
    <n v="57.04"/>
    <n v="1"/>
    <n v="57"/>
    <n v="57"/>
    <n v="57"/>
    <s v="Camioneros"/>
    <m/>
    <n v="1943"/>
    <s v="B"/>
    <s v="SP- 03"/>
    <s v="Señal Picada"/>
    <x v="1"/>
    <s v="SP-69BX960"/>
  </r>
  <r>
    <s v="BOLLAND &amp; CIA. S.A.U"/>
    <d v="2023-12-01T00:00:00"/>
    <s v="Rincon de los Sauces"/>
    <s v="Señal Picada VAM"/>
    <s v="SP- 04"/>
    <n v="222052"/>
    <s v="Pozo productor "/>
    <s v="SP-131"/>
    <s v="SP-131"/>
    <m/>
    <s v="Integridad y Corrosión"/>
    <s v="Inhibidor de corrosión"/>
    <x v="3"/>
    <n v="1000232729"/>
    <n v="131"/>
    <n v="4.7160000000000002"/>
    <n v="126.28400000000001"/>
    <n v="10"/>
    <n v="47.36"/>
    <n v="25"/>
    <s v="Caudal de agua entre batchs"/>
    <x v="1"/>
    <n v="2"/>
    <n v="2"/>
    <n v="94.72"/>
    <n v="94.72"/>
    <n v="94.72"/>
    <d v="2021-04-29T00:00:00"/>
    <s v="Programado"/>
    <d v="2021-04-29T00:00:00"/>
    <s v="BNDFI 0001-8 - Minuta YPF 29-4-21"/>
    <s v="Mariana del Pozo"/>
    <m/>
    <m/>
    <m/>
    <m/>
    <s v="Bombeo Mecánico"/>
    <s v="Batch"/>
    <s v="Q"/>
    <s v="Batch"/>
    <n v="3.1571000000000002"/>
    <n v="47.36"/>
    <n v="47.36"/>
    <n v="47.36"/>
    <n v="1"/>
    <n v="47"/>
    <n v="47"/>
    <n v="47"/>
    <s v="Camioneros"/>
    <m/>
    <n v="2165"/>
    <s v="A"/>
    <s v="SP- 04"/>
    <s v="Señal Picada"/>
    <x v="1"/>
    <s v="SP-131CY51W"/>
  </r>
  <r>
    <s v="BOLLAND &amp; CIA. S.A.U"/>
    <d v="2023-12-01T00:00:00"/>
    <s v="Rincon de los Sauces"/>
    <s v="Señal Picada VAM"/>
    <s v="SP- 04"/>
    <n v="222052"/>
    <s v="Pozo productor "/>
    <s v="SP-131"/>
    <s v="SP-131"/>
    <m/>
    <s v="Integridad y Corrosión"/>
    <s v="Biocida"/>
    <x v="6"/>
    <n v="50600926"/>
    <n v="131"/>
    <n v="4.7160000000000002"/>
    <n v="126.28400000000001"/>
    <n v="10"/>
    <n v="47.36"/>
    <n v="25"/>
    <s v="Caudal de agua entre batchs"/>
    <x v="1"/>
    <n v="2"/>
    <n v="2"/>
    <n v="94.72"/>
    <n v="94.72"/>
    <n v="94.72"/>
    <d v="2015-04-11T00:00:00"/>
    <s v="Programado"/>
    <d v="2021-03-31T00:00:00"/>
    <s v="BND21-IT603-0321"/>
    <s v="Mariana del Pozo"/>
    <m/>
    <m/>
    <m/>
    <m/>
    <s v="Bombeo Mecánico"/>
    <s v="Batch"/>
    <s v="Q"/>
    <s v="Batch&amp;Recirc"/>
    <n v="3.1571000000000002"/>
    <n v="47.36"/>
    <n v="47.36"/>
    <n v="47.36"/>
    <n v="1"/>
    <n v="47"/>
    <n v="47"/>
    <n v="47"/>
    <s v="Camioneros"/>
    <m/>
    <n v="2165"/>
    <s v="A"/>
    <s v="SP- 04"/>
    <s v="Señal Picada"/>
    <x v="1"/>
    <s v="SP-131BX960"/>
  </r>
  <r>
    <s v="BOLLAND &amp; CIA. S.A.U"/>
    <d v="2023-12-01T00:00:00"/>
    <s v="Rincon de los Sauces"/>
    <s v="Señal Picada VAM"/>
    <s v="SP- 04"/>
    <n v="222052"/>
    <s v="Pozo productor "/>
    <s v="SP-140a(I)"/>
    <s v="SP-140a(I)"/>
    <m/>
    <s v="Integridad y Corrosión"/>
    <s v="Inhibidor de corrosión"/>
    <x v="3"/>
    <n v="1000232729"/>
    <n v="17"/>
    <n v="2.5499999999999998"/>
    <n v="14.45"/>
    <n v="10"/>
    <n v="32.51"/>
    <n v="150"/>
    <s v="Caudal de agua entre batchs"/>
    <x v="1"/>
    <n v="2"/>
    <n v="2"/>
    <n v="65.02"/>
    <n v="65.02"/>
    <n v="65.02"/>
    <d v="2016-04-19T00:00:00"/>
    <s v="Programado"/>
    <d v="2020-06-30T00:00:00"/>
    <s v="BNDFI 0001-8 - Minuta YPF 30-06-2020"/>
    <s v="Mariana del Pozo"/>
    <m/>
    <m/>
    <m/>
    <m/>
    <s v="Bombeo Mecánico"/>
    <s v="Batch"/>
    <s v="Q"/>
    <s v="Batch"/>
    <n v="2.1675"/>
    <n v="32.51"/>
    <n v="32.51"/>
    <n v="32.51"/>
    <n v="1"/>
    <n v="33"/>
    <n v="33"/>
    <n v="33"/>
    <s v="Camioneros"/>
    <m/>
    <n v="2141"/>
    <s v="B"/>
    <s v="SP- 04"/>
    <s v="Señal Picada"/>
    <x v="1"/>
    <s v="SP-140a(I)CY51W"/>
  </r>
  <r>
    <s v="BOLLAND &amp; CIA. S.A.U"/>
    <d v="2023-12-01T00:00:00"/>
    <s v="Rincon de los Sauces"/>
    <s v="Señal Picada VAM"/>
    <s v="SP- 04"/>
    <n v="222052"/>
    <s v="Pozo productor "/>
    <s v="SP-161(I)[00]a"/>
    <s v="SP-161(I)[00]a"/>
    <m/>
    <s v="Integridad y Corrosión"/>
    <s v="Inhibidor de corrosión"/>
    <x v="3"/>
    <n v="1000232729"/>
    <n v="114"/>
    <n v="8.5500000000000007"/>
    <n v="105.45"/>
    <n v="10"/>
    <n v="47.45"/>
    <n v="30"/>
    <s v="Caudal de agua entre batchs"/>
    <x v="1"/>
    <n v="2"/>
    <n v="2"/>
    <n v="94.9"/>
    <n v="94.9"/>
    <n v="94.9"/>
    <d v="2014-08-12T00:00:00"/>
    <s v="Programado"/>
    <d v="2021-09-29T00:00:00"/>
    <s v="0217-OESTE-21"/>
    <s v="Mariana del Pozo"/>
    <m/>
    <m/>
    <m/>
    <m/>
    <s v="Bombeo Mecánico"/>
    <s v="Batch"/>
    <s v="Q"/>
    <s v="Batch"/>
    <n v="3.1635"/>
    <n v="47.45"/>
    <n v="47.45"/>
    <n v="47.45"/>
    <n v="1"/>
    <n v="47"/>
    <n v="47"/>
    <n v="47"/>
    <s v="Camioneros"/>
    <m/>
    <s v="S/D"/>
    <s v="A"/>
    <s v="SP- 04"/>
    <s v="Señal Picada"/>
    <x v="1"/>
    <s v="SP-161(I)[00]aCY51W"/>
  </r>
  <r>
    <s v="BOLLAND &amp; CIA. S.A.U"/>
    <d v="2023-12-01T00:00:00"/>
    <s v="Rincon de los Sauces"/>
    <s v="Señal Picada VAM"/>
    <s v="SP- 04"/>
    <n v="222052"/>
    <s v="Pozo productor "/>
    <s v="SP-161(I)[00]a"/>
    <s v="SP-161(I)[00]a"/>
    <m/>
    <s v="Integridad y Corrosión"/>
    <s v="Biocida"/>
    <x v="6"/>
    <n v="50600926"/>
    <n v="114"/>
    <n v="8.5500000000000007"/>
    <n v="105.45"/>
    <n v="10"/>
    <n v="39.54"/>
    <n v="25"/>
    <s v="Caudal de agua entre batchs"/>
    <x v="1"/>
    <n v="2"/>
    <n v="2"/>
    <n v="79.08"/>
    <n v="79.08"/>
    <n v="79.08"/>
    <d v="2021-09-30T00:00:00"/>
    <s v="Programado"/>
    <d v="2021-09-30T00:00:00"/>
    <s v="Minuta YPF 30-9-21"/>
    <s v="Mariana del Pozo"/>
    <m/>
    <m/>
    <m/>
    <m/>
    <s v="Bombeo Mecánico"/>
    <s v="Batch"/>
    <s v="Q"/>
    <s v="Batch"/>
    <n v="2.63625"/>
    <n v="39.54"/>
    <n v="39.54"/>
    <n v="39.54"/>
    <n v="1"/>
    <n v="40"/>
    <n v="40"/>
    <n v="40"/>
    <s v="Camioneros"/>
    <m/>
    <s v="S/D"/>
    <s v="A"/>
    <s v="SP- 04"/>
    <s v="Señal Picada"/>
    <x v="1"/>
    <s v="SP-161(I)[00]aBX960"/>
  </r>
  <r>
    <s v="BOLLAND &amp; CIA. S.A.U"/>
    <d v="2023-12-01T00:00:00"/>
    <s v="Rincon de los Sauces"/>
    <s v="Señal Picada VAM"/>
    <s v="SP- 04"/>
    <n v="222052"/>
    <s v="Pozo productor "/>
    <s v="SP-169"/>
    <s v="SP-169"/>
    <m/>
    <s v="Integridad y Corrosión"/>
    <s v="Inhibidor de corrosión"/>
    <x v="3"/>
    <n v="1000232729"/>
    <n v="41"/>
    <n v="2.0499999999999998"/>
    <n v="38.950000000000003"/>
    <n v="10"/>
    <n v="35.06"/>
    <n v="60"/>
    <s v="Caudal de agua entre batchs"/>
    <x v="1"/>
    <n v="2"/>
    <n v="2"/>
    <n v="70.12"/>
    <n v="70.12"/>
    <n v="70.12"/>
    <d v="2010-08-07T00:00:00"/>
    <s v="Programado"/>
    <d v="2020-06-30T00:00:00"/>
    <s v="BNDFI 0001-8 - Minuta YPF 30-06-2020"/>
    <s v="Mariana del Pozo"/>
    <m/>
    <m/>
    <m/>
    <m/>
    <s v="Bombeo Mecánico"/>
    <s v="Batch"/>
    <s v="Q"/>
    <s v="Batch"/>
    <n v="2.3370000000000002"/>
    <n v="35.06"/>
    <n v="35.06"/>
    <n v="35.06"/>
    <n v="1"/>
    <n v="35"/>
    <n v="35"/>
    <n v="35"/>
    <s v="Camioneros"/>
    <m/>
    <n v="2233"/>
    <s v="B"/>
    <s v="SP- 04"/>
    <s v="Señal Picada"/>
    <x v="1"/>
    <s v="SP-169CY51W"/>
  </r>
  <r>
    <s v="BOLLAND &amp; CIA. S.A.U"/>
    <d v="2023-12-01T00:00:00"/>
    <s v="Rincon de los Sauces"/>
    <s v="Señal Picada VAM"/>
    <s v="SP- 04"/>
    <n v="222052"/>
    <s v="Pozo productor "/>
    <s v="SP-183(I"/>
    <s v="SP-183(I"/>
    <m/>
    <s v="Integridad y Corrosión"/>
    <s v="Inhibidor de corrosión"/>
    <x v="3"/>
    <n v="1000232729"/>
    <n v="161.9"/>
    <n v="4.5330000000000004"/>
    <n v="157.36699999999999"/>
    <n v="10"/>
    <n v="94.42"/>
    <n v="40"/>
    <s v="Caudal de agua entre batchs"/>
    <x v="1"/>
    <n v="2"/>
    <n v="2"/>
    <n v="188.84"/>
    <n v="188.84"/>
    <n v="188.84"/>
    <d v="2014-12-10T00:00:00"/>
    <s v="Programado"/>
    <d v="2021-06-18T00:00:00"/>
    <s v="BND21-IT638-0621"/>
    <s v="Mariana del Pozo"/>
    <m/>
    <m/>
    <m/>
    <m/>
    <s v="Cavidad Progresiva"/>
    <s v="Batch"/>
    <s v="Q"/>
    <s v="Batch"/>
    <n v="6.2946799999999996"/>
    <n v="94.42"/>
    <n v="94.42"/>
    <n v="94.42"/>
    <n v="1"/>
    <n v="94"/>
    <n v="94"/>
    <n v="94"/>
    <s v="Camioneros"/>
    <m/>
    <s v="S/D"/>
    <s v="A"/>
    <s v="SP- 04"/>
    <s v="Señal Picada"/>
    <x v="1"/>
    <s v="SP-183(ICY51W"/>
  </r>
  <r>
    <s v="BOLLAND &amp; CIA. S.A.U"/>
    <d v="2023-12-01T00:00:00"/>
    <s v="Rincon de los Sauces"/>
    <s v="Señal Picada VAM"/>
    <s v="SP- 04"/>
    <n v="222052"/>
    <s v="Pozo productor "/>
    <s v="SP-185"/>
    <s v="SP-185"/>
    <m/>
    <s v="Integridad y Corrosión"/>
    <s v="Inhibidor de corrosión"/>
    <x v="3"/>
    <n v="1000232729"/>
    <n v="178"/>
    <n v="1.958"/>
    <n v="176.042"/>
    <n v="10"/>
    <n v="42.25"/>
    <n v="8"/>
    <s v="Caudal de agua entre batchs"/>
    <x v="1"/>
    <n v="1"/>
    <n v="1"/>
    <n v="42.25"/>
    <n v="42.25"/>
    <n v="42.25"/>
    <d v="2017-08-08T00:00:00"/>
    <s v="Programado"/>
    <d v="2020-06-30T00:00:00"/>
    <s v="BNDFI 0001-8 - Minuta YPF 30-06-2020"/>
    <s v="Mariana del Pozo"/>
    <m/>
    <m/>
    <m/>
    <m/>
    <s v="Electro Sumergible"/>
    <s v="Batch"/>
    <s v="M"/>
    <s v="Batch"/>
    <n v="1.408336"/>
    <n v="42.25"/>
    <n v="42.25"/>
    <n v="42.25"/>
    <n v="1"/>
    <n v="42"/>
    <n v="42"/>
    <n v="42"/>
    <s v="Camioneros"/>
    <m/>
    <n v="1931"/>
    <s v="C"/>
    <s v="SP- 04"/>
    <s v="Señal Picada"/>
    <x v="1"/>
    <s v="SP-185CY51W"/>
  </r>
  <r>
    <s v="BOLLAND &amp; CIA. S.A.U"/>
    <d v="2023-12-01T00:00:00"/>
    <s v="Rincon de los Sauces"/>
    <s v="Señal Picada VAM"/>
    <s v="SP- 04"/>
    <n v="222052"/>
    <s v="Pozo productor "/>
    <s v="SP-196"/>
    <s v="SP-196"/>
    <m/>
    <s v="Integridad y Corrosión"/>
    <s v="Inhibidor de corrosión"/>
    <x v="3"/>
    <n v="1000232729"/>
    <n v="318"/>
    <n v="3.18"/>
    <n v="314.82"/>
    <n v="10"/>
    <n v="56.67"/>
    <n v="12"/>
    <s v="Caudal de agua entre batchs"/>
    <x v="1"/>
    <n v="2"/>
    <n v="2"/>
    <n v="113.34"/>
    <n v="113.34"/>
    <n v="113.34"/>
    <d v="2013-07-27T00:00:00"/>
    <s v="Programado"/>
    <d v="2020-11-25T00:00:00"/>
    <s v="BND21-IT531-1120"/>
    <s v="Mariana del Pozo"/>
    <m/>
    <m/>
    <m/>
    <m/>
    <s v="Electro Sumergible"/>
    <s v="Batch"/>
    <s v="Q"/>
    <s v="Batch"/>
    <n v="3.7778400000000003"/>
    <n v="56.67"/>
    <n v="56.67"/>
    <n v="56.67"/>
    <n v="1"/>
    <n v="57"/>
    <n v="57"/>
    <n v="57"/>
    <s v="Camioneros"/>
    <m/>
    <n v="3258"/>
    <s v="A"/>
    <s v="SP- 04"/>
    <s v="Señal Picada"/>
    <x v="1"/>
    <s v="SP-196CY51W"/>
  </r>
  <r>
    <s v="BOLLAND &amp; CIA. S.A.U"/>
    <d v="2023-12-01T00:00:00"/>
    <s v="Rincon de los Sauces"/>
    <s v="Señal Picada VAM"/>
    <s v="SP- 04"/>
    <n v="222052"/>
    <s v="Pozo productor "/>
    <s v="SP-197"/>
    <s v="SP-197"/>
    <m/>
    <s v="Integridad y Corrosión"/>
    <s v="Inhibidor de corrosión"/>
    <x v="3"/>
    <n v="1000232729"/>
    <n v="169"/>
    <n v="1.234"/>
    <n v="167.76599999999999"/>
    <n v="10"/>
    <n v="30.2"/>
    <n v="12"/>
    <s v="Caudal de agua entre batchs"/>
    <x v="1"/>
    <n v="2"/>
    <n v="2"/>
    <n v="60.4"/>
    <n v="60.4"/>
    <n v="60.4"/>
    <d v="2008-12-22T00:00:00"/>
    <s v="Programado"/>
    <d v="2020-06-30T00:00:00"/>
    <s v="BNDFI 0001-8 - Minuta YPF 30-06-2020"/>
    <s v="Mariana del Pozo"/>
    <m/>
    <m/>
    <m/>
    <m/>
    <s v="Electro Sumergible"/>
    <s v="Batch"/>
    <s v="Q"/>
    <s v="Batch"/>
    <n v="2.0131920000000001"/>
    <n v="30.2"/>
    <n v="30.2"/>
    <n v="30.2"/>
    <n v="1"/>
    <n v="30"/>
    <n v="30"/>
    <n v="30"/>
    <s v="Camioneros"/>
    <m/>
    <n v="2494"/>
    <s v="C"/>
    <s v="SP- 04"/>
    <s v="Señal Picada"/>
    <x v="1"/>
    <s v="SP-197CY51W"/>
  </r>
  <r>
    <s v="BOLLAND &amp; CIA. S.A.U"/>
    <d v="2023-12-01T00:00:00"/>
    <s v="Rincon de los Sauces"/>
    <s v="Señal Picada VAM"/>
    <s v="SP- 04"/>
    <n v="222052"/>
    <s v="Pozo productor "/>
    <s v="SP-420a"/>
    <s v="SP-420a"/>
    <m/>
    <s v="Integridad y Corrosión"/>
    <s v="Inhibidor de corrosión"/>
    <x v="3"/>
    <n v="1000232729"/>
    <n v="24"/>
    <n v="1.2"/>
    <n v="22.8"/>
    <n v="0"/>
    <n v="29.41"/>
    <n v="43"/>
    <s v="Caudal de agua entre batchs"/>
    <x v="1"/>
    <n v="1"/>
    <n v="1"/>
    <n v="29.41"/>
    <n v="29.41"/>
    <n v="29.41"/>
    <d v="2012-05-16T00:00:00"/>
    <s v="Programado"/>
    <d v="2021-03-31T00:00:00"/>
    <s v="BND21-IT600-0321"/>
    <s v="Mariana del Pozo"/>
    <m/>
    <m/>
    <m/>
    <m/>
    <s v="Bombeo Mecánico"/>
    <s v="Batch"/>
    <s v="M"/>
    <s v="Batch"/>
    <n v="0.98039999999999994"/>
    <n v="29.41"/>
    <n v="29.41"/>
    <n v="29.41"/>
    <n v="1"/>
    <n v="29"/>
    <n v="29"/>
    <n v="29"/>
    <s v="Camioneros"/>
    <m/>
    <n v="2319"/>
    <s v="C"/>
    <s v="SP- 04"/>
    <s v="Señal Picada"/>
    <x v="1"/>
    <s v="SP-420aCY51W"/>
  </r>
  <r>
    <s v="BOLLAND &amp; CIA. S.A.U"/>
    <d v="2023-12-01T00:00:00"/>
    <s v="Rincon de los Sauces"/>
    <s v="Señal Picada VAM"/>
    <s v="SP- 03"/>
    <n v="222052"/>
    <s v="Pozo productor "/>
    <s v="SP-70"/>
    <s v="SP-70"/>
    <m/>
    <s v="Integridad y Corrosión"/>
    <s v="Inhibidor de corrosión"/>
    <x v="3"/>
    <n v="1000232729"/>
    <n v="83.8"/>
    <n v="4.1900000000000004"/>
    <n v="79.61"/>
    <n v="100"/>
    <n v="36.22"/>
    <n v="65"/>
    <s v="Caudal de agua entre batchs"/>
    <x v="1"/>
    <n v="4"/>
    <n v="4"/>
    <n v="144.88"/>
    <n v="144.88"/>
    <n v="144.88"/>
    <d v="2018-05-11T00:00:00"/>
    <s v="Programado"/>
    <d v="2021-04-16T00:00:00"/>
    <s v="BND21-IT604-0421"/>
    <s v="Mariana del Pozo"/>
    <m/>
    <m/>
    <m/>
    <m/>
    <s v="Cavidad Progresiva"/>
    <s v="Batch"/>
    <s v="S"/>
    <s v="Batch"/>
    <n v="5.1746499999999997"/>
    <n v="36.22"/>
    <n v="36.22"/>
    <n v="36.22"/>
    <n v="1"/>
    <n v="36"/>
    <n v="36"/>
    <n v="36"/>
    <s v="Camioneros"/>
    <m/>
    <n v="2054"/>
    <s v="A"/>
    <s v="SP- 03"/>
    <s v="Señal Picada"/>
    <x v="1"/>
    <s v="SP-70CY51W"/>
  </r>
  <r>
    <s v="BOLLAND &amp; CIA. S.A.U"/>
    <d v="2023-12-01T00:00:00"/>
    <s v="Rincon de los Sauces"/>
    <s v="Señal Picada VAM"/>
    <s v="SP- 03"/>
    <n v="222052"/>
    <s v="Pozo productor "/>
    <s v="SP-70"/>
    <s v="SP-70"/>
    <m/>
    <s v="Integridad y Corrosión"/>
    <s v="Biocida"/>
    <x v="6"/>
    <n v="50600926"/>
    <n v="83.8"/>
    <n v="4.1900000000000004"/>
    <n v="79.61"/>
    <n v="100"/>
    <n v="35.82"/>
    <n v="30"/>
    <s v="Caudal de agua entre batchs"/>
    <x v="1"/>
    <n v="2"/>
    <n v="2"/>
    <n v="71.64"/>
    <n v="71.64"/>
    <n v="71.64"/>
    <d v="2014-06-16T00:00:00"/>
    <s v="Programado"/>
    <d v="2021-04-16T00:00:00"/>
    <s v="BND21-IT604-0421"/>
    <s v="Mariana del Pozo"/>
    <m/>
    <m/>
    <m/>
    <m/>
    <s v="Cavidad Progresiva"/>
    <s v="Batch"/>
    <s v="Q"/>
    <s v="Batch"/>
    <n v="2.3883000000000001"/>
    <n v="35.82"/>
    <n v="35.82"/>
    <n v="35.82"/>
    <n v="1"/>
    <n v="36"/>
    <n v="36"/>
    <n v="36"/>
    <s v="Camioneros"/>
    <m/>
    <n v="2054"/>
    <s v="A"/>
    <s v="SP- 03"/>
    <s v="Señal Picada"/>
    <x v="1"/>
    <s v="SP-70BX960"/>
  </r>
  <r>
    <s v="BOLLAND &amp; CIA. S.A.U"/>
    <d v="2023-12-01T00:00:00"/>
    <s v="Rincon de los Sauces"/>
    <s v="Señal Picada VAM"/>
    <s v="SP- 04"/>
    <n v="222052"/>
    <s v="Pozo productor "/>
    <s v="SP-83"/>
    <s v="SP-83"/>
    <m/>
    <s v="Integridad y Corrosión"/>
    <s v="Biocida"/>
    <x v="6"/>
    <n v="50600926"/>
    <n v="108"/>
    <n v="3.78"/>
    <n v="104.22"/>
    <n v="10"/>
    <n v="39.08"/>
    <n v="25"/>
    <s v="Caudal de agua entre batchs"/>
    <x v="1"/>
    <n v="2"/>
    <n v="0"/>
    <n v="78.16"/>
    <n v="0"/>
    <n v="0"/>
    <d v="2011-01-21T00:00:00"/>
    <s v="Programado"/>
    <d v="2021-11-03T00:00:00"/>
    <s v="Minuta YPF 3-11-21"/>
    <s v="Mariana del Pozo"/>
    <m/>
    <m/>
    <m/>
    <m/>
    <s v="Cavidad Progresiva"/>
    <s v="Batch"/>
    <s v="Q"/>
    <s v="Batch"/>
    <n v="2.6055000000000001"/>
    <n v="39.08"/>
    <n v="39.08"/>
    <n v="39.08"/>
    <n v="1"/>
    <n v="39"/>
    <n v="39"/>
    <n v="39"/>
    <s v="Camioneros"/>
    <m/>
    <n v="2731"/>
    <s v="A"/>
    <s v="SP- 04"/>
    <s v="Señal Picada"/>
    <x v="0"/>
    <s v="SP-83BX960"/>
  </r>
  <r>
    <s v="BOLLAND &amp; CIA. S.A.U"/>
    <d v="2023-12-01T00:00:00"/>
    <s v="Rincon de los Sauces"/>
    <s v="Señal Picada VAM"/>
    <s v="SP- 06"/>
    <n v="222052"/>
    <s v="Pozo productor "/>
    <s v="SP-122(I)[00]a"/>
    <s v="SP-122(I)[00]a"/>
    <m/>
    <s v="Integridad y Corrosión"/>
    <s v="Inhibidor de corrosión"/>
    <x v="3"/>
    <n v="1000232729"/>
    <n v="54"/>
    <n v="6.1020000000000003"/>
    <n v="47.898000000000003"/>
    <n v="200"/>
    <n v="20"/>
    <n v="38"/>
    <s v="Caudal de agua entre batchs"/>
    <x v="1"/>
    <n v="4"/>
    <n v="4"/>
    <n v="80"/>
    <n v="80"/>
    <n v="80"/>
    <d v="2017-03-06T00:00:00"/>
    <s v="Programado"/>
    <d v="2022-11-02T00:00:00"/>
    <s v="0296-OESTE-22"/>
    <s v="Mariana del Pozo"/>
    <m/>
    <m/>
    <m/>
    <m/>
    <s v="Cavidad Progresiva"/>
    <s v="Batch"/>
    <s v="S"/>
    <s v="Batch"/>
    <n v="1.8201240000000001"/>
    <n v="12.74"/>
    <n v="20"/>
    <n v="20"/>
    <n v="1"/>
    <n v="13"/>
    <n v="20"/>
    <n v="20"/>
    <s v="Camioneros"/>
    <m/>
    <n v="2487"/>
    <s v="A"/>
    <s v="SP- 06"/>
    <s v="Señal Picada"/>
    <x v="1"/>
    <s v="SP-122(I)[00]aCY51W"/>
  </r>
  <r>
    <s v="BOLLAND &amp; CIA. S.A.U"/>
    <d v="2023-12-01T00:00:00"/>
    <s v="Rincon de los Sauces"/>
    <s v="Señal Picada VAM"/>
    <s v="SP- 06"/>
    <n v="222052"/>
    <s v="Pozo productor "/>
    <s v="SP-167"/>
    <s v="SP-167"/>
    <m/>
    <s v="Integridad y Corrosión"/>
    <s v="Inhibidor de corrosión"/>
    <x v="3"/>
    <n v="1000232729"/>
    <n v="78.5"/>
    <n v="2.512"/>
    <n v="75.988"/>
    <n v="10"/>
    <n v="70.67"/>
    <n v="62"/>
    <s v="Caudal de agua entre batchs"/>
    <x v="1"/>
    <n v="2"/>
    <n v="2"/>
    <n v="141.34"/>
    <n v="141.34"/>
    <n v="141.34"/>
    <d v="2015-04-17T00:00:00"/>
    <s v="Programado"/>
    <d v="2021-01-11T00:00:00"/>
    <s v="BND21-IT560-0121"/>
    <s v="Mariana del Pozo"/>
    <m/>
    <m/>
    <m/>
    <m/>
    <s v="Bombeo Mecánico"/>
    <s v="Batch"/>
    <s v="Q"/>
    <s v="Batch"/>
    <n v="4.7112560000000006"/>
    <n v="70.67"/>
    <n v="70.67"/>
    <n v="70.67"/>
    <n v="1"/>
    <n v="71"/>
    <n v="71"/>
    <n v="71"/>
    <s v="Camioneros"/>
    <m/>
    <n v="1779"/>
    <s v="B"/>
    <s v="SP- 06"/>
    <s v="Señal Picada"/>
    <x v="1"/>
    <s v="SP-167CY51W"/>
  </r>
  <r>
    <s v="BOLLAND &amp; CIA. S.A.U"/>
    <d v="2023-12-01T00:00:00"/>
    <s v="Rincon de los Sauces"/>
    <s v="Señal Picada VAM"/>
    <s v="SP- 06"/>
    <n v="222052"/>
    <s v="Pozo productor "/>
    <s v="SP-267"/>
    <s v="SP-267"/>
    <m/>
    <s v="Integridad y Corrosión"/>
    <s v="Inhibidor de corrosión"/>
    <x v="3"/>
    <n v="1000232729"/>
    <n v="90"/>
    <n v="2.25"/>
    <n v="87.75"/>
    <n v="100"/>
    <n v="59.23"/>
    <n v="45"/>
    <s v="Caudal de agua entre batchs"/>
    <x v="1"/>
    <n v="2"/>
    <n v="2"/>
    <n v="118.46"/>
    <n v="118.46"/>
    <n v="118.46"/>
    <d v="2015-04-26T00:00:00"/>
    <s v="Programado"/>
    <d v="2020-09-10T00:00:00"/>
    <s v="BNDFI 0001-8 - Minuta YPF 10-9-2020"/>
    <s v="Mariana del Pozo"/>
    <m/>
    <m/>
    <m/>
    <m/>
    <s v="Cavidad Progresiva"/>
    <s v="Batch"/>
    <s v="Q"/>
    <s v="Batch"/>
    <n v="3.94875"/>
    <n v="59.23"/>
    <n v="59.23"/>
    <n v="59.23"/>
    <n v="1"/>
    <n v="59"/>
    <n v="59"/>
    <n v="59"/>
    <s v="Camioneros"/>
    <m/>
    <n v="1570"/>
    <s v="A"/>
    <s v="SP- 06"/>
    <s v="Señal Picada"/>
    <x v="1"/>
    <s v="SP-267CY51W"/>
  </r>
  <r>
    <s v="BOLLAND &amp; CIA. S.A.U"/>
    <d v="2023-12-01T00:00:00"/>
    <s v="Rincon de los Sauces"/>
    <s v="Señal Picada VAM"/>
    <s v="SP- 06"/>
    <n v="222052"/>
    <s v="Pozo productor "/>
    <s v="SP-286a"/>
    <s v="SP-286a"/>
    <m/>
    <s v="Integridad y Corrosión"/>
    <s v="Inhibidor de corrosión"/>
    <x v="3"/>
    <n v="1000232729"/>
    <n v="29"/>
    <n v="4.3499999999999996"/>
    <n v="24.65"/>
    <n v="200"/>
    <n v="20"/>
    <n v="38"/>
    <s v="Caudal de agua entre batchs"/>
    <x v="1"/>
    <n v="2"/>
    <n v="2"/>
    <n v="40"/>
    <n v="40"/>
    <n v="40"/>
    <d v="2017-05-11T00:00:00"/>
    <s v="Programado"/>
    <d v="2017-08-18T00:00:00"/>
    <s v="BND21-IT136-0817"/>
    <s v="Mariana del Pozo"/>
    <m/>
    <m/>
    <m/>
    <m/>
    <s v="Cavidad Progresiva"/>
    <s v="Batch"/>
    <s v="Q"/>
    <s v="Batch"/>
    <n v="0.93669999999999998"/>
    <n v="14.05"/>
    <n v="20"/>
    <n v="20"/>
    <n v="1"/>
    <n v="14"/>
    <n v="20"/>
    <n v="20"/>
    <s v="Camioneros"/>
    <m/>
    <n v="2418"/>
    <s v="A"/>
    <s v="SP- 06"/>
    <s v="Señal Picada"/>
    <x v="1"/>
    <s v="SP-286aCY51W"/>
  </r>
  <r>
    <s v="BOLLAND &amp; CIA. S.A.U"/>
    <d v="2023-12-01T00:00:00"/>
    <s v="Rincon de los Sauces"/>
    <s v="Señal Picada VAM"/>
    <s v="SP- 06"/>
    <n v="222052"/>
    <s v="Pozo productor "/>
    <s v="SP-297a"/>
    <s v="SP-297a"/>
    <m/>
    <s v="Integridad y Corrosión"/>
    <s v="Inhibidor de corrosión"/>
    <x v="3"/>
    <n v="1000232729"/>
    <n v="88.4"/>
    <n v="2.4750000000000001"/>
    <n v="85.924999999999997"/>
    <n v="150"/>
    <n v="38.67"/>
    <n v="30"/>
    <s v="Caudal de agua entre batchs"/>
    <x v="1"/>
    <n v="2"/>
    <n v="2"/>
    <n v="77.34"/>
    <n v="77.34"/>
    <n v="77.34"/>
    <d v="2011-08-01T00:00:00"/>
    <s v="Programado"/>
    <d v="2020-06-30T00:00:00"/>
    <s v="BNDFI 0001-8 - Minuta YPF 30-06-2020"/>
    <s v="Mariana del Pozo"/>
    <m/>
    <m/>
    <m/>
    <m/>
    <s v="Cavidad Progresiva"/>
    <s v="Batch"/>
    <s v="Q"/>
    <s v="Batch"/>
    <n v="2.57775"/>
    <n v="38.67"/>
    <n v="38.67"/>
    <n v="38.67"/>
    <n v="1"/>
    <n v="39"/>
    <n v="39"/>
    <n v="39"/>
    <s v="Camioneros"/>
    <m/>
    <n v="2113"/>
    <s v="A"/>
    <s v="SP- 06"/>
    <s v="Señal Picada"/>
    <x v="1"/>
    <s v="SP-297aCY51W"/>
  </r>
  <r>
    <s v="BOLLAND &amp; CIA. S.A.U"/>
    <d v="2023-12-01T00:00:00"/>
    <s v="Rincon de los Sauces"/>
    <s v="Señal Picada VAM"/>
    <s v="SP- 06"/>
    <n v="222052"/>
    <s v="Pozo productor "/>
    <s v="SP-303a"/>
    <s v="SP-303a"/>
    <m/>
    <s v="Integridad y Corrosión"/>
    <s v="Inhibidor de corrosión"/>
    <x v="3"/>
    <n v="1000232729"/>
    <n v="19.100000000000001"/>
    <n v="0.191"/>
    <n v="18.908999999999999"/>
    <n v="100"/>
    <n v="22.69"/>
    <n v="40"/>
    <s v="Caudal de agua entre batchs"/>
    <x v="1"/>
    <n v="1"/>
    <n v="1"/>
    <n v="22.69"/>
    <n v="22.69"/>
    <n v="22.69"/>
    <d v="2018-01-31T00:00:00"/>
    <s v="Programado"/>
    <d v="2022-09-14T00:00:00"/>
    <s v="0253-OESTE-22"/>
    <m/>
    <m/>
    <m/>
    <m/>
    <m/>
    <s v="Cavidad Progresiva"/>
    <s v="Batch"/>
    <s v="M"/>
    <s v="Batch&amp;Recirc"/>
    <n v="0.75635999999999992"/>
    <n v="22.69"/>
    <n v="22.69"/>
    <n v="22.69"/>
    <n v="1"/>
    <n v="23"/>
    <n v="23"/>
    <n v="23"/>
    <s v="Camioneros"/>
    <m/>
    <n v="2163"/>
    <s v="A"/>
    <s v="SP- 06"/>
    <s v="Señal Picada"/>
    <x v="1"/>
    <s v="SP-303aCY51W"/>
  </r>
  <r>
    <s v="BOLLAND &amp; CIA. S.A.U"/>
    <d v="2023-12-01T00:00:00"/>
    <s v="Rincon de los Sauces"/>
    <s v="Señal Picada VAM"/>
    <s v="SP- 06"/>
    <n v="222052"/>
    <s v="Pozo productor "/>
    <s v="SP-305a"/>
    <s v="SP-305a"/>
    <m/>
    <s v="Integridad y Corrosión"/>
    <s v="Inhibidor de corrosión"/>
    <x v="3"/>
    <n v="1000232729"/>
    <n v="25.2"/>
    <n v="1.462"/>
    <n v="23.738"/>
    <n v="100"/>
    <n v="24.92"/>
    <n v="70"/>
    <s v="Caudal de agua entre batchs"/>
    <x v="1"/>
    <n v="2"/>
    <n v="2"/>
    <n v="49.84"/>
    <n v="49.84"/>
    <n v="49.84"/>
    <d v="2016-04-16T00:00:00"/>
    <s v="Programado"/>
    <d v="2022-05-24T00:00:00"/>
    <s v="0139-OESTE-22"/>
    <m/>
    <m/>
    <m/>
    <m/>
    <m/>
    <s v="Bombeo Mecánico"/>
    <s v="Batch"/>
    <s v="Q"/>
    <s v="Batch"/>
    <n v="1.6616599999999999"/>
    <n v="24.92"/>
    <n v="24.92"/>
    <n v="24.92"/>
    <n v="1"/>
    <n v="25"/>
    <n v="25"/>
    <n v="25"/>
    <s v="Camioneros"/>
    <m/>
    <n v="2174"/>
    <s v="C"/>
    <s v="SP- 06"/>
    <s v="Señal Picada"/>
    <x v="1"/>
    <s v="SP-305aCY51W"/>
  </r>
  <r>
    <s v="BOLLAND &amp; CIA. S.A.U"/>
    <d v="2023-12-01T00:00:00"/>
    <s v="Rincon de los Sauces"/>
    <s v="Señal Picada VAM"/>
    <s v="SP- 06"/>
    <n v="222052"/>
    <s v="Pozo productor "/>
    <s v="SP-305a"/>
    <s v="SP-305a"/>
    <m/>
    <s v="Integridad y Corrosión"/>
    <s v="Biocida"/>
    <x v="6"/>
    <n v="50600926"/>
    <n v="25.2"/>
    <n v="1.462"/>
    <n v="23.738"/>
    <n v="100"/>
    <n v="24.92"/>
    <n v="70"/>
    <s v="Caudal de agua entre batchs"/>
    <x v="1"/>
    <n v="2"/>
    <n v="2"/>
    <n v="49.84"/>
    <n v="49.84"/>
    <n v="49.84"/>
    <d v="2018-01-18T00:00:00"/>
    <s v="Programado"/>
    <d v="2022-05-24T00:00:00"/>
    <s v="0139-OESTE-22"/>
    <m/>
    <m/>
    <m/>
    <m/>
    <m/>
    <s v="Bombeo Mecánico"/>
    <s v="Batch"/>
    <s v="Q"/>
    <s v="Batch"/>
    <n v="1.6616599999999999"/>
    <n v="24.92"/>
    <n v="24.92"/>
    <n v="24.92"/>
    <n v="1"/>
    <n v="25"/>
    <n v="25"/>
    <n v="25"/>
    <s v="Camioneros"/>
    <m/>
    <n v="2174"/>
    <s v="C"/>
    <s v="SP- 06"/>
    <s v="Señal Picada"/>
    <x v="1"/>
    <s v="SP-305aBX960"/>
  </r>
  <r>
    <s v="BOLLAND &amp; CIA. S.A.U"/>
    <d v="2023-12-01T00:00:00"/>
    <s v="Rincon de los Sauces"/>
    <s v="Señal Picada VAM"/>
    <s v="SP- 06"/>
    <n v="222052"/>
    <s v="Pozo productor "/>
    <s v="SP-309a"/>
    <s v="SP-309a"/>
    <m/>
    <s v="Integridad y Corrosión"/>
    <s v="Inhibidor de corrosión"/>
    <x v="3"/>
    <n v="1000232729"/>
    <n v="94.7"/>
    <n v="1.7609999999999999"/>
    <n v="92.938999999999993"/>
    <n v="150"/>
    <n v="35.78"/>
    <n v="55"/>
    <s v="Caudal de agua entre batchs"/>
    <x v="1"/>
    <n v="4"/>
    <n v="4"/>
    <n v="143.12"/>
    <n v="143.12"/>
    <n v="143.12"/>
    <d v="2012-05-17T00:00:00"/>
    <s v="Programado"/>
    <d v="2021-09-07T00:00:00"/>
    <s v="0195-OESTE-21"/>
    <s v="Mariana del Pozo"/>
    <m/>
    <m/>
    <m/>
    <m/>
    <s v="Cavidad Progresiva"/>
    <s v="Batch"/>
    <s v="S"/>
    <s v="Batch"/>
    <n v="5.1116449999999993"/>
    <n v="35.78"/>
    <n v="35.78"/>
    <n v="35.78"/>
    <n v="1"/>
    <n v="36"/>
    <n v="36"/>
    <n v="36"/>
    <s v="Camioneros"/>
    <m/>
    <n v="3036"/>
    <s v="A"/>
    <s v="SP- 06"/>
    <s v="Señal Picada"/>
    <x v="1"/>
    <s v="SP-309aCY51W"/>
  </r>
  <r>
    <s v="BOLLAND &amp; CIA. S.A.U"/>
    <d v="2023-12-01T00:00:00"/>
    <s v="Rincon de los Sauces"/>
    <s v="Señal Picada VAM"/>
    <s v="SP- 06"/>
    <n v="222052"/>
    <s v="Pozo productor "/>
    <s v="SP-310a"/>
    <s v="SP-310a"/>
    <m/>
    <s v="Integridad y Corrosión"/>
    <s v="Inhibidor de corrosión"/>
    <x v="3"/>
    <n v="1000232729"/>
    <n v="91.5"/>
    <n v="1.464"/>
    <n v="90.036000000000001"/>
    <n v="100"/>
    <n v="33.76"/>
    <n v="25"/>
    <s v="Caudal de agua entre batchs"/>
    <x v="1"/>
    <n v="2"/>
    <n v="2"/>
    <n v="67.52"/>
    <n v="67.52"/>
    <n v="67.52"/>
    <d v="2014-09-11T00:00:00"/>
    <s v="Programado"/>
    <d v="2021-01-20T00:00:00"/>
    <s v="BND21-IT568-0121"/>
    <s v="Mariana del Pozo"/>
    <m/>
    <m/>
    <m/>
    <m/>
    <s v="Cavidad Progresiva"/>
    <s v="Batch"/>
    <s v="Q"/>
    <s v="Batch"/>
    <n v="2.2509000000000001"/>
    <n v="33.76"/>
    <n v="33.76"/>
    <n v="33.76"/>
    <n v="1"/>
    <n v="34"/>
    <n v="34"/>
    <n v="34"/>
    <s v="Camioneros"/>
    <m/>
    <s v="S/D"/>
    <s v="C"/>
    <s v="SP- 06"/>
    <s v="Señal Picada"/>
    <x v="1"/>
    <s v="SP-310aCY51W"/>
  </r>
  <r>
    <s v="BOLLAND &amp; CIA. S.A.U"/>
    <d v="2023-12-01T00:00:00"/>
    <s v="Rincon de los Sauces"/>
    <s v="Señal Picada VAM"/>
    <s v="SP- 06"/>
    <n v="222052"/>
    <s v="Pozo productor "/>
    <s v="SP-315a"/>
    <s v="SP-315a"/>
    <m/>
    <s v="Integridad y Corrosión"/>
    <s v="Inhibidor de corrosión"/>
    <x v="3"/>
    <n v="1000232729"/>
    <n v="78"/>
    <n v="4.0090000000000003"/>
    <n v="73.991"/>
    <n v="100"/>
    <n v="23.31"/>
    <n v="45"/>
    <s v="Caudal de agua entre batchs"/>
    <x v="1"/>
    <n v="4"/>
    <n v="4"/>
    <n v="93.24"/>
    <n v="93.24"/>
    <n v="93.24"/>
    <d v="2013-08-19T00:00:00"/>
    <s v="Programado"/>
    <d v="2020-10-09T00:00:00"/>
    <s v="BND21-IT516-1020"/>
    <s v="Mariana del Pozo"/>
    <m/>
    <m/>
    <m/>
    <m/>
    <s v="Cavidad Progresiva"/>
    <s v="Batch"/>
    <s v="S"/>
    <s v="Batch"/>
    <n v="3.3295949999999999"/>
    <n v="23.31"/>
    <n v="23.31"/>
    <n v="23.31"/>
    <n v="1"/>
    <n v="23"/>
    <n v="23"/>
    <n v="23"/>
    <s v="Camioneros"/>
    <m/>
    <n v="2322"/>
    <s v="A"/>
    <s v="SP- 06"/>
    <s v="Señal Picada"/>
    <x v="1"/>
    <s v="SP-315aCY51W"/>
  </r>
  <r>
    <s v="BOLLAND &amp; CIA. S.A.U"/>
    <d v="2023-12-01T00:00:00"/>
    <s v="Rincon de los Sauces"/>
    <s v="Señal Picada VAM"/>
    <s v="SP- 06"/>
    <n v="222052"/>
    <s v="Pozo productor "/>
    <s v="SP-317a"/>
    <s v="SP-317a"/>
    <m/>
    <s v="Integridad y Corrosión"/>
    <s v="Biocida"/>
    <x v="6"/>
    <n v="50600926"/>
    <n v="114.598"/>
    <n v="3.4380000000000002"/>
    <n v="111.16"/>
    <n v="100"/>
    <n v="38.35"/>
    <n v="23"/>
    <s v="Caudal de agua entre batchs"/>
    <x v="1"/>
    <n v="2"/>
    <n v="2"/>
    <n v="76.7"/>
    <n v="76.7"/>
    <n v="76.7"/>
    <d v="2019-02-06T00:00:00"/>
    <s v="Programado"/>
    <d v="2019-02-06T00:00:00"/>
    <s v="BND21-IT338-0219"/>
    <s v="Mariana del Pozo"/>
    <m/>
    <m/>
    <m/>
    <m/>
    <s v="Electro Sumergible"/>
    <s v="Batch"/>
    <s v="Q"/>
    <s v="Batch"/>
    <n v="2.5566799999999996"/>
    <n v="38.35"/>
    <n v="38.35"/>
    <n v="38.35"/>
    <n v="1"/>
    <n v="38"/>
    <n v="38"/>
    <n v="38"/>
    <s v="Camioneros"/>
    <m/>
    <n v="1791"/>
    <s v="A"/>
    <s v="SP- 06"/>
    <s v="Señal Picada"/>
    <x v="1"/>
    <s v="SP-317aBX960"/>
  </r>
  <r>
    <s v="BOLLAND &amp; CIA. S.A.U"/>
    <d v="2023-12-01T00:00:00"/>
    <s v="Rincon de los Sauces"/>
    <s v="Señal Picada VAM"/>
    <s v="SP- 06"/>
    <n v="222052"/>
    <s v="Pozo productor "/>
    <s v="SP-319a"/>
    <s v="SP-319a"/>
    <m/>
    <s v="Integridad y Corrosión"/>
    <s v="Biocida"/>
    <x v="6"/>
    <n v="50600926"/>
    <n v="164.4"/>
    <n v="1.9730000000000001"/>
    <n v="162.42699999999999"/>
    <n v="100"/>
    <n v="48.73"/>
    <n v="20"/>
    <s v="Caudal de agua entre batchs"/>
    <x v="1"/>
    <n v="2"/>
    <n v="2"/>
    <n v="97.46"/>
    <n v="97.46"/>
    <n v="97.46"/>
    <d v="2017-08-18T00:00:00"/>
    <s v="Programado"/>
    <d v="2021-04-16T00:00:00"/>
    <s v="BND21-IT605-0421"/>
    <s v="Mariana del Pozo"/>
    <m/>
    <m/>
    <m/>
    <m/>
    <s v="Electro Sumergible"/>
    <s v="Batch"/>
    <s v="Q"/>
    <s v="Batch"/>
    <n v="3.2485399999999998"/>
    <n v="48.73"/>
    <n v="48.73"/>
    <n v="48.73"/>
    <n v="1"/>
    <n v="49"/>
    <n v="49"/>
    <n v="49"/>
    <s v="Camioneros"/>
    <m/>
    <n v="2449"/>
    <s v="A"/>
    <s v="SP- 06"/>
    <s v="Señal Picada"/>
    <x v="1"/>
    <s v="SP-319aBX960"/>
  </r>
  <r>
    <s v="BOLLAND &amp; CIA. S.A.U"/>
    <d v="2023-12-01T00:00:00"/>
    <s v="Rincon de los Sauces"/>
    <s v="Señal Picada VAM"/>
    <s v="SP- 06"/>
    <n v="222052"/>
    <s v="Pozo productor "/>
    <s v="SP-327a"/>
    <s v="SP-327a"/>
    <m/>
    <s v="Integridad y Corrosión"/>
    <s v="Inhibidor de corrosión"/>
    <x v="3"/>
    <n v="1000232729"/>
    <n v="11.7"/>
    <n v="2.1059999999999999"/>
    <n v="9.5939999999999994"/>
    <n v="100"/>
    <n v="34.54"/>
    <n v="120"/>
    <s v="Caudal de agua entre batchs"/>
    <x v="1"/>
    <n v="1"/>
    <n v="1"/>
    <n v="34.54"/>
    <n v="34.54"/>
    <n v="34.54"/>
    <d v="2009-09-01T00:00:00"/>
    <s v="Programado"/>
    <d v="2022-01-05T00:00:00"/>
    <s v="Minuta YPF 5-1-22"/>
    <s v="Mariana del Pozo"/>
    <m/>
    <m/>
    <m/>
    <m/>
    <s v="Bombeo Mecánico"/>
    <s v="Batch"/>
    <s v="M"/>
    <s v="Batch"/>
    <n v="1.1512800000000001"/>
    <n v="34.54"/>
    <n v="34.54"/>
    <n v="34.54"/>
    <n v="1"/>
    <n v="35"/>
    <n v="35"/>
    <n v="35"/>
    <s v="Camioneros"/>
    <m/>
    <s v="S/D"/>
    <s v="B"/>
    <s v="SP- 06"/>
    <s v="Señal Picada"/>
    <x v="1"/>
    <s v="SP-327aCY51W"/>
  </r>
  <r>
    <s v="BOLLAND &amp; CIA. S.A.U"/>
    <d v="2023-12-01T00:00:00"/>
    <s v="Rincon de los Sauces"/>
    <s v="Señal Picada VAM"/>
    <s v="SP- 06"/>
    <n v="222052"/>
    <s v="Pozo productor "/>
    <s v="SP-328a"/>
    <s v="SP-328a"/>
    <m/>
    <s v="Integridad y Corrosión"/>
    <s v="Inhibidor de corrosión"/>
    <x v="3"/>
    <n v="1000232729"/>
    <n v="40"/>
    <n v="4.8"/>
    <n v="35.200000000000003"/>
    <n v="50"/>
    <n v="29.04"/>
    <n v="55"/>
    <s v="Caudal de agua entre batchs"/>
    <x v="1"/>
    <n v="2"/>
    <n v="2"/>
    <n v="58.08"/>
    <n v="58.08"/>
    <n v="58.08"/>
    <d v="2019-01-24T00:00:00"/>
    <s v="Programado"/>
    <d v="2020-07-01T00:00:00"/>
    <s v="BND21-IT487-0620"/>
    <s v="Mariana del Pozo"/>
    <m/>
    <m/>
    <m/>
    <m/>
    <s v="Cavidad Progresiva"/>
    <s v="Batch"/>
    <s v="Q"/>
    <s v="Batch"/>
    <n v="1.9360000000000002"/>
    <n v="29.04"/>
    <n v="29.04"/>
    <n v="29.04"/>
    <n v="1"/>
    <n v="29"/>
    <n v="29"/>
    <n v="29"/>
    <s v="Camioneros"/>
    <m/>
    <n v="1797"/>
    <s v="A"/>
    <s v="SP- 06"/>
    <s v="Señal Picada"/>
    <x v="1"/>
    <s v="SP-328aCY51W"/>
  </r>
  <r>
    <s v="BOLLAND &amp; CIA. S.A.U"/>
    <d v="2023-12-01T00:00:00"/>
    <s v="Rincon de los Sauces"/>
    <s v="Señal Picada VAM"/>
    <s v="SP- 06"/>
    <n v="222052"/>
    <s v="Pozo productor "/>
    <s v="SP-329a"/>
    <s v="SP-329a"/>
    <m/>
    <s v="Integridad y Corrosión"/>
    <s v="Inhibidor de corrosión"/>
    <x v="3"/>
    <n v="1000232729"/>
    <n v="46.7"/>
    <n v="4.67"/>
    <n v="42.03"/>
    <n v="100"/>
    <n v="25.22"/>
    <n v="40"/>
    <s v="Caudal de agua entre batchs"/>
    <x v="1"/>
    <n v="2"/>
    <n v="2"/>
    <n v="50.44"/>
    <n v="50.44"/>
    <n v="50.44"/>
    <d v="2018-08-22T00:00:00"/>
    <s v="Programado"/>
    <d v="2020-01-09T00:00:00"/>
    <s v="BND21-IT490-1220"/>
    <s v="Mariana del Pozo"/>
    <m/>
    <m/>
    <m/>
    <m/>
    <s v="Cavidad Progresiva"/>
    <s v="Batch"/>
    <s v="Q"/>
    <s v="Batch&amp;Recirc"/>
    <n v="1.6812"/>
    <n v="25.22"/>
    <n v="25.22"/>
    <n v="25.22"/>
    <n v="1"/>
    <n v="25"/>
    <n v="25"/>
    <n v="25"/>
    <s v="Camioneros"/>
    <m/>
    <n v="1946"/>
    <s v="A"/>
    <s v="SP- 06"/>
    <s v="Señal Picada"/>
    <x v="1"/>
    <s v="SP-329aCY51W"/>
  </r>
  <r>
    <s v="BOLLAND &amp; CIA. S.A.U"/>
    <d v="2023-12-01T00:00:00"/>
    <s v="Rincon de los Sauces"/>
    <s v="Señal Picada VAM"/>
    <s v="SP- 06"/>
    <n v="222052"/>
    <s v="Pozo productor "/>
    <s v="SP-330a"/>
    <s v="SP-330a"/>
    <m/>
    <s v="Integridad y Corrosión"/>
    <s v="Inhibidor de corrosión"/>
    <x v="3"/>
    <n v="1000232729"/>
    <n v="41.1"/>
    <n v="6.5759999999999996"/>
    <n v="34.524000000000001"/>
    <n v="100"/>
    <n v="64.73"/>
    <n v="125"/>
    <s v="Caudal de agua entre batchs"/>
    <x v="1"/>
    <n v="2"/>
    <n v="2"/>
    <n v="129.46"/>
    <n v="129.46"/>
    <n v="129.46"/>
    <d v="2009-08-31T00:00:00"/>
    <s v="Programado"/>
    <d v="2022-11-02T00:00:00"/>
    <s v="0297-OESTE-22"/>
    <s v="Mariana del Pozo"/>
    <m/>
    <m/>
    <m/>
    <m/>
    <s v="Cavidad Progresiva"/>
    <s v="Batch"/>
    <s v="Q"/>
    <s v="Batch"/>
    <n v="4.3155000000000001"/>
    <n v="64.73"/>
    <n v="64.73"/>
    <n v="64.73"/>
    <n v="1"/>
    <n v="65"/>
    <n v="65"/>
    <n v="65"/>
    <s v="Camioneros"/>
    <m/>
    <n v="2740"/>
    <s v="A"/>
    <s v="SP- 06"/>
    <s v="Señal Picada"/>
    <x v="1"/>
    <s v="SP-330aCY51W"/>
  </r>
  <r>
    <s v="BOLLAND &amp; CIA. S.A.U"/>
    <d v="2023-12-01T00:00:00"/>
    <s v="Rincon de los Sauces"/>
    <s v="Señal Picada VAM"/>
    <s v="SP- 06"/>
    <n v="222052"/>
    <s v="Pozo productor "/>
    <s v="SP-339a"/>
    <s v="SP-339a"/>
    <m/>
    <s v="Integridad y Corrosión"/>
    <s v="Biocida"/>
    <x v="6"/>
    <n v="50600926"/>
    <n v="150.69999999999999"/>
    <n v="1.3560000000000001"/>
    <n v="149.34399999999999"/>
    <n v="200"/>
    <n v="44.8"/>
    <n v="20"/>
    <s v="Caudal de agua entre batchs"/>
    <x v="1"/>
    <n v="2"/>
    <n v="2"/>
    <n v="89.6"/>
    <n v="89.6"/>
    <n v="89.6"/>
    <d v="2014-02-06T00:00:00"/>
    <s v="Programado"/>
    <d v="2020-06-30T00:00:00"/>
    <s v="BNDFI 0001-8 - Minuta YPF 30-06-2020"/>
    <s v="Mariana del Pozo"/>
    <m/>
    <m/>
    <m/>
    <m/>
    <s v="Electro Sumergible"/>
    <s v="Batch"/>
    <s v="Q"/>
    <s v="Batch"/>
    <n v="2.9868800000000002"/>
    <n v="44.8"/>
    <n v="44.8"/>
    <n v="44.8"/>
    <n v="1"/>
    <n v="45"/>
    <n v="45"/>
    <n v="45"/>
    <s v="Camioneros"/>
    <m/>
    <s v="S/D"/>
    <s v="C"/>
    <s v="SP- 06"/>
    <s v="Señal Picada"/>
    <x v="1"/>
    <s v="SP-339aBX960"/>
  </r>
  <r>
    <s v="BOLLAND &amp; CIA. S.A.U"/>
    <d v="2023-12-01T00:00:00"/>
    <s v="Rincon de los Sauces"/>
    <s v="Señal Picada VAM"/>
    <s v="SP- 06"/>
    <n v="222052"/>
    <s v="Pozo productor "/>
    <s v="SP-340a"/>
    <s v="SP-340a"/>
    <m/>
    <s v="Integridad y Corrosión"/>
    <s v="Inhibidor de corrosión"/>
    <x v="3"/>
    <n v="1000232729"/>
    <n v="63"/>
    <n v="3.15"/>
    <n v="59.85"/>
    <n v="190"/>
    <n v="40.4"/>
    <n v="45"/>
    <s v="Caudal de agua entre batchs"/>
    <x v="1"/>
    <n v="2"/>
    <n v="2"/>
    <n v="80.8"/>
    <n v="80.8"/>
    <n v="80.8"/>
    <d v="2016-03-10T00:00:00"/>
    <s v="Programado"/>
    <d v="2020-12-10T00:00:00"/>
    <s v="BND21-IT530-1120 rev2"/>
    <s v="Mariana del Pozo"/>
    <m/>
    <m/>
    <m/>
    <m/>
    <s v="Cavidad Progresiva"/>
    <s v="Batch"/>
    <s v="Q"/>
    <s v="Batch"/>
    <n v="2.6932499999999999"/>
    <n v="40.4"/>
    <n v="40.4"/>
    <n v="40.4"/>
    <n v="1"/>
    <n v="40"/>
    <n v="40"/>
    <n v="40"/>
    <s v="Camioneros"/>
    <m/>
    <n v="2006"/>
    <s v="A"/>
    <s v="SP- 06"/>
    <s v="Señal Picada"/>
    <x v="1"/>
    <s v="SP-340aCY51W"/>
  </r>
  <r>
    <s v="BOLLAND &amp; CIA. S.A.U"/>
    <d v="2023-12-01T00:00:00"/>
    <s v="Rincon de los Sauces"/>
    <s v="Señal Picada VAM"/>
    <s v="SP- 06"/>
    <n v="222052"/>
    <s v="Pozo productor "/>
    <s v="SP-340a"/>
    <s v="SP-340a"/>
    <m/>
    <s v="Integridad y Corrosión"/>
    <s v="Biocida"/>
    <x v="6"/>
    <n v="50600926"/>
    <n v="63"/>
    <n v="3.15"/>
    <n v="59.85"/>
    <n v="190"/>
    <n v="31.42"/>
    <n v="75"/>
    <s v="Caudal de agua entre batchs"/>
    <x v="1"/>
    <n v="4"/>
    <n v="4"/>
    <n v="125.68"/>
    <n v="125.68"/>
    <n v="125.68"/>
    <d v="2016-03-10T00:00:00"/>
    <s v="Programado"/>
    <d v="2020-12-10T00:00:00"/>
    <s v="BND21-IT530-1120 rev2"/>
    <s v="Mariana del Pozo"/>
    <m/>
    <m/>
    <m/>
    <m/>
    <s v="Cavidad Progresiva"/>
    <s v="Batch"/>
    <s v="S"/>
    <s v="Batch&amp;Recirc"/>
    <n v="4.4887499999999996"/>
    <n v="31.42"/>
    <n v="31.42"/>
    <n v="31.42"/>
    <n v="1"/>
    <n v="31"/>
    <n v="31"/>
    <n v="31"/>
    <s v="Camioneros"/>
    <m/>
    <n v="2006"/>
    <s v="A"/>
    <s v="SP- 06"/>
    <s v="Señal Picada"/>
    <x v="1"/>
    <s v="SP-340aBX960"/>
  </r>
  <r>
    <s v="BOLLAND &amp; CIA. S.A.U"/>
    <d v="2023-12-01T00:00:00"/>
    <s v="Rincon de los Sauces"/>
    <s v="Señal Picada VAM"/>
    <s v="SP- 06"/>
    <n v="222052"/>
    <s v="Pozo productor "/>
    <s v="SP-341a"/>
    <s v="SP-341a"/>
    <m/>
    <s v="Integridad y Corrosión"/>
    <s v="Inhibidor de corrosión"/>
    <x v="3"/>
    <n v="1000232729"/>
    <n v="66.400000000000006"/>
    <n v="0.19900000000000001"/>
    <n v="66.200999999999993"/>
    <n v="100"/>
    <n v="20"/>
    <n v="42"/>
    <s v="Caudal de agua entre batchs"/>
    <x v="1"/>
    <n v="4"/>
    <n v="4"/>
    <n v="80"/>
    <n v="80"/>
    <n v="80"/>
    <d v="2009-05-19T00:00:00"/>
    <s v="Programado"/>
    <d v="2021-01-25T00:00:00"/>
    <s v="BND21-IT567-0121"/>
    <s v="Mariana del Pozo"/>
    <m/>
    <m/>
    <m/>
    <m/>
    <s v="Bombeo Mecánico"/>
    <s v="Batch"/>
    <s v="S"/>
    <s v="Batch"/>
    <n v="2.7804419999999994"/>
    <n v="19.46"/>
    <n v="20"/>
    <n v="20"/>
    <n v="1"/>
    <n v="19"/>
    <n v="20"/>
    <n v="20"/>
    <s v="Camioneros"/>
    <m/>
    <n v="2322"/>
    <s v="B"/>
    <s v="SP- 06"/>
    <s v="Señal Picada"/>
    <x v="1"/>
    <s v="SP-341aCY51W"/>
  </r>
  <r>
    <s v="BOLLAND &amp; CIA. S.A.U"/>
    <d v="2023-12-01T00:00:00"/>
    <s v="Rincon de los Sauces"/>
    <s v="Señal Picada VAM"/>
    <s v="SP- 06"/>
    <n v="222052"/>
    <s v="Pozo productor "/>
    <s v="SP-341a"/>
    <s v="SP-341a"/>
    <m/>
    <s v="Integridad y Corrosión"/>
    <s v="Biocida"/>
    <x v="6"/>
    <n v="50600926"/>
    <n v="66.400000000000006"/>
    <n v="0.19900000000000001"/>
    <n v="66.200999999999993"/>
    <n v="100"/>
    <n v="34.76"/>
    <n v="35"/>
    <s v="Caudal de agua entre batchs"/>
    <x v="1"/>
    <n v="2"/>
    <n v="2"/>
    <n v="69.52"/>
    <n v="69.52"/>
    <n v="69.52"/>
    <d v="2015-06-16T00:00:00"/>
    <s v="Programado"/>
    <d v="2021-01-25T00:00:00"/>
    <s v="BND21-IT567-0121"/>
    <s v="Mariana del Pozo"/>
    <m/>
    <m/>
    <m/>
    <m/>
    <s v="Bombeo Mecánico"/>
    <s v="Batch"/>
    <s v="Q"/>
    <s v="Batch"/>
    <n v="2.3170349999999997"/>
    <n v="34.76"/>
    <n v="34.76"/>
    <n v="34.76"/>
    <n v="1"/>
    <n v="35"/>
    <n v="35"/>
    <n v="35"/>
    <s v="Camioneros"/>
    <m/>
    <n v="2322"/>
    <s v="B"/>
    <s v="SP- 06"/>
    <s v="Señal Picada"/>
    <x v="1"/>
    <s v="SP-341aBX960"/>
  </r>
  <r>
    <s v="BOLLAND &amp; CIA. S.A.U"/>
    <d v="2023-12-01T00:00:00"/>
    <s v="Rincon de los Sauces"/>
    <s v="Señal Picada VAM"/>
    <s v="SP- 06"/>
    <n v="222052"/>
    <s v="Pozo productor "/>
    <s v="SP-342a"/>
    <s v="SP-342a"/>
    <m/>
    <s v="Integridad y Corrosión"/>
    <s v="Inhibidor de corrosión"/>
    <x v="3"/>
    <n v="1000232729"/>
    <n v="43.8"/>
    <n v="1.9710000000000001"/>
    <n v="41.829000000000001"/>
    <n v="100"/>
    <n v="37.65"/>
    <n v="60"/>
    <s v="Caudal de agua entre batchs"/>
    <x v="1"/>
    <n v="2"/>
    <n v="0"/>
    <n v="75.3"/>
    <n v="0"/>
    <n v="0"/>
    <d v="2017-05-18T00:00:00"/>
    <s v="Programado"/>
    <d v="2020-09-10T00:00:00"/>
    <s v="BNDFI 0001-8 - Minuta YPF 10-9-2020"/>
    <s v="Mariana del Pozo"/>
    <m/>
    <m/>
    <m/>
    <m/>
    <s v="Bombeo Mecánico"/>
    <s v="Batch"/>
    <s v="Q"/>
    <s v="Batch"/>
    <n v="2.5097400000000003"/>
    <n v="37.65"/>
    <n v="37.65"/>
    <n v="37.65"/>
    <n v="1"/>
    <n v="38"/>
    <n v="38"/>
    <n v="38"/>
    <s v="Camioneros"/>
    <m/>
    <n v="1835"/>
    <s v="B"/>
    <s v="SP- 06"/>
    <s v="Señal Picada"/>
    <x v="0"/>
    <s v="SP-342aCY51W"/>
  </r>
  <r>
    <s v="BOLLAND &amp; CIA. S.A.U"/>
    <d v="2023-12-01T00:00:00"/>
    <s v="Rincon de los Sauces"/>
    <s v="Señal Picada VAM"/>
    <s v="SP- 06"/>
    <n v="222052"/>
    <s v="Pozo productor "/>
    <s v="SP-342a"/>
    <s v="SP-342a"/>
    <m/>
    <s v="Integridad y Corrosión"/>
    <s v="Biocida"/>
    <x v="6"/>
    <n v="50600926"/>
    <n v="43.8"/>
    <n v="1.9710000000000001"/>
    <n v="41.829000000000001"/>
    <n v="100"/>
    <n v="28.23"/>
    <n v="45"/>
    <s v="Caudal de agua entre batchs"/>
    <x v="1"/>
    <n v="2"/>
    <n v="0"/>
    <n v="56.46"/>
    <n v="0"/>
    <n v="0"/>
    <d v="2017-05-18T00:00:00"/>
    <s v="Programado"/>
    <d v="2020-09-10T00:00:00"/>
    <s v="BNDFI 0001-8 - Minuta YPF 10-9-2020"/>
    <s v="Mariana del Pozo"/>
    <m/>
    <m/>
    <m/>
    <m/>
    <s v="Bombeo Mecánico"/>
    <s v="Batch"/>
    <s v="Q"/>
    <s v="Batch"/>
    <n v="1.8823050000000001"/>
    <n v="28.23"/>
    <n v="28.23"/>
    <n v="28.23"/>
    <n v="1"/>
    <n v="28"/>
    <n v="28"/>
    <n v="28"/>
    <s v="Camioneros"/>
    <m/>
    <n v="1835"/>
    <s v="B"/>
    <s v="SP- 06"/>
    <s v="Señal Picada"/>
    <x v="0"/>
    <s v="SP-342aBX960"/>
  </r>
  <r>
    <s v="BOLLAND &amp; CIA. S.A.U"/>
    <d v="2023-12-01T00:00:00"/>
    <s v="Rincon de los Sauces"/>
    <s v="Señal Picada VAM"/>
    <s v="SP- 06"/>
    <n v="222052"/>
    <s v="Pozo productor "/>
    <s v="SP-347[00]a"/>
    <s v="SP-347[00]a"/>
    <m/>
    <s v="Integridad y Corrosión"/>
    <s v="Inhibidor de corrosión"/>
    <x v="3"/>
    <n v="1000232729"/>
    <n v="109.4"/>
    <n v="3.173"/>
    <n v="106.227"/>
    <n v="200"/>
    <n v="29.74"/>
    <n v="40"/>
    <s v="Caudal de agua entre batchs"/>
    <x v="1"/>
    <n v="4"/>
    <n v="0"/>
    <n v="118.96"/>
    <n v="0"/>
    <n v="0"/>
    <d v="2016-10-18T00:00:00"/>
    <s v="Programado"/>
    <d v="2023-01-11T00:00:00"/>
    <s v="0011-OESTE-23"/>
    <s v="Mariana del Pozo"/>
    <m/>
    <m/>
    <m/>
    <m/>
    <s v="Bombeo Mecánico"/>
    <s v="Batch"/>
    <s v="S"/>
    <s v="Batch"/>
    <n v="4.2490800000000002"/>
    <n v="29.74"/>
    <n v="29.74"/>
    <n v="29.74"/>
    <n v="1"/>
    <n v="30"/>
    <n v="30"/>
    <n v="30"/>
    <s v="Camioneros"/>
    <m/>
    <n v="2647"/>
    <s v="A"/>
    <s v="SP- 06"/>
    <s v="Señal Picada"/>
    <x v="0"/>
    <s v="SP-347[00]aCY51W"/>
  </r>
  <r>
    <s v="BOLLAND &amp; CIA. S.A.U"/>
    <d v="2023-12-01T00:00:00"/>
    <s v="Rincon de los Sauces"/>
    <s v="Señal Picada VAM"/>
    <s v="SP- 06"/>
    <n v="222052"/>
    <s v="Pozo productor "/>
    <s v="SP-347[00]a"/>
    <s v="SP-347[00]a"/>
    <m/>
    <s v="Integridad y Corrosión"/>
    <s v="Biocida"/>
    <x v="6"/>
    <n v="50600926"/>
    <n v="109.4"/>
    <n v="3.173"/>
    <n v="106.227"/>
    <n v="200"/>
    <n v="63.74"/>
    <n v="40"/>
    <s v="Caudal de agua entre batchs"/>
    <x v="1"/>
    <n v="2"/>
    <n v="2"/>
    <n v="127.48"/>
    <n v="127.48"/>
    <n v="127.48"/>
    <d v="2023-01-30T00:00:00"/>
    <s v="Programado"/>
    <d v="2023-01-30T00:00:00"/>
    <s v="Minuta YPF 30/1/23"/>
    <s v="Mariana del Pozo"/>
    <m/>
    <m/>
    <m/>
    <m/>
    <s v="Bombeo Mecánico"/>
    <s v="Batch"/>
    <s v="Q"/>
    <s v="Batch"/>
    <n v="4.2490800000000002"/>
    <n v="63.74"/>
    <n v="63.74"/>
    <n v="63.74"/>
    <n v="1"/>
    <n v="64"/>
    <n v="64"/>
    <n v="64"/>
    <s v="Camioneros"/>
    <m/>
    <n v="2647"/>
    <s v="A"/>
    <s v="SP- 06"/>
    <s v="Señal Picada"/>
    <x v="1"/>
    <s v="SP-347[00]aBX960"/>
  </r>
  <r>
    <s v="BOLLAND &amp; CIA. S.A.U"/>
    <d v="2023-12-01T00:00:00"/>
    <s v="Rincon de los Sauces"/>
    <s v="Señal Picada VAM"/>
    <s v="SP- 06"/>
    <n v="222052"/>
    <s v="Pozo productor "/>
    <s v="SP-353a"/>
    <s v="SP-353a"/>
    <m/>
    <s v="Integridad y Corrosión"/>
    <s v="Inhibidor de corrosión"/>
    <x v="3"/>
    <n v="1000232729"/>
    <n v="36.299999999999997"/>
    <n v="2.7589999999999999"/>
    <n v="33.540999999999997"/>
    <n v="50"/>
    <n v="20.12"/>
    <n v="40"/>
    <s v="Caudal de agua entre batchs"/>
    <x v="1"/>
    <n v="2"/>
    <n v="2"/>
    <n v="40.24"/>
    <n v="40.24"/>
    <n v="40.24"/>
    <d v="2009-09-01T00:00:00"/>
    <s v="Programado"/>
    <d v="2022-08-18T00:00:00"/>
    <s v="0219-OESTE-22"/>
    <s v="Mariana del Pozo"/>
    <m/>
    <m/>
    <m/>
    <m/>
    <s v="Bombeo Mecánico"/>
    <s v="Batch"/>
    <s v="Q"/>
    <s v="Batch&amp;Recirc"/>
    <n v="1.3416399999999999"/>
    <n v="20.12"/>
    <n v="20.12"/>
    <n v="20.12"/>
    <n v="1"/>
    <n v="20"/>
    <n v="20"/>
    <n v="20"/>
    <s v="Camioneros"/>
    <m/>
    <n v="2219"/>
    <s v="A"/>
    <s v="SP- 06"/>
    <s v="Señal Picada"/>
    <x v="1"/>
    <s v="SP-353aCY51W"/>
  </r>
  <r>
    <s v="BOLLAND &amp; CIA. S.A.U"/>
    <d v="2023-12-01T00:00:00"/>
    <s v="Rincon de los Sauces"/>
    <s v="Señal Picada VAM"/>
    <s v="SP- 06"/>
    <n v="222052"/>
    <s v="Pozo productor "/>
    <s v="SP-353a"/>
    <s v="SP-353a"/>
    <m/>
    <s v="Integridad y Corrosión"/>
    <s v="Biocida"/>
    <x v="6"/>
    <n v="50600926"/>
    <n v="36.299999999999997"/>
    <n v="2.7589999999999999"/>
    <n v="33.540999999999997"/>
    <n v="50"/>
    <n v="20.12"/>
    <n v="40"/>
    <s v="Caudal de agua entre batchs"/>
    <x v="1"/>
    <n v="2"/>
    <n v="2"/>
    <n v="40.24"/>
    <n v="40.24"/>
    <n v="40.24"/>
    <d v="2022-10-05T00:00:00"/>
    <s v="Programado"/>
    <d v="2022-08-18T00:00:00"/>
    <s v="0219-OESTE-22"/>
    <s v="Mariana del Pozo"/>
    <m/>
    <m/>
    <m/>
    <m/>
    <s v="Bombeo Mecánico"/>
    <s v="Batch"/>
    <s v="Q"/>
    <s v="Batch"/>
    <n v="1.3416399999999999"/>
    <n v="20.12"/>
    <n v="20.12"/>
    <n v="20.12"/>
    <n v="1"/>
    <n v="20"/>
    <n v="20"/>
    <n v="20"/>
    <s v="Camioneros"/>
    <m/>
    <n v="2219"/>
    <s v="A"/>
    <s v="SP- 06"/>
    <s v="Señal Picada"/>
    <x v="1"/>
    <s v="SP-353aBX960"/>
  </r>
  <r>
    <s v="BOLLAND &amp; CIA. S.A.U"/>
    <d v="2023-12-01T00:00:00"/>
    <s v="Rincon de los Sauces"/>
    <s v="Señal Picada VAM"/>
    <s v="SP- 06"/>
    <n v="222052"/>
    <s v="Pozo productor "/>
    <s v="SP-355a"/>
    <s v="SP-355a"/>
    <m/>
    <s v="Integridad y Corrosión"/>
    <s v="Inhibidor de corrosión"/>
    <x v="3"/>
    <n v="1000232729"/>
    <n v="31.2"/>
    <n v="1.31"/>
    <n v="29.89"/>
    <n v="50"/>
    <n v="20"/>
    <n v="95"/>
    <s v="Caudal de agua entre batchs"/>
    <x v="1"/>
    <n v="4"/>
    <n v="0"/>
    <n v="80"/>
    <n v="0"/>
    <n v="0"/>
    <d v="2009-09-02T00:00:00"/>
    <s v="Programado"/>
    <d v="2020-03-16T00:00:00"/>
    <s v="BND21-IT473-0320"/>
    <s v="Mariana del Pozo"/>
    <m/>
    <m/>
    <m/>
    <m/>
    <s v="Bombeo Mecánico"/>
    <s v="Batch"/>
    <s v="S"/>
    <s v="Batch"/>
    <n v="2.83955"/>
    <n v="19.88"/>
    <n v="20"/>
    <n v="20"/>
    <n v="1"/>
    <n v="20"/>
    <n v="20"/>
    <n v="20"/>
    <s v="Camioneros"/>
    <m/>
    <n v="2583"/>
    <s v="B"/>
    <s v="SP- 06"/>
    <s v="Señal Picada"/>
    <x v="0"/>
    <s v="SP-355aCY51W"/>
  </r>
  <r>
    <s v="BOLLAND &amp; CIA. S.A.U"/>
    <d v="2023-12-01T00:00:00"/>
    <s v="Rincon de los Sauces"/>
    <s v="Señal Picada VAM"/>
    <s v="SP- 06"/>
    <n v="222052"/>
    <s v="Pozo productor "/>
    <s v="SP-358a"/>
    <s v="SP-358a"/>
    <m/>
    <s v="Integridad y Corrosión"/>
    <s v="Inhibidor de corrosión"/>
    <x v="3"/>
    <n v="1000232729"/>
    <n v="85.2"/>
    <n v="3.0249999999999999"/>
    <n v="82.174999999999997"/>
    <n v="100"/>
    <n v="73.959999999999994"/>
    <n v="60"/>
    <s v="Caudal de agua entre batchs"/>
    <x v="1"/>
    <n v="2"/>
    <n v="0"/>
    <n v="147.91999999999999"/>
    <n v="0"/>
    <n v="0"/>
    <d v="2018-03-09T00:00:00"/>
    <s v="Programado"/>
    <d v="2018-03-20T00:00:00"/>
    <s v="BND21-IT137-0318"/>
    <s v="Mariana del Pozo"/>
    <m/>
    <m/>
    <m/>
    <m/>
    <s v="Bombeo Mecánico"/>
    <s v="Batch"/>
    <s v="Q"/>
    <s v="Batch&amp;Recirc"/>
    <n v="4.9305000000000003"/>
    <n v="73.959999999999994"/>
    <n v="73.959999999999994"/>
    <n v="73.959999999999994"/>
    <n v="1"/>
    <n v="74"/>
    <n v="74"/>
    <n v="74"/>
    <s v="Camioneros"/>
    <m/>
    <n v="2117"/>
    <s v="A"/>
    <s v="SP- 06"/>
    <s v="Señal Picada"/>
    <x v="0"/>
    <s v="SP-358aCY51W"/>
  </r>
  <r>
    <s v="BOLLAND &amp; CIA. S.A.U"/>
    <d v="2023-12-01T00:00:00"/>
    <s v="Rincon de los Sauces"/>
    <s v="Señal Picada VAM"/>
    <s v="SP- 06"/>
    <n v="222052"/>
    <s v="Pozo productor "/>
    <s v="SP-361a"/>
    <s v="SP-361a"/>
    <m/>
    <s v="Integridad y Corrosión"/>
    <s v="Inhibidor de corrosión"/>
    <x v="3"/>
    <n v="1000232729"/>
    <n v="160.1"/>
    <n v="0.752"/>
    <n v="159.34800000000001"/>
    <n v="100"/>
    <n v="59.76"/>
    <n v="25"/>
    <s v="Caudal de agua entre batchs"/>
    <x v="1"/>
    <n v="2"/>
    <n v="2"/>
    <n v="119.52"/>
    <n v="119.52"/>
    <n v="119.52"/>
    <d v="2016-06-09T00:00:00"/>
    <s v="Programado"/>
    <d v="2023-04-21T00:00:00"/>
    <s v="0118-OESTE-23"/>
    <s v="Mariana del Pozo"/>
    <m/>
    <m/>
    <m/>
    <m/>
    <s v="Cavidad Progresiva"/>
    <s v="Batch"/>
    <s v="Q"/>
    <s v="Batch"/>
    <n v="3.9837000000000002"/>
    <n v="59.76"/>
    <n v="59.76"/>
    <n v="59.76"/>
    <n v="1"/>
    <n v="60"/>
    <n v="60"/>
    <n v="60"/>
    <s v="Camioneros"/>
    <m/>
    <n v="2234"/>
    <s v="C"/>
    <s v="SP- 06"/>
    <s v="Señal Picada"/>
    <x v="1"/>
    <s v="SP-361aCY51W"/>
  </r>
  <r>
    <s v="BOLLAND &amp; CIA. S.A.U"/>
    <d v="2023-12-01T00:00:00"/>
    <s v="Rincon de los Sauces"/>
    <s v="Señal Picada VAM"/>
    <s v="SP- 06"/>
    <n v="222052"/>
    <s v="Pozo productor "/>
    <s v="SP-362a"/>
    <s v="SP-362a"/>
    <m/>
    <s v="Integridad y Corrosión"/>
    <s v="Inhibidor de corrosión"/>
    <x v="3"/>
    <n v="1000232729"/>
    <n v="12"/>
    <n v="1.44"/>
    <n v="10.56"/>
    <n v="50"/>
    <n v="20"/>
    <n v="100"/>
    <s v="Caudal de agua entre batchs"/>
    <x v="1"/>
    <n v="2"/>
    <n v="2"/>
    <n v="40"/>
    <n v="40"/>
    <n v="40"/>
    <d v="2016-04-12T00:00:00"/>
    <s v="Programado"/>
    <d v="2020-06-18T00:00:00"/>
    <s v="BND21-IT489-0620"/>
    <s v="Mariana del Pozo"/>
    <m/>
    <m/>
    <m/>
    <m/>
    <s v="Cavidad Progresiva"/>
    <s v="Batch"/>
    <s v="Q"/>
    <s v="Batch"/>
    <n v="1.056"/>
    <n v="15.84"/>
    <n v="20"/>
    <n v="20"/>
    <n v="1"/>
    <n v="16"/>
    <n v="20"/>
    <n v="20"/>
    <s v="Camioneros"/>
    <m/>
    <n v="1522"/>
    <s v="A"/>
    <s v="SP- 06"/>
    <s v="Señal Picada"/>
    <x v="1"/>
    <s v="SP-362aCY51W"/>
  </r>
  <r>
    <s v="BOLLAND &amp; CIA. S.A.U"/>
    <d v="2023-12-01T00:00:00"/>
    <s v="Rincon de los Sauces"/>
    <s v="Señal Picada VAM"/>
    <s v="SP- 06"/>
    <n v="222052"/>
    <s v="Pozo productor "/>
    <s v="SP-364a"/>
    <s v="SP-364a"/>
    <m/>
    <s v="Integridad y Corrosión"/>
    <s v="Inhibidor de corrosión"/>
    <x v="3"/>
    <n v="1000232729"/>
    <n v="106.9"/>
    <n v="2.2130000000000001"/>
    <n v="104.687"/>
    <n v="200"/>
    <n v="32.979999999999997"/>
    <n v="45"/>
    <s v="Caudal de agua entre batchs"/>
    <x v="1"/>
    <n v="4"/>
    <n v="4"/>
    <n v="131.91999999999999"/>
    <n v="131.91999999999999"/>
    <n v="131.91999999999999"/>
    <d v="2017-08-23T00:00:00"/>
    <s v="Programado"/>
    <d v="2023-06-02T00:00:00"/>
    <s v="0144-OESTE-23"/>
    <s v="Mariana del Pozo"/>
    <m/>
    <m/>
    <m/>
    <m/>
    <s v="Bombeo Mecánico"/>
    <s v="Batch"/>
    <s v="S"/>
    <s v="Batch"/>
    <n v="4.710915"/>
    <n v="32.979999999999997"/>
    <n v="32.979999999999997"/>
    <n v="32.979999999999997"/>
    <n v="1"/>
    <n v="33"/>
    <n v="33"/>
    <n v="33"/>
    <s v="Camioneros"/>
    <m/>
    <n v="1610"/>
    <s v="A"/>
    <s v="SP- 06"/>
    <s v="Señal Picada"/>
    <x v="1"/>
    <s v="SP-364aCY51W"/>
  </r>
  <r>
    <s v="BOLLAND &amp; CIA. S.A.U"/>
    <d v="2023-12-01T00:00:00"/>
    <s v="Rincon de los Sauces"/>
    <s v="Señal Picada VAM"/>
    <s v="SP- 06"/>
    <n v="222052"/>
    <s v="Pozo productor "/>
    <s v="SP-367a"/>
    <s v="SP-367a"/>
    <m/>
    <s v="Integridad y Corrosión"/>
    <s v="Inhibidor de corrosión"/>
    <x v="3"/>
    <n v="1000232729"/>
    <n v="55.1"/>
    <n v="1.57"/>
    <n v="53.53"/>
    <n v="100"/>
    <n v="36.130000000000003"/>
    <n v="45"/>
    <s v="Caudal de agua entre batchs"/>
    <x v="1"/>
    <n v="2"/>
    <n v="2"/>
    <n v="72.260000000000005"/>
    <n v="72.260000000000005"/>
    <n v="72.260000000000005"/>
    <d v="2018-12-03T00:00:00"/>
    <s v="Programado"/>
    <d v="2018-12-03T00:00:00"/>
    <s v="BND21-IT285-1218"/>
    <s v="Mariana del Pozo"/>
    <m/>
    <m/>
    <m/>
    <m/>
    <s v="Cavidad Progresiva"/>
    <s v="Batch"/>
    <s v="Q"/>
    <s v="Batch"/>
    <n v="2.4088499999999997"/>
    <n v="36.130000000000003"/>
    <n v="36.130000000000003"/>
    <n v="36.130000000000003"/>
    <n v="1"/>
    <n v="36"/>
    <n v="36"/>
    <n v="36"/>
    <s v="Camioneros"/>
    <m/>
    <n v="1706"/>
    <s v="B"/>
    <s v="SP- 06"/>
    <s v="Señal Picada"/>
    <x v="1"/>
    <s v="SP-367aCY51W"/>
  </r>
  <r>
    <s v="BOLLAND &amp; CIA. S.A.U"/>
    <d v="2023-12-01T00:00:00"/>
    <s v="Rincon de los Sauces"/>
    <s v="Señal Picada VAM"/>
    <s v="SP- 06"/>
    <n v="222052"/>
    <s v="Pozo productor "/>
    <s v="SP-367a"/>
    <s v="SP-367a"/>
    <m/>
    <s v="Integridad y Corrosión"/>
    <s v="Biocida"/>
    <x v="6"/>
    <n v="50600926"/>
    <n v="55.1"/>
    <n v="1.57"/>
    <n v="53.53"/>
    <n v="100"/>
    <n v="36.130000000000003"/>
    <n v="45"/>
    <s v="Caudal de agua entre batchs"/>
    <x v="1"/>
    <n v="2"/>
    <n v="2"/>
    <n v="72.260000000000005"/>
    <n v="72.260000000000005"/>
    <n v="72.260000000000005"/>
    <d v="2018-12-03T00:00:00"/>
    <s v="Programado"/>
    <d v="2018-12-03T00:00:00"/>
    <s v="BND21-IT285-1218"/>
    <s v="Mariana del Pozo"/>
    <m/>
    <m/>
    <m/>
    <m/>
    <s v="Cavidad Progresiva"/>
    <s v="Batch"/>
    <s v="Q"/>
    <s v="Batch"/>
    <n v="2.4088499999999997"/>
    <n v="36.130000000000003"/>
    <n v="36.130000000000003"/>
    <n v="36.130000000000003"/>
    <n v="1"/>
    <n v="36"/>
    <n v="36"/>
    <n v="36"/>
    <s v="Camioneros"/>
    <m/>
    <n v="1706"/>
    <s v="B"/>
    <s v="SP- 06"/>
    <s v="Señal Picada"/>
    <x v="1"/>
    <s v="SP-367aBX960"/>
  </r>
  <r>
    <s v="BOLLAND &amp; CIA. S.A.U"/>
    <d v="2023-12-01T00:00:00"/>
    <s v="Rincon de los Sauces"/>
    <s v="Señal Picada VAM"/>
    <s v="SP-10"/>
    <n v="222052"/>
    <s v="Pozo productor "/>
    <s v="SP-411a"/>
    <s v="SP-411a"/>
    <m/>
    <s v="Integridad y Corrosión"/>
    <s v="Inhibidor de corrosión"/>
    <x v="3"/>
    <n v="1000232729"/>
    <n v="54.6"/>
    <n v="4.1500000000000004"/>
    <n v="50.45"/>
    <n v="300"/>
    <n v="30.27"/>
    <n v="40"/>
    <s v="Caudal de agua entre batchs"/>
    <x v="1"/>
    <n v="2"/>
    <n v="2"/>
    <n v="60.54"/>
    <n v="60.54"/>
    <n v="60.54"/>
    <d v="2021-12-01T00:00:00"/>
    <s v="Programado"/>
    <d v="2021-11-30T00:00:00"/>
    <s v="0304-OESTE-21"/>
    <s v="Mariana del Pozo"/>
    <m/>
    <m/>
    <m/>
    <m/>
    <s v="Cavidad Progresiva"/>
    <s v="Batch"/>
    <s v="Q"/>
    <s v="Batch"/>
    <n v="2.0179999999999998"/>
    <n v="30.27"/>
    <n v="30.27"/>
    <n v="30.27"/>
    <n v="1"/>
    <n v="30"/>
    <n v="30"/>
    <n v="30"/>
    <s v="Camioneros"/>
    <m/>
    <n v="1932"/>
    <s v="A"/>
    <s v="SP-10"/>
    <s v="Señal Picada"/>
    <x v="1"/>
    <s v="SP-411aCY51W"/>
  </r>
  <r>
    <s v="BOLLAND &amp; CIA. S.A.U"/>
    <d v="2023-12-01T00:00:00"/>
    <s v="Rincon de los Sauces"/>
    <s v="Señal Picada VAM"/>
    <s v="SP-10"/>
    <n v="222052"/>
    <s v="Pozo productor "/>
    <s v="SP-411a"/>
    <s v="SP-411a"/>
    <m/>
    <s v="Integridad y Corrosión"/>
    <s v="Biocida"/>
    <x v="6"/>
    <n v="50600926"/>
    <n v="54.6"/>
    <n v="4.1500000000000004"/>
    <n v="50.45"/>
    <n v="300"/>
    <n v="30.27"/>
    <n v="40"/>
    <s v="Caudal de agua entre batchs"/>
    <x v="1"/>
    <n v="2"/>
    <n v="2"/>
    <n v="60.54"/>
    <n v="60.54"/>
    <n v="60.54"/>
    <d v="2021-12-01T00:00:00"/>
    <s v="Programado"/>
    <d v="2021-11-30T00:00:00"/>
    <s v="0304-OESTE-21"/>
    <s v="Mariana del Pozo"/>
    <m/>
    <m/>
    <m/>
    <m/>
    <s v="Cavidad Progresiva"/>
    <s v="Batch"/>
    <s v="Q"/>
    <s v="Batch"/>
    <n v="2.0179999999999998"/>
    <n v="30.27"/>
    <n v="30.27"/>
    <n v="30.27"/>
    <n v="1"/>
    <n v="30"/>
    <n v="30"/>
    <n v="30"/>
    <s v="Camioneros"/>
    <m/>
    <n v="1932"/>
    <s v="A"/>
    <s v="SP-10"/>
    <s v="Señal Picada"/>
    <x v="1"/>
    <s v="SP-411aBX960"/>
  </r>
  <r>
    <s v="BOLLAND &amp; CIA. S.A.U"/>
    <d v="2023-12-01T00:00:00"/>
    <s v="Rincon de los Sauces"/>
    <s v="Señal Picada VAM"/>
    <s v="SP- 06"/>
    <n v="222052"/>
    <s v="Pozo productor "/>
    <s v="SP-384a"/>
    <s v="SP-384a"/>
    <m/>
    <s v="Integridad y Corrosión"/>
    <s v="Inhibidor de corrosión"/>
    <x v="3"/>
    <n v="1000232729"/>
    <n v="29"/>
    <n v="1.0409999999999999"/>
    <n v="27.959"/>
    <n v="420"/>
    <n v="41.94"/>
    <n v="100"/>
    <s v="Caudal de agua entre batchs"/>
    <x v="1"/>
    <n v="2"/>
    <n v="2"/>
    <n v="83.88"/>
    <n v="83.88"/>
    <n v="83.88"/>
    <d v="2009-05-19T00:00:00"/>
    <s v="Programado"/>
    <d v="2019-08-09T00:00:00"/>
    <s v="BND21-IT424-0819"/>
    <s v="Mariana del Pozo"/>
    <m/>
    <m/>
    <m/>
    <m/>
    <s v="Cavidad Progresiva"/>
    <s v="Batch"/>
    <s v="Q"/>
    <s v="Batch"/>
    <n v="2.7959000000000001"/>
    <n v="41.94"/>
    <n v="41.94"/>
    <n v="41.94"/>
    <n v="1"/>
    <n v="42"/>
    <n v="42"/>
    <n v="42"/>
    <s v="Camioneros"/>
    <m/>
    <n v="1638"/>
    <s v="B"/>
    <s v="SP- 06"/>
    <s v="Señal Picada"/>
    <x v="1"/>
    <s v="SP-384aCY51W"/>
  </r>
  <r>
    <s v="BOLLAND &amp; CIA. S.A.U"/>
    <d v="2023-12-01T00:00:00"/>
    <s v="Rincon de los Sauces"/>
    <s v="Señal Picada VAM"/>
    <s v="SP- 06"/>
    <n v="222052"/>
    <s v="Pozo productor "/>
    <s v="SP-390a"/>
    <s v="SP-390a"/>
    <m/>
    <s v="Integridad y Corrosión"/>
    <s v="Inhibidor de corrosión"/>
    <x v="3"/>
    <n v="1000232729"/>
    <n v="48"/>
    <n v="1.6459999999999999"/>
    <n v="46.353999999999999"/>
    <n v="100"/>
    <n v="31.29"/>
    <n v="45"/>
    <s v="Caudal de agua entre batchs"/>
    <x v="1"/>
    <n v="2"/>
    <n v="2"/>
    <n v="62.58"/>
    <n v="62.58"/>
    <n v="62.58"/>
    <d v="2009-05-19T00:00:00"/>
    <s v="Programado"/>
    <d v="2020-06-30T00:00:00"/>
    <s v="BNDFI 0001-8 - Minuta YPF 30-06-2020"/>
    <s v="Mariana del Pozo"/>
    <m/>
    <m/>
    <m/>
    <m/>
    <s v="Bombeo Mecánico"/>
    <s v="Batch"/>
    <s v="Q"/>
    <s v="Batch"/>
    <n v="2.0859299999999998"/>
    <n v="31.29"/>
    <n v="31.29"/>
    <n v="31.29"/>
    <n v="1"/>
    <n v="31"/>
    <n v="31"/>
    <n v="31"/>
    <s v="Camioneros"/>
    <m/>
    <n v="2016"/>
    <s v="B"/>
    <s v="SP- 06"/>
    <s v="Señal Picada"/>
    <x v="1"/>
    <s v="SP-390aCY51W"/>
  </r>
  <r>
    <s v="BOLLAND &amp; CIA. S.A.U"/>
    <d v="2023-12-01T00:00:00"/>
    <s v="Rincon de los Sauces"/>
    <s v="Señal Picada VAM"/>
    <s v="SP- 06"/>
    <n v="222052"/>
    <s v="Pozo productor "/>
    <s v="SP-391a"/>
    <s v="SP-391a"/>
    <m/>
    <s v="Integridad y Corrosión"/>
    <s v="Inhibidor de corrosión"/>
    <x v="3"/>
    <n v="1000232729"/>
    <n v="68.8"/>
    <n v="5.5039999999999996"/>
    <n v="63.295999999999999"/>
    <n v="100"/>
    <n v="33.229999999999997"/>
    <n v="75"/>
    <s v="Caudal de agua entre batchs"/>
    <x v="1"/>
    <n v="4"/>
    <n v="4"/>
    <n v="132.91999999999999"/>
    <n v="132.91999999999999"/>
    <n v="132.91999999999999"/>
    <d v="2015-11-12T00:00:00"/>
    <s v="Programado"/>
    <d v="2021-01-25T00:00:00"/>
    <s v="BND21-IT570-0121"/>
    <s v="Mariana del Pozo"/>
    <m/>
    <m/>
    <m/>
    <m/>
    <s v="Bombeo Mecánico"/>
    <s v="Batch"/>
    <s v="S"/>
    <s v="Batch&amp;Recirc"/>
    <n v="4.7471999999999994"/>
    <n v="33.229999999999997"/>
    <n v="33.229999999999997"/>
    <n v="33.229999999999997"/>
    <n v="1"/>
    <n v="33"/>
    <n v="33"/>
    <n v="33"/>
    <s v="Camioneros"/>
    <m/>
    <n v="2565"/>
    <s v="A"/>
    <s v="SP- 06"/>
    <s v="Señal Picada"/>
    <x v="1"/>
    <s v="SP-391aCY51W"/>
  </r>
  <r>
    <s v="BOLLAND &amp; CIA. S.A.U"/>
    <d v="2023-12-01T00:00:00"/>
    <s v="Rincon de los Sauces"/>
    <s v="Señal Picada VAM"/>
    <s v="SP- 06"/>
    <n v="222052"/>
    <s v="Pozo productor "/>
    <s v="SP-397a"/>
    <s v="SP-397a"/>
    <m/>
    <s v="Integridad y Corrosión"/>
    <s v="Inhibidor de corrosión"/>
    <x v="3"/>
    <n v="1000232729"/>
    <n v="30"/>
    <n v="1.1399999999999999"/>
    <n v="28.86"/>
    <n v="100"/>
    <n v="20"/>
    <n v="80"/>
    <s v="Caudal de agua entre batchs"/>
    <x v="1"/>
    <n v="4"/>
    <n v="0"/>
    <n v="80"/>
    <n v="0"/>
    <n v="0"/>
    <d v="2009-05-19T00:00:00"/>
    <s v="Programado"/>
    <d v="2023-04-12T00:00:00"/>
    <s v="0105-OESTE-23"/>
    <s v="Mariana del Pozo"/>
    <m/>
    <m/>
    <m/>
    <m/>
    <s v="Bombeo Mecánico"/>
    <s v="Batch"/>
    <s v="S"/>
    <s v="Batch"/>
    <n v="2.3088000000000002"/>
    <n v="16.16"/>
    <n v="20"/>
    <n v="20"/>
    <n v="1"/>
    <n v="16"/>
    <n v="20"/>
    <n v="20"/>
    <s v="Camioneros"/>
    <m/>
    <s v="S/D"/>
    <s v="C"/>
    <s v="SP- 06"/>
    <s v="Señal Picada"/>
    <x v="0"/>
    <s v="SP-397aCY51W"/>
  </r>
  <r>
    <s v="BOLLAND &amp; CIA. S.A.U"/>
    <d v="2023-12-01T00:00:00"/>
    <s v="Rincon de los Sauces"/>
    <s v="Señal Picada VAM"/>
    <s v="SP- 06"/>
    <n v="222052"/>
    <s v="Pozo productor "/>
    <s v="SP-404a"/>
    <s v="SP-404a"/>
    <m/>
    <s v="Integridad y Corrosión"/>
    <s v="Inhibidor de corrosión"/>
    <x v="3"/>
    <n v="1000232729"/>
    <n v="26.1"/>
    <n v="0.78300000000000003"/>
    <n v="25.317"/>
    <n v="50"/>
    <n v="20.89"/>
    <n v="55"/>
    <s v="Caudal de agua entre batchs"/>
    <x v="1"/>
    <n v="2"/>
    <n v="2"/>
    <n v="41.78"/>
    <n v="41.78"/>
    <n v="41.78"/>
    <d v="2015-06-25T00:00:00"/>
    <s v="Programado"/>
    <d v="2020-01-23T00:00:00"/>
    <s v="BND21-IT453-1220"/>
    <s v="Mariana del Pozo"/>
    <m/>
    <m/>
    <m/>
    <m/>
    <s v="Cavidad Progresiva"/>
    <s v="Batch"/>
    <s v="Q"/>
    <s v="Batch"/>
    <n v="1.3924349999999999"/>
    <n v="20.89"/>
    <n v="20.89"/>
    <n v="20.89"/>
    <n v="1"/>
    <n v="21"/>
    <n v="21"/>
    <n v="21"/>
    <s v="Camioneros"/>
    <m/>
    <n v="2824"/>
    <s v="C"/>
    <s v="SP- 06"/>
    <s v="Señal Picada"/>
    <x v="1"/>
    <s v="SP-404aCY51W"/>
  </r>
  <r>
    <s v="BOLLAND &amp; CIA. S.A.U"/>
    <d v="2023-12-01T00:00:00"/>
    <s v="Rincon de los Sauces"/>
    <s v="Señal Picada VAM"/>
    <s v="SP- 06"/>
    <n v="222052"/>
    <s v="Pozo productor "/>
    <s v="SP-441a"/>
    <s v="SP-441a"/>
    <m/>
    <s v="Integridad y Corrosión"/>
    <s v="Inhibidor de corrosión"/>
    <x v="3"/>
    <n v="1000232729"/>
    <n v="38.9"/>
    <n v="0.77800000000000002"/>
    <n v="38.122"/>
    <n v="100"/>
    <n v="20"/>
    <n v="33"/>
    <s v="Caudal de agua entre batchs"/>
    <x v="1"/>
    <n v="2"/>
    <n v="2"/>
    <n v="40"/>
    <n v="40"/>
    <n v="40"/>
    <d v="2017-01-25T00:00:00"/>
    <s v="Programado"/>
    <d v="2017-01-25T00:00:00"/>
    <s v="BND21-IT203-0117"/>
    <s v="Mariana del Pozo"/>
    <m/>
    <m/>
    <m/>
    <m/>
    <s v="Bombeo Mecánico"/>
    <s v="Batch"/>
    <s v="Q"/>
    <s v="Batch"/>
    <n v="1.2580260000000001"/>
    <n v="18.87"/>
    <n v="20"/>
    <n v="20"/>
    <n v="1"/>
    <n v="19"/>
    <n v="20"/>
    <n v="20"/>
    <s v="Camioneros"/>
    <m/>
    <n v="2499"/>
    <s v="C"/>
    <s v="SP- 06"/>
    <s v="Señal Picada"/>
    <x v="1"/>
    <s v="SP-441aCY51W"/>
  </r>
  <r>
    <s v="BOLLAND &amp; CIA. S.A.U"/>
    <d v="2023-12-01T00:00:00"/>
    <s v="Rincon de los Sauces"/>
    <s v="Señal Picada VAM"/>
    <s v="SP- 06"/>
    <n v="222052"/>
    <s v="Pozo productor "/>
    <s v="SP-445a"/>
    <s v="SP-445a"/>
    <m/>
    <s v="Integridad y Corrosión"/>
    <s v="Inhibidor de corrosión"/>
    <x v="3"/>
    <n v="1000232729"/>
    <n v="28.3"/>
    <n v="2.83"/>
    <n v="25.47"/>
    <n v="200"/>
    <n v="20"/>
    <n v="100"/>
    <s v="Caudal de agua entre batchs"/>
    <x v="1"/>
    <n v="4"/>
    <n v="0"/>
    <n v="80"/>
    <n v="0"/>
    <n v="0"/>
    <d v="2012-05-03T00:00:00"/>
    <s v="Programado"/>
    <d v="2023-04-12T00:00:00"/>
    <s v="0104-OESTE-23"/>
    <s v="Mariana del Pozo"/>
    <m/>
    <m/>
    <m/>
    <m/>
    <s v="Bombeo Mecánico"/>
    <s v="Batch"/>
    <s v="S"/>
    <s v="Batch&amp;Recirc"/>
    <n v="2.5470000000000002"/>
    <n v="17.829999999999998"/>
    <n v="20"/>
    <n v="20"/>
    <n v="1"/>
    <n v="18"/>
    <n v="20"/>
    <n v="20"/>
    <s v="Camioneros"/>
    <m/>
    <n v="1551"/>
    <s v="B"/>
    <s v="SP- 06"/>
    <s v="Señal Picada"/>
    <x v="0"/>
    <s v="SP-445aCY51W"/>
  </r>
  <r>
    <s v="BOLLAND &amp; CIA. S.A.U"/>
    <d v="2023-12-01T00:00:00"/>
    <s v="Rincon de los Sauces"/>
    <s v="Señal Picada VAM"/>
    <s v="SP- 06"/>
    <n v="222052"/>
    <s v="Pozo productor "/>
    <s v="SP-445a"/>
    <s v="SP-445a"/>
    <m/>
    <s v="Integridad y Corrosión"/>
    <s v="Biocida"/>
    <x v="6"/>
    <n v="50600926"/>
    <n v="28.3"/>
    <n v="2.83"/>
    <n v="25.47"/>
    <n v="200"/>
    <n v="22.92"/>
    <n v="60"/>
    <s v="Caudal de agua entre batchs"/>
    <x v="1"/>
    <n v="2"/>
    <n v="0"/>
    <n v="45.84"/>
    <n v="0"/>
    <n v="0"/>
    <d v="2012-05-03T00:00:00"/>
    <s v="Programado"/>
    <d v="2023-04-12T00:00:00"/>
    <s v="0104-OESTE-23"/>
    <s v="Mariana del Pozo"/>
    <m/>
    <m/>
    <m/>
    <m/>
    <s v="Bombeo Mecánico"/>
    <s v="Batch"/>
    <s v="Q"/>
    <s v="Batch"/>
    <n v="1.5281999999999998"/>
    <n v="22.92"/>
    <n v="22.92"/>
    <n v="22.92"/>
    <n v="1"/>
    <n v="23"/>
    <n v="23"/>
    <n v="23"/>
    <s v="Camioneros"/>
    <m/>
    <n v="1551"/>
    <s v="B"/>
    <s v="SP- 06"/>
    <s v="Señal Picada"/>
    <x v="0"/>
    <s v="SP-445aBX960"/>
  </r>
  <r>
    <s v="BOLLAND &amp; CIA. S.A.U"/>
    <d v="2023-12-01T00:00:00"/>
    <s v="Rincon de los Sauces"/>
    <s v="Señal Picada VAM"/>
    <s v="SP- 04"/>
    <n v="222052"/>
    <s v="Pozo productor "/>
    <s v="SP-94"/>
    <s v="SP-94"/>
    <m/>
    <s v="Integridad y Corrosión"/>
    <s v="Inhibidor de corrosión"/>
    <x v="3"/>
    <n v="1000232729"/>
    <n v="29"/>
    <n v="2.0299999999999998"/>
    <n v="26.97"/>
    <n v="10"/>
    <n v="20"/>
    <n v="15"/>
    <s v="Caudal de agua entre batchs"/>
    <x v="1"/>
    <n v="1"/>
    <n v="1"/>
    <n v="20"/>
    <n v="20"/>
    <n v="20"/>
    <d v="2011-02-02T00:00:00"/>
    <s v="Programado"/>
    <d v="2021-02-25T00:00:00"/>
    <s v="BND21-IT583-0221"/>
    <s v="Mariana del Pozo"/>
    <m/>
    <m/>
    <m/>
    <m/>
    <s v="Bombeo Mecánico"/>
    <s v="Batch"/>
    <s v="M"/>
    <s v="Batch"/>
    <n v="0.40454999999999997"/>
    <n v="12.14"/>
    <n v="20"/>
    <n v="20"/>
    <n v="1"/>
    <n v="12"/>
    <n v="20"/>
    <n v="20"/>
    <s v="Camioneros"/>
    <m/>
    <n v="3081"/>
    <s v="C"/>
    <s v="SP- 04"/>
    <s v="Señal Picada"/>
    <x v="1"/>
    <s v="SP-94CY51W"/>
  </r>
  <r>
    <s v="BOLLAND &amp; CIA. S.A.U"/>
    <d v="2023-12-01T00:00:00"/>
    <s v="Rincon de los Sauces"/>
    <s v="Señal Picada VAM"/>
    <s v="SP- 07"/>
    <n v="222052"/>
    <s v="Pozo productor "/>
    <s v="SP-0284[00]a"/>
    <s v="SP-0284[00]a"/>
    <m/>
    <s v="Integridad y Corrosión"/>
    <s v="Inhibidor de corrosión"/>
    <x v="3"/>
    <n v="1000232729"/>
    <n v="1.6"/>
    <n v="1.28"/>
    <n v="0.32"/>
    <n v="10"/>
    <n v="33.6"/>
    <n v="3500"/>
    <s v="Caudal de agua entre batchs"/>
    <x v="1"/>
    <n v="1"/>
    <n v="0"/>
    <n v="33.6"/>
    <n v="0"/>
    <n v="0"/>
    <d v="2018-09-25T00:00:00"/>
    <s v="Programado"/>
    <d v="2018-09-25T00:00:00"/>
    <s v="BND21-IT228-0918"/>
    <s v="Mariana del Pozo"/>
    <m/>
    <m/>
    <m/>
    <m/>
    <s v="Bombeo Mecánico"/>
    <s v="Batch"/>
    <s v="M"/>
    <s v="Batch"/>
    <n v="1.1200000000000001"/>
    <n v="33.6"/>
    <n v="33.6"/>
    <n v="33.6"/>
    <n v="1"/>
    <n v="34"/>
    <n v="34"/>
    <n v="34"/>
    <s v="Camioneros"/>
    <m/>
    <n v="1925"/>
    <s v="C"/>
    <s v="SP- 07"/>
    <s v="Señal Picada"/>
    <x v="0"/>
    <s v="SP-0284[00]aCY51W"/>
  </r>
  <r>
    <s v="BOLLAND &amp; CIA. S.A.U"/>
    <d v="2023-12-01T00:00:00"/>
    <s v="Rincon de los Sauces"/>
    <s v="Señal Picada VAM"/>
    <s v="SP- 07"/>
    <n v="222052"/>
    <s v="Pozo productor "/>
    <s v="SP-141a(I)"/>
    <s v="SP-141a(I)"/>
    <m/>
    <s v="Integridad y Corrosión"/>
    <s v="Inhibidor de corrosión"/>
    <x v="3"/>
    <n v="1000232729"/>
    <n v="14.6"/>
    <n v="3.65"/>
    <n v="10.95"/>
    <n v="10"/>
    <n v="20.53"/>
    <n v="125"/>
    <s v="Caudal de agua entre batchs"/>
    <x v="1"/>
    <n v="2"/>
    <n v="0"/>
    <n v="41.06"/>
    <n v="0"/>
    <n v="0"/>
    <d v="2013-08-27T00:00:00"/>
    <s v="Programado"/>
    <d v="2020-09-10T00:00:00"/>
    <s v="BNDFI 0001-8 - Minuta YPF 10-9-2020"/>
    <s v="Mariana del Pozo"/>
    <m/>
    <m/>
    <m/>
    <m/>
    <s v="Bombeo Mecánico"/>
    <s v="Batch"/>
    <s v="Q"/>
    <s v="Batch"/>
    <n v="1.3687499999999999"/>
    <n v="20.53"/>
    <n v="20.53"/>
    <n v="20.53"/>
    <n v="1"/>
    <n v="21"/>
    <n v="21"/>
    <n v="21"/>
    <s v="Camioneros"/>
    <m/>
    <n v="2850"/>
    <s v="A"/>
    <s v="SP- 07"/>
    <s v="Señal Picada"/>
    <x v="0"/>
    <s v="SP-141a(I)CY51W"/>
  </r>
  <r>
    <s v="BOLLAND &amp; CIA. S.A.U"/>
    <d v="2023-12-01T00:00:00"/>
    <s v="Rincon de los Sauces"/>
    <s v="Señal Picada VAM"/>
    <s v="SP- 07"/>
    <n v="222052"/>
    <s v="Pozo productor "/>
    <s v="SP-146a(I)"/>
    <s v="SP-146a(I)"/>
    <m/>
    <s v="Integridad y Corrosión"/>
    <s v="Inhibidor de corrosión"/>
    <x v="3"/>
    <n v="1000232729"/>
    <n v="49"/>
    <n v="2.4500000000000002"/>
    <n v="46.55"/>
    <n v="10"/>
    <n v="22.81"/>
    <n v="70"/>
    <s v="Caudal de agua entre batchs"/>
    <x v="1"/>
    <n v="4"/>
    <n v="4"/>
    <n v="91.24"/>
    <n v="91.24"/>
    <n v="91.24"/>
    <d v="2014-11-25T00:00:00"/>
    <s v="Programado"/>
    <d v="2021-01-07T00:00:00"/>
    <s v="BND21-IT559-0121"/>
    <s v="Mariana del Pozo"/>
    <m/>
    <m/>
    <m/>
    <m/>
    <s v="Bombeo Mecánico"/>
    <s v="Batch"/>
    <s v="S"/>
    <s v="Batch"/>
    <n v="3.2585000000000002"/>
    <n v="22.81"/>
    <n v="22.81"/>
    <n v="22.81"/>
    <n v="1"/>
    <n v="23"/>
    <n v="23"/>
    <n v="23"/>
    <s v="Camioneros"/>
    <m/>
    <n v="1799"/>
    <s v="A"/>
    <s v="SP- 07"/>
    <s v="Señal Picada"/>
    <x v="1"/>
    <s v="SP-146a(I)CY51W"/>
  </r>
  <r>
    <s v="BOLLAND &amp; CIA. S.A.U"/>
    <d v="2023-12-01T00:00:00"/>
    <s v="Rincon de los Sauces"/>
    <s v="Señal Picada VAM"/>
    <s v="SP- 07"/>
    <n v="222052"/>
    <s v="Pozo productor "/>
    <s v="SP-147a(I)"/>
    <s v="SP-147a(I)"/>
    <m/>
    <s v="Integridad y Corrosión"/>
    <s v="Inhibidor de corrosión"/>
    <x v="3"/>
    <n v="1000232729"/>
    <n v="80"/>
    <n v="2.4"/>
    <n v="77.599999999999994"/>
    <n v="10"/>
    <n v="37.25"/>
    <n v="32"/>
    <s v="Caudal de agua entre batchs"/>
    <x v="1"/>
    <n v="2"/>
    <n v="0"/>
    <n v="74.5"/>
    <n v="0"/>
    <n v="0"/>
    <d v="2018-10-12T00:00:00"/>
    <s v="Programado"/>
    <d v="2019-08-31T00:00:00"/>
    <s v="BND21-IT436-0819"/>
    <s v="Mariana del Pozo"/>
    <m/>
    <m/>
    <m/>
    <m/>
    <s v="Cavidad Progresiva"/>
    <s v="Batch"/>
    <s v="Q"/>
    <s v="Batch"/>
    <n v="2.4831999999999996"/>
    <n v="37.25"/>
    <n v="37.25"/>
    <n v="37.25"/>
    <n v="1"/>
    <n v="37"/>
    <n v="37"/>
    <n v="37"/>
    <s v="Camioneros"/>
    <m/>
    <n v="1585"/>
    <s v="A"/>
    <s v="SP- 07"/>
    <s v="Señal Picada"/>
    <x v="0"/>
    <s v="SP-147a(I)CY51W"/>
  </r>
  <r>
    <s v="BOLLAND &amp; CIA. S.A.U"/>
    <d v="2023-12-01T00:00:00"/>
    <s v="Rincon de los Sauces"/>
    <s v="Señal Picada VAM"/>
    <s v="SP- 07"/>
    <n v="222052"/>
    <s v="Pozo productor "/>
    <s v="SP-147a(I)"/>
    <s v="SP-147a(I)"/>
    <m/>
    <s v="Integridad y Corrosión"/>
    <s v="Biocida"/>
    <x v="6"/>
    <n v="50600926"/>
    <n v="80"/>
    <n v="2.4"/>
    <n v="77.599999999999994"/>
    <n v="10"/>
    <n v="37.25"/>
    <n v="32"/>
    <s v="Caudal de agua entre batchs"/>
    <x v="1"/>
    <n v="2"/>
    <n v="0"/>
    <n v="74.5"/>
    <n v="0"/>
    <n v="0"/>
    <d v="2018-10-12T00:00:00"/>
    <s v="Programado"/>
    <d v="2019-08-31T00:00:00"/>
    <s v="BND21-IT436-0819"/>
    <s v="Mariana del Pozo"/>
    <m/>
    <m/>
    <m/>
    <m/>
    <s v="Cavidad Progresiva"/>
    <s v="Batch"/>
    <s v="Q"/>
    <s v="Batch"/>
    <n v="2.4831999999999996"/>
    <n v="37.25"/>
    <n v="37.25"/>
    <n v="37.25"/>
    <n v="1"/>
    <n v="37"/>
    <n v="37"/>
    <n v="37"/>
    <s v="Camioneros"/>
    <m/>
    <n v="1585"/>
    <s v="A"/>
    <s v="SP- 07"/>
    <s v="Señal Picada"/>
    <x v="0"/>
    <s v="SP-147a(I)BX960"/>
  </r>
  <r>
    <s v="BOLLAND &amp; CIA. S.A.U"/>
    <d v="2023-12-01T00:00:00"/>
    <s v="Rincon de los Sauces"/>
    <s v="Señal Picada VAM"/>
    <s v="SP- 07"/>
    <n v="222052"/>
    <s v="Pozo productor "/>
    <s v="SP-162(I)[00]a"/>
    <s v="SP-162(I)[00]a"/>
    <m/>
    <s v="Integridad y Corrosión"/>
    <s v="Inhibidor de corrosión"/>
    <x v="3"/>
    <n v="1000232729"/>
    <n v="192"/>
    <n v="6.3360000000000003"/>
    <n v="185.66399999999999"/>
    <n v="10"/>
    <n v="62.38"/>
    <n v="48"/>
    <s v="Caudal de agua entre batchs"/>
    <x v="1"/>
    <n v="4"/>
    <n v="4"/>
    <n v="249.52"/>
    <n v="249.52"/>
    <n v="249.52"/>
    <d v="2014-08-14T00:00:00"/>
    <s v="Programado"/>
    <d v="2022-04-25T00:00:00"/>
    <s v="0106-OESTE-22"/>
    <s v="Mariana del Pozo"/>
    <m/>
    <m/>
    <m/>
    <m/>
    <s v="Cavidad Progresiva"/>
    <s v="Batch"/>
    <s v="S"/>
    <s v="Batch&amp;Recirc"/>
    <n v="8.9118719999999989"/>
    <n v="62.38"/>
    <n v="62.38"/>
    <n v="62.38"/>
    <n v="1"/>
    <n v="62"/>
    <n v="62"/>
    <n v="62"/>
    <s v="Camioneros"/>
    <m/>
    <n v="1985"/>
    <s v="A"/>
    <s v="SP- 07"/>
    <s v="Señal Picada"/>
    <x v="1"/>
    <s v="SP-162(I)[00]aCY51W"/>
  </r>
  <r>
    <s v="BOLLAND &amp; CIA. S.A.U"/>
    <d v="2023-12-01T00:00:00"/>
    <s v="Rincon de los Sauces"/>
    <s v="Señal Picada VAM"/>
    <s v="SP- 07"/>
    <n v="222052"/>
    <s v="Pozo productor "/>
    <s v="SP-216"/>
    <s v="SP-216"/>
    <m/>
    <s v="Integridad y Corrosión"/>
    <s v="Inhibidor de corrosión"/>
    <x v="3"/>
    <n v="1000232729"/>
    <n v="95"/>
    <n v="2.85"/>
    <n v="92.15"/>
    <n v="10"/>
    <n v="35.479999999999997"/>
    <n v="55"/>
    <s v="Caudal de agua entre batchs"/>
    <x v="1"/>
    <n v="4"/>
    <n v="4"/>
    <n v="141.91999999999999"/>
    <n v="141.91999999999999"/>
    <n v="141.91999999999999"/>
    <d v="2015-06-29T00:00:00"/>
    <s v="Programado"/>
    <d v="2018-01-12T00:00:00"/>
    <s v="BND21-IT185-0118"/>
    <s v="Mariana del Pozo"/>
    <m/>
    <m/>
    <m/>
    <m/>
    <s v="Electro Sumergible"/>
    <s v="Batch"/>
    <s v="S"/>
    <s v="Batch"/>
    <n v="5.0682499999999999"/>
    <n v="35.479999999999997"/>
    <n v="35.479999999999997"/>
    <n v="35.479999999999997"/>
    <n v="1"/>
    <n v="35"/>
    <n v="35"/>
    <n v="35"/>
    <s v="Camioneros"/>
    <m/>
    <n v="2179"/>
    <s v="A"/>
    <s v="SP- 07"/>
    <s v="Señal Picada"/>
    <x v="1"/>
    <s v="SP-216CY51W"/>
  </r>
  <r>
    <s v="BOLLAND &amp; CIA. S.A.U"/>
    <d v="2023-12-01T00:00:00"/>
    <s v="Rincon de los Sauces"/>
    <s v="Señal Picada VAM"/>
    <s v="SP- 07"/>
    <n v="222052"/>
    <s v="Pozo productor "/>
    <s v="SP-216"/>
    <s v="SP-216"/>
    <m/>
    <s v="Integridad y Corrosión"/>
    <s v="Biocida"/>
    <x v="6"/>
    <n v="50600926"/>
    <n v="95"/>
    <n v="2.85"/>
    <n v="92.15"/>
    <n v="10"/>
    <n v="55.29"/>
    <n v="40"/>
    <s v="Caudal de agua entre batchs"/>
    <x v="1"/>
    <n v="2"/>
    <n v="2"/>
    <n v="110.58"/>
    <n v="110.58"/>
    <n v="110.58"/>
    <d v="2018-01-07T00:00:00"/>
    <s v="Programado"/>
    <d v="2018-01-12T00:00:00"/>
    <s v="BND21-IT185-0118"/>
    <s v="Mariana del Pozo"/>
    <m/>
    <m/>
    <m/>
    <m/>
    <s v="Electro Sumergible"/>
    <s v="Batch"/>
    <s v="Q"/>
    <s v="Batch"/>
    <n v="3.6859999999999999"/>
    <n v="55.29"/>
    <n v="55.29"/>
    <n v="55.29"/>
    <n v="1"/>
    <n v="55"/>
    <n v="55"/>
    <n v="55"/>
    <s v="Camioneros"/>
    <m/>
    <n v="2179"/>
    <s v="A"/>
    <s v="SP- 07"/>
    <s v="Señal Picada"/>
    <x v="1"/>
    <s v="SP-216BX960"/>
  </r>
  <r>
    <s v="BOLLAND &amp; CIA. S.A.U"/>
    <d v="2023-12-01T00:00:00"/>
    <s v="Rincon de los Sauces"/>
    <s v="Señal Picada VAM"/>
    <s v="SP- 07"/>
    <n v="222052"/>
    <s v="Pozo productor "/>
    <s v="SP-225"/>
    <s v="SP-225"/>
    <m/>
    <s v="Integridad y Corrosión"/>
    <s v="Biocida"/>
    <x v="6"/>
    <n v="50600926"/>
    <n v="46.6"/>
    <n v="4.194"/>
    <n v="42.405999999999999"/>
    <n v="10"/>
    <n v="20"/>
    <n v="30"/>
    <s v="Caudal de agua entre batchs"/>
    <x v="1"/>
    <n v="2"/>
    <n v="2"/>
    <n v="40"/>
    <n v="40"/>
    <n v="40"/>
    <d v="2011-02-27T00:00:00"/>
    <s v="Programado"/>
    <d v="2017-01-25T00:00:00"/>
    <s v="BND21-IT107-0117"/>
    <s v="Mariana del Pozo"/>
    <m/>
    <m/>
    <m/>
    <m/>
    <s v="Cavidad Progresiva"/>
    <s v="Batch"/>
    <s v="Q"/>
    <s v="Batch"/>
    <n v="1.2721800000000001"/>
    <n v="19.079999999999998"/>
    <n v="20"/>
    <n v="20"/>
    <n v="1"/>
    <n v="19"/>
    <n v="20"/>
    <n v="20"/>
    <s v="Camioneros"/>
    <m/>
    <n v="2525"/>
    <s v="A"/>
    <s v="SP- 07"/>
    <s v="Señal Picada"/>
    <x v="1"/>
    <s v="SP-225BX960"/>
  </r>
  <r>
    <s v="BOLLAND &amp; CIA. S.A.U"/>
    <d v="2023-12-01T00:00:00"/>
    <s v="Rincon de los Sauces"/>
    <s v="Señal Picada VAM"/>
    <s v="SP- 07"/>
    <n v="222052"/>
    <s v="Pozo productor "/>
    <s v="SP-229"/>
    <s v="SP-229"/>
    <m/>
    <s v="Integridad y Corrosión"/>
    <s v="Inhibidor de corrosión"/>
    <x v="3"/>
    <n v="1000232729"/>
    <n v="44.3"/>
    <n v="2.4359999999999999"/>
    <n v="41.863999999999997"/>
    <n v="0"/>
    <n v="20"/>
    <n v="60"/>
    <s v="Caudal de agua entre batchs"/>
    <x v="1"/>
    <n v="4"/>
    <n v="4"/>
    <n v="80"/>
    <n v="80"/>
    <n v="80"/>
    <d v="2013-12-22T00:00:00"/>
    <s v="Programado"/>
    <d v="2023-03-22T00:00:00"/>
    <s v="Minuta YPF 18-4-23"/>
    <s v="Mariana del Pozo"/>
    <m/>
    <m/>
    <m/>
    <m/>
    <s v="Bombeo Mecánico"/>
    <s v="Batch"/>
    <s v="S"/>
    <s v="Batch&amp;Recirc"/>
    <n v="2.5118399999999999"/>
    <n v="17.579999999999998"/>
    <n v="20"/>
    <n v="20"/>
    <n v="1"/>
    <n v="18"/>
    <n v="20"/>
    <n v="20"/>
    <s v="Camioneros"/>
    <m/>
    <n v="1870"/>
    <s v="A"/>
    <s v="SP- 07"/>
    <s v="Señal Picada"/>
    <x v="1"/>
    <s v="SP-229CY51W"/>
  </r>
  <r>
    <s v="BOLLAND &amp; CIA. S.A.U"/>
    <d v="2023-12-01T00:00:00"/>
    <s v="Rincon de los Sauces"/>
    <s v="Señal Picada VAM"/>
    <s v="SP- 07"/>
    <n v="222052"/>
    <s v="Pozo productor "/>
    <s v="SP-236"/>
    <s v="SP-236"/>
    <m/>
    <s v="Integridad y Corrosión"/>
    <s v="Inhibidor de corrosión"/>
    <x v="3"/>
    <n v="1000232729"/>
    <n v="25"/>
    <n v="1.5"/>
    <n v="23.5"/>
    <n v="0"/>
    <n v="35.25"/>
    <n v="100"/>
    <s v="Caudal de agua entre batchs"/>
    <x v="1"/>
    <n v="2"/>
    <n v="2"/>
    <n v="70.5"/>
    <n v="70.5"/>
    <n v="70.5"/>
    <d v="2010-05-18T00:00:00"/>
    <s v="Programado"/>
    <d v="2023-05-31T00:00:00"/>
    <s v="0136-OESTE-23"/>
    <s v="Mariana del Pozo"/>
    <m/>
    <m/>
    <m/>
    <m/>
    <s v="Bombeo Mecánico"/>
    <s v="Batch"/>
    <s v="Q"/>
    <s v="Batch"/>
    <n v="2.35"/>
    <n v="35.25"/>
    <n v="35.25"/>
    <n v="35.25"/>
    <n v="1"/>
    <n v="35"/>
    <n v="35"/>
    <n v="35"/>
    <s v="Camioneros"/>
    <m/>
    <n v="3051"/>
    <s v="A"/>
    <s v="SP- 07"/>
    <s v="Señal Picada"/>
    <x v="1"/>
    <s v="SP-236CY51W"/>
  </r>
  <r>
    <s v="BOLLAND &amp; CIA. S.A.U"/>
    <d v="2023-12-01T00:00:00"/>
    <s v="Rincon de los Sauces"/>
    <s v="Señal Picada VAM"/>
    <s v="SP- 07"/>
    <n v="222052"/>
    <s v="Pozo productor "/>
    <s v="SP-236"/>
    <s v="SP-236"/>
    <m/>
    <s v="Integridad y Corrosión"/>
    <s v="Biocida"/>
    <x v="6"/>
    <n v="50600926"/>
    <n v="25"/>
    <n v="1.5"/>
    <n v="23.5"/>
    <n v="0"/>
    <n v="28.2"/>
    <n v="80"/>
    <s v="Caudal de agua entre batchs"/>
    <x v="1"/>
    <n v="2"/>
    <n v="2"/>
    <n v="56.4"/>
    <n v="56.4"/>
    <n v="56.4"/>
    <d v="2010-05-18T00:00:00"/>
    <s v="Programado"/>
    <d v="2023-05-31T00:00:00"/>
    <s v="0136-OESTE-23"/>
    <s v="Mariana del Pozo"/>
    <m/>
    <m/>
    <m/>
    <m/>
    <s v="Bombeo Mecánico"/>
    <s v="Batch"/>
    <s v="Q"/>
    <s v="Batch"/>
    <n v="1.88"/>
    <n v="28.2"/>
    <n v="28.2"/>
    <n v="28.2"/>
    <n v="1"/>
    <n v="28"/>
    <n v="28"/>
    <n v="28"/>
    <s v="Camioneros"/>
    <m/>
    <n v="3051"/>
    <s v="A"/>
    <s v="SP- 07"/>
    <s v="Señal Picada"/>
    <x v="1"/>
    <s v="SP-236BX960"/>
  </r>
  <r>
    <s v="BOLLAND &amp; CIA. S.A.U"/>
    <d v="2023-12-01T00:00:00"/>
    <s v="Rincon de los Sauces"/>
    <s v="Señal Picada VAM"/>
    <s v="SP- 07"/>
    <n v="222052"/>
    <s v="Pozo productor "/>
    <s v="SP-239"/>
    <s v="SP-239"/>
    <m/>
    <s v="Integridad y Corrosión"/>
    <s v="Inhibidor de corrosión"/>
    <x v="3"/>
    <n v="1000232729"/>
    <n v="16"/>
    <n v="1.0640000000000001"/>
    <n v="14.936"/>
    <n v="10"/>
    <n v="56.01"/>
    <n v="250"/>
    <s v="Caudal de agua entre batchs"/>
    <x v="1"/>
    <n v="2"/>
    <n v="2"/>
    <n v="112.02"/>
    <n v="112.02"/>
    <n v="112.02"/>
    <d v="2018-05-30T00:00:00"/>
    <s v="Programado"/>
    <d v="2022-01-17T00:00:00"/>
    <s v="0009-OESTE-22"/>
    <s v="Mariana del Pozo"/>
    <m/>
    <m/>
    <m/>
    <m/>
    <s v="Bombeo Mecánico"/>
    <s v="Batch"/>
    <s v="Q"/>
    <s v="Batch"/>
    <n v="3.734"/>
    <n v="56.01"/>
    <n v="56.01"/>
    <n v="56.01"/>
    <n v="1"/>
    <n v="56"/>
    <n v="56"/>
    <n v="56"/>
    <s v="Camioneros"/>
    <m/>
    <n v="2035"/>
    <s v="C"/>
    <s v="SP- 07"/>
    <s v="Señal Picada"/>
    <x v="1"/>
    <s v="SP-239CY51W"/>
  </r>
  <r>
    <s v="BOLLAND &amp; CIA. S.A.U"/>
    <d v="2023-12-01T00:00:00"/>
    <s v="Rincon de los Sauces"/>
    <s v="Señal Picada VAM"/>
    <s v="SP- 07"/>
    <n v="222052"/>
    <s v="Pozo productor "/>
    <s v="SP-246"/>
    <s v="SP-246"/>
    <m/>
    <s v="Integridad y Corrosión"/>
    <s v="Inhibidor de corrosión"/>
    <x v="3"/>
    <n v="1000232729"/>
    <n v="61"/>
    <n v="2.0739999999999998"/>
    <n v="58.926000000000002"/>
    <n v="10"/>
    <n v="33"/>
    <n v="80"/>
    <s v="Caudal de agua entre batchs"/>
    <x v="1"/>
    <n v="4"/>
    <n v="0"/>
    <n v="132"/>
    <n v="0"/>
    <n v="0"/>
    <d v="2013-01-15T00:00:00"/>
    <s v="Programado"/>
    <d v="2021-01-11T00:00:00"/>
    <s v="BND21-IT561-0121"/>
    <s v="Mariana del Pozo"/>
    <m/>
    <m/>
    <m/>
    <m/>
    <s v="Cavidad Progresiva"/>
    <s v="Batch"/>
    <s v="S"/>
    <s v="Batch"/>
    <n v="4.71408"/>
    <n v="33"/>
    <n v="33"/>
    <n v="33"/>
    <n v="1"/>
    <n v="33"/>
    <n v="33"/>
    <n v="33"/>
    <s v="Camioneros"/>
    <m/>
    <n v="1544"/>
    <s v="A"/>
    <s v="SP- 07"/>
    <s v="Señal Picada"/>
    <x v="0"/>
    <s v="SP-246CY51W"/>
  </r>
  <r>
    <s v="BOLLAND &amp; CIA. S.A.U"/>
    <d v="2023-12-01T00:00:00"/>
    <s v="Rincon de los Sauces"/>
    <s v="Señal Picada VAM"/>
    <s v="SP- 07"/>
    <n v="222052"/>
    <s v="Pozo productor "/>
    <s v="SP-246"/>
    <s v="SP-246"/>
    <m/>
    <s v="Integridad y Corrosión"/>
    <s v="Biocida"/>
    <x v="6"/>
    <n v="50600926"/>
    <n v="61"/>
    <n v="2.0739999999999998"/>
    <n v="58.926000000000002"/>
    <n v="10"/>
    <n v="20.329999999999998"/>
    <n v="23"/>
    <s v="Caudal de agua entre batchs"/>
    <x v="1"/>
    <n v="2"/>
    <n v="0"/>
    <n v="40.659999999999997"/>
    <n v="0"/>
    <n v="0"/>
    <d v="2018-09-04T00:00:00"/>
    <s v="Programado"/>
    <d v="2021-01-11T00:00:00"/>
    <s v="BND21-IT561-0121"/>
    <s v="Mariana del Pozo"/>
    <m/>
    <m/>
    <m/>
    <m/>
    <s v="Cavidad Progresiva"/>
    <s v="Batch"/>
    <s v="Q"/>
    <s v="Batch"/>
    <n v="1.3552979999999999"/>
    <n v="20.329999999999998"/>
    <n v="20.329999999999998"/>
    <n v="20.329999999999998"/>
    <n v="1"/>
    <n v="20"/>
    <n v="20"/>
    <n v="20"/>
    <s v="Camioneros"/>
    <m/>
    <n v="1544"/>
    <s v="A"/>
    <s v="SP- 07"/>
    <s v="Señal Picada"/>
    <x v="0"/>
    <s v="SP-246BX960"/>
  </r>
  <r>
    <s v="BOLLAND &amp; CIA. S.A.U"/>
    <d v="2023-12-01T00:00:00"/>
    <s v="Rincon de los Sauces"/>
    <s v="Señal Picada VAM"/>
    <s v="SP- 07"/>
    <n v="222052"/>
    <s v="Pozo productor "/>
    <s v="SP-247"/>
    <s v="SP-247"/>
    <m/>
    <s v="Integridad y Corrosión"/>
    <s v="Inhibidor de corrosión"/>
    <x v="3"/>
    <n v="1000232729"/>
    <n v="41"/>
    <n v="1.6930000000000001"/>
    <n v="39.307000000000002"/>
    <n v="10"/>
    <n v="32.43"/>
    <n v="55"/>
    <s v="Caudal de agua entre batchs"/>
    <x v="1"/>
    <n v="2"/>
    <n v="0"/>
    <n v="64.86"/>
    <n v="0"/>
    <n v="0"/>
    <d v="2009-10-01T00:00:00"/>
    <s v="Programado"/>
    <d v="2021-03-27T00:00:00"/>
    <s v="BND21-IT597-0321"/>
    <s v="Mariana del Pozo"/>
    <m/>
    <m/>
    <m/>
    <m/>
    <s v="Bombeo Mecánico"/>
    <s v="Batch"/>
    <s v="Q"/>
    <s v="Batch"/>
    <n v="2.1618850000000003"/>
    <n v="32.43"/>
    <n v="32.43"/>
    <n v="32.43"/>
    <n v="1"/>
    <n v="32"/>
    <n v="32"/>
    <n v="32"/>
    <s v="Camioneros"/>
    <m/>
    <n v="2939"/>
    <s v="B"/>
    <s v="SP- 07"/>
    <s v="Señal Picada"/>
    <x v="0"/>
    <s v="SP-247CY51W"/>
  </r>
  <r>
    <s v="BOLLAND &amp; CIA. S.A.U"/>
    <d v="2023-12-01T00:00:00"/>
    <s v="Rincon de los Sauces"/>
    <s v="Señal Picada VAM"/>
    <s v="SP- 07"/>
    <n v="222052"/>
    <s v="Pozo productor "/>
    <s v="SP-250"/>
    <s v="SP-250"/>
    <m/>
    <s v="Integridad y Corrosión"/>
    <s v="Inhibidor de corrosión"/>
    <x v="3"/>
    <n v="1000232729"/>
    <n v="87.7"/>
    <n v="3.069"/>
    <n v="84.631"/>
    <n v="10"/>
    <n v="101.56"/>
    <n v="80"/>
    <s v="Caudal de agua entre batchs"/>
    <x v="1"/>
    <n v="2"/>
    <n v="2"/>
    <n v="203.12"/>
    <n v="203.12"/>
    <n v="203.12"/>
    <d v="2016-06-28T00:00:00"/>
    <s v="Programado"/>
    <d v="2021-07-13T00:00:00"/>
    <s v="BND21-IT651-0721"/>
    <s v="Mariana del Pozo"/>
    <m/>
    <m/>
    <m/>
    <m/>
    <s v="Bombeo Mecánico"/>
    <s v="Batch"/>
    <s v="Q"/>
    <s v="Batch"/>
    <n v="6.7704799999999992"/>
    <n v="101.56"/>
    <n v="101.56"/>
    <n v="101.56"/>
    <n v="1"/>
    <n v="102"/>
    <n v="102"/>
    <n v="102"/>
    <s v="Camioneros"/>
    <m/>
    <n v="1482"/>
    <s v="B"/>
    <s v="SP- 07"/>
    <s v="Señal Picada"/>
    <x v="1"/>
    <s v="SP-250CY51W"/>
  </r>
  <r>
    <s v="BOLLAND &amp; CIA. S.A.U"/>
    <d v="2023-12-01T00:00:00"/>
    <s v="Rincon de los Sauces"/>
    <s v="Señal Picada VAM"/>
    <s v="SP- 07"/>
    <n v="222052"/>
    <s v="Pozo productor "/>
    <s v="SP-250"/>
    <s v="SP-250"/>
    <m/>
    <s v="Integridad y Corrosión"/>
    <s v="Biocida"/>
    <x v="6"/>
    <n v="50600926"/>
    <n v="87.7"/>
    <n v="3.069"/>
    <n v="84.631"/>
    <n v="10"/>
    <n v="126.95"/>
    <n v="50"/>
    <s v="Caudal de agua entre batchs"/>
    <x v="1"/>
    <n v="1"/>
    <n v="1"/>
    <n v="126.95"/>
    <n v="126.95"/>
    <n v="126.95"/>
    <d v="2016-06-28T00:00:00"/>
    <s v="Programado"/>
    <d v="2021-07-13T00:00:00"/>
    <s v="BND21-IT651-0721"/>
    <s v="Mariana del Pozo"/>
    <m/>
    <m/>
    <m/>
    <m/>
    <s v="Bombeo Mecánico"/>
    <s v="Batch"/>
    <s v="M"/>
    <s v="Batch"/>
    <n v="4.2315500000000004"/>
    <n v="126.95"/>
    <n v="126.95"/>
    <n v="126.95"/>
    <n v="1"/>
    <n v="127"/>
    <n v="127"/>
    <n v="127"/>
    <s v="Camioneros"/>
    <m/>
    <n v="1482"/>
    <s v="B"/>
    <s v="SP- 07"/>
    <s v="Señal Picada"/>
    <x v="1"/>
    <s v="SP-250BX960"/>
  </r>
  <r>
    <s v="BOLLAND &amp; CIA. S.A.U"/>
    <d v="2023-12-01T00:00:00"/>
    <s v="Rincon de los Sauces"/>
    <s v="Señal Picada VAM"/>
    <s v="SP- 07"/>
    <n v="222052"/>
    <s v="Pozo productor "/>
    <s v="SP-293a"/>
    <s v="SP-293a"/>
    <m/>
    <s v="Integridad y Corrosión"/>
    <s v="Inhibidor de corrosión"/>
    <x v="3"/>
    <n v="1000232729"/>
    <n v="89.2"/>
    <n v="1.3380000000000001"/>
    <n v="87.861999999999995"/>
    <n v="10"/>
    <n v="20"/>
    <n v="15"/>
    <s v="Caudal de agua entre batchs"/>
    <x v="1"/>
    <n v="2"/>
    <n v="2"/>
    <n v="40"/>
    <n v="40"/>
    <n v="40"/>
    <d v="1899-12-30T00:00:00"/>
    <s v="Programado"/>
    <d v="2020-06-30T00:00:00"/>
    <s v="BNDFI 0001-8 - Minuta YPF 30-06-2020"/>
    <s v="Mariana del Pozo"/>
    <m/>
    <m/>
    <m/>
    <m/>
    <s v="Cavidad Progresiva"/>
    <s v="Batch"/>
    <s v="Q"/>
    <s v="Batch"/>
    <n v="1.3179299999999998"/>
    <n v="19.77"/>
    <n v="20"/>
    <n v="20"/>
    <n v="1"/>
    <n v="20"/>
    <n v="20"/>
    <n v="20"/>
    <s v="Camioneros"/>
    <m/>
    <n v="2445"/>
    <s v="B"/>
    <s v="SP- 07"/>
    <s v="Señal Picada"/>
    <x v="1"/>
    <s v="SP-293aCY51W"/>
  </r>
  <r>
    <s v="BOLLAND &amp; CIA. S.A.U"/>
    <d v="2023-12-01T00:00:00"/>
    <s v="Rincon de los Sauces"/>
    <s v="Señal Picada VAM"/>
    <s v="SP- 07"/>
    <n v="222052"/>
    <s v="Pozo productor "/>
    <s v="SP-296a"/>
    <s v="SP-296a"/>
    <m/>
    <s v="Integridad y Corrosión"/>
    <s v="Inhibidor de corrosión"/>
    <x v="3"/>
    <n v="1000232729"/>
    <n v="103"/>
    <n v="2.657"/>
    <n v="100.343"/>
    <n v="10"/>
    <n v="20"/>
    <n v="28"/>
    <s v="Caudal de agua entre batchs"/>
    <x v="1"/>
    <n v="4"/>
    <n v="0"/>
    <n v="80"/>
    <n v="0"/>
    <n v="0"/>
    <d v="2011-08-01T00:00:00"/>
    <s v="Programado"/>
    <d v="2020-06-30T00:00:00"/>
    <s v="BNDFI 0001-8 - Minuta YPF 30-06-2020"/>
    <s v="Mariana del Pozo"/>
    <m/>
    <m/>
    <m/>
    <m/>
    <s v="Cavidad Progresiva"/>
    <s v="Batch"/>
    <s v="S"/>
    <s v="Batch"/>
    <n v="2.8096040000000002"/>
    <n v="19.670000000000002"/>
    <n v="20"/>
    <n v="20"/>
    <n v="1"/>
    <n v="20"/>
    <n v="20"/>
    <n v="20"/>
    <s v="Camioneros"/>
    <m/>
    <n v="2435"/>
    <s v="A"/>
    <s v="SP- 07"/>
    <s v="Señal Picada"/>
    <x v="0"/>
    <s v="SP-296aCY51W"/>
  </r>
  <r>
    <s v="BOLLAND &amp; CIA. S.A.U"/>
    <d v="2023-12-01T00:00:00"/>
    <s v="Rincon de los Sauces"/>
    <s v="Señal Picada VAM"/>
    <s v="SP- 07"/>
    <n v="222052"/>
    <s v="Pozo productor "/>
    <s v="SP-344[00]a"/>
    <s v="SP-344[00]a"/>
    <m/>
    <s v="Integridad y Corrosión"/>
    <s v="Inhibidor de corrosión"/>
    <x v="3"/>
    <n v="1000232729"/>
    <n v="63"/>
    <n v="1.1339999999999999"/>
    <n v="61.866"/>
    <n v="10"/>
    <n v="31.55"/>
    <n v="34"/>
    <s v="Caudal de agua entre batchs"/>
    <x v="1"/>
    <n v="2"/>
    <n v="0"/>
    <n v="63.1"/>
    <n v="0"/>
    <n v="0"/>
    <d v="2014-12-01T00:00:00"/>
    <s v="Programado"/>
    <d v="2022-09-19T00:00:00"/>
    <s v="0258-OESTE-22"/>
    <m/>
    <m/>
    <m/>
    <m/>
    <m/>
    <s v="Bombeo Mecánico"/>
    <s v="Batch"/>
    <s v="Q"/>
    <s v="Batch&amp;Recirc"/>
    <n v="2.1034440000000001"/>
    <n v="31.55"/>
    <n v="31.55"/>
    <n v="31.55"/>
    <n v="1"/>
    <n v="32"/>
    <n v="32"/>
    <n v="32"/>
    <s v="Camioneros"/>
    <m/>
    <n v="2242"/>
    <s v="B"/>
    <s v="SP- 07"/>
    <s v="Señal Picada"/>
    <x v="0"/>
    <s v="SP-344[00]aCY51W"/>
  </r>
  <r>
    <s v="BOLLAND &amp; CIA. S.A.U"/>
    <d v="2023-12-01T00:00:00"/>
    <s v="Rincon de los Sauces"/>
    <s v="Señal Picada VAM"/>
    <s v="SP- 07"/>
    <n v="222052"/>
    <s v="Pozo productor "/>
    <s v="SP-79(I)"/>
    <s v="SP-79(I)"/>
    <m/>
    <s v="Integridad y Corrosión"/>
    <s v="Inhibidor de corrosión"/>
    <x v="3"/>
    <n v="1000232729"/>
    <n v="145"/>
    <n v="4.0599999999999996"/>
    <n v="140.94"/>
    <n v="10"/>
    <n v="73.989999999999995"/>
    <n v="35"/>
    <s v="Caudal de agua entre batchs"/>
    <x v="1"/>
    <n v="2"/>
    <n v="2"/>
    <n v="147.97999999999999"/>
    <n v="147.97999999999999"/>
    <n v="147.97999999999999"/>
    <d v="2018-04-10T00:00:00"/>
    <s v="Programado"/>
    <d v="2020-12-22T00:00:00"/>
    <s v="BND21-IT549-1220"/>
    <s v="Mariana del Pozo"/>
    <m/>
    <m/>
    <m/>
    <m/>
    <s v="Cavidad Progresiva"/>
    <s v="Batch"/>
    <s v="Q"/>
    <s v="Batch"/>
    <n v="4.9329000000000001"/>
    <n v="73.989999999999995"/>
    <n v="73.989999999999995"/>
    <n v="73.989999999999995"/>
    <n v="1"/>
    <n v="74"/>
    <n v="74"/>
    <n v="74"/>
    <s v="Camioneros"/>
    <m/>
    <n v="1529"/>
    <s v="A"/>
    <s v="SP- 07"/>
    <s v="Señal Picada"/>
    <x v="1"/>
    <s v="SP-79(I)CY51W"/>
  </r>
  <r>
    <s v="BOLLAND &amp; CIA. S.A.U"/>
    <d v="2023-12-01T00:00:00"/>
    <s v="Rincon de los Sauces"/>
    <s v="Señal Picada VAM"/>
    <s v="SP- 07"/>
    <n v="222052"/>
    <s v="Pozo productor "/>
    <s v="SP-79(I)"/>
    <s v="SP-79(I)"/>
    <m/>
    <s v="Integridad y Corrosión"/>
    <s v="Biocida"/>
    <x v="6"/>
    <n v="50600926"/>
    <n v="145"/>
    <n v="4.0599999999999996"/>
    <n v="140.94"/>
    <n v="10"/>
    <n v="42.28"/>
    <n v="20"/>
    <s v="Caudal de agua entre batchs"/>
    <x v="1"/>
    <n v="2"/>
    <n v="2"/>
    <n v="84.56"/>
    <n v="84.56"/>
    <n v="84.56"/>
    <d v="2021-01-21T00:00:00"/>
    <s v="Programado"/>
    <d v="2020-12-22T00:00:00"/>
    <s v="BND21-IT549-1220"/>
    <s v="Mariana del Pozo"/>
    <m/>
    <m/>
    <m/>
    <m/>
    <s v="Cavidad Progresiva"/>
    <s v="Batch"/>
    <s v="Q"/>
    <s v="Batch"/>
    <n v="2.8188"/>
    <n v="42.28"/>
    <n v="42.28"/>
    <n v="42.28"/>
    <n v="1"/>
    <n v="42"/>
    <n v="42"/>
    <n v="42"/>
    <s v="Camioneros"/>
    <m/>
    <n v="1529"/>
    <s v="A"/>
    <s v="SP- 07"/>
    <s v="Señal Picada"/>
    <x v="1"/>
    <s v="SP-79(I)BX960"/>
  </r>
  <r>
    <s v="BOLLAND &amp; CIA. S.A.U"/>
    <d v="2023-12-01T00:00:00"/>
    <s v="Rincon de los Sauces"/>
    <s v="Señal Picada VAM"/>
    <s v="SP- 09"/>
    <n v="222052"/>
    <s v="Pozo productor "/>
    <s v="SP-0295[00]a"/>
    <s v="SP-0295[00]a"/>
    <m/>
    <s v="Integridad y Corrosión"/>
    <s v="Biocida"/>
    <x v="6"/>
    <n v="50600926"/>
    <n v="209.8"/>
    <n v="1.909"/>
    <n v="207.89099999999999"/>
    <n v="50"/>
    <n v="93.55"/>
    <n v="30"/>
    <s v="Caudal de agua entre batchs"/>
    <x v="1"/>
    <n v="2"/>
    <n v="2"/>
    <n v="187.1"/>
    <n v="187.1"/>
    <n v="187.1"/>
    <d v="2013-03-29T00:00:00"/>
    <s v="Programado"/>
    <d v="2019-09-06T00:00:00"/>
    <s v="BND21-IT217-0918"/>
    <s v="Mariana del Pozo"/>
    <m/>
    <m/>
    <m/>
    <m/>
    <s v="Electro Sumergible"/>
    <s v="Batch"/>
    <s v="Q"/>
    <s v="Batch"/>
    <n v="6.2367299999999997"/>
    <n v="93.55"/>
    <n v="93.55"/>
    <n v="93.55"/>
    <n v="1"/>
    <n v="94"/>
    <n v="94"/>
    <n v="94"/>
    <s v="Camioneros"/>
    <m/>
    <n v="1938"/>
    <s v="B"/>
    <s v="SP- 09"/>
    <s v="Señal Picada"/>
    <x v="1"/>
    <s v="SP-0295[00]aBX960"/>
  </r>
  <r>
    <s v="BOLLAND &amp; CIA. S.A.U"/>
    <d v="2023-12-01T00:00:00"/>
    <s v="Rincon de los Sauces"/>
    <s v="Señal Picada VAM"/>
    <s v="SP- 09"/>
    <n v="222052"/>
    <s v="Pozo productor "/>
    <s v="SP-152a(I)"/>
    <s v="SP-152a(I)"/>
    <m/>
    <s v="Integridad y Corrosión"/>
    <s v="Biocida"/>
    <x v="6"/>
    <n v="50600926"/>
    <n v="115.5"/>
    <n v="1.3169999999999999"/>
    <n v="114.18300000000001"/>
    <n v="100"/>
    <n v="20.55"/>
    <n v="12"/>
    <s v="Caudal de agua entre batchs"/>
    <x v="1"/>
    <n v="2"/>
    <n v="2"/>
    <n v="41.1"/>
    <n v="41.1"/>
    <n v="41.1"/>
    <d v="2016-07-18T00:00:00"/>
    <s v="Programado"/>
    <d v="2020-06-30T00:00:00"/>
    <s v="BNDFI 0001-8 - Minuta YPF 30-06-2020"/>
    <s v="Mariana del Pozo"/>
    <m/>
    <m/>
    <m/>
    <m/>
    <s v="Electro Sumergible"/>
    <s v="Batch"/>
    <s v="Q"/>
    <s v="Batch"/>
    <n v="1.3701960000000002"/>
    <n v="20.55"/>
    <n v="20.55"/>
    <n v="20.55"/>
    <n v="1"/>
    <n v="21"/>
    <n v="21"/>
    <n v="21"/>
    <s v="Camioneros"/>
    <m/>
    <n v="2720"/>
    <s v="C"/>
    <s v="SP- 09"/>
    <s v="Señal Picada"/>
    <x v="1"/>
    <s v="SP-152a(I)BX960"/>
  </r>
  <r>
    <s v="BOLLAND &amp; CIA. S.A.U"/>
    <d v="2023-12-01T00:00:00"/>
    <s v="Rincon de los Sauces"/>
    <s v="Señal Picada VAM"/>
    <s v="SP- 09"/>
    <n v="222052"/>
    <s v="Pozo productor "/>
    <s v="SP-228"/>
    <s v="SP-228"/>
    <m/>
    <s v="Integridad y Corrosión"/>
    <s v="Inhibidor de corrosión"/>
    <x v="3"/>
    <n v="1000232729"/>
    <n v="43.4"/>
    <n v="4.0279999999999996"/>
    <n v="39.372"/>
    <n v="10"/>
    <n v="32.479999999999997"/>
    <n v="55"/>
    <s v="Caudal de agua entre batchs"/>
    <x v="1"/>
    <n v="2"/>
    <n v="2"/>
    <n v="64.959999999999994"/>
    <n v="64.959999999999994"/>
    <n v="64.959999999999994"/>
    <d v="2013-05-30T00:00:00"/>
    <s v="Programado"/>
    <d v="2020-03-16T00:00:00"/>
    <s v="BND21-IT475-0320"/>
    <s v="Mariana del Pozo"/>
    <m/>
    <m/>
    <m/>
    <m/>
    <s v="Cavidad Progresiva"/>
    <s v="Batch"/>
    <s v="Q"/>
    <s v="Batch"/>
    <n v="2.1654599999999999"/>
    <n v="32.479999999999997"/>
    <n v="32.479999999999997"/>
    <n v="32.479999999999997"/>
    <n v="1"/>
    <n v="32"/>
    <n v="32"/>
    <n v="32"/>
    <s v="Camioneros"/>
    <m/>
    <n v="1981"/>
    <s v="A"/>
    <s v="SP- 09"/>
    <s v="Señal Picada"/>
    <x v="1"/>
    <s v="SP-228CY51W"/>
  </r>
  <r>
    <s v="BOLLAND &amp; CIA. S.A.U"/>
    <d v="2023-12-01T00:00:00"/>
    <s v="Rincon de los Sauces"/>
    <s v="Señal Picada VAM"/>
    <s v="SP- 09"/>
    <n v="222052"/>
    <s v="Pozo productor "/>
    <s v="SP-259"/>
    <s v="SP-259"/>
    <m/>
    <s v="Integridad y Corrosión"/>
    <s v="Inhibidor de corrosión"/>
    <x v="3"/>
    <n v="1000232729"/>
    <n v="80.47"/>
    <n v="5.48"/>
    <n v="74.989999999999995"/>
    <n v="200"/>
    <n v="20"/>
    <n v="35"/>
    <s v="Caudal de agua entre batchs"/>
    <x v="1"/>
    <n v="4"/>
    <n v="4"/>
    <n v="80"/>
    <n v="80"/>
    <n v="80"/>
    <d v="2008-11-21T00:00:00"/>
    <s v="Programado"/>
    <d v="2020-06-30T00:00:00"/>
    <s v="BNDFI 0001-8 - Minuta YPF 30-06-2020"/>
    <s v="Mariana del Pozo"/>
    <m/>
    <m/>
    <m/>
    <m/>
    <s v="Bombeo Mecánico"/>
    <s v="Batch"/>
    <s v="S"/>
    <s v="Batch"/>
    <n v="2.6246499999999995"/>
    <n v="18.37"/>
    <n v="20"/>
    <n v="20"/>
    <n v="1"/>
    <n v="18"/>
    <n v="20"/>
    <n v="20"/>
    <s v="Camioneros"/>
    <m/>
    <n v="2683"/>
    <s v="A"/>
    <s v="SP- 09"/>
    <s v="Señal Picada"/>
    <x v="1"/>
    <s v="SP-259CY51W"/>
  </r>
  <r>
    <s v="BOLLAND &amp; CIA. S.A.U"/>
    <d v="2023-12-01T00:00:00"/>
    <s v="Rincon de los Sauces"/>
    <s v="Señal Picada VAM"/>
    <s v="SP- 09"/>
    <n v="222052"/>
    <s v="Pozo productor "/>
    <s v="SP-259"/>
    <s v="SP-259"/>
    <m/>
    <s v="Integridad y Corrosión"/>
    <s v="Biocida"/>
    <x v="6"/>
    <n v="50600926"/>
    <n v="80.47"/>
    <n v="5.48"/>
    <n v="74.989999999999995"/>
    <n v="200"/>
    <n v="39.369999999999997"/>
    <n v="35"/>
    <s v="Caudal de agua entre batchs"/>
    <x v="1"/>
    <n v="2"/>
    <n v="2"/>
    <n v="78.739999999999995"/>
    <n v="78.739999999999995"/>
    <n v="78.739999999999995"/>
    <d v="2008-11-21T00:00:00"/>
    <s v="Programado"/>
    <d v="2020-06-30T00:00:00"/>
    <s v="BNDFI 0001-8 - Minuta YPF 30-06-2020"/>
    <s v="Mariana del Pozo"/>
    <m/>
    <m/>
    <m/>
    <m/>
    <s v="Bombeo Mecánico"/>
    <s v="Batch"/>
    <s v="Q"/>
    <s v="Batch"/>
    <n v="2.6246499999999995"/>
    <n v="39.369999999999997"/>
    <n v="39.369999999999997"/>
    <n v="39.369999999999997"/>
    <n v="1"/>
    <n v="39"/>
    <n v="39"/>
    <n v="39"/>
    <s v="Camioneros"/>
    <m/>
    <n v="2683"/>
    <s v="A"/>
    <s v="SP- 09"/>
    <s v="Señal Picada"/>
    <x v="1"/>
    <s v="SP-259BX960"/>
  </r>
  <r>
    <s v="BOLLAND &amp; CIA. S.A.U"/>
    <d v="2023-12-01T00:00:00"/>
    <s v="Rincon de los Sauces"/>
    <s v="Señal Picada VAM"/>
    <s v="SP- 09"/>
    <n v="222052"/>
    <s v="Pozo productor "/>
    <s v="SP-260"/>
    <s v="SP-260"/>
    <m/>
    <s v="Integridad y Corrosión"/>
    <s v="Inhibidor de corrosión"/>
    <x v="3"/>
    <n v="1000232729"/>
    <n v="39.200000000000003"/>
    <n v="1.764"/>
    <n v="37.436"/>
    <n v="100"/>
    <n v="20"/>
    <n v="25"/>
    <s v="Caudal de agua entre batchs"/>
    <x v="1"/>
    <n v="2"/>
    <n v="2"/>
    <n v="40"/>
    <n v="40"/>
    <n v="40"/>
    <d v="2012-07-27T00:00:00"/>
    <s v="Programado"/>
    <d v="2021-09-10T00:00:00"/>
    <s v="0199-OESTE-21"/>
    <s v="Mariana del Pozo"/>
    <m/>
    <m/>
    <m/>
    <m/>
    <s v="Cavidad Progresiva"/>
    <s v="Batch"/>
    <s v="Q"/>
    <s v="Batch"/>
    <n v="0.93589999999999995"/>
    <n v="14.04"/>
    <n v="20"/>
    <n v="20"/>
    <n v="1"/>
    <n v="14"/>
    <n v="20"/>
    <n v="20"/>
    <s v="Camioneros"/>
    <m/>
    <s v="S/D"/>
    <s v="A"/>
    <s v="SP- 09"/>
    <s v="Señal Picada"/>
    <x v="1"/>
    <s v="SP-260CY51W"/>
  </r>
  <r>
    <s v="BOLLAND &amp; CIA. S.A.U"/>
    <d v="2023-12-01T00:00:00"/>
    <s v="Rincon de los Sauces"/>
    <s v="Señal Picada VAM"/>
    <s v="SP- 09"/>
    <n v="222052"/>
    <s v="Pozo productor "/>
    <s v="SP-272"/>
    <s v="SP-272"/>
    <m/>
    <s v="Integridad y Corrosión"/>
    <s v="Biocida"/>
    <x v="6"/>
    <n v="50600926"/>
    <n v="155.6"/>
    <n v="1.2909999999999999"/>
    <n v="154.309"/>
    <n v="50"/>
    <n v="37.03"/>
    <n v="8"/>
    <s v="Caudal de agua entre batchs"/>
    <x v="1"/>
    <n v="1"/>
    <n v="1"/>
    <n v="37.03"/>
    <n v="37.03"/>
    <n v="37.03"/>
    <d v="2011-10-24T00:00:00"/>
    <s v="Programado"/>
    <d v="2023-02-11T00:00:00"/>
    <s v="0038-OESTE-23"/>
    <s v="Mariana del Pozo"/>
    <m/>
    <m/>
    <m/>
    <m/>
    <s v="Electro Sumergible"/>
    <s v="Batch"/>
    <s v="M"/>
    <s v="Batch"/>
    <n v="1.234472"/>
    <n v="37.03"/>
    <n v="37.03"/>
    <n v="37.03"/>
    <n v="1"/>
    <n v="37"/>
    <n v="37"/>
    <n v="37"/>
    <s v="Camioneros"/>
    <m/>
    <n v="2886"/>
    <s v="C"/>
    <s v="SP- 09"/>
    <s v="Señal Picada"/>
    <x v="1"/>
    <s v="SP-272BX960"/>
  </r>
  <r>
    <s v="BOLLAND &amp; CIA. S.A.U"/>
    <d v="2023-12-01T00:00:00"/>
    <s v="Rincon de los Sauces"/>
    <s v="Señal Picada VAM"/>
    <s v="SP- 09"/>
    <n v="222052"/>
    <s v="Pozo productor "/>
    <s v="SP-283"/>
    <s v="SP-283"/>
    <m/>
    <s v="Integridad y Corrosión"/>
    <s v="Inhibidor de corrosión"/>
    <x v="3"/>
    <n v="1000232729"/>
    <n v="52.8"/>
    <n v="7.4290000000000003"/>
    <n v="45.371000000000002"/>
    <n v="100"/>
    <n v="54.45"/>
    <n v="80"/>
    <s v="Caudal de agua entre batchs"/>
    <x v="1"/>
    <n v="2"/>
    <n v="0"/>
    <n v="108.9"/>
    <n v="0"/>
    <n v="0"/>
    <d v="2019-02-26T00:00:00"/>
    <s v="Programado"/>
    <d v="2020-12-04T00:00:00"/>
    <s v="BND21-IT536-1120"/>
    <s v="Mariana del Pozo"/>
    <m/>
    <m/>
    <m/>
    <m/>
    <s v="Bombeo Mecánico"/>
    <s v="Batch"/>
    <s v="Q"/>
    <s v="Batch&amp;Recirc"/>
    <n v="3.6296800000000005"/>
    <n v="54.45"/>
    <n v="54.45"/>
    <n v="54.45"/>
    <n v="1"/>
    <n v="54"/>
    <n v="54"/>
    <n v="54"/>
    <s v="Camioneros"/>
    <m/>
    <n v="1774"/>
    <s v="A"/>
    <s v="SP- 09"/>
    <s v="Señal Picada"/>
    <x v="0"/>
    <s v="SP-283CY51W"/>
  </r>
  <r>
    <s v="BOLLAND &amp; CIA. S.A.U"/>
    <d v="2023-12-01T00:00:00"/>
    <s v="Rincon de los Sauces"/>
    <s v="Señal Picada VAM"/>
    <s v="SP- 09"/>
    <n v="222052"/>
    <s v="Pozo productor "/>
    <s v="SP-283"/>
    <s v="SP-283"/>
    <m/>
    <s v="Integridad y Corrosión"/>
    <s v="Biocida"/>
    <x v="6"/>
    <n v="50600926"/>
    <n v="52.8"/>
    <n v="7.4290000000000003"/>
    <n v="45.371000000000002"/>
    <n v="100"/>
    <n v="54.45"/>
    <n v="80"/>
    <s v="Caudal de agua entre batchs"/>
    <x v="1"/>
    <n v="2"/>
    <n v="0"/>
    <n v="108.9"/>
    <n v="0"/>
    <n v="0"/>
    <d v="2019-02-26T00:00:00"/>
    <s v="Programado"/>
    <d v="2020-12-04T00:00:00"/>
    <s v="BND21-IT536-1120"/>
    <s v="Mariana del Pozo"/>
    <m/>
    <m/>
    <m/>
    <m/>
    <s v="Bombeo Mecánico"/>
    <s v="Batch"/>
    <s v="Q"/>
    <s v="Batch"/>
    <n v="3.6296800000000005"/>
    <n v="54.45"/>
    <n v="54.45"/>
    <n v="54.45"/>
    <n v="1"/>
    <n v="54"/>
    <n v="54"/>
    <n v="54"/>
    <s v="Camioneros"/>
    <m/>
    <n v="1774"/>
    <s v="A"/>
    <s v="SP- 09"/>
    <s v="Señal Picada"/>
    <x v="0"/>
    <s v="SP-283BX960"/>
  </r>
  <r>
    <s v="BOLLAND &amp; CIA. S.A.U"/>
    <d v="2023-12-01T00:00:00"/>
    <s v="Rincon de los Sauces"/>
    <s v="Señal Picada VAM"/>
    <s v="SP- 09"/>
    <n v="222052"/>
    <s v="Pozo productor "/>
    <s v="SP-333[00]a"/>
    <s v="SP-333[00]a"/>
    <m/>
    <s v="Integridad y Corrosión"/>
    <s v="Inhibidor de corrosión"/>
    <x v="3"/>
    <n v="1000232729"/>
    <n v="54.6"/>
    <n v="0.81399999999999995"/>
    <n v="53.786000000000001"/>
    <n v="100"/>
    <n v="20"/>
    <n v="42"/>
    <s v="Caudal de agua entre batchs"/>
    <x v="1"/>
    <n v="4"/>
    <n v="4"/>
    <n v="80"/>
    <n v="80"/>
    <n v="80"/>
    <d v="2014-12-17T00:00:00"/>
    <s v="Programado"/>
    <d v="2022-03-04T00:00:00"/>
    <s v="0053-OESTE-22"/>
    <s v="Mariana del Pozo"/>
    <m/>
    <m/>
    <m/>
    <m/>
    <s v="Cavidad Progresiva"/>
    <s v="Batch"/>
    <s v="S"/>
    <s v="Batch"/>
    <n v="2.2590120000000002"/>
    <n v="15.81"/>
    <n v="20"/>
    <n v="20"/>
    <n v="1"/>
    <n v="16"/>
    <n v="20"/>
    <n v="20"/>
    <s v="Camioneros"/>
    <m/>
    <n v="2543"/>
    <s v="A"/>
    <s v="SP- 09"/>
    <s v="Señal Picada"/>
    <x v="1"/>
    <s v="SP-333[00]aCY51W"/>
  </r>
  <r>
    <s v="BOLLAND &amp; CIA. S.A.U"/>
    <d v="2023-12-01T00:00:00"/>
    <s v="Rincon de los Sauces"/>
    <s v="Señal Picada VAM"/>
    <s v="SP- 09"/>
    <n v="222052"/>
    <s v="Pozo productor "/>
    <s v="SP-333[00]a"/>
    <s v="SP-333[00]a"/>
    <m/>
    <s v="Integridad y Corrosión"/>
    <s v="Biocida"/>
    <x v="6"/>
    <n v="50600926"/>
    <n v="54.6"/>
    <n v="0.81399999999999995"/>
    <n v="53.786000000000001"/>
    <n v="100"/>
    <n v="20.170000000000002"/>
    <n v="25"/>
    <s v="Caudal de agua entre batchs"/>
    <x v="1"/>
    <n v="2"/>
    <n v="2"/>
    <n v="40.340000000000003"/>
    <n v="40.340000000000003"/>
    <n v="40.340000000000003"/>
    <d v="2017-01-07T00:00:00"/>
    <s v="Programado"/>
    <d v="2022-03-04T00:00:00"/>
    <s v="0053-OESTE-22"/>
    <s v="Mariana del Pozo"/>
    <m/>
    <m/>
    <m/>
    <m/>
    <s v="Cavidad Progresiva"/>
    <s v="Batch"/>
    <s v="Q"/>
    <s v="Batch"/>
    <n v="1.3446500000000001"/>
    <n v="20.170000000000002"/>
    <n v="20.170000000000002"/>
    <n v="20.170000000000002"/>
    <n v="1"/>
    <n v="20"/>
    <n v="20"/>
    <n v="20"/>
    <s v="Camioneros"/>
    <m/>
    <n v="2543"/>
    <s v="A"/>
    <s v="SP- 09"/>
    <s v="Señal Picada"/>
    <x v="1"/>
    <s v="SP-333[00]aBX960"/>
  </r>
  <r>
    <s v="BOLLAND &amp; CIA. S.A.U"/>
    <d v="2023-12-01T00:00:00"/>
    <s v="Rincon de los Sauces"/>
    <s v="Señal Picada VAM"/>
    <s v="SP- 09"/>
    <n v="222052"/>
    <s v="Pozo productor "/>
    <s v="SP-334[00]a"/>
    <s v="SP-334[00]a"/>
    <m/>
    <s v="Integridad y Corrosión"/>
    <s v="Inhibidor de corrosión"/>
    <x v="3"/>
    <n v="1000232729"/>
    <n v="44.8"/>
    <n v="0.67200000000000004"/>
    <n v="44.128"/>
    <n v="50"/>
    <n v="26.48"/>
    <n v="40"/>
    <s v="Caudal de agua entre batchs"/>
    <x v="1"/>
    <n v="2"/>
    <n v="2"/>
    <n v="52.96"/>
    <n v="52.96"/>
    <n v="52.96"/>
    <d v="2015-07-13T00:00:00"/>
    <s v="Programado"/>
    <d v="2021-07-28T00:00:00"/>
    <s v="BND21-IT660-0721"/>
    <m/>
    <m/>
    <m/>
    <m/>
    <m/>
    <s v="Bombeo Mecánico"/>
    <s v="Batch"/>
    <s v="Q"/>
    <s v="Batch"/>
    <n v="1.7651199999999998"/>
    <n v="26.48"/>
    <n v="26.48"/>
    <n v="26.48"/>
    <n v="1"/>
    <n v="26"/>
    <n v="26"/>
    <n v="26"/>
    <s v="Camioneros"/>
    <m/>
    <n v="1889"/>
    <s v="C"/>
    <s v="SP- 09"/>
    <s v="Señal Picada"/>
    <x v="1"/>
    <s v="SP-334[00]aCY51W"/>
  </r>
  <r>
    <s v="BOLLAND &amp; CIA. S.A.U"/>
    <d v="2023-12-01T00:00:00"/>
    <s v="Rincon de los Sauces"/>
    <s v="Señal Picada VAM"/>
    <s v="SP- 09"/>
    <n v="222052"/>
    <s v="Pozo productor "/>
    <s v="SP-426a"/>
    <s v="SP-426a"/>
    <m/>
    <s v="Integridad y Corrosión"/>
    <s v="Inhibidor de corrosión"/>
    <x v="3"/>
    <n v="1000232729"/>
    <n v="34.299999999999997"/>
    <n v="6.86"/>
    <n v="27.44"/>
    <n v="100"/>
    <n v="20"/>
    <n v="100"/>
    <s v="Caudal de agua entre batchs"/>
    <x v="1"/>
    <n v="4"/>
    <n v="4"/>
    <n v="80"/>
    <n v="80"/>
    <n v="80"/>
    <d v="2013-04-24T00:00:00"/>
    <s v="Programado"/>
    <d v="2020-06-30T00:00:00"/>
    <s v="BNDFI 0001-8 - Minuta YPF 30-06-2020"/>
    <s v="Mariana del Pozo"/>
    <m/>
    <m/>
    <m/>
    <m/>
    <s v="Bombeo Mecánico"/>
    <s v="Batch"/>
    <s v="S"/>
    <s v="Batch"/>
    <n v="2.7440000000000002"/>
    <n v="19.21"/>
    <n v="20"/>
    <n v="20"/>
    <n v="1"/>
    <n v="19"/>
    <n v="20"/>
    <n v="20"/>
    <s v="Camioneros"/>
    <m/>
    <s v="S/D"/>
    <s v="A"/>
    <s v="SP- 09"/>
    <s v="Señal Picada"/>
    <x v="1"/>
    <s v="SP-426aCY51W"/>
  </r>
  <r>
    <s v="BOLLAND &amp; CIA. S.A.U"/>
    <d v="2023-12-01T00:00:00"/>
    <s v="Rincon de los Sauces"/>
    <s v="Señal Picada VAM"/>
    <s v="SP- 09"/>
    <n v="222052"/>
    <s v="Pozo productor "/>
    <s v="SP-428a"/>
    <s v="SP-428a"/>
    <m/>
    <s v="Integridad y Corrosión"/>
    <s v="Inhibidor de corrosión"/>
    <x v="3"/>
    <n v="1000232729"/>
    <n v="19.93"/>
    <n v="2.8980000000000001"/>
    <n v="17.032"/>
    <n v="150"/>
    <n v="38.32"/>
    <n v="150"/>
    <s v="Caudal de agua entre batchs"/>
    <x v="1"/>
    <n v="2"/>
    <n v="2"/>
    <n v="76.64"/>
    <n v="76.64"/>
    <n v="76.64"/>
    <d v="2016-06-26T00:00:00"/>
    <s v="Programado"/>
    <d v="2019-11-22T00:00:00"/>
    <s v="BNDFI 0001-8 - Minuta YPF 22-11-2019"/>
    <s v="Mariana del Pozo"/>
    <m/>
    <m/>
    <m/>
    <m/>
    <s v="Cavidad Progresiva"/>
    <s v="Batch"/>
    <s v="Q"/>
    <s v="Batch"/>
    <n v="2.5548000000000002"/>
    <n v="38.32"/>
    <n v="38.32"/>
    <n v="38.32"/>
    <n v="1"/>
    <n v="38"/>
    <n v="38"/>
    <n v="38"/>
    <s v="Camioneros"/>
    <m/>
    <n v="2982"/>
    <s v="A"/>
    <s v="SP- 09"/>
    <s v="Señal Picada"/>
    <x v="1"/>
    <s v="SP-428aCY51W"/>
  </r>
  <r>
    <s v="BOLLAND &amp; CIA. S.A.U"/>
    <d v="2023-12-01T00:00:00"/>
    <s v="Rincon de los Sauces"/>
    <s v="Señal Picada VAM"/>
    <s v="SP- 09"/>
    <n v="222052"/>
    <s v="Pozo productor "/>
    <s v="SP-429a"/>
    <s v="SP-429a"/>
    <m/>
    <s v="Integridad y Corrosión"/>
    <s v="Inhibidor de corrosión"/>
    <x v="3"/>
    <n v="1000232729"/>
    <n v="59.3"/>
    <n v="2.4140000000000001"/>
    <n v="56.886000000000003"/>
    <n v="10"/>
    <n v="20"/>
    <n v="30"/>
    <s v="Caudal de agua entre batchs"/>
    <x v="1"/>
    <n v="4"/>
    <n v="4"/>
    <n v="80"/>
    <n v="80"/>
    <n v="80"/>
    <d v="2013-08-27T00:00:00"/>
    <s v="Programado"/>
    <d v="2021-09-07T00:00:00"/>
    <s v="0196-OESTE-21"/>
    <s v="Mariana del Pozo"/>
    <m/>
    <m/>
    <m/>
    <m/>
    <s v="Cavidad Progresiva"/>
    <s v="Batch"/>
    <s v="S"/>
    <s v="Batch&amp;Recirc"/>
    <n v="1.7065800000000002"/>
    <n v="11.95"/>
    <n v="20"/>
    <n v="20"/>
    <n v="1"/>
    <n v="12"/>
    <n v="20"/>
    <n v="20"/>
    <s v="Camioneros"/>
    <m/>
    <n v="1991"/>
    <s v="B"/>
    <s v="SP- 09"/>
    <s v="Señal Picada"/>
    <x v="1"/>
    <s v="SP-429aCY51W"/>
  </r>
  <r>
    <s v="BOLLAND &amp; CIA. S.A.U"/>
    <d v="2023-12-01T00:00:00"/>
    <s v="Rincon de los Sauces"/>
    <s v="Señal Picada VAM"/>
    <s v="SP-10"/>
    <n v="222052"/>
    <s v="Pozo productor "/>
    <s v="SP-517[00]a"/>
    <s v="SP-517[00]a"/>
    <m/>
    <s v="Integridad y Corrosión"/>
    <s v="Biocida"/>
    <x v="6"/>
    <n v="50600926"/>
    <n v="10.6"/>
    <n v="1.6659999999999999"/>
    <n v="8.9339999999999993"/>
    <n v="200"/>
    <n v="20"/>
    <n v="130"/>
    <s v="Caudal de agua entre batchs"/>
    <x v="1"/>
    <n v="2"/>
    <n v="2"/>
    <n v="40"/>
    <n v="40"/>
    <n v="40"/>
    <d v="2018-01-18T00:00:00"/>
    <s v="Programado"/>
    <d v="2021-06-26T00:00:00"/>
    <s v="BND21-IT640-0621"/>
    <s v="Mariana del Pozo"/>
    <m/>
    <m/>
    <m/>
    <m/>
    <s v="Bombeo Mecánico"/>
    <s v="Batch"/>
    <s v="Q"/>
    <s v="Batch"/>
    <n v="1.1614199999999999"/>
    <n v="17.420000000000002"/>
    <n v="20"/>
    <n v="20"/>
    <n v="1"/>
    <n v="17"/>
    <n v="20"/>
    <n v="20"/>
    <s v="Camioneros"/>
    <m/>
    <n v="2171"/>
    <s v="B"/>
    <s v="SP-10"/>
    <s v="Señal Picada"/>
    <x v="1"/>
    <s v="SP-517[00]aBX960"/>
  </r>
  <r>
    <s v="BOLLAND &amp; CIA. S.A.U"/>
    <d v="2023-12-01T00:00:00"/>
    <s v="Rincon de los Sauces"/>
    <s v="Señal Picada VAM"/>
    <s v="SP-10"/>
    <n v="222052"/>
    <s v="Pozo productor "/>
    <s v="SP-517[00]a"/>
    <s v="SP-517[00]a"/>
    <m/>
    <s v="Integridad y Corrosión"/>
    <s v="Inhibidor de corrosión"/>
    <x v="3"/>
    <n v="1000232729"/>
    <n v="10.6"/>
    <n v="1.6659999999999999"/>
    <n v="8.9339999999999993"/>
    <n v="200"/>
    <n v="20"/>
    <n v="130"/>
    <s v="Caudal de agua entre batchs"/>
    <x v="1"/>
    <n v="2"/>
    <n v="2"/>
    <n v="40"/>
    <n v="40"/>
    <n v="40"/>
    <d v="2018-01-18T00:00:00"/>
    <s v="Programado"/>
    <d v="2021-06-26T00:00:00"/>
    <s v="BND21-IT640-0621"/>
    <s v="Mariana del Pozo"/>
    <m/>
    <m/>
    <m/>
    <m/>
    <s v="Bombeo Mecánico"/>
    <s v="Batch"/>
    <s v="Q"/>
    <s v="Batch"/>
    <n v="1.1614199999999999"/>
    <n v="17.420000000000002"/>
    <n v="20"/>
    <n v="20"/>
    <n v="1"/>
    <n v="17"/>
    <n v="20"/>
    <n v="20"/>
    <s v="Camioneros"/>
    <m/>
    <n v="2171"/>
    <s v="B"/>
    <s v="SP-10"/>
    <s v="Señal Picada"/>
    <x v="1"/>
    <s v="SP-517[00]aCY51W"/>
  </r>
  <r>
    <s v="BOLLAND &amp; CIA. S.A.U"/>
    <d v="2023-12-01T00:00:00"/>
    <s v="Rincon de los Sauces"/>
    <s v="Señal Picada VAM"/>
    <s v="SP-10"/>
    <n v="222052"/>
    <s v="Pozo productor "/>
    <s v="SP-501[00]a"/>
    <s v="SP-501[00]a"/>
    <m/>
    <s v="Integridad y Corrosión"/>
    <s v="Biocida"/>
    <x v="6"/>
    <n v="50600926"/>
    <n v="58.7"/>
    <n v="1.802"/>
    <n v="56.898000000000003"/>
    <n v="180"/>
    <n v="20.48"/>
    <n v="12"/>
    <s v="Caudal de agua entre batchs"/>
    <x v="1"/>
    <n v="1"/>
    <n v="1"/>
    <n v="20.48"/>
    <n v="20.48"/>
    <n v="20.48"/>
    <d v="2021-03-03T00:00:00"/>
    <s v="Programado"/>
    <d v="2022-01-18T00:00:00"/>
    <s v="0010-OESTE-22"/>
    <s v="Mariana del Pozo"/>
    <m/>
    <m/>
    <m/>
    <m/>
    <s v="Cavidad Progresiva"/>
    <s v="Batch"/>
    <s v="M"/>
    <s v="Batch&amp;Recirc"/>
    <n v="0.68277600000000005"/>
    <n v="20.48"/>
    <n v="20.48"/>
    <n v="20.48"/>
    <n v="1"/>
    <n v="20"/>
    <n v="20"/>
    <n v="20"/>
    <s v="Camioneros"/>
    <m/>
    <s v="S/D"/>
    <s v="B"/>
    <s v="SP-10"/>
    <s v="Señal Picada"/>
    <x v="1"/>
    <s v="SP-501[00]aBX960"/>
  </r>
  <r>
    <s v="BOLLAND &amp; CIA. S.A.U"/>
    <d v="2023-12-01T00:00:00"/>
    <s v="Rincon de los Sauces"/>
    <s v="Señal Picada VAM"/>
    <s v="SP-10"/>
    <n v="222052"/>
    <s v="Pozo productor "/>
    <s v="SP-501[00]a"/>
    <s v="SP-501[00]a"/>
    <m/>
    <s v="Integridad y Corrosión"/>
    <s v="Inhibidor de corrosión"/>
    <x v="3"/>
    <n v="1000232729"/>
    <n v="58.7"/>
    <n v="1.802"/>
    <n v="56.898000000000003"/>
    <n v="180"/>
    <n v="42.67"/>
    <n v="25"/>
    <s v="Caudal de agua entre batchs"/>
    <x v="1"/>
    <n v="1"/>
    <n v="1"/>
    <n v="42.67"/>
    <n v="42.67"/>
    <n v="42.67"/>
    <d v="2021-03-03T00:00:00"/>
    <s v="Programado"/>
    <d v="2022-01-18T00:00:00"/>
    <s v="0010-OESTE-22"/>
    <s v="Mariana del Pozo"/>
    <m/>
    <m/>
    <m/>
    <m/>
    <s v="Cavidad Progresiva"/>
    <s v="Batch"/>
    <s v="M"/>
    <s v="Batch&amp;Recirc"/>
    <n v="1.42245"/>
    <n v="42.67"/>
    <n v="42.67"/>
    <n v="42.67"/>
    <n v="1"/>
    <n v="43"/>
    <n v="43"/>
    <n v="43"/>
    <s v="Camioneros"/>
    <m/>
    <s v="S/D"/>
    <s v="B"/>
    <s v="SP-10"/>
    <s v="Señal Picada"/>
    <x v="1"/>
    <s v="SP-501[00]aCY51W"/>
  </r>
  <r>
    <s v="BOLLAND &amp; CIA. S.A.U"/>
    <d v="2023-12-01T00:00:00"/>
    <s v="Rincon de los Sauces"/>
    <s v="Señal Picada VAM"/>
    <s v="SP- 09"/>
    <n v="222052"/>
    <s v="Pozo productor "/>
    <s v="SP-518[00]a"/>
    <s v="SP-518[00]a"/>
    <m/>
    <s v="Integridad y Corrosión"/>
    <s v="Inhibidor de corrosión"/>
    <x v="3"/>
    <n v="1000232729"/>
    <n v="51.5"/>
    <n v="1.895"/>
    <n v="49.604999999999997"/>
    <n v="200"/>
    <n v="63.99"/>
    <n v="86"/>
    <s v="Caudal de agua entre batchs"/>
    <x v="1"/>
    <n v="2"/>
    <n v="2"/>
    <n v="127.98"/>
    <n v="127.98"/>
    <n v="127.98"/>
    <d v="2018-03-28T00:00:00"/>
    <s v="Programado"/>
    <d v="2021-07-13T00:00:00"/>
    <s v="BND21-IT652-0721"/>
    <s v="Mariana del Pozo"/>
    <m/>
    <m/>
    <m/>
    <m/>
    <s v="Bombeo Mecánico"/>
    <s v="Batch"/>
    <s v="Q"/>
    <s v="Batch"/>
    <n v="4.2660299999999998"/>
    <n v="63.99"/>
    <n v="63.99"/>
    <n v="63.99"/>
    <n v="1"/>
    <n v="64"/>
    <n v="64"/>
    <n v="64"/>
    <s v="Camioneros"/>
    <m/>
    <n v="2101"/>
    <s v="B"/>
    <s v="SP- 09"/>
    <s v="Señal Picada"/>
    <x v="1"/>
    <s v="SP-518[00]aCY51W"/>
  </r>
  <r>
    <s v="BOLLAND &amp; CIA. S.A.U"/>
    <d v="2023-12-01T00:00:00"/>
    <s v="Rincon de los Sauces"/>
    <s v="Señal Picada VAM"/>
    <s v="SP- 09"/>
    <n v="222052"/>
    <s v="Pozo productor "/>
    <s v="SP-518[00]a"/>
    <s v="SP-518[00]a"/>
    <m/>
    <s v="Integridad y Corrosión"/>
    <s v="Biocida"/>
    <x v="6"/>
    <n v="50600926"/>
    <n v="51.5"/>
    <n v="1.895"/>
    <n v="49.604999999999997"/>
    <n v="200"/>
    <n v="43.16"/>
    <n v="58"/>
    <s v="Caudal de agua entre batchs"/>
    <x v="1"/>
    <n v="2"/>
    <n v="2"/>
    <n v="86.32"/>
    <n v="86.32"/>
    <n v="86.32"/>
    <d v="2018-03-28T00:00:00"/>
    <s v="Programado"/>
    <d v="2021-07-13T00:00:00"/>
    <s v="BND21-IT652-0721"/>
    <s v="Mariana del Pozo"/>
    <m/>
    <m/>
    <m/>
    <m/>
    <s v="Bombeo Mecánico"/>
    <s v="Batch"/>
    <s v="Q"/>
    <s v="Batch&amp;Recirc"/>
    <n v="2.8770899999999995"/>
    <n v="43.16"/>
    <n v="43.16"/>
    <n v="43.16"/>
    <n v="1"/>
    <n v="43"/>
    <n v="43"/>
    <n v="43"/>
    <s v="Camioneros"/>
    <m/>
    <n v="2101"/>
    <s v="B"/>
    <s v="SP- 09"/>
    <s v="Señal Picada"/>
    <x v="1"/>
    <s v="SP-518[00]aBX960"/>
  </r>
  <r>
    <s v="BOLLAND &amp; CIA. S.A.U"/>
    <d v="2023-12-01T00:00:00"/>
    <s v="Rincon de los Sauces"/>
    <s v="Señal Picada VAM"/>
    <s v="SP- 09"/>
    <n v="222052"/>
    <s v="Pozo productor "/>
    <s v="SP-86a(I)"/>
    <s v="SP-86a(I)"/>
    <m/>
    <s v="Integridad y Corrosión"/>
    <s v="Inhibidor de corrosión"/>
    <x v="3"/>
    <n v="1000232729"/>
    <n v="54.1"/>
    <n v="2.1640000000000001"/>
    <n v="51.936"/>
    <n v="100"/>
    <n v="32.72"/>
    <n v="90"/>
    <s v="Caudal de agua entre batchs"/>
    <x v="1"/>
    <n v="4"/>
    <n v="4"/>
    <n v="130.88"/>
    <n v="130.88"/>
    <n v="130.88"/>
    <d v="2014-12-16T00:00:00"/>
    <s v="Programado"/>
    <d v="2018-11-27T00:00:00"/>
    <s v="BND21-IT278-1118"/>
    <s v="Mariana del Pozo"/>
    <m/>
    <m/>
    <m/>
    <m/>
    <s v="Bombeo Mecánico"/>
    <s v="Batch"/>
    <s v="S"/>
    <s v="Batch"/>
    <n v="4.6742400000000002"/>
    <n v="32.72"/>
    <n v="32.72"/>
    <n v="32.72"/>
    <n v="1"/>
    <n v="33"/>
    <n v="33"/>
    <n v="33"/>
    <s v="Camioneros"/>
    <m/>
    <n v="1866"/>
    <s v="B"/>
    <s v="SP- 09"/>
    <s v="Señal Picada"/>
    <x v="1"/>
    <s v="SP-86a(I)CY51W"/>
  </r>
  <r>
    <s v="BOLLAND &amp; CIA. S.A.U"/>
    <d v="2023-12-01T00:00:00"/>
    <s v="Rincon de los Sauces"/>
    <s v="Señal Picada VAM"/>
    <s v="SP- 09"/>
    <n v="222052"/>
    <s v="Pozo productor "/>
    <s v="SP-86a(I)"/>
    <s v="SP-86a(I)"/>
    <m/>
    <s v="Integridad y Corrosión"/>
    <s v="Biocida"/>
    <x v="6"/>
    <n v="50600926"/>
    <n v="54.1"/>
    <n v="2.1640000000000001"/>
    <n v="51.936"/>
    <n v="100"/>
    <n v="50.64"/>
    <n v="65"/>
    <s v="Caudal de agua entre batchs"/>
    <x v="1"/>
    <n v="2"/>
    <n v="2"/>
    <n v="101.28"/>
    <n v="101.28"/>
    <n v="101.28"/>
    <d v="2014-12-16T00:00:00"/>
    <s v="Programado"/>
    <d v="2018-11-27T00:00:00"/>
    <s v="BND21-IT278-1118"/>
    <s v="Mariana del Pozo"/>
    <m/>
    <m/>
    <m/>
    <m/>
    <s v="Bombeo Mecánico"/>
    <s v="Batch"/>
    <s v="Q"/>
    <s v="Batch&amp;Recirc"/>
    <n v="3.3758400000000002"/>
    <n v="50.64"/>
    <n v="50.64"/>
    <n v="50.64"/>
    <n v="1"/>
    <n v="51"/>
    <n v="51"/>
    <n v="51"/>
    <s v="Camioneros"/>
    <m/>
    <n v="1866"/>
    <s v="B"/>
    <s v="SP- 09"/>
    <s v="Señal Picada"/>
    <x v="1"/>
    <s v="SP-86a(I)BX960"/>
  </r>
  <r>
    <s v="BOLLAND &amp; CIA. S.A.U"/>
    <d v="2023-12-01T00:00:00"/>
    <s v="Rincon de los Sauces"/>
    <s v="Señal Picada VAM"/>
    <s v="SP- 09"/>
    <n v="222052"/>
    <s v="Pozo productor "/>
    <s v="SP-90(I)[00]a"/>
    <s v="SP-90(I)[00]a"/>
    <m/>
    <s v="Integridad y Corrosión"/>
    <s v="Biocida"/>
    <x v="6"/>
    <n v="50600926"/>
    <n v="36"/>
    <n v="5.76"/>
    <n v="30.24"/>
    <n v="100"/>
    <n v="20"/>
    <n v="40"/>
    <s v="Caudal de agua entre batchs"/>
    <x v="1"/>
    <n v="2"/>
    <n v="2"/>
    <n v="40"/>
    <n v="40"/>
    <n v="40"/>
    <d v="2019-05-21T00:00:00"/>
    <s v="Programado"/>
    <d v="2020-10-22T00:00:00"/>
    <s v="BND21-IT519-1020"/>
    <s v="Mariana del Pozo"/>
    <m/>
    <m/>
    <m/>
    <m/>
    <s v="Bombeo Mecánico"/>
    <s v="Batch"/>
    <s v="Q"/>
    <s v="Batch"/>
    <n v="1.2096"/>
    <n v="18.14"/>
    <n v="20"/>
    <n v="20"/>
    <n v="1"/>
    <n v="18"/>
    <n v="20"/>
    <n v="20"/>
    <s v="Camioneros"/>
    <m/>
    <n v="1697"/>
    <s v="A"/>
    <s v="SP- 09"/>
    <s v="Señal Picada"/>
    <x v="1"/>
    <s v="SP-90(I)[00]aBX960"/>
  </r>
  <r>
    <s v="BOLLAND &amp; CIA. S.A.U"/>
    <d v="2023-12-01T00:00:00"/>
    <s v="Rincon de los Sauces"/>
    <s v="Señal Picada VAM"/>
    <s v="SP- 09"/>
    <n v="222052"/>
    <s v="Pozo productor "/>
    <s v="SP-90(I)[00]a"/>
    <s v="SP-90(I)[00]a"/>
    <m/>
    <s v="Integridad y Corrosión"/>
    <s v="Inhibidor de corrosión"/>
    <x v="3"/>
    <n v="1000232729"/>
    <n v="36"/>
    <n v="5.76"/>
    <n v="30.24"/>
    <n v="100"/>
    <n v="20"/>
    <n v="75"/>
    <s v="Caudal de agua entre batchs"/>
    <x v="1"/>
    <n v="4"/>
    <n v="4"/>
    <n v="80"/>
    <n v="80"/>
    <n v="80"/>
    <d v="2015-12-02T00:00:00"/>
    <s v="Programado"/>
    <d v="2020-10-22T00:00:00"/>
    <s v="BND21-IT519-1020"/>
    <s v="Mariana del Pozo"/>
    <m/>
    <m/>
    <m/>
    <m/>
    <s v="Bombeo Mecánico"/>
    <s v="Batch"/>
    <s v="S"/>
    <s v="Batch&amp;Recirc"/>
    <n v="2.2679999999999998"/>
    <n v="15.88"/>
    <n v="20"/>
    <n v="20"/>
    <n v="1"/>
    <n v="16"/>
    <n v="20"/>
    <n v="20"/>
    <s v="Camioneros"/>
    <m/>
    <n v="1697"/>
    <s v="A"/>
    <s v="SP- 09"/>
    <s v="Señal Picada"/>
    <x v="1"/>
    <s v="SP-90(I)[00]aCY51W"/>
  </r>
  <r>
    <s v="BOLLAND &amp; CIA. S.A.U"/>
    <d v="2023-12-01T00:00:00"/>
    <s v="Rincon de los Sauces"/>
    <s v="Señal Picada VAM"/>
    <s v="VAM"/>
    <n v="221169"/>
    <s v="Pozo productor "/>
    <s v="VAM-25a"/>
    <s v="VAM-25a"/>
    <m/>
    <s v="Integridad y Corrosión"/>
    <s v="Inhibidor de corrosión"/>
    <x v="3"/>
    <n v="1000232729"/>
    <n v="68"/>
    <n v="8.2959999999999994"/>
    <n v="59.704000000000001"/>
    <n v="2700"/>
    <n v="35.82"/>
    <n v="40"/>
    <s v="Caudal de agua entre batchs"/>
    <x v="1"/>
    <n v="2"/>
    <n v="2"/>
    <n v="71.64"/>
    <n v="71.64"/>
    <n v="71.64"/>
    <d v="2020-11-12T00:00:00"/>
    <s v="Programado"/>
    <d v="2022-01-25T00:00:00"/>
    <s v="0018-OESTE-22"/>
    <s v="Mariana del Pozo"/>
    <m/>
    <m/>
    <m/>
    <m/>
    <s v="Electro Sumergible"/>
    <s v="Batch"/>
    <s v="Q"/>
    <s v="Batch"/>
    <n v="2.3881600000000001"/>
    <n v="35.82"/>
    <n v="35.82"/>
    <n v="35.82"/>
    <n v="1"/>
    <n v="36"/>
    <n v="36"/>
    <n v="36"/>
    <s v="VAM"/>
    <m/>
    <n v="1470"/>
    <s v="A"/>
    <s v="VAM"/>
    <s v="Volcán Auca Mahuida"/>
    <x v="1"/>
    <s v="VAM-25aCY51W"/>
  </r>
  <r>
    <s v="BOLLAND &amp; CIA. S.A.U"/>
    <d v="2023-12-01T00:00:00"/>
    <s v="Rincon de los Sauces"/>
    <s v="Señal Picada VAM"/>
    <s v="VAM"/>
    <n v="221169"/>
    <s v="Pozo productor "/>
    <s v="VAM-15a"/>
    <s v="VAM-15a"/>
    <m/>
    <s v="Integridad y Corrosión"/>
    <s v="Inhibidor de corrosión"/>
    <x v="3"/>
    <n v="1000232729"/>
    <n v="11.04"/>
    <n v="4.968"/>
    <n v="6.0720000000000001"/>
    <n v="1100"/>
    <n v="29.15"/>
    <n v="160"/>
    <s v="Caudal de agua entre batchs"/>
    <x v="1"/>
    <n v="1"/>
    <n v="1"/>
    <n v="29.15"/>
    <n v="29.15"/>
    <n v="29.15"/>
    <d v="2013-03-29T00:00:00"/>
    <s v="Programado"/>
    <d v="2022-11-29T00:00:00"/>
    <s v="0322-OESTE-22"/>
    <s v="Mariana del Pozo"/>
    <m/>
    <m/>
    <m/>
    <m/>
    <s v="Bombeo Mecánico"/>
    <s v="Batch"/>
    <s v="M"/>
    <s v="Batch"/>
    <n v="0.97151999999999994"/>
    <n v="29.15"/>
    <n v="29.15"/>
    <n v="29.15"/>
    <n v="1"/>
    <n v="29"/>
    <n v="29"/>
    <n v="29"/>
    <s v="VAM"/>
    <m/>
    <n v="2898"/>
    <s v="B"/>
    <s v="VAM"/>
    <s v="Volcán Auca Mahuida"/>
    <x v="1"/>
    <s v="VAM-15aCY51W"/>
  </r>
  <r>
    <s v="BOLLAND &amp; CIA. S.A.U"/>
    <d v="2023-12-01T00:00:00"/>
    <s v="Rincon de los Sauces"/>
    <s v="Señal Picada VAM"/>
    <s v="VAM"/>
    <n v="221169"/>
    <s v="Pozo productor "/>
    <s v="VAM-27a"/>
    <s v="VAM-27a"/>
    <m/>
    <s v="Integridad y Corrosión"/>
    <s v="Biocida"/>
    <x v="6"/>
    <n v="50600926"/>
    <n v="18"/>
    <n v="8.1"/>
    <n v="9.9"/>
    <n v="2000"/>
    <n v="59.4"/>
    <n v="400"/>
    <s v="Caudal de agua entre batchs"/>
    <x v="1"/>
    <n v="2"/>
    <n v="2"/>
    <n v="118.8"/>
    <n v="118.8"/>
    <n v="118.8"/>
    <d v="2017-10-08T00:00:00"/>
    <s v="Programado"/>
    <d v="2022-12-14T00:00:00"/>
    <s v="0328-OESTE-22"/>
    <s v="Mariana del Pozo"/>
    <m/>
    <m/>
    <m/>
    <m/>
    <s v="Bombeo Mecánico"/>
    <s v="Batch"/>
    <s v="Q"/>
    <s v="Batch"/>
    <n v="3.96"/>
    <n v="59.4"/>
    <n v="59.4"/>
    <n v="59.4"/>
    <n v="1"/>
    <n v="59"/>
    <n v="59"/>
    <n v="59"/>
    <s v="VAM"/>
    <m/>
    <n v="1845"/>
    <s v="A"/>
    <s v="VAM"/>
    <s v="Volcán Auca Mahuida"/>
    <x v="1"/>
    <s v="VAM-27aBX960"/>
  </r>
  <r>
    <s v="BOLLAND &amp; CIA. S.A.U"/>
    <d v="2023-12-01T00:00:00"/>
    <s v="Rincon de los Sauces"/>
    <s v="Señal Picada VAM"/>
    <s v="VAM"/>
    <n v="221169"/>
    <s v="Pozo productor "/>
    <s v="VAM-31a"/>
    <s v="VAM-31a"/>
    <m/>
    <s v="Integridad y Corrosión"/>
    <s v="Inhibidor de corrosión"/>
    <x v="3"/>
    <n v="1000232729"/>
    <n v="39.520000000000003"/>
    <n v="35.173000000000002"/>
    <n v="4.3470000000000004"/>
    <n v="786"/>
    <n v="20"/>
    <n v="100"/>
    <s v="Caudal de agua entre batchs"/>
    <x v="1"/>
    <n v="2"/>
    <n v="2"/>
    <n v="40"/>
    <n v="40"/>
    <n v="40"/>
    <d v="2017-01-27T00:00:00"/>
    <s v="Programado"/>
    <d v="2020-09-25T00:00:00"/>
    <s v="BND21-IT512-0920"/>
    <s v="Mariana del Pozo"/>
    <m/>
    <m/>
    <m/>
    <m/>
    <s v="Electro Sumergible"/>
    <s v="Batch"/>
    <s v="Q"/>
    <s v="Batch"/>
    <n v="0.43470000000000003"/>
    <n v="6.52"/>
    <n v="20"/>
    <n v="20"/>
    <n v="1"/>
    <n v="7"/>
    <n v="20"/>
    <n v="20"/>
    <s v="VAM"/>
    <m/>
    <n v="1916"/>
    <s v="A"/>
    <s v="VAM"/>
    <s v="Volcán Auca Mahuida"/>
    <x v="1"/>
    <s v="VAM-31aCY51W"/>
  </r>
  <r>
    <s v="BOLLAND &amp; CIA. S.A.U"/>
    <d v="2023-12-01T00:00:00"/>
    <s v="Rincon de los Sauces"/>
    <s v="Señal Picada VAM"/>
    <s v="VAM"/>
    <n v="221169"/>
    <s v="Pozo productor "/>
    <s v="VAM-46a"/>
    <s v="VAM-46a"/>
    <m/>
    <s v="Integridad y Corrosión"/>
    <s v="Inhibidor de corrosión"/>
    <x v="3"/>
    <n v="1000232729"/>
    <n v="29.25"/>
    <n v="5.85"/>
    <n v="23.4"/>
    <n v="780"/>
    <n v="24.57"/>
    <n v="70"/>
    <s v="Caudal de agua entre batchs"/>
    <x v="1"/>
    <n v="2"/>
    <n v="2"/>
    <n v="49.14"/>
    <n v="49.14"/>
    <n v="49.14"/>
    <d v="2014-09-05T00:00:00"/>
    <s v="Programado"/>
    <d v="2021-06-25T00:00:00"/>
    <s v="BND21-IT641-0621"/>
    <s v="Mariana del Pozo"/>
    <m/>
    <m/>
    <m/>
    <m/>
    <s v="Bombeo Mecánico"/>
    <s v="Batch"/>
    <s v="Q"/>
    <s v="Batch"/>
    <n v="1.6379999999999999"/>
    <n v="24.57"/>
    <n v="24.57"/>
    <n v="24.57"/>
    <n v="1"/>
    <n v="25"/>
    <n v="25"/>
    <n v="25"/>
    <s v="VAM"/>
    <m/>
    <n v="2067"/>
    <s v="B"/>
    <s v="VAM"/>
    <s v="Volcán Auca Mahuida"/>
    <x v="1"/>
    <s v="VAM-46aCY51W"/>
  </r>
  <r>
    <s v="BOLLAND &amp; CIA. S.A.U"/>
    <d v="2023-12-01T00:00:00"/>
    <s v="Rincon de los Sauces"/>
    <s v="Señal Picada VAM"/>
    <s v="VAM"/>
    <n v="221169"/>
    <s v="Pozo productor "/>
    <s v="VAM-47a"/>
    <s v="VAM-47a"/>
    <m/>
    <s v="Integridad y Corrosión"/>
    <s v="Inhibidor de corrosión"/>
    <x v="3"/>
    <n v="1000232729"/>
    <n v="13"/>
    <n v="9.1"/>
    <n v="3.9"/>
    <n v="240"/>
    <n v="27.79"/>
    <n v="475"/>
    <s v="Caudal de agua entre batchs"/>
    <x v="1"/>
    <n v="2"/>
    <n v="2"/>
    <n v="55.58"/>
    <n v="55.58"/>
    <n v="55.58"/>
    <d v="2015-01-13T00:00:00"/>
    <s v="Programado"/>
    <d v="2023-03-29T00:00:00"/>
    <s v="0092-OESTE-23"/>
    <s v="Mariana del Pozo"/>
    <m/>
    <m/>
    <m/>
    <m/>
    <s v="Bombeo Mecánico"/>
    <s v="Batch"/>
    <s v="Q"/>
    <s v="Batch"/>
    <n v="1.8525"/>
    <n v="27.79"/>
    <n v="27.79"/>
    <n v="27.79"/>
    <n v="1"/>
    <n v="28"/>
    <n v="28"/>
    <n v="28"/>
    <s v="VAM"/>
    <m/>
    <n v="1733"/>
    <s v="A"/>
    <s v="VAM"/>
    <s v="Volcán Auca Mahuida"/>
    <x v="1"/>
    <s v="VAM-47aCY51W"/>
  </r>
  <r>
    <s v="BOLLAND &amp; CIA. S.A.U"/>
    <d v="2023-12-01T00:00:00"/>
    <s v="Rincon de los Sauces"/>
    <s v="Señal Picada VAM"/>
    <s v="VAM"/>
    <n v="221169"/>
    <s v="Pozo productor "/>
    <s v="VAM-50a"/>
    <s v="VAM-50a"/>
    <m/>
    <s v="Integridad y Corrosión"/>
    <s v="Inhibidor de corrosión"/>
    <x v="3"/>
    <n v="1000232729"/>
    <n v="39"/>
    <n v="4.29"/>
    <n v="34.71"/>
    <n v="929"/>
    <n v="41.65"/>
    <n v="40"/>
    <s v="Caudal de agua entre batchs"/>
    <x v="1"/>
    <n v="1"/>
    <n v="1"/>
    <n v="41.65"/>
    <n v="41.65"/>
    <n v="41.65"/>
    <d v="2014-03-07T00:00:00"/>
    <s v="Programado"/>
    <d v="2021-11-12T00:00:00"/>
    <s v="0277-OESTE-21"/>
    <m/>
    <m/>
    <m/>
    <m/>
    <m/>
    <s v="Bombeo Mecánico"/>
    <s v="Batch"/>
    <s v="M"/>
    <s v="Batch"/>
    <n v="1.3884000000000001"/>
    <n v="41.65"/>
    <n v="41.65"/>
    <n v="41.65"/>
    <n v="1"/>
    <n v="42"/>
    <n v="42"/>
    <n v="42"/>
    <s v="VAM"/>
    <m/>
    <n v="1831"/>
    <s v="B"/>
    <s v="VAM"/>
    <s v="Volcán Auca Mahuida"/>
    <x v="1"/>
    <s v="VAM-50aCY51W"/>
  </r>
  <r>
    <s v="BOLLAND &amp; CIA. S.A.U"/>
    <d v="2023-12-01T00:00:00"/>
    <s v="Rincon de los Sauces"/>
    <s v="Señal Picada VAM"/>
    <s v="VAM"/>
    <n v="221169"/>
    <s v="Pozo productor "/>
    <s v="VAM-73(d)[00]a"/>
    <s v="VAM-73(d)[00]a"/>
    <m/>
    <s v="Integridad y Corrosión"/>
    <s v="Inhibidor de corrosión"/>
    <x v="3"/>
    <n v="1000232729"/>
    <n v="14.3"/>
    <n v="9.4380000000000006"/>
    <n v="4.8620000000000001"/>
    <n v="524"/>
    <n v="20"/>
    <n v="250"/>
    <s v="Caudal de agua entre batchs"/>
    <x v="1"/>
    <n v="2"/>
    <n v="0"/>
    <n v="40"/>
    <n v="0"/>
    <n v="0"/>
    <d v="2017-03-02T00:00:00"/>
    <s v="Programado"/>
    <d v="2019-10-10T00:00:00"/>
    <s v="BND21-IT451-1019"/>
    <s v="Mariana del Pozo"/>
    <m/>
    <m/>
    <m/>
    <m/>
    <s v="Bombeo Mecánico"/>
    <s v="Batch"/>
    <s v="Q"/>
    <s v="Batch"/>
    <n v="1.2155"/>
    <n v="18.23"/>
    <n v="20"/>
    <n v="20"/>
    <n v="1"/>
    <n v="18"/>
    <n v="20"/>
    <n v="20"/>
    <s v="VAM"/>
    <m/>
    <n v="1541"/>
    <s v="A"/>
    <s v="VAM"/>
    <s v="Volcán Auca Mahuida"/>
    <x v="0"/>
    <s v="VAM-73(d)[00]aCY51W"/>
  </r>
  <r>
    <s v="BOLLAND &amp; CIA. S.A.U"/>
    <d v="2023-12-01T00:00:00"/>
    <s v="Rincon de los Sauces"/>
    <s v="Señal Picada VAM"/>
    <s v="VAM"/>
    <n v="221169"/>
    <s v="Pozo productor "/>
    <s v="VAM-65a(d)"/>
    <s v="VAM-65a(d)"/>
    <m/>
    <s v="Aseguramiento de Flujo"/>
    <s v="Inhibidor de parafinas"/>
    <x v="7"/>
    <n v="1000544363"/>
    <n v="14.4"/>
    <n v="14.342000000000001"/>
    <n v="5.8000000000000003E-2"/>
    <n v="2477"/>
    <n v="600.21"/>
    <n v="2790"/>
    <s v="Recomendación técnica en litros (por día, mes o batch)"/>
    <x v="1"/>
    <n v="2"/>
    <n v="1"/>
    <n v="1200.42"/>
    <n v="600.21"/>
    <n v="600.21"/>
    <d v="2021-02-21T00:00:00"/>
    <s v="Programado"/>
    <d v="2023-03-08T00:00:00"/>
    <s v="Minuta YPF 18-4-23"/>
    <s v="Mariana del Pozo"/>
    <m/>
    <m/>
    <m/>
    <m/>
    <s v="Bombeo Mecánico"/>
    <s v="Batch"/>
    <s v="Q"/>
    <s v="Batch"/>
    <n v="40.014180000000003"/>
    <n v="600.21"/>
    <n v="600.21"/>
    <n v="600.21"/>
    <n v="1"/>
    <n v="600"/>
    <n v="600"/>
    <n v="600"/>
    <s v="VAM"/>
    <m/>
    <n v="1624"/>
    <s v="A"/>
    <s v="VAM"/>
    <s v="Volcán Auca Mahuida"/>
    <x v="1"/>
    <s v="VAM-65a(d)IPB658"/>
  </r>
  <r>
    <s v="BOLLAND &amp; CIA. S.A.U"/>
    <d v="2023-12-01T00:00:00"/>
    <s v="Rincon de los Sauces"/>
    <s v="Señal Picada VAM"/>
    <s v=""/>
    <n v="222052"/>
    <s v="Observaciones"/>
    <m/>
    <s v="Calderín PTC CO"/>
    <m/>
    <s v="Integridad y Corrosión"/>
    <s v="Inhibidor de corrosión"/>
    <x v="16"/>
    <n v="1000544375"/>
    <n v="0"/>
    <n v="0"/>
    <n v="0"/>
    <n v="0"/>
    <n v="0"/>
    <n v="0"/>
    <s v="Recomendación técnica en litros (por día, mes o batch)"/>
    <x v="1"/>
    <e v="#N/A"/>
    <n v="0"/>
    <e v="#N/A"/>
    <n v="0"/>
    <n v="0"/>
    <d v="2022-12-05T00:00:00"/>
    <s v="Programado"/>
    <d v="2022-12-15T00:00:00"/>
    <s v="Reunión SP 15/12/22"/>
    <s v="Mariana del Pozo/Eckerman Mariangeles"/>
    <s v="Batch bimestral KPF15"/>
    <m/>
    <m/>
    <m/>
    <s v=""/>
    <s v="Batch"/>
    <s v="B"/>
    <s v="Batch"/>
    <n v="0"/>
    <n v="0"/>
    <n v="20"/>
    <n v="0"/>
    <n v="1"/>
    <n v="0"/>
    <n v="20"/>
    <n v="20"/>
    <s v="Camioneros"/>
    <m/>
    <s v="S/D"/>
    <s v="S/C"/>
    <s v=""/>
    <n v="0"/>
    <x v="0"/>
    <s v="Calderín PTC COKPF15"/>
  </r>
  <r>
    <s v="BOLLAND &amp; CIA. S.A.U"/>
    <d v="2023-12-01T00:00:00"/>
    <s v="Rincon de los Sauces"/>
    <s v="Señal Picada VAM"/>
    <s v=""/>
    <n v="222052"/>
    <s v="Observaciones"/>
    <m/>
    <s v="Calderín PTC CO"/>
    <m/>
    <s v="Integridad y Corrosión"/>
    <s v="Inhibidor de corrosión"/>
    <x v="16"/>
    <n v="1000544375"/>
    <n v="0"/>
    <n v="0"/>
    <n v="0"/>
    <n v="0"/>
    <n v="0"/>
    <n v="0"/>
    <s v="Recomendación técnica en litros (por día, mes o batch)"/>
    <x v="1"/>
    <e v="#N/A"/>
    <n v="0"/>
    <e v="#N/A"/>
    <n v="0"/>
    <m/>
    <d v="2022-12-05T00:00:00"/>
    <s v="Programado"/>
    <d v="2022-12-15T00:00:00"/>
    <s v="Reunión SP 15/12/22"/>
    <s v="Mariana del Pozo/Eckerman Mariangeles"/>
    <s v="Batch bimestral KPF15"/>
    <m/>
    <m/>
    <m/>
    <s v=""/>
    <s v="Batch"/>
    <s v="B"/>
    <s v="Batch"/>
    <n v="0"/>
    <n v="0"/>
    <n v="20"/>
    <n v="0"/>
    <n v="1"/>
    <n v="0"/>
    <n v="20"/>
    <n v="20"/>
    <s v="Camioneros"/>
    <m/>
    <s v="S/D"/>
    <s v="S/C"/>
    <s v=""/>
    <n v="0"/>
    <x v="0"/>
    <m/>
  </r>
  <r>
    <m/>
    <m/>
    <m/>
    <m/>
    <m/>
    <m/>
    <m/>
    <m/>
    <m/>
    <m/>
    <m/>
    <m/>
    <x v="17"/>
    <m/>
    <m/>
    <m/>
    <m/>
    <m/>
    <m/>
    <m/>
    <m/>
    <x v="3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</r>
  <r>
    <m/>
    <m/>
    <m/>
    <m/>
    <m/>
    <m/>
    <m/>
    <m/>
    <m/>
    <m/>
    <m/>
    <m/>
    <x v="17"/>
    <m/>
    <m/>
    <m/>
    <m/>
    <m/>
    <m/>
    <m/>
    <m/>
    <x v="3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</r>
  <r>
    <m/>
    <m/>
    <m/>
    <m/>
    <m/>
    <m/>
    <m/>
    <m/>
    <m/>
    <m/>
    <m/>
    <m/>
    <x v="17"/>
    <m/>
    <m/>
    <m/>
    <m/>
    <m/>
    <m/>
    <m/>
    <m/>
    <x v="3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</r>
  <r>
    <m/>
    <m/>
    <m/>
    <m/>
    <m/>
    <m/>
    <m/>
    <m/>
    <m/>
    <m/>
    <m/>
    <m/>
    <x v="17"/>
    <m/>
    <m/>
    <m/>
    <m/>
    <m/>
    <m/>
    <m/>
    <m/>
    <x v="3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</r>
  <r>
    <m/>
    <m/>
    <m/>
    <m/>
    <m/>
    <m/>
    <m/>
    <m/>
    <m/>
    <m/>
    <m/>
    <m/>
    <x v="17"/>
    <m/>
    <m/>
    <m/>
    <m/>
    <m/>
    <m/>
    <m/>
    <m/>
    <x v="3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</r>
  <r>
    <m/>
    <m/>
    <m/>
    <m/>
    <m/>
    <m/>
    <m/>
    <m/>
    <m/>
    <m/>
    <m/>
    <m/>
    <x v="17"/>
    <m/>
    <m/>
    <m/>
    <m/>
    <m/>
    <m/>
    <m/>
    <m/>
    <x v="3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</r>
  <r>
    <m/>
    <m/>
    <m/>
    <m/>
    <m/>
    <m/>
    <m/>
    <m/>
    <m/>
    <m/>
    <m/>
    <m/>
    <x v="17"/>
    <m/>
    <m/>
    <m/>
    <m/>
    <m/>
    <m/>
    <m/>
    <m/>
    <x v="3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</r>
  <r>
    <m/>
    <m/>
    <m/>
    <m/>
    <m/>
    <m/>
    <m/>
    <m/>
    <m/>
    <m/>
    <m/>
    <m/>
    <x v="17"/>
    <m/>
    <m/>
    <m/>
    <m/>
    <m/>
    <m/>
    <m/>
    <m/>
    <x v="3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</r>
  <r>
    <m/>
    <m/>
    <m/>
    <m/>
    <m/>
    <m/>
    <m/>
    <m/>
    <m/>
    <m/>
    <m/>
    <m/>
    <x v="17"/>
    <m/>
    <m/>
    <m/>
    <m/>
    <m/>
    <m/>
    <m/>
    <m/>
    <x v="3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</r>
  <r>
    <m/>
    <m/>
    <m/>
    <m/>
    <m/>
    <m/>
    <m/>
    <m/>
    <m/>
    <m/>
    <m/>
    <m/>
    <x v="17"/>
    <m/>
    <m/>
    <m/>
    <m/>
    <m/>
    <m/>
    <m/>
    <m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</r>
  <r>
    <m/>
    <m/>
    <m/>
    <m/>
    <m/>
    <m/>
    <m/>
    <m/>
    <m/>
    <m/>
    <m/>
    <m/>
    <x v="17"/>
    <m/>
    <m/>
    <m/>
    <m/>
    <m/>
    <m/>
    <m/>
    <m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8">
  <r>
    <s v="BOLLAND &amp; CIA. S.A.U"/>
    <d v="2023-12-01T00:00:00"/>
    <s v="Rincon de los Sauces"/>
    <s v="Señal Picada VAM"/>
    <s v="PIEDRAS NEGRAS"/>
    <x v="0"/>
    <s v="Linea de pozo"/>
    <x v="0"/>
    <s v="PN.a-19[00]a"/>
    <m/>
    <s v="Aseguramiento de Flujo"/>
    <s v="Inhibidor de hidratos"/>
    <s v="SB14"/>
    <n v="50600710"/>
    <n v="0"/>
    <n v="0"/>
    <n v="0"/>
    <n v="12815"/>
    <n v="30"/>
    <m/>
    <s v="Define el consumo un tercero o YPF"/>
    <s v="Continua"/>
    <n v="29"/>
    <n v="0"/>
    <n v="870"/>
    <n v="0"/>
    <n v="0"/>
    <m/>
    <s v="Programado"/>
    <d v="2016-09-11T00:00:00"/>
    <s v="Protocolo 54730"/>
    <m/>
    <m/>
    <m/>
    <m/>
    <m/>
    <s v="Surgente"/>
    <x v="0"/>
    <s v="C"/>
    <s v="Lin. Conduc."/>
    <n v="30"/>
    <n v="30"/>
    <n v="30"/>
    <n v="30"/>
    <n v="1"/>
    <n v="30"/>
    <n v="30"/>
    <n v="30"/>
    <s v="SP 2"/>
    <n v="1"/>
    <s v="S/D"/>
    <s v="A"/>
    <s v="PIEDRAS NEGRAS"/>
    <s v="Señal Picada"/>
    <x v="0"/>
    <s v="PN.a-19[00]aSB14"/>
  </r>
  <r>
    <s v="BOLLAND &amp; CIA. S.A.U"/>
    <d v="2023-12-01T00:00:00"/>
    <s v="Rincon de los Sauces"/>
    <s v="Señal Picada VAM"/>
    <s v=""/>
    <x v="0"/>
    <s v="Planta"/>
    <x v="1"/>
    <s v="PTG"/>
    <m/>
    <s v="Aseguramiento de Flujo"/>
    <s v="Inhibidor de hidratos"/>
    <s v="SB14"/>
    <n v="50600710"/>
    <n v="0"/>
    <n v="0"/>
    <n v="0"/>
    <n v="0"/>
    <n v="40"/>
    <m/>
    <s v="Define el consumo un tercero o YPF"/>
    <s v="Continua"/>
    <n v="29"/>
    <n v="29"/>
    <n v="1160"/>
    <n v="983.92857142857144"/>
    <n v="983.93"/>
    <s v=""/>
    <s v="Programado"/>
    <d v="2019-01-12T00:00:00"/>
    <s v="Protocolo Catriel 3512"/>
    <m/>
    <m/>
    <m/>
    <m/>
    <m/>
    <s v=""/>
    <x v="0"/>
    <s v="C"/>
    <s v="Planta de Gas "/>
    <n v="40"/>
    <n v="40"/>
    <n v="40"/>
    <n v="40"/>
    <n v="1"/>
    <n v="40"/>
    <n v="40"/>
    <n v="40"/>
    <s v="SP 2"/>
    <n v="1"/>
    <s v="S/D"/>
    <s v="S/C"/>
    <s v=""/>
    <s v="Señal Picada"/>
    <x v="1"/>
    <s v="PTGSB14"/>
  </r>
  <r>
    <s v="BOLLAND &amp; CIA. S.A.U"/>
    <d v="2023-12-01T00:00:00"/>
    <s v="Rincon de los Sauces"/>
    <s v="Señal Picada VAM"/>
    <s v="PB- 04"/>
    <x v="1"/>
    <s v="Pozo productor "/>
    <x v="2"/>
    <s v="PuB.a-166[00]a"/>
    <m/>
    <s v="Integridad y Corrosión"/>
    <s v="Inhibidor de incrustaciones"/>
    <s v="IC5087A"/>
    <n v="50601018"/>
    <n v="15.3"/>
    <n v="0.76500000000000001"/>
    <n v="14.535"/>
    <n v="2"/>
    <n v="1.1599999999999999"/>
    <n v="80"/>
    <s v="Caudal de agua/día"/>
    <s v="Continua"/>
    <n v="29"/>
    <n v="29"/>
    <n v="33.64"/>
    <n v="22.30769230769231"/>
    <n v="22.31"/>
    <d v="2019-11-28T00:00:00"/>
    <s v="Programado"/>
    <d v="2019-11-28T00:00:00"/>
    <s v="BND21-IT475-1119"/>
    <s v="Mariana del Pozo"/>
    <m/>
    <m/>
    <m/>
    <m/>
    <s v="Cavidad Progresiva"/>
    <x v="0"/>
    <s v="C"/>
    <s v="Continua"/>
    <n v="1.1628000000000001"/>
    <n v="1.1599999999999999"/>
    <n v="20"/>
    <n v="1.1599999999999999"/>
    <n v="0.2"/>
    <n v="6"/>
    <n v="20"/>
    <n v="6"/>
    <s v="SP 1"/>
    <n v="1"/>
    <n v="1492"/>
    <s v="A"/>
    <s v="PB- 04"/>
    <s v="Punta Barda"/>
    <x v="1"/>
    <s v="PuB.a-166[00]aIC5087A"/>
  </r>
  <r>
    <s v="BOLLAND &amp; CIA. S.A.U"/>
    <d v="2023-12-01T00:00:00"/>
    <s v="Rincon de los Sauces"/>
    <s v="Señal Picada VAM"/>
    <s v="PB- 01"/>
    <x v="1"/>
    <s v="Linea de pozo"/>
    <x v="3"/>
    <s v="PuB.a-171[00]a"/>
    <m/>
    <s v="Aseguramiento de Flujo"/>
    <s v="Reductor de fricción"/>
    <s v="RFB790"/>
    <n v="50600814"/>
    <n v="27.2"/>
    <n v="2.9380000000000002"/>
    <n v="24.262"/>
    <n v="2"/>
    <n v="3.23"/>
    <n v="1100"/>
    <s v="Caudal de neta/día"/>
    <s v="Continua"/>
    <n v="29"/>
    <n v="29"/>
    <n v="93.67"/>
    <n v="147.23076923076923"/>
    <n v="93.67"/>
    <d v="2013-05-09T00:00:00"/>
    <s v="Programado"/>
    <d v="2020-03-10T00:00:00"/>
    <s v="BND21-IT467-0320"/>
    <s v="Mariana del Pozo"/>
    <m/>
    <m/>
    <m/>
    <m/>
    <s v="Cavidad Progresiva"/>
    <x v="0"/>
    <s v="C"/>
    <s v="Lin. Conduc."/>
    <n v="3.2318000000000002"/>
    <n v="3.23"/>
    <n v="20"/>
    <n v="3.23"/>
    <n v="1"/>
    <n v="3"/>
    <n v="20"/>
    <n v="3"/>
    <s v="SP 1"/>
    <n v="1"/>
    <n v="2589"/>
    <s v="A"/>
    <s v="PB- 01"/>
    <s v="Punta Barda"/>
    <x v="1"/>
    <s v="PuB.a-171[00]aRFB790"/>
  </r>
  <r>
    <s v="BOLLAND &amp; CIA. S.A.U"/>
    <d v="2023-12-01T00:00:00"/>
    <s v="Rincon de los Sauces"/>
    <s v="Señal Picada VAM"/>
    <s v="PB- 02"/>
    <x v="1"/>
    <s v="Pozo productor "/>
    <x v="4"/>
    <s v="PuB-126a"/>
    <m/>
    <s v="Integridad y Corrosión"/>
    <s v="Inhibidor de corrosión"/>
    <s v="CY51W"/>
    <n v="1000232729"/>
    <n v="130"/>
    <n v="3.25"/>
    <n v="126.75"/>
    <n v="2"/>
    <n v="5.07"/>
    <n v="40"/>
    <s v="Caudal de agua/día"/>
    <s v="Continua"/>
    <n v="29"/>
    <n v="0"/>
    <n v="147.03"/>
    <n v="0"/>
    <n v="0"/>
    <d v="2018-03-20T00:00:00"/>
    <s v="Programado"/>
    <d v="2023-02-23T00:00:00"/>
    <s v="0061-OESTE-23"/>
    <s v="Mariana del Pozo"/>
    <m/>
    <m/>
    <m/>
    <m/>
    <s v="Cavidad Progresiva"/>
    <x v="0"/>
    <s v="C"/>
    <s v="EC con rec"/>
    <n v="5.07"/>
    <n v="5.07"/>
    <n v="20"/>
    <n v="5.07"/>
    <n v="1"/>
    <n v="5"/>
    <n v="20"/>
    <n v="5"/>
    <s v="SP 1"/>
    <n v="1"/>
    <n v="2126"/>
    <s v="A"/>
    <s v="PB- 02"/>
    <s v="Punta Barda"/>
    <x v="0"/>
    <s v="PuB-126aCY51W"/>
  </r>
  <r>
    <s v="BOLLAND &amp; CIA. S.A.U"/>
    <d v="2023-12-01T00:00:00"/>
    <s v="Rincon de los Sauces"/>
    <s v="Señal Picada VAM"/>
    <s v="PB- 04"/>
    <x v="1"/>
    <s v="Linea de pozo"/>
    <x v="5"/>
    <s v="PuB-145a"/>
    <m/>
    <s v="Aseguramiento de Flujo"/>
    <s v="Reductor de fricción"/>
    <s v="RFB790"/>
    <n v="50600814"/>
    <n v="26"/>
    <n v="2.34"/>
    <n v="23.66"/>
    <n v="2"/>
    <n v="3.04"/>
    <n v="1300"/>
    <s v="Caudal de neta/día"/>
    <s v="Continua"/>
    <n v="29"/>
    <n v="0"/>
    <n v="88.16"/>
    <n v="0"/>
    <n v="0"/>
    <d v="2020-07-03T00:00:00"/>
    <s v="Programado"/>
    <d v="2020-07-03T00:00:00"/>
    <s v="BNDFI 0001-8 - Minuta YPF 03-07-2020"/>
    <s v="Mariana del Pozo"/>
    <m/>
    <m/>
    <m/>
    <m/>
    <s v="Cavidad Progresiva"/>
    <x v="0"/>
    <s v="C"/>
    <s v="Lin. Conduc."/>
    <n v="3.0419999999999998"/>
    <n v="3.04"/>
    <n v="20"/>
    <n v="3.04"/>
    <n v="1"/>
    <n v="3"/>
    <n v="20"/>
    <n v="3"/>
    <s v="SP 1"/>
    <n v="1"/>
    <n v="1720"/>
    <s v="A"/>
    <s v="PB- 04"/>
    <s v="Punta Barda"/>
    <x v="0"/>
    <s v="PuB-145aRFB790"/>
  </r>
  <r>
    <s v="BOLLAND &amp; CIA. S.A.U"/>
    <d v="2023-12-01T00:00:00"/>
    <s v="Rincon de los Sauces"/>
    <s v="Señal Picada VAM"/>
    <s v="PB- 03"/>
    <x v="1"/>
    <s v="Linea de pozo"/>
    <x v="6"/>
    <s v="PuB-68"/>
    <m/>
    <s v="Aseguramiento de Flujo"/>
    <s v="Inhibidor de parafinas"/>
    <s v="IPB650"/>
    <n v="1000518676"/>
    <n v="55"/>
    <n v="7.7"/>
    <n v="47.3"/>
    <n v="10"/>
    <n v="6.16"/>
    <n v="800"/>
    <s v="Caudal de neta/día"/>
    <s v="Continua"/>
    <n v="29"/>
    <n v="0"/>
    <n v="178.64000000000001"/>
    <n v="0"/>
    <n v="0"/>
    <d v="2023-07-21T00:00:00"/>
    <s v="Programado"/>
    <d v="2023-07-20T00:00:00"/>
    <s v="Minuta YPF 20-07-23"/>
    <s v="Mariana del Pozo"/>
    <m/>
    <m/>
    <m/>
    <m/>
    <s v="Cavidad Progresiva"/>
    <x v="0"/>
    <s v="C"/>
    <s v="Lin. Conduc."/>
    <n v="6.16"/>
    <n v="6.16"/>
    <n v="20"/>
    <n v="6.16"/>
    <n v="1"/>
    <n v="6"/>
    <n v="20"/>
    <n v="6"/>
    <s v="SP 1"/>
    <n v="1"/>
    <n v="1485"/>
    <s v="A"/>
    <s v="PB- 03"/>
    <s v="Punta Barda"/>
    <x v="0"/>
    <s v="PuB-68IPB650"/>
  </r>
  <r>
    <s v="BOLLAND &amp; CIA. S.A.U"/>
    <d v="2023-12-01T00:00:00"/>
    <s v="Rincon de los Sauces"/>
    <s v="Señal Picada VAM"/>
    <s v="PB- 03"/>
    <x v="1"/>
    <s v="Linea de pozo"/>
    <x v="6"/>
    <s v="PuB-68"/>
    <m/>
    <s v="Aseguramiento de Flujo"/>
    <s v="Inhibidor de parafinas"/>
    <s v="IPB650"/>
    <n v="1000518676"/>
    <n v="55"/>
    <n v="7.7"/>
    <n v="47.3"/>
    <n v="10"/>
    <n v="92.4"/>
    <n v="800"/>
    <s v="Caudal de neta durante el batch"/>
    <s v="Batch Camión"/>
    <n v="2"/>
    <n v="1"/>
    <n v="184.8"/>
    <n v="92.4"/>
    <n v="92.4"/>
    <d v="2023-07-21T00:00:00"/>
    <s v="Programado"/>
    <d v="2023-07-20T00:00:00"/>
    <s v="Minuta YPF 20-07-23"/>
    <s v="Mariana del Pozo"/>
    <m/>
    <m/>
    <m/>
    <m/>
    <s v="Cavidad Progresiva"/>
    <x v="1"/>
    <s v="Q"/>
    <s v="Lin. Conduc."/>
    <n v="6.16"/>
    <n v="92.4"/>
    <n v="92.4"/>
    <n v="92.4"/>
    <n v="1"/>
    <n v="92"/>
    <n v="92"/>
    <n v="92"/>
    <s v="Camioneros"/>
    <m/>
    <n v="1485"/>
    <s v="A"/>
    <s v="PB- 03"/>
    <s v="Punta Barda"/>
    <x v="1"/>
    <s v="PuB-68IPB650"/>
  </r>
  <r>
    <s v="BOLLAND &amp; CIA. S.A.U"/>
    <d v="2023-12-01T00:00:00"/>
    <s v="Rincon de los Sauces"/>
    <s v="Señal Picada VAM"/>
    <s v="PB- 03"/>
    <x v="1"/>
    <s v="Linea de pozo"/>
    <x v="7"/>
    <s v="PuB-105a"/>
    <m/>
    <s v="Aseguramiento de Flujo"/>
    <s v="Inhibidor de parafinas"/>
    <s v="IPB650"/>
    <n v="1000518676"/>
    <n v="30.5"/>
    <n v="7.5330000000000004"/>
    <n v="22.966999999999999"/>
    <n v="10"/>
    <n v="6.03"/>
    <n v="800"/>
    <s v="Caudal de neta/día"/>
    <s v="Continua"/>
    <n v="29"/>
    <n v="29"/>
    <n v="174.87"/>
    <n v="117.11538461538461"/>
    <n v="117.12"/>
    <d v="2022-10-12T00:00:00"/>
    <s v="Programado"/>
    <d v="2022-11-11T00:00:00"/>
    <s v="0276-OESTE-22"/>
    <s v="Mariana del Pozo"/>
    <m/>
    <m/>
    <m/>
    <m/>
    <s v="Cavidad Progresiva"/>
    <x v="0"/>
    <s v="C"/>
    <s v="Lin. Conduc."/>
    <n v="6.0264000000000006"/>
    <n v="6.03"/>
    <n v="20"/>
    <n v="6.03"/>
    <n v="1"/>
    <n v="6"/>
    <n v="20"/>
    <n v="6"/>
    <s v="SP 1"/>
    <n v="1"/>
    <n v="1567"/>
    <s v="B"/>
    <s v="PB- 03"/>
    <s v="Punta Barda"/>
    <x v="1"/>
    <s v="PuB-105aIPB650"/>
  </r>
  <r>
    <s v="BOLLAND &amp; CIA. S.A.U"/>
    <d v="2023-12-01T00:00:00"/>
    <s v="Rincon de los Sauces"/>
    <s v="Señal Picada VAM"/>
    <s v="PB- 01"/>
    <x v="1"/>
    <s v="Linea de pozo"/>
    <x v="8"/>
    <s v="PuB-197[00]a"/>
    <m/>
    <s v="Aseguramiento de Flujo"/>
    <s v="Inhibidor de parafinas"/>
    <s v="IPB650"/>
    <n v="1000518676"/>
    <n v="4.5999999999999996"/>
    <n v="0.34499999999999997"/>
    <n v="4.2549999999999999"/>
    <n v="2"/>
    <n v="2.0699999999999998"/>
    <n v="6000"/>
    <s v="Caudal de neta/día"/>
    <s v="Continua"/>
    <n v="29"/>
    <n v="29"/>
    <n v="60.029999999999994"/>
    <n v="150.57692307692309"/>
    <n v="60.03"/>
    <d v="2022-10-12T00:00:00"/>
    <s v="Programado"/>
    <d v="2022-11-11T00:00:00"/>
    <s v="0277-OESTE-22"/>
    <s v="Mariana del Pozo"/>
    <m/>
    <m/>
    <m/>
    <m/>
    <s v="Cavidad Progresiva"/>
    <x v="0"/>
    <s v="C"/>
    <s v="Lin. Conduc."/>
    <n v="2.0699999999999998"/>
    <n v="2.0699999999999998"/>
    <n v="20"/>
    <n v="2.0699999999999998"/>
    <n v="1"/>
    <n v="2"/>
    <n v="20"/>
    <n v="2"/>
    <s v="SP 1"/>
    <n v="1"/>
    <n v="2039"/>
    <s v="C"/>
    <s v="PB- 01"/>
    <s v="Punta Barda"/>
    <x v="1"/>
    <s v="PuB-197[00]aIPB650"/>
  </r>
  <r>
    <s v="BOLLAND &amp; CIA. S.A.U"/>
    <d v="2023-12-01T00:00:00"/>
    <s v="Rincon de los Sauces"/>
    <s v="Señal Picada VAM"/>
    <s v="PB- 04"/>
    <x v="1"/>
    <s v="Pozo productor "/>
    <x v="9"/>
    <s v="PuB-157[00]a"/>
    <m/>
    <s v="Integridad y Corrosión"/>
    <s v="Inhibidor de corrosión"/>
    <s v="CY51W"/>
    <n v="1000232729"/>
    <n v="5.5"/>
    <n v="0.99"/>
    <n v="4.51"/>
    <n v="2"/>
    <n v="4.0599999999999996"/>
    <n v="900"/>
    <s v="Caudal de agua/día"/>
    <s v="Continua"/>
    <n v="29"/>
    <n v="0"/>
    <n v="117.74"/>
    <n v="0"/>
    <n v="0"/>
    <d v="2018-03-01T00:00:00"/>
    <s v="Programado"/>
    <d v="2021-11-03T00:00:00"/>
    <s v="Minuta YPF 3-11-21"/>
    <s v="Mariana del Pozo"/>
    <m/>
    <m/>
    <m/>
    <m/>
    <s v="Bombeo Mecánico"/>
    <x v="0"/>
    <s v="C"/>
    <s v="EC con rec"/>
    <n v="4.0590000000000002"/>
    <n v="4.0599999999999996"/>
    <n v="20"/>
    <n v="4.0599999999999996"/>
    <n v="1"/>
    <n v="4"/>
    <n v="20"/>
    <n v="4"/>
    <s v="SP 1"/>
    <n v="1"/>
    <n v="2011"/>
    <s v="B"/>
    <s v="PB- 04"/>
    <s v="Punta Barda"/>
    <x v="0"/>
    <s v="PuB-157[00]aCY51W"/>
  </r>
  <r>
    <s v="BOLLAND &amp; CIA. S.A.U"/>
    <d v="2023-12-01T00:00:00"/>
    <s v="Rincon de los Sauces"/>
    <s v="Señal Picada VAM"/>
    <s v="PTA BARDA 114"/>
    <x v="1"/>
    <s v="Pozo productor "/>
    <x v="10"/>
    <s v="PuB-181a"/>
    <m/>
    <s v="Aseguramiento de Flujo"/>
    <s v="Inhibidor de parafinas"/>
    <s v="IPB530"/>
    <n v="1000020984"/>
    <n v="9"/>
    <n v="2.61"/>
    <n v="6.39"/>
    <n v="2"/>
    <n v="6.53"/>
    <n v="2500"/>
    <s v="Caudal de neta/día"/>
    <s v="Continua"/>
    <n v="29"/>
    <n v="29"/>
    <n v="189.37"/>
    <n v="0"/>
    <n v="0"/>
    <d v="2021-04-14T00:00:00"/>
    <s v="Programado"/>
    <d v="2023-03-13T00:00:00"/>
    <s v="0074-OESTE-23"/>
    <s v="Mariana del Pozo"/>
    <m/>
    <m/>
    <m/>
    <m/>
    <s v="Cavidad Progresiva"/>
    <x v="0"/>
    <s v="C"/>
    <s v="Lin. Conduc."/>
    <n v="6.5250000000000004"/>
    <n v="6.53"/>
    <n v="20"/>
    <n v="6.53"/>
    <n v="1"/>
    <n v="7"/>
    <n v="20"/>
    <n v="7"/>
    <s v="SP 1"/>
    <n v="1"/>
    <n v="1522"/>
    <s v="B"/>
    <s v="PTA BARDA 114"/>
    <s v="Punta Barda"/>
    <x v="1"/>
    <s v="PuB-181aIPB530"/>
  </r>
  <r>
    <s v="BOLLAND &amp; CIA. S.A.U"/>
    <d v="2023-12-01T00:00:00"/>
    <s v="Rincon de los Sauces"/>
    <s v="Señal Picada VAM"/>
    <s v="PB- 04"/>
    <x v="1"/>
    <s v="Pozo productor "/>
    <x v="11"/>
    <s v="PuB-194[00]a"/>
    <m/>
    <s v="Integridad y Corrosión"/>
    <s v="Biocida"/>
    <s v="BX960"/>
    <n v="50600926"/>
    <n v="12.9"/>
    <n v="5.6760000000000002"/>
    <n v="7.2240000000000002"/>
    <n v="2"/>
    <n v="20.59"/>
    <n v="190"/>
    <s v="Caudal de agua entre batchs"/>
    <s v="Batch Camión"/>
    <n v="2"/>
    <n v="0"/>
    <n v="41.18"/>
    <n v="0"/>
    <n v="0"/>
    <d v="2023-07-21T00:00:00"/>
    <s v="Programado"/>
    <d v="2023-06-01T00:00:00"/>
    <s v="0133-OESTE-23"/>
    <s v="Mariana del Pozo"/>
    <m/>
    <m/>
    <m/>
    <m/>
    <s v="Bombeo Mecánico"/>
    <x v="1"/>
    <s v="Q"/>
    <s v="Batch"/>
    <n v="1.37256"/>
    <n v="20.59"/>
    <n v="20.59"/>
    <n v="20.59"/>
    <n v="1"/>
    <n v="21"/>
    <n v="21"/>
    <n v="21"/>
    <s v="Camioneros"/>
    <m/>
    <n v="2188"/>
    <s v="A"/>
    <s v="PB- 04"/>
    <s v="Punta Barda"/>
    <x v="0"/>
    <s v="PuB-194[00]aBX960"/>
  </r>
  <r>
    <s v="BOLLAND &amp; CIA. S.A.U"/>
    <d v="2023-12-01T00:00:00"/>
    <s v="Rincon de los Sauces"/>
    <s v="Señal Picada VAM"/>
    <s v="PTA BARDA 114"/>
    <x v="1"/>
    <s v="Pozo productor "/>
    <x v="10"/>
    <s v="PuB-181a"/>
    <m/>
    <s v="Integridad y Corrosión"/>
    <s v="Biocida"/>
    <s v="BX960"/>
    <n v="50600926"/>
    <n v="9"/>
    <n v="2.61"/>
    <n v="6.39"/>
    <n v="2"/>
    <n v="20"/>
    <n v="50"/>
    <s v="Caudal de agua entre batchs"/>
    <s v="Batch Camión"/>
    <n v="2"/>
    <n v="2"/>
    <n v="40"/>
    <n v="40"/>
    <n v="40"/>
    <d v="2021-04-14T00:00:00"/>
    <s v="Programado"/>
    <d v="2023-03-13T00:00:00"/>
    <s v="0074-OESTE-23"/>
    <s v="Mariana del Pozo"/>
    <m/>
    <m/>
    <m/>
    <m/>
    <s v="Cavidad Progresiva"/>
    <x v="1"/>
    <s v="Q"/>
    <s v="Batch"/>
    <n v="0.31950000000000001"/>
    <n v="4.79"/>
    <n v="20"/>
    <n v="20"/>
    <n v="1"/>
    <n v="5"/>
    <n v="20"/>
    <n v="20"/>
    <s v="Camioneros"/>
    <m/>
    <n v="1522"/>
    <s v="B"/>
    <s v="PTA BARDA 114"/>
    <s v="Punta Barda"/>
    <x v="1"/>
    <s v="PuB-181aBX960"/>
  </r>
  <r>
    <s v="BOLLAND &amp; CIA. S.A.U"/>
    <d v="2023-12-01T00:00:00"/>
    <s v="Rincon de los Sauces"/>
    <s v="Señal Picada VAM"/>
    <s v="PTA BARDA VV7"/>
    <x v="1"/>
    <s v="Linea de pozo"/>
    <x v="12"/>
    <s v="VV.a-7"/>
    <m/>
    <s v="Aseguramiento de Flujo"/>
    <s v="Inhibidor de parafinas"/>
    <s v="IPB658"/>
    <n v="1000544363"/>
    <n v="6"/>
    <n v="1.8"/>
    <n v="4.2"/>
    <n v="10"/>
    <n v="6.48"/>
    <n v="3600"/>
    <s v="Caudal de neta/día"/>
    <s v="Continua"/>
    <n v="29"/>
    <n v="0"/>
    <n v="187.92000000000002"/>
    <n v="0"/>
    <n v="0"/>
    <d v="1899-12-30T00:00:00"/>
    <s v="Programado"/>
    <m/>
    <m/>
    <m/>
    <m/>
    <m/>
    <m/>
    <m/>
    <s v="Bombeo Mecánico"/>
    <x v="0"/>
    <s v="C"/>
    <s v="Lin. Conduc."/>
    <n v="6.48"/>
    <n v="6.48"/>
    <n v="20"/>
    <n v="6.48"/>
    <n v="1"/>
    <n v="6"/>
    <n v="20"/>
    <n v="6"/>
    <s v="SP 1"/>
    <n v="1"/>
    <s v="S/D"/>
    <s v="A"/>
    <s v="PTA BARDA VV7"/>
    <s v="Punta Barda"/>
    <x v="0"/>
    <s v="VV.a-7IPB658"/>
  </r>
  <r>
    <s v="BOLLAND &amp; CIA. S.A.U"/>
    <d v="2023-12-01T00:00:00"/>
    <s v="Rincon de los Sauces"/>
    <s v="Señal Picada VAM"/>
    <s v=""/>
    <x v="2"/>
    <s v="Planta"/>
    <x v="1"/>
    <s v="SEPARADOR DE GAS EDA PTC"/>
    <m/>
    <s v="Aseguramiento de Flujo"/>
    <s v="Inhibidor de hidratos"/>
    <s v="SB14"/>
    <n v="50600710"/>
    <n v="0"/>
    <n v="0"/>
    <n v="0"/>
    <n v="0"/>
    <n v="15"/>
    <m/>
    <s v="Define el consumo un tercero o YPF"/>
    <s v="Continua"/>
    <n v="29"/>
    <n v="29"/>
    <n v="435"/>
    <n v="401.16666666666669"/>
    <n v="401.17"/>
    <d v="2008-06-20T00:00:00"/>
    <s v="Programado"/>
    <d v="2020-09-18T00:00:00"/>
    <s v="Mail cliente solicita baja 50% en dosis"/>
    <s v="Mariana del Pozo"/>
    <s v="Falta nombre TOW"/>
    <m/>
    <m/>
    <m/>
    <s v=""/>
    <x v="0"/>
    <s v="C"/>
    <s v="Lin. Conduc."/>
    <n v="15"/>
    <n v="15"/>
    <n v="20"/>
    <n v="15"/>
    <n v="1"/>
    <n v="15"/>
    <n v="20"/>
    <n v="15"/>
    <s v="SCB CHO "/>
    <n v="1"/>
    <s v="S/D"/>
    <s v="S/C"/>
    <s v=""/>
    <s v="Señal Cerro Bayo"/>
    <x v="1"/>
    <s v="SEPARADOR DE GAS EDA PTCSB14"/>
  </r>
  <r>
    <s v="BOLLAND &amp; CIA. S.A.U"/>
    <d v="2023-12-01T00:00:00"/>
    <s v="Rincon de los Sauces"/>
    <s v="Señal Picada VAM"/>
    <m/>
    <x v="2"/>
    <s v="Batería"/>
    <x v="1"/>
    <s v="SDA BATERIA SCB"/>
    <m/>
    <s v="Aseguramiento de Flujo"/>
    <s v="Inhibidor de hidratos"/>
    <s v="SB14"/>
    <n v="50600710"/>
    <n v="0"/>
    <n v="0"/>
    <n v="0"/>
    <n v="0"/>
    <n v="30"/>
    <m/>
    <s v="Recomendación técnica en litros (por día, mes o batch)"/>
    <s v="Continua"/>
    <n v="29"/>
    <n v="29"/>
    <n v="870"/>
    <n v="841"/>
    <n v="841"/>
    <m/>
    <s v="Programado"/>
    <m/>
    <m/>
    <m/>
    <m/>
    <m/>
    <m/>
    <m/>
    <s v=""/>
    <x v="0"/>
    <s v="C"/>
    <s v="Lin. Conduc."/>
    <n v="30"/>
    <n v="30"/>
    <n v="30"/>
    <n v="30"/>
    <n v="1"/>
    <n v="30"/>
    <n v="30"/>
    <n v="30"/>
    <s v="SCB CHO "/>
    <n v="1"/>
    <s v="S/D"/>
    <s v="S/C"/>
    <n v="0"/>
    <s v="Señal Cerro Bayo"/>
    <x v="1"/>
    <s v="SDA BATERIA SCBSB14"/>
  </r>
  <r>
    <s v="BOLLAND &amp; CIA. S.A.U"/>
    <d v="2023-12-01T00:00:00"/>
    <s v="Rincon de los Sauces"/>
    <s v="Señal Picada VAM"/>
    <s v="SCB- 01"/>
    <x v="2"/>
    <s v="Pozo productor "/>
    <x v="13"/>
    <s v="SCB.xp-55"/>
    <m/>
    <s v="Integridad y Corrosión"/>
    <s v="Inhibidor de incrustaciones"/>
    <s v="IC5087A"/>
    <n v="50601018"/>
    <n v="400"/>
    <n v="8.8000000000000007"/>
    <n v="391.2"/>
    <n v="900"/>
    <n v="3.13"/>
    <n v="8"/>
    <s v="Caudal de agua/día"/>
    <s v="Continua"/>
    <n v="29"/>
    <n v="29"/>
    <n v="90.77"/>
    <n v="91.253333333333345"/>
    <n v="91.25"/>
    <s v=""/>
    <s v="Programado"/>
    <d v="2020-06-30T00:00:00"/>
    <s v="BNDFI 0001-8 - Minuta YPF 30-06-2020"/>
    <s v="Mariana del Pozo"/>
    <m/>
    <m/>
    <m/>
    <m/>
    <s v="Electro Sumergible"/>
    <x v="0"/>
    <s v="C"/>
    <s v="Capilar"/>
    <n v="3.1295999999999999"/>
    <n v="3.13"/>
    <n v="20"/>
    <n v="3.13"/>
    <n v="0.2"/>
    <n v="16"/>
    <n v="20"/>
    <n v="16"/>
    <s v="SCB CHO "/>
    <n v="1"/>
    <n v="1706"/>
    <s v="A"/>
    <s v="SCB- 01"/>
    <s v="Señal Cerro Bayo"/>
    <x v="1"/>
    <s v="SCB.xp-55IC5087A"/>
  </r>
  <r>
    <s v="BOLLAND &amp; CIA. S.A.U"/>
    <d v="2023-12-01T00:00:00"/>
    <s v="Rincon de los Sauces"/>
    <s v="Señal Picada VAM"/>
    <s v="SCB- 01"/>
    <x v="2"/>
    <s v="Pozo productor "/>
    <x v="14"/>
    <s v="SCB-0061[00]a"/>
    <m/>
    <s v="Integridad y Corrosión"/>
    <s v="Inhibidor de corrosión"/>
    <s v="CY51W"/>
    <n v="1000232729"/>
    <n v="70"/>
    <n v="0.7"/>
    <n v="69.3"/>
    <n v="23"/>
    <n v="4.8499999999999996"/>
    <n v="70"/>
    <s v="Caudal de agua/día"/>
    <s v="Continua"/>
    <n v="29"/>
    <n v="0"/>
    <n v="140.64999999999998"/>
    <n v="0"/>
    <n v="0"/>
    <d v="2016-07-11T00:00:00"/>
    <s v="Programado"/>
    <d v="2019-09-26T00:00:00"/>
    <s v="BND21-IT444-0919"/>
    <m/>
    <m/>
    <m/>
    <m/>
    <m/>
    <s v="Bombeo Mecánico"/>
    <x v="0"/>
    <s v="C"/>
    <s v="EC con rec"/>
    <n v="4.851"/>
    <n v="4.8499999999999996"/>
    <n v="20"/>
    <n v="4.8499999999999996"/>
    <n v="1"/>
    <n v="5"/>
    <n v="20"/>
    <n v="5"/>
    <s v="SCB CHO "/>
    <n v="1"/>
    <n v="1552"/>
    <s v="C"/>
    <s v="SCB- 01"/>
    <s v="Señal Cerro Bayo"/>
    <x v="0"/>
    <s v="SCB-0061[00]aCY51W"/>
  </r>
  <r>
    <s v="BOLLAND &amp; CIA. S.A.U"/>
    <d v="2023-12-01T00:00:00"/>
    <s v="Rincon de los Sauces"/>
    <s v="Señal Picada VAM"/>
    <s v="SCB- 01"/>
    <x v="2"/>
    <s v="Linea de pozo"/>
    <x v="14"/>
    <s v="SCB-0061[00]a"/>
    <m/>
    <s v="Integridad y Corrosión"/>
    <s v="Secuestrante de sulfhídrico"/>
    <s v="BSH8050"/>
    <n v="1000539909"/>
    <n v="70"/>
    <n v="0.7"/>
    <n v="69.3"/>
    <n v="23"/>
    <n v="18"/>
    <m/>
    <s v="Recomendación técnica en litros (por día, mes o batch)"/>
    <s v="Continua"/>
    <n v="29"/>
    <n v="0"/>
    <n v="522"/>
    <n v="0"/>
    <n v="0"/>
    <d v="2016-07-11T00:00:00"/>
    <s v="Programado"/>
    <d v="2019-09-26T00:00:00"/>
    <s v="BND21-IT444-0919"/>
    <m/>
    <m/>
    <m/>
    <m/>
    <m/>
    <s v="Bombeo Mecánico"/>
    <x v="0"/>
    <s v="C"/>
    <s v="Lin. Conduc."/>
    <n v="18"/>
    <n v="18"/>
    <n v="20"/>
    <n v="18"/>
    <n v="1"/>
    <n v="18"/>
    <n v="20"/>
    <n v="18"/>
    <s v="SCB CHO "/>
    <n v="2"/>
    <n v="1552"/>
    <s v="C"/>
    <s v="SCB- 01"/>
    <s v="Señal Cerro Bayo"/>
    <x v="0"/>
    <s v="SCB-0061[00]aBSH8050"/>
  </r>
  <r>
    <s v="BOLLAND &amp; CIA. S.A.U"/>
    <d v="2023-12-01T00:00:00"/>
    <s v="Rincon de los Sauces"/>
    <s v="Señal Picada VAM"/>
    <s v="SCB- 01"/>
    <x v="2"/>
    <s v="Pozo productor "/>
    <x v="15"/>
    <s v="SCB-0062[00]a"/>
    <m/>
    <s v="Integridad y Corrosión"/>
    <s v="Inhibidor de incrustaciones"/>
    <s v="IC5087A"/>
    <n v="50601018"/>
    <n v="393"/>
    <n v="3.93"/>
    <n v="389.07"/>
    <n v="204"/>
    <n v="2.72"/>
    <n v="7"/>
    <s v="Caudal de agua/día"/>
    <s v="Continua"/>
    <n v="29"/>
    <n v="29"/>
    <n v="78.88000000000001"/>
    <n v="79.84666666666665"/>
    <n v="79.849999999999994"/>
    <d v="2015-11-25T00:00:00"/>
    <s v="Programado"/>
    <d v="2022-03-10T00:00:00"/>
    <s v="0058-OESTE-22"/>
    <s v="Mariana del Pozo"/>
    <m/>
    <m/>
    <m/>
    <m/>
    <s v="Electro Sumergible"/>
    <x v="0"/>
    <s v="C"/>
    <s v="Capilar"/>
    <n v="2.72349"/>
    <n v="2.72"/>
    <n v="20"/>
    <n v="2.72"/>
    <n v="0.2"/>
    <n v="14"/>
    <n v="20"/>
    <n v="14"/>
    <s v="SCB CHO "/>
    <n v="1"/>
    <n v="2486"/>
    <s v="B"/>
    <s v="SCB- 01"/>
    <s v="Señal Cerro Bayo"/>
    <x v="1"/>
    <s v="SCB-0062[00]aIC5087A"/>
  </r>
  <r>
    <s v="BOLLAND &amp; CIA. S.A.U"/>
    <d v="2023-12-01T00:00:00"/>
    <s v="Rincon de los Sauces"/>
    <s v="Señal Picada VAM"/>
    <s v="SCB- 01"/>
    <x v="2"/>
    <s v="Pozo productor "/>
    <x v="16"/>
    <s v="SCB-0063[00]a"/>
    <m/>
    <s v="Integridad y Corrosión"/>
    <s v="Inhibidor de incrustaciones"/>
    <s v="IC5087A"/>
    <n v="50601018"/>
    <n v="211"/>
    <n v="4.6420000000000003"/>
    <n v="206.358"/>
    <n v="135"/>
    <n v="2.06"/>
    <n v="10"/>
    <s v="Caudal de agua/día"/>
    <s v="Continua"/>
    <n v="29"/>
    <n v="29"/>
    <n v="59.74"/>
    <n v="56.06666666666667"/>
    <n v="56.07"/>
    <d v="2010-06-09T00:00:00"/>
    <s v="Programado"/>
    <d v="2020-06-30T00:00:00"/>
    <s v="BNDFI 0001-8 - Minuta YPF 30-06-2020"/>
    <s v="Mariana del Pozo"/>
    <m/>
    <m/>
    <m/>
    <m/>
    <s v="Electro Sumergible"/>
    <x v="0"/>
    <s v="C"/>
    <s v="Capilar"/>
    <n v="2.06358"/>
    <n v="2.06"/>
    <n v="20"/>
    <n v="2.06"/>
    <n v="0.2"/>
    <n v="10"/>
    <n v="20"/>
    <n v="10"/>
    <s v="SCB CHO "/>
    <n v="1"/>
    <n v="2913"/>
    <s v="A"/>
    <s v="SCB- 01"/>
    <s v="Señal Cerro Bayo"/>
    <x v="1"/>
    <s v="SCB-0063[00]aIC5087A"/>
  </r>
  <r>
    <s v="BOLLAND &amp; CIA. S.A.U"/>
    <d v="2023-12-01T00:00:00"/>
    <s v="Rincon de los Sauces"/>
    <s v="Señal Picada VAM"/>
    <s v="SCB- 01"/>
    <x v="2"/>
    <s v="Pozo productor "/>
    <x v="17"/>
    <s v="SCB-0065[00]a"/>
    <m/>
    <s v="Integridad y Corrosión"/>
    <s v="Inhibidor de corrosión/Incrustaciones"/>
    <s v="ICS400"/>
    <n v="50695199"/>
    <n v="60"/>
    <n v="15"/>
    <n v="45"/>
    <n v="787"/>
    <n v="5.99"/>
    <n v="133"/>
    <s v="Caudal de agua/día"/>
    <s v="Continua"/>
    <n v="29"/>
    <n v="29"/>
    <n v="173.71"/>
    <n v="166.26666666666668"/>
    <n v="166.27"/>
    <d v="2010-12-29T00:00:00"/>
    <s v="Programado"/>
    <d v="2019-11-22T00:00:00"/>
    <s v="BNDFI 0001-8 - Minuta YPF 22-11-2019"/>
    <s v="Mariana del Pozo"/>
    <m/>
    <m/>
    <m/>
    <m/>
    <s v="Bombeo Mecánico"/>
    <x v="0"/>
    <s v="C"/>
    <s v="EC con rec"/>
    <n v="5.9850000000000003"/>
    <n v="5.99"/>
    <n v="20"/>
    <n v="5.99"/>
    <n v="1"/>
    <n v="6"/>
    <n v="20"/>
    <n v="6"/>
    <s v="SCB CHO "/>
    <n v="1"/>
    <n v="3125"/>
    <s v="A"/>
    <s v="SCB- 01"/>
    <s v="Señal Cerro Bayo"/>
    <x v="1"/>
    <s v="SCB-0065[00]aICS400"/>
  </r>
  <r>
    <s v="BOLLAND &amp; CIA. S.A.U"/>
    <d v="2023-12-01T00:00:00"/>
    <s v="Rincon de los Sauces"/>
    <s v="Señal Picada VAM"/>
    <s v="SCB- 01"/>
    <x v="2"/>
    <s v="Linea de pozo"/>
    <x v="17"/>
    <s v="SCB-0065[00]a"/>
    <m/>
    <s v="Integridad y Corrosión"/>
    <s v="Secuestrante de sulfhídrico"/>
    <s v="BSH8050"/>
    <n v="1000539909"/>
    <n v="60"/>
    <n v="15"/>
    <n v="45"/>
    <n v="787"/>
    <n v="13.5"/>
    <n v="300"/>
    <s v="Caudal de agua/día"/>
    <s v="Continua"/>
    <n v="29"/>
    <n v="29"/>
    <n v="391.5"/>
    <n v="394.4"/>
    <n v="394.4"/>
    <d v="2018-08-30T00:00:00"/>
    <s v="Programado"/>
    <d v="2019-11-22T00:00:00"/>
    <s v="BNDFI 0001-8 - Minuta YPF 22-11-2019"/>
    <s v="Mariana del Pozo"/>
    <m/>
    <m/>
    <m/>
    <m/>
    <s v="Bombeo Mecánico"/>
    <x v="0"/>
    <s v="C"/>
    <s v="Lin. Conduc."/>
    <n v="13.5"/>
    <n v="13.5"/>
    <n v="20"/>
    <n v="13.5"/>
    <n v="1"/>
    <n v="14"/>
    <n v="20"/>
    <n v="14"/>
    <s v="SCB CHO "/>
    <n v="2"/>
    <n v="3125"/>
    <s v="A"/>
    <s v="SCB- 01"/>
    <s v="Señal Cerro Bayo"/>
    <x v="1"/>
    <s v="SCB-0065[00]aBSH8050"/>
  </r>
  <r>
    <s v="BOLLAND &amp; CIA. S.A.U"/>
    <d v="2023-12-01T00:00:00"/>
    <s v="Rincon de los Sauces"/>
    <s v="Señal Picada VAM"/>
    <s v="SCB- 01"/>
    <x v="2"/>
    <s v="Pozo productor "/>
    <x v="18"/>
    <s v="SCB-0067[00]a"/>
    <m/>
    <s v="Integridad y Corrosión"/>
    <s v="Inhibidor de incrustaciones"/>
    <s v="IC5087A"/>
    <n v="50601018"/>
    <n v="255"/>
    <n v="2.04"/>
    <n v="252.96"/>
    <n v="1000"/>
    <n v="3.79"/>
    <n v="15"/>
    <s v="Caudal de agua/día"/>
    <s v="Continua"/>
    <n v="29"/>
    <n v="29"/>
    <n v="109.91"/>
    <n v="233.54666666666665"/>
    <n v="109.91"/>
    <d v="2012-05-11T00:00:00"/>
    <s v="Programado"/>
    <d v="2020-06-25T00:00:00"/>
    <s v="BND21-IT492-0620"/>
    <s v="Mariana del Pozo"/>
    <m/>
    <m/>
    <m/>
    <m/>
    <s v="Electro Sumergible"/>
    <x v="0"/>
    <s v="C"/>
    <s v="Capilar"/>
    <n v="3.7944"/>
    <n v="3.79"/>
    <n v="20"/>
    <n v="3.79"/>
    <n v="0.2"/>
    <n v="19"/>
    <n v="20"/>
    <n v="19"/>
    <s v="SCB CHO "/>
    <n v="1"/>
    <n v="2641"/>
    <s v="B"/>
    <s v="SCB- 01"/>
    <s v="Señal Cerro Bayo"/>
    <x v="1"/>
    <s v="SCB-0067[00]aIC5087A"/>
  </r>
  <r>
    <s v="BOLLAND &amp; CIA. S.A.U"/>
    <d v="2023-12-01T00:00:00"/>
    <s v="Rincon de los Sauces"/>
    <s v="Señal Picada VAM"/>
    <s v="SCB- 01"/>
    <x v="2"/>
    <s v="Pozo productor "/>
    <x v="19"/>
    <s v="SCB-0071[00]a"/>
    <m/>
    <s v="Integridad y Corrosión"/>
    <s v="Inhibidor de incrustaciones"/>
    <s v="IC5087A"/>
    <n v="50601018"/>
    <n v="23"/>
    <n v="4.37"/>
    <n v="18.63"/>
    <n v="511"/>
    <n v="1.06"/>
    <n v="57"/>
    <s v="Caudal de agua/día"/>
    <s v="Continua"/>
    <n v="29"/>
    <n v="29"/>
    <n v="30.740000000000002"/>
    <n v="87"/>
    <n v="30.74"/>
    <d v="2013-04-17T00:00:00"/>
    <s v="Programado"/>
    <d v="2020-06-30T00:00:00"/>
    <s v="BNDFI 0001-8 - Minuta YPF 30-06-2020"/>
    <s v="Mariana del Pozo"/>
    <m/>
    <m/>
    <m/>
    <m/>
    <s v="Bombeo Mecánico"/>
    <x v="0"/>
    <s v="C"/>
    <s v="EC con rec"/>
    <n v="1.0619099999999999"/>
    <n v="1.06"/>
    <n v="20"/>
    <n v="1.06"/>
    <n v="0.2"/>
    <n v="5"/>
    <n v="20"/>
    <n v="5"/>
    <s v="SCB CHO "/>
    <n v="1"/>
    <n v="1857"/>
    <s v="A"/>
    <s v="SCB- 01"/>
    <s v="Señal Cerro Bayo"/>
    <x v="1"/>
    <s v="SCB-0071[00]aIC5087A"/>
  </r>
  <r>
    <s v="BOLLAND &amp; CIA. S.A.U"/>
    <d v="2023-12-01T00:00:00"/>
    <s v="Rincon de los Sauces"/>
    <s v="Señal Picada VAM"/>
    <s v="SCB- 01"/>
    <x v="2"/>
    <s v="Pozo productor "/>
    <x v="20"/>
    <s v="SCB-0076[00]a"/>
    <m/>
    <s v="Integridad y Corrosión"/>
    <s v="Inhibidor de incrustaciones"/>
    <s v="IC5087A"/>
    <n v="50601018"/>
    <n v="215"/>
    <n v="5.16"/>
    <n v="209.84"/>
    <n v="116"/>
    <n v="1.26"/>
    <n v="6"/>
    <s v="Caudal de agua/día"/>
    <s v="Continua"/>
    <n v="29"/>
    <n v="29"/>
    <n v="36.54"/>
    <n v="35.186666666666667"/>
    <n v="35.19"/>
    <d v="2017-09-12T00:00:00"/>
    <s v="Programado"/>
    <d v="2021-02-02T00:00:00"/>
    <s v="BND21-IT575-0221"/>
    <s v="Mariana del Pozo"/>
    <m/>
    <m/>
    <m/>
    <m/>
    <s v="Electro Sumergible"/>
    <x v="0"/>
    <s v="C"/>
    <s v="Continua"/>
    <n v="1.2590399999999999"/>
    <n v="1.26"/>
    <n v="20"/>
    <n v="1.26"/>
    <n v="0.2"/>
    <n v="6"/>
    <n v="20"/>
    <n v="6"/>
    <s v="SCB CHO "/>
    <n v="1"/>
    <n v="2413"/>
    <s v="A"/>
    <s v="SCB- 01"/>
    <s v="Señal Cerro Bayo"/>
    <x v="1"/>
    <s v="SCB-0076[00]aIC5087A"/>
  </r>
  <r>
    <s v="BOLLAND &amp; CIA. S.A.U"/>
    <d v="2023-12-01T00:00:00"/>
    <s v="Rincon de los Sauces"/>
    <s v="Señal Picada VAM"/>
    <s v="SCB- 01"/>
    <x v="2"/>
    <s v="Linea de pozo"/>
    <x v="21"/>
    <s v="SCB-11"/>
    <m/>
    <s v="Aseguramiento de Flujo"/>
    <s v="Inhibidor de hidratos"/>
    <s v="SB14"/>
    <n v="50600710"/>
    <n v="0"/>
    <n v="0"/>
    <n v="0"/>
    <n v="61500"/>
    <n v="25"/>
    <m/>
    <s v="Define el consumo un tercero o YPF"/>
    <s v="Continua"/>
    <n v="29"/>
    <n v="29"/>
    <n v="725"/>
    <n v="700.83333333333337"/>
    <n v="700.83"/>
    <d v="2017-06-07T00:00:00"/>
    <s v="Programado"/>
    <d v="2020-09-18T00:00:00"/>
    <s v="Mail 30/5/22"/>
    <s v="Rivera Mauricio"/>
    <m/>
    <m/>
    <m/>
    <m/>
    <s v="Surgente"/>
    <x v="0"/>
    <s v="C"/>
    <s v="Lin. Conduc."/>
    <n v="25"/>
    <n v="25"/>
    <n v="25"/>
    <n v="25"/>
    <n v="1"/>
    <n v="25"/>
    <n v="25"/>
    <n v="25"/>
    <s v="SCB CHO "/>
    <n v="1"/>
    <s v="S/D"/>
    <s v="A"/>
    <s v="SCB- 01"/>
    <s v="Señal Cerro Bayo"/>
    <x v="1"/>
    <s v="SCB-11SB14"/>
  </r>
  <r>
    <s v="BOLLAND &amp; CIA. S.A.U"/>
    <d v="2023-12-01T00:00:00"/>
    <s v="Rincon de los Sauces"/>
    <s v="Señal Picada VAM"/>
    <s v="SCB- 01"/>
    <x v="2"/>
    <s v="Pozo productor "/>
    <x v="22"/>
    <s v="SCB-131a"/>
    <m/>
    <s v="Integridad y Corrosión"/>
    <s v="Inhibidor de incrustaciones"/>
    <s v="IC5087A"/>
    <n v="50601018"/>
    <n v="0"/>
    <n v="0"/>
    <n v="0"/>
    <n v="0"/>
    <n v="0"/>
    <n v="64"/>
    <s v="Caudal de agua/día"/>
    <s v="Continua"/>
    <n v="29"/>
    <n v="0"/>
    <n v="0"/>
    <n v="0"/>
    <s v=""/>
    <d v="2010-02-23T00:00:00"/>
    <s v="Programado"/>
    <d v="2022-05-24T00:00:00"/>
    <s v="0140-OESTE-22"/>
    <s v="Mariana del Pozo"/>
    <m/>
    <m/>
    <m/>
    <m/>
    <s v=""/>
    <x v="0"/>
    <s v="C"/>
    <s v="EC con rec"/>
    <n v="0"/>
    <n v="0"/>
    <n v="20"/>
    <n v="0"/>
    <n v="0.2"/>
    <n v="0"/>
    <n v="20"/>
    <n v="0"/>
    <s v="SCB CHO "/>
    <n v="1"/>
    <n v="1544"/>
    <s v="S/C"/>
    <s v="SCB- 01"/>
    <s v="Señal Cerro Bayo"/>
    <x v="0"/>
    <s v="SCB-131aIC5087A"/>
  </r>
  <r>
    <s v="BOLLAND &amp; CIA. S.A.U"/>
    <d v="2023-12-01T00:00:00"/>
    <s v="Rincon de los Sauces"/>
    <s v="Señal Picada VAM"/>
    <s v="SCB- 01"/>
    <x v="2"/>
    <s v="Pozo productor "/>
    <x v="23"/>
    <s v="SCB-133a"/>
    <m/>
    <s v="Integridad y Corrosión"/>
    <s v="Inhibidor de corrosión/Incrustaciones"/>
    <s v="ICS400"/>
    <n v="50695199"/>
    <n v="49"/>
    <n v="0.49"/>
    <n v="48.51"/>
    <n v="500"/>
    <n v="8"/>
    <n v="165"/>
    <s v="Caudal de agua/día"/>
    <s v="Continua"/>
    <n v="29"/>
    <n v="29"/>
    <n v="232"/>
    <n v="228.13333333333333"/>
    <n v="228.13"/>
    <d v="2014-12-21T00:00:00"/>
    <s v="Programado"/>
    <d v="2020-07-03T00:00:00"/>
    <s v="Minuta de Reunion Abril-2020"/>
    <s v="Mariana del Pozo"/>
    <m/>
    <m/>
    <m/>
    <m/>
    <s v="Bombeo Mecánico"/>
    <x v="0"/>
    <s v="C"/>
    <s v="EC con rec"/>
    <n v="8.0041499999999992"/>
    <n v="8"/>
    <n v="20"/>
    <n v="8"/>
    <n v="1"/>
    <n v="8"/>
    <n v="20"/>
    <n v="8"/>
    <s v="SCB CHO "/>
    <n v="1"/>
    <n v="2041"/>
    <s v="C"/>
    <s v="SCB- 01"/>
    <s v="Señal Cerro Bayo"/>
    <x v="1"/>
    <s v="SCB-133aICS400"/>
  </r>
  <r>
    <s v="BOLLAND &amp; CIA. S.A.U"/>
    <d v="2023-12-01T00:00:00"/>
    <s v="Rincon de los Sauces"/>
    <s v="Señal Picada VAM"/>
    <s v="SCB- 01"/>
    <x v="2"/>
    <s v="Pozo productor "/>
    <x v="24"/>
    <s v="SCB-137a"/>
    <m/>
    <s v="Integridad y Corrosión"/>
    <s v="Inhibidor de incrustaciones"/>
    <s v="IC5087A"/>
    <n v="50601018"/>
    <n v="271"/>
    <n v="1.897"/>
    <n v="269.10300000000001"/>
    <n v="99"/>
    <n v="4.04"/>
    <n v="15"/>
    <s v="Caudal de agua/día"/>
    <s v="Continua"/>
    <n v="29"/>
    <n v="29"/>
    <n v="117.16"/>
    <n v="125.37666666666669"/>
    <n v="125.38"/>
    <s v=""/>
    <s v="Programado"/>
    <d v="2021-02-17T00:00:00"/>
    <s v="BND21-IT579-0221"/>
    <s v="Mariana del Pozo"/>
    <m/>
    <m/>
    <m/>
    <m/>
    <s v="Electro Sumergible"/>
    <x v="0"/>
    <s v="C"/>
    <s v="Capilar"/>
    <n v="4.0365450000000003"/>
    <n v="4.04"/>
    <n v="20"/>
    <n v="4.04"/>
    <n v="0.2"/>
    <n v="20"/>
    <n v="20"/>
    <n v="20"/>
    <s v="SCB CHO "/>
    <n v="1"/>
    <n v="3151"/>
    <s v="C"/>
    <s v="SCB- 01"/>
    <s v="Señal Cerro Bayo"/>
    <x v="1"/>
    <s v="SCB-137aIC5087A"/>
  </r>
  <r>
    <s v="BOLLAND &amp; CIA. S.A.U"/>
    <d v="2023-12-01T00:00:00"/>
    <s v="Rincon de los Sauces"/>
    <s v="Señal Picada VAM"/>
    <s v="SCB- 01"/>
    <x v="2"/>
    <s v="Linea de pozo"/>
    <x v="25"/>
    <s v="SCB-138a"/>
    <m/>
    <s v="Integridad y Corrosión"/>
    <s v="Secuestrante de sulfhídrico"/>
    <s v="BSH8050"/>
    <n v="1000539909"/>
    <n v="49"/>
    <n v="4.41"/>
    <n v="44.59"/>
    <n v="111"/>
    <n v="4"/>
    <m/>
    <s v="Recomendación técnica en litros (por día, mes o batch)"/>
    <s v="Continua"/>
    <n v="29"/>
    <n v="29"/>
    <n v="116"/>
    <n v="98.6"/>
    <n v="98.6"/>
    <d v="2018-08-30T00:00:00"/>
    <s v="Programado"/>
    <d v="2021-09-30T00:00:00"/>
    <s v="Minuta YPF 30-9-21"/>
    <s v="Mariana del Pozo"/>
    <m/>
    <m/>
    <m/>
    <m/>
    <s v="Bombeo Mecánico"/>
    <x v="0"/>
    <s v="C"/>
    <s v="Lin. Conduc."/>
    <n v="4"/>
    <n v="4"/>
    <n v="20"/>
    <n v="4"/>
    <n v="1"/>
    <n v="4"/>
    <n v="20"/>
    <n v="4"/>
    <s v="SCB CHO "/>
    <n v="1"/>
    <n v="2123"/>
    <s v="B"/>
    <s v="SCB- 01"/>
    <s v="Señal Cerro Bayo"/>
    <x v="1"/>
    <s v="SCB-138aBSH8050"/>
  </r>
  <r>
    <s v="BOLLAND &amp; CIA. S.A.U"/>
    <d v="2023-12-01T00:00:00"/>
    <s v="Rincon de los Sauces"/>
    <s v="Señal Picada VAM"/>
    <s v="SCB- 01"/>
    <x v="2"/>
    <s v="Pozo productor "/>
    <x v="26"/>
    <s v="SCB-140a"/>
    <m/>
    <s v="Integridad y Corrosión"/>
    <s v="Inhibidor de incrustaciones"/>
    <s v="IC5087A"/>
    <n v="50601018"/>
    <n v="0"/>
    <n v="0"/>
    <n v="0"/>
    <n v="0"/>
    <n v="0"/>
    <n v="8"/>
    <s v="Caudal de agua/día"/>
    <s v="Continua"/>
    <n v="29"/>
    <n v="0"/>
    <n v="0"/>
    <n v="0"/>
    <s v=""/>
    <d v="2013-10-24T00:00:00"/>
    <s v="Programado"/>
    <d v="2020-06-30T00:00:00"/>
    <s v="BNDFI 0001-8 - Minuta YPF 30-06-2020"/>
    <s v="Mariana del Pozo"/>
    <m/>
    <m/>
    <m/>
    <m/>
    <s v=""/>
    <x v="0"/>
    <s v="C"/>
    <s v="Capilar"/>
    <n v="0"/>
    <n v="0"/>
    <n v="20"/>
    <n v="0"/>
    <n v="0.2"/>
    <n v="0"/>
    <n v="20"/>
    <n v="0"/>
    <s v="SCB CHO "/>
    <n v="1"/>
    <n v="2535"/>
    <s v="S/C"/>
    <s v="SCB- 01"/>
    <s v="Señal Cerro Bayo"/>
    <x v="0"/>
    <s v="SCB-140aIC5087A"/>
  </r>
  <r>
    <s v="BOLLAND &amp; CIA. S.A.U"/>
    <d v="2023-12-01T00:00:00"/>
    <s v="Rincon de los Sauces"/>
    <s v="Señal Picada VAM"/>
    <s v="SCB- 01"/>
    <x v="2"/>
    <s v="Pozo productor "/>
    <x v="27"/>
    <s v="SCB-142a"/>
    <m/>
    <s v="Integridad y Corrosión"/>
    <s v="Inhibidor de corrosión/Incrustaciones"/>
    <s v="ICS400"/>
    <n v="50695199"/>
    <n v="18"/>
    <n v="2.7"/>
    <n v="15.3"/>
    <n v="796"/>
    <n v="4.9000000000000004"/>
    <n v="320"/>
    <s v="Caudal de agua/día"/>
    <s v="Continua"/>
    <n v="29"/>
    <n v="29"/>
    <n v="142.10000000000002"/>
    <n v="145"/>
    <n v="145"/>
    <d v="2018-06-15T00:00:00"/>
    <s v="Programado"/>
    <d v="2021-04-29T00:00:00"/>
    <s v="BNDFI 0001-8 - Minuta YPF 29-4-21"/>
    <s v="Mariana del Pozo"/>
    <m/>
    <m/>
    <m/>
    <m/>
    <s v="Bombeo Mecánico"/>
    <x v="0"/>
    <s v="C"/>
    <s v="EC con rec"/>
    <n v="4.8959999999999999"/>
    <n v="4.9000000000000004"/>
    <n v="20"/>
    <n v="4.9000000000000004"/>
    <n v="1"/>
    <n v="5"/>
    <n v="20"/>
    <n v="5"/>
    <s v="SCB CHO "/>
    <n v="1"/>
    <n v="1859"/>
    <s v="B"/>
    <s v="SCB- 01"/>
    <s v="Señal Cerro Bayo"/>
    <x v="1"/>
    <s v="SCB-142aICS400"/>
  </r>
  <r>
    <s v="BOLLAND &amp; CIA. S.A.U"/>
    <d v="2023-12-01T00:00:00"/>
    <s v="Rincon de los Sauces"/>
    <s v="Señal Picada VAM"/>
    <s v="SCB- 01"/>
    <x v="2"/>
    <s v="Pozo productor "/>
    <x v="28"/>
    <s v="SCB-144a"/>
    <m/>
    <s v="Integridad y Corrosión"/>
    <s v="Inhibidor de incrustaciones"/>
    <s v="IC7001"/>
    <n v="1000582063"/>
    <n v="81"/>
    <n v="3.24"/>
    <n v="77.760000000000005"/>
    <n v="155"/>
    <n v="6.22"/>
    <n v="80"/>
    <s v="Caudal de agua/día"/>
    <s v="Continua"/>
    <n v="29"/>
    <n v="29"/>
    <n v="180.38"/>
    <n v="164.33333333333334"/>
    <n v="164.33"/>
    <d v="2018-09-25T00:00:00"/>
    <s v="Programado"/>
    <d v="2020-09-03T00:00:00"/>
    <s v="BND21-IT501-0820"/>
    <s v="Mariana del Pozo"/>
    <m/>
    <m/>
    <m/>
    <m/>
    <s v="Electro Sumergible"/>
    <x v="0"/>
    <s v="C"/>
    <s v="Capilar"/>
    <n v="6.2208000000000006"/>
    <n v="6.22"/>
    <n v="20"/>
    <n v="6.22"/>
    <n v="1"/>
    <n v="6"/>
    <n v="20"/>
    <n v="6"/>
    <s v="SCB CHO "/>
    <n v="1"/>
    <n v="1807"/>
    <s v="B"/>
    <s v="SCB- 01"/>
    <s v="Señal Cerro Bayo"/>
    <x v="1"/>
    <s v="SCB-144aIC7001"/>
  </r>
  <r>
    <s v="BOLLAND &amp; CIA. S.A.U"/>
    <d v="2023-12-01T00:00:00"/>
    <s v="Rincon de los Sauces"/>
    <s v="Señal Picada VAM"/>
    <s v="SCB- 01"/>
    <x v="2"/>
    <s v="Pozo productor "/>
    <x v="29"/>
    <s v="SCB-145a"/>
    <m/>
    <s v="Integridad y Corrosión"/>
    <s v="Inhibidor de incrustaciones"/>
    <s v="IC5087A"/>
    <n v="50601018"/>
    <n v="66"/>
    <n v="2.64"/>
    <n v="63.36"/>
    <n v="23"/>
    <n v="1.52"/>
    <n v="24"/>
    <s v="Caudal de agua/día"/>
    <s v="Continua"/>
    <n v="29"/>
    <n v="29"/>
    <n v="44.08"/>
    <n v="46.593333333333334"/>
    <n v="46.59"/>
    <d v="2016-06-19T00:00:00"/>
    <s v="Programado"/>
    <d v="2021-07-13T00:00:00"/>
    <s v="BND21-IT650-0721"/>
    <s v="Mariana del Pozo"/>
    <m/>
    <m/>
    <m/>
    <m/>
    <s v="Electro Sumergible"/>
    <x v="0"/>
    <s v="C"/>
    <s v="Capilar"/>
    <n v="1.5206399999999998"/>
    <n v="1.52"/>
    <n v="20"/>
    <n v="1.52"/>
    <n v="0.2"/>
    <n v="8"/>
    <n v="20"/>
    <n v="8"/>
    <s v="SCB CHO "/>
    <n v="1"/>
    <n v="1817"/>
    <s v="C"/>
    <s v="SCB- 01"/>
    <s v="Señal Cerro Bayo"/>
    <x v="1"/>
    <s v="SCB-145aIC5087A"/>
  </r>
  <r>
    <s v="BOLLAND &amp; CIA. S.A.U"/>
    <d v="2023-12-01T00:00:00"/>
    <s v="Rincon de los Sauces"/>
    <s v="Señal Picada VAM"/>
    <s v="SCB- 01"/>
    <x v="2"/>
    <s v="Pozo productor "/>
    <x v="29"/>
    <s v="SCB-145a"/>
    <m/>
    <s v="Integridad y Corrosión"/>
    <s v="Inhibidor de incrustaciones"/>
    <s v="IC5087A"/>
    <n v="50601018"/>
    <n v="66"/>
    <n v="2.64"/>
    <n v="63.36"/>
    <n v="23"/>
    <n v="1.52"/>
    <n v="24"/>
    <s v="Caudal de agua/día"/>
    <s v="Continua"/>
    <n v="29"/>
    <n v="29"/>
    <n v="44.08"/>
    <n v="46.593333333333334"/>
    <n v="46.59"/>
    <d v="2016-06-19T00:00:00"/>
    <s v="Programado"/>
    <d v="2021-07-13T00:00:00"/>
    <s v="BND21-IT650-0721"/>
    <s v="Mariana del Pozo"/>
    <m/>
    <m/>
    <m/>
    <m/>
    <s v="Electro Sumergible"/>
    <x v="0"/>
    <s v="C"/>
    <s v="EC con rec"/>
    <n v="1.5206399999999998"/>
    <n v="1.52"/>
    <n v="20"/>
    <n v="1.52"/>
    <n v="0.2"/>
    <n v="8"/>
    <n v="20"/>
    <n v="8"/>
    <s v="SCB CHO "/>
    <n v="1"/>
    <n v="1817"/>
    <s v="C"/>
    <s v="SCB- 01"/>
    <s v="Señal Cerro Bayo"/>
    <x v="1"/>
    <s v="SCB-145aIC5087A"/>
  </r>
  <r>
    <s v="BOLLAND &amp; CIA. S.A.U"/>
    <d v="2023-12-01T00:00:00"/>
    <s v="Rincon de los Sauces"/>
    <s v="Señal Picada VAM"/>
    <s v="SCB- 01"/>
    <x v="2"/>
    <s v="Pozo productor "/>
    <x v="30"/>
    <s v="SCB-146a"/>
    <m/>
    <s v="Integridad y Corrosión"/>
    <s v="Inhibidor de incrustaciones"/>
    <s v="IC5087A"/>
    <n v="50601018"/>
    <n v="60"/>
    <n v="4.62"/>
    <n v="55.38"/>
    <n v="197"/>
    <n v="2.2200000000000002"/>
    <n v="40"/>
    <s v="Caudal de agua/día"/>
    <s v="Continua"/>
    <n v="29"/>
    <n v="29"/>
    <n v="64.38000000000001"/>
    <n v="141.61666666666667"/>
    <n v="64.38"/>
    <d v="2013-07-01T00:00:00"/>
    <s v="Programado"/>
    <d v="2023-04-18T00:00:00"/>
    <s v="Minuta YPF 18-4-23"/>
    <s v="Mariana del Pozo"/>
    <m/>
    <m/>
    <m/>
    <m/>
    <s v="Bombeo Mecánico"/>
    <x v="0"/>
    <s v="C"/>
    <s v="EC con rec"/>
    <n v="2.2152000000000003"/>
    <n v="2.2200000000000002"/>
    <n v="20"/>
    <n v="2.2200000000000002"/>
    <n v="0.2"/>
    <n v="11"/>
    <n v="20"/>
    <n v="11"/>
    <s v="SCB CHO "/>
    <n v="1"/>
    <n v="2502"/>
    <s v="A"/>
    <s v="SCB- 01"/>
    <s v="Señal Cerro Bayo"/>
    <x v="1"/>
    <s v="SCB-146aIC5087A"/>
  </r>
  <r>
    <s v="BOLLAND &amp; CIA. S.A.U"/>
    <d v="2023-12-01T00:00:00"/>
    <s v="Rincon de los Sauces"/>
    <s v="Señal Picada VAM"/>
    <s v="SCB- 01"/>
    <x v="2"/>
    <s v="Pozo productor "/>
    <x v="30"/>
    <s v="SCB-146a"/>
    <m/>
    <s v="Integridad y Corrosión"/>
    <s v="Inhibidor de corrosión"/>
    <s v="CY51W"/>
    <n v="1000232729"/>
    <n v="60"/>
    <n v="4.62"/>
    <n v="55.38"/>
    <n v="197"/>
    <n v="33.229999999999997"/>
    <n v="40"/>
    <s v="Caudal de agua entre batchs"/>
    <s v="Batch Camión"/>
    <n v="2"/>
    <n v="4"/>
    <n v="66.459999999999994"/>
    <n v="132.91999999999999"/>
    <n v="132.91999999999999"/>
    <d v="2023-04-13T00:00:00"/>
    <s v="Programado"/>
    <d v="2023-04-18T00:00:00"/>
    <s v="Minuta YPF 18-4-23"/>
    <s v="Mariana del Pozo"/>
    <m/>
    <m/>
    <m/>
    <m/>
    <s v="Bombeo Mecánico"/>
    <x v="1"/>
    <s v="Q"/>
    <s v="Batch"/>
    <n v="2.2152000000000003"/>
    <n v="33.229999999999997"/>
    <n v="33.229999999999997"/>
    <n v="33.229999999999997"/>
    <n v="1"/>
    <n v="33"/>
    <n v="33"/>
    <n v="33"/>
    <s v="SCB CHO "/>
    <m/>
    <n v="2502"/>
    <s v="A"/>
    <s v="SCB- 01"/>
    <s v="Señal Cerro Bayo"/>
    <x v="1"/>
    <s v="SCB-146aCY51W"/>
  </r>
  <r>
    <s v="BOLLAND &amp; CIA. S.A.U"/>
    <d v="2023-12-01T00:00:00"/>
    <s v="Rincon de los Sauces"/>
    <s v="Señal Picada VAM"/>
    <s v="SCB- 01"/>
    <x v="2"/>
    <s v="Pozo productor "/>
    <x v="30"/>
    <s v="SCB-146a"/>
    <m/>
    <s v="Integridad y Corrosión"/>
    <s v="Biocida"/>
    <s v="BX960"/>
    <n v="50600926"/>
    <n v="60"/>
    <n v="4.62"/>
    <n v="55.38"/>
    <n v="197"/>
    <n v="33.229999999999997"/>
    <n v="40"/>
    <s v="Caudal de agua entre batchs"/>
    <s v="Batch Camión"/>
    <n v="2"/>
    <n v="4"/>
    <n v="66.459999999999994"/>
    <n v="132.91999999999999"/>
    <n v="132.91999999999999"/>
    <d v="2023-04-13T00:00:00"/>
    <s v="Programado"/>
    <d v="2023-04-18T00:00:00"/>
    <s v="Minuta YPF 18-4-23"/>
    <s v="Mariana del Pozo"/>
    <m/>
    <m/>
    <m/>
    <m/>
    <s v="Bombeo Mecánico"/>
    <x v="1"/>
    <s v="Q"/>
    <s v="Batch"/>
    <n v="2.2152000000000003"/>
    <n v="33.229999999999997"/>
    <n v="33.229999999999997"/>
    <n v="33.229999999999997"/>
    <n v="1"/>
    <n v="33"/>
    <n v="33"/>
    <n v="33"/>
    <s v="SCB CHO "/>
    <m/>
    <n v="2502"/>
    <s v="A"/>
    <s v="SCB- 01"/>
    <s v="Señal Cerro Bayo"/>
    <x v="1"/>
    <s v="SCB-146aBX960"/>
  </r>
  <r>
    <s v="BOLLAND &amp; CIA. S.A.U"/>
    <d v="2023-12-01T00:00:00"/>
    <s v="Rincon de los Sauces"/>
    <s v="Señal Picada VAM"/>
    <s v="SCB- 01"/>
    <x v="2"/>
    <s v="Pozo productor "/>
    <x v="31"/>
    <s v="SCB-20"/>
    <m/>
    <s v="Integridad y Corrosión"/>
    <s v="Inhibidor de incrustaciones"/>
    <s v="IC5087A"/>
    <n v="50601018"/>
    <n v="214"/>
    <n v="1.9259999999999999"/>
    <n v="212.07400000000001"/>
    <n v="1100"/>
    <n v="2.12"/>
    <n v="10"/>
    <s v="Caudal de agua/día"/>
    <s v="Continua"/>
    <n v="29"/>
    <n v="29"/>
    <n v="61.480000000000004"/>
    <n v="15.466666666666667"/>
    <n v="15.47"/>
    <d v="2013-05-21T00:00:00"/>
    <s v="Programado"/>
    <d v="2022-05-16T00:00:00"/>
    <s v="0131-OESTE-22"/>
    <s v="Mariana del Pozo"/>
    <m/>
    <m/>
    <m/>
    <m/>
    <s v="Electro Sumergible"/>
    <x v="0"/>
    <s v="C"/>
    <s v="Capilar"/>
    <n v="2.1207400000000001"/>
    <n v="2.12"/>
    <n v="20"/>
    <n v="2.12"/>
    <n v="0.2"/>
    <n v="11"/>
    <n v="20"/>
    <n v="11"/>
    <s v="SCB CHO "/>
    <n v="1"/>
    <s v="S/D"/>
    <s v="B"/>
    <s v="SCB- 01"/>
    <s v="Señal Cerro Bayo"/>
    <x v="1"/>
    <s v="SCB-20IC5087A"/>
  </r>
  <r>
    <s v="BOLLAND &amp; CIA. S.A.U"/>
    <d v="2023-12-01T00:00:00"/>
    <s v="Rincon de los Sauces"/>
    <s v="Señal Picada VAM"/>
    <s v="SCB- 01"/>
    <x v="2"/>
    <s v="Pozo productor "/>
    <x v="32"/>
    <s v="SCB-23"/>
    <m/>
    <s v="Integridad y Corrosión"/>
    <s v="Inhibidor de incrustaciones"/>
    <s v="IC5087A"/>
    <n v="50601018"/>
    <n v="192"/>
    <n v="4.2240000000000002"/>
    <n v="187.77600000000001"/>
    <n v="150"/>
    <n v="2.63"/>
    <n v="14"/>
    <s v="Caudal de agua/día"/>
    <s v="Continua"/>
    <n v="29"/>
    <n v="29"/>
    <n v="76.27"/>
    <n v="73.66"/>
    <n v="73.66"/>
    <s v=""/>
    <s v="Programado"/>
    <d v="2019-09-05T00:00:00"/>
    <s v="Reuniones mensuales de Fallas Julio_2019 Firmada"/>
    <s v="Mariana del Pozo"/>
    <m/>
    <m/>
    <m/>
    <m/>
    <s v="Electro Sumergible"/>
    <x v="0"/>
    <s v="C"/>
    <s v="Capilar"/>
    <n v="2.6288640000000001"/>
    <n v="2.63"/>
    <n v="20"/>
    <n v="2.63"/>
    <n v="0.2"/>
    <n v="13"/>
    <n v="20"/>
    <n v="13"/>
    <s v="SCB CHO "/>
    <n v="1"/>
    <n v="1632"/>
    <s v="B"/>
    <s v="SCB- 01"/>
    <s v="Señal Cerro Bayo"/>
    <x v="1"/>
    <s v="SCB-23IC5087A"/>
  </r>
  <r>
    <s v="BOLLAND &amp; CIA. S.A.U"/>
    <d v="2023-12-01T00:00:00"/>
    <s v="Rincon de los Sauces"/>
    <s v="Señal Picada VAM"/>
    <s v="SCB- 01"/>
    <x v="2"/>
    <s v="Pozo productor "/>
    <x v="33"/>
    <s v="SCB-28"/>
    <m/>
    <s v="Integridad y Corrosión"/>
    <s v="Inhibidor de incrustaciones"/>
    <s v="IC5087A"/>
    <n v="50601018"/>
    <n v="177"/>
    <n v="4.2480000000000002"/>
    <n v="172.75200000000001"/>
    <n v="500"/>
    <n v="3.46"/>
    <n v="20"/>
    <s v="Caudal de agua/día"/>
    <s v="Continua"/>
    <n v="29"/>
    <n v="29"/>
    <n v="100.34"/>
    <n v="88.353333333333339"/>
    <n v="88.35"/>
    <s v=""/>
    <s v="Programado"/>
    <d v="2022-12-16T00:00:00"/>
    <s v="0330-OESTE-22"/>
    <m/>
    <m/>
    <m/>
    <m/>
    <m/>
    <s v="Electro Sumergible"/>
    <x v="0"/>
    <s v="C"/>
    <s v="Capilar"/>
    <n v="3.4550399999999999"/>
    <n v="3.46"/>
    <n v="20"/>
    <n v="3.46"/>
    <n v="0.2"/>
    <n v="17"/>
    <n v="20"/>
    <n v="17"/>
    <s v="SCB CHO "/>
    <n v="1"/>
    <n v="2753"/>
    <s v="A"/>
    <s v="SCB- 01"/>
    <s v="Señal Cerro Bayo"/>
    <x v="1"/>
    <s v="SCB-28IC5087A"/>
  </r>
  <r>
    <s v="BOLLAND &amp; CIA. S.A.U"/>
    <d v="2023-12-01T00:00:00"/>
    <s v="Rincon de los Sauces"/>
    <s v="Señal Picada VAM"/>
    <s v="SCB- 01"/>
    <x v="2"/>
    <s v="Pozo productor "/>
    <x v="34"/>
    <s v="SCB-37"/>
    <m/>
    <s v="Integridad y Corrosión"/>
    <s v="Inhibidor de incrustaciones"/>
    <s v="IC5087A"/>
    <n v="50601018"/>
    <n v="515"/>
    <n v="4.6349999999999998"/>
    <n v="510.36500000000001"/>
    <n v="5953"/>
    <n v="3.57"/>
    <n v="7"/>
    <s v="Caudal de agua/día"/>
    <s v="Continua"/>
    <n v="29"/>
    <n v="29"/>
    <n v="103.53"/>
    <n v="104.59333333333333"/>
    <n v="104.59"/>
    <d v="2011-03-11T00:00:00"/>
    <s v="Programado"/>
    <d v="2020-09-04T00:00:00"/>
    <s v="BND21-IT506-0920"/>
    <m/>
    <m/>
    <m/>
    <m/>
    <m/>
    <s v="Electro Sumergible"/>
    <x v="0"/>
    <s v="C"/>
    <s v="Capilar"/>
    <n v="3.5725550000000004"/>
    <n v="3.57"/>
    <n v="20"/>
    <n v="3.57"/>
    <n v="0.2"/>
    <n v="18"/>
    <n v="20"/>
    <n v="18"/>
    <s v="SCB CHO "/>
    <n v="1"/>
    <n v="2284"/>
    <s v="A"/>
    <s v="SCB- 01"/>
    <s v="Señal Cerro Bayo"/>
    <x v="1"/>
    <s v="SCB-37IC5087A"/>
  </r>
  <r>
    <s v="BOLLAND &amp; CIA. S.A.U"/>
    <d v="2023-12-01T00:00:00"/>
    <s v="Rincon de los Sauces"/>
    <s v="Señal Picada VAM"/>
    <s v="SCB- 01"/>
    <x v="2"/>
    <s v="Pozo productor "/>
    <x v="35"/>
    <s v="SCB-45"/>
    <m/>
    <s v="Integridad y Corrosión"/>
    <s v="Inhibidor de incrustaciones"/>
    <s v="IC5087A"/>
    <n v="50601018"/>
    <n v="235"/>
    <n v="1.88"/>
    <n v="233.12"/>
    <n v="1160"/>
    <n v="1.86"/>
    <n v="8"/>
    <s v="Caudal de agua/día"/>
    <s v="Continua"/>
    <n v="29"/>
    <n v="0"/>
    <n v="53.940000000000005"/>
    <n v="0"/>
    <n v="0"/>
    <d v="2015-08-28T00:00:00"/>
    <s v="Programado"/>
    <d v="2020-06-30T00:00:00"/>
    <s v="BNDFI 0001-8 - Minuta YPF 30-06-2020"/>
    <s v="Mariana del Pozo"/>
    <m/>
    <m/>
    <m/>
    <m/>
    <s v="Electro Sumergible"/>
    <x v="0"/>
    <s v="C"/>
    <s v="Capilar"/>
    <n v="1.86496"/>
    <n v="1.86"/>
    <n v="20"/>
    <n v="1.86"/>
    <n v="0.2"/>
    <n v="9"/>
    <n v="20"/>
    <n v="9"/>
    <s v="SCB CHO "/>
    <n v="1"/>
    <n v="2646"/>
    <s v="B"/>
    <s v="SCB- 01"/>
    <s v="Señal Cerro Bayo"/>
    <x v="0"/>
    <s v="SCB-45IC5087A"/>
  </r>
  <r>
    <s v="BOLLAND &amp; CIA. S.A.U"/>
    <d v="2023-12-01T00:00:00"/>
    <s v="Rincon de los Sauces"/>
    <s v="Señal Picada VAM"/>
    <s v="SCB- 01"/>
    <x v="2"/>
    <s v="Pozo productor "/>
    <x v="36"/>
    <s v="SCB-48"/>
    <m/>
    <s v="Integridad y Corrosión"/>
    <s v="Inhibidor de incrustaciones"/>
    <s v="IC5087A"/>
    <n v="50601018"/>
    <n v="260"/>
    <n v="2.6"/>
    <n v="257.39999999999998"/>
    <n v="100"/>
    <n v="3.09"/>
    <n v="12"/>
    <s v="Caudal de agua/día"/>
    <s v="Continua"/>
    <n v="29"/>
    <n v="29"/>
    <n v="89.61"/>
    <n v="87.966666666666669"/>
    <n v="87.97"/>
    <d v="2011-01-21T00:00:00"/>
    <s v="Programado"/>
    <d v="2022-12-26T00:00:00"/>
    <s v="0338-OESTE-22"/>
    <s v="Mariana del Pozo"/>
    <m/>
    <m/>
    <m/>
    <m/>
    <s v="Electro Sumergible"/>
    <x v="0"/>
    <s v="C"/>
    <s v="Capilar"/>
    <n v="3.0887999999999995"/>
    <n v="3.09"/>
    <n v="20"/>
    <n v="3.09"/>
    <n v="0.2"/>
    <n v="15"/>
    <n v="20"/>
    <n v="15"/>
    <s v="SCB CHO "/>
    <n v="1"/>
    <n v="2704"/>
    <s v="C"/>
    <s v="SCB- 01"/>
    <s v="Señal Cerro Bayo"/>
    <x v="1"/>
    <s v="SCB-48IC5087A"/>
  </r>
  <r>
    <s v="BOLLAND &amp; CIA. S.A.U"/>
    <d v="2023-12-01T00:00:00"/>
    <s v="Rincon de los Sauces"/>
    <s v="Señal Picada VAM"/>
    <s v="SCB- 01"/>
    <x v="2"/>
    <s v="Linea de pozo"/>
    <x v="37"/>
    <s v="SCB-78a"/>
    <m/>
    <s v="Integridad y Corrosión"/>
    <s v="Secuestrante de sulfhídrico"/>
    <s v="BSH8050"/>
    <n v="1000539909"/>
    <n v="55"/>
    <n v="6.05"/>
    <n v="48.95"/>
    <n v="498"/>
    <n v="15"/>
    <m/>
    <s v="Recomendación técnica en litros (por día, mes o batch)"/>
    <s v="Continua"/>
    <n v="29"/>
    <n v="29"/>
    <n v="435"/>
    <n v="415.66666666666669"/>
    <n v="415.67"/>
    <d v="2018-12-19T00:00:00"/>
    <s v="Programado"/>
    <d v="2022-04-20T00:00:00"/>
    <s v="Minuta YPF 24/5/22"/>
    <s v="Mariana del Pozo"/>
    <m/>
    <m/>
    <m/>
    <m/>
    <s v="Bombeo Mecánico"/>
    <x v="0"/>
    <s v="C"/>
    <s v="Lin. Conduc."/>
    <n v="15"/>
    <n v="15"/>
    <n v="20"/>
    <n v="15"/>
    <n v="1"/>
    <n v="15"/>
    <n v="20"/>
    <n v="15"/>
    <s v="SCB CHO "/>
    <n v="2"/>
    <n v="1832"/>
    <s v="A"/>
    <s v="SCB- 01"/>
    <s v="Señal Cerro Bayo"/>
    <x v="1"/>
    <s v="SCB-78aBSH8050"/>
  </r>
  <r>
    <s v="BOLLAND &amp; CIA. S.A.U"/>
    <d v="2023-12-01T00:00:00"/>
    <s v="Rincon de los Sauces"/>
    <s v="Señal Picada VAM"/>
    <s v="SCB- 01"/>
    <x v="2"/>
    <s v="Pozo productor "/>
    <x v="38"/>
    <s v="SCB-139a"/>
    <m/>
    <s v="Integridad y Corrosión"/>
    <s v="Inhibidor de corrosión/Incrustaciones"/>
    <s v="ICS400"/>
    <n v="50695199"/>
    <n v="57"/>
    <n v="7.98"/>
    <n v="49.02"/>
    <n v="123"/>
    <n v="4.9000000000000004"/>
    <n v="100"/>
    <s v="Caudal de agua/día"/>
    <s v="Continua"/>
    <n v="29"/>
    <n v="29"/>
    <n v="142.10000000000002"/>
    <n v="106.33333333333333"/>
    <n v="106.33"/>
    <d v="2023-04-11T00:00:00"/>
    <s v="Programado"/>
    <d v="2022-12-07T00:00:00"/>
    <s v="0099-OESTE-23"/>
    <s v="Mariana del Pozo"/>
    <m/>
    <m/>
    <m/>
    <m/>
    <s v="Bombeo Mecánico"/>
    <x v="0"/>
    <s v="C"/>
    <s v="EC con rec"/>
    <n v="4.9020000000000001"/>
    <n v="4.9000000000000004"/>
    <n v="20"/>
    <n v="4.9000000000000004"/>
    <n v="1"/>
    <n v="5"/>
    <n v="20"/>
    <n v="5"/>
    <s v="SCB CHO "/>
    <n v="1"/>
    <n v="2025"/>
    <s v="A"/>
    <s v="SCB- 01"/>
    <s v="Señal Cerro Bayo"/>
    <x v="1"/>
    <s v="SCB-139aICS400"/>
  </r>
  <r>
    <s v="BOLLAND &amp; CIA. S.A.U"/>
    <d v="2023-12-01T00:00:00"/>
    <s v="Rincon de los Sauces"/>
    <s v="Señal Picada VAM"/>
    <s v="SCB- 01"/>
    <x v="2"/>
    <s v="Pozo productor "/>
    <x v="39"/>
    <s v="SCB-80a"/>
    <m/>
    <s v="Integridad y Corrosión"/>
    <s v="Inhibidor de incrustaciones"/>
    <s v="IC5087A"/>
    <n v="50601018"/>
    <n v="207"/>
    <n v="1.0349999999999999"/>
    <n v="205.965"/>
    <n v="1200"/>
    <n v="1.24"/>
    <n v="6"/>
    <s v="Caudal de agua/día"/>
    <s v="Continua"/>
    <n v="29"/>
    <n v="0"/>
    <n v="35.96"/>
    <n v="0"/>
    <n v="0"/>
    <d v="2017-08-10T00:00:00"/>
    <s v="Programado"/>
    <d v="2022-07-22T00:00:00"/>
    <s v="0193-OESTE-22"/>
    <s v="Mariana del Pozo"/>
    <m/>
    <m/>
    <m/>
    <m/>
    <s v="Electro Sumergible"/>
    <x v="0"/>
    <s v="C"/>
    <s v="Capilar"/>
    <n v="1.2357899999999999"/>
    <n v="1.24"/>
    <n v="20"/>
    <n v="1.24"/>
    <n v="0.2"/>
    <n v="6"/>
    <n v="20"/>
    <n v="6"/>
    <s v="SCB CHO "/>
    <n v="1"/>
    <n v="2795"/>
    <s v="A"/>
    <s v="SCB- 01"/>
    <s v="Señal Cerro Bayo"/>
    <x v="0"/>
    <s v="SCB-80aIC5087A"/>
  </r>
  <r>
    <s v="BOLLAND &amp; CIA. S.A.U"/>
    <d v="2023-12-01T00:00:00"/>
    <s v="Rincon de los Sauces"/>
    <s v="Señal Picada VAM"/>
    <s v="SCB- 01"/>
    <x v="2"/>
    <s v="Pozo productor "/>
    <x v="40"/>
    <s v="SCB-86a"/>
    <m/>
    <s v="Integridad y Corrosión"/>
    <s v="Inhibidor de incrustaciones"/>
    <s v="IC5087A"/>
    <n v="50601018"/>
    <n v="45"/>
    <n v="5.4"/>
    <n v="39.6"/>
    <n v="538"/>
    <n v="1.1499999999999999"/>
    <n v="29"/>
    <s v="Caudal de agua/día"/>
    <s v="Continua"/>
    <n v="29"/>
    <n v="29"/>
    <n v="33.349999999999994"/>
    <n v="34.799999999999997"/>
    <n v="34.799999999999997"/>
    <d v="2020-09-08T00:00:00"/>
    <s v="Programado"/>
    <d v="2022-08-26T00:00:00"/>
    <s v="0226-OESTE-22"/>
    <s v="Mariana del Pozo"/>
    <m/>
    <m/>
    <m/>
    <m/>
    <s v="Electro Sumergible"/>
    <x v="0"/>
    <s v="C"/>
    <s v="Capilar"/>
    <n v="1.1484000000000001"/>
    <n v="1.1499999999999999"/>
    <n v="20"/>
    <n v="1.1499999999999999"/>
    <n v="0.2"/>
    <n v="6"/>
    <n v="20"/>
    <n v="6"/>
    <s v="SCB CHO "/>
    <n v="1"/>
    <n v="2245"/>
    <s v="A"/>
    <s v="SCB- 01"/>
    <s v="Señal Cerro Bayo"/>
    <x v="1"/>
    <s v="SCB-86aIC5087A"/>
  </r>
  <r>
    <s v="BOLLAND &amp; CIA. S.A.U"/>
    <d v="2023-12-01T00:00:00"/>
    <s v="Rincon de los Sauces"/>
    <s v="Señal Picada VAM"/>
    <s v="SCB- 01"/>
    <x v="2"/>
    <s v="Pozo productor "/>
    <x v="40"/>
    <s v="SCB-86a"/>
    <m/>
    <s v="Integridad y Corrosión"/>
    <s v="Inhibidor de incrustaciones"/>
    <s v="IC5087A"/>
    <n v="50601018"/>
    <n v="45"/>
    <n v="5.4"/>
    <n v="39.6"/>
    <n v="538"/>
    <n v="1.1499999999999999"/>
    <n v="29"/>
    <s v="Caudal de agua/día"/>
    <s v="Continua"/>
    <n v="29"/>
    <n v="29"/>
    <n v="33.349999999999994"/>
    <n v="34.799999999999997"/>
    <n v="34.799999999999997"/>
    <d v="2020-09-08T00:00:00"/>
    <s v="Programado"/>
    <d v="2022-08-26T00:00:00"/>
    <s v="0226-OESTE-22"/>
    <s v="Mariana del Pozo"/>
    <m/>
    <m/>
    <m/>
    <m/>
    <s v="Electro Sumergible"/>
    <x v="0"/>
    <s v="C"/>
    <s v="EC con rec"/>
    <n v="1.1484000000000001"/>
    <n v="1.1499999999999999"/>
    <n v="20"/>
    <n v="1.1499999999999999"/>
    <n v="0.2"/>
    <n v="6"/>
    <n v="20"/>
    <n v="6"/>
    <s v="SCB CHO "/>
    <n v="2"/>
    <n v="2245"/>
    <s v="A"/>
    <s v="SCB- 01"/>
    <s v="Señal Cerro Bayo"/>
    <x v="1"/>
    <s v="SCB-86aIC5087A"/>
  </r>
  <r>
    <s v="BOLLAND &amp; CIA. S.A.U"/>
    <d v="2023-12-01T00:00:00"/>
    <s v="Rincon de los Sauces"/>
    <s v="Señal Picada VAM"/>
    <s v="SCB- 01"/>
    <x v="2"/>
    <s v="Pozo productor "/>
    <x v="41"/>
    <s v="SCB-89a"/>
    <m/>
    <s v="Integridad y Corrosión"/>
    <s v="Inhibidor de incrustaciones"/>
    <s v="IC5087A"/>
    <n v="50601018"/>
    <n v="185"/>
    <n v="2.6640000000000001"/>
    <n v="182.33600000000001"/>
    <n v="1590"/>
    <n v="1.64"/>
    <n v="9"/>
    <s v="Caudal de agua/día"/>
    <s v="Continua"/>
    <n v="29"/>
    <n v="29"/>
    <n v="47.559999999999995"/>
    <n v="46.400000000000006"/>
    <n v="46.4"/>
    <d v="2011-03-01T00:00:00"/>
    <s v="Programado"/>
    <d v="2020-06-30T00:00:00"/>
    <s v="BNDFI 0001-8 - Minuta YPF 30-06-2020"/>
    <s v="Mariana del Pozo"/>
    <m/>
    <m/>
    <m/>
    <m/>
    <s v="Electro Sumergible"/>
    <x v="0"/>
    <s v="C"/>
    <s v="Capilar"/>
    <n v="1.641024"/>
    <n v="1.64"/>
    <n v="20"/>
    <n v="1.64"/>
    <n v="0.2"/>
    <n v="8"/>
    <n v="20"/>
    <n v="8"/>
    <s v="SCB CHO "/>
    <n v="1"/>
    <s v="S/D"/>
    <s v="B"/>
    <s v="SCB- 01"/>
    <s v="Señal Cerro Bayo"/>
    <x v="1"/>
    <s v="SCB-89aIC5087A"/>
  </r>
  <r>
    <s v="BOLLAND &amp; CIA. S.A.U"/>
    <d v="2023-12-01T00:00:00"/>
    <s v="Rincon de los Sauces"/>
    <s v="Señal Picada VAM"/>
    <s v="SCB- 01"/>
    <x v="2"/>
    <s v="Pozo productor "/>
    <x v="42"/>
    <s v="SCB-92a"/>
    <m/>
    <s v="Integridad y Corrosión"/>
    <s v="Inhibidor de incrustaciones"/>
    <s v="IC5087A"/>
    <n v="50601018"/>
    <n v="134"/>
    <n v="2.0099999999999998"/>
    <n v="131.99"/>
    <n v="385"/>
    <n v="2.5099999999999998"/>
    <n v="19"/>
    <s v="Caudal de agua/día"/>
    <s v="Continua"/>
    <n v="29"/>
    <n v="0"/>
    <n v="72.789999999999992"/>
    <n v="0"/>
    <n v="0"/>
    <d v="2019-02-19T00:00:00"/>
    <s v="Programado"/>
    <d v="2020-06-30T00:00:00"/>
    <s v="BNDFI 0001-8 - Minuta YPF 30-06-2020"/>
    <s v="Mariana del Pozo"/>
    <m/>
    <m/>
    <m/>
    <m/>
    <s v="Electro Sumergible"/>
    <x v="0"/>
    <s v="C"/>
    <s v="Capilar"/>
    <n v="2.5078100000000005"/>
    <n v="2.5099999999999998"/>
    <n v="20"/>
    <n v="2.5099999999999998"/>
    <n v="0.2"/>
    <n v="13"/>
    <n v="20"/>
    <n v="13"/>
    <s v="SCB CHO "/>
    <n v="1"/>
    <n v="2512"/>
    <s v="C"/>
    <s v="SCB- 01"/>
    <s v="Señal Cerro Bayo"/>
    <x v="0"/>
    <s v="SCB-92aIC5087A"/>
  </r>
  <r>
    <s v="BOLLAND &amp; CIA. S.A.U"/>
    <d v="2023-12-01T00:00:00"/>
    <s v="Rincon de los Sauces"/>
    <s v="Señal Picada VAM"/>
    <s v="SCB- 01"/>
    <x v="2"/>
    <s v="Pozo productor "/>
    <x v="43"/>
    <s v="SCB-93a"/>
    <m/>
    <s v="Integridad y Corrosión"/>
    <s v="Inhibidor de incrustaciones"/>
    <s v="IC5087A"/>
    <n v="50601018"/>
    <n v="120"/>
    <n v="4.5599999999999996"/>
    <n v="115.44"/>
    <n v="303"/>
    <n v="2.19"/>
    <n v="19"/>
    <s v="Caudal de agua/día"/>
    <s v="Continua"/>
    <n v="29"/>
    <n v="29"/>
    <n v="63.51"/>
    <n v="63.800000000000004"/>
    <n v="63.8"/>
    <s v=""/>
    <s v="Programado"/>
    <d v="2020-06-30T00:00:00"/>
    <s v="BNDFI 0001-8 - Minuta YPF 30-06-2020"/>
    <s v="Mariana del Pozo"/>
    <m/>
    <m/>
    <m/>
    <m/>
    <s v="Electro Sumergible"/>
    <x v="0"/>
    <s v="C"/>
    <s v="Capilar"/>
    <n v="2.1933600000000002"/>
    <n v="2.19"/>
    <n v="20"/>
    <n v="2.19"/>
    <n v="0.2"/>
    <n v="11"/>
    <n v="20"/>
    <n v="11"/>
    <s v="SCB CHO "/>
    <n v="1"/>
    <n v="1951"/>
    <s v="A"/>
    <s v="SCB- 01"/>
    <s v="Señal Cerro Bayo"/>
    <x v="1"/>
    <s v="SCB-93aIC5087A"/>
  </r>
  <r>
    <s v="BOLLAND &amp; CIA. S.A.U"/>
    <d v="2023-12-01T00:00:00"/>
    <s v="Rincon de los Sauces"/>
    <s v="Señal Picada VAM"/>
    <s v="SCB- 01"/>
    <x v="2"/>
    <s v="Pozo productor "/>
    <x v="44"/>
    <s v="SCB-95a"/>
    <m/>
    <s v="Integridad y Corrosión"/>
    <s v="Inhibidor de incrustaciones"/>
    <s v="IC5087A"/>
    <n v="50601018"/>
    <n v="125"/>
    <n v="3.875"/>
    <n v="121.125"/>
    <n v="423"/>
    <n v="2.66"/>
    <n v="22"/>
    <s v="Caudal de agua/día"/>
    <s v="Continua"/>
    <n v="29"/>
    <n v="0"/>
    <n v="77.14"/>
    <n v="0"/>
    <n v="0"/>
    <d v="2014-08-12T00:00:00"/>
    <s v="Programado"/>
    <d v="2022-03-04T00:00:00"/>
    <s v="0054-OESTE-22"/>
    <m/>
    <m/>
    <m/>
    <m/>
    <m/>
    <s v="Electro Sumergible"/>
    <x v="0"/>
    <s v="C"/>
    <s v="Continua"/>
    <n v="2.6647500000000002"/>
    <n v="2.66"/>
    <n v="20"/>
    <n v="2.66"/>
    <n v="0.2"/>
    <n v="13"/>
    <n v="20"/>
    <n v="13"/>
    <s v="SCB CHO "/>
    <n v="1"/>
    <n v="2127"/>
    <s v="B"/>
    <s v="SCB- 01"/>
    <s v="Señal Cerro Bayo"/>
    <x v="0"/>
    <s v="SCB-95aIC5087A"/>
  </r>
  <r>
    <s v="BOLLAND &amp; CIA. S.A.U"/>
    <d v="2023-12-01T00:00:00"/>
    <s v="Rincon de los Sauces"/>
    <s v="Señal Picada VAM"/>
    <s v="SCB- 01"/>
    <x v="2"/>
    <s v="Pozo productor "/>
    <x v="45"/>
    <s v="SCB-98a"/>
    <m/>
    <s v="Integridad y Corrosión"/>
    <s v="Inhibidor de incrustaciones"/>
    <s v="IC5087A"/>
    <n v="50601018"/>
    <n v="244"/>
    <n v="5.1239999999999997"/>
    <n v="238.876"/>
    <n v="46"/>
    <n v="1.67"/>
    <n v="7"/>
    <s v="Caudal de agua/día"/>
    <s v="Continua"/>
    <n v="29"/>
    <n v="29"/>
    <n v="48.43"/>
    <n v="46.400000000000006"/>
    <n v="46.4"/>
    <d v="2017-07-17T00:00:00"/>
    <s v="Programado"/>
    <d v="2020-06-30T00:00:00"/>
    <s v="BNDFI 0001-8 - Minuta YPF 30-06-2020"/>
    <s v="Mariana del Pozo"/>
    <m/>
    <m/>
    <m/>
    <m/>
    <s v="Electro Sumergible"/>
    <x v="0"/>
    <s v="C"/>
    <s v="Capilar"/>
    <n v="1.672132"/>
    <n v="1.67"/>
    <n v="20"/>
    <n v="1.67"/>
    <n v="0.2"/>
    <n v="8"/>
    <n v="20"/>
    <n v="8"/>
    <s v="SCB CHO "/>
    <n v="1"/>
    <n v="3049"/>
    <s v="A"/>
    <s v="SCB- 01"/>
    <s v="Señal Cerro Bayo"/>
    <x v="1"/>
    <s v="SCB-98aIC5087A"/>
  </r>
  <r>
    <s v="BOLLAND &amp; CIA. S.A.U"/>
    <d v="2023-12-01T00:00:00"/>
    <s v="Rincon de los Sauces"/>
    <s v="Señal Picada VAM"/>
    <s v="SCB- 01"/>
    <x v="2"/>
    <s v="Pozo productor "/>
    <x v="46"/>
    <s v="SCB-107a"/>
    <m/>
    <s v="Integridad y Corrosión"/>
    <s v="Inhibidor de incrustaciones"/>
    <s v="IC5091"/>
    <n v="1000568102"/>
    <n v="48"/>
    <n v="2.4"/>
    <n v="45.6"/>
    <n v="1076"/>
    <n v="5.65"/>
    <n v="124"/>
    <s v="Caudal de agua/día"/>
    <s v="Continua"/>
    <n v="29"/>
    <n v="29"/>
    <n v="163.85000000000002"/>
    <n v="108.26666666666667"/>
    <n v="108.27"/>
    <d v="2021-04-29T00:00:00"/>
    <s v="Programado"/>
    <d v="2021-04-29T00:00:00"/>
    <s v="BND21-IT543-1220 rev-1"/>
    <s v="Mariana del Pozo"/>
    <m/>
    <m/>
    <m/>
    <m/>
    <s v="Bombeo Mecánico"/>
    <x v="0"/>
    <s v="C"/>
    <s v="EC con rec"/>
    <n v="5.6544000000000008"/>
    <n v="5.65"/>
    <n v="20"/>
    <n v="5.65"/>
    <n v="1"/>
    <n v="6"/>
    <n v="20"/>
    <n v="6"/>
    <s v="SCB CHO "/>
    <n v="1"/>
    <n v="1609"/>
    <s v="B"/>
    <s v="SCB- 01"/>
    <s v="Señal Cerro Bayo"/>
    <x v="1"/>
    <s v="SCB-107aIC5091"/>
  </r>
  <r>
    <s v="BOLLAND &amp; CIA. S.A.U"/>
    <d v="2023-12-01T00:00:00"/>
    <s v="Rincon de los Sauces"/>
    <s v="Señal Picada VAM"/>
    <s v="SP- 01"/>
    <x v="0"/>
    <s v="Pozo productor "/>
    <x v="47"/>
    <s v="SP-0287[00]a"/>
    <m/>
    <s v="Integridad y Corrosión"/>
    <s v="Inhibidor de incrustaciones"/>
    <s v="IC5087A"/>
    <n v="50601018"/>
    <n v="169.8"/>
    <n v="1.8680000000000001"/>
    <n v="167.93199999999999"/>
    <n v="100"/>
    <n v="1.68"/>
    <n v="10"/>
    <s v="Caudal de agua/día"/>
    <s v="Continua"/>
    <n v="29"/>
    <n v="29"/>
    <n v="48.72"/>
    <n v="32.728571428571428"/>
    <n v="32.729999999999997"/>
    <d v="2012-02-13T00:00:00"/>
    <s v="Programado"/>
    <d v="2020-06-30T00:00:00"/>
    <s v="BNDFI 0001-8 - Minuta YPF 30-06-2020"/>
    <s v="Mariana del Pozo"/>
    <m/>
    <m/>
    <m/>
    <m/>
    <s v="Electro Sumergible"/>
    <x v="0"/>
    <s v="C"/>
    <s v="Capilar"/>
    <n v="1.6793199999999999"/>
    <n v="1.68"/>
    <n v="20"/>
    <n v="1.68"/>
    <n v="0.2"/>
    <n v="8"/>
    <n v="20"/>
    <n v="8"/>
    <s v="SP 1"/>
    <n v="1"/>
    <n v="2889"/>
    <s v="C"/>
    <s v="SP- 01"/>
    <s v="Señal Picada"/>
    <x v="1"/>
    <s v="SP-0287[00]aIC5087A"/>
  </r>
  <r>
    <s v="BOLLAND &amp; CIA. S.A.U"/>
    <d v="2023-12-01T00:00:00"/>
    <s v="Rincon de los Sauces"/>
    <s v="Señal Picada VAM"/>
    <s v="SP- 01"/>
    <x v="0"/>
    <s v="Pozo productor "/>
    <x v="48"/>
    <s v="SP-18a(I)"/>
    <m/>
    <s v="Integridad y Corrosión"/>
    <s v="Inhibidor de corrosión"/>
    <s v="CY51W"/>
    <n v="1000232729"/>
    <n v="38.700000000000003"/>
    <n v="4.9539999999999997"/>
    <n v="33.746000000000002"/>
    <n v="200"/>
    <n v="3.71"/>
    <n v="110"/>
    <s v="Caudal de agua/día"/>
    <s v="Continua"/>
    <n v="29"/>
    <n v="29"/>
    <n v="107.59"/>
    <n v="113.28125"/>
    <n v="113.28"/>
    <d v="2010-11-19T00:00:00"/>
    <s v="Programado"/>
    <d v="2020-09-18T00:00:00"/>
    <s v="BND21-IT511-0920"/>
    <m/>
    <m/>
    <m/>
    <m/>
    <m/>
    <s v="Cavidad Progresiva"/>
    <x v="0"/>
    <s v="C"/>
    <s v="EC con rec"/>
    <n v="3.7120600000000006"/>
    <n v="3.71"/>
    <n v="20"/>
    <n v="3.71"/>
    <n v="1"/>
    <n v="4"/>
    <n v="20"/>
    <n v="4"/>
    <s v="SP 1"/>
    <n v="1"/>
    <n v="3148"/>
    <s v="A"/>
    <s v="SP- 01"/>
    <s v="Señal Picada"/>
    <x v="1"/>
    <s v="SP-18a(I)CY51W"/>
  </r>
  <r>
    <s v="BOLLAND &amp; CIA. S.A.U"/>
    <d v="2023-12-01T00:00:00"/>
    <s v="Rincon de los Sauces"/>
    <s v="Señal Picada VAM"/>
    <s v="SP- 01"/>
    <x v="0"/>
    <s v="Pozo productor "/>
    <x v="49"/>
    <s v="SP-23"/>
    <m/>
    <s v="Integridad y Corrosión"/>
    <s v="Encapsulado"/>
    <s v="Encapsulado"/>
    <s v=""/>
    <n v="120"/>
    <n v="2.76"/>
    <n v="117.24"/>
    <n v="50"/>
    <n v="0"/>
    <m/>
    <s v="Volumen de cámara del pozo"/>
    <s v="Continua"/>
    <n v="29"/>
    <n v="29"/>
    <n v="0"/>
    <n v="0"/>
    <s v=""/>
    <d v="2012-04-24T00:00:00"/>
    <s v="Programado"/>
    <d v="2017-09-25T00:00:00"/>
    <s v="BND21-IT534-0917"/>
    <s v="Mariana del Pozo"/>
    <s v="Falta nombre de producto"/>
    <n v="1"/>
    <d v="2017-09-26T00:00:00"/>
    <m/>
    <s v="Electro Sumergible"/>
    <x v="0"/>
    <s v="C"/>
    <s v="FDP"/>
    <n v="0"/>
    <n v="0"/>
    <n v="20"/>
    <n v="0"/>
    <n v="0.2"/>
    <n v="0"/>
    <n v="20"/>
    <n v="0"/>
    <s v="SP 1"/>
    <n v="1"/>
    <n v="2285"/>
    <s v="A"/>
    <s v="SP- 01"/>
    <s v="Señal Picada"/>
    <x v="1"/>
    <s v="SP-23Encapsulado"/>
  </r>
  <r>
    <s v="BOLLAND &amp; CIA. S.A.U"/>
    <d v="2023-12-01T00:00:00"/>
    <s v="Rincon de los Sauces"/>
    <s v="Señal Picada VAM"/>
    <s v="SP- 01"/>
    <x v="0"/>
    <s v="Pozo productor "/>
    <x v="50"/>
    <s v="SP-252"/>
    <m/>
    <s v="Integridad y Corrosión"/>
    <s v="Inhibidor de incrustaciones"/>
    <s v="IC5091"/>
    <n v="1000568102"/>
    <n v="179"/>
    <n v="1.79"/>
    <n v="177.21"/>
    <n v="100"/>
    <n v="1.77"/>
    <n v="10"/>
    <s v="Caudal de agua/día"/>
    <s v="Continua"/>
    <n v="29"/>
    <n v="29"/>
    <n v="51.33"/>
    <n v="47.366666666666674"/>
    <n v="47.37"/>
    <d v="2017-02-04T00:00:00"/>
    <s v="Programado"/>
    <d v="2023-01-31T00:00:00"/>
    <s v="0028-OESTE-23"/>
    <s v="Mariana del Pozo"/>
    <m/>
    <m/>
    <m/>
    <m/>
    <s v="Electro Sumergible"/>
    <x v="0"/>
    <s v="C"/>
    <s v="Capilar"/>
    <n v="1.7721000000000002"/>
    <n v="1.77"/>
    <n v="20"/>
    <n v="1.77"/>
    <n v="0.2"/>
    <n v="9"/>
    <n v="20"/>
    <n v="9"/>
    <s v="SP 1"/>
    <n v="1"/>
    <n v="1813"/>
    <s v="B"/>
    <s v="SP- 01"/>
    <s v="Señal Picada"/>
    <x v="1"/>
    <s v="SP-252IC5091"/>
  </r>
  <r>
    <s v="BOLLAND &amp; CIA. S.A.U"/>
    <d v="2023-12-01T00:00:00"/>
    <s v="Rincon de los Sauces"/>
    <s v="Señal Picada VAM"/>
    <s v="SP- 01"/>
    <x v="0"/>
    <s v="Pozo productor "/>
    <x v="51"/>
    <s v="SP-273"/>
    <m/>
    <s v="Integridad y Corrosión"/>
    <s v="Inhibidor de incrustaciones"/>
    <s v="IC5087A"/>
    <n v="50601018"/>
    <n v="54.3"/>
    <n v="3.367"/>
    <n v="50.933"/>
    <n v="150"/>
    <n v="1.22"/>
    <n v="24"/>
    <s v="Caudal de agua/día"/>
    <s v="Continua"/>
    <n v="29"/>
    <n v="29"/>
    <n v="35.380000000000003"/>
    <n v="33.734693877551017"/>
    <n v="33.729999999999997"/>
    <d v="2010-06-09T00:00:00"/>
    <s v="Programado"/>
    <d v="2020-06-30T00:00:00"/>
    <s v="BNDFI 0001-8 - Minuta YPF 30-06-2020"/>
    <s v="Mariana del Pozo"/>
    <m/>
    <m/>
    <m/>
    <m/>
    <s v="Cavidad Progresiva"/>
    <x v="0"/>
    <s v="C"/>
    <s v="EC con rec"/>
    <n v="1.2223920000000001"/>
    <n v="1.22"/>
    <n v="20"/>
    <n v="1.22"/>
    <n v="0.2"/>
    <n v="6"/>
    <n v="20"/>
    <n v="6"/>
    <s v="SP 2"/>
    <n v="1"/>
    <n v="1925"/>
    <s v="A"/>
    <s v="SP- 01"/>
    <s v="Señal Picada"/>
    <x v="1"/>
    <s v="SP-273IC5087A"/>
  </r>
  <r>
    <s v="BOLLAND &amp; CIA. S.A.U"/>
    <d v="2023-12-01T00:00:00"/>
    <s v="Rincon de los Sauces"/>
    <s v="Señal Picada VAM"/>
    <s v="SP- 01"/>
    <x v="0"/>
    <s v="Pozo productor "/>
    <x v="52"/>
    <s v="SP-275"/>
    <m/>
    <s v="Integridad y Corrosión"/>
    <s v="Inhibidor de incrustaciones"/>
    <s v="IC5087A"/>
    <n v="50601018"/>
    <n v="286"/>
    <n v="2.86"/>
    <n v="283.14"/>
    <n v="100"/>
    <n v="1.7"/>
    <n v="6"/>
    <s v="Caudal de agua/día"/>
    <s v="Continua"/>
    <n v="29"/>
    <n v="29"/>
    <n v="49.3"/>
    <n v="38.94285714285715"/>
    <n v="38.94"/>
    <s v=""/>
    <s v="Programado"/>
    <d v="2020-06-30T00:00:00"/>
    <s v="BNDFI 0001-8 - Minuta YPF 30-06-2020"/>
    <s v="Mariana del Pozo"/>
    <m/>
    <m/>
    <m/>
    <m/>
    <s v="Electro Sumergible"/>
    <x v="0"/>
    <s v="C"/>
    <s v="Capilar"/>
    <n v="1.6988399999999999"/>
    <n v="1.7"/>
    <n v="20"/>
    <n v="1.7"/>
    <n v="0.2"/>
    <n v="8"/>
    <n v="20"/>
    <n v="8"/>
    <s v="SP 2"/>
    <n v="1"/>
    <n v="3159"/>
    <s v="A"/>
    <s v="SP- 01"/>
    <s v="Señal Picada"/>
    <x v="1"/>
    <s v="SP-275IC5087A"/>
  </r>
  <r>
    <s v="BOLLAND &amp; CIA. S.A.U"/>
    <d v="2023-12-01T00:00:00"/>
    <s v="Rincon de los Sauces"/>
    <s v="Señal Picada VAM"/>
    <s v="SP- 03"/>
    <x v="0"/>
    <s v="Pozo productor "/>
    <x v="53"/>
    <s v="SP-62(II)[00]a"/>
    <m/>
    <s v="Integridad y Corrosión"/>
    <s v="Inhibidor de incrustaciones"/>
    <s v="IC5087A"/>
    <n v="50601018"/>
    <n v="178"/>
    <n v="4.2720000000000002"/>
    <n v="173.72800000000001"/>
    <n v="50"/>
    <n v="3.47"/>
    <n v="20"/>
    <s v="Caudal de agua/día"/>
    <s v="Continua"/>
    <n v="29"/>
    <n v="0"/>
    <n v="100.63000000000001"/>
    <n v="0"/>
    <n v="0"/>
    <d v="2020-12-10T00:00:00"/>
    <s v="Programado"/>
    <d v="2020-11-24T00:00:00"/>
    <s v="BND21-IT525-1120"/>
    <s v="Mariana del Pozo"/>
    <m/>
    <m/>
    <m/>
    <m/>
    <s v="Electro Sumergible"/>
    <x v="0"/>
    <s v="C"/>
    <s v="Capilar"/>
    <n v="3.4745600000000003"/>
    <n v="3.47"/>
    <n v="20"/>
    <n v="3.47"/>
    <n v="0.2"/>
    <n v="17"/>
    <n v="20"/>
    <n v="17"/>
    <s v="SP 1"/>
    <n v="1"/>
    <s v="S/D"/>
    <s v="A"/>
    <s v="SP- 03"/>
    <s v="Señal Picada"/>
    <x v="0"/>
    <s v="SP-62(II)[00]aIC5087A"/>
  </r>
  <r>
    <s v="BOLLAND &amp; CIA. S.A.U"/>
    <d v="2023-12-01T00:00:00"/>
    <s v="Rincon de los Sauces"/>
    <s v="Señal Picada VAM"/>
    <s v="SP- 01"/>
    <x v="0"/>
    <s v="Pozo productor "/>
    <x v="54"/>
    <s v="SP-368a"/>
    <m/>
    <s v="Integridad y Corrosión"/>
    <s v="Inhibidor de incrustaciones"/>
    <s v="IC5087A"/>
    <n v="50601018"/>
    <n v="135.80000000000001"/>
    <n v="1.3580000000000001"/>
    <n v="134.44200000000001"/>
    <n v="100"/>
    <n v="2.02"/>
    <n v="15"/>
    <s v="Caudal de agua/día"/>
    <s v="Continua"/>
    <n v="29"/>
    <n v="29"/>
    <n v="58.58"/>
    <n v="40.882926829268293"/>
    <n v="40.880000000000003"/>
    <s v=""/>
    <s v="Programado"/>
    <d v="2020-06-30T00:00:00"/>
    <s v="BNDFI 0001-8 - Minuta YPF 30-06-2020"/>
    <s v="Mariana del Pozo"/>
    <m/>
    <m/>
    <m/>
    <m/>
    <s v="Electro Sumergible"/>
    <x v="0"/>
    <s v="C"/>
    <s v="Capilar"/>
    <n v="2.0166300000000001"/>
    <n v="2.02"/>
    <n v="20"/>
    <n v="2.02"/>
    <n v="0.2"/>
    <n v="10"/>
    <n v="20"/>
    <n v="10"/>
    <s v="SP 1"/>
    <n v="1"/>
    <n v="3215"/>
    <s v="B"/>
    <s v="SP- 01"/>
    <s v="Señal Picada"/>
    <x v="1"/>
    <s v="SP-368aIC5087A"/>
  </r>
  <r>
    <s v="BOLLAND &amp; CIA. S.A.U"/>
    <d v="2023-12-01T00:00:00"/>
    <s v="Rincon de los Sauces"/>
    <s v="Señal Picada VAM"/>
    <s v="SP- 09"/>
    <x v="0"/>
    <s v="Pozo productor "/>
    <x v="55"/>
    <s v="SP.a-89"/>
    <m/>
    <s v="Integridad y Corrosión"/>
    <s v="Inhibidor de incrustaciones"/>
    <s v="IC5087A"/>
    <n v="50601018"/>
    <n v="50.1"/>
    <n v="2.0840000000000001"/>
    <n v="48.015999999999998"/>
    <n v="100"/>
    <n v="0.96"/>
    <n v="20"/>
    <s v="Caudal de agua/día"/>
    <s v="Continua"/>
    <n v="29"/>
    <n v="29"/>
    <n v="27.84"/>
    <n v="28.025599999999994"/>
    <n v="28.03"/>
    <s v=""/>
    <s v="Programado"/>
    <d v="2020-06-30T00:00:00"/>
    <s v="BNDFI 0001-8 - Minuta YPF 30-06-2020"/>
    <s v="Mariana del Pozo"/>
    <m/>
    <m/>
    <m/>
    <m/>
    <s v="Electro Sumergible"/>
    <x v="0"/>
    <s v="C"/>
    <s v="Capilar"/>
    <n v="0.96031999999999995"/>
    <n v="0.96"/>
    <n v="20"/>
    <n v="0.96"/>
    <n v="0.2"/>
    <n v="5"/>
    <n v="20"/>
    <n v="5"/>
    <s v="SP 2"/>
    <n v="1"/>
    <n v="1574"/>
    <s v="B"/>
    <s v="SP- 09"/>
    <s v="Señal Picada"/>
    <x v="1"/>
    <s v="SP.a-89IC5087A"/>
  </r>
  <r>
    <s v="BOLLAND &amp; CIA. S.A.U"/>
    <d v="2023-12-01T00:00:00"/>
    <s v="Rincon de los Sauces"/>
    <s v="Señal Picada VAM"/>
    <s v="SP- 02"/>
    <x v="0"/>
    <s v="Pozo productor "/>
    <x v="56"/>
    <s v="SP-211"/>
    <m/>
    <s v="Integridad y Corrosión"/>
    <s v="Inhibidor de incrustaciones"/>
    <s v="IC5087A"/>
    <n v="50601018"/>
    <n v="74"/>
    <n v="2.1459999999999999"/>
    <n v="71.853999999999999"/>
    <n v="150"/>
    <n v="1.44"/>
    <n v="20"/>
    <s v="Caudal de agua/día"/>
    <s v="Continua"/>
    <n v="29"/>
    <n v="0"/>
    <n v="41.76"/>
    <n v="0"/>
    <n v="0"/>
    <d v="2012-05-11T00:00:00"/>
    <s v="Programado"/>
    <d v="2021-11-30T00:00:00"/>
    <s v="0303-OESTE-21"/>
    <s v="Mariana del Pozo"/>
    <m/>
    <m/>
    <m/>
    <m/>
    <s v="Cavidad Progresiva"/>
    <x v="0"/>
    <s v="C"/>
    <s v="Lin. Conduc."/>
    <n v="1.4370799999999999"/>
    <n v="1.44"/>
    <n v="20"/>
    <n v="1.44"/>
    <n v="0.2"/>
    <n v="7"/>
    <n v="20"/>
    <n v="7"/>
    <s v="SP 1"/>
    <n v="1"/>
    <n v="2169"/>
    <s v="B"/>
    <s v="SP- 02"/>
    <s v="Señal Picada"/>
    <x v="0"/>
    <s v="SP-211IC5087A"/>
  </r>
  <r>
    <s v="BOLLAND &amp; CIA. S.A.U"/>
    <d v="2023-12-01T00:00:00"/>
    <s v="Rincon de los Sauces"/>
    <s v="Señal Picada VAM"/>
    <s v="SP- 02"/>
    <x v="0"/>
    <s v="Pozo productor "/>
    <x v="57"/>
    <s v="SP-116(I)[00]a"/>
    <m/>
    <s v="Integridad y Corrosión"/>
    <s v="Inhibidor de incrustaciones"/>
    <s v="IC5087A"/>
    <n v="50601018"/>
    <n v="113.4"/>
    <n v="3.629"/>
    <n v="109.771"/>
    <n v="100"/>
    <n v="2.2000000000000002"/>
    <n v="20"/>
    <s v="Caudal de agua/día"/>
    <s v="Continua"/>
    <n v="29"/>
    <n v="29"/>
    <n v="63.800000000000004"/>
    <n v="44.08"/>
    <n v="44.08"/>
    <d v="2021-07-21T00:00:00"/>
    <s v="Programado"/>
    <d v="2021-09-20T00:00:00"/>
    <s v="0206-OESTE-21"/>
    <s v="Mariana del Pozo"/>
    <m/>
    <m/>
    <m/>
    <m/>
    <s v="Cavidad Progresiva"/>
    <x v="0"/>
    <s v="C"/>
    <s v="EC con rec"/>
    <n v="2.1954199999999999"/>
    <n v="2.2000000000000002"/>
    <n v="20"/>
    <n v="2.2000000000000002"/>
    <n v="0.2"/>
    <n v="11"/>
    <n v="20"/>
    <n v="11"/>
    <s v="SP 2"/>
    <n v="1"/>
    <s v="S/D"/>
    <s v="A"/>
    <s v="SP- 02"/>
    <s v="Señal Picada"/>
    <x v="1"/>
    <s v="SP-116(I)[00]aIC5087A"/>
  </r>
  <r>
    <s v="BOLLAND &amp; CIA. S.A.U"/>
    <d v="2023-12-01T00:00:00"/>
    <s v="Rincon de los Sauces"/>
    <s v="Señal Picada VAM"/>
    <s v="SP- 02"/>
    <x v="0"/>
    <s v="Pozo productor "/>
    <x v="58"/>
    <s v="SP-243"/>
    <m/>
    <s v="Integridad y Corrosión"/>
    <s v="Inhibidor de incrustaciones"/>
    <s v="IC5087A"/>
    <n v="50601018"/>
    <n v="134.4"/>
    <n v="5.6449999999999996"/>
    <n v="128.755"/>
    <n v="150"/>
    <n v="2.58"/>
    <n v="20"/>
    <s v="Caudal de agua/día"/>
    <s v="Continua"/>
    <n v="29"/>
    <n v="0"/>
    <n v="74.820000000000007"/>
    <n v="0"/>
    <n v="0"/>
    <s v=""/>
    <s v="Programado"/>
    <d v="2022-11-02T00:00:00"/>
    <s v="0298-OESTE-22"/>
    <s v="Mariana del Pozo"/>
    <m/>
    <m/>
    <m/>
    <m/>
    <s v="Cavidad Progresiva"/>
    <x v="0"/>
    <s v="C"/>
    <s v="EC "/>
    <n v="2.5750999999999999"/>
    <n v="2.58"/>
    <n v="20"/>
    <n v="2.58"/>
    <n v="0.2"/>
    <n v="13"/>
    <n v="20"/>
    <n v="13"/>
    <s v="SP 1"/>
    <n v="1"/>
    <n v="1525"/>
    <s v="A"/>
    <s v="SP- 02"/>
    <s v="Señal Picada"/>
    <x v="0"/>
    <s v="SP-243IC5087A"/>
  </r>
  <r>
    <s v="BOLLAND &amp; CIA. S.A.U"/>
    <d v="2023-12-01T00:00:00"/>
    <s v="Rincon de los Sauces"/>
    <s v="Señal Picada VAM"/>
    <s v="SP- 02"/>
    <x v="0"/>
    <s v="Linea de pozo"/>
    <x v="59"/>
    <s v="SP-244"/>
    <m/>
    <s v="Integridad y Corrosión"/>
    <s v="Secuestrante de sulfhídrico"/>
    <s v="BSH8050"/>
    <n v="1000539909"/>
    <n v="142"/>
    <n v="2.84"/>
    <n v="139.16"/>
    <n v="100"/>
    <n v="10"/>
    <m/>
    <s v="Recomendación técnica en litros (por día, mes o batch)"/>
    <s v="Continua"/>
    <n v="29"/>
    <n v="29"/>
    <n v="290"/>
    <n v="249.21875"/>
    <n v="249.22"/>
    <d v="1899-12-30T00:00:00"/>
    <s v="Programado"/>
    <d v="2021-08-25T00:00:00"/>
    <s v="0183-OESTE-21"/>
    <s v="Mariana del Pozo"/>
    <m/>
    <m/>
    <m/>
    <m/>
    <s v="Cavidad Progresiva"/>
    <x v="0"/>
    <s v="C"/>
    <s v="Lin. Conduc."/>
    <n v="10"/>
    <n v="10"/>
    <n v="20"/>
    <n v="10"/>
    <n v="1"/>
    <n v="10"/>
    <n v="20"/>
    <n v="10"/>
    <s v="SP 1"/>
    <n v="1"/>
    <n v="3031"/>
    <s v="A"/>
    <s v="SP- 02"/>
    <s v="Señal Picada"/>
    <x v="1"/>
    <s v="SP-244BSH8050"/>
  </r>
  <r>
    <s v="BOLLAND &amp; CIA. S.A.U"/>
    <d v="2023-12-01T00:00:00"/>
    <s v="Rincon de los Sauces"/>
    <s v="Señal Picada VAM"/>
    <s v="SP- 02"/>
    <x v="0"/>
    <s v="Pozo productor "/>
    <x v="60"/>
    <s v="SP-276"/>
    <m/>
    <s v="Integridad y Corrosión"/>
    <s v="Inhibidor de incrustaciones"/>
    <s v="IC5087A"/>
    <n v="50601018"/>
    <n v="76"/>
    <n v="3.6500000000000057"/>
    <n v="72.349999999999994"/>
    <n v="10"/>
    <n v="1.59"/>
    <n v="22"/>
    <s v="Caudal de agua/día"/>
    <s v="Continua"/>
    <n v="29"/>
    <n v="0"/>
    <n v="46.11"/>
    <n v="0"/>
    <n v="0"/>
    <d v="2010-09-20T00:00:00"/>
    <s v="Programado"/>
    <d v="2023-03-08T00:00:00"/>
    <s v="0066-OESTE-23"/>
    <s v="Mariana del Pozo"/>
    <m/>
    <m/>
    <m/>
    <m/>
    <s v="Cavidad Progresiva"/>
    <x v="0"/>
    <s v="C"/>
    <s v="EC con rec"/>
    <n v="1.5916999999999999"/>
    <n v="1.59"/>
    <n v="20"/>
    <n v="1.59"/>
    <n v="0.2"/>
    <n v="8"/>
    <n v="20"/>
    <n v="8"/>
    <s v="SP 1"/>
    <n v="1"/>
    <n v="1533"/>
    <s v="B"/>
    <s v="SP- 02"/>
    <s v="Señal Picada"/>
    <x v="0"/>
    <s v="SP-276IC5087A"/>
  </r>
  <r>
    <s v="BOLLAND &amp; CIA. S.A.U"/>
    <d v="2023-12-01T00:00:00"/>
    <s v="Rincon de los Sauces"/>
    <s v="Señal Picada VAM"/>
    <s v="SP- 02"/>
    <x v="0"/>
    <s v="Pozo productor "/>
    <x v="61"/>
    <s v="SP-322a"/>
    <m/>
    <s v="Integridad y Corrosión"/>
    <s v="Inhibidor de incrustaciones"/>
    <s v="IC5091"/>
    <n v="1000568102"/>
    <n v="102"/>
    <n v="2.5499999999999998"/>
    <n v="99.45"/>
    <n v="50"/>
    <n v="0.99"/>
    <n v="10"/>
    <s v="Caudal de agua/día"/>
    <s v="Continua"/>
    <n v="29"/>
    <n v="0"/>
    <n v="28.71"/>
    <n v="0"/>
    <n v="0"/>
    <d v="2014-11-05T00:00:00"/>
    <s v="Programado"/>
    <d v="2021-04-29T00:00:00"/>
    <s v="BNDFI 0001-8 - Minuta YPF 29-4-21"/>
    <s v="Mariana del Pozo"/>
    <m/>
    <m/>
    <m/>
    <m/>
    <s v="Electro Sumergible"/>
    <x v="0"/>
    <s v="C"/>
    <s v="EC con rec"/>
    <n v="0.99450000000000005"/>
    <n v="0.99"/>
    <n v="20"/>
    <n v="0.99"/>
    <n v="0.2"/>
    <n v="5"/>
    <n v="20"/>
    <n v="5"/>
    <s v="SP 1"/>
    <n v="1"/>
    <n v="1870"/>
    <s v="B"/>
    <s v="SP- 02"/>
    <s v="Señal Picada"/>
    <x v="0"/>
    <s v="SP-322aIC5091"/>
  </r>
  <r>
    <s v="BOLLAND &amp; CIA. S.A.U"/>
    <d v="2023-12-01T00:00:00"/>
    <s v="Rincon de los Sauces"/>
    <s v="Señal Picada VAM"/>
    <s v="SP- 02"/>
    <x v="0"/>
    <s v="Pozo productor "/>
    <x v="62"/>
    <s v="SP-337a"/>
    <m/>
    <s v="Integridad y Corrosión"/>
    <s v="Inhibidor de incrustaciones"/>
    <s v="IC5087A"/>
    <n v="50601018"/>
    <n v="113"/>
    <n v="3.9550000000000001"/>
    <n v="109.045"/>
    <n v="150"/>
    <n v="1.53"/>
    <n v="14"/>
    <s v="Caudal de agua/día"/>
    <s v="Continua"/>
    <n v="29"/>
    <n v="0"/>
    <n v="44.37"/>
    <n v="0"/>
    <n v="0"/>
    <d v="2011-05-25T00:00:00"/>
    <s v="Programado"/>
    <d v="2020-06-30T00:00:00"/>
    <s v="BNDFI 0001-8 - Minuta YPF 30-06-2020"/>
    <s v="Mariana del Pozo"/>
    <m/>
    <m/>
    <m/>
    <m/>
    <s v="Cavidad Progresiva"/>
    <x v="0"/>
    <s v="C"/>
    <s v="EC con rec"/>
    <n v="1.5266300000000002"/>
    <n v="1.53"/>
    <n v="20"/>
    <n v="1.53"/>
    <n v="0.2"/>
    <n v="8"/>
    <n v="20"/>
    <n v="8"/>
    <s v="SP 1"/>
    <n v="1"/>
    <n v="2900"/>
    <s v="A"/>
    <s v="SP- 02"/>
    <s v="Señal Picada"/>
    <x v="0"/>
    <s v="SP-337aIC5087A"/>
  </r>
  <r>
    <s v="BOLLAND &amp; CIA. S.A.U"/>
    <d v="2023-12-01T00:00:00"/>
    <s v="Rincon de los Sauces"/>
    <s v="Señal Picada VAM"/>
    <s v="SP- 02"/>
    <x v="0"/>
    <s v="Pozo productor "/>
    <x v="63"/>
    <s v="SP-35"/>
    <m/>
    <s v="Integridad y Corrosión"/>
    <s v="Inhibidor de incrustaciones"/>
    <s v="IC5087A"/>
    <n v="50601018"/>
    <n v="118"/>
    <n v="5.31"/>
    <n v="112.69"/>
    <n v="100"/>
    <n v="1.35"/>
    <n v="12"/>
    <s v="Caudal de agua/día"/>
    <s v="Continua"/>
    <n v="29"/>
    <n v="29"/>
    <n v="39.150000000000006"/>
    <n v="35.224390243902441"/>
    <n v="35.22"/>
    <d v="2017-08-22T00:00:00"/>
    <s v="Programado"/>
    <d v="2020-06-30T00:00:00"/>
    <s v="BNDFI 0001-8 - Minuta YPF 30-06-2020"/>
    <s v="Mariana del Pozo"/>
    <m/>
    <m/>
    <m/>
    <m/>
    <s v="Electro Sumergible"/>
    <x v="0"/>
    <s v="C"/>
    <s v="Capilar"/>
    <n v="1.3522799999999999"/>
    <n v="1.35"/>
    <n v="20"/>
    <n v="1.35"/>
    <n v="0.2"/>
    <n v="7"/>
    <n v="20"/>
    <n v="7"/>
    <s v="SP 1"/>
    <n v="1"/>
    <n v="2342"/>
    <s v="A"/>
    <s v="SP- 02"/>
    <s v="Señal Picada"/>
    <x v="1"/>
    <s v="SP-35IC5087A"/>
  </r>
  <r>
    <s v="BOLLAND &amp; CIA. S.A.U"/>
    <d v="2023-12-01T00:00:00"/>
    <s v="Rincon de los Sauces"/>
    <s v="Señal Picada VAM"/>
    <s v="SP- 02"/>
    <x v="0"/>
    <s v="Pozo productor "/>
    <x v="64"/>
    <s v="SP-46"/>
    <m/>
    <s v="Integridad y Corrosión"/>
    <s v="Inhibidor de incrustaciones"/>
    <s v="IC5087A"/>
    <n v="50601018"/>
    <n v="280"/>
    <n v="1.4"/>
    <n v="278.60000000000002"/>
    <n v="50"/>
    <n v="2.79"/>
    <n v="10"/>
    <s v="Caudal de agua/día"/>
    <s v="Continua"/>
    <n v="29"/>
    <n v="0"/>
    <n v="80.91"/>
    <n v="0"/>
    <n v="0"/>
    <m/>
    <s v="Programado"/>
    <d v="2021-05-11T00:00:00"/>
    <s v="BND21-IT622-0521"/>
    <s v="Mariana del Pozo"/>
    <m/>
    <m/>
    <m/>
    <m/>
    <s v="Electro Sumergible"/>
    <x v="0"/>
    <s v="C"/>
    <s v="Capilar"/>
    <n v="2.786"/>
    <n v="2.79"/>
    <n v="20"/>
    <n v="2.79"/>
    <n v="0.2"/>
    <n v="14"/>
    <n v="20"/>
    <n v="14"/>
    <s v="SP 1"/>
    <n v="1"/>
    <n v="2080"/>
    <s v="C"/>
    <s v="SP- 02"/>
    <s v="Señal Picada"/>
    <x v="0"/>
    <s v="SP-46IC5087A"/>
  </r>
  <r>
    <s v="BOLLAND &amp; CIA. S.A.U"/>
    <d v="2023-12-01T00:00:00"/>
    <s v="Rincon de los Sauces"/>
    <s v="Señal Picada VAM"/>
    <s v="SP- 02"/>
    <x v="0"/>
    <s v="Pozo productor "/>
    <x v="65"/>
    <s v="SP-41"/>
    <m/>
    <s v="Integridad y Corrosión"/>
    <s v="Inhibidor de incrustaciones"/>
    <s v="IC5087A"/>
    <n v="50601018"/>
    <n v="199"/>
    <n v="1.99"/>
    <n v="197.01"/>
    <n v="50"/>
    <n v="3.15"/>
    <n v="16"/>
    <s v="Caudal de agua/día"/>
    <s v="Continua"/>
    <n v="29"/>
    <n v="29"/>
    <n v="91.35"/>
    <n v="0"/>
    <n v="0"/>
    <s v=""/>
    <s v="Programado"/>
    <d v="2021-04-16T00:00:00"/>
    <s v="BND21-IT610-0421"/>
    <s v="Mariana del Pozo"/>
    <m/>
    <m/>
    <m/>
    <m/>
    <s v="Electro Sumergible"/>
    <x v="0"/>
    <s v="C"/>
    <s v="Capilar"/>
    <n v="3.1521599999999999"/>
    <n v="3.15"/>
    <n v="20"/>
    <n v="3.15"/>
    <n v="0.5"/>
    <n v="6"/>
    <n v="20"/>
    <n v="6"/>
    <s v="SP 1"/>
    <n v="1"/>
    <n v="2868"/>
    <s v="C"/>
    <s v="SP- 02"/>
    <s v="Señal Picada"/>
    <x v="1"/>
    <s v="SP-41IC5087A"/>
  </r>
  <r>
    <s v="BOLLAND &amp; CIA. S.A.U"/>
    <d v="2023-12-01T00:00:00"/>
    <s v="Rincon de los Sauces"/>
    <s v="Señal Picada VAM"/>
    <s v="SP- 02"/>
    <x v="0"/>
    <s v="Pozo productor "/>
    <x v="66"/>
    <s v="SP-278"/>
    <m/>
    <s v="Integridad y Corrosión"/>
    <s v="Inhibidor de incrustaciones"/>
    <s v="IC5087A"/>
    <n v="50601018"/>
    <n v="212"/>
    <n v="1.696"/>
    <n v="210.304"/>
    <n v="100"/>
    <n v="4.21"/>
    <n v="20"/>
    <s v="Caudal de agua/día"/>
    <s v="Continua"/>
    <n v="29"/>
    <n v="0"/>
    <n v="122.09"/>
    <n v="0"/>
    <n v="0"/>
    <d v="2021-11-03T00:00:00"/>
    <s v="Programado"/>
    <d v="2021-11-03T00:00:00"/>
    <s v="Minuta YPF 3-11-21"/>
    <s v="Mariana del Pozo"/>
    <m/>
    <m/>
    <m/>
    <m/>
    <s v="Electro Sumergible"/>
    <x v="0"/>
    <s v="C"/>
    <s v="Capilar"/>
    <n v="4.20608"/>
    <n v="4.21"/>
    <n v="20"/>
    <n v="4.21"/>
    <n v="0.5"/>
    <n v="8"/>
    <n v="20"/>
    <n v="8"/>
    <s v="SP 1"/>
    <n v="1"/>
    <n v="2717"/>
    <s v="A"/>
    <s v="SP- 02"/>
    <s v="Señal Picada"/>
    <x v="0"/>
    <s v="SP-278IC5087A"/>
  </r>
  <r>
    <s v="BOLLAND &amp; CIA. S.A.U"/>
    <d v="2023-12-01T00:00:00"/>
    <s v="Rincon de los Sauces"/>
    <s v="Señal Picada VAM"/>
    <s v="SP- 02"/>
    <x v="0"/>
    <s v="Pozo productor "/>
    <x v="67"/>
    <s v="SP-43(I)[00]a"/>
    <m/>
    <s v="Integridad y Corrosión"/>
    <s v="Inhibidor de incrustaciones"/>
    <s v="IC5087A"/>
    <n v="50601018"/>
    <n v="171.6"/>
    <n v="6.5209999999999999"/>
    <n v="165.07900000000001"/>
    <n v="100"/>
    <n v="1.65"/>
    <n v="10"/>
    <s v="Caudal de agua/día"/>
    <s v="Continua"/>
    <n v="29"/>
    <n v="29"/>
    <n v="47.849999999999994"/>
    <n v="29.707317073170731"/>
    <n v="29.71"/>
    <s v=""/>
    <s v="Programado"/>
    <d v="2020-06-30T00:00:00"/>
    <s v="BNDFI 0001-8 - Minuta YPF 30-06-2020"/>
    <s v="Mariana del Pozo"/>
    <m/>
    <m/>
    <m/>
    <m/>
    <s v="Cavidad Progresiva"/>
    <x v="0"/>
    <s v="C"/>
    <s v="EC con rec"/>
    <n v="1.65079"/>
    <n v="1.65"/>
    <n v="20"/>
    <n v="1.65"/>
    <n v="0.2"/>
    <n v="8"/>
    <n v="20"/>
    <n v="8"/>
    <s v="SP 1"/>
    <n v="1"/>
    <n v="2429"/>
    <s v="A"/>
    <s v="SP- 02"/>
    <s v="Señal Picada"/>
    <x v="1"/>
    <s v="SP-43(I)[00]aIC5087A"/>
  </r>
  <r>
    <s v="BOLLAND &amp; CIA. S.A.U"/>
    <d v="2023-12-01T00:00:00"/>
    <s v="Rincon de los Sauces"/>
    <s v="Señal Picada VAM"/>
    <s v="SP- 02"/>
    <x v="0"/>
    <s v="Pozo productor "/>
    <x v="68"/>
    <s v="SP-439a"/>
    <m/>
    <s v="Integridad y Corrosión"/>
    <s v="Inhibidor de incrustaciones"/>
    <s v="IC5087A"/>
    <n v="50601018"/>
    <n v="26"/>
    <n v="0.39"/>
    <n v="25.61"/>
    <n v="50"/>
    <n v="1.02"/>
    <n v="40"/>
    <s v="Caudal de agua/día"/>
    <s v="Continua"/>
    <n v="29"/>
    <n v="29"/>
    <n v="29.580000000000002"/>
    <n v="29.42439024390244"/>
    <n v="29.42"/>
    <d v="2010-07-06T00:00:00"/>
    <s v="Programado"/>
    <d v="2020-06-30T00:00:00"/>
    <s v="BNDFI 0001-8 - Minuta YPF 30-06-2020"/>
    <s v="Mariana del Pozo"/>
    <m/>
    <m/>
    <m/>
    <m/>
    <s v="Cavidad Progresiva"/>
    <x v="0"/>
    <s v="C"/>
    <s v="EC con rec"/>
    <n v="1.0244000000000002"/>
    <n v="1.02"/>
    <n v="20"/>
    <n v="1.02"/>
    <n v="0.2"/>
    <n v="5"/>
    <n v="20"/>
    <n v="5"/>
    <s v="SP 1"/>
    <n v="1"/>
    <n v="1928"/>
    <s v="C"/>
    <s v="SP- 02"/>
    <s v="Señal Picada"/>
    <x v="1"/>
    <s v="SP-439aIC5087A"/>
  </r>
  <r>
    <s v="BOLLAND &amp; CIA. S.A.U"/>
    <d v="2023-12-01T00:00:00"/>
    <s v="Rincon de los Sauces"/>
    <s v="Señal Picada VAM"/>
    <s v="SP- 02"/>
    <x v="0"/>
    <s v="Pozo productor "/>
    <x v="69"/>
    <s v="SP-370[00]a"/>
    <m/>
    <s v="Aseguramiento de Flujo"/>
    <s v="Inhibidor de asfaltenos"/>
    <s v="IPB6256"/>
    <n v="1000002542"/>
    <n v="2.5"/>
    <n v="2.125"/>
    <n v="0.375"/>
    <n v="100"/>
    <n v="4.25"/>
    <n v="2000"/>
    <s v="Caudal de neta/día"/>
    <s v="Continua"/>
    <n v="29"/>
    <n v="0"/>
    <n v="123.25"/>
    <n v="0"/>
    <n v="0"/>
    <d v="2022-05-24T00:00:00"/>
    <s v="Programado"/>
    <d v="2023-01-25T00:00:00"/>
    <s v="0025-OESTE-23"/>
    <s v="Mariana del Pozo"/>
    <m/>
    <m/>
    <m/>
    <m/>
    <s v="Cavidad Progresiva"/>
    <x v="0"/>
    <s v="C"/>
    <s v="EC con rec"/>
    <n v="4.25"/>
    <n v="4.25"/>
    <n v="20"/>
    <n v="4.25"/>
    <n v="1"/>
    <n v="4"/>
    <n v="20"/>
    <n v="4"/>
    <s v="SP 1"/>
    <n v="1"/>
    <s v="S/D"/>
    <s v="B"/>
    <s v="SP- 02"/>
    <s v="Señal Picada"/>
    <x v="0"/>
    <s v="SP-370[00]aIPB6256"/>
  </r>
  <r>
    <s v="BOLLAND &amp; CIA. S.A.U"/>
    <d v="2023-12-01T00:00:00"/>
    <s v="Rincon de los Sauces"/>
    <s v="Señal Picada VAM"/>
    <s v="SP- 02"/>
    <x v="0"/>
    <s v="Pozo productor "/>
    <x v="70"/>
    <s v="SP-50"/>
    <m/>
    <s v="Integridad y Corrosión"/>
    <s v="Inhibidor de corrosión/Incrustaciones"/>
    <s v="ICS400"/>
    <n v="50695199"/>
    <n v="189"/>
    <n v="1.512"/>
    <n v="187.488"/>
    <n v="100"/>
    <n v="8.06"/>
    <n v="43"/>
    <s v="Caudal de agua/día"/>
    <s v="Continua"/>
    <n v="29"/>
    <n v="0"/>
    <n v="233.74"/>
    <n v="0"/>
    <n v="0"/>
    <d v="2016-01-10T00:00:00"/>
    <s v="Programado"/>
    <d v="2018-10-26T00:00:00"/>
    <s v="BND21-IT242-1018"/>
    <s v="Mariana del Pozo"/>
    <m/>
    <m/>
    <m/>
    <m/>
    <s v="Electro Sumergible"/>
    <x v="0"/>
    <s v="C"/>
    <s v="Capilar"/>
    <n v="8.0619840000000007"/>
    <n v="8.06"/>
    <n v="20"/>
    <n v="8.06"/>
    <n v="1"/>
    <n v="8"/>
    <n v="20"/>
    <n v="8"/>
    <s v="SP 1"/>
    <n v="1"/>
    <n v="1905"/>
    <s v="B"/>
    <s v="SP- 02"/>
    <s v="Señal Picada"/>
    <x v="0"/>
    <s v="SP-50ICS400"/>
  </r>
  <r>
    <s v="BOLLAND &amp; CIA. S.A.U"/>
    <d v="2023-12-01T00:00:00"/>
    <s v="Rincon de los Sauces"/>
    <s v="Señal Picada VAM"/>
    <s v="SP- 03"/>
    <x v="0"/>
    <s v="Pozo productor "/>
    <x v="71"/>
    <s v="SP-13a(I)"/>
    <m/>
    <s v="Integridad y Corrosión"/>
    <s v="Inhibidor de incrustaciones"/>
    <s v="IC5087A"/>
    <n v="50601018"/>
    <n v="201"/>
    <n v="1.6080000000000001"/>
    <n v="199.392"/>
    <n v="100"/>
    <n v="4.9800000000000004"/>
    <n v="25"/>
    <s v="Caudal de agua/día"/>
    <s v="Continua"/>
    <n v="29"/>
    <n v="0"/>
    <n v="144.42000000000002"/>
    <n v="0"/>
    <n v="0"/>
    <d v="2016-06-18T00:00:00"/>
    <s v="Programado"/>
    <d v="2023-02-14T00:00:00"/>
    <s v="0039-OESTE-23"/>
    <s v="Mariana del Pozo"/>
    <m/>
    <m/>
    <m/>
    <m/>
    <s v="Electro Sumergible"/>
    <x v="0"/>
    <s v="C"/>
    <s v="Capilar"/>
    <n v="4.9847999999999999"/>
    <n v="4.9800000000000004"/>
    <n v="20"/>
    <n v="4.9800000000000004"/>
    <n v="0.5"/>
    <n v="10"/>
    <n v="20"/>
    <n v="10"/>
    <s v="SP 2"/>
    <n v="1"/>
    <n v="2712"/>
    <s v="B"/>
    <s v="SP- 03"/>
    <s v="Señal Picada"/>
    <x v="0"/>
    <s v="SP-13a(I)IC5087A"/>
  </r>
  <r>
    <s v="BOLLAND &amp; CIA. S.A.U"/>
    <d v="2023-12-01T00:00:00"/>
    <s v="Rincon de los Sauces"/>
    <s v="Señal Picada VAM"/>
    <s v="SP- 03"/>
    <x v="0"/>
    <s v="Pozo productor "/>
    <x v="72"/>
    <s v="SP-222"/>
    <m/>
    <s v="Integridad y Corrosión"/>
    <s v="Inhibidor de incrustaciones"/>
    <s v="IC5087A"/>
    <n v="50601018"/>
    <n v="169.3"/>
    <n v="2.8780000000000001"/>
    <n v="166.422"/>
    <n v="100"/>
    <n v="3.66"/>
    <n v="22"/>
    <s v="Caudal de agua/día"/>
    <s v="Continua"/>
    <n v="29"/>
    <n v="29"/>
    <n v="106.14"/>
    <n v="94.25"/>
    <n v="94.25"/>
    <d v="2012-05-11T00:00:00"/>
    <s v="Programado"/>
    <d v="2021-08-25T00:00:00"/>
    <s v="Minuta YPF 24/5/22"/>
    <s v="Mariana del Pozo"/>
    <m/>
    <m/>
    <m/>
    <m/>
    <s v="Electro Sumergible"/>
    <x v="0"/>
    <s v="C"/>
    <s v="EC con rec"/>
    <n v="3.6612840000000002"/>
    <n v="3.66"/>
    <n v="20"/>
    <n v="3.66"/>
    <n v="0.5"/>
    <n v="7"/>
    <n v="20"/>
    <n v="7"/>
    <s v="SP 2"/>
    <n v="1"/>
    <n v="3207"/>
    <s v="A"/>
    <s v="SP- 03"/>
    <s v="Señal Picada"/>
    <x v="1"/>
    <s v="SP-222IC5087A"/>
  </r>
  <r>
    <s v="BOLLAND &amp; CIA. S.A.U"/>
    <d v="2023-12-01T00:00:00"/>
    <s v="Rincon de los Sauces"/>
    <s v="Señal Picada VAM"/>
    <s v="SP- 02"/>
    <x v="0"/>
    <s v="Pozo productor "/>
    <x v="73"/>
    <s v="SP-466a"/>
    <m/>
    <s v="Integridad y Corrosión"/>
    <s v="Inhibidor de incrustaciones"/>
    <s v="IC5087A"/>
    <n v="50601018"/>
    <n v="206.4"/>
    <n v="1.8580000000000001"/>
    <n v="204.542"/>
    <n v="50"/>
    <n v="4.09"/>
    <n v="20"/>
    <s v="Caudal de agua/día"/>
    <s v="Continua"/>
    <n v="29"/>
    <n v="0"/>
    <n v="118.61"/>
    <n v="0"/>
    <n v="0"/>
    <d v="2021-11-03T00:00:00"/>
    <s v="Programado"/>
    <d v="2021-11-03T00:00:00"/>
    <s v="Minuta YPF 3-11-21"/>
    <s v="Mariana del Pozo"/>
    <m/>
    <m/>
    <m/>
    <m/>
    <s v="Electro Sumergible"/>
    <x v="0"/>
    <s v="C"/>
    <s v="Capilar"/>
    <n v="4.09084"/>
    <n v="4.09"/>
    <n v="20"/>
    <n v="4.09"/>
    <n v="0.5"/>
    <n v="8"/>
    <n v="20"/>
    <n v="8"/>
    <s v="SP 1"/>
    <n v="1"/>
    <n v="1835"/>
    <s v="B"/>
    <s v="SP- 02"/>
    <s v="Señal Picada"/>
    <x v="0"/>
    <s v="SP-466aIC5087A"/>
  </r>
  <r>
    <s v="BOLLAND &amp; CIA. S.A.U"/>
    <d v="2023-12-01T00:00:00"/>
    <s v="Rincon de los Sauces"/>
    <s v="Señal Picada VAM"/>
    <s v="SP- 02"/>
    <x v="0"/>
    <s v="Pozo productor "/>
    <x v="74"/>
    <s v="SP-51"/>
    <m/>
    <s v="Integridad y Corrosión"/>
    <s v="Inhibidor de incrustaciones"/>
    <s v="IC5087A"/>
    <n v="50601018"/>
    <n v="386"/>
    <n v="2.702"/>
    <n v="383.298"/>
    <n v="100"/>
    <n v="5.75"/>
    <n v="15"/>
    <s v="Caudal de agua/día"/>
    <s v="Continua"/>
    <n v="29"/>
    <n v="0"/>
    <n v="166.75"/>
    <n v="0"/>
    <n v="0"/>
    <s v=""/>
    <s v="Programado"/>
    <d v="2021-05-28T00:00:00"/>
    <s v="BND21-IT630-0521"/>
    <s v="Mariana del Pozo"/>
    <m/>
    <m/>
    <m/>
    <m/>
    <s v="Electro Sumergible"/>
    <x v="0"/>
    <s v="C"/>
    <s v="Capilar"/>
    <n v="5.7494700000000005"/>
    <n v="5.75"/>
    <n v="20"/>
    <n v="5.75"/>
    <n v="0.5"/>
    <n v="11"/>
    <n v="20"/>
    <n v="11"/>
    <s v="SP 1"/>
    <n v="1"/>
    <n v="2553"/>
    <s v="A"/>
    <s v="SP- 02"/>
    <s v="Señal Picada"/>
    <x v="0"/>
    <s v="SP-51IC5087A"/>
  </r>
  <r>
    <s v="BOLLAND &amp; CIA. S.A.U"/>
    <d v="2023-12-01T00:00:00"/>
    <s v="Rincon de los Sauces"/>
    <s v="Señal Picada VAM"/>
    <s v="SP- 03"/>
    <x v="0"/>
    <s v="Pozo productor "/>
    <x v="75"/>
    <s v="SP-53"/>
    <m/>
    <s v="Integridad y Corrosión"/>
    <s v="Inhibidor de incrustaciones"/>
    <s v="IC5087A"/>
    <n v="50601018"/>
    <n v="343"/>
    <n v="2.0579999999999998"/>
    <n v="340.94200000000001"/>
    <n v="50"/>
    <n v="3.07"/>
    <n v="9"/>
    <s v="Caudal de agua/día"/>
    <s v="Continua"/>
    <n v="29"/>
    <n v="0"/>
    <n v="89.03"/>
    <n v="0"/>
    <n v="0"/>
    <d v="2018-06-15T00:00:00"/>
    <s v="Programado"/>
    <d v="2020-06-30T00:00:00"/>
    <s v="BNDFI 0001-8 - Minuta YPF 30-06-2020"/>
    <s v="Mariana del Pozo"/>
    <m/>
    <m/>
    <m/>
    <m/>
    <s v="Electro Sumergible"/>
    <x v="0"/>
    <s v="C"/>
    <s v="Capilar"/>
    <n v="3.0684780000000003"/>
    <n v="3.07"/>
    <n v="20"/>
    <n v="3.07"/>
    <n v="0.2"/>
    <n v="15"/>
    <n v="20"/>
    <n v="15"/>
    <s v="SP 1"/>
    <n v="1"/>
    <n v="2033"/>
    <s v="B"/>
    <s v="SP- 03"/>
    <s v="Señal Picada"/>
    <x v="0"/>
    <s v="SP-53IC5087A"/>
  </r>
  <r>
    <s v="BOLLAND &amp; CIA. S.A.U"/>
    <d v="2023-12-01T00:00:00"/>
    <s v="Rincon de los Sauces"/>
    <s v="Señal Picada VAM"/>
    <s v="SP- 03"/>
    <x v="0"/>
    <s v="Pozo productor "/>
    <x v="76"/>
    <s v="SP-63(I)"/>
    <m/>
    <s v="Integridad y Corrosión"/>
    <s v="Inhibidor de incrustaciones"/>
    <s v="IC5087A"/>
    <n v="50601018"/>
    <n v="207"/>
    <n v="2.2770000000000001"/>
    <n v="204.72300000000001"/>
    <n v="100"/>
    <n v="2.0499999999999998"/>
    <n v="10"/>
    <s v="Caudal de agua/día"/>
    <s v="Continua"/>
    <n v="29"/>
    <n v="0"/>
    <n v="59.449999999999996"/>
    <n v="0"/>
    <n v="0"/>
    <s v=""/>
    <s v="Programado"/>
    <d v="2022-11-14T00:00:00"/>
    <s v="0309-OESTE-22"/>
    <s v="Mariana del Pozo"/>
    <m/>
    <m/>
    <m/>
    <m/>
    <s v="Electro Sumergible"/>
    <x v="0"/>
    <s v="C"/>
    <s v="Capilar"/>
    <n v="2.0472299999999999"/>
    <n v="2.0499999999999998"/>
    <n v="20"/>
    <n v="2.0499999999999998"/>
    <n v="0.2"/>
    <n v="10"/>
    <n v="20"/>
    <n v="10"/>
    <s v="SP 2"/>
    <n v="1"/>
    <n v="2666"/>
    <s v="A"/>
    <s v="SP- 03"/>
    <s v="Señal Picada"/>
    <x v="0"/>
    <s v="SP-63(I)IC5087A"/>
  </r>
  <r>
    <s v="BOLLAND &amp; CIA. S.A.U"/>
    <d v="2023-12-01T00:00:00"/>
    <s v="Rincon de los Sauces"/>
    <s v="Señal Picada VAM"/>
    <s v="SP- 03"/>
    <x v="0"/>
    <s v="Pozo productor "/>
    <x v="77"/>
    <s v="SP-65(I)[00]a"/>
    <m/>
    <s v="Integridad y Corrosión"/>
    <s v="Inhibidor de incrustaciones"/>
    <s v="IC5087A"/>
    <n v="50601018"/>
    <n v="63"/>
    <n v="0.63"/>
    <n v="62.37"/>
    <n v="100"/>
    <n v="1.25"/>
    <n v="20"/>
    <s v="Caudal de agua/día"/>
    <s v="Continua"/>
    <n v="29"/>
    <n v="0"/>
    <n v="36.25"/>
    <n v="0"/>
    <n v="0"/>
    <d v="2011-06-07T00:00:00"/>
    <s v="Programado"/>
    <d v="2020-06-30T00:00:00"/>
    <s v="BNDFI 0001-8 - Minuta YPF 30-06-2020"/>
    <s v="Mariana del Pozo"/>
    <m/>
    <m/>
    <m/>
    <m/>
    <s v="Electro Sumergible"/>
    <x v="0"/>
    <s v="C"/>
    <s v="Capilar"/>
    <n v="1.2473999999999998"/>
    <n v="1.25"/>
    <n v="20"/>
    <n v="1.25"/>
    <n v="0.2"/>
    <n v="6"/>
    <n v="20"/>
    <n v="6"/>
    <s v="SP 1"/>
    <n v="1"/>
    <n v="1739"/>
    <s v="C"/>
    <s v="SP- 03"/>
    <s v="Señal Picada"/>
    <x v="0"/>
    <s v="SP-65(I)[00]aIC5087A"/>
  </r>
  <r>
    <s v="BOLLAND &amp; CIA. S.A.U"/>
    <d v="2023-12-01T00:00:00"/>
    <s v="Rincon de los Sauces"/>
    <s v="Señal Picada VAM"/>
    <s v="SP- 04"/>
    <x v="0"/>
    <s v="Pozo productor "/>
    <x v="78"/>
    <s v="SP-185"/>
    <m/>
    <s v="Integridad y Corrosión"/>
    <s v="Inhibidor de incrustaciones"/>
    <s v="IC5087A"/>
    <n v="50601018"/>
    <n v="178"/>
    <n v="1.958"/>
    <n v="176.042"/>
    <n v="10"/>
    <n v="2.82"/>
    <n v="16"/>
    <s v="Caudal de agua/día"/>
    <s v="Continua"/>
    <n v="29"/>
    <n v="0"/>
    <n v="81.78"/>
    <n v="0"/>
    <n v="0"/>
    <d v="2013-05-21T00:00:00"/>
    <s v="Programado"/>
    <d v="2020-06-30T00:00:00"/>
    <s v="BNDFI 0001-8 - Minuta YPF 30-06-2020"/>
    <s v="Mariana del Pozo"/>
    <m/>
    <m/>
    <m/>
    <m/>
    <s v="Electro Sumergible"/>
    <x v="0"/>
    <s v="C"/>
    <s v="Capilar"/>
    <n v="2.8166720000000001"/>
    <n v="2.82"/>
    <n v="20"/>
    <n v="2.82"/>
    <n v="0.2"/>
    <n v="14"/>
    <n v="20"/>
    <n v="14"/>
    <s v="SP 2"/>
    <n v="1"/>
    <n v="1931"/>
    <s v="C"/>
    <s v="SP- 04"/>
    <s v="Señal Picada"/>
    <x v="0"/>
    <s v="SP-185IC5087A"/>
  </r>
  <r>
    <s v="BOLLAND &amp; CIA. S.A.U"/>
    <d v="2023-12-01T00:00:00"/>
    <s v="Rincon de los Sauces"/>
    <s v="Señal Picada VAM"/>
    <s v="SP- 04"/>
    <x v="0"/>
    <s v="Pozo productor "/>
    <x v="79"/>
    <s v="SP-196"/>
    <m/>
    <s v="Integridad y Corrosión"/>
    <s v="Inhibidor de incrustaciones"/>
    <s v="IC5087A"/>
    <n v="50601018"/>
    <n v="318"/>
    <n v="3.18"/>
    <n v="314.82"/>
    <n v="10"/>
    <n v="3.15"/>
    <n v="10"/>
    <s v="Caudal de agua/día"/>
    <s v="Continua"/>
    <n v="29"/>
    <n v="29"/>
    <n v="91.35"/>
    <n v="86.304000000000016"/>
    <n v="86.3"/>
    <s v=""/>
    <s v="Programado"/>
    <d v="2020-11-25T00:00:00"/>
    <s v="BND21-IT531-1120"/>
    <s v="Mariana del Pozo"/>
    <m/>
    <m/>
    <m/>
    <m/>
    <s v="Electro Sumergible"/>
    <x v="0"/>
    <s v="C"/>
    <s v="Capilar"/>
    <n v="3.1481999999999997"/>
    <n v="3.15"/>
    <n v="20"/>
    <n v="3.15"/>
    <n v="0.5"/>
    <n v="6"/>
    <n v="20"/>
    <n v="6"/>
    <s v="SP 2"/>
    <n v="1"/>
    <n v="3258"/>
    <s v="A"/>
    <s v="SP- 04"/>
    <s v="Señal Picada"/>
    <x v="1"/>
    <s v="SP-196IC5087A"/>
  </r>
  <r>
    <s v="BOLLAND &amp; CIA. S.A.U"/>
    <d v="2023-12-01T00:00:00"/>
    <s v="Rincon de los Sauces"/>
    <s v="Señal Picada VAM"/>
    <s v="SP- 04"/>
    <x v="0"/>
    <s v="Pozo productor "/>
    <x v="80"/>
    <s v="SP-197"/>
    <m/>
    <s v="Integridad y Corrosión"/>
    <s v="Inhibidor de incrustaciones"/>
    <s v="IC5087A"/>
    <n v="50601018"/>
    <n v="169"/>
    <n v="1.234"/>
    <n v="167.76599999999999"/>
    <n v="10"/>
    <n v="1.68"/>
    <n v="10"/>
    <s v="Caudal de agua/día"/>
    <s v="Continua"/>
    <n v="29"/>
    <n v="29"/>
    <n v="48.72"/>
    <n v="45.588000000000001"/>
    <n v="45.59"/>
    <s v=""/>
    <s v="Programado"/>
    <d v="2020-06-30T00:00:00"/>
    <s v="BNDFI 0001-8 - Minuta YPF 30-06-2020"/>
    <s v="Mariana del Pozo"/>
    <m/>
    <m/>
    <m/>
    <m/>
    <s v="Electro Sumergible"/>
    <x v="0"/>
    <s v="C"/>
    <s v="Capilar"/>
    <n v="1.6776599999999999"/>
    <n v="1.68"/>
    <n v="20"/>
    <n v="1.68"/>
    <n v="0.2"/>
    <n v="8"/>
    <n v="20"/>
    <n v="8"/>
    <s v="SP 2"/>
    <n v="1"/>
    <n v="2494"/>
    <s v="C"/>
    <s v="SP- 04"/>
    <s v="Señal Picada"/>
    <x v="1"/>
    <s v="SP-197IC5087A"/>
  </r>
  <r>
    <s v="BOLLAND &amp; CIA. S.A.U"/>
    <d v="2023-12-01T00:00:00"/>
    <s v="Rincon de los Sauces"/>
    <s v="Señal Picada VAM"/>
    <s v="SP- 04"/>
    <x v="0"/>
    <s v="Pozo productor "/>
    <x v="81"/>
    <s v="SP-420a"/>
    <m/>
    <s v="Integridad y Corrosión"/>
    <s v="Inhibidor de incrustaciones"/>
    <s v="IC5087A"/>
    <n v="50601018"/>
    <n v="24"/>
    <n v="1.2"/>
    <n v="22.8"/>
    <n v="0"/>
    <n v="1.0900000000000001"/>
    <n v="48"/>
    <s v="Caudal de agua/día"/>
    <s v="Continua"/>
    <n v="29"/>
    <n v="29"/>
    <n v="31.610000000000003"/>
    <n v="28.187999999999995"/>
    <n v="28.19"/>
    <d v="2011-03-11T00:00:00"/>
    <s v="Programado"/>
    <d v="2021-03-31T00:00:00"/>
    <s v="BND21-IT600-0321"/>
    <s v="Mariana del Pozo"/>
    <m/>
    <m/>
    <m/>
    <m/>
    <s v="Bombeo Mecánico"/>
    <x v="0"/>
    <s v="C"/>
    <s v="EC con rec"/>
    <n v="1.0944"/>
    <n v="1.0900000000000001"/>
    <n v="20"/>
    <n v="1.0900000000000001"/>
    <n v="0.2"/>
    <n v="5"/>
    <n v="20"/>
    <n v="5"/>
    <s v="SP 2"/>
    <n v="1"/>
    <n v="2319"/>
    <s v="C"/>
    <s v="SP- 04"/>
    <s v="Señal Picada"/>
    <x v="1"/>
    <s v="SP-420aIC5087A"/>
  </r>
  <r>
    <s v="BOLLAND &amp; CIA. S.A.U"/>
    <d v="2023-12-01T00:00:00"/>
    <s v="Rincon de los Sauces"/>
    <s v="Señal Picada VAM"/>
    <s v="SP- 03"/>
    <x v="0"/>
    <s v="Pozo productor "/>
    <x v="82"/>
    <s v="SP-78"/>
    <m/>
    <s v="Integridad y Corrosión"/>
    <s v="Inhibidor de incrustaciones"/>
    <s v="IC5087A"/>
    <n v="50601018"/>
    <n v="235"/>
    <n v="2.35"/>
    <n v="232.65"/>
    <n v="100"/>
    <n v="2.33"/>
    <n v="10"/>
    <s v="Caudal de agua/día"/>
    <s v="Continua"/>
    <n v="29"/>
    <n v="0"/>
    <n v="67.570000000000007"/>
    <n v="0"/>
    <n v="0"/>
    <d v="2015-08-28T00:00:00"/>
    <s v="Programado"/>
    <d v="2020-12-14T00:00:00"/>
    <s v="BND21-IT542-1220"/>
    <s v="Mariana del Pozo"/>
    <m/>
    <m/>
    <m/>
    <m/>
    <s v="Electro Sumergible"/>
    <x v="0"/>
    <s v="C"/>
    <s v="Capilar"/>
    <n v="2.3264999999999998"/>
    <n v="2.33"/>
    <n v="20"/>
    <n v="2.33"/>
    <n v="0.2"/>
    <n v="12"/>
    <n v="20"/>
    <n v="12"/>
    <s v="SP 2"/>
    <n v="1"/>
    <n v="2227"/>
    <s v="A"/>
    <s v="SP- 03"/>
    <s v="Señal Picada"/>
    <x v="0"/>
    <s v="SP-78IC5087A"/>
  </r>
  <r>
    <s v="BOLLAND &amp; CIA. S.A.U"/>
    <d v="2023-12-01T00:00:00"/>
    <s v="Rincon de los Sauces"/>
    <s v="Señal Picada VAM"/>
    <s v="SP- 04"/>
    <x v="0"/>
    <s v="Pozo productor "/>
    <x v="83"/>
    <s v="SP-270"/>
    <m/>
    <s v="Integridad y Corrosión"/>
    <s v="Inhibidor de incrustaciones"/>
    <s v="IC5087A"/>
    <n v="50601018"/>
    <n v="196"/>
    <n v="2.548"/>
    <n v="193.452"/>
    <n v="10"/>
    <n v="3.87"/>
    <n v="20"/>
    <s v="Caudal de agua/día"/>
    <s v="Continua"/>
    <n v="29"/>
    <n v="29"/>
    <n v="112.23"/>
    <n v="0"/>
    <n v="0"/>
    <d v="2021-08-01T00:00:00"/>
    <s v="Programado"/>
    <d v="2021-07-20T00:00:00"/>
    <s v="BND21-IT656-0721"/>
    <s v="Mariana del Pozo"/>
    <m/>
    <m/>
    <m/>
    <m/>
    <s v="Electro Sumergible"/>
    <x v="0"/>
    <s v="C"/>
    <s v="Capilar"/>
    <n v="3.86904"/>
    <n v="3.87"/>
    <n v="20"/>
    <n v="3.87"/>
    <n v="0.5"/>
    <n v="8"/>
    <n v="20"/>
    <n v="8"/>
    <s v="SP 2"/>
    <n v="1"/>
    <n v="2238"/>
    <s v="B"/>
    <s v="SP- 04"/>
    <s v="Señal Picada"/>
    <x v="1"/>
    <s v="SP-270IC5087A"/>
  </r>
  <r>
    <s v="BOLLAND &amp; CIA. S.A.U"/>
    <d v="2023-12-01T00:00:00"/>
    <s v="Rincon de los Sauces"/>
    <s v="Señal Picada VAM"/>
    <s v="SP- 04"/>
    <x v="0"/>
    <s v="Pozo productor "/>
    <x v="84"/>
    <s v="SP-84"/>
    <m/>
    <s v="Integridad y Corrosión"/>
    <s v="Inhibidor de incrustaciones"/>
    <s v="IC5087A"/>
    <n v="50601018"/>
    <n v="109"/>
    <n v="1.962"/>
    <n v="107.038"/>
    <n v="10"/>
    <n v="0.96"/>
    <n v="9"/>
    <s v="Caudal de agua/día"/>
    <s v="Continua"/>
    <n v="29"/>
    <n v="29"/>
    <n v="27.84"/>
    <n v="28.033333333333335"/>
    <n v="28.03"/>
    <d v="2016-08-10T00:00:00"/>
    <s v="Programado"/>
    <d v="2023-03-08T00:00:00"/>
    <s v="0072-OESTE-23"/>
    <s v="Mariana del Pozo"/>
    <m/>
    <m/>
    <m/>
    <m/>
    <s v="Electro Sumergible"/>
    <x v="0"/>
    <s v="C"/>
    <s v="Capilar"/>
    <n v="0.96334200000000003"/>
    <n v="0.96"/>
    <n v="20"/>
    <n v="0.96"/>
    <n v="0.2"/>
    <n v="5"/>
    <n v="20"/>
    <n v="5"/>
    <s v="SP 2"/>
    <n v="1"/>
    <n v="2723"/>
    <s v="A"/>
    <s v="SP- 04"/>
    <s v="Señal Picada"/>
    <x v="1"/>
    <s v="SP-84IC5087A"/>
  </r>
  <r>
    <s v="BOLLAND &amp; CIA. S.A.U"/>
    <d v="2023-12-01T00:00:00"/>
    <s v="Rincon de los Sauces"/>
    <s v="Señal Picada VAM"/>
    <s v="SP- 06"/>
    <x v="0"/>
    <s v="Pozo productor "/>
    <x v="85"/>
    <s v="SP-109a(I)"/>
    <m/>
    <s v="Integridad y Corrosión"/>
    <s v="Inhibidor de incrustaciones"/>
    <s v="IC5087A"/>
    <n v="50601018"/>
    <n v="229.9"/>
    <n v="1.609"/>
    <n v="228.291"/>
    <n v="150"/>
    <n v="3.42"/>
    <n v="15"/>
    <s v="Caudal de agua/día"/>
    <s v="Continua"/>
    <n v="29"/>
    <n v="29"/>
    <n v="99.179999999999993"/>
    <n v="95.245098039215677"/>
    <n v="95.25"/>
    <s v=""/>
    <s v="Programado"/>
    <d v="2022-11-08T00:00:00"/>
    <s v="0303-OESTE-22"/>
    <s v="Mariana del Pozo"/>
    <m/>
    <m/>
    <m/>
    <m/>
    <s v="Electro Sumergible"/>
    <x v="0"/>
    <s v="C"/>
    <s v="Capilar"/>
    <n v="3.4243649999999999"/>
    <n v="3.42"/>
    <n v="20"/>
    <n v="3.42"/>
    <n v="0.5"/>
    <n v="7"/>
    <n v="20"/>
    <n v="7"/>
    <s v="SP 2"/>
    <n v="1"/>
    <n v="2000"/>
    <s v="B"/>
    <s v="SP- 06"/>
    <s v="Señal Picada"/>
    <x v="1"/>
    <s v="SP-109a(I)IC5087A"/>
  </r>
  <r>
    <s v="BOLLAND &amp; CIA. S.A.U"/>
    <d v="2023-12-01T00:00:00"/>
    <s v="Rincon de los Sauces"/>
    <s v="Señal Picada VAM"/>
    <s v="SP- 01"/>
    <x v="0"/>
    <s v="Pozo productor "/>
    <x v="86"/>
    <s v="SP-251"/>
    <m/>
    <s v="Integridad y Corrosión"/>
    <s v="Inhibidor de incrustaciones"/>
    <s v="IC5091"/>
    <n v="1000568102"/>
    <n v="206"/>
    <n v="2.06"/>
    <n v="203.94"/>
    <n v="100"/>
    <n v="3.47"/>
    <n v="17"/>
    <s v="Caudal de agua/día"/>
    <s v="Continua"/>
    <n v="29"/>
    <n v="0"/>
    <n v="100.63000000000001"/>
    <n v="0"/>
    <n v="0"/>
    <d v="2022-01-05T00:00:00"/>
    <s v="Programado"/>
    <d v="2022-01-06T00:00:00"/>
    <s v="Minuta YPF 5-1-22"/>
    <s v="Mariana del Pozo"/>
    <m/>
    <m/>
    <m/>
    <m/>
    <s v="Electro Sumergible"/>
    <x v="0"/>
    <s v="C"/>
    <s v="Capilar"/>
    <n v="3.46698"/>
    <n v="3.47"/>
    <n v="20"/>
    <n v="3.47"/>
    <n v="0.2"/>
    <n v="17"/>
    <n v="20"/>
    <n v="17"/>
    <s v="SP 1"/>
    <n v="1"/>
    <n v="1513"/>
    <s v="B"/>
    <s v="SP- 01"/>
    <s v="Señal Picada"/>
    <x v="0"/>
    <s v="SP-251IC5091"/>
  </r>
  <r>
    <s v="BOLLAND &amp; CIA. S.A.U"/>
    <d v="2023-12-01T00:00:00"/>
    <s v="Rincon de los Sauces"/>
    <s v="Señal Picada VAM"/>
    <s v="SP- 06"/>
    <x v="0"/>
    <s v="Pozo productor "/>
    <x v="87"/>
    <s v="SP-274"/>
    <m/>
    <s v="Integridad y Corrosión"/>
    <s v="Inhibidor de incrustaciones"/>
    <s v="IC5091"/>
    <n v="1000568102"/>
    <n v="132"/>
    <n v="5.28"/>
    <n v="126.72"/>
    <n v="200"/>
    <n v="1.77"/>
    <n v="14"/>
    <s v="Caudal de agua/día"/>
    <s v="Continua"/>
    <n v="29"/>
    <n v="29"/>
    <n v="51.33"/>
    <n v="45.571428571428569"/>
    <n v="45.57"/>
    <d v="2015-09-11T00:00:00"/>
    <s v="Programado"/>
    <d v="2021-11-19T00:00:00"/>
    <s v="0287-OESTE-21"/>
    <s v="Mariana del Pozo"/>
    <m/>
    <m/>
    <m/>
    <m/>
    <s v="Electro Sumergible"/>
    <x v="0"/>
    <s v="C"/>
    <s v="EC con rec"/>
    <n v="1.7740799999999999"/>
    <n v="1.77"/>
    <n v="20"/>
    <n v="1.77"/>
    <n v="0.2"/>
    <n v="9"/>
    <n v="20"/>
    <n v="9"/>
    <s v="SP 1"/>
    <n v="1"/>
    <n v="1806"/>
    <s v="B"/>
    <s v="SP- 06"/>
    <s v="Señal Picada"/>
    <x v="1"/>
    <s v="SP-274IC5091"/>
  </r>
  <r>
    <s v="BOLLAND &amp; CIA. S.A.U"/>
    <d v="2023-12-01T00:00:00"/>
    <s v="Rincon de los Sauces"/>
    <s v="Señal Picada VAM"/>
    <s v="SP- 06"/>
    <x v="0"/>
    <s v="Pozo productor "/>
    <x v="88"/>
    <s v="SP-311a"/>
    <m/>
    <s v="Integridad y Corrosión"/>
    <s v="Inhibidor de corrosión/Incrustaciones"/>
    <s v="ICS400"/>
    <n v="50695199"/>
    <n v="193.7"/>
    <n v="1.1619999999999999"/>
    <n v="192.53800000000001"/>
    <n v="250"/>
    <n v="5.39"/>
    <n v="28"/>
    <s v="Caudal de agua/día"/>
    <s v="Continua"/>
    <n v="29"/>
    <n v="29"/>
    <n v="156.31"/>
    <n v="133.39999999999998"/>
    <n v="133.4"/>
    <d v="2020-09-10T00:00:00"/>
    <s v="Programado"/>
    <d v="2020-09-08T00:00:00"/>
    <s v="BNDFI 0001-8 - Minuta YPF 10-09-2020"/>
    <s v="Mariana del Pozo"/>
    <m/>
    <m/>
    <m/>
    <m/>
    <s v="Electro Sumergible"/>
    <x v="0"/>
    <s v="C"/>
    <s v="Capilar"/>
    <n v="5.3910640000000001"/>
    <n v="5.39"/>
    <n v="20"/>
    <n v="5.39"/>
    <n v="1"/>
    <n v="5"/>
    <n v="20"/>
    <n v="5"/>
    <s v="SP 2"/>
    <n v="1"/>
    <n v="2018"/>
    <s v="C"/>
    <s v="SP- 06"/>
    <s v="Señal Picada"/>
    <x v="1"/>
    <s v="SP-311aICS400"/>
  </r>
  <r>
    <s v="BOLLAND &amp; CIA. S.A.U"/>
    <d v="2023-12-01T00:00:00"/>
    <s v="Rincon de los Sauces"/>
    <s v="Señal Picada VAM"/>
    <s v="SP- 06"/>
    <x v="0"/>
    <s v="Pozo productor "/>
    <x v="89"/>
    <s v="SP-319a"/>
    <m/>
    <s v="Integridad y Corrosión"/>
    <s v="Inhibidor de incrustaciones"/>
    <s v="IC5091"/>
    <n v="1000568102"/>
    <n v="164.4"/>
    <n v="1.9730000000000001"/>
    <n v="162.42699999999999"/>
    <n v="100"/>
    <n v="1.3"/>
    <n v="8"/>
    <s v="Caudal de agua/día"/>
    <s v="Continua"/>
    <n v="29"/>
    <n v="29"/>
    <n v="37.700000000000003"/>
    <n v="34.799999999999997"/>
    <n v="34.799999999999997"/>
    <d v="2010-10-03T00:00:00"/>
    <s v="Programado"/>
    <d v="2021-04-16T00:00:00"/>
    <s v="BND21-IT605-0421"/>
    <s v="Mariana del Pozo"/>
    <m/>
    <m/>
    <m/>
    <m/>
    <s v="Electro Sumergible"/>
    <x v="0"/>
    <s v="C"/>
    <s v="Capilar"/>
    <n v="1.2994159999999999"/>
    <n v="1.3"/>
    <n v="20"/>
    <n v="1.3"/>
    <n v="0.2"/>
    <n v="6"/>
    <n v="20"/>
    <n v="6"/>
    <s v="SP 2"/>
    <n v="1"/>
    <n v="2449"/>
    <s v="A"/>
    <s v="SP- 06"/>
    <s v="Señal Picada"/>
    <x v="1"/>
    <s v="SP-319aIC5091"/>
  </r>
  <r>
    <s v="BOLLAND &amp; CIA. S.A.U"/>
    <d v="2023-12-01T00:00:00"/>
    <s v="Rincon de los Sauces"/>
    <s v="Señal Picada VAM"/>
    <s v="SP- 06"/>
    <x v="0"/>
    <s v="Pozo productor "/>
    <x v="90"/>
    <s v="SP-203"/>
    <m/>
    <s v="Integridad y Corrosión"/>
    <s v="Inhibidor de incrustaciones"/>
    <s v="IC5087A"/>
    <n v="50601018"/>
    <n v="132.6"/>
    <n v="3.7130000000000001"/>
    <n v="128.887"/>
    <n v="100"/>
    <n v="3.22"/>
    <n v="25"/>
    <s v="Caudal de agua/día"/>
    <s v="Continua"/>
    <n v="29"/>
    <n v="29"/>
    <n v="93.38000000000001"/>
    <n v="70.179999999999993"/>
    <n v="70.180000000000007"/>
    <d v="2023-03-08T00:00:00"/>
    <s v="Programado"/>
    <d v="2023-03-22T00:00:00"/>
    <s v="0068-OESTE-23"/>
    <m/>
    <m/>
    <m/>
    <m/>
    <m/>
    <s v="Electro Sumergible"/>
    <x v="0"/>
    <s v="C"/>
    <s v="Capilar"/>
    <n v="3.222175"/>
    <n v="3.22"/>
    <n v="20"/>
    <n v="3.22"/>
    <n v="0.2"/>
    <n v="16"/>
    <n v="20"/>
    <n v="16"/>
    <s v="SP 2"/>
    <n v="1"/>
    <n v="1595"/>
    <s v="A"/>
    <s v="SP- 06"/>
    <s v="Señal Picada"/>
    <x v="1"/>
    <s v="SP-203IC5087A"/>
  </r>
  <r>
    <s v="BOLLAND &amp; CIA. S.A.U"/>
    <d v="2023-12-01T00:00:00"/>
    <s v="Rincon de los Sauces"/>
    <s v="Señal Picada VAM"/>
    <s v="SP- 06"/>
    <x v="0"/>
    <s v="Linea de pozo"/>
    <x v="91"/>
    <s v="SP-328a"/>
    <m/>
    <s v="Aseguramiento de Flujo"/>
    <s v="Inhibidor de parafinas y asfaltenos"/>
    <s v="IPB71"/>
    <n v="50600435"/>
    <n v="40"/>
    <n v="4.8"/>
    <n v="35.200000000000003"/>
    <n v="50"/>
    <n v="5.04"/>
    <n v="1050"/>
    <s v="Caudal de neta/día"/>
    <s v="Continua"/>
    <n v="29"/>
    <n v="29"/>
    <n v="146.16"/>
    <n v="172.88461538461539"/>
    <n v="172.88"/>
    <d v="2020-07-30T00:00:00"/>
    <s v="Programado"/>
    <d v="2020-07-01T00:00:00"/>
    <s v="BND21-IT487-0620"/>
    <s v="Mariana del Pozo"/>
    <m/>
    <m/>
    <m/>
    <m/>
    <s v="Cavidad Progresiva"/>
    <x v="0"/>
    <s v="C"/>
    <s v="Lin. Conduc."/>
    <n v="5.04"/>
    <n v="5.04"/>
    <n v="20"/>
    <n v="5.04"/>
    <n v="1"/>
    <n v="5"/>
    <n v="20"/>
    <n v="5"/>
    <s v="SP 1"/>
    <n v="1"/>
    <n v="1797"/>
    <s v="A"/>
    <s v="SP- 06"/>
    <s v="Señal Picada"/>
    <x v="1"/>
    <s v="SP-328aIPB71"/>
  </r>
  <r>
    <s v="BOLLAND &amp; CIA. S.A.U"/>
    <d v="2023-12-01T00:00:00"/>
    <s v="Rincon de los Sauces"/>
    <s v="Señal Picada VAM"/>
    <s v="SP- 06"/>
    <x v="0"/>
    <s v="Pozo productor "/>
    <x v="92"/>
    <s v="SP-33"/>
    <m/>
    <s v="Integridad y Corrosión"/>
    <s v="Inhibidor de incrustaciones"/>
    <s v="IC5087A"/>
    <n v="50601018"/>
    <n v="228.2"/>
    <n v="2.282"/>
    <n v="225.91800000000001"/>
    <n v="220"/>
    <n v="2.2599999999999998"/>
    <n v="10"/>
    <s v="Caudal de agua/día"/>
    <s v="Continua"/>
    <n v="29"/>
    <n v="29"/>
    <n v="65.539999999999992"/>
    <n v="47.956097560975607"/>
    <n v="47.96"/>
    <s v=""/>
    <s v="Programado"/>
    <d v="2020-06-30T00:00:00"/>
    <s v="BNDFI 0001-8 - Minuta YPF 30-06-2020"/>
    <s v="Mariana del Pozo"/>
    <m/>
    <m/>
    <m/>
    <m/>
    <s v="Electro Sumergible"/>
    <x v="0"/>
    <s v="C"/>
    <s v="Capilar"/>
    <n v="2.2591800000000002"/>
    <n v="2.2599999999999998"/>
    <n v="20"/>
    <n v="2.2599999999999998"/>
    <n v="0.2"/>
    <n v="11"/>
    <n v="20"/>
    <n v="11"/>
    <s v="SP 1"/>
    <n v="1"/>
    <n v="1877"/>
    <s v="A"/>
    <s v="SP- 06"/>
    <s v="Señal Picada"/>
    <x v="1"/>
    <s v="SP-33IC5087A"/>
  </r>
  <r>
    <s v="BOLLAND &amp; CIA. S.A.U"/>
    <d v="2023-12-01T00:00:00"/>
    <s v="Rincon de los Sauces"/>
    <s v="Señal Picada VAM"/>
    <s v="SP- 06"/>
    <x v="0"/>
    <s v="Pozo productor "/>
    <x v="93"/>
    <s v="SP-339a"/>
    <m/>
    <s v="Integridad y Corrosión"/>
    <s v="Inhibidor de incrustaciones"/>
    <s v="IC5087A"/>
    <n v="50601018"/>
    <n v="150.69999999999999"/>
    <n v="1.3560000000000001"/>
    <n v="149.34399999999999"/>
    <n v="200"/>
    <n v="1.64"/>
    <n v="11"/>
    <s v="Caudal de agua/día"/>
    <s v="Continua"/>
    <n v="29"/>
    <n v="0"/>
    <n v="47.559999999999995"/>
    <n v="0"/>
    <n v="0"/>
    <d v="2014-02-06T00:00:00"/>
    <s v="Programado"/>
    <d v="2020-06-30T00:00:00"/>
    <s v="BNDFI 0001-8 - Minuta YPF 30-06-2020"/>
    <s v="Mariana del Pozo"/>
    <m/>
    <m/>
    <m/>
    <m/>
    <s v="Electro Sumergible"/>
    <x v="0"/>
    <s v="C"/>
    <s v="Capilar"/>
    <n v="1.6427839999999998"/>
    <n v="1.64"/>
    <n v="20"/>
    <n v="1.64"/>
    <n v="0.2"/>
    <n v="8"/>
    <n v="20"/>
    <n v="8"/>
    <s v="SP 2"/>
    <n v="1"/>
    <s v="S/D"/>
    <s v="C"/>
    <s v="SP- 06"/>
    <s v="Señal Picada"/>
    <x v="0"/>
    <s v="SP-339aIC5087A"/>
  </r>
  <r>
    <s v="BOLLAND &amp; CIA. S.A.U"/>
    <d v="2023-12-01T00:00:00"/>
    <s v="Rincon de los Sauces"/>
    <s v="Señal Picada VAM"/>
    <s v="SP- 06"/>
    <x v="0"/>
    <s v="Pozo productor "/>
    <x v="94"/>
    <s v="SP-355a"/>
    <m/>
    <s v="Integridad y Corrosión"/>
    <s v="Inhibidor de incrustaciones"/>
    <s v="IC5091"/>
    <n v="1000568102"/>
    <n v="31.2"/>
    <n v="1.31"/>
    <n v="29.89"/>
    <n v="50"/>
    <n v="0.96"/>
    <n v="32"/>
    <s v="Caudal de agua/día"/>
    <s v="Continua"/>
    <n v="29"/>
    <n v="0"/>
    <n v="27.84"/>
    <n v="0"/>
    <n v="0"/>
    <d v="2009-09-02T00:00:00"/>
    <s v="Programado"/>
    <d v="2020-03-16T00:00:00"/>
    <s v="BND21-IT473-0320"/>
    <s v="Mariana del Pozo"/>
    <m/>
    <m/>
    <m/>
    <m/>
    <s v="Bombeo Mecánico"/>
    <x v="0"/>
    <s v="C"/>
    <s v="EC con rec"/>
    <n v="0.95648"/>
    <n v="0.96"/>
    <n v="20"/>
    <n v="0.96"/>
    <n v="0.2"/>
    <n v="5"/>
    <n v="20"/>
    <n v="5"/>
    <s v="SP 1"/>
    <n v="1"/>
    <n v="2583"/>
    <s v="B"/>
    <s v="SP- 06"/>
    <s v="Señal Picada"/>
    <x v="0"/>
    <s v="SP-355aIC5091"/>
  </r>
  <r>
    <s v="BOLLAND &amp; CIA. S.A.U"/>
    <d v="2023-12-01T00:00:00"/>
    <s v="Rincon de los Sauces"/>
    <s v="Señal Picada VAM"/>
    <s v="SP- 06"/>
    <x v="0"/>
    <s v="Linea de pozo"/>
    <x v="94"/>
    <s v="SP-355a"/>
    <m/>
    <s v="Aseguramiento de Flujo"/>
    <s v="Reductor de fricción"/>
    <s v="RFB790"/>
    <n v="50600814"/>
    <n v="31.2"/>
    <n v="1.31"/>
    <n v="29.89"/>
    <n v="50"/>
    <n v="5.9"/>
    <n v="4500"/>
    <s v="Caudal de neta/día"/>
    <s v="Continua"/>
    <n v="29"/>
    <n v="0"/>
    <n v="171.10000000000002"/>
    <n v="0"/>
    <n v="0"/>
    <d v="2018-09-21T00:00:00"/>
    <s v="Programado"/>
    <d v="2020-03-16T00:00:00"/>
    <s v="BND21-IT473-0320"/>
    <s v="Mariana del Pozo"/>
    <m/>
    <m/>
    <m/>
    <m/>
    <s v="Bombeo Mecánico"/>
    <x v="0"/>
    <s v="C"/>
    <s v="Lin. Conduc."/>
    <n v="5.8949999999999996"/>
    <n v="5.9"/>
    <n v="20"/>
    <n v="5.9"/>
    <n v="1"/>
    <n v="6"/>
    <n v="20"/>
    <n v="6"/>
    <s v="SP 1"/>
    <n v="2"/>
    <n v="2583"/>
    <s v="B"/>
    <s v="SP- 06"/>
    <s v="Señal Picada"/>
    <x v="0"/>
    <s v="SP-355aRFB790"/>
  </r>
  <r>
    <s v="BOLLAND &amp; CIA. S.A.U"/>
    <d v="2023-12-01T00:00:00"/>
    <s v="Rincon de los Sauces"/>
    <s v="Señal Picada VAM"/>
    <s v="SP- 06"/>
    <x v="0"/>
    <s v="Linea de pozo"/>
    <x v="95"/>
    <s v="SP-361a"/>
    <m/>
    <s v="Aseguramiento de Flujo"/>
    <s v="Reductor de fricción"/>
    <s v="RFB790"/>
    <n v="50600814"/>
    <n v="160.1"/>
    <n v="0.752"/>
    <n v="159.34800000000001"/>
    <n v="100"/>
    <n v="6.02"/>
    <n v="8000"/>
    <s v="Caudal de neta/día"/>
    <s v="Continua"/>
    <n v="29"/>
    <n v="29"/>
    <n v="174.57999999999998"/>
    <n v="175.11538461538461"/>
    <n v="175.12"/>
    <d v="2020-05-21T00:00:00"/>
    <s v="Programado"/>
    <d v="2023-04-21T00:00:00"/>
    <s v="0118-OESTE-23"/>
    <s v="Mariana del Pozo"/>
    <m/>
    <m/>
    <m/>
    <m/>
    <s v="Cavidad Progresiva"/>
    <x v="0"/>
    <s v="C"/>
    <s v="Lin. Conduc."/>
    <n v="6.016"/>
    <n v="6.02"/>
    <n v="20"/>
    <n v="6.02"/>
    <n v="1"/>
    <n v="6"/>
    <n v="20"/>
    <n v="6"/>
    <s v="SP 1"/>
    <n v="1"/>
    <n v="2234"/>
    <s v="C"/>
    <s v="SP- 06"/>
    <s v="Señal Picada"/>
    <x v="1"/>
    <s v="SP-361aRFB790"/>
  </r>
  <r>
    <s v="BOLLAND &amp; CIA. S.A.U"/>
    <d v="2023-12-01T00:00:00"/>
    <s v="Rincon de los Sauces"/>
    <s v="Señal Picada VAM"/>
    <s v="SP- 06"/>
    <x v="0"/>
    <s v="Linea de pozo"/>
    <x v="96"/>
    <s v="SP-362a"/>
    <m/>
    <s v="Aseguramiento de Flujo"/>
    <s v="Reductor de fricción"/>
    <s v="RFB790"/>
    <n v="50600814"/>
    <n v="12"/>
    <n v="1.44"/>
    <n v="10.56"/>
    <n v="50"/>
    <n v="3.02"/>
    <n v="2100"/>
    <s v="Caudal de neta/día"/>
    <s v="Continua"/>
    <n v="29"/>
    <n v="29"/>
    <n v="87.58"/>
    <n v="201.88461538461539"/>
    <n v="87.58"/>
    <d v="2020-06-30T00:00:00"/>
    <s v="Programado"/>
    <d v="2020-06-18T00:00:00"/>
    <s v="BND21-IT489-0620"/>
    <s v="Mariana del Pozo"/>
    <m/>
    <m/>
    <m/>
    <m/>
    <s v="Cavidad Progresiva"/>
    <x v="0"/>
    <s v="C"/>
    <s v="Lin. Conduc."/>
    <n v="3.024"/>
    <n v="3.02"/>
    <n v="20"/>
    <n v="3.02"/>
    <n v="1"/>
    <n v="3"/>
    <n v="20"/>
    <n v="3"/>
    <s v="SP 1"/>
    <n v="1"/>
    <n v="1522"/>
    <s v="A"/>
    <s v="SP- 06"/>
    <s v="Señal Picada"/>
    <x v="1"/>
    <s v="SP-362aRFB790"/>
  </r>
  <r>
    <s v="BOLLAND &amp; CIA. S.A.U"/>
    <d v="2023-12-01T00:00:00"/>
    <s v="Rincon de los Sauces"/>
    <s v="Señal Picada VAM"/>
    <s v="SP- 06"/>
    <x v="0"/>
    <s v="Pozo productor "/>
    <x v="97"/>
    <s v="SP-366a"/>
    <m/>
    <s v="Integridad y Corrosión"/>
    <s v="Encapsulado"/>
    <s v="Encapsulado"/>
    <s v=""/>
    <n v="148.1"/>
    <n v="2.2210000000000001"/>
    <n v="145.87899999999999"/>
    <n v="100"/>
    <n v="0"/>
    <n v="0"/>
    <s v="Volumen de cámara del pozo"/>
    <s v="Continua"/>
    <n v="29"/>
    <n v="29"/>
    <n v="0"/>
    <n v="0"/>
    <s v=""/>
    <d v="2016-11-24T00:00:00"/>
    <s v="Programado"/>
    <d v="2016-11-17T00:00:00"/>
    <s v="BND21-IT531-1116"/>
    <m/>
    <s v="Falta nombre de producto"/>
    <n v="1"/>
    <d v="2016-11-24T00:00:00"/>
    <m/>
    <s v="Electro Sumergible"/>
    <x v="0"/>
    <s v="C"/>
    <s v="FDP"/>
    <n v="0"/>
    <n v="0"/>
    <n v="20"/>
    <n v="0"/>
    <n v="0.2"/>
    <n v="0"/>
    <n v="20"/>
    <n v="0"/>
    <s v="SP 1"/>
    <n v="1"/>
    <n v="2619"/>
    <s v="A"/>
    <s v="SP- 06"/>
    <s v="Señal Picada"/>
    <x v="1"/>
    <s v="SP-366aEncapsulado"/>
  </r>
  <r>
    <s v="BOLLAND &amp; CIA. S.A.U"/>
    <d v="2023-12-01T00:00:00"/>
    <s v="Rincon de los Sauces"/>
    <s v="Señal Picada VAM"/>
    <s v="SP- 06"/>
    <x v="0"/>
    <s v="Pozo productor "/>
    <x v="98"/>
    <s v="SP-389a"/>
    <m/>
    <s v="Integridad y Corrosión"/>
    <s v="Inhibidor de corrosión/Incrustaciones"/>
    <s v="ICS400"/>
    <n v="50695199"/>
    <n v="223.1"/>
    <n v="1.4279999999999999"/>
    <n v="221.672"/>
    <n v="200"/>
    <n v="7.32"/>
    <n v="33"/>
    <s v="Caudal de agua/día"/>
    <s v="Continua"/>
    <n v="29"/>
    <n v="29"/>
    <n v="212.28"/>
    <n v="167.04"/>
    <n v="167.04"/>
    <d v="2016-08-05T00:00:00"/>
    <s v="Programado"/>
    <d v="2020-03-03T00:00:00"/>
    <s v="BND21-IT465-0320"/>
    <s v="Mariana del Pozo"/>
    <m/>
    <m/>
    <m/>
    <m/>
    <s v="Electro Sumergible"/>
    <x v="0"/>
    <s v="C"/>
    <s v="Capilar"/>
    <n v="7.3151759999999992"/>
    <n v="7.32"/>
    <n v="20"/>
    <n v="7.32"/>
    <n v="1"/>
    <n v="7"/>
    <n v="20"/>
    <n v="7"/>
    <s v="SP 2"/>
    <n v="1"/>
    <n v="2725"/>
    <s v="A"/>
    <s v="SP- 06"/>
    <s v="Señal Picada"/>
    <x v="1"/>
    <s v="SP-389aICS400"/>
  </r>
  <r>
    <s v="BOLLAND &amp; CIA. S.A.U"/>
    <d v="2023-12-01T00:00:00"/>
    <s v="Rincon de los Sauces"/>
    <s v="Señal Picada VAM"/>
    <s v="SP- 06"/>
    <x v="0"/>
    <s v="Linea de pozo"/>
    <x v="99"/>
    <s v="SP-392a"/>
    <m/>
    <s v="Aseguramiento de Flujo"/>
    <s v="Inhibidor de parafinas"/>
    <s v="IPB658"/>
    <n v="1000544363"/>
    <n v="51"/>
    <n v="4.59"/>
    <n v="46.41"/>
    <n v="100"/>
    <n v="8.26"/>
    <n v="1800"/>
    <s v="Caudal de neta/día"/>
    <s v="Continua"/>
    <n v="29"/>
    <n v="0"/>
    <n v="239.54"/>
    <n v="0"/>
    <n v="0"/>
    <d v="2015-02-10T00:00:00"/>
    <s v="Programado"/>
    <d v="2021-08-05T00:00:00"/>
    <s v="0144-OESTE-21"/>
    <s v="Mariana del Pozo"/>
    <m/>
    <m/>
    <m/>
    <m/>
    <s v="Bombeo Mecánico"/>
    <x v="0"/>
    <s v="C"/>
    <s v="Lin. Conduc."/>
    <n v="8.2620000000000005"/>
    <n v="8.26"/>
    <n v="20"/>
    <n v="8.26"/>
    <n v="1"/>
    <n v="8"/>
    <n v="20"/>
    <n v="8"/>
    <s v="SP 1"/>
    <n v="1"/>
    <n v="1850"/>
    <s v="A"/>
    <s v="SP- 06"/>
    <s v="Señal Picada"/>
    <x v="0"/>
    <s v="SP-392aIPB658"/>
  </r>
  <r>
    <s v="BOLLAND &amp; CIA. S.A.U"/>
    <d v="2023-12-01T00:00:00"/>
    <s v="Rincon de los Sauces"/>
    <s v="Señal Picada VAM"/>
    <s v="SP- 06"/>
    <x v="0"/>
    <s v="Linea de pozo"/>
    <x v="100"/>
    <s v="SP-397a"/>
    <m/>
    <s v="Aseguramiento de Flujo"/>
    <s v="Reductor de fricción"/>
    <s v="RFB790"/>
    <n v="50600814"/>
    <n v="30"/>
    <n v="1.1399999999999999"/>
    <n v="28.86"/>
    <n v="100"/>
    <n v="4.16"/>
    <n v="3650"/>
    <s v="Caudal de neta/día"/>
    <s v="Continua"/>
    <n v="29"/>
    <n v="0"/>
    <n v="120.64"/>
    <n v="0"/>
    <n v="0"/>
    <d v="2009-06-24T00:00:00"/>
    <s v="Programado"/>
    <d v="2023-04-12T00:00:00"/>
    <s v="0105-OESTE-23"/>
    <s v="Mariana del Pozo"/>
    <m/>
    <m/>
    <m/>
    <m/>
    <s v="Bombeo Mecánico"/>
    <x v="0"/>
    <s v="C"/>
    <s v="Lin. Conduc."/>
    <n v="4.1609999999999996"/>
    <n v="4.16"/>
    <n v="20"/>
    <n v="4.16"/>
    <n v="1"/>
    <n v="4"/>
    <n v="20"/>
    <n v="4"/>
    <s v="SP 1"/>
    <n v="1"/>
    <s v="S/D"/>
    <s v="C"/>
    <s v="SP- 06"/>
    <s v="Señal Picada"/>
    <x v="0"/>
    <s v="SP-397aRFB790"/>
  </r>
  <r>
    <s v="BOLLAND &amp; CIA. S.A.U"/>
    <d v="2023-12-01T00:00:00"/>
    <s v="Rincon de los Sauces"/>
    <s v="Señal Picada VAM"/>
    <s v="SP- 06"/>
    <x v="0"/>
    <s v="Linea de pozo"/>
    <x v="101"/>
    <s v="SP-404a"/>
    <m/>
    <s v="Aseguramiento de Flujo"/>
    <s v="Reductor de fricción"/>
    <s v="RFB790"/>
    <n v="50600814"/>
    <n v="26.1"/>
    <n v="0.78300000000000003"/>
    <n v="25.317"/>
    <n v="50"/>
    <n v="3.92"/>
    <n v="5000"/>
    <s v="Caudal de neta/día"/>
    <s v="Continua"/>
    <n v="29"/>
    <n v="29"/>
    <n v="113.67999999999999"/>
    <n v="117.11538461538461"/>
    <n v="117.12"/>
    <d v="2010-06-01T00:00:00"/>
    <s v="Programado"/>
    <d v="2020-01-23T00:00:00"/>
    <s v="BND21-IT453-1220"/>
    <s v="Mariana del Pozo"/>
    <m/>
    <m/>
    <m/>
    <m/>
    <s v="Cavidad Progresiva"/>
    <x v="0"/>
    <s v="C"/>
    <s v="Lin. Conduc."/>
    <n v="3.915"/>
    <n v="3.92"/>
    <n v="20"/>
    <n v="3.92"/>
    <n v="1"/>
    <n v="4"/>
    <n v="20"/>
    <n v="4"/>
    <s v="SP 1"/>
    <n v="1"/>
    <n v="2824"/>
    <s v="C"/>
    <s v="SP- 06"/>
    <s v="Señal Picada"/>
    <x v="1"/>
    <s v="SP-404aRFB790"/>
  </r>
  <r>
    <s v="BOLLAND &amp; CIA. S.A.U"/>
    <d v="2023-12-01T00:00:00"/>
    <s v="Rincon de los Sauces"/>
    <s v="Señal Picada VAM"/>
    <s v="SP- 06"/>
    <x v="0"/>
    <s v="Pozo productor "/>
    <x v="102"/>
    <s v="SP-445a"/>
    <m/>
    <s v="Integridad y Corrosión"/>
    <s v="Inhibidor de incrustaciones"/>
    <s v="IC5087A"/>
    <n v="50601018"/>
    <n v="28.3"/>
    <n v="2.83"/>
    <n v="25.47"/>
    <n v="200"/>
    <n v="1.02"/>
    <n v="40"/>
    <s v="Caudal de agua/día"/>
    <s v="Continua"/>
    <n v="29"/>
    <n v="29"/>
    <n v="29.580000000000002"/>
    <n v="38.098039215686278"/>
    <n v="38.1"/>
    <d v="2011-03-01T00:00:00"/>
    <s v="Programado"/>
    <d v="2023-04-12T00:00:00"/>
    <s v="0104-OESTE-23"/>
    <s v="Mariana del Pozo"/>
    <m/>
    <m/>
    <m/>
    <m/>
    <s v="Bombeo Mecánico"/>
    <x v="0"/>
    <s v="C"/>
    <s v="EC con rec"/>
    <n v="1.0187999999999999"/>
    <n v="1.02"/>
    <n v="20"/>
    <n v="1.02"/>
    <n v="0.2"/>
    <n v="5"/>
    <n v="20"/>
    <n v="5"/>
    <s v="SP 2"/>
    <n v="1"/>
    <n v="1551"/>
    <s v="B"/>
    <s v="SP- 06"/>
    <s v="Señal Picada"/>
    <x v="1"/>
    <s v="SP-445aIC5087A"/>
  </r>
  <r>
    <s v="BOLLAND &amp; CIA. S.A.U"/>
    <d v="2023-12-01T00:00:00"/>
    <s v="Rincon de los Sauces"/>
    <s v="Señal Picada VAM"/>
    <s v=""/>
    <x v="0"/>
    <s v="Pozo productor "/>
    <x v="103"/>
    <s v="SP-440a"/>
    <m/>
    <s v="Aseguramiento de Flujo"/>
    <s v="Reductor de fricción"/>
    <s v="RFB790"/>
    <n v="50600814"/>
    <n v="48.5"/>
    <n v="1.6970000000000001"/>
    <n v="46.802999999999997"/>
    <n v="0"/>
    <n v="6.11"/>
    <n v="3600"/>
    <s v="Caudal de neta/día"/>
    <s v="Continua"/>
    <n v="29"/>
    <n v="29"/>
    <n v="177.19"/>
    <n v="125.86"/>
    <n v="125.86"/>
    <d v="2021-12-29T00:00:00"/>
    <s v="Programado"/>
    <d v="2022-02-02T00:00:00"/>
    <s v="0025-OESTE-22"/>
    <s v="Mariana del Pozo"/>
    <m/>
    <m/>
    <m/>
    <m/>
    <s v="Cavidad Progresiva"/>
    <x v="0"/>
    <s v="C"/>
    <s v="Lin. Conduc."/>
    <n v="6.1091999999999995"/>
    <n v="6.11"/>
    <n v="20"/>
    <n v="6.11"/>
    <n v="1"/>
    <n v="6"/>
    <n v="20"/>
    <n v="6"/>
    <s v="SP 2"/>
    <n v="1"/>
    <s v="S/D"/>
    <s v="B"/>
    <s v=""/>
    <s v="Señal Picada"/>
    <x v="1"/>
    <s v="SP-440aRFB790"/>
  </r>
  <r>
    <s v="BOLLAND &amp; CIA. S.A.U"/>
    <d v="2023-12-01T00:00:00"/>
    <s v="Rincon de los Sauces"/>
    <s v="Señal Picada VAM"/>
    <s v="SP- 07"/>
    <x v="0"/>
    <s v="Pozo productor "/>
    <x v="104"/>
    <s v="SP-114"/>
    <m/>
    <s v="Integridad y Corrosión"/>
    <s v="Inhibidor de incrustaciones"/>
    <s v="IC5087A"/>
    <n v="50601018"/>
    <n v="380"/>
    <n v="2.2799999999999998"/>
    <n v="377.72"/>
    <n v="10"/>
    <n v="3.4"/>
    <n v="9"/>
    <s v="Caudal de agua/día"/>
    <s v="Continua"/>
    <n v="29"/>
    <n v="29"/>
    <n v="98.6"/>
    <n v="94.772000000000006"/>
    <n v="94.77"/>
    <d v="2008-01-12T00:00:00"/>
    <s v="Programado"/>
    <d v="2021-05-14T00:00:00"/>
    <s v="BND21-IT623-0521"/>
    <m/>
    <m/>
    <m/>
    <m/>
    <m/>
    <s v="Electro Sumergible"/>
    <x v="0"/>
    <s v="C"/>
    <s v="Capilar"/>
    <n v="3.3994800000000005"/>
    <n v="3.4"/>
    <n v="20"/>
    <n v="3.4"/>
    <n v="0.5"/>
    <n v="7"/>
    <n v="20"/>
    <n v="7"/>
    <s v="SP 2"/>
    <n v="1"/>
    <n v="2092"/>
    <s v="A"/>
    <s v="SP- 07"/>
    <s v="Señal Picada"/>
    <x v="1"/>
    <s v="SP-114IC5087A"/>
  </r>
  <r>
    <s v="BOLLAND &amp; CIA. S.A.U"/>
    <d v="2023-12-01T00:00:00"/>
    <s v="Rincon de los Sauces"/>
    <s v="Señal Picada VAM"/>
    <s v="SP- 07"/>
    <x v="0"/>
    <s v="Pozo productor "/>
    <x v="105"/>
    <s v="SP-229"/>
    <m/>
    <s v="Integridad y Corrosión"/>
    <s v="Inhibidor de incrustaciones"/>
    <s v="IC5091"/>
    <n v="1000568102"/>
    <n v="44.3"/>
    <n v="2.4359999999999999"/>
    <n v="41.863999999999997"/>
    <n v="0"/>
    <n v="2.09"/>
    <n v="50"/>
    <s v="Caudal de agua/día"/>
    <s v="Continua"/>
    <n v="29"/>
    <n v="29"/>
    <n v="60.61"/>
    <n v="53.36"/>
    <n v="53.36"/>
    <d v="2019-02-19T00:00:00"/>
    <s v="Programado"/>
    <d v="2023-03-22T00:00:00"/>
    <s v="Minuta YPF 18-4-23"/>
    <s v="Mariana del Pozo"/>
    <m/>
    <m/>
    <m/>
    <m/>
    <s v="Bombeo Mecánico"/>
    <x v="0"/>
    <s v="C"/>
    <s v="EC con rec"/>
    <n v="2.0931999999999999"/>
    <n v="2.09"/>
    <n v="20"/>
    <n v="2.09"/>
    <n v="0.2"/>
    <n v="10"/>
    <n v="20"/>
    <n v="10"/>
    <s v="SP 2"/>
    <n v="1"/>
    <n v="1870"/>
    <s v="A"/>
    <s v="SP- 07"/>
    <s v="Señal Picada"/>
    <x v="1"/>
    <s v="SP-229IC5091"/>
  </r>
  <r>
    <s v="BOLLAND &amp; CIA. S.A.U"/>
    <d v="2023-12-01T00:00:00"/>
    <s v="Rincon de los Sauces"/>
    <s v="Señal Picada VAM"/>
    <s v="SP- 07"/>
    <x v="0"/>
    <s v="Linea de pozo"/>
    <x v="105"/>
    <s v="SP-229"/>
    <m/>
    <s v="Aseguramiento de Flujo"/>
    <s v="Inhibidor de parafinas y asfaltenos"/>
    <s v="IPB71"/>
    <n v="50600435"/>
    <n v="44.3"/>
    <n v="2.4359999999999999"/>
    <n v="41.863999999999997"/>
    <n v="0"/>
    <n v="4.51"/>
    <n v="1850"/>
    <s v="Caudal de neta/día"/>
    <s v="Continua"/>
    <n v="29"/>
    <n v="29"/>
    <n v="130.79"/>
    <n v="112.288"/>
    <n v="112.29"/>
    <d v="2018-10-04T00:00:00"/>
    <s v="Programado"/>
    <d v="2023-03-22T00:00:00"/>
    <s v="Minuta YPF 18-4-23"/>
    <s v="Mariana del Pozo"/>
    <m/>
    <m/>
    <m/>
    <m/>
    <s v="Bombeo Mecánico"/>
    <x v="0"/>
    <s v="C"/>
    <s v="Lin. Conduc."/>
    <n v="4.5065999999999997"/>
    <n v="4.51"/>
    <n v="20"/>
    <n v="4.51"/>
    <n v="1"/>
    <n v="5"/>
    <n v="20"/>
    <n v="5"/>
    <s v="SP 2"/>
    <n v="2"/>
    <n v="1870"/>
    <s v="A"/>
    <s v="SP- 07"/>
    <s v="Señal Picada"/>
    <x v="1"/>
    <s v="SP-229IPB71"/>
  </r>
  <r>
    <s v="BOLLAND &amp; CIA. S.A.U"/>
    <d v="2023-12-01T00:00:00"/>
    <s v="Rincon de los Sauces"/>
    <s v="Señal Picada VAM"/>
    <s v="SP- 09"/>
    <x v="0"/>
    <s v="Pozo productor "/>
    <x v="106"/>
    <s v="SP-257"/>
    <m/>
    <s v="Integridad y Corrosión"/>
    <s v="Inhibidor de incrustaciones"/>
    <s v="IC5087A"/>
    <n v="50601018"/>
    <n v="132.19999999999999"/>
    <n v="2.38"/>
    <n v="129.82"/>
    <n v="100"/>
    <n v="3.25"/>
    <n v="25"/>
    <s v="Caudal de agua/día"/>
    <s v="Continua"/>
    <n v="29"/>
    <n v="29"/>
    <n v="94.25"/>
    <n v="74.355999999999995"/>
    <n v="74.36"/>
    <d v="2021-11-03T00:00:00"/>
    <s v="Programado"/>
    <d v="2021-11-03T00:00:00"/>
    <s v="Minuta YPF 3-11-21"/>
    <s v="Mariana del Pozo"/>
    <m/>
    <m/>
    <m/>
    <m/>
    <s v="Electro Sumergible"/>
    <x v="0"/>
    <s v="C"/>
    <s v="Capilar"/>
    <n v="3.2454999999999998"/>
    <n v="3.25"/>
    <n v="20"/>
    <n v="3.25"/>
    <n v="0.5"/>
    <n v="6"/>
    <n v="20"/>
    <n v="6"/>
    <s v="SP 2"/>
    <n v="1"/>
    <n v="1645"/>
    <s v="A"/>
    <s v="SP- 09"/>
    <s v="Señal Picada"/>
    <x v="1"/>
    <s v="SP-257IC5087A"/>
  </r>
  <r>
    <s v="BOLLAND &amp; CIA. S.A.U"/>
    <d v="2023-12-01T00:00:00"/>
    <s v="Rincon de los Sauces"/>
    <s v="Señal Picada VAM"/>
    <s v="PB- 04"/>
    <x v="1"/>
    <s v="Pozo productor "/>
    <x v="107"/>
    <s v="PuB-141[00]a"/>
    <m/>
    <s v="Integridad y Corrosión"/>
    <s v="Inhibidor de incrustaciones"/>
    <s v="IC5087A"/>
    <n v="50601018"/>
    <n v="9.6"/>
    <n v="0.86399999999999999"/>
    <n v="8.7360000000000007"/>
    <n v="2"/>
    <n v="0.87"/>
    <n v="100"/>
    <s v="Caudal de agua/día"/>
    <s v="Continua"/>
    <n v="29"/>
    <n v="29"/>
    <n v="25.23"/>
    <n v="23.646153846153847"/>
    <n v="23.65"/>
    <d v="2019-06-19T00:00:00"/>
    <s v="Programado"/>
    <d v="2021-05-21T00:00:00"/>
    <s v="BND21-IT626-0521"/>
    <s v="Mariana del Pozo"/>
    <m/>
    <m/>
    <m/>
    <m/>
    <s v="Cavidad Progresiva"/>
    <x v="0"/>
    <s v="C"/>
    <s v="EC con rec"/>
    <n v="0.87360000000000004"/>
    <n v="0.87"/>
    <n v="20"/>
    <n v="0.87"/>
    <n v="0.2"/>
    <n v="4"/>
    <n v="20"/>
    <n v="4"/>
    <s v="SP 1"/>
    <n v="1"/>
    <n v="1488"/>
    <s v="C"/>
    <s v="PB- 04"/>
    <s v="Punta Barda"/>
    <x v="1"/>
    <s v="PuB-141[00]aIC5087A"/>
  </r>
  <r>
    <s v="BOLLAND &amp; CIA. S.A.U"/>
    <d v="2023-12-01T00:00:00"/>
    <s v="Rincon de los Sauces"/>
    <s v="Señal Picada VAM"/>
    <s v="SP- 09"/>
    <x v="0"/>
    <s v="Pozo productor "/>
    <x v="108"/>
    <s v="SP-0294[00]a"/>
    <m/>
    <s v="Integridad y Corrosión"/>
    <s v="Inhibidor de incrustaciones"/>
    <s v="IC5087A"/>
    <n v="50601018"/>
    <n v="183.1"/>
    <n v="2.38"/>
    <n v="180.72"/>
    <n v="50"/>
    <n v="2.5299999999999998"/>
    <n v="14"/>
    <s v="Caudal de agua/día"/>
    <s v="Continua"/>
    <n v="29"/>
    <n v="29"/>
    <n v="73.36999999999999"/>
    <n v="56.132399999999997"/>
    <n v="56.13"/>
    <d v="2012-08-17T00:00:00"/>
    <s v="Programado"/>
    <d v="2021-01-05T00:00:00"/>
    <s v="Minuta YPF 5-1-22"/>
    <s v="Mariana del Pozo"/>
    <m/>
    <m/>
    <m/>
    <m/>
    <s v="Electro Sumergible"/>
    <x v="0"/>
    <s v="C"/>
    <s v="Capilar"/>
    <n v="2.5300799999999999"/>
    <n v="2.5299999999999998"/>
    <n v="20"/>
    <n v="2.5299999999999998"/>
    <n v="0.2"/>
    <n v="13"/>
    <n v="20"/>
    <n v="13"/>
    <s v="SP 2"/>
    <n v="1"/>
    <n v="2069"/>
    <s v="B"/>
    <s v="SP- 09"/>
    <s v="Señal Picada"/>
    <x v="1"/>
    <s v="SP-0294[00]aIC5087A"/>
  </r>
  <r>
    <s v="BOLLAND &amp; CIA. S.A.U"/>
    <d v="2023-12-01T00:00:00"/>
    <s v="Rincon de los Sauces"/>
    <s v="Señal Picada VAM"/>
    <s v="SP- 09"/>
    <x v="0"/>
    <s v="Pozo productor "/>
    <x v="109"/>
    <s v="SP-152a(I)"/>
    <m/>
    <s v="Integridad y Corrosión"/>
    <s v="Inhibidor de incrustaciones"/>
    <s v="IC5087A"/>
    <n v="50601018"/>
    <n v="115.5"/>
    <n v="1.3169999999999999"/>
    <n v="114.18300000000001"/>
    <n v="100"/>
    <n v="1.6"/>
    <n v="14"/>
    <s v="Caudal de agua/día"/>
    <s v="Continua"/>
    <n v="29"/>
    <n v="29"/>
    <n v="46.400000000000006"/>
    <n v="44.277200000000008"/>
    <n v="44.28"/>
    <d v="2013-04-17T00:00:00"/>
    <s v="Programado"/>
    <d v="2020-06-30T00:00:00"/>
    <s v="BNDFI 0001-8 - Minuta YPF 30-06-2020"/>
    <s v="Mariana del Pozo"/>
    <m/>
    <m/>
    <m/>
    <m/>
    <s v="Electro Sumergible"/>
    <x v="0"/>
    <s v="C"/>
    <s v="Capilar"/>
    <n v="1.598562"/>
    <n v="1.6"/>
    <n v="20"/>
    <n v="1.6"/>
    <n v="0.2"/>
    <n v="8"/>
    <n v="20"/>
    <n v="8"/>
    <s v="SP 2"/>
    <n v="1"/>
    <n v="2720"/>
    <s v="C"/>
    <s v="SP- 09"/>
    <s v="Señal Picada"/>
    <x v="1"/>
    <s v="SP-152a(I)IC5087A"/>
  </r>
  <r>
    <s v="BOLLAND &amp; CIA. S.A.U"/>
    <d v="2023-12-01T00:00:00"/>
    <s v="Rincon de los Sauces"/>
    <s v="Señal Picada VAM"/>
    <s v="SP- 09"/>
    <x v="0"/>
    <s v="Pozo productor "/>
    <x v="110"/>
    <s v="SP-272"/>
    <m/>
    <s v="Integridad y Corrosión"/>
    <s v="Inhibidor de incrustaciones"/>
    <s v="IC5087A"/>
    <n v="50601018"/>
    <n v="155.6"/>
    <n v="1.2909999999999999"/>
    <n v="154.309"/>
    <n v="50"/>
    <n v="1.23"/>
    <n v="8"/>
    <s v="Caudal de agua/día"/>
    <s v="Continua"/>
    <n v="29"/>
    <n v="29"/>
    <n v="35.67"/>
    <n v="35.101599999999998"/>
    <n v="35.1"/>
    <s v=""/>
    <s v="Programado"/>
    <d v="2023-02-11T00:00:00"/>
    <s v="0038-OESTE-23"/>
    <s v="Mariana del Pozo"/>
    <m/>
    <m/>
    <m/>
    <m/>
    <s v="Electro Sumergible"/>
    <x v="0"/>
    <s v="C"/>
    <s v="Capilar"/>
    <n v="1.234472"/>
    <n v="1.23"/>
    <n v="20"/>
    <n v="1.23"/>
    <n v="0.2"/>
    <n v="6"/>
    <n v="20"/>
    <n v="6"/>
    <s v="SP 2"/>
    <n v="1"/>
    <n v="2886"/>
    <s v="C"/>
    <s v="SP- 09"/>
    <s v="Señal Picada"/>
    <x v="1"/>
    <s v="SP-272IC5087A"/>
  </r>
  <r>
    <s v="BOLLAND &amp; CIA. S.A.U"/>
    <d v="2023-12-01T00:00:00"/>
    <s v="Rincon de los Sauces"/>
    <s v="Señal Picada VAM"/>
    <s v="SP- 09"/>
    <x v="0"/>
    <s v="Pozo productor "/>
    <x v="111"/>
    <s v="SP-333[00]a"/>
    <m/>
    <s v="Integridad y Corrosión"/>
    <s v="Inhibidor de incrustaciones"/>
    <s v="IC5087A"/>
    <n v="50601018"/>
    <n v="54.6"/>
    <n v="0.81399999999999995"/>
    <n v="53.786000000000001"/>
    <n v="100"/>
    <n v="1.08"/>
    <n v="20"/>
    <s v="Caudal de agua/día"/>
    <s v="Continua"/>
    <n v="29"/>
    <n v="29"/>
    <n v="31.32"/>
    <n v="28.025599999999994"/>
    <n v="28.03"/>
    <d v="2017-09-07T00:00:00"/>
    <s v="Programado"/>
    <d v="2022-03-04T00:00:00"/>
    <s v="0053-OESTE-22"/>
    <s v="Mariana del Pozo"/>
    <m/>
    <m/>
    <m/>
    <m/>
    <s v="Cavidad Progresiva"/>
    <x v="0"/>
    <s v="C"/>
    <s v="Lin. Conduc."/>
    <n v="1.07572"/>
    <n v="1.08"/>
    <n v="20"/>
    <n v="1.08"/>
    <n v="0.2"/>
    <n v="5"/>
    <n v="20"/>
    <n v="5"/>
    <s v="SP 2"/>
    <n v="1"/>
    <n v="2543"/>
    <s v="A"/>
    <s v="SP- 09"/>
    <s v="Señal Picada"/>
    <x v="1"/>
    <s v="SP-333[00]aIC5087A"/>
  </r>
  <r>
    <s v="BOLLAND &amp; CIA. S.A.U"/>
    <d v="2023-12-01T00:00:00"/>
    <s v="Rincon de los Sauces"/>
    <s v="Señal Picada VAM"/>
    <s v="SP- 09"/>
    <x v="0"/>
    <s v="Pozo productor "/>
    <x v="112"/>
    <s v="SP-503a"/>
    <m/>
    <s v="Integridad y Corrosión"/>
    <s v="Inhibidor de corrosión"/>
    <s v="CY51W"/>
    <n v="1000232729"/>
    <n v="29"/>
    <n v="5.6"/>
    <n v="23.4"/>
    <n v="200"/>
    <n v="6.08"/>
    <n v="260"/>
    <s v="Caudal de agua/día"/>
    <s v="Continua"/>
    <n v="29"/>
    <n v="29"/>
    <n v="176.32"/>
    <n v="145.53360000000001"/>
    <n v="145.53"/>
    <d v="2018-11-27T00:00:00"/>
    <s v="Programado"/>
    <d v="2020-12-23T00:00:00"/>
    <s v="BND21-IT550-1220"/>
    <s v="Mariana del Pozo"/>
    <m/>
    <m/>
    <m/>
    <m/>
    <s v="Cavidad Progresiva"/>
    <x v="0"/>
    <s v="C"/>
    <s v="EC con rec"/>
    <n v="6.0839999999999996"/>
    <n v="6.08"/>
    <n v="20"/>
    <n v="6.08"/>
    <n v="1"/>
    <n v="6"/>
    <n v="20"/>
    <n v="6"/>
    <s v="SP 2"/>
    <n v="1"/>
    <n v="1868"/>
    <s v="A"/>
    <s v="SP- 09"/>
    <s v="Señal Picada"/>
    <x v="1"/>
    <s v="SP-503aCY51W"/>
  </r>
  <r>
    <s v="BOLLAND &amp; CIA. S.A.U"/>
    <d v="2023-12-01T00:00:00"/>
    <s v="Rincon de los Sauces"/>
    <s v="Señal Picada VAM"/>
    <s v="Observaciones"/>
    <x v="3"/>
    <s v="Pozo productor "/>
    <x v="113"/>
    <s v="RiAl-3a"/>
    <m/>
    <s v="Integridad y Corrosión"/>
    <s v="Inhibidor de corrosión/Incrustaciones"/>
    <s v="ICS400"/>
    <n v="50695199"/>
    <n v="15"/>
    <n v="0.23"/>
    <n v="14.77"/>
    <n v="0"/>
    <n v="3.99"/>
    <n v="270"/>
    <s v="Caudal de agua/día"/>
    <s v="Continua"/>
    <n v="29"/>
    <n v="29"/>
    <n v="115.71000000000001"/>
    <n v="114.24242424242425"/>
    <n v="114.24"/>
    <d v="2013-10-26T00:00:00"/>
    <s v="Programado"/>
    <d v="2020-06-30T00:00:00"/>
    <s v="BNDFI 0001-8 - Minuta YPF 30-06-2020"/>
    <s v="Mariana del Pozo"/>
    <s v="Falta nombre TOW"/>
    <m/>
    <m/>
    <m/>
    <s v=""/>
    <x v="0"/>
    <s v="C"/>
    <s v="EC con rec"/>
    <n v="3.9879000000000002"/>
    <n v="3.99"/>
    <n v="20"/>
    <n v="3.99"/>
    <n v="1"/>
    <n v="4"/>
    <n v="20"/>
    <n v="4"/>
    <s v="VAM"/>
    <n v="1"/>
    <s v="S/D"/>
    <s v="S/C"/>
    <s v="Observaciones"/>
    <s v="Volcán Auca Mahuida"/>
    <x v="1"/>
    <s v="RiAl-3aICS400"/>
  </r>
  <r>
    <s v="BOLLAND &amp; CIA. S.A.U"/>
    <d v="2023-12-01T00:00:00"/>
    <s v="Rincon de los Sauces"/>
    <s v="Señal Picada VAM"/>
    <s v=""/>
    <x v="3"/>
    <s v="Compresora"/>
    <x v="1"/>
    <s v="Compresora VAM"/>
    <m/>
    <s v="Aseguramiento de Flujo"/>
    <s v="Inhibidor de hidratos"/>
    <s v="SB14"/>
    <n v="50600710"/>
    <n v="0"/>
    <n v="0"/>
    <n v="0"/>
    <n v="0"/>
    <n v="22"/>
    <m/>
    <s v="Define el consumo un tercero o YPF"/>
    <s v="Continua"/>
    <n v="29"/>
    <n v="29"/>
    <n v="638"/>
    <n v="182.59259259259261"/>
    <n v="182.59"/>
    <d v="2020-07-01T00:00:00"/>
    <s v="Programado"/>
    <d v="2020-09-18T00:00:00"/>
    <s v="Mail cliente solicita baja 50% en dosis"/>
    <s v="Mariana del Pozo"/>
    <s v="Falta nombre TOW"/>
    <m/>
    <m/>
    <m/>
    <s v=""/>
    <x v="0"/>
    <s v="C"/>
    <s v="Lin. Conduc."/>
    <n v="22"/>
    <n v="22"/>
    <n v="22"/>
    <n v="22"/>
    <n v="1"/>
    <n v="22"/>
    <n v="22"/>
    <n v="22"/>
    <s v="VAM"/>
    <n v="1"/>
    <s v="S/D"/>
    <s v="S/C"/>
    <s v=""/>
    <s v="Volcán Auca Mahuida"/>
    <x v="1"/>
    <s v="Compresora VAMSB14"/>
  </r>
  <r>
    <s v="BOLLAND &amp; CIA. S.A.U"/>
    <d v="2023-12-01T00:00:00"/>
    <s v="Rincon de los Sauces"/>
    <s v="Señal Picada VAM"/>
    <s v=""/>
    <x v="3"/>
    <s v="Compresora"/>
    <x v="1"/>
    <s v="Compresora VAM Sda"/>
    <m/>
    <s v="Aseguramiento de Flujo"/>
    <s v="Secuestrante de sulfhídrico"/>
    <s v="BSH8050"/>
    <n v="1000539909"/>
    <n v="0"/>
    <n v="0"/>
    <n v="0"/>
    <n v="0"/>
    <n v="30"/>
    <m/>
    <s v="Recomendación técnica en litros (por día, mes o batch)"/>
    <s v="Continua"/>
    <n v="29"/>
    <n v="29"/>
    <n v="870"/>
    <n v="268.51851851851853"/>
    <n v="268.52"/>
    <d v="2022-05-03T00:00:00"/>
    <s v="Programado"/>
    <d v="2022-04-28T00:00:00"/>
    <s v="0111-OESTE-22"/>
    <s v="Vergara Verónica"/>
    <m/>
    <m/>
    <m/>
    <m/>
    <s v=""/>
    <x v="0"/>
    <s v="C"/>
    <s v="Lin. Conduc."/>
    <n v="30"/>
    <n v="30"/>
    <n v="30"/>
    <n v="30"/>
    <n v="1"/>
    <n v="30"/>
    <n v="30"/>
    <n v="30"/>
    <s v="VAM"/>
    <n v="1"/>
    <s v="S/D"/>
    <s v="S/C"/>
    <s v=""/>
    <s v="Volcán Auca Mahuida"/>
    <x v="1"/>
    <s v="Compresora VAM SdaBSH8050"/>
  </r>
  <r>
    <s v="BOLLAND &amp; CIA. S.A.U"/>
    <d v="2023-12-01T00:00:00"/>
    <s v="Rincon de los Sauces"/>
    <s v="Señal Picada VAM"/>
    <s v="LaMa- 02"/>
    <x v="3"/>
    <s v="Linea de pozo"/>
    <x v="114"/>
    <s v="RiAl-4a"/>
    <m/>
    <s v="Aseguramiento de Flujo"/>
    <s v="Inhibidor de parafinas"/>
    <s v="IPB658"/>
    <n v="1000544363"/>
    <n v="15"/>
    <n v="6.9"/>
    <n v="8.1"/>
    <n v="0"/>
    <n v="17.25"/>
    <n v="2500"/>
    <s v="Caudal de neta/día"/>
    <s v="Continua"/>
    <n v="29"/>
    <n v="29"/>
    <n v="500.25"/>
    <n v="500.90909090909093"/>
    <n v="500.91"/>
    <d v="2016-03-15T00:00:00"/>
    <s v="Programado"/>
    <d v="2022-10-12T00:00:00"/>
    <s v="0274-OESTE-22"/>
    <s v="Mariana del Pozo"/>
    <m/>
    <m/>
    <m/>
    <m/>
    <s v="Bombeo Mecánico"/>
    <x v="0"/>
    <s v="C"/>
    <s v="Lin. Conduc."/>
    <n v="17.25"/>
    <n v="17.25"/>
    <n v="20"/>
    <n v="17.25"/>
    <n v="1"/>
    <n v="17"/>
    <n v="20"/>
    <n v="17"/>
    <s v="VAM"/>
    <n v="1"/>
    <n v="1747"/>
    <s v="B"/>
    <s v="LaMa- 02"/>
    <s v="Volcán Auca Mahuida"/>
    <x v="1"/>
    <s v="RiAl-4aIPB658"/>
  </r>
  <r>
    <s v="BOLLAND &amp; CIA. S.A.U"/>
    <d v="2023-12-01T00:00:00"/>
    <s v="Rincon de los Sauces"/>
    <s v="Señal Picada VAM"/>
    <s v="LaMa- 02"/>
    <x v="3"/>
    <s v="Pozo productor "/>
    <x v="114"/>
    <s v="RiAl-4a"/>
    <m/>
    <s v="Integridad y Corrosión"/>
    <s v="Inhibidor de incrustaciones"/>
    <s v="IC5091"/>
    <n v="1000568102"/>
    <n v="15"/>
    <n v="6.9"/>
    <n v="8.1"/>
    <n v="0"/>
    <n v="0.81"/>
    <n v="100"/>
    <s v="Caudal de agua/día"/>
    <s v="Continua"/>
    <n v="29"/>
    <n v="29"/>
    <n v="23.490000000000002"/>
    <n v="22.848484848484848"/>
    <n v="22.85"/>
    <d v="2023-03-08T00:00:00"/>
    <s v="Programado"/>
    <d v="2023-03-08T00:00:00"/>
    <s v="0070-OESTE-23"/>
    <s v="Mariana del Pozo"/>
    <m/>
    <m/>
    <m/>
    <m/>
    <s v="Bombeo Mecánico"/>
    <x v="0"/>
    <s v="C"/>
    <s v="EC "/>
    <n v="0.81"/>
    <n v="0.81"/>
    <n v="20"/>
    <n v="0.81"/>
    <n v="0.2"/>
    <n v="4"/>
    <n v="20"/>
    <n v="4"/>
    <s v="VAM"/>
    <n v="3"/>
    <n v="1747"/>
    <s v="B"/>
    <s v="LaMa- 02"/>
    <s v="Volcán Auca Mahuida"/>
    <x v="1"/>
    <s v="RiAl-4aIC5091"/>
  </r>
  <r>
    <s v="BOLLAND &amp; CIA. S.A.U"/>
    <d v="2023-12-01T00:00:00"/>
    <s v="Rincon de los Sauces"/>
    <s v="Señal Picada VAM"/>
    <s v="LaMa- 02"/>
    <x v="3"/>
    <s v="Pozo productor "/>
    <x v="114"/>
    <s v="RiAl-4a"/>
    <m/>
    <s v="Integridad y Corrosión"/>
    <s v="Inhibidor de corrosión"/>
    <s v="CY51W"/>
    <n v="1000232729"/>
    <n v="15"/>
    <n v="6.9"/>
    <n v="8.1"/>
    <n v="0"/>
    <n v="6.16"/>
    <n v="760"/>
    <s v="Caudal de agua/día"/>
    <s v="Continua"/>
    <n v="29"/>
    <n v="29"/>
    <n v="178.64000000000001"/>
    <n v="184.54545454545453"/>
    <n v="184.55"/>
    <d v="2016-03-15T00:00:00"/>
    <s v="Programado"/>
    <d v="2022-10-12T00:00:00"/>
    <s v="0274-OESTE-22"/>
    <s v="Mariana del Pozo"/>
    <m/>
    <m/>
    <m/>
    <m/>
    <s v="Bombeo Mecánico"/>
    <x v="0"/>
    <s v="C"/>
    <s v="EC con rec"/>
    <n v="6.1559999999999997"/>
    <n v="6.16"/>
    <n v="20"/>
    <n v="6.16"/>
    <n v="1"/>
    <n v="6"/>
    <n v="20"/>
    <n v="6"/>
    <s v="VAM"/>
    <n v="2"/>
    <n v="1747"/>
    <s v="B"/>
    <s v="LaMa- 02"/>
    <s v="Volcán Auca Mahuida"/>
    <x v="1"/>
    <s v="RiAl-4aCY51W"/>
  </r>
  <r>
    <s v="BOLLAND &amp; CIA. S.A.U"/>
    <d v="2023-12-01T00:00:00"/>
    <s v="Rincon de los Sauces"/>
    <s v="Señal Picada VAM"/>
    <s v="LaMa- 02"/>
    <x v="3"/>
    <s v="Pozo productor "/>
    <x v="115"/>
    <s v="RiAl-7a"/>
    <m/>
    <s v="Integridad y Corrosión"/>
    <s v="Inhibidor de corrosión"/>
    <s v="CY51W"/>
    <n v="1000232729"/>
    <n v="8"/>
    <n v="4"/>
    <n v="4"/>
    <n v="0"/>
    <n v="3.6"/>
    <n v="900"/>
    <s v="Caudal de agua/día"/>
    <s v="Continua"/>
    <n v="29"/>
    <n v="29"/>
    <n v="104.4"/>
    <n v="109.84848484848486"/>
    <n v="109.85"/>
    <d v="2017-01-11T00:00:00"/>
    <s v="Programado"/>
    <d v="2019-11-22T00:00:00"/>
    <s v="BNDFI 0001-8 - Minuta YPF 22-11-2019"/>
    <s v="Mariana del Pozo"/>
    <m/>
    <m/>
    <m/>
    <m/>
    <s v="Bombeo Mecánico"/>
    <x v="0"/>
    <s v="C"/>
    <s v="EC con rec"/>
    <n v="3.6"/>
    <n v="3.6"/>
    <n v="20"/>
    <n v="3.6"/>
    <n v="1"/>
    <n v="4"/>
    <n v="20"/>
    <n v="4"/>
    <s v="VAM"/>
    <n v="2"/>
    <n v="1844"/>
    <s v="B"/>
    <s v="LaMa- 02"/>
    <s v="Volcán Auca Mahuida"/>
    <x v="1"/>
    <s v="RiAl-7aCY51W"/>
  </r>
  <r>
    <s v="BOLLAND &amp; CIA. S.A.U"/>
    <d v="2023-12-01T00:00:00"/>
    <s v="Rincon de los Sauces"/>
    <s v="Señal Picada VAM"/>
    <s v="LaMa- 02"/>
    <x v="3"/>
    <s v="Linea de pozo"/>
    <x v="115"/>
    <s v="RiAl-7a"/>
    <m/>
    <s v="Aseguramiento de Flujo"/>
    <s v="Inhibidor de parafinas"/>
    <s v="IPB658"/>
    <n v="1000544363"/>
    <n v="8"/>
    <n v="4"/>
    <n v="4"/>
    <n v="0"/>
    <n v="8.8000000000000007"/>
    <n v="2200"/>
    <s v="Caudal de neta/día"/>
    <s v="Continua"/>
    <n v="29"/>
    <n v="29"/>
    <n v="255.20000000000002"/>
    <n v="210.90909090909091"/>
    <n v="210.91"/>
    <d v="2017-01-11T00:00:00"/>
    <s v="Programado"/>
    <d v="2022-06-23T00:00:00"/>
    <s v="0170-OESTE-22"/>
    <s v="Mariana del Pozo"/>
    <m/>
    <m/>
    <m/>
    <m/>
    <s v="Bombeo Mecánico"/>
    <x v="0"/>
    <s v="C"/>
    <s v="Lin. Conduc."/>
    <n v="8.8000000000000007"/>
    <n v="8.8000000000000007"/>
    <n v="20"/>
    <n v="8.8000000000000007"/>
    <n v="1"/>
    <n v="9"/>
    <n v="20"/>
    <n v="9"/>
    <s v="VAM"/>
    <n v="1"/>
    <n v="1844"/>
    <s v="B"/>
    <s v="LaMa- 02"/>
    <s v="Volcán Auca Mahuida"/>
    <x v="1"/>
    <s v="RiAl-7aIPB658"/>
  </r>
  <r>
    <s v="BOLLAND &amp; CIA. S.A.U"/>
    <d v="2023-12-01T00:00:00"/>
    <s v="Rincon de los Sauces"/>
    <s v="Señal Picada VAM"/>
    <s v=""/>
    <x v="3"/>
    <s v="Colector"/>
    <x v="1"/>
    <s v="Colector 4 VAM"/>
    <m/>
    <s v="Aseguramiento de Flujo"/>
    <s v="Inhibidor de hidratos"/>
    <s v="SB14"/>
    <n v="50600710"/>
    <n v="0"/>
    <n v="0"/>
    <n v="0"/>
    <n v="0"/>
    <n v="10"/>
    <m/>
    <s v="Define el consumo un tercero o YPF"/>
    <s v="Continua"/>
    <n v="29"/>
    <n v="0"/>
    <n v="290"/>
    <n v="0"/>
    <n v="0"/>
    <s v=""/>
    <s v="Programado"/>
    <d v="2020-09-18T00:00:00"/>
    <s v="Mail cliente solicita baja 50% en dosis"/>
    <s v="Mariana del Pozo"/>
    <s v="Falta nombre TOW"/>
    <m/>
    <m/>
    <m/>
    <s v=""/>
    <x v="0"/>
    <s v="C"/>
    <s v="Lin. Conduc."/>
    <n v="10"/>
    <n v="10"/>
    <n v="20"/>
    <n v="10"/>
    <n v="1"/>
    <n v="10"/>
    <n v="20"/>
    <n v="10"/>
    <s v="VAM"/>
    <n v="1"/>
    <s v="S/D"/>
    <s v="S/C"/>
    <s v=""/>
    <s v="Volcán Auca Mahuida"/>
    <x v="0"/>
    <s v="Colector 4 VAMSB14"/>
  </r>
  <r>
    <s v="BOLLAND &amp; CIA. S.A.U"/>
    <d v="2023-12-01T00:00:00"/>
    <s v="Rincon de los Sauces"/>
    <s v="Señal Picada VAM"/>
    <s v=""/>
    <x v="3"/>
    <s v="Colector"/>
    <x v="1"/>
    <s v="Colector VAM 80"/>
    <m/>
    <s v="Aseguramiento de Flujo"/>
    <s v="Inhibidor de parafinas"/>
    <s v="IPB650"/>
    <n v="1000518676"/>
    <n v="328"/>
    <n v="137"/>
    <n v="191"/>
    <n v="0"/>
    <n v="24.66"/>
    <n v="180"/>
    <s v="Caudal de neta/día"/>
    <s v="Continua"/>
    <n v="29"/>
    <n v="29"/>
    <n v="715.14"/>
    <n v="701.61290322580646"/>
    <n v="701.61"/>
    <s v=""/>
    <s v="Programado"/>
    <d v="2022-06-23T00:00:00"/>
    <s v="0170-OESTE-22"/>
    <s v="Mariana del Pozo"/>
    <m/>
    <m/>
    <m/>
    <m/>
    <s v=""/>
    <x v="0"/>
    <s v="C"/>
    <s v="Lin. Conduc."/>
    <n v="24.66"/>
    <n v="24.66"/>
    <n v="24.66"/>
    <n v="24.66"/>
    <n v="1"/>
    <n v="25"/>
    <n v="25"/>
    <n v="25"/>
    <s v="VAM"/>
    <n v="1"/>
    <s v="S/D"/>
    <s v="S/C"/>
    <s v=""/>
    <s v="Volcán Auca Mahuida"/>
    <x v="1"/>
    <s v="Colector VAM 80IPB650"/>
  </r>
  <r>
    <s v="BOLLAND &amp; CIA. S.A.U"/>
    <d v="2023-12-01T00:00:00"/>
    <s v="Rincon de los Sauces"/>
    <s v="Señal Picada VAM"/>
    <s v=""/>
    <x v="2"/>
    <s v="Compresora"/>
    <x v="1"/>
    <s v="Motocompresora SCB"/>
    <m/>
    <s v="Aseguramiento de Flujo"/>
    <s v="Inhibidor de hidratos"/>
    <s v="SB14"/>
    <n v="50600710"/>
    <n v="0"/>
    <n v="0"/>
    <n v="0"/>
    <n v="0"/>
    <n v="22"/>
    <m/>
    <s v="Define el consumo un tercero o YPF"/>
    <s v="Continua"/>
    <n v="29"/>
    <n v="29"/>
    <n v="638"/>
    <n v="612.86666666666667"/>
    <n v="612.87"/>
    <d v="2020-07-01T00:00:00"/>
    <s v="Programado"/>
    <d v="2020-09-18T00:00:00"/>
    <s v="Mail 30/5/22"/>
    <s v="Rivera Mauricio"/>
    <s v="Falta nombre TOW"/>
    <m/>
    <m/>
    <m/>
    <s v=""/>
    <x v="0"/>
    <s v="C"/>
    <s v="Salida separador"/>
    <n v="22"/>
    <n v="22"/>
    <n v="22"/>
    <n v="22"/>
    <n v="1"/>
    <n v="22"/>
    <n v="22"/>
    <n v="22"/>
    <s v="VAM"/>
    <n v="1"/>
    <s v="S/D"/>
    <s v="S/C"/>
    <s v=""/>
    <s v="Señal Cerro Bayo"/>
    <x v="1"/>
    <s v="Motocompresora SCBSB14"/>
  </r>
  <r>
    <s v="BOLLAND &amp; CIA. S.A.U"/>
    <d v="2023-12-01T00:00:00"/>
    <s v="Rincon de los Sauces"/>
    <s v="Señal Picada VAM"/>
    <s v=""/>
    <x v="3"/>
    <s v="Linea de pozo"/>
    <x v="1"/>
    <s v="Separador VAM-32"/>
    <m/>
    <s v="Aseguramiento de Flujo"/>
    <s v="Inhibidor de hidratos"/>
    <s v="SB14"/>
    <n v="50600710"/>
    <n v="0"/>
    <n v="0"/>
    <n v="0"/>
    <n v="0"/>
    <n v="10"/>
    <m/>
    <s v="Define el consumo un tercero o YPF"/>
    <s v="Continua"/>
    <n v="29"/>
    <n v="0"/>
    <n v="290"/>
    <n v="0"/>
    <n v="0"/>
    <s v=""/>
    <s v="Programado"/>
    <d v="2020-09-18T00:00:00"/>
    <s v="Mail cliente solicita baja 50% en dosis"/>
    <s v="Mariana del Pozo"/>
    <s v="Falta nombre TOW"/>
    <m/>
    <m/>
    <m/>
    <s v=""/>
    <x v="0"/>
    <s v="C"/>
    <s v="Continua"/>
    <n v="10"/>
    <n v="10"/>
    <n v="20"/>
    <n v="10"/>
    <n v="1"/>
    <n v="10"/>
    <n v="20"/>
    <n v="10"/>
    <s v="VAM"/>
    <n v="1"/>
    <s v="S/D"/>
    <s v="S/C"/>
    <s v=""/>
    <s v="Volcán Auca Mahuida"/>
    <x v="0"/>
    <s v="Separador VAM-32SB14"/>
  </r>
  <r>
    <s v="BOLLAND &amp; CIA. S.A.U"/>
    <d v="2023-12-01T00:00:00"/>
    <s v="Rincon de los Sauces"/>
    <s v="Señal Picada VAM"/>
    <s v="VAM"/>
    <x v="3"/>
    <s v="Pozo productor "/>
    <x v="116"/>
    <s v="VAM-0007[00]a"/>
    <m/>
    <s v="Integridad y Corrosión"/>
    <s v="Inhibidor de corrosión"/>
    <s v="CY51W"/>
    <n v="1000232729"/>
    <n v="3.9"/>
    <n v="1.2869999999999999"/>
    <n v="2.613"/>
    <n v="1000"/>
    <n v="3.66"/>
    <n v="1400"/>
    <s v="Caudal de agua/día"/>
    <s v="Continua"/>
    <n v="29"/>
    <n v="29"/>
    <n v="106.14"/>
    <n v="112.77777777777777"/>
    <n v="112.78"/>
    <d v="2017-02-18T00:00:00"/>
    <s v="Programado"/>
    <d v="2018-03-01T00:00:00"/>
    <s v="BND21-IT126-0218"/>
    <s v="Mariana del Pozo"/>
    <m/>
    <m/>
    <m/>
    <m/>
    <s v="Bombeo Mecánico"/>
    <x v="0"/>
    <s v="C"/>
    <s v="EC con rec"/>
    <n v="3.6581999999999999"/>
    <n v="3.66"/>
    <n v="20"/>
    <n v="3.66"/>
    <n v="1"/>
    <n v="4"/>
    <n v="20"/>
    <n v="4"/>
    <s v="VAM"/>
    <n v="1"/>
    <n v="1900"/>
    <s v="C"/>
    <s v="VAM"/>
    <s v="Volcán Auca Mahuida"/>
    <x v="1"/>
    <s v="VAM-0007[00]aCY51W"/>
  </r>
  <r>
    <s v="BOLLAND &amp; CIA. S.A.U"/>
    <d v="2023-12-01T00:00:00"/>
    <s v="Rincon de los Sauces"/>
    <s v="Señal Picada VAM"/>
    <s v="VAM"/>
    <x v="3"/>
    <s v="Pozo productor "/>
    <x v="117"/>
    <s v="VAM-0008[00]a"/>
    <m/>
    <s v="Integridad y Corrosión"/>
    <s v="Inhibidor de corrosión"/>
    <s v="CY51W"/>
    <n v="1000232729"/>
    <n v="25.35"/>
    <n v="9.1259999999999994"/>
    <n v="16.224"/>
    <n v="460"/>
    <n v="4.38"/>
    <n v="270"/>
    <s v="Caudal de agua/día"/>
    <s v="Continua"/>
    <n v="29"/>
    <n v="29"/>
    <n v="127.02"/>
    <n v="112.77777777777777"/>
    <n v="112.78"/>
    <d v="2015-05-22T00:00:00"/>
    <s v="Programado"/>
    <d v="2023-05-08T00:00:00"/>
    <s v="0123-OESTE-23"/>
    <s v="Mariana del Pozo"/>
    <m/>
    <m/>
    <m/>
    <m/>
    <s v="Bombeo Mecánico"/>
    <x v="0"/>
    <s v="C"/>
    <s v="EC con rec"/>
    <n v="4.3804800000000004"/>
    <n v="4.38"/>
    <n v="20"/>
    <n v="4.38"/>
    <n v="1"/>
    <n v="4"/>
    <n v="20"/>
    <n v="4"/>
    <s v="VAM"/>
    <n v="1"/>
    <n v="1516"/>
    <s v="B"/>
    <s v="VAM"/>
    <s v="Volcán Auca Mahuida"/>
    <x v="1"/>
    <s v="VAM-0008[00]aCY51W"/>
  </r>
  <r>
    <s v="BOLLAND &amp; CIA. S.A.U"/>
    <d v="2023-12-01T00:00:00"/>
    <s v="Rincon de los Sauces"/>
    <s v="Señal Picada VAM"/>
    <s v="VAM"/>
    <x v="3"/>
    <s v="Pozo productor "/>
    <x v="117"/>
    <s v="VAM-0008[00]a"/>
    <m/>
    <s v="Integridad y Corrosión"/>
    <s v="Biocida"/>
    <s v="BX960"/>
    <n v="50600926"/>
    <n v="25.35"/>
    <n v="9.1259999999999994"/>
    <n v="16.224"/>
    <n v="460"/>
    <n v="20"/>
    <n v="80"/>
    <s v="Caudal de agua entre batchs"/>
    <s v="Batch Camión"/>
    <n v="2"/>
    <n v="2"/>
    <n v="40"/>
    <n v="40"/>
    <n v="40"/>
    <d v="2023-07-21T00:00:00"/>
    <s v="Programado"/>
    <d v="2023-05-08T00:00:00"/>
    <s v="0123-OESTE-23"/>
    <s v="Mariana del Pozo"/>
    <m/>
    <m/>
    <m/>
    <m/>
    <s v="Bombeo Mecánico"/>
    <x v="1"/>
    <s v="Q"/>
    <s v="Batch"/>
    <n v="1.29792"/>
    <n v="19.47"/>
    <n v="20"/>
    <n v="20"/>
    <n v="1"/>
    <n v="19"/>
    <n v="20"/>
    <n v="20"/>
    <s v="VAM"/>
    <m/>
    <n v="1516"/>
    <s v="B"/>
    <s v="VAM"/>
    <s v="Volcán Auca Mahuida"/>
    <x v="1"/>
    <s v="VAM-0008[00]aBX960"/>
  </r>
  <r>
    <s v="BOLLAND &amp; CIA. S.A.U"/>
    <d v="2023-12-01T00:00:00"/>
    <s v="Rincon de los Sauces"/>
    <s v="Señal Picada VAM"/>
    <s v="VAM"/>
    <x v="3"/>
    <s v="Pozo productor "/>
    <x v="118"/>
    <s v="VAM-0011[00]a(I)"/>
    <m/>
    <s v="Integridad y Corrosión"/>
    <s v="Inhibidor de corrosión/Incrustaciones"/>
    <s v="ICS400"/>
    <n v="50695199"/>
    <n v="35"/>
    <n v="6.65"/>
    <n v="28.35"/>
    <n v="393"/>
    <n v="7.65"/>
    <n v="270"/>
    <s v="Caudal de agua/día"/>
    <s v="Continua"/>
    <n v="29"/>
    <n v="29"/>
    <n v="221.85000000000002"/>
    <n v="220.18518518518519"/>
    <n v="220.19"/>
    <d v="2015-01-06T00:00:00"/>
    <s v="Programado"/>
    <d v="2022-07-15T00:00:00"/>
    <s v="0186-OESTE-22"/>
    <s v="Mariana del Pozo"/>
    <m/>
    <m/>
    <m/>
    <m/>
    <s v="Bombeo Mecánico"/>
    <x v="0"/>
    <s v="C"/>
    <s v="EC con rec"/>
    <n v="7.6544999999999996"/>
    <n v="7.65"/>
    <n v="20"/>
    <n v="7.65"/>
    <n v="1"/>
    <n v="8"/>
    <n v="20"/>
    <n v="8"/>
    <s v="VAM"/>
    <n v="1"/>
    <n v="2097"/>
    <s v="A"/>
    <s v="VAM"/>
    <s v="Volcán Auca Mahuida"/>
    <x v="1"/>
    <s v="VAM-0011[00]a(I)ICS400"/>
  </r>
  <r>
    <s v="BOLLAND &amp; CIA. S.A.U"/>
    <d v="2023-12-01T00:00:00"/>
    <s v="Rincon de los Sauces"/>
    <s v="Señal Picada VAM"/>
    <s v="VAM"/>
    <x v="3"/>
    <s v="Linea de pozo"/>
    <x v="119"/>
    <s v="VAM-0013[00]a"/>
    <m/>
    <s v="Aseguramiento de Flujo"/>
    <s v="Inhibidor de hidratos"/>
    <s v="SB14"/>
    <n v="50600710"/>
    <n v="0"/>
    <n v="0"/>
    <n v="0"/>
    <n v="16908"/>
    <n v="25"/>
    <m/>
    <s v="Define el consumo un tercero o YPF"/>
    <s v="Continua"/>
    <n v="29"/>
    <n v="29"/>
    <n v="725"/>
    <n v="725"/>
    <n v="725"/>
    <d v="2017-06-29T00:00:00"/>
    <s v="Programado"/>
    <d v="2020-09-18T00:00:00"/>
    <s v="Mail 30/5/22"/>
    <s v="Rivera Mauricio"/>
    <m/>
    <m/>
    <m/>
    <m/>
    <s v="Surgente"/>
    <x v="0"/>
    <s v="C"/>
    <s v="Lin. Conduc."/>
    <n v="25"/>
    <n v="25"/>
    <n v="25"/>
    <n v="25"/>
    <n v="1"/>
    <n v="25"/>
    <n v="25"/>
    <n v="25"/>
    <s v="VAM"/>
    <n v="1"/>
    <s v="S/D"/>
    <s v="A"/>
    <s v="VAM"/>
    <s v="Volcán Auca Mahuida"/>
    <x v="1"/>
    <s v="VAM-0013[00]aSB14"/>
  </r>
  <r>
    <s v="BOLLAND &amp; CIA. S.A.U"/>
    <d v="2023-12-01T00:00:00"/>
    <s v="Rincon de los Sauces"/>
    <s v="Señal Picada VAM"/>
    <s v="VAM"/>
    <x v="3"/>
    <s v="Pozo productor "/>
    <x v="120"/>
    <s v="VAM-0017[00]a"/>
    <m/>
    <s v="Integridad y Corrosión"/>
    <s v="Inhibidor de corrosión/Incrustaciones"/>
    <s v="ICS400"/>
    <n v="50695199"/>
    <n v="3"/>
    <n v="0.45"/>
    <n v="2.5499999999999998"/>
    <n v="1572"/>
    <n v="5.61"/>
    <n v="2200"/>
    <s v="Caudal de agua/día"/>
    <s v="Continua"/>
    <n v="29"/>
    <n v="29"/>
    <n v="162.69"/>
    <n v="177.74193548387098"/>
    <n v="177.74"/>
    <d v="2018-03-23T00:00:00"/>
    <s v="Programado"/>
    <d v="2019-11-22T00:00:00"/>
    <s v="BNDFI 0001-8 - Minuta YPF 22-11-2019"/>
    <s v="Mariana del Pozo"/>
    <m/>
    <m/>
    <m/>
    <m/>
    <s v="Bombeo Hidráulico"/>
    <x v="0"/>
    <s v="C"/>
    <s v="EC con rec"/>
    <n v="5.61"/>
    <n v="5.61"/>
    <n v="20"/>
    <n v="5.61"/>
    <n v="1"/>
    <n v="6"/>
    <n v="20"/>
    <n v="6"/>
    <s v="VAM"/>
    <n v="1"/>
    <n v="2108"/>
    <s v="C"/>
    <s v="VAM"/>
    <s v="Volcán Auca Mahuida"/>
    <x v="1"/>
    <s v="VAM-0017[00]aICS400"/>
  </r>
  <r>
    <s v="BOLLAND &amp; CIA. S.A.U"/>
    <d v="2023-12-01T00:00:00"/>
    <s v="Rincon de los Sauces"/>
    <s v="Señal Picada VAM"/>
    <s v="VAM"/>
    <x v="3"/>
    <s v="Pozo productor "/>
    <x v="121"/>
    <s v="VAM-100(d)[00]a"/>
    <m/>
    <s v="Integridad y Corrosión"/>
    <s v="Inhibidor de corrosión/Incrustaciones"/>
    <s v="ICS400"/>
    <n v="50695199"/>
    <n v="4"/>
    <n v="0.44"/>
    <n v="3.56"/>
    <n v="100"/>
    <n v="6.41"/>
    <n v="1800"/>
    <s v="Caudal de agua/día"/>
    <s v="Continua"/>
    <n v="29"/>
    <n v="0"/>
    <n v="185.89000000000001"/>
    <n v="0"/>
    <n v="0"/>
    <d v="2016-08-06T00:00:00"/>
    <s v="Programado"/>
    <d v="2019-11-26T00:00:00"/>
    <s v="BND21-IT474-1119"/>
    <s v="Mariana del Pozo"/>
    <m/>
    <m/>
    <m/>
    <m/>
    <s v="Bombeo Hidráulico"/>
    <x v="0"/>
    <s v="C"/>
    <s v="EC con rec"/>
    <n v="6.4080000000000004"/>
    <n v="6.41"/>
    <n v="20"/>
    <n v="6.41"/>
    <n v="1"/>
    <n v="6"/>
    <n v="20"/>
    <n v="6"/>
    <s v="VAM"/>
    <n v="1"/>
    <n v="1764"/>
    <s v="C"/>
    <s v="VAM"/>
    <s v="Volcán Auca Mahuida"/>
    <x v="0"/>
    <s v="VAM-100(d)[00]aICS400"/>
  </r>
  <r>
    <s v="BOLLAND &amp; CIA. S.A.U"/>
    <d v="2023-12-01T00:00:00"/>
    <s v="Rincon de los Sauces"/>
    <s v="Señal Picada VAM"/>
    <s v="VAM"/>
    <x v="3"/>
    <s v="Pozo productor "/>
    <x v="122"/>
    <s v="VAM-14a"/>
    <m/>
    <s v="Integridad y Corrosión"/>
    <s v="Inhibidor de corrosión"/>
    <s v="CY51W"/>
    <n v="1000232729"/>
    <n v="31.2"/>
    <n v="5.6159999999999997"/>
    <n v="25.584"/>
    <n v="2200"/>
    <n v="5.88"/>
    <n v="230"/>
    <s v="Caudal de agua/día"/>
    <s v="Continua"/>
    <n v="29"/>
    <n v="29"/>
    <n v="170.52"/>
    <n v="145"/>
    <n v="145"/>
    <d v="2016-01-30T00:00:00"/>
    <s v="Programado"/>
    <d v="2019-01-15T00:00:00"/>
    <s v="BND21-IT312-0119"/>
    <s v="Mariana del Pozo"/>
    <m/>
    <m/>
    <m/>
    <m/>
    <s v="Bombeo Mecánico"/>
    <x v="0"/>
    <s v="C"/>
    <s v="EC con rec"/>
    <n v="5.8843199999999998"/>
    <n v="5.88"/>
    <n v="20"/>
    <n v="5.88"/>
    <n v="1"/>
    <n v="6"/>
    <n v="20"/>
    <n v="6"/>
    <s v="VAM"/>
    <n v="1"/>
    <n v="1813"/>
    <s v="B"/>
    <s v="VAM"/>
    <s v="Volcán Auca Mahuida"/>
    <x v="1"/>
    <s v="VAM-14aCY51W"/>
  </r>
  <r>
    <s v="BOLLAND &amp; CIA. S.A.U"/>
    <d v="2023-12-01T00:00:00"/>
    <s v="Rincon de los Sauces"/>
    <s v="Señal Picada VAM"/>
    <s v="VAM"/>
    <x v="3"/>
    <s v="Pozo productor "/>
    <x v="123"/>
    <s v="VAM-15a"/>
    <m/>
    <s v="Integridad y Corrosión"/>
    <s v="Inhibidor de corrosión/Incrustaciones"/>
    <s v="ICS400"/>
    <n v="50695199"/>
    <n v="11.04"/>
    <n v="4.968"/>
    <n v="6.0720000000000001"/>
    <n v="1100"/>
    <n v="6.98"/>
    <n v="1150"/>
    <s v="Caudal de agua/día"/>
    <s v="Continua"/>
    <n v="29"/>
    <n v="29"/>
    <n v="202.42000000000002"/>
    <n v="161.11111111111111"/>
    <n v="161.11000000000001"/>
    <d v="2016-01-22T00:00:00"/>
    <s v="Programado"/>
    <d v="2022-11-29T00:00:00"/>
    <s v="0322-OESTE-22"/>
    <s v="Mariana del Pozo"/>
    <m/>
    <m/>
    <m/>
    <m/>
    <s v="Bombeo Mecánico"/>
    <x v="0"/>
    <s v="C"/>
    <s v="EC con rec"/>
    <n v="6.9828000000000001"/>
    <n v="6.98"/>
    <n v="20"/>
    <n v="6.98"/>
    <n v="1"/>
    <n v="7"/>
    <n v="20"/>
    <n v="7"/>
    <s v="VAM"/>
    <n v="1"/>
    <n v="2898"/>
    <s v="B"/>
    <s v="VAM"/>
    <s v="Volcán Auca Mahuida"/>
    <x v="1"/>
    <s v="VAM-15aICS400"/>
  </r>
  <r>
    <s v="BOLLAND &amp; CIA. S.A.U"/>
    <d v="2023-12-01T00:00:00"/>
    <s v="Rincon de los Sauces"/>
    <s v="Señal Picada VAM"/>
    <s v="VAM"/>
    <x v="3"/>
    <s v="Pozo productor "/>
    <x v="124"/>
    <s v="VAM-18a"/>
    <m/>
    <s v="Integridad y Corrosión"/>
    <s v="Inhibidor de incrustaciones"/>
    <s v="IC5087A"/>
    <n v="50601018"/>
    <n v="52"/>
    <n v="2.6"/>
    <n v="49.4"/>
    <n v="850"/>
    <n v="2.4700000000000002"/>
    <n v="50"/>
    <s v="Caudal de agua/día"/>
    <s v="Continua"/>
    <n v="29"/>
    <n v="29"/>
    <n v="71.63000000000001"/>
    <n v="70.8888888888889"/>
    <n v="70.89"/>
    <d v="2018-01-23T00:00:00"/>
    <s v="Programado"/>
    <d v="2022-11-29T00:00:00"/>
    <s v="0323-OESTE-22"/>
    <s v="Mariana del Pozo"/>
    <m/>
    <m/>
    <m/>
    <m/>
    <s v="Electro Sumergible"/>
    <x v="0"/>
    <s v="C"/>
    <s v="Capilar"/>
    <n v="2.4700000000000002"/>
    <n v="2.4700000000000002"/>
    <n v="20"/>
    <n v="2.4700000000000002"/>
    <n v="0.2"/>
    <n v="12"/>
    <n v="20"/>
    <n v="12"/>
    <s v="VAM"/>
    <n v="1"/>
    <n v="1827"/>
    <s v="C"/>
    <s v="VAM"/>
    <s v="Volcán Auca Mahuida"/>
    <x v="1"/>
    <s v="VAM-18aIC5087A"/>
  </r>
  <r>
    <s v="BOLLAND &amp; CIA. S.A.U"/>
    <d v="2023-12-01T00:00:00"/>
    <s v="Rincon de los Sauces"/>
    <s v="Señal Picada VAM"/>
    <s v="VAM"/>
    <x v="3"/>
    <s v="Pozo productor "/>
    <x v="125"/>
    <s v="VAM-19a"/>
    <m/>
    <s v="Integridad y Corrosión"/>
    <s v="Inhibidor de corrosión"/>
    <s v="CY51W"/>
    <n v="1000232729"/>
    <n v="8.6999999999999993"/>
    <n v="7.9"/>
    <n v="0.8"/>
    <n v="1000"/>
    <n v="4"/>
    <n v="5000"/>
    <s v="Caudal de agua/día"/>
    <s v="Continua"/>
    <n v="29"/>
    <n v="29"/>
    <n v="116"/>
    <n v="112.77777777777777"/>
    <n v="112.78"/>
    <d v="2011-05-10T00:00:00"/>
    <s v="Programado"/>
    <d v="2017-06-26T00:00:00"/>
    <s v="BND21-IT133-0717"/>
    <m/>
    <m/>
    <m/>
    <m/>
    <m/>
    <s v="Bombeo Mecánico"/>
    <x v="0"/>
    <s v="C"/>
    <s v="EC con rec"/>
    <n v="4"/>
    <n v="4"/>
    <n v="20"/>
    <n v="4"/>
    <n v="1"/>
    <n v="4"/>
    <n v="20"/>
    <n v="4"/>
    <s v="VAM"/>
    <n v="1"/>
    <n v="2333"/>
    <s v="A"/>
    <s v="VAM"/>
    <s v="Volcán Auca Mahuida"/>
    <x v="1"/>
    <s v="VAM-19aCY51W"/>
  </r>
  <r>
    <s v="BOLLAND &amp; CIA. S.A.U"/>
    <d v="2023-12-01T00:00:00"/>
    <s v="Rincon de los Sauces"/>
    <s v="Señal Picada VAM"/>
    <s v="VAM"/>
    <x v="3"/>
    <s v="Pozo productor "/>
    <x v="126"/>
    <s v="VAM-22a"/>
    <m/>
    <s v="Integridad y Corrosión"/>
    <s v="Inhibidor de incrustaciones"/>
    <s v="IC5087A"/>
    <n v="50601018"/>
    <n v="308"/>
    <n v="8.3160000000000007"/>
    <n v="299.68400000000003"/>
    <n v="800"/>
    <n v="5.99"/>
    <n v="20"/>
    <s v="Caudal de agua/día"/>
    <s v="Continua"/>
    <n v="29"/>
    <n v="29"/>
    <n v="173.71"/>
    <n v="177.2222222222222"/>
    <n v="177.22"/>
    <d v="2017-03-16T00:00:00"/>
    <s v="Programado"/>
    <d v="2023-01-11T00:00:00"/>
    <s v="0007-OESTE-22"/>
    <s v="Mariana del Pozo"/>
    <m/>
    <m/>
    <m/>
    <m/>
    <s v="Electro Sumergible"/>
    <x v="0"/>
    <s v="C"/>
    <s v="Capilar"/>
    <n v="5.9936800000000003"/>
    <n v="5.99"/>
    <n v="20"/>
    <n v="5.99"/>
    <n v="0.5"/>
    <n v="12"/>
    <n v="20"/>
    <n v="12"/>
    <s v="VAM"/>
    <n v="1"/>
    <n v="2543"/>
    <s v="A"/>
    <s v="VAM"/>
    <s v="Volcán Auca Mahuida"/>
    <x v="1"/>
    <s v="VAM-22aIC5087A"/>
  </r>
  <r>
    <s v="BOLLAND &amp; CIA. S.A.U"/>
    <d v="2023-12-01T00:00:00"/>
    <s v="Rincon de los Sauces"/>
    <s v="Señal Picada VAM"/>
    <s v="VAM"/>
    <x v="3"/>
    <s v="Pozo productor "/>
    <x v="127"/>
    <s v="VAM-66a"/>
    <m/>
    <s v="Integridad y Corrosión"/>
    <s v="Inhibidor de corrosión"/>
    <s v="CY51W"/>
    <n v="1000232729"/>
    <n v="27.5"/>
    <n v="17.600000000000001"/>
    <n v="9.9"/>
    <n v="780"/>
    <n v="3.47"/>
    <n v="350"/>
    <s v="Caudal de agua/día"/>
    <s v="Continua"/>
    <n v="29"/>
    <n v="0"/>
    <n v="100.63000000000001"/>
    <n v="0"/>
    <n v="0"/>
    <d v="2020-02-29T00:00:00"/>
    <s v="Programado"/>
    <d v="2023-05-30T00:00:00"/>
    <s v="0134-OESTE-23"/>
    <s v="Mariana del Pozo"/>
    <m/>
    <m/>
    <m/>
    <m/>
    <s v="Bombeo Mecánico"/>
    <x v="0"/>
    <s v="C"/>
    <s v="EC con rec"/>
    <n v="3.4649999999999999"/>
    <n v="3.47"/>
    <n v="20"/>
    <n v="3.47"/>
    <n v="1"/>
    <n v="3"/>
    <n v="20"/>
    <n v="3"/>
    <s v="VAM"/>
    <n v="1"/>
    <n v="1660"/>
    <s v="A"/>
    <s v="VAM"/>
    <s v="Volcán Auca Mahuida"/>
    <x v="0"/>
    <s v="VAM-66aCY51W"/>
  </r>
  <r>
    <s v="BOLLAND &amp; CIA. S.A.U"/>
    <d v="2023-12-01T00:00:00"/>
    <s v="Rincon de los Sauces"/>
    <s v="Señal Picada VAM"/>
    <s v="VAM"/>
    <x v="3"/>
    <s v="Pozo productor "/>
    <x v="128"/>
    <s v="VAM-26a"/>
    <m/>
    <s v="Integridad y Corrosión"/>
    <s v="Inhibidor de corrosión/Incrustaciones"/>
    <s v="ICS400"/>
    <n v="50695199"/>
    <n v="10.5"/>
    <n v="2.625"/>
    <n v="7.875"/>
    <n v="1500"/>
    <n v="3.94"/>
    <n v="500"/>
    <s v="Caudal de agua/día"/>
    <s v="Continua"/>
    <n v="29"/>
    <n v="29"/>
    <n v="114.26"/>
    <n v="112.77777777777777"/>
    <n v="112.78"/>
    <d v="2009-05-19T00:00:00"/>
    <s v="Programado"/>
    <d v="2023-04-12T00:00:00"/>
    <s v="0102-OESTE-23"/>
    <s v="Mariana del Pozo"/>
    <m/>
    <m/>
    <m/>
    <m/>
    <s v="Bombeo Hidráulico"/>
    <x v="0"/>
    <s v="C"/>
    <s v="EC con rec"/>
    <n v="3.9375"/>
    <n v="3.94"/>
    <n v="20"/>
    <n v="3.94"/>
    <n v="1"/>
    <n v="4"/>
    <n v="20"/>
    <n v="4"/>
    <s v="VAM"/>
    <n v="1"/>
    <n v="1721"/>
    <s v="B"/>
    <s v="VAM"/>
    <s v="Volcán Auca Mahuida"/>
    <x v="1"/>
    <s v="VAM-26aICS400"/>
  </r>
  <r>
    <s v="BOLLAND &amp; CIA. S.A.U"/>
    <d v="2023-12-01T00:00:00"/>
    <s v="Rincon de los Sauces"/>
    <s v="Señal Picada VAM"/>
    <s v="VAM"/>
    <x v="3"/>
    <s v="Pozo productor "/>
    <x v="129"/>
    <s v="VAM-27a"/>
    <m/>
    <s v="Integridad y Corrosión"/>
    <s v="Inhibidor de corrosión"/>
    <s v="CY51W"/>
    <n v="1000232729"/>
    <n v="18"/>
    <n v="8.1"/>
    <n v="9.9"/>
    <n v="2000"/>
    <n v="4.95"/>
    <n v="500"/>
    <s v="Caudal de agua/día"/>
    <s v="Continua"/>
    <n v="29"/>
    <n v="29"/>
    <n v="143.55000000000001"/>
    <n v="21.481481481481481"/>
    <n v="21.48"/>
    <d v="2012-01-13T00:00:00"/>
    <s v="Programado"/>
    <d v="2022-12-14T00:00:00"/>
    <s v="0328-OESTE-22"/>
    <s v="Mariana del Pozo"/>
    <m/>
    <m/>
    <m/>
    <m/>
    <s v="Bombeo Mecánico"/>
    <x v="0"/>
    <s v="C"/>
    <s v="EC con rec"/>
    <n v="4.95"/>
    <n v="4.95"/>
    <n v="20"/>
    <n v="4.95"/>
    <n v="1"/>
    <n v="5"/>
    <n v="20"/>
    <n v="5"/>
    <s v="VAM"/>
    <n v="1"/>
    <n v="1845"/>
    <s v="A"/>
    <s v="VAM"/>
    <s v="Volcán Auca Mahuida"/>
    <x v="1"/>
    <s v="VAM-27aCY51W"/>
  </r>
  <r>
    <s v="BOLLAND &amp; CIA. S.A.U"/>
    <d v="2023-12-01T00:00:00"/>
    <s v="Rincon de los Sauces"/>
    <s v="Señal Picada VAM"/>
    <s v="VAM"/>
    <x v="3"/>
    <s v="Pozo productor "/>
    <x v="130"/>
    <s v="VAM-34a"/>
    <m/>
    <s v="Integridad y Corrosión"/>
    <s v="Inhibidor de corrosión"/>
    <s v="CY51W"/>
    <n v="1000232729"/>
    <n v="29"/>
    <n v="7.83"/>
    <n v="21.17"/>
    <n v="1500"/>
    <n v="6.14"/>
    <n v="290"/>
    <s v="Caudal de agua/día"/>
    <s v="Continua"/>
    <n v="29"/>
    <n v="0"/>
    <n v="178.06"/>
    <n v="0"/>
    <n v="0"/>
    <d v="2017-04-05T00:00:00"/>
    <s v="Programado"/>
    <d v="2023-05-11T00:00:00"/>
    <s v="0124-OESTE-23"/>
    <s v="Mariana del Pozo"/>
    <m/>
    <m/>
    <m/>
    <m/>
    <s v="Bombeo Mecánico"/>
    <x v="0"/>
    <s v="C"/>
    <s v="EC con rec"/>
    <n v="6.1393000000000004"/>
    <n v="6.14"/>
    <n v="20"/>
    <n v="6.14"/>
    <n v="1"/>
    <n v="6"/>
    <n v="20"/>
    <n v="6"/>
    <s v="VAM"/>
    <n v="1"/>
    <n v="2471"/>
    <s v="B"/>
    <s v="VAM"/>
    <s v="Volcán Auca Mahuida"/>
    <x v="0"/>
    <s v="VAM-34aCY51W"/>
  </r>
  <r>
    <s v="BOLLAND &amp; CIA. S.A.U"/>
    <d v="2023-12-01T00:00:00"/>
    <s v="Rincon de los Sauces"/>
    <s v="Señal Picada VAM"/>
    <s v="VAM"/>
    <x v="3"/>
    <s v="Pozo productor "/>
    <x v="131"/>
    <s v="VAM-45a"/>
    <m/>
    <s v="Integridad y Corrosión"/>
    <s v="Inhibidor de corrosión"/>
    <s v="CY51W"/>
    <n v="1000232729"/>
    <n v="43"/>
    <n v="7.74"/>
    <n v="35.26"/>
    <n v="1048"/>
    <n v="3.88"/>
    <n v="110"/>
    <s v="Caudal de agua/día"/>
    <s v="Continua"/>
    <n v="29"/>
    <n v="29"/>
    <n v="112.52"/>
    <n v="112.77777777777777"/>
    <n v="112.78"/>
    <d v="2015-02-03T00:00:00"/>
    <s v="Programado"/>
    <d v="2021-11-03T00:00:00"/>
    <s v="Minuta YPF 3-11-21"/>
    <s v="Mariana del Pozo"/>
    <m/>
    <m/>
    <m/>
    <m/>
    <s v="Bombeo Mecánico"/>
    <x v="0"/>
    <s v="C"/>
    <s v="EC con rec"/>
    <n v="3.8786"/>
    <n v="3.88"/>
    <n v="20"/>
    <n v="3.88"/>
    <n v="1"/>
    <n v="4"/>
    <n v="20"/>
    <n v="4"/>
    <s v="VAM"/>
    <n v="1"/>
    <n v="2966"/>
    <s v="A"/>
    <s v="VAM"/>
    <s v="Volcán Auca Mahuida"/>
    <x v="1"/>
    <s v="VAM-45aCY51W"/>
  </r>
  <r>
    <s v="BOLLAND &amp; CIA. S.A.U"/>
    <d v="2023-12-01T00:00:00"/>
    <s v="Rincon de los Sauces"/>
    <s v="Señal Picada VAM"/>
    <s v="VAM"/>
    <x v="3"/>
    <s v="Linea de pozo"/>
    <x v="132"/>
    <s v="VAM-46a"/>
    <m/>
    <s v="Aseguramiento de Flujo"/>
    <s v="Inhibidor de parafinas"/>
    <s v="IPB658"/>
    <n v="1000544363"/>
    <n v="29.25"/>
    <n v="5.85"/>
    <n v="23.4"/>
    <n v="780"/>
    <n v="4.0999999999999996"/>
    <n v="700"/>
    <s v="Caudal de neta/día"/>
    <s v="Continua"/>
    <n v="29"/>
    <n v="29"/>
    <n v="118.89999999999999"/>
    <n v="112.77777777777777"/>
    <n v="112.78"/>
    <d v="2014-09-05T00:00:00"/>
    <s v="Programado"/>
    <d v="2022-06-23T00:00:00"/>
    <s v="0170-OESTE-22"/>
    <s v="Mariana del Pozo"/>
    <m/>
    <m/>
    <m/>
    <m/>
    <s v="Bombeo Mecánico"/>
    <x v="0"/>
    <s v="C"/>
    <s v="EC con rec"/>
    <n v="4.0949999999999998"/>
    <n v="4.0999999999999996"/>
    <n v="20"/>
    <n v="4.0999999999999996"/>
    <n v="1"/>
    <n v="4"/>
    <n v="20"/>
    <n v="4"/>
    <s v="VAM"/>
    <n v="1"/>
    <n v="2067"/>
    <s v="B"/>
    <s v="VAM"/>
    <s v="Volcán Auca Mahuida"/>
    <x v="1"/>
    <s v="VAM-46aIPB658"/>
  </r>
  <r>
    <s v="BOLLAND &amp; CIA. S.A.U"/>
    <d v="2023-12-01T00:00:00"/>
    <s v="Rincon de los Sauces"/>
    <s v="Señal Picada VAM"/>
    <s v="VAM"/>
    <x v="3"/>
    <s v="Pozo productor "/>
    <x v="133"/>
    <s v="VAM-47a"/>
    <m/>
    <s v="Integridad y Corrosión"/>
    <s v="Inhibidor de incrustaciones"/>
    <s v="IC5087A"/>
    <n v="50601018"/>
    <n v="13"/>
    <n v="9.1"/>
    <n v="3.9"/>
    <n v="240"/>
    <n v="1.48"/>
    <n v="380"/>
    <s v="Caudal de agua/día"/>
    <s v="Continua"/>
    <n v="29"/>
    <n v="29"/>
    <n v="42.92"/>
    <n v="41"/>
    <n v="41"/>
    <d v="2012-04-24T00:00:00"/>
    <s v="Programado"/>
    <d v="2023-03-29T00:00:00"/>
    <s v="0092-OESTE-23"/>
    <s v="Mariana del Pozo"/>
    <m/>
    <m/>
    <m/>
    <m/>
    <s v="Bombeo Mecánico"/>
    <x v="0"/>
    <s v="C"/>
    <s v="EC con rec"/>
    <n v="1.482"/>
    <n v="1.48"/>
    <n v="20"/>
    <n v="1.48"/>
    <n v="0.2"/>
    <n v="7"/>
    <n v="20"/>
    <n v="7"/>
    <s v="VAM"/>
    <n v="1"/>
    <n v="1733"/>
    <s v="A"/>
    <s v="VAM"/>
    <s v="Volcán Auca Mahuida"/>
    <x v="1"/>
    <s v="VAM-47aIC5087A"/>
  </r>
  <r>
    <s v="BOLLAND &amp; CIA. S.A.U"/>
    <d v="2023-12-01T00:00:00"/>
    <s v="Rincon de los Sauces"/>
    <s v="Señal Picada VAM"/>
    <s v="VAM"/>
    <x v="3"/>
    <s v="Linea de pozo"/>
    <x v="133"/>
    <s v="VAM-47a"/>
    <m/>
    <s v="Aseguramiento de Flujo"/>
    <s v="Inhibidor de parafinas"/>
    <s v="IPB650"/>
    <n v="1000518676"/>
    <n v="13"/>
    <n v="9.1"/>
    <n v="3.9"/>
    <n v="240"/>
    <n v="10.92"/>
    <n v="1200"/>
    <s v="Caudal de neta/día"/>
    <s v="Continua"/>
    <n v="29"/>
    <n v="29"/>
    <n v="316.68"/>
    <n v="330"/>
    <n v="330"/>
    <d v="2015-01-13T00:00:00"/>
    <s v="Programado"/>
    <d v="2023-03-29T00:00:00"/>
    <s v="0092-OESTE-23"/>
    <s v="Mariana del Pozo"/>
    <m/>
    <m/>
    <m/>
    <m/>
    <s v="Bombeo Mecánico"/>
    <x v="0"/>
    <s v="C"/>
    <s v="Lin. Conduc."/>
    <n v="10.92"/>
    <n v="10.92"/>
    <n v="20"/>
    <n v="10.92"/>
    <n v="1"/>
    <n v="11"/>
    <n v="20"/>
    <n v="11"/>
    <s v="VAM"/>
    <n v="2"/>
    <n v="1733"/>
    <s v="A"/>
    <s v="VAM"/>
    <s v="Volcán Auca Mahuida"/>
    <x v="1"/>
    <s v="VAM-47aIPB650"/>
  </r>
  <r>
    <s v="BOLLAND &amp; CIA. S.A.U"/>
    <d v="2023-12-01T00:00:00"/>
    <s v="Rincon de los Sauces"/>
    <s v="Señal Picada VAM"/>
    <s v="VAM"/>
    <x v="3"/>
    <s v="Pozo productor "/>
    <x v="134"/>
    <s v="VAM-50a"/>
    <m/>
    <s v="Integridad y Corrosión"/>
    <s v="Inhibidor de corrosión"/>
    <s v="CY51W"/>
    <n v="1000232729"/>
    <n v="39"/>
    <n v="4.29"/>
    <n v="34.71"/>
    <n v="929"/>
    <n v="3.82"/>
    <n v="110"/>
    <s v="Caudal de agua/día"/>
    <s v="Continua"/>
    <n v="29"/>
    <n v="29"/>
    <n v="110.78"/>
    <n v="123.51851851851853"/>
    <n v="123.52"/>
    <d v="2014-03-07T00:00:00"/>
    <s v="Programado"/>
    <d v="2021-11-12T00:00:00"/>
    <s v="0277-OESTE-21"/>
    <m/>
    <m/>
    <m/>
    <m/>
    <m/>
    <s v="Bombeo Mecánico"/>
    <x v="0"/>
    <s v="C"/>
    <s v="EC con rec"/>
    <n v="3.8180999999999998"/>
    <n v="3.82"/>
    <n v="20"/>
    <n v="3.82"/>
    <n v="1"/>
    <n v="4"/>
    <n v="20"/>
    <n v="4"/>
    <s v="VAM"/>
    <n v="1"/>
    <n v="1831"/>
    <s v="B"/>
    <s v="VAM"/>
    <s v="Volcán Auca Mahuida"/>
    <x v="1"/>
    <s v="VAM-50aCY51W"/>
  </r>
  <r>
    <s v="BOLLAND &amp; CIA. S.A.U"/>
    <d v="2023-12-01T00:00:00"/>
    <s v="Rincon de los Sauces"/>
    <s v="Señal Picada VAM"/>
    <s v="VAM"/>
    <x v="3"/>
    <s v="Pozo productor "/>
    <x v="135"/>
    <s v="VAM-52a"/>
    <m/>
    <s v="Integridad y Corrosión"/>
    <s v="Inhibidor de corrosión"/>
    <s v="CY51W"/>
    <n v="1000232729"/>
    <n v="31.2"/>
    <n v="5.6159999999999997"/>
    <n v="25.584"/>
    <n v="520"/>
    <n v="3.58"/>
    <n v="140"/>
    <s v="Caudal de agua/día"/>
    <s v="Continua"/>
    <n v="29"/>
    <n v="29"/>
    <n v="103.82000000000001"/>
    <n v="112.77777777777777"/>
    <n v="112.78"/>
    <d v="2023-01-30T00:00:00"/>
    <s v="Programado"/>
    <d v="2023-01-04T00:00:00"/>
    <s v="0003-OESTE-23"/>
    <s v="Mariana del Pozo"/>
    <m/>
    <m/>
    <m/>
    <m/>
    <s v="Bombeo Mecánico"/>
    <x v="0"/>
    <s v="C"/>
    <s v="EC con rec"/>
    <n v="3.5817599999999996"/>
    <n v="3.58"/>
    <n v="20"/>
    <n v="3.58"/>
    <n v="1"/>
    <n v="4"/>
    <n v="20"/>
    <n v="4"/>
    <s v="VAM"/>
    <n v="1"/>
    <n v="2003"/>
    <s v="B"/>
    <s v="VAM"/>
    <s v="Volcán Auca Mahuida"/>
    <x v="1"/>
    <s v="VAM-52aCY51W"/>
  </r>
  <r>
    <s v="BOLLAND &amp; CIA. S.A.U"/>
    <d v="2023-12-01T00:00:00"/>
    <s v="Rincon de los Sauces"/>
    <s v="Señal Picada VAM"/>
    <s v="VAM"/>
    <x v="3"/>
    <s v="Pozo productor "/>
    <x v="136"/>
    <s v="VAM-53(d)[00]a"/>
    <m/>
    <s v="Integridad y Corrosión"/>
    <s v="Inhibidor de corrosión/Incrustaciones"/>
    <s v="ICS400"/>
    <n v="50695199"/>
    <n v="4.4000000000000004"/>
    <n v="4.2679999999999998"/>
    <n v="0.13200000000000001"/>
    <n v="404"/>
    <n v="5.12"/>
    <n v="38800"/>
    <s v="Caudal de agua/día"/>
    <s v="Continua"/>
    <n v="29"/>
    <n v="0"/>
    <n v="148.47999999999999"/>
    <n v="0"/>
    <n v="0"/>
    <d v="2017-04-12T00:00:00"/>
    <s v="Programado"/>
    <d v="2017-02-14T00:00:00"/>
    <s v="BND21-IT114-0217"/>
    <s v="Mariana del Pozo"/>
    <m/>
    <m/>
    <m/>
    <m/>
    <s v="Bombeo Mecánico"/>
    <x v="0"/>
    <s v="C"/>
    <s v="EC con rec"/>
    <n v="5.1215999999999999"/>
    <n v="5.12"/>
    <n v="20"/>
    <n v="5.12"/>
    <n v="1"/>
    <n v="5"/>
    <n v="20"/>
    <n v="5"/>
    <s v="VAM"/>
    <n v="1"/>
    <n v="1779"/>
    <s v="B"/>
    <s v="VAM"/>
    <s v="Volcán Auca Mahuida"/>
    <x v="0"/>
    <s v="VAM-53(d)[00]aICS400"/>
  </r>
  <r>
    <s v="BOLLAND &amp; CIA. S.A.U"/>
    <d v="2023-12-01T00:00:00"/>
    <s v="Rincon de los Sauces"/>
    <s v="Señal Picada VAM"/>
    <s v="VAM"/>
    <x v="3"/>
    <s v="Pozo productor "/>
    <x v="137"/>
    <s v="VAM-58(d)[00]a"/>
    <m/>
    <s v="Integridad y Corrosión"/>
    <s v="Inhibidor de corrosión"/>
    <s v="CY51W"/>
    <n v="1000232729"/>
    <n v="6"/>
    <n v="2.88"/>
    <n v="3.12"/>
    <n v="2900"/>
    <n v="6.24"/>
    <n v="2000"/>
    <s v="Caudal de agua/día"/>
    <s v="Continua"/>
    <n v="29"/>
    <n v="29"/>
    <n v="180.96"/>
    <n v="102.03703703703704"/>
    <n v="102.04"/>
    <d v="2018-03-27T00:00:00"/>
    <s v="Programado"/>
    <d v="2021-11-10T00:00:00"/>
    <s v="0272-OESTE-21"/>
    <s v="Mariana del Pozo"/>
    <m/>
    <m/>
    <m/>
    <m/>
    <s v="Bombeo Mecánico"/>
    <x v="0"/>
    <s v="C"/>
    <s v="EC con rec"/>
    <n v="6.24"/>
    <n v="6.24"/>
    <n v="20"/>
    <n v="6.24"/>
    <n v="1"/>
    <n v="6"/>
    <n v="20"/>
    <n v="6"/>
    <s v="VAM"/>
    <n v="1"/>
    <n v="1738"/>
    <s v="B"/>
    <s v="VAM"/>
    <s v="Volcán Auca Mahuida"/>
    <x v="1"/>
    <s v="VAM-58(d)[00]aCY51W"/>
  </r>
  <r>
    <s v="BOLLAND &amp; CIA. S.A.U"/>
    <d v="2023-12-01T00:00:00"/>
    <s v="Rincon de los Sauces"/>
    <s v="Señal Picada VAM"/>
    <s v="VAM"/>
    <x v="3"/>
    <s v="Pozo productor "/>
    <x v="138"/>
    <s v="VAM-59(d)[00]a"/>
    <m/>
    <s v="Integridad y Corrosión"/>
    <s v="Inhibidor de corrosión/Incrustaciones"/>
    <s v="ICS400"/>
    <n v="50695199"/>
    <n v="18"/>
    <n v="5.4"/>
    <n v="12.6"/>
    <n v="847"/>
    <n v="5.63"/>
    <n v="447"/>
    <s v="Caudal de agua/día"/>
    <s v="Continua"/>
    <n v="29"/>
    <n v="0"/>
    <n v="163.27000000000001"/>
    <n v="0"/>
    <n v="0"/>
    <d v="2018-09-18T00:00:00"/>
    <s v="Programado"/>
    <d v="2023-02-14T00:00:00"/>
    <s v="0044-OESTE-23"/>
    <s v="Mariana del Pozo"/>
    <m/>
    <m/>
    <m/>
    <m/>
    <s v="Bombeo Mecánico"/>
    <x v="0"/>
    <s v="C"/>
    <s v="EC con rec"/>
    <n v="5.6322000000000001"/>
    <n v="5.63"/>
    <n v="20"/>
    <n v="5.63"/>
    <n v="1"/>
    <n v="6"/>
    <n v="20"/>
    <n v="6"/>
    <s v="VAM"/>
    <n v="1"/>
    <n v="1692"/>
    <s v="B"/>
    <s v="VAM"/>
    <s v="Volcán Auca Mahuida"/>
    <x v="0"/>
    <s v="VAM-59(d)[00]aICS400"/>
  </r>
  <r>
    <s v="BOLLAND &amp; CIA. S.A.U"/>
    <d v="2023-12-01T00:00:00"/>
    <s v="Rincon de los Sauces"/>
    <s v="Señal Picada VAM"/>
    <s v="VAM"/>
    <x v="3"/>
    <s v="Linea de pozo"/>
    <x v="127"/>
    <s v="VAM-66a"/>
    <m/>
    <s v="Aseguramiento de Flujo"/>
    <s v="Inhibidor de parafinas"/>
    <s v="IPB650"/>
    <n v="1000518676"/>
    <n v="27.5"/>
    <n v="17.600000000000001"/>
    <n v="9.9"/>
    <n v="780"/>
    <n v="13.73"/>
    <n v="780"/>
    <s v="Caudal de neta/día"/>
    <s v="Continua"/>
    <n v="29"/>
    <n v="29"/>
    <n v="398.17"/>
    <n v="430.32258064516128"/>
    <n v="430.32"/>
    <d v="2019-08-30T00:00:00"/>
    <s v="Programado"/>
    <d v="2023-05-30T00:00:00"/>
    <s v="0134-OESTE-23"/>
    <s v="Mariana del Pozo"/>
    <m/>
    <m/>
    <m/>
    <m/>
    <s v="Bombeo Mecánico"/>
    <x v="0"/>
    <s v="C"/>
    <s v="Lin. Conduc."/>
    <n v="13.728000000000002"/>
    <n v="13.73"/>
    <n v="20"/>
    <n v="13.73"/>
    <n v="1"/>
    <n v="14"/>
    <n v="20"/>
    <n v="14"/>
    <s v="VAM"/>
    <n v="1"/>
    <n v="1660"/>
    <s v="A"/>
    <s v="VAM"/>
    <s v="Volcán Auca Mahuida"/>
    <x v="1"/>
    <s v="VAM-66aIPB650"/>
  </r>
  <r>
    <s v="BOLLAND &amp; CIA. S.A.U"/>
    <d v="2023-12-01T00:00:00"/>
    <s v="Rincon de los Sauces"/>
    <s v="Señal Picada VAM"/>
    <s v="VAM"/>
    <x v="3"/>
    <s v="Pozo productor "/>
    <x v="139"/>
    <s v="VAM-70[00]a"/>
    <m/>
    <s v="Integridad y Corrosión"/>
    <s v="Inhibidor de corrosión/Incrustaciones"/>
    <s v="ICS400"/>
    <n v="50695199"/>
    <n v="0"/>
    <n v="0"/>
    <n v="0"/>
    <n v="0"/>
    <n v="0"/>
    <n v="9500"/>
    <s v="Caudal de agua/día"/>
    <s v="Continua"/>
    <n v="29"/>
    <n v="0"/>
    <n v="0"/>
    <n v="0"/>
    <s v=""/>
    <d v="2018-09-19T00:00:00"/>
    <s v="Programado"/>
    <d v="2021-12-09T00:00:00"/>
    <s v="0320-OESTE-21"/>
    <s v="Mariana del Pozo"/>
    <m/>
    <m/>
    <m/>
    <m/>
    <s v=""/>
    <x v="0"/>
    <s v="C"/>
    <s v="EC con rec"/>
    <n v="0"/>
    <n v="0"/>
    <n v="20"/>
    <n v="0"/>
    <n v="0.5"/>
    <n v="0"/>
    <n v="20"/>
    <n v="0"/>
    <s v="VAM"/>
    <n v="1"/>
    <n v="1634"/>
    <s v="S/C"/>
    <s v="VAM"/>
    <s v="Volcán Auca Mahuida"/>
    <x v="0"/>
    <s v="VAM-70[00]aICS400"/>
  </r>
  <r>
    <s v="BOLLAND &amp; CIA. S.A.U"/>
    <d v="2023-12-01T00:00:00"/>
    <s v="Rincon de los Sauces"/>
    <s v="Señal Picada VAM"/>
    <s v="VAM"/>
    <x v="3"/>
    <s v="Pozo productor "/>
    <x v="140"/>
    <s v="VAM-73(d)[00]a"/>
    <m/>
    <s v="Integridad y Corrosión"/>
    <s v="Inhibidor de corrosión/Incrustaciones"/>
    <s v="ICS400"/>
    <n v="50695199"/>
    <n v="14.3"/>
    <n v="9.4380000000000006"/>
    <n v="4.8620000000000001"/>
    <n v="524"/>
    <n v="8.02"/>
    <n v="1650"/>
    <s v="Caudal de agua/día"/>
    <s v="Continua"/>
    <n v="29"/>
    <n v="0"/>
    <n v="232.57999999999998"/>
    <n v="0"/>
    <n v="0"/>
    <d v="2018-04-16T00:00:00"/>
    <s v="Programado"/>
    <d v="2019-10-10T00:00:00"/>
    <s v="BND21-IT451-1019"/>
    <s v="Mariana del Pozo"/>
    <m/>
    <m/>
    <m/>
    <m/>
    <s v="Bombeo Mecánico"/>
    <x v="0"/>
    <s v="C"/>
    <s v="EC con rec"/>
    <n v="8.0222999999999995"/>
    <n v="8.02"/>
    <n v="20"/>
    <n v="8.02"/>
    <n v="1"/>
    <n v="8"/>
    <n v="20"/>
    <n v="8"/>
    <s v="VAM"/>
    <n v="1"/>
    <n v="1541"/>
    <s v="A"/>
    <s v="VAM"/>
    <s v="Volcán Auca Mahuida"/>
    <x v="0"/>
    <s v="VAM-73(d)[00]aICS400"/>
  </r>
  <r>
    <s v="BOLLAND &amp; CIA. S.A.U"/>
    <d v="2023-12-01T00:00:00"/>
    <s v="Rincon de los Sauces"/>
    <s v="Señal Picada VAM"/>
    <s v="VAM"/>
    <x v="3"/>
    <s v="Pozo productor "/>
    <x v="141"/>
    <s v="VAM-89(d)[00]a"/>
    <m/>
    <s v="Integridad y Corrosión"/>
    <s v="Inhibidor de corrosión/Incrustaciones"/>
    <s v="ICS400"/>
    <n v="50695199"/>
    <n v="15.6"/>
    <n v="14.507999999999999"/>
    <n v="1.0920000000000001"/>
    <n v="546"/>
    <n v="7.64"/>
    <n v="7000"/>
    <s v="Caudal de agua/día"/>
    <s v="Continua"/>
    <n v="29"/>
    <n v="29"/>
    <n v="221.56"/>
    <n v="233.87096774193549"/>
    <n v="233.87"/>
    <d v="2019-01-08T00:00:00"/>
    <s v="Programado"/>
    <d v="2022-11-10T00:00:00"/>
    <s v="0306-OESTE-22"/>
    <s v="Mariana del Pozo"/>
    <m/>
    <m/>
    <m/>
    <m/>
    <s v="Bombeo Mecánico"/>
    <x v="0"/>
    <s v="C"/>
    <s v="EC con rec"/>
    <n v="7.644000000000001"/>
    <n v="7.64"/>
    <n v="20"/>
    <n v="7.64"/>
    <n v="1"/>
    <n v="8"/>
    <n v="20"/>
    <n v="8"/>
    <s v="VAM"/>
    <n v="1"/>
    <n v="1839"/>
    <s v="A"/>
    <s v="VAM"/>
    <s v="Volcán Auca Mahuida"/>
    <x v="1"/>
    <s v="VAM-89(d)[00]aICS400"/>
  </r>
  <r>
    <s v="BOLLAND &amp; CIA. S.A.U"/>
    <d v="2023-12-01T00:00:00"/>
    <s v="Rincon de los Sauces"/>
    <s v="Señal Picada VAM"/>
    <s v="VAM"/>
    <x v="3"/>
    <s v="Pozo productor "/>
    <x v="141"/>
    <s v="VAM-89(d)[00]a"/>
    <m/>
    <s v="Aseguramiento de Flujo"/>
    <s v="Inhibidor de parafinas"/>
    <s v="IPB279"/>
    <n v="1000582064"/>
    <n v="15.6"/>
    <n v="14.507999999999999"/>
    <n v="1.0920000000000001"/>
    <n v="546"/>
    <n v="11.61"/>
    <n v="800"/>
    <s v="Caudal de neta/día"/>
    <s v="Continua"/>
    <n v="29"/>
    <n v="29"/>
    <n v="336.69"/>
    <n v="520"/>
    <n v="336.69"/>
    <d v="2021-07-21T00:00:00"/>
    <s v="Programado"/>
    <d v="2022-11-10T00:00:00"/>
    <s v="0306-OESTE-22"/>
    <s v="Mariana del Pozo"/>
    <m/>
    <m/>
    <m/>
    <m/>
    <s v="Bombeo Mecánico"/>
    <x v="0"/>
    <s v="C"/>
    <s v="EC con rec"/>
    <n v="11.606399999999999"/>
    <n v="11.61"/>
    <n v="20"/>
    <n v="11.61"/>
    <n v="1"/>
    <n v="12"/>
    <n v="20"/>
    <n v="12"/>
    <s v="VAM"/>
    <n v="2"/>
    <n v="1839"/>
    <s v="A"/>
    <s v="VAM"/>
    <s v="Volcán Auca Mahuida"/>
    <x v="1"/>
    <s v="VAM-89(d)[00]aIPB279"/>
  </r>
  <r>
    <s v="BOLLAND &amp; CIA. S.A.U"/>
    <d v="2023-12-01T00:00:00"/>
    <s v="Rincon de los Sauces"/>
    <s v="Señal Picada VAM"/>
    <s v="VAM"/>
    <x v="3"/>
    <s v="Pozo productor "/>
    <x v="142"/>
    <s v="VAM.a-87(d)[00]a"/>
    <m/>
    <s v="Aseguramiento de Flujo"/>
    <s v="Inhibidor de parafinas"/>
    <s v="IPB658"/>
    <n v="1000544363"/>
    <n v="2.23"/>
    <n v="2.1030000000000002"/>
    <n v="0.127"/>
    <n v="82"/>
    <n v="6.1"/>
    <n v="2900"/>
    <s v="Caudal de neta/día"/>
    <s v="Continua"/>
    <n v="29"/>
    <n v="29"/>
    <n v="176.89999999999998"/>
    <n v="177.74193548387098"/>
    <n v="177.74"/>
    <d v="2018-12-19T00:00:00"/>
    <s v="Programado"/>
    <d v="2022-06-23T00:00:00"/>
    <s v="0170-OESTE-22"/>
    <s v="Mariana del Pozo"/>
    <m/>
    <m/>
    <m/>
    <m/>
    <s v="Bombeo Mecánico"/>
    <x v="0"/>
    <s v="C"/>
    <s v="Lin. Conduc."/>
    <n v="6.0987000000000009"/>
    <n v="6.1"/>
    <n v="20"/>
    <n v="6.1"/>
    <n v="1"/>
    <n v="6"/>
    <n v="20"/>
    <n v="6"/>
    <s v="VAM"/>
    <n v="1"/>
    <n v="1851"/>
    <s v="C"/>
    <s v="VAM"/>
    <s v="Volcán Auca Mahuida"/>
    <x v="1"/>
    <s v="VAM.a-87(d)[00]aIPB658"/>
  </r>
  <r>
    <s v="BOLLAND &amp; CIA. S.A.U"/>
    <d v="2023-12-01T00:00:00"/>
    <s v="Rincon de los Sauces"/>
    <s v="Señal Picada VAM"/>
    <s v="VAM"/>
    <x v="3"/>
    <s v="Pozo productor "/>
    <x v="143"/>
    <s v="VAM-65a(d)"/>
    <m/>
    <s v="Aseguramiento de Flujo"/>
    <s v="Inhibidor de parafinas"/>
    <s v="IPB658"/>
    <n v="1000544363"/>
    <n v="14.4"/>
    <n v="14.342000000000001"/>
    <n v="5.8000000000000003E-2"/>
    <n v="2477"/>
    <n v="16.489999999999998"/>
    <n v="1150"/>
    <s v="Caudal de neta/día"/>
    <s v="Continua"/>
    <n v="29"/>
    <n v="29"/>
    <n v="478.21"/>
    <n v="439.67741935483872"/>
    <n v="439.68"/>
    <d v="2021-02-21T00:00:00"/>
    <s v="Programado"/>
    <d v="2023-03-08T00:00:00"/>
    <s v="Minuta YPF 18-4-23"/>
    <s v="Mariana del Pozo"/>
    <m/>
    <m/>
    <m/>
    <m/>
    <s v="Bombeo Mecánico"/>
    <x v="0"/>
    <s v="C"/>
    <s v="EC con rec"/>
    <n v="16.493299999999998"/>
    <n v="16.489999999999998"/>
    <n v="20"/>
    <n v="16.489999999999998"/>
    <n v="1"/>
    <n v="16"/>
    <n v="20"/>
    <n v="16"/>
    <s v="VAM"/>
    <n v="1"/>
    <n v="1624"/>
    <s v="A"/>
    <s v="VAM"/>
    <s v="Volcán Auca Mahuida"/>
    <x v="1"/>
    <s v="VAM-65a(d)IPB658"/>
  </r>
  <r>
    <s v="BOLLAND &amp; CIA. S.A.U"/>
    <d v="2023-12-01T00:00:00"/>
    <s v="Rincon de los Sauces"/>
    <s v="Señal Picada VAM"/>
    <s v="VAM"/>
    <x v="3"/>
    <s v="Pozo productor "/>
    <x v="144"/>
    <s v="RiAlN-2[01]b"/>
    <m/>
    <s v="Aseguramiento de Flujo"/>
    <s v="Inhibidor de parafinas"/>
    <s v="IPB279"/>
    <n v="1000582064"/>
    <n v="20.399999999999999"/>
    <n v="20.196000000000002"/>
    <n v="0.20399999999999999"/>
    <n v="623"/>
    <n v="12.12"/>
    <n v="600"/>
    <s v="Caudal de neta/día"/>
    <s v="Continua"/>
    <n v="29"/>
    <n v="29"/>
    <n v="351.47999999999996"/>
    <n v="332.09677419354836"/>
    <n v="332.1"/>
    <d v="2021-06-10T00:00:00"/>
    <s v="Programado"/>
    <d v="2023-05-16T00:00:00"/>
    <s v="0127-OESTE-23"/>
    <s v="Mariana del Pozo"/>
    <m/>
    <m/>
    <m/>
    <m/>
    <s v="Bombeo Mecánico"/>
    <x v="0"/>
    <s v="C"/>
    <s v="EC con rec"/>
    <n v="12.117599999999999"/>
    <n v="12.12"/>
    <n v="20"/>
    <n v="12.12"/>
    <n v="1"/>
    <n v="12"/>
    <n v="20"/>
    <n v="12"/>
    <s v="VAM"/>
    <n v="1"/>
    <n v="1628"/>
    <s v="A"/>
    <s v="VAM"/>
    <s v="Volcán Auca Mahuida"/>
    <x v="1"/>
    <s v="RiAlN-2[01]bIPB279"/>
  </r>
  <r>
    <s v="BOLLAND &amp; CIA. S.A.U"/>
    <d v="2023-12-01T00:00:00"/>
    <s v="Rincon de los Sauces"/>
    <s v="Señal Picada VAM"/>
    <s v="SP- 06"/>
    <x v="0"/>
    <s v="Pozo productor "/>
    <x v="145"/>
    <s v="SP-138(I)[00]a"/>
    <m/>
    <s v="Integridad y Corrosión"/>
    <s v="Inhibidor de corrosión"/>
    <s v="CY51W"/>
    <n v="1000232729"/>
    <n v="153.19999999999999"/>
    <n v="6.3419999999999996"/>
    <n v="146.858"/>
    <n v="100"/>
    <n v="5.14"/>
    <n v="35"/>
    <s v="Caudal de agua/día"/>
    <s v="Continua"/>
    <n v="29"/>
    <n v="29"/>
    <n v="149.06"/>
    <n v="172.43243243243242"/>
    <n v="172.43"/>
    <d v="2021-03-31T00:00:00"/>
    <s v="Programado"/>
    <d v="2021-03-31T00:00:00"/>
    <s v="BND21-IT494-0720 rev-1"/>
    <s v="Mariana del Pozo"/>
    <m/>
    <m/>
    <m/>
    <m/>
    <s v="Cavidad Progresiva"/>
    <x v="0"/>
    <s v="C"/>
    <s v="EC con rec"/>
    <n v="5.1400299999999994"/>
    <n v="5.14"/>
    <n v="20"/>
    <n v="5.14"/>
    <n v="1"/>
    <n v="5"/>
    <n v="20"/>
    <n v="5"/>
    <s v="SP 2"/>
    <n v="1"/>
    <n v="1675"/>
    <s v="B"/>
    <s v="SP- 06"/>
    <s v="Señal Picada"/>
    <x v="1"/>
    <s v="SP-138(I)[00]aCY51W"/>
  </r>
  <r>
    <s v="BOLLAND &amp; CIA. S.A.U"/>
    <d v="2023-12-01T00:00:00"/>
    <s v="Rincon de los Sauces"/>
    <s v="Señal Picada VAM"/>
    <s v="SP-10"/>
    <x v="0"/>
    <s v="Pozo productor "/>
    <x v="146"/>
    <s v="SP-504a"/>
    <m/>
    <s v="Integridad y Corrosión"/>
    <s v="Inhibidor de corrosión"/>
    <s v="CY51W"/>
    <n v="1000232729"/>
    <n v="38.6"/>
    <n v="2.1230000000000002"/>
    <n v="36.476999999999997"/>
    <n v="100"/>
    <n v="4.74"/>
    <n v="130"/>
    <s v="Caudal de agua/día"/>
    <s v="Continua"/>
    <n v="29"/>
    <n v="0"/>
    <n v="137.46"/>
    <n v="0"/>
    <n v="0"/>
    <d v="2022-01-07T00:00:00"/>
    <s v="Programado"/>
    <d v="2022-01-05T00:00:00"/>
    <s v="Minuta YPF 5-1-22"/>
    <s v="Mariana del Pozo"/>
    <m/>
    <m/>
    <m/>
    <m/>
    <s v="Cavidad Progresiva"/>
    <x v="0"/>
    <s v="C"/>
    <s v="Continua"/>
    <n v="4.7420099999999996"/>
    <n v="4.74"/>
    <n v="20"/>
    <n v="4.74"/>
    <n v="1"/>
    <n v="5"/>
    <n v="20"/>
    <n v="5"/>
    <s v="SP 2"/>
    <m/>
    <n v="2105"/>
    <s v="A"/>
    <s v="SP-10"/>
    <s v="Señal Picada"/>
    <x v="0"/>
    <s v="SP-504aCY51W"/>
  </r>
  <r>
    <s v="BOLLAND &amp; CIA. S.A.U"/>
    <d v="2023-12-01T00:00:00"/>
    <s v="Rincon de los Sauces"/>
    <s v="Señal Picada VAM"/>
    <s v="VAM"/>
    <x v="3"/>
    <s v="Pozo productor "/>
    <x v="147"/>
    <s v="VAM-25a"/>
    <m/>
    <s v="Integridad y Corrosión"/>
    <s v="Inhibidor de incrustaciones"/>
    <s v="IC5087A"/>
    <n v="50601018"/>
    <n v="68"/>
    <n v="8.2959999999999994"/>
    <n v="59.704000000000001"/>
    <n v="2700"/>
    <n v="1.31"/>
    <n v="22"/>
    <s v="Caudal de agua/día"/>
    <s v="Continua"/>
    <n v="29"/>
    <n v="29"/>
    <n v="37.99"/>
    <n v="41.888888888888886"/>
    <n v="41.89"/>
    <d v="2020-11-12T00:00:00"/>
    <s v="Programado"/>
    <d v="2022-01-25T00:00:00"/>
    <s v="0018-OESTE-22"/>
    <s v="Mariana del Pozo"/>
    <m/>
    <m/>
    <m/>
    <m/>
    <s v="Electro Sumergible"/>
    <x v="0"/>
    <s v="C"/>
    <s v="Capilar"/>
    <n v="1.313488"/>
    <n v="1.31"/>
    <n v="20"/>
    <n v="1.31"/>
    <n v="0.2"/>
    <n v="7"/>
    <n v="20"/>
    <n v="7"/>
    <s v="VAM"/>
    <m/>
    <n v="1470"/>
    <s v="A"/>
    <s v="VAM"/>
    <s v="Volcán Auca Mahuida"/>
    <x v="1"/>
    <s v="VAM-25aIC5087A"/>
  </r>
  <r>
    <s v="BOLLAND &amp; CIA. S.A.U"/>
    <d v="2023-12-01T00:00:00"/>
    <s v="Rincon de los Sauces"/>
    <s v="Señal Picada VAM"/>
    <s v="SP- 07"/>
    <x v="0"/>
    <s v="Pozo productor "/>
    <x v="148"/>
    <s v="SP-148(I)[00]a"/>
    <m/>
    <s v="Integridad y Corrosión"/>
    <s v="Inhibidor de incrustaciones"/>
    <s v="IC5087A"/>
    <n v="50601018"/>
    <n v="171"/>
    <n v="1.1970000000000001"/>
    <n v="169.803"/>
    <n v="10"/>
    <n v="3.74"/>
    <n v="22"/>
    <s v="Caudal de agua/día"/>
    <s v="Continua"/>
    <n v="29"/>
    <n v="0"/>
    <n v="108.46000000000001"/>
    <n v="0"/>
    <n v="0"/>
    <d v="2014-09-01T00:00:00"/>
    <s v="Programado"/>
    <d v="2022-05-20T00:00:00"/>
    <s v="0135-OESTE-22"/>
    <s v="Mariana del Pozo"/>
    <m/>
    <m/>
    <m/>
    <m/>
    <s v="Electro Sumergible"/>
    <x v="0"/>
    <s v="C"/>
    <s v="Capilar"/>
    <n v="3.7356660000000002"/>
    <n v="3.74"/>
    <n v="20"/>
    <n v="3.74"/>
    <n v="0.5"/>
    <n v="7"/>
    <n v="20"/>
    <n v="7"/>
    <s v="SP 2"/>
    <n v="1"/>
    <n v="3242"/>
    <s v="A"/>
    <s v="SP- 07"/>
    <s v="Señal Picada"/>
    <x v="0"/>
    <s v="SP-148(I)[00]aIC5087A"/>
  </r>
  <r>
    <s v="BOLLAND &amp; CIA. S.A.U"/>
    <d v="2023-12-01T00:00:00"/>
    <s v="Rincon de los Sauces"/>
    <s v="Señal Picada VAM"/>
    <s v="SP- 06"/>
    <x v="0"/>
    <s v="Pozo productor "/>
    <x v="99"/>
    <s v="SP-392a"/>
    <m/>
    <s v="Integridad y Corrosión"/>
    <s v="Inhibidor de corrosión"/>
    <s v="CY51W"/>
    <n v="1000232729"/>
    <n v="51"/>
    <n v="4.59"/>
    <n v="46.41"/>
    <n v="100"/>
    <n v="4.18"/>
    <n v="90"/>
    <s v="Caudal de agua/día"/>
    <s v="Continua"/>
    <n v="29"/>
    <n v="0"/>
    <n v="121.22"/>
    <n v="0"/>
    <n v="0"/>
    <d v="2022-01-12T00:00:00"/>
    <s v="Programado"/>
    <d v="2021-08-05T00:00:00"/>
    <s v="0144-OESTE-21"/>
    <s v="Mariana del Pozo"/>
    <m/>
    <m/>
    <m/>
    <m/>
    <s v="Bombeo Mecánico"/>
    <x v="0"/>
    <s v="C"/>
    <s v="EC "/>
    <n v="4.1768999999999998"/>
    <n v="4.18"/>
    <n v="20"/>
    <n v="4.18"/>
    <n v="1"/>
    <n v="4"/>
    <n v="20"/>
    <n v="4"/>
    <s v="SP 1"/>
    <n v="2"/>
    <n v="1850"/>
    <s v="A"/>
    <s v="SP- 06"/>
    <s v="Señal Picada"/>
    <x v="0"/>
    <s v="SP-392aCY51W"/>
  </r>
  <r>
    <s v="BOLLAND &amp; CIA. S.A.U"/>
    <d v="2023-12-01T00:00:00"/>
    <s v="Rincon de los Sauces"/>
    <s v="Señal Picada VAM"/>
    <s v="SP- 07"/>
    <x v="0"/>
    <s v="Pozo productor "/>
    <x v="149"/>
    <s v="SP-476a"/>
    <m/>
    <s v="Integridad y Corrosión"/>
    <s v="Inhibidor de incrustaciones"/>
    <s v="IC5087A"/>
    <n v="50601018"/>
    <n v="198"/>
    <n v="1.98"/>
    <n v="196.02"/>
    <n v="10"/>
    <n v="4.9000000000000004"/>
    <n v="25"/>
    <s v="Caudal de agua/día"/>
    <s v="Continua"/>
    <n v="29"/>
    <n v="0"/>
    <n v="142.10000000000002"/>
    <n v="0"/>
    <n v="0"/>
    <d v="2022-08-31T00:00:00"/>
    <s v="Programado"/>
    <d v="2022-08-31T00:00:00"/>
    <s v="0236-OESTE-22"/>
    <s v="Mariana del Pozo"/>
    <m/>
    <m/>
    <m/>
    <m/>
    <s v="Electro Sumergible"/>
    <x v="0"/>
    <s v="C"/>
    <s v="Capilar"/>
    <n v="4.9005000000000001"/>
    <n v="4.9000000000000004"/>
    <n v="20"/>
    <n v="4.9000000000000004"/>
    <n v="0.5"/>
    <n v="10"/>
    <n v="20"/>
    <n v="10"/>
    <s v="SP 2"/>
    <n v="1"/>
    <n v="1512"/>
    <s v="A"/>
    <s v="SP- 07"/>
    <s v="Señal Picada"/>
    <x v="0"/>
    <s v="SP-476aIC5087A"/>
  </r>
  <r>
    <s v="BOLLAND &amp; CIA. S.A.U"/>
    <d v="2023-12-01T00:00:00"/>
    <s v="Rincon de los Sauces"/>
    <s v="Señal Picada VAM"/>
    <s v="SP- 02"/>
    <x v="0"/>
    <s v="Pozo productor "/>
    <x v="66"/>
    <s v="SP-278"/>
    <m/>
    <s v="Integridad y Corrosión"/>
    <s v="Biocida"/>
    <s v="BX960"/>
    <n v="50600926"/>
    <n v="212"/>
    <n v="1.696"/>
    <n v="210.304"/>
    <n v="100"/>
    <n v="47.32"/>
    <n v="15"/>
    <s v="Caudal de agua entre batchs"/>
    <s v="Batch Cuba"/>
    <n v="2"/>
    <n v="2"/>
    <n v="94.64"/>
    <n v="94.64"/>
    <n v="94.64"/>
    <d v="2021-11-03T00:00:00"/>
    <s v="Programado"/>
    <d v="2021-11-03T00:00:00"/>
    <s v="Minuta YPF 3-11-21"/>
    <s v="Mariana del Pozo"/>
    <m/>
    <m/>
    <m/>
    <m/>
    <s v="Electro Sumergible"/>
    <x v="1"/>
    <s v="Q"/>
    <s v="Batch"/>
    <n v="3.15456"/>
    <n v="47.32"/>
    <n v="47.32"/>
    <n v="47.32"/>
    <n v="1"/>
    <n v="47"/>
    <n v="47"/>
    <n v="47"/>
    <s v="Camioneros"/>
    <m/>
    <n v="2717"/>
    <s v="A"/>
    <s v="SP- 02"/>
    <s v="Señal Picada"/>
    <x v="1"/>
    <s v="SP-278BX960"/>
  </r>
  <r>
    <s v="BOLLAND &amp; CIA. S.A.U"/>
    <d v="2023-12-01T00:00:00"/>
    <s v="Rincon de los Sauces"/>
    <s v="Señal Picada VAM"/>
    <s v="SP- 03"/>
    <x v="0"/>
    <s v="Pozo productor "/>
    <x v="76"/>
    <s v="SP-63(I)"/>
    <m/>
    <s v="Integridad y Corrosión"/>
    <s v="Biocida"/>
    <s v="BX960"/>
    <n v="50600926"/>
    <n v="207"/>
    <n v="2.2770000000000001"/>
    <n v="204.72300000000001"/>
    <n v="100"/>
    <n v="46.06"/>
    <n v="15"/>
    <s v="Caudal de agua entre batchs"/>
    <s v="Batch Cuba"/>
    <n v="2"/>
    <n v="2"/>
    <n v="92.12"/>
    <n v="92.12"/>
    <n v="92.12"/>
    <d v="2016-09-23T00:00:00"/>
    <s v="Programado"/>
    <d v="2022-11-14T00:00:00"/>
    <s v="0309-OESTE-22"/>
    <s v="Mariana del Pozo"/>
    <m/>
    <m/>
    <m/>
    <m/>
    <s v="Electro Sumergible"/>
    <x v="1"/>
    <s v="Q"/>
    <s v="Batch"/>
    <n v="3.0708450000000003"/>
    <n v="46.06"/>
    <n v="46.06"/>
    <n v="46.06"/>
    <n v="1"/>
    <n v="46"/>
    <n v="46"/>
    <n v="46"/>
    <s v="SP 2"/>
    <m/>
    <n v="2666"/>
    <s v="A"/>
    <s v="SP- 03"/>
    <s v="Señal Picada"/>
    <x v="1"/>
    <s v="SP-63(I)BX960"/>
  </r>
  <r>
    <s v="BOLLAND &amp; CIA. S.A.U"/>
    <d v="2023-12-01T00:00:00"/>
    <s v="Rincon de los Sauces"/>
    <s v="Señal Picada VAM"/>
    <s v="SP- 06"/>
    <x v="0"/>
    <s v="Pozo productor "/>
    <x v="88"/>
    <s v="SP-311a"/>
    <m/>
    <s v="Integridad y Corrosión"/>
    <s v="Biocida"/>
    <s v="BX960"/>
    <n v="50600926"/>
    <n v="193.7"/>
    <n v="1.1619999999999999"/>
    <n v="192.53800000000001"/>
    <n v="250"/>
    <n v="72.2"/>
    <n v="25"/>
    <s v="Caudal de agua entre batchs"/>
    <s v="Batch Cuba"/>
    <n v="2"/>
    <n v="2"/>
    <n v="144.4"/>
    <n v="144.4"/>
    <n v="144.4"/>
    <d v="2016-09-07T00:00:00"/>
    <s v="Programado"/>
    <d v="2020-08-11T00:00:00"/>
    <s v="BND21-IT496-0820"/>
    <s v="Mariana del Pozo"/>
    <m/>
    <m/>
    <m/>
    <m/>
    <s v="Electro Sumergible"/>
    <x v="1"/>
    <s v="Q"/>
    <s v="Batch"/>
    <n v="4.8134500000000005"/>
    <n v="72.2"/>
    <n v="72.2"/>
    <n v="72.2"/>
    <n v="1"/>
    <n v="72"/>
    <n v="72"/>
    <n v="72"/>
    <s v="SP 2"/>
    <m/>
    <n v="2018"/>
    <s v="C"/>
    <s v="SP- 06"/>
    <s v="Señal Picada"/>
    <x v="1"/>
    <s v="SP-311aBX960"/>
  </r>
  <r>
    <s v="BOLLAND &amp; CIA. S.A.U"/>
    <d v="2023-12-01T00:00:00"/>
    <s v="Rincon de los Sauces"/>
    <s v="Señal Picada VAM"/>
    <s v="SP- 06"/>
    <x v="0"/>
    <s v="Pozo productor "/>
    <x v="85"/>
    <s v="SP-109a(I)"/>
    <m/>
    <s v="Integridad y Corrosión"/>
    <s v="Biocida"/>
    <s v="BX960"/>
    <n v="50600926"/>
    <n v="229.9"/>
    <n v="1.609"/>
    <n v="228.291"/>
    <n v="150"/>
    <n v="51.37"/>
    <n v="15"/>
    <s v="Caudal de agua entre batchs"/>
    <s v="Batch Cuba"/>
    <n v="2"/>
    <n v="2"/>
    <n v="102.74"/>
    <n v="102.74"/>
    <n v="102.74"/>
    <d v="2011-05-28T00:00:00"/>
    <s v="Programado"/>
    <d v="2023-01-30T00:00:00"/>
    <s v="Minuta YPF 31/1/23"/>
    <s v="Mariana del Pozo"/>
    <m/>
    <m/>
    <m/>
    <m/>
    <s v="Electro Sumergible"/>
    <x v="1"/>
    <s v="Q"/>
    <s v="Batch"/>
    <n v="3.4243649999999999"/>
    <n v="51.37"/>
    <n v="51.37"/>
    <n v="51.37"/>
    <n v="1"/>
    <n v="51"/>
    <n v="51"/>
    <n v="51"/>
    <s v="Camioneros"/>
    <m/>
    <n v="2000"/>
    <s v="B"/>
    <s v="SP- 06"/>
    <s v="Señal Picada"/>
    <x v="1"/>
    <s v="SP-109a(I)BX960"/>
  </r>
  <r>
    <s v="BOLLAND &amp; CIA. S.A.U"/>
    <d v="2023-12-01T00:00:00"/>
    <s v="Rincon de los Sauces"/>
    <s v="Señal Picada VAM"/>
    <s v="SCB- 01"/>
    <x v="2"/>
    <s v="Pozo productor "/>
    <x v="38"/>
    <s v="SCB-139a"/>
    <m/>
    <s v="Integridad y Corrosión"/>
    <s v="Inhibidor de corrosión"/>
    <s v="CY51W"/>
    <n v="1000232729"/>
    <n v="57"/>
    <n v="7.98"/>
    <n v="49.02"/>
    <n v="123"/>
    <n v="36.770000000000003"/>
    <n v="50"/>
    <s v="Caudal de agua entre batchs"/>
    <s v="Batch Camión"/>
    <n v="2"/>
    <n v="4"/>
    <n v="73.540000000000006"/>
    <n v="147.08000000000001"/>
    <n v="147.08000000000001"/>
    <d v="2023-04-11T00:00:00"/>
    <s v="Programado"/>
    <d v="2023-04-11T00:00:00"/>
    <s v="0099-OESTE-23"/>
    <s v="Mariana del Pozo"/>
    <m/>
    <m/>
    <m/>
    <m/>
    <s v="Bombeo Mecánico"/>
    <x v="1"/>
    <s v="Q"/>
    <s v="Batch&amp;Recirc"/>
    <n v="2.4510000000000001"/>
    <n v="36.770000000000003"/>
    <n v="36.770000000000003"/>
    <n v="36.770000000000003"/>
    <n v="1"/>
    <n v="37"/>
    <n v="37"/>
    <n v="37"/>
    <s v="SCB CHO "/>
    <m/>
    <n v="2025"/>
    <s v="A"/>
    <s v="SCB- 01"/>
    <s v="Señal Cerro Bayo"/>
    <x v="1"/>
    <s v="SCB-139aCY51W"/>
  </r>
  <r>
    <s v="BOLLAND &amp; CIA. S.A.U"/>
    <d v="2023-12-01T00:00:00"/>
    <s v="Rincon de los Sauces"/>
    <s v="Señal Picada VAM"/>
    <s v="SCB- 01"/>
    <x v="2"/>
    <s v="Pozo productor "/>
    <x v="38"/>
    <s v="SCB-139a"/>
    <m/>
    <s v="Integridad y Corrosión"/>
    <s v="Biocida"/>
    <s v="BX960"/>
    <n v="50600926"/>
    <n v="57"/>
    <n v="7.98"/>
    <n v="49.02"/>
    <n v="123"/>
    <n v="36.770000000000003"/>
    <n v="50"/>
    <s v="Caudal de agua entre batchs"/>
    <s v="Batch Camión"/>
    <n v="2"/>
    <n v="2"/>
    <n v="73.540000000000006"/>
    <n v="73.540000000000006"/>
    <n v="73.540000000000006"/>
    <d v="2023-04-18T00:00:00"/>
    <s v="Programado"/>
    <d v="2023-04-18T00:00:00"/>
    <s v="Minuta YPF 18-4-23"/>
    <s v="Mariana del Pozo"/>
    <m/>
    <m/>
    <m/>
    <m/>
    <s v="Bombeo Mecánico"/>
    <x v="1"/>
    <s v="Q"/>
    <s v="Batch"/>
    <n v="2.4510000000000001"/>
    <n v="36.770000000000003"/>
    <n v="36.770000000000003"/>
    <n v="36.770000000000003"/>
    <n v="1"/>
    <n v="37"/>
    <n v="37"/>
    <n v="37"/>
    <s v="SCB CHO "/>
    <m/>
    <n v="2025"/>
    <s v="A"/>
    <s v="SCB- 01"/>
    <s v="Señal Cerro Bayo"/>
    <x v="1"/>
    <s v="SCB-139aBX960"/>
  </r>
  <r>
    <s v="BOLLAND &amp; CIA. S.A.U"/>
    <d v="2023-12-01T00:00:00"/>
    <s v="Rincon de los Sauces"/>
    <s v="Señal Picada VAM"/>
    <s v="SP- 06"/>
    <x v="0"/>
    <s v="Pozo productor "/>
    <x v="145"/>
    <s v="SP-138(I)[00]a"/>
    <m/>
    <s v="Integridad y Corrosión"/>
    <s v="Biocida"/>
    <s v="BX960"/>
    <n v="50600926"/>
    <n v="153.19999999999999"/>
    <n v="6.3419999999999996"/>
    <n v="146.858"/>
    <n v="100"/>
    <n v="77.099999999999994"/>
    <n v="35"/>
    <s v="Caudal de agua entre batchs"/>
    <s v="Batch Camión"/>
    <n v="2"/>
    <n v="2"/>
    <n v="154.19999999999999"/>
    <n v="154.19999999999999"/>
    <n v="154.19999999999999"/>
    <d v="2023-03-14T00:00:00"/>
    <s v="Programado"/>
    <d v="2023-03-13T00:00:00"/>
    <s v="Mail Mariana del Pozo"/>
    <s v="Mariana del Pozo"/>
    <m/>
    <m/>
    <m/>
    <m/>
    <s v="Cavidad Progresiva"/>
    <x v="1"/>
    <s v="Q"/>
    <s v="Batch"/>
    <n v="5.1400299999999994"/>
    <n v="77.099999999999994"/>
    <n v="77.099999999999994"/>
    <n v="77.099999999999994"/>
    <n v="1"/>
    <n v="77"/>
    <n v="77"/>
    <n v="77"/>
    <s v="SP 3"/>
    <m/>
    <n v="1675"/>
    <s v="B"/>
    <s v="SP- 06"/>
    <s v="Señal Picada"/>
    <x v="1"/>
    <s v="SP-138(I)[00]aBX960"/>
  </r>
  <r>
    <s v="BOLLAND &amp; CIA. S.A.U"/>
    <d v="2023-12-01T00:00:00"/>
    <s v="Rincon de los Sauces"/>
    <s v="Señal Picada VAM"/>
    <s v="SP- 02"/>
    <x v="0"/>
    <s v="Pozo productor "/>
    <x v="150"/>
    <s v="SP-0044[00]a(I)"/>
    <m/>
    <s v="Integridad y Corrosión"/>
    <s v="Inhibidor de corrosión"/>
    <s v="CY51W"/>
    <n v="1000232729"/>
    <n v="43"/>
    <n v="2.0640000000000001"/>
    <n v="40.936"/>
    <n v="100"/>
    <n v="20"/>
    <n v="30"/>
    <s v="Caudal de agua entre batchs"/>
    <s v="Batch Camión"/>
    <n v="2"/>
    <n v="2"/>
    <n v="40"/>
    <n v="40"/>
    <n v="40"/>
    <d v="2011-11-02T00:00:00"/>
    <s v="Programado"/>
    <d v="2023-03-29T00:00:00"/>
    <s v="Minuta YPF 18-4-23"/>
    <s v="Mariana del Pozo"/>
    <m/>
    <m/>
    <m/>
    <m/>
    <s v="Cavidad Progresiva"/>
    <x v="1"/>
    <s v="Q"/>
    <s v="Batch&amp;Recirc"/>
    <n v="1.2280799999999998"/>
    <n v="18.420000000000002"/>
    <n v="20"/>
    <n v="20"/>
    <n v="1"/>
    <n v="18"/>
    <n v="20"/>
    <n v="20"/>
    <s v="Camioneros"/>
    <m/>
    <n v="2807"/>
    <s v="A"/>
    <s v="SP- 02"/>
    <s v="Señal Picada"/>
    <x v="1"/>
    <s v="SP-0044[00]a(I)CY51W"/>
  </r>
  <r>
    <s v="BOLLAND &amp; CIA. S.A.U"/>
    <d v="2023-12-01T00:00:00"/>
    <s v="Rincon de los Sauces"/>
    <s v="Señal Picada VAM"/>
    <s v="SP- 02"/>
    <x v="0"/>
    <s v="Pozo productor "/>
    <x v="69"/>
    <s v="SP-370[00]a"/>
    <m/>
    <s v="Aseguramiento de Flujo"/>
    <s v="Inhibidor de parafinas"/>
    <s v="IPB658"/>
    <n v="1000544363"/>
    <n v="2.5"/>
    <n v="2.125"/>
    <n v="0.375"/>
    <n v="100"/>
    <n v="31.88"/>
    <n v="1000"/>
    <s v="Caudal de neta durante el batch"/>
    <s v="Batch Camión"/>
    <n v="2"/>
    <n v="2"/>
    <n v="63.76"/>
    <n v="63.76"/>
    <n v="63.76"/>
    <d v="2022-05-24T00:00:00"/>
    <s v="Programado"/>
    <d v="2023-01-25T00:00:00"/>
    <s v="0025-OESTE-23"/>
    <s v="Mariana del Pozo"/>
    <m/>
    <m/>
    <m/>
    <m/>
    <s v="Cavidad Progresiva"/>
    <x v="1"/>
    <s v="Q"/>
    <s v="Batch"/>
    <n v="2.125"/>
    <n v="31.88"/>
    <n v="31.88"/>
    <n v="31.88"/>
    <n v="1"/>
    <n v="32"/>
    <n v="32"/>
    <n v="32"/>
    <s v="Camioneros"/>
    <m/>
    <s v="S/D"/>
    <s v="B"/>
    <s v="SP- 02"/>
    <s v="Señal Picada"/>
    <x v="1"/>
    <s v="SP-370[00]aIPB658"/>
  </r>
  <r>
    <s v="BOLLAND &amp; CIA. S.A.U"/>
    <d v="2023-12-01T00:00:00"/>
    <s v="Rincon de los Sauces"/>
    <s v="Señal Picada VAM"/>
    <s v="SP- 04"/>
    <x v="0"/>
    <s v="Pozo productor "/>
    <x v="151"/>
    <s v="SP-83"/>
    <m/>
    <s v="Integridad y Corrosión"/>
    <s v="Inhibidor de corrosión"/>
    <s v="CY51W"/>
    <n v="1000232729"/>
    <n v="108"/>
    <n v="3.78"/>
    <n v="104.22"/>
    <n v="10"/>
    <n v="39.08"/>
    <n v="25"/>
    <s v="Caudal de agua entre batchs"/>
    <s v="Batch Camión"/>
    <n v="2"/>
    <n v="0"/>
    <n v="78.16"/>
    <n v="0"/>
    <n v="0"/>
    <d v="2011-01-21T00:00:00"/>
    <s v="Programado"/>
    <d v="2021-11-03T00:00:00"/>
    <s v="Minuta YPF 3-11-21"/>
    <s v="Mariana del Pozo"/>
    <m/>
    <m/>
    <m/>
    <m/>
    <s v="Cavidad Progresiva"/>
    <x v="1"/>
    <s v="Q"/>
    <s v="Batch"/>
    <n v="2.6055000000000001"/>
    <n v="39.08"/>
    <n v="39.08"/>
    <n v="39.08"/>
    <n v="1"/>
    <n v="39"/>
    <n v="39"/>
    <n v="39"/>
    <s v="Camioneros"/>
    <m/>
    <n v="2731"/>
    <s v="A"/>
    <s v="SP- 04"/>
    <s v="Señal Picada"/>
    <x v="0"/>
    <s v="SP-83CY51W"/>
  </r>
  <r>
    <s v="BOLLAND &amp; CIA. S.A.U"/>
    <d v="2023-12-01T00:00:00"/>
    <s v="Rincon de los Sauces"/>
    <s v="Señal Picada VAM"/>
    <s v="SP- 01"/>
    <x v="0"/>
    <s v="Pozo productor "/>
    <x v="86"/>
    <s v="SP-251"/>
    <m/>
    <s v="Integridad y Corrosión"/>
    <s v="Biocida"/>
    <s v="BX960"/>
    <n v="50600926"/>
    <n v="206"/>
    <n v="2.06"/>
    <n v="203.94"/>
    <n v="100"/>
    <n v="85.65"/>
    <n v="28"/>
    <s v="Caudal de agua entre batchs"/>
    <s v="Batch Camión"/>
    <n v="2"/>
    <n v="2"/>
    <n v="171.3"/>
    <n v="171.3"/>
    <n v="171.3"/>
    <d v="2022-01-05T00:00:00"/>
    <s v="Programado"/>
    <d v="2022-01-06T00:00:00"/>
    <s v="Minuta YPF 5-1-22"/>
    <s v="Mariana del Pozo"/>
    <m/>
    <m/>
    <m/>
    <m/>
    <s v="Electro Sumergible"/>
    <x v="1"/>
    <s v="Q"/>
    <s v="Batch"/>
    <n v="5.7103199999999994"/>
    <n v="85.65"/>
    <n v="85.65"/>
    <n v="85.65"/>
    <n v="1"/>
    <n v="86"/>
    <n v="86"/>
    <n v="86"/>
    <s v="Camioneros"/>
    <m/>
    <n v="1513"/>
    <s v="B"/>
    <s v="SP- 01"/>
    <s v="Señal Picada"/>
    <x v="1"/>
    <s v="SP-251BX960"/>
  </r>
  <r>
    <s v="BOLLAND &amp; CIA. S.A.U"/>
    <d v="2023-12-01T00:00:00"/>
    <s v="Rincon de los Sauces"/>
    <s v="Señal Picada VAM"/>
    <s v="SP- 09"/>
    <x v="0"/>
    <s v="Pozo productor "/>
    <x v="108"/>
    <s v="SP-0294[00]a"/>
    <m/>
    <s v="Integridad y Corrosión"/>
    <s v="Biocida"/>
    <s v="BX960"/>
    <n v="50600926"/>
    <n v="183.1"/>
    <n v="2.38"/>
    <n v="180.72"/>
    <n v="50"/>
    <n v="94.88"/>
    <n v="35"/>
    <s v="Caudal de agua entre batchs"/>
    <s v="Batch Camión"/>
    <n v="2"/>
    <n v="2"/>
    <n v="189.76"/>
    <n v="189.76"/>
    <n v="189.76"/>
    <d v="2022-01-06T00:00:00"/>
    <s v="Programado"/>
    <d v="2021-01-05T00:00:00"/>
    <s v="Minuta YPF 5-1-22"/>
    <s v="Mariana del Pozo"/>
    <m/>
    <m/>
    <m/>
    <m/>
    <s v="Electro Sumergible"/>
    <x v="1"/>
    <s v="Q"/>
    <s v="Batch"/>
    <n v="6.3251999999999997"/>
    <n v="94.88"/>
    <n v="94.88"/>
    <n v="94.88"/>
    <n v="1"/>
    <n v="95"/>
    <n v="95"/>
    <n v="95"/>
    <s v="Camioneros"/>
    <m/>
    <n v="2069"/>
    <s v="B"/>
    <s v="SP- 09"/>
    <s v="Señal Picada"/>
    <x v="1"/>
    <s v="SP-0294[00]aBX960"/>
  </r>
  <r>
    <s v="BOLLAND &amp; CIA. S.A.U"/>
    <d v="2023-12-01T00:00:00"/>
    <s v="Rincon de los Sauces"/>
    <s v="Señal Picada VAM"/>
    <s v="SCB- 01"/>
    <x v="2"/>
    <s v="Pozo productor "/>
    <x v="25"/>
    <s v="SCB-138a"/>
    <m/>
    <s v="Integridad y Corrosión"/>
    <s v="Biocida"/>
    <s v="BX960"/>
    <n v="50600926"/>
    <n v="49"/>
    <n v="4.41"/>
    <n v="44.59"/>
    <n v="111"/>
    <n v="23.41"/>
    <n v="35"/>
    <s v="Caudal de agua durante el batch"/>
    <s v="Batch Camión"/>
    <n v="2"/>
    <n v="0"/>
    <n v="46.82"/>
    <n v="0"/>
    <n v="0"/>
    <d v="2021-09-30T00:00:00"/>
    <s v="Programado"/>
    <d v="2021-09-30T00:00:00"/>
    <s v="Minuta YPF 30-9-21"/>
    <s v="Mariana del Pozo"/>
    <m/>
    <m/>
    <m/>
    <m/>
    <s v="Bombeo Mecánico"/>
    <x v="1"/>
    <s v="Q"/>
    <s v="Batch"/>
    <n v="1.5606500000000001"/>
    <n v="23.41"/>
    <n v="23.41"/>
    <n v="23.41"/>
    <n v="1"/>
    <n v="23"/>
    <n v="23"/>
    <n v="23"/>
    <s v="SCB CHO "/>
    <m/>
    <n v="2123"/>
    <s v="B"/>
    <s v="SCB- 01"/>
    <s v="Señal Cerro Bayo"/>
    <x v="0"/>
    <s v="SCB-138aBX960"/>
  </r>
  <r>
    <s v="BOLLAND &amp; CIA. S.A.U"/>
    <d v="2023-12-01T00:00:00"/>
    <s v="Rincon de los Sauces"/>
    <s v="Señal Picada VAM"/>
    <s v="SCB- 01"/>
    <x v="2"/>
    <s v="Pozo productor "/>
    <x v="152"/>
    <s v="SCB-84a"/>
    <m/>
    <s v="Integridad y Corrosión"/>
    <s v="Inhibidor de corrosión"/>
    <s v="CY51W"/>
    <n v="1000232729"/>
    <n v="43"/>
    <n v="1.8919999999999999"/>
    <n v="41.107999999999997"/>
    <n v="467"/>
    <n v="20"/>
    <n v="13"/>
    <s v="Caudal de agua entre batchs"/>
    <s v="Batch Camión"/>
    <n v="2"/>
    <n v="4"/>
    <n v="40"/>
    <n v="80"/>
    <n v="80"/>
    <d v="2021-06-21T00:00:00"/>
    <s v="Programado"/>
    <d v="2021-06-11T00:00:00"/>
    <s v="BND21-IT636-0621"/>
    <s v="Mariana del Pozo"/>
    <m/>
    <m/>
    <m/>
    <m/>
    <s v="Bombeo Mecánico"/>
    <x v="1"/>
    <s v="Q"/>
    <s v="Batch"/>
    <n v="0.53440399999999999"/>
    <n v="8.02"/>
    <n v="20"/>
    <n v="20"/>
    <n v="0.2"/>
    <n v="8"/>
    <n v="20"/>
    <n v="20"/>
    <s v="SCB CHO "/>
    <n v="1"/>
    <n v="2337"/>
    <s v="C"/>
    <s v="SCB- 01"/>
    <s v="Señal Cerro Bayo"/>
    <x v="1"/>
    <s v="SCB-84aCY51W"/>
  </r>
  <r>
    <s v="BOLLAND &amp; CIA. S.A.U"/>
    <d v="2023-12-01T00:00:00"/>
    <s v="Rincon de los Sauces"/>
    <s v="Señal Picada VAM"/>
    <s v="SP- 02"/>
    <x v="0"/>
    <s v="Pozo productor "/>
    <x v="57"/>
    <s v="SP-116(I)[00]a"/>
    <m/>
    <s v="Integridad y Corrosión"/>
    <s v="Inhibidor de corrosión"/>
    <s v="CY51W"/>
    <n v="1000232729"/>
    <n v="113.4"/>
    <n v="3.629"/>
    <n v="109.771"/>
    <n v="100"/>
    <n v="41.16"/>
    <n v="25"/>
    <s v="Caudal de agua durante el batch"/>
    <s v="Batch Camión"/>
    <n v="2"/>
    <n v="2"/>
    <n v="82.32"/>
    <n v="82.32"/>
    <n v="82.32"/>
    <d v="2021-09-30T00:00:00"/>
    <s v="Programado"/>
    <d v="2021-09-30T00:00:00"/>
    <s v="Minuta YPF 30-9-21"/>
    <s v="Mariana del Pozo"/>
    <m/>
    <m/>
    <m/>
    <m/>
    <s v="Cavidad Progresiva"/>
    <x v="1"/>
    <s v="Q"/>
    <s v="Batch"/>
    <n v="2.744275"/>
    <n v="41.16"/>
    <n v="41.16"/>
    <n v="41.16"/>
    <n v="1"/>
    <n v="41"/>
    <n v="41"/>
    <n v="41"/>
    <s v="Camioneros"/>
    <m/>
    <s v="S/D"/>
    <s v="A"/>
    <s v="SP- 02"/>
    <s v="Señal Picada"/>
    <x v="1"/>
    <s v="SP-116(I)[00]aCY51W"/>
  </r>
  <r>
    <s v="BOLLAND &amp; CIA. S.A.U"/>
    <d v="2023-12-01T00:00:00"/>
    <s v="Rincon de los Sauces"/>
    <s v="Señal Picada VAM"/>
    <s v="VAM"/>
    <x v="3"/>
    <s v="Pozo productor "/>
    <x v="131"/>
    <s v="VAM-45a"/>
    <m/>
    <s v="Integridad y Corrosión"/>
    <s v="Inhibidor de corrosión"/>
    <s v="CY51W"/>
    <n v="1000232729"/>
    <n v="43"/>
    <n v="7.74"/>
    <n v="35.26"/>
    <n v="1048"/>
    <n v="52.89"/>
    <n v="100"/>
    <s v="Caudal de agua entre batchs"/>
    <s v="Batch Camión"/>
    <n v="2"/>
    <n v="2"/>
    <n v="105.78"/>
    <n v="105.78"/>
    <n v="105.78"/>
    <d v="2015-02-03T00:00:00"/>
    <s v="Programado"/>
    <d v="2021-11-03T00:00:00"/>
    <s v="Minuta YPF 3-11-21"/>
    <s v="Mariana del Pozo"/>
    <m/>
    <m/>
    <m/>
    <m/>
    <s v="Bombeo Mecánico"/>
    <x v="1"/>
    <s v="Q"/>
    <s v="Batch"/>
    <n v="3.5259999999999998"/>
    <n v="52.89"/>
    <n v="52.89"/>
    <n v="52.89"/>
    <n v="1"/>
    <n v="53"/>
    <n v="53"/>
    <n v="53"/>
    <s v="VAM"/>
    <m/>
    <n v="2966"/>
    <s v="A"/>
    <s v="VAM"/>
    <s v="Volcán Auca Mahuida"/>
    <x v="1"/>
    <s v="VAM-45aCY51W"/>
  </r>
  <r>
    <s v="BOLLAND &amp; CIA. S.A.U"/>
    <d v="2023-12-01T00:00:00"/>
    <s v="Rincon de los Sauces"/>
    <s v="Señal Picada VAM"/>
    <s v="SP- 09"/>
    <x v="0"/>
    <s v="Pozo productor "/>
    <x v="112"/>
    <s v="SP-503a"/>
    <m/>
    <s v="Integridad y Corrosión"/>
    <s v="Biocida"/>
    <s v="BX960"/>
    <n v="50600926"/>
    <n v="29"/>
    <n v="5.6"/>
    <n v="23.4"/>
    <n v="200"/>
    <n v="20"/>
    <n v="50"/>
    <s v="Caudal de agua entre batchs"/>
    <s v="Batch Camión"/>
    <n v="2"/>
    <n v="2"/>
    <n v="40"/>
    <n v="40"/>
    <n v="40"/>
    <d v="2021-04-29T00:00:00"/>
    <s v="Programado"/>
    <d v="2020-12-23T00:00:00"/>
    <s v="BND21-IT550-1220"/>
    <s v="Mariana del Pozo"/>
    <m/>
    <m/>
    <m/>
    <m/>
    <s v="Cavidad Progresiva"/>
    <x v="1"/>
    <s v="Q"/>
    <s v="Batch"/>
    <n v="1.17"/>
    <n v="17.55"/>
    <n v="20"/>
    <n v="20"/>
    <n v="1"/>
    <n v="18"/>
    <n v="20"/>
    <n v="20"/>
    <s v="Camioneros"/>
    <m/>
    <n v="1868"/>
    <s v="A"/>
    <s v="SP- 09"/>
    <s v="Señal Picada"/>
    <x v="1"/>
    <s v="SP-503aBX960"/>
  </r>
  <r>
    <s v="BOLLAND &amp; CIA. S.A.U"/>
    <d v="2023-12-01T00:00:00"/>
    <s v="Rincon de los Sauces"/>
    <s v="Señal Picada VAM"/>
    <s v="SP- 06"/>
    <x v="0"/>
    <s v="Pozo productor "/>
    <x v="153"/>
    <s v="SP-511a"/>
    <m/>
    <s v="Integridad y Corrosión"/>
    <s v="Biocida"/>
    <s v="BX960"/>
    <n v="50600926"/>
    <n v="30"/>
    <n v="2.94"/>
    <n v="27.06"/>
    <n v="100"/>
    <n v="22.32"/>
    <n v="55"/>
    <s v="Caudal de agua entre batchs"/>
    <s v="Batch Camión"/>
    <n v="2"/>
    <n v="2"/>
    <n v="44.64"/>
    <n v="44.64"/>
    <n v="44.64"/>
    <d v="2023-01-30T00:00:00"/>
    <s v="Programado"/>
    <d v="2023-01-11T00:00:00"/>
    <s v="0008-OESTE-23"/>
    <s v="Mariana del Pozo"/>
    <m/>
    <m/>
    <m/>
    <m/>
    <s v="Cavidad Progresiva"/>
    <x v="1"/>
    <s v="Q"/>
    <s v="Batch"/>
    <n v="1.4883"/>
    <n v="22.32"/>
    <n v="22.32"/>
    <n v="22.32"/>
    <n v="1"/>
    <n v="22"/>
    <n v="22"/>
    <n v="22"/>
    <s v="Camioneros"/>
    <m/>
    <s v="S/D"/>
    <s v="A"/>
    <s v="SP- 06"/>
    <s v="Señal Picada"/>
    <x v="1"/>
    <s v="SP-511aBX960"/>
  </r>
  <r>
    <s v="BOLLAND &amp; CIA. S.A.U"/>
    <d v="2023-12-01T00:00:00"/>
    <s v="Rincon de los Sauces"/>
    <s v="Señal Picada VAM"/>
    <s v="SP- 06"/>
    <x v="0"/>
    <s v="Pozo productor "/>
    <x v="153"/>
    <s v="SP-511a"/>
    <m/>
    <s v="Integridad y Corrosión"/>
    <s v="Inhibidor de corrosión"/>
    <s v="CY51W"/>
    <n v="1000232729"/>
    <n v="30"/>
    <n v="2.94"/>
    <n v="27.06"/>
    <n v="100"/>
    <n v="22.32"/>
    <n v="55"/>
    <s v="Caudal de agua entre batchs"/>
    <s v="Batch Camión"/>
    <n v="2"/>
    <n v="2"/>
    <n v="44.64"/>
    <n v="44.64"/>
    <n v="44.64"/>
    <d v="2023-01-30T00:00:00"/>
    <s v="Programado"/>
    <d v="2023-01-11T00:00:00"/>
    <s v="0008-OESTE-23"/>
    <s v="Mariana del Pozo"/>
    <m/>
    <m/>
    <m/>
    <m/>
    <s v="Cavidad Progresiva"/>
    <x v="1"/>
    <s v="Q"/>
    <s v="Batch"/>
    <n v="1.4883"/>
    <n v="22.32"/>
    <n v="22.32"/>
    <n v="22.32"/>
    <n v="1"/>
    <n v="22"/>
    <n v="22"/>
    <n v="22"/>
    <s v="Camioneros"/>
    <m/>
    <s v="S/D"/>
    <s v="A"/>
    <s v="SP- 06"/>
    <s v="Señal Picada"/>
    <x v="1"/>
    <s v="SP-511aCY51W"/>
  </r>
  <r>
    <s v="BOLLAND &amp; CIA. S.A.U"/>
    <d v="2023-12-01T00:00:00"/>
    <s v="Rincon de los Sauces"/>
    <s v="Señal Picada VAM"/>
    <s v="VAM"/>
    <x v="3"/>
    <s v="Pozo productor "/>
    <x v="128"/>
    <s v="VAM-26a"/>
    <m/>
    <s v="Integridad y Corrosión"/>
    <s v="Biocida"/>
    <s v="BX960"/>
    <n v="50600926"/>
    <n v="10.5"/>
    <n v="2.625"/>
    <n v="7.875"/>
    <n v="1500"/>
    <n v="20"/>
    <n v="125"/>
    <s v="Caudal de agua entre batchs"/>
    <s v="Batch Camión"/>
    <n v="2"/>
    <n v="2"/>
    <n v="40"/>
    <n v="40"/>
    <n v="40"/>
    <d v="2021-04-29T00:00:00"/>
    <s v="Programado"/>
    <d v="2023-04-12T00:00:00"/>
    <s v="0102-OESTE-23"/>
    <s v="Mariana del Pozo"/>
    <m/>
    <m/>
    <m/>
    <m/>
    <s v="Bombeo Hidráulico"/>
    <x v="1"/>
    <s v="Q"/>
    <s v="Batch"/>
    <n v="0.984375"/>
    <n v="14.77"/>
    <n v="20"/>
    <n v="20"/>
    <n v="1"/>
    <n v="15"/>
    <n v="20"/>
    <n v="20"/>
    <s v="VAM"/>
    <m/>
    <n v="1721"/>
    <s v="B"/>
    <s v="VAM"/>
    <s v="Volcán Auca Mahuida"/>
    <x v="1"/>
    <s v="VAM-26aBX960"/>
  </r>
  <r>
    <s v="BOLLAND &amp; CIA. S.A.U"/>
    <d v="2023-12-01T00:00:00"/>
    <s v="Rincon de los Sauces"/>
    <s v="Señal Picada VAM"/>
    <s v="SP- 07"/>
    <x v="0"/>
    <s v="Pozo productor "/>
    <x v="149"/>
    <s v="SP-476a"/>
    <m/>
    <s v="Integridad y Corrosión"/>
    <s v="Biocida"/>
    <s v="BX960"/>
    <n v="50600926"/>
    <n v="198"/>
    <n v="1.98"/>
    <n v="196.02"/>
    <n v="10"/>
    <n v="102.91"/>
    <n v="35"/>
    <s v="Caudal de agua entre batchs"/>
    <s v="Batch Camión"/>
    <n v="2"/>
    <n v="2"/>
    <n v="205.82"/>
    <n v="205.82"/>
    <n v="205.82"/>
    <d v="2022-10-05T00:00:00"/>
    <s v="Programado"/>
    <d v="2022-10-05T00:00:00"/>
    <s v="Minuta YPF 5/10/22"/>
    <s v="Mariana del Pozo"/>
    <m/>
    <m/>
    <m/>
    <m/>
    <s v="Electro Sumergible"/>
    <x v="1"/>
    <s v="Q"/>
    <s v="Batch"/>
    <n v="6.8607000000000005"/>
    <n v="102.91"/>
    <n v="102.91"/>
    <n v="102.91"/>
    <n v="1"/>
    <n v="103"/>
    <n v="103"/>
    <n v="103"/>
    <s v="Camioneros"/>
    <m/>
    <n v="1512"/>
    <s v="A"/>
    <s v="SP- 07"/>
    <s v="Señal Picada"/>
    <x v="1"/>
    <s v="SP-476aBX960"/>
  </r>
  <r>
    <s v="BOLLAND &amp; CIA. S.A.U"/>
    <d v="2023-12-01T00:00:00"/>
    <s v="Rincon de los Sauces"/>
    <s v="Señal Picada VAM"/>
    <s v="SP- 06"/>
    <x v="0"/>
    <s v="Pozo productor "/>
    <x v="154"/>
    <s v="SP-307a"/>
    <m/>
    <s v="Integridad y Corrosión"/>
    <s v="Inhibidor de corrosión"/>
    <s v="CY51W"/>
    <n v="1000232729"/>
    <n v="22.7"/>
    <n v="1.4750000000000001"/>
    <n v="21.225000000000001"/>
    <n v="10"/>
    <n v="20"/>
    <n v="50"/>
    <s v="Caudal de agua entre batchs"/>
    <s v="Batch Camión"/>
    <n v="2"/>
    <n v="2"/>
    <n v="40"/>
    <n v="40"/>
    <n v="40"/>
    <d v="2020-01-21T00:00:00"/>
    <s v="Programado"/>
    <d v="2021-07-07T00:00:00"/>
    <s v="BND21-IT646-0721"/>
    <s v="Mariana del Pozo"/>
    <m/>
    <m/>
    <m/>
    <m/>
    <s v="Cavidad Progresiva"/>
    <x v="1"/>
    <s v="Q"/>
    <s v="Batch"/>
    <n v="1.06125"/>
    <n v="15.92"/>
    <n v="20"/>
    <n v="20"/>
    <n v="1"/>
    <n v="16"/>
    <n v="20"/>
    <n v="20"/>
    <s v="Camioneros"/>
    <m/>
    <n v="1613"/>
    <s v="C"/>
    <s v="SP- 06"/>
    <s v="Señal Picada"/>
    <x v="1"/>
    <s v="SP-307aCY51W"/>
  </r>
  <r>
    <s v="BOLLAND &amp; CIA. S.A.U"/>
    <d v="2023-12-01T00:00:00"/>
    <s v="Rincon de los Sauces"/>
    <s v="Señal Picada VAM"/>
    <s v=""/>
    <x v="0"/>
    <s v="Pozo productor "/>
    <x v="103"/>
    <s v="SP-440a"/>
    <m/>
    <s v="Integridad y Corrosión"/>
    <s v="Biocida"/>
    <s v="BX960"/>
    <n v="50600926"/>
    <n v="48.5"/>
    <n v="1.6970000000000001"/>
    <n v="46.802999999999997"/>
    <n v="0"/>
    <n v="35.1"/>
    <n v="50"/>
    <s v="Caudal de agua entre batchs"/>
    <s v="Batch Camión"/>
    <n v="2"/>
    <n v="2"/>
    <n v="70.2"/>
    <n v="70.2"/>
    <n v="70.2"/>
    <d v="2022-02-07T00:00:00"/>
    <s v="Programado"/>
    <d v="2022-02-02T00:00:00"/>
    <s v="0025-OESTE-22"/>
    <s v="Mariana del Pozo"/>
    <m/>
    <m/>
    <m/>
    <m/>
    <s v="Cavidad Progresiva"/>
    <x v="1"/>
    <s v="Q"/>
    <s v="Batch"/>
    <n v="2.3401499999999995"/>
    <n v="35.1"/>
    <n v="35.1"/>
    <n v="35.1"/>
    <n v="1"/>
    <n v="35"/>
    <n v="35"/>
    <n v="35"/>
    <s v="Camioneros"/>
    <m/>
    <s v="S/D"/>
    <s v="B"/>
    <s v=""/>
    <s v="Señal Picada"/>
    <x v="1"/>
    <s v="SP-440aBX960"/>
  </r>
  <r>
    <s v="BOLLAND &amp; CIA. S.A.U"/>
    <d v="2023-12-01T00:00:00"/>
    <s v="Rincon de los Sauces"/>
    <s v="Señal Picada VAM"/>
    <s v=""/>
    <x v="0"/>
    <s v="Pozo productor "/>
    <x v="103"/>
    <s v="SP-440a"/>
    <m/>
    <s v="Integridad y Corrosión"/>
    <s v="Inhibidor de corrosión"/>
    <s v="CY51W"/>
    <n v="1000232729"/>
    <n v="48.5"/>
    <n v="1.6970000000000001"/>
    <n v="46.802999999999997"/>
    <n v="0"/>
    <n v="35.1"/>
    <n v="50"/>
    <s v="Caudal de agua entre batchs"/>
    <s v="Batch Camión"/>
    <n v="2"/>
    <n v="2"/>
    <n v="70.2"/>
    <n v="70.2"/>
    <n v="70.2"/>
    <d v="2022-02-07T00:00:00"/>
    <s v="Programado"/>
    <d v="2022-02-02T00:00:00"/>
    <s v="0025-OESTE-22"/>
    <s v="Mariana del Pozo"/>
    <m/>
    <m/>
    <m/>
    <m/>
    <s v="Cavidad Progresiva"/>
    <x v="1"/>
    <s v="Q"/>
    <s v="Batch"/>
    <n v="2.3401499999999995"/>
    <n v="35.1"/>
    <n v="35.1"/>
    <n v="35.1"/>
    <n v="1"/>
    <n v="35"/>
    <n v="35"/>
    <n v="35"/>
    <s v="Camioneros"/>
    <m/>
    <s v="S/D"/>
    <s v="B"/>
    <s v=""/>
    <s v="Señal Picada"/>
    <x v="1"/>
    <s v="SP-440aCY51W"/>
  </r>
  <r>
    <s v="BOLLAND &amp; CIA. S.A.U"/>
    <d v="2023-12-01T00:00:00"/>
    <s v="Rincon de los Sauces"/>
    <s v="Señal Picada VAM"/>
    <s v="SP- 06"/>
    <x v="0"/>
    <s v="Pozo productor "/>
    <x v="154"/>
    <s v="SP-307a"/>
    <m/>
    <s v="Integridad y Corrosión"/>
    <s v="Biocida"/>
    <s v="BX960"/>
    <n v="50600926"/>
    <n v="22.7"/>
    <n v="1.4750000000000001"/>
    <n v="21.225000000000001"/>
    <n v="10"/>
    <n v="20"/>
    <n v="40"/>
    <s v="Caudal de agua entre batchs"/>
    <s v="Batch Camión"/>
    <n v="2"/>
    <n v="2"/>
    <n v="40"/>
    <n v="40"/>
    <n v="40"/>
    <d v="2020-01-21T00:00:00"/>
    <s v="Programado"/>
    <d v="2021-07-07T00:00:00"/>
    <s v="BND21-IT646-0721"/>
    <s v="Mariana del Pozo"/>
    <m/>
    <m/>
    <m/>
    <m/>
    <s v="Cavidad Progresiva"/>
    <x v="1"/>
    <s v="Q"/>
    <s v="Batch"/>
    <n v="0.84899999999999998"/>
    <n v="12.74"/>
    <n v="20"/>
    <n v="20"/>
    <n v="1"/>
    <n v="13"/>
    <n v="20"/>
    <n v="20"/>
    <s v="Camioneros"/>
    <m/>
    <n v="1613"/>
    <s v="C"/>
    <s v="SP- 06"/>
    <s v="Señal Picada"/>
    <x v="1"/>
    <s v="SP-307aBX960"/>
  </r>
  <r>
    <s v="BOLLAND &amp; CIA. S.A.U"/>
    <d v="2023-12-01T00:00:00"/>
    <s v="Rincon de los Sauces"/>
    <s v="Señal Picada VAM"/>
    <s v="PB- 01"/>
    <x v="1"/>
    <s v="Pozo productor "/>
    <x v="155"/>
    <s v="PuB-123"/>
    <m/>
    <s v="Integridad y Corrosión"/>
    <s v="Inhibidor de corrosión"/>
    <s v="CY51W"/>
    <n v="1000232729"/>
    <n v="16.3"/>
    <n v="1.956"/>
    <n v="14.343999999999999"/>
    <n v="0"/>
    <n v="47.34"/>
    <n v="110"/>
    <s v="Caudal de agua entre batchs"/>
    <s v="Batch Camión"/>
    <n v="1"/>
    <n v="1"/>
    <n v="47.34"/>
    <n v="47.34"/>
    <n v="47.34"/>
    <d v="2019-09-27T00:00:00"/>
    <s v="Programado"/>
    <d v="2019-08-22T00:00:00"/>
    <s v="BND21-IT418-0819"/>
    <s v="Mariana del Pozo"/>
    <m/>
    <m/>
    <m/>
    <m/>
    <s v="Cavidad Progresiva"/>
    <x v="1"/>
    <s v="M"/>
    <s v="Batch"/>
    <n v="1.5778399999999999"/>
    <n v="47.34"/>
    <n v="47.34"/>
    <n v="47.34"/>
    <n v="1"/>
    <n v="47"/>
    <n v="47"/>
    <n v="47"/>
    <s v="Camioneros"/>
    <m/>
    <n v="1629"/>
    <s v="B"/>
    <s v="PB- 01"/>
    <s v="Punta Barda"/>
    <x v="1"/>
    <s v="PuB-123CY51W"/>
  </r>
  <r>
    <s v="BOLLAND &amp; CIA. S.A.U"/>
    <d v="2023-12-01T00:00:00"/>
    <s v="Rincon de los Sauces"/>
    <s v="Señal Picada VAM"/>
    <s v="PB- 03"/>
    <x v="1"/>
    <s v="Pozo productor "/>
    <x v="156"/>
    <s v="PuB-109a"/>
    <m/>
    <s v="Integridad y Corrosión"/>
    <s v="Inhibidor de corrosión"/>
    <s v="CY51W"/>
    <n v="1000232729"/>
    <n v="48.3"/>
    <n v="2.56"/>
    <n v="45.74"/>
    <n v="10"/>
    <n v="24.01"/>
    <n v="35"/>
    <s v="Caudal de agua entre batchs"/>
    <s v="Batch Camión"/>
    <n v="2"/>
    <n v="2"/>
    <n v="48.02"/>
    <n v="48.02"/>
    <n v="48.02"/>
    <d v="2023-01-30T00:00:00"/>
    <s v="Programado"/>
    <d v="2023-01-17T00:00:00"/>
    <s v="0016-OESTE-23"/>
    <s v="Mariana del Pozo"/>
    <m/>
    <m/>
    <m/>
    <m/>
    <s v="Bombeo Mecánico"/>
    <x v="1"/>
    <s v="Q"/>
    <s v="Batch"/>
    <n v="1.6009"/>
    <n v="24.01"/>
    <n v="24.01"/>
    <n v="24.01"/>
    <n v="1"/>
    <n v="24"/>
    <n v="24"/>
    <n v="24"/>
    <s v="Camioneros"/>
    <m/>
    <n v="1919"/>
    <s v="B"/>
    <s v="PB- 03"/>
    <s v="Punta Barda"/>
    <x v="1"/>
    <s v="PuB-109aCY51W"/>
  </r>
  <r>
    <s v="BOLLAND &amp; CIA. S.A.U"/>
    <d v="2023-12-01T00:00:00"/>
    <s v="Rincon de los Sauces"/>
    <s v="Señal Picada VAM"/>
    <s v="PB- 01"/>
    <x v="1"/>
    <s v="Pozo productor "/>
    <x v="155"/>
    <s v="PuB-123"/>
    <m/>
    <s v="Integridad y Corrosión"/>
    <s v="Biocida"/>
    <s v="BX960"/>
    <n v="50600926"/>
    <n v="16.3"/>
    <n v="1.956"/>
    <n v="14.343999999999999"/>
    <n v="0"/>
    <n v="71"/>
    <n v="165"/>
    <s v="Caudal de agua entre batchs"/>
    <s v="Batch Camión"/>
    <n v="1"/>
    <n v="1"/>
    <n v="71"/>
    <n v="71"/>
    <n v="71"/>
    <d v="2019-09-27T00:00:00"/>
    <s v="Programado"/>
    <d v="2019-08-22T00:00:00"/>
    <s v="BND21-IT418-0819"/>
    <s v="Mariana del Pozo"/>
    <m/>
    <m/>
    <m/>
    <m/>
    <s v="Cavidad Progresiva"/>
    <x v="1"/>
    <s v="M"/>
    <s v="Batch"/>
    <n v="2.3667599999999998"/>
    <n v="71"/>
    <n v="71"/>
    <n v="71"/>
    <n v="1"/>
    <n v="71"/>
    <n v="71"/>
    <n v="71"/>
    <s v="Camioneros"/>
    <m/>
    <n v="1629"/>
    <s v="B"/>
    <s v="PB- 01"/>
    <s v="Punta Barda"/>
    <x v="1"/>
    <s v="PuB-123BX960"/>
  </r>
  <r>
    <s v="BOLLAND &amp; CIA. S.A.U"/>
    <d v="2023-12-01T00:00:00"/>
    <s v="Rincon de los Sauces"/>
    <s v="Señal Picada VAM"/>
    <s v="PB- 01"/>
    <x v="1"/>
    <s v="Pozo productor "/>
    <x v="157"/>
    <s v="PuB-203[00]a"/>
    <m/>
    <s v="Integridad y Corrosión"/>
    <s v="Inhibidor de corrosión"/>
    <s v="CY51W"/>
    <n v="1000232729"/>
    <n v="74.8"/>
    <n v="6.3579999999999997"/>
    <n v="68.441999999999993"/>
    <n v="2"/>
    <n v="35.93"/>
    <n v="35"/>
    <s v="Caudal de agua entre batchs"/>
    <s v="Batch Camión"/>
    <n v="2"/>
    <n v="2"/>
    <n v="71.86"/>
    <n v="71.86"/>
    <n v="71.86"/>
    <d v="2021-09-30T00:00:00"/>
    <s v="Programado"/>
    <d v="2021-09-30T00:00:00"/>
    <s v="Minuta YPF 30-9-21"/>
    <s v="Mariana del Pozo"/>
    <m/>
    <m/>
    <m/>
    <m/>
    <s v="Cavidad Progresiva"/>
    <x v="1"/>
    <s v="Q"/>
    <s v="Batch&amp;Recirc"/>
    <n v="2.39547"/>
    <n v="35.93"/>
    <n v="35.93"/>
    <n v="35.93"/>
    <n v="1"/>
    <n v="36"/>
    <n v="36"/>
    <n v="36"/>
    <s v="Camioneros"/>
    <m/>
    <n v="1632"/>
    <s v="A"/>
    <s v="PB- 01"/>
    <s v="Punta Barda"/>
    <x v="1"/>
    <s v="PuB-203[00]aCY51W"/>
  </r>
  <r>
    <s v="BOLLAND &amp; CIA. S.A.U"/>
    <d v="2023-12-01T00:00:00"/>
    <s v="Rincon de los Sauces"/>
    <s v="Señal Picada VAM"/>
    <s v="PB- 01"/>
    <x v="1"/>
    <s v="Pozo productor "/>
    <x v="157"/>
    <s v="PuB-203[00]a"/>
    <m/>
    <s v="Integridad y Corrosión"/>
    <s v="Biocida"/>
    <s v="BX960"/>
    <n v="50600926"/>
    <n v="74.8"/>
    <n v="6.3579999999999997"/>
    <n v="68.441999999999993"/>
    <n v="2"/>
    <n v="35.93"/>
    <n v="35"/>
    <s v="Caudal de agua entre batchs"/>
    <s v="Batch Camión"/>
    <n v="2"/>
    <n v="2"/>
    <n v="71.86"/>
    <n v="71.86"/>
    <n v="71.86"/>
    <d v="2021-09-30T00:00:00"/>
    <s v="Programado"/>
    <d v="2021-09-30T00:00:00"/>
    <s v="Minuta YPF 30-9-21"/>
    <s v="Mariana del Pozo"/>
    <m/>
    <m/>
    <m/>
    <m/>
    <s v="Cavidad Progresiva"/>
    <x v="1"/>
    <s v="Q"/>
    <s v="Batch"/>
    <n v="2.39547"/>
    <n v="35.93"/>
    <n v="35.93"/>
    <n v="35.93"/>
    <n v="1"/>
    <n v="36"/>
    <n v="36"/>
    <n v="36"/>
    <s v="Camioneros"/>
    <m/>
    <n v="1632"/>
    <s v="A"/>
    <s v="PB- 01"/>
    <s v="Punta Barda"/>
    <x v="1"/>
    <s v="PuB-203[00]aBX960"/>
  </r>
  <r>
    <s v="BOLLAND &amp; CIA. S.A.U"/>
    <d v="2023-12-01T00:00:00"/>
    <s v="Rincon de los Sauces"/>
    <s v="Señal Picada VAM"/>
    <s v="PB- 01"/>
    <x v="1"/>
    <s v="Pozo productor "/>
    <x v="158"/>
    <s v="PuB-128a"/>
    <m/>
    <s v="Integridad y Corrosión"/>
    <s v="Inhibidor de corrosión"/>
    <s v="CY51W"/>
    <n v="1000232729"/>
    <n v="56.6"/>
    <n v="3.6219999999999999"/>
    <n v="52.978000000000002"/>
    <n v="2"/>
    <n v="39.729999999999997"/>
    <n v="50"/>
    <s v="Caudal de agua entre batchs"/>
    <s v="Batch Camión"/>
    <n v="2"/>
    <n v="2"/>
    <n v="79.459999999999994"/>
    <n v="79.459999999999994"/>
    <n v="79.459999999999994"/>
    <d v="2011-07-13T00:00:00"/>
    <s v="Programado"/>
    <d v="2020-11-20T00:00:00"/>
    <s v="BND21-IT515-1020"/>
    <s v="Mariana del Pozo"/>
    <m/>
    <m/>
    <m/>
    <m/>
    <s v="Cavidad Progresiva"/>
    <x v="1"/>
    <s v="Q"/>
    <s v="Batch"/>
    <n v="2.6489000000000003"/>
    <n v="39.729999999999997"/>
    <n v="39.729999999999997"/>
    <n v="39.729999999999997"/>
    <n v="1"/>
    <n v="40"/>
    <n v="40"/>
    <n v="40"/>
    <s v="SP 1"/>
    <m/>
    <n v="2501"/>
    <s v="B"/>
    <s v="PB- 01"/>
    <s v="Punta Barda"/>
    <x v="1"/>
    <s v="PuB-128aCY51W"/>
  </r>
  <r>
    <s v="BOLLAND &amp; CIA. S.A.U"/>
    <d v="2023-12-01T00:00:00"/>
    <s v="Rincon de los Sauces"/>
    <s v="Señal Picada VAM"/>
    <s v="PB- 01"/>
    <x v="1"/>
    <s v="Pozo productor "/>
    <x v="159"/>
    <s v="PuB-136[00]a"/>
    <m/>
    <s v="Integridad y Corrosión"/>
    <s v="Inhibidor de corrosión"/>
    <s v="CY51W"/>
    <n v="1000232729"/>
    <n v="123.9"/>
    <n v="3.3450000000000002"/>
    <n v="120.55500000000001"/>
    <n v="2"/>
    <n v="72.33"/>
    <n v="40"/>
    <s v="Caudal de agua entre batchs"/>
    <s v="Batch Camión"/>
    <n v="2"/>
    <n v="2"/>
    <n v="144.66"/>
    <n v="144.66"/>
    <n v="144.66"/>
    <d v="2016-04-27T00:00:00"/>
    <s v="Programado"/>
    <d v="2022-09-27T00:00:00"/>
    <s v="0265-OESTE-22"/>
    <m/>
    <m/>
    <m/>
    <m/>
    <m/>
    <s v="Cavidad Progresiva"/>
    <x v="1"/>
    <s v="Q"/>
    <s v="Batch"/>
    <n v="4.8222000000000005"/>
    <n v="72.33"/>
    <n v="72.33"/>
    <n v="72.33"/>
    <n v="1"/>
    <n v="72"/>
    <n v="72"/>
    <n v="72"/>
    <s v="Camioneros"/>
    <m/>
    <s v="S/D"/>
    <s v="A"/>
    <s v="PB- 01"/>
    <s v="Punta Barda"/>
    <x v="1"/>
    <s v="PuB-136[00]aCY51W"/>
  </r>
  <r>
    <s v="BOLLAND &amp; CIA. S.A.U"/>
    <d v="2023-12-01T00:00:00"/>
    <s v="Rincon de los Sauces"/>
    <s v="Señal Picada VAM"/>
    <s v="PB- 01"/>
    <x v="1"/>
    <s v="Pozo productor "/>
    <x v="160"/>
    <s v="PuB-5"/>
    <m/>
    <s v="Integridad y Corrosión"/>
    <s v="Inhibidor de corrosión"/>
    <s v="CY51W"/>
    <n v="1000232729"/>
    <n v="0"/>
    <n v="0"/>
    <n v="0"/>
    <n v="0"/>
    <n v="20"/>
    <n v="23"/>
    <s v="Caudal de agua entre batchs"/>
    <s v="Batch Camión"/>
    <n v="1"/>
    <n v="0"/>
    <n v="20"/>
    <n v="0"/>
    <n v="0"/>
    <d v="2012-08-15T00:00:00"/>
    <s v="Programado"/>
    <d v="2020-06-30T00:00:00"/>
    <s v="BNDFI 0001-8 - Minuta YPF 30-06-2020"/>
    <s v="Mariana del Pozo"/>
    <m/>
    <m/>
    <m/>
    <m/>
    <s v=""/>
    <x v="1"/>
    <s v="M"/>
    <s v="Batch"/>
    <n v="0"/>
    <n v="0"/>
    <n v="20"/>
    <n v="20"/>
    <n v="1"/>
    <n v="0"/>
    <n v="20"/>
    <n v="20"/>
    <s v="Camioneros"/>
    <m/>
    <n v="1514"/>
    <s v="S/C"/>
    <s v="PB- 01"/>
    <s v="Punta Barda"/>
    <x v="0"/>
    <s v="PuB-5CY51W"/>
  </r>
  <r>
    <s v="BOLLAND &amp; CIA. S.A.U"/>
    <d v="2023-12-01T00:00:00"/>
    <s v="Rincon de los Sauces"/>
    <s v="Señal Picada VAM"/>
    <s v="PB- 01"/>
    <x v="1"/>
    <s v="Pozo productor "/>
    <x v="161"/>
    <s v="PuB-57"/>
    <m/>
    <s v="Integridad y Corrosión"/>
    <s v="Inhibidor de corrosión"/>
    <s v="CY51W"/>
    <n v="1000232729"/>
    <n v="108.5"/>
    <n v="4.2309999999999999"/>
    <n v="104.26900000000001"/>
    <n v="2"/>
    <n v="70.38"/>
    <n v="45"/>
    <s v="Caudal de agua entre batchs"/>
    <s v="Batch Camión"/>
    <n v="2"/>
    <n v="2"/>
    <n v="140.76"/>
    <n v="140.76"/>
    <n v="140.76"/>
    <d v="2013-07-31T00:00:00"/>
    <s v="Programado"/>
    <d v="2020-09-14T00:00:00"/>
    <s v="BND21-IT510-0920"/>
    <m/>
    <m/>
    <m/>
    <m/>
    <m/>
    <s v="Cavidad Progresiva"/>
    <x v="1"/>
    <s v="Q"/>
    <s v="Batch"/>
    <n v="4.6921050000000006"/>
    <n v="70.38"/>
    <n v="70.38"/>
    <n v="70.38"/>
    <n v="1"/>
    <n v="70"/>
    <n v="70"/>
    <n v="70"/>
    <s v="Camioneros"/>
    <m/>
    <s v="S/D"/>
    <s v="A"/>
    <s v="PB- 01"/>
    <s v="Punta Barda"/>
    <x v="1"/>
    <s v="PuB-57CY51W"/>
  </r>
  <r>
    <s v="BOLLAND &amp; CIA. S.A.U"/>
    <d v="2023-12-01T00:00:00"/>
    <s v="Rincon de los Sauces"/>
    <s v="Señal Picada VAM"/>
    <s v="PB- 01"/>
    <x v="1"/>
    <s v="Pozo productor "/>
    <x v="162"/>
    <s v="PuB-202[00]a"/>
    <m/>
    <s v="Integridad y Corrosión"/>
    <s v="Biocida"/>
    <s v="BX960"/>
    <n v="50600926"/>
    <n v="56.6"/>
    <n v="5.2069999999999999"/>
    <n v="51.393000000000001"/>
    <n v="2"/>
    <n v="26.98"/>
    <n v="35"/>
    <s v="Caudal de agua entre batchs"/>
    <s v="Batch Camión"/>
    <n v="2"/>
    <n v="2"/>
    <n v="53.96"/>
    <n v="53.96"/>
    <n v="53.96"/>
    <d v="2021-03-21T00:00:00"/>
    <s v="Programado"/>
    <d v="2021-03-04T00:00:00"/>
    <s v="BND21-IT588-0321"/>
    <s v="Mariana del Pozo"/>
    <m/>
    <m/>
    <m/>
    <m/>
    <s v="Cavidad Progresiva"/>
    <x v="1"/>
    <s v="Q"/>
    <s v="Batch"/>
    <n v="1.7987550000000001"/>
    <n v="26.98"/>
    <n v="26.98"/>
    <n v="26.98"/>
    <n v="1"/>
    <n v="27"/>
    <n v="27"/>
    <n v="27"/>
    <s v="Camioneros"/>
    <m/>
    <n v="1554"/>
    <s v="A"/>
    <s v="PB- 01"/>
    <s v="Punta Barda"/>
    <x v="1"/>
    <s v="PuB-202[00]aBX960"/>
  </r>
  <r>
    <s v="BOLLAND &amp; CIA. S.A.U"/>
    <d v="2023-12-01T00:00:00"/>
    <s v="Rincon de los Sauces"/>
    <s v="Señal Picada VAM"/>
    <s v="PB- 01"/>
    <x v="1"/>
    <s v="Pozo productor "/>
    <x v="163"/>
    <s v="PuB-125a"/>
    <m/>
    <s v="Integridad y Corrosión"/>
    <s v="Biocida"/>
    <s v="BX960"/>
    <n v="50600926"/>
    <n v="88.3"/>
    <n v="1.766"/>
    <n v="86.534000000000006"/>
    <n v="2"/>
    <n v="45.43"/>
    <n v="35"/>
    <s v="Caudal de agua entre batchs"/>
    <s v="Batch Camión"/>
    <n v="2"/>
    <n v="0"/>
    <n v="90.86"/>
    <n v="0"/>
    <n v="0"/>
    <d v="2022-01-31T00:00:00"/>
    <s v="Programado"/>
    <d v="2022-01-07T00:00:00"/>
    <s v="0002-OESTE-22"/>
    <s v="Mariana del Pozo"/>
    <m/>
    <m/>
    <m/>
    <m/>
    <s v="Cavidad Progresiva"/>
    <x v="1"/>
    <s v="Q"/>
    <s v="Batch"/>
    <n v="3.0286900000000001"/>
    <n v="45.43"/>
    <n v="45.43"/>
    <n v="45.43"/>
    <n v="1"/>
    <n v="45"/>
    <n v="45"/>
    <n v="45"/>
    <s v="Camioneros"/>
    <m/>
    <n v="2420"/>
    <s v="B"/>
    <s v="PB- 01"/>
    <s v="Punta Barda"/>
    <x v="0"/>
    <s v="PuB-125aBX960"/>
  </r>
  <r>
    <s v="BOLLAND &amp; CIA. S.A.U"/>
    <d v="2023-12-01T00:00:00"/>
    <s v="Rincon de los Sauces"/>
    <s v="Señal Picada VAM"/>
    <s v="PB- 04"/>
    <x v="1"/>
    <s v="Pozo productor "/>
    <x v="2"/>
    <s v="PuB.a-166[00]a"/>
    <m/>
    <s v="Integridad y Corrosión"/>
    <s v="Inhibidor de corrosión"/>
    <s v="CY51W"/>
    <n v="1000232729"/>
    <n v="15.3"/>
    <n v="0.76500000000000001"/>
    <n v="14.535"/>
    <n v="2"/>
    <n v="20"/>
    <n v="40"/>
    <s v="Caudal de agua entre batchs"/>
    <s v="Batch Camión"/>
    <n v="2"/>
    <n v="2"/>
    <n v="40"/>
    <n v="40"/>
    <n v="40"/>
    <d v="2019-02-22T00:00:00"/>
    <s v="Programado"/>
    <d v="2019-11-28T00:00:00"/>
    <s v="BND21-IT475-1119"/>
    <s v="Mariana del Pozo"/>
    <m/>
    <m/>
    <m/>
    <m/>
    <s v="Cavidad Progresiva"/>
    <x v="1"/>
    <s v="Q"/>
    <s v="Batch"/>
    <n v="0.58140000000000003"/>
    <n v="8.7200000000000006"/>
    <n v="20"/>
    <n v="20"/>
    <n v="1"/>
    <n v="9"/>
    <n v="20"/>
    <n v="20"/>
    <s v="Camioneros"/>
    <m/>
    <n v="1492"/>
    <s v="A"/>
    <s v="PB- 04"/>
    <s v="Punta Barda"/>
    <x v="1"/>
    <s v="PuB.a-166[00]aCY51W"/>
  </r>
  <r>
    <s v="BOLLAND &amp; CIA. S.A.U"/>
    <d v="2023-12-01T00:00:00"/>
    <s v="Rincon de los Sauces"/>
    <s v="Señal Picada VAM"/>
    <s v="PB- 04"/>
    <x v="1"/>
    <s v="Pozo productor "/>
    <x v="164"/>
    <s v="PuB.a-80"/>
    <m/>
    <s v="Integridad y Corrosión"/>
    <s v="Inhibidor de corrosión"/>
    <s v="CY51W"/>
    <n v="1000232729"/>
    <n v="11"/>
    <n v="4.07"/>
    <n v="6.93"/>
    <n v="2"/>
    <n v="22.87"/>
    <n v="110"/>
    <s v="Caudal de agua entre batchs"/>
    <s v="Batch Camión"/>
    <n v="1"/>
    <n v="1"/>
    <n v="22.87"/>
    <n v="22.87"/>
    <n v="22.87"/>
    <d v="2017-01-18T00:00:00"/>
    <s v="Programado"/>
    <d v="2017-01-25T00:00:00"/>
    <s v="BND21-IT109-0117"/>
    <s v="Mariana del Pozo"/>
    <m/>
    <m/>
    <m/>
    <m/>
    <s v="Cavidad Progresiva"/>
    <x v="1"/>
    <s v="M"/>
    <s v="Batch"/>
    <n v="0.76229999999999998"/>
    <n v="22.87"/>
    <n v="22.87"/>
    <n v="22.87"/>
    <n v="1"/>
    <n v="23"/>
    <n v="23"/>
    <n v="23"/>
    <s v="Camioneros"/>
    <m/>
    <n v="2533"/>
    <s v="A"/>
    <s v="PB- 04"/>
    <s v="Punta Barda"/>
    <x v="1"/>
    <s v="PuB.a-80CY51W"/>
  </r>
  <r>
    <s v="BOLLAND &amp; CIA. S.A.U"/>
    <d v="2023-12-01T00:00:00"/>
    <s v="Rincon de los Sauces"/>
    <s v="Señal Picada VAM"/>
    <s v="PB- 02"/>
    <x v="1"/>
    <s v="Pozo productor "/>
    <x v="165"/>
    <s v="PuB-147a"/>
    <m/>
    <s v="Integridad y Corrosión"/>
    <s v="Inhibidor de corrosión"/>
    <s v="CY51W"/>
    <n v="1000232729"/>
    <n v="127.4"/>
    <n v="0.127"/>
    <n v="127.273"/>
    <n v="10"/>
    <n v="57.27"/>
    <n v="30"/>
    <s v="Caudal de agua entre batchs"/>
    <s v="Batch Camión"/>
    <n v="2"/>
    <n v="0"/>
    <n v="114.54"/>
    <n v="0"/>
    <n v="0"/>
    <d v="2013-06-13T00:00:00"/>
    <s v="Programado"/>
    <d v="2020-09-14T00:00:00"/>
    <s v="BND21-IT509-0920"/>
    <m/>
    <m/>
    <m/>
    <m/>
    <m/>
    <s v="Cavidad Progresiva"/>
    <x v="1"/>
    <s v="Q"/>
    <s v="Batch"/>
    <n v="3.81819"/>
    <n v="57.27"/>
    <n v="57.27"/>
    <n v="57.27"/>
    <n v="1"/>
    <n v="57"/>
    <n v="57"/>
    <n v="57"/>
    <s v="Camioneros"/>
    <m/>
    <n v="2838"/>
    <s v="B"/>
    <s v="PB- 02"/>
    <s v="Punta Barda"/>
    <x v="0"/>
    <s v="PuB-147aCY51W"/>
  </r>
  <r>
    <s v="BOLLAND &amp; CIA. S.A.U"/>
    <d v="2023-12-01T00:00:00"/>
    <s v="Rincon de los Sauces"/>
    <s v="Señal Picada VAM"/>
    <s v="PB- 03"/>
    <x v="1"/>
    <s v="Pozo productor "/>
    <x v="166"/>
    <s v="PuB-153a"/>
    <m/>
    <s v="Integridad y Corrosión"/>
    <s v="Inhibidor de corrosión"/>
    <s v="CY51W"/>
    <n v="1000232729"/>
    <n v="114.4"/>
    <n v="3.306"/>
    <n v="111.09399999999999"/>
    <n v="10"/>
    <n v="41.66"/>
    <n v="25"/>
    <s v="Caudal de agua entre batchs"/>
    <s v="Batch Camión"/>
    <n v="2"/>
    <n v="0"/>
    <n v="83.32"/>
    <n v="0"/>
    <n v="0"/>
    <d v="2021-07-21T00:00:00"/>
    <s v="Programado"/>
    <d v="2021-05-19T00:00:00"/>
    <s v="BND21-IT625-0521"/>
    <s v="Mariana del Pozo"/>
    <m/>
    <m/>
    <m/>
    <m/>
    <s v="Cavidad Progresiva"/>
    <x v="1"/>
    <s v="Q"/>
    <s v="Batch"/>
    <n v="2.7773499999999998"/>
    <n v="41.66"/>
    <n v="41.66"/>
    <n v="41.66"/>
    <n v="1"/>
    <n v="42"/>
    <n v="42"/>
    <n v="42"/>
    <s v="Camioneros"/>
    <m/>
    <n v="2246"/>
    <s v="A"/>
    <s v="PB- 03"/>
    <s v="Punta Barda"/>
    <x v="0"/>
    <s v="PuB-153aCY51W"/>
  </r>
  <r>
    <s v="BOLLAND &amp; CIA. S.A.U"/>
    <d v="2023-12-01T00:00:00"/>
    <s v="Rincon de los Sauces"/>
    <s v="Señal Picada VAM"/>
    <s v="PB- 02"/>
    <x v="1"/>
    <s v="Pozo productor "/>
    <x v="167"/>
    <s v="PuB-31"/>
    <m/>
    <s v="Integridad y Corrosión"/>
    <s v="Inhibidor de corrosión"/>
    <s v="CY51W"/>
    <n v="1000232729"/>
    <n v="217.5"/>
    <n v="7.3949999999999996"/>
    <n v="210.10499999999999"/>
    <n v="2"/>
    <n v="66.180000000000007"/>
    <n v="45"/>
    <s v="Caudal de agua entre batchs"/>
    <s v="Batch Camión"/>
    <n v="4"/>
    <n v="0"/>
    <n v="264.72000000000003"/>
    <n v="0"/>
    <n v="0"/>
    <d v="2017-11-01T00:00:00"/>
    <s v="Programado"/>
    <d v="2017-11-01T00:00:00"/>
    <s v="BND21-IT156-1017"/>
    <s v="Mariana del Pozo"/>
    <m/>
    <m/>
    <m/>
    <m/>
    <s v="Cavidad Progresiva"/>
    <x v="1"/>
    <s v="S"/>
    <s v="Batch"/>
    <n v="9.4547249999999998"/>
    <n v="66.180000000000007"/>
    <n v="66.180000000000007"/>
    <n v="66.180000000000007"/>
    <n v="1"/>
    <n v="66"/>
    <n v="66"/>
    <n v="66"/>
    <s v="Camioneros"/>
    <m/>
    <n v="2265"/>
    <s v="A"/>
    <s v="PB- 02"/>
    <s v="Punta Barda"/>
    <x v="0"/>
    <s v="PuB-31CY51W"/>
  </r>
  <r>
    <s v="BOLLAND &amp; CIA. S.A.U"/>
    <d v="2023-12-01T00:00:00"/>
    <s v="Rincon de los Sauces"/>
    <s v="Señal Picada VAM"/>
    <s v="PB- 02"/>
    <x v="1"/>
    <s v="Pozo productor "/>
    <x v="167"/>
    <s v="PuB-31"/>
    <m/>
    <s v="Integridad y Corrosión"/>
    <s v="Biocida"/>
    <s v="BX960"/>
    <n v="50600926"/>
    <n v="217.5"/>
    <n v="7.3949999999999996"/>
    <n v="210.10499999999999"/>
    <n v="2"/>
    <n v="63.03"/>
    <n v="20"/>
    <s v="Caudal de agua entre batchs"/>
    <s v="Batch Camión"/>
    <n v="2"/>
    <n v="2"/>
    <n v="126.06"/>
    <n v="126.06"/>
    <n v="126.06"/>
    <d v="2017-11-01T00:00:00"/>
    <s v="Programado"/>
    <d v="2017-11-01T00:00:00"/>
    <s v="BND21-IT156-1017"/>
    <s v="Mariana del Pozo"/>
    <m/>
    <m/>
    <m/>
    <m/>
    <s v="Cavidad Progresiva"/>
    <x v="1"/>
    <s v="Q"/>
    <s v="Batch"/>
    <n v="4.2020999999999997"/>
    <n v="63.03"/>
    <n v="63.03"/>
    <n v="63.03"/>
    <n v="1"/>
    <n v="63"/>
    <n v="63"/>
    <n v="63"/>
    <s v="Camioneros"/>
    <m/>
    <n v="2265"/>
    <s v="A"/>
    <s v="PB- 02"/>
    <s v="Punta Barda"/>
    <x v="1"/>
    <s v="PuB-31BX960"/>
  </r>
  <r>
    <s v="BOLLAND &amp; CIA. S.A.U"/>
    <d v="2023-12-01T00:00:00"/>
    <s v="Rincon de los Sauces"/>
    <s v="Señal Picada VAM"/>
    <s v="PB- 03"/>
    <x v="1"/>
    <s v="Pozo productor "/>
    <x v="168"/>
    <s v="PuB-98[00]a"/>
    <m/>
    <s v="Integridad y Corrosión"/>
    <s v="Inhibidor de corrosión"/>
    <s v="CY51W"/>
    <n v="1000232729"/>
    <n v="23.8"/>
    <n v="7.3780000000000001"/>
    <n v="16.422000000000001"/>
    <n v="10"/>
    <n v="27.1"/>
    <n v="110"/>
    <s v="Caudal de agua entre batchs"/>
    <s v="Batch Camión"/>
    <n v="2"/>
    <n v="2"/>
    <n v="54.2"/>
    <n v="54.2"/>
    <n v="54.2"/>
    <d v="2022-01-06T00:00:00"/>
    <s v="Programado"/>
    <d v="2021-12-09T00:00:00"/>
    <s v="0321-OESTE-21"/>
    <s v="Mariana del Pozo"/>
    <m/>
    <m/>
    <m/>
    <m/>
    <s v="Cavidad Progresiva"/>
    <x v="1"/>
    <s v="Q"/>
    <s v="Batch"/>
    <n v="1.8064200000000001"/>
    <n v="27.1"/>
    <n v="27.1"/>
    <n v="27.1"/>
    <n v="1"/>
    <n v="27"/>
    <n v="27"/>
    <n v="27"/>
    <s v="Camioneros"/>
    <m/>
    <s v="S/D"/>
    <s v="A"/>
    <s v="PB- 03"/>
    <s v="Punta Barda"/>
    <x v="1"/>
    <s v="PuB-98[00]aCY51W"/>
  </r>
  <r>
    <s v="BOLLAND &amp; CIA. S.A.U"/>
    <d v="2023-12-01T00:00:00"/>
    <s v="Rincon de los Sauces"/>
    <s v="Señal Picada VAM"/>
    <s v="PB- 03"/>
    <x v="1"/>
    <s v="Pozo productor "/>
    <x v="168"/>
    <s v="PuB-98[00]a"/>
    <m/>
    <s v="Integridad y Corrosión"/>
    <s v="Biocida"/>
    <s v="BX960"/>
    <n v="50600926"/>
    <n v="23.8"/>
    <n v="7.3780000000000001"/>
    <n v="16.422000000000001"/>
    <n v="10"/>
    <n v="27.1"/>
    <n v="110"/>
    <s v="Caudal de agua entre batchs"/>
    <s v="Batch Camión"/>
    <n v="2"/>
    <n v="2"/>
    <n v="54.2"/>
    <n v="54.2"/>
    <n v="54.2"/>
    <d v="2022-01-06T00:00:00"/>
    <s v="Programado"/>
    <d v="2021-12-09T00:00:00"/>
    <s v="0321-OESTE-21"/>
    <s v="Mariana del Pozo"/>
    <m/>
    <m/>
    <m/>
    <m/>
    <s v="Cavidad Progresiva"/>
    <x v="1"/>
    <s v="Q"/>
    <s v="Batch"/>
    <n v="1.8064200000000001"/>
    <n v="27.1"/>
    <n v="27.1"/>
    <n v="27.1"/>
    <n v="1"/>
    <n v="27"/>
    <n v="27"/>
    <n v="27"/>
    <s v="Camioneros"/>
    <m/>
    <s v="S/D"/>
    <s v="A"/>
    <s v="PB- 03"/>
    <s v="Punta Barda"/>
    <x v="1"/>
    <s v="PuB-98[00]aBX960"/>
  </r>
  <r>
    <s v="BOLLAND &amp; CIA. S.A.U"/>
    <d v="2023-12-01T00:00:00"/>
    <s v="Rincon de los Sauces"/>
    <s v="Señal Picada VAM"/>
    <s v="PB- 04"/>
    <x v="1"/>
    <s v="Pozo productor "/>
    <x v="169"/>
    <s v="PuB-102"/>
    <m/>
    <s v="Integridad y Corrosión"/>
    <s v="Inhibidor de corrosión"/>
    <s v="CY51W"/>
    <n v="1000232729"/>
    <n v="9.4"/>
    <n v="4.6059999999999999"/>
    <n v="4.7939999999999996"/>
    <n v="2"/>
    <n v="25.17"/>
    <n v="350"/>
    <s v="Caudal de agua entre batchs"/>
    <s v="Batch Camión"/>
    <n v="2"/>
    <n v="2"/>
    <n v="50.34"/>
    <n v="50.34"/>
    <n v="50.34"/>
    <d v="2022-01-06T00:00:00"/>
    <s v="Programado"/>
    <d v="2021-12-09T00:00:00"/>
    <s v="0322-OESTE-21"/>
    <s v="Mariana del Pozo"/>
    <m/>
    <m/>
    <m/>
    <m/>
    <s v="Cavidad Progresiva"/>
    <x v="1"/>
    <s v="Q"/>
    <s v="Batch"/>
    <n v="1.6778999999999999"/>
    <n v="25.17"/>
    <n v="25.17"/>
    <n v="25.17"/>
    <n v="1"/>
    <n v="25"/>
    <n v="25"/>
    <n v="25"/>
    <s v="Camioneros"/>
    <m/>
    <n v="2702"/>
    <s v="B"/>
    <s v="PB- 04"/>
    <s v="Punta Barda"/>
    <x v="1"/>
    <s v="PuB-102CY51W"/>
  </r>
  <r>
    <s v="BOLLAND &amp; CIA. S.A.U"/>
    <d v="2023-12-01T00:00:00"/>
    <s v="Rincon de los Sauces"/>
    <s v="Señal Picada VAM"/>
    <s v="PB- 04"/>
    <x v="1"/>
    <s v="Pozo productor "/>
    <x v="169"/>
    <s v="PuB-102"/>
    <m/>
    <s v="Integridad y Corrosión"/>
    <s v="Biocida"/>
    <s v="BX960"/>
    <n v="50600926"/>
    <n v="9.4"/>
    <n v="4.6059999999999999"/>
    <n v="4.7939999999999996"/>
    <n v="2"/>
    <n v="25.17"/>
    <n v="350"/>
    <s v="Caudal de agua entre batchs"/>
    <s v="Batch Camión"/>
    <n v="2"/>
    <n v="2"/>
    <n v="50.34"/>
    <n v="50.34"/>
    <n v="50.34"/>
    <d v="2022-01-06T00:00:00"/>
    <s v="Programado"/>
    <d v="2021-12-09T00:00:00"/>
    <s v="0322-OESTE-21"/>
    <s v="Mariana del Pozo"/>
    <m/>
    <m/>
    <m/>
    <m/>
    <s v="Cavidad Progresiva"/>
    <x v="1"/>
    <s v="Q"/>
    <s v="Batch"/>
    <n v="1.6778999999999999"/>
    <n v="25.17"/>
    <n v="25.17"/>
    <n v="25.17"/>
    <n v="1"/>
    <n v="25"/>
    <n v="25"/>
    <n v="25"/>
    <s v="Camioneros"/>
    <m/>
    <n v="2702"/>
    <s v="B"/>
    <s v="PB- 04"/>
    <s v="Punta Barda"/>
    <x v="1"/>
    <s v="PuB-102BX960"/>
  </r>
  <r>
    <s v="BOLLAND &amp; CIA. S.A.U"/>
    <d v="2023-12-01T00:00:00"/>
    <s v="Rincon de los Sauces"/>
    <s v="Señal Picada VAM"/>
    <s v="PB- 04"/>
    <x v="1"/>
    <s v="Pozo productor "/>
    <x v="170"/>
    <s v="PuB-107"/>
    <m/>
    <s v="Integridad y Corrosión"/>
    <s v="Inhibidor de corrosión"/>
    <s v="CY51W"/>
    <n v="1000232729"/>
    <n v="4.7"/>
    <n v="2.6080000000000001"/>
    <n v="2.0920000000000001"/>
    <n v="2"/>
    <n v="20"/>
    <n v="390"/>
    <s v="Caudal de agua entre batchs"/>
    <s v="Batch Camión"/>
    <n v="2"/>
    <n v="2"/>
    <n v="40"/>
    <n v="40"/>
    <n v="40"/>
    <d v="2022-01-06T00:00:00"/>
    <s v="Programado"/>
    <d v="2021-12-10T00:00:00"/>
    <s v="0325-OESTE-21"/>
    <s v="Mariana del Pozo"/>
    <m/>
    <m/>
    <m/>
    <m/>
    <s v="Cavidad Progresiva"/>
    <x v="1"/>
    <s v="Q"/>
    <s v="Batch"/>
    <n v="0.81588000000000005"/>
    <n v="12.24"/>
    <n v="20"/>
    <n v="20"/>
    <n v="1"/>
    <n v="12"/>
    <n v="20"/>
    <n v="20"/>
    <s v="Camioneros"/>
    <m/>
    <n v="1904"/>
    <s v="A"/>
    <s v="PB- 04"/>
    <s v="Punta Barda"/>
    <x v="1"/>
    <s v="PuB-107CY51W"/>
  </r>
  <r>
    <s v="BOLLAND &amp; CIA. S.A.U"/>
    <d v="2023-12-01T00:00:00"/>
    <s v="Rincon de los Sauces"/>
    <s v="Señal Picada VAM"/>
    <s v="PB- 04"/>
    <x v="1"/>
    <s v="Pozo productor "/>
    <x v="170"/>
    <s v="PuB-107"/>
    <m/>
    <s v="Integridad y Corrosión"/>
    <s v="Biocida"/>
    <s v="BX960"/>
    <n v="50600926"/>
    <n v="4.7"/>
    <n v="2.6080000000000001"/>
    <n v="2.0920000000000001"/>
    <n v="2"/>
    <n v="20"/>
    <n v="390"/>
    <s v="Caudal de agua entre batchs"/>
    <s v="Batch Camión"/>
    <n v="2"/>
    <n v="2"/>
    <n v="40"/>
    <n v="40"/>
    <n v="40"/>
    <d v="2022-01-06T00:00:00"/>
    <s v="Programado"/>
    <d v="2021-12-10T00:00:00"/>
    <s v="0325-OESTE-21"/>
    <s v="Mariana del Pozo"/>
    <m/>
    <m/>
    <m/>
    <m/>
    <s v="Cavidad Progresiva"/>
    <x v="1"/>
    <s v="Q"/>
    <s v="Batch"/>
    <n v="0.81588000000000005"/>
    <n v="12.24"/>
    <n v="20"/>
    <n v="20"/>
    <n v="1"/>
    <n v="12"/>
    <n v="20"/>
    <n v="20"/>
    <s v="Camioneros"/>
    <m/>
    <n v="1904"/>
    <s v="A"/>
    <s v="PB- 04"/>
    <s v="Punta Barda"/>
    <x v="1"/>
    <s v="PuB-107BX960"/>
  </r>
  <r>
    <s v="BOLLAND &amp; CIA. S.A.U"/>
    <d v="2023-12-01T00:00:00"/>
    <s v="Rincon de los Sauces"/>
    <s v="Señal Picada VAM"/>
    <s v="PB- 03"/>
    <x v="1"/>
    <s v="Pozo productor "/>
    <x v="171"/>
    <s v="PuB-27"/>
    <m/>
    <s v="Integridad y Corrosión"/>
    <s v="Inhibidor de corrosión"/>
    <s v="CY51W"/>
    <n v="1000232729"/>
    <n v="124.9"/>
    <n v="3.8719999999999999"/>
    <n v="121.02800000000001"/>
    <n v="10"/>
    <n v="27.23"/>
    <n v="15"/>
    <s v="Caudal de agua entre batchs"/>
    <s v="Batch Camión"/>
    <n v="2"/>
    <n v="2"/>
    <n v="54.46"/>
    <n v="54.46"/>
    <n v="54.46"/>
    <d v="2012-07-27T00:00:00"/>
    <s v="Programado"/>
    <d v="2019-06-07T00:00:00"/>
    <s v="BND21-IT385-0519"/>
    <s v="Mariana del Pozo"/>
    <m/>
    <m/>
    <m/>
    <m/>
    <s v="Bombeo Mecánico"/>
    <x v="1"/>
    <s v="Q"/>
    <s v="Batch"/>
    <n v="1.81542"/>
    <n v="27.23"/>
    <n v="27.23"/>
    <n v="27.23"/>
    <n v="1"/>
    <n v="27"/>
    <n v="27"/>
    <n v="27"/>
    <s v="Camioneros"/>
    <m/>
    <n v="2569"/>
    <s v="B"/>
    <s v="PB- 03"/>
    <s v="Punta Barda"/>
    <x v="1"/>
    <s v="PuB-27CY51W"/>
  </r>
  <r>
    <s v="BOLLAND &amp; CIA. S.A.U"/>
    <d v="2023-12-01T00:00:00"/>
    <s v="Rincon de los Sauces"/>
    <s v="Señal Picada VAM"/>
    <s v="PB- 03"/>
    <x v="1"/>
    <s v="Pozo productor "/>
    <x v="172"/>
    <s v="PuB-42"/>
    <m/>
    <s v="Integridad y Corrosión"/>
    <s v="Inhibidor de corrosión"/>
    <s v="CY51W"/>
    <n v="1000232729"/>
    <n v="136.1"/>
    <n v="3.4710000000000001"/>
    <n v="132.62899999999999"/>
    <n v="10"/>
    <n v="79.58"/>
    <n v="40"/>
    <s v="Caudal de agua entre batchs"/>
    <s v="Batch Camión"/>
    <n v="2"/>
    <n v="2"/>
    <n v="159.16"/>
    <n v="159.16"/>
    <n v="159.16"/>
    <d v="2014-01-02T00:00:00"/>
    <s v="Programado"/>
    <d v="2020-06-30T00:00:00"/>
    <s v="BNDFI 0001-8 - Minuta YPF 30-06-2020"/>
    <s v="Mariana del Pozo"/>
    <m/>
    <m/>
    <m/>
    <m/>
    <s v="Cavidad Progresiva"/>
    <x v="1"/>
    <s v="Q"/>
    <s v="Batch"/>
    <n v="5.3051599999999999"/>
    <n v="79.58"/>
    <n v="79.58"/>
    <n v="79.58"/>
    <n v="1"/>
    <n v="80"/>
    <n v="80"/>
    <n v="80"/>
    <s v="Camioneros"/>
    <m/>
    <s v="S/D"/>
    <s v="B"/>
    <s v="PB- 03"/>
    <s v="Punta Barda"/>
    <x v="1"/>
    <s v="PuB-42CY51W"/>
  </r>
  <r>
    <s v="BOLLAND &amp; CIA. S.A.U"/>
    <d v="2023-12-01T00:00:00"/>
    <s v="Rincon de los Sauces"/>
    <s v="Señal Picada VAM"/>
    <s v="PB- 03"/>
    <x v="1"/>
    <s v="Pozo productor "/>
    <x v="173"/>
    <s v="PuB-52"/>
    <m/>
    <s v="Integridad y Corrosión"/>
    <s v="Inhibidor de corrosión"/>
    <s v="CY51W"/>
    <n v="1000232729"/>
    <n v="147"/>
    <n v="7.35"/>
    <n v="139.65"/>
    <n v="10"/>
    <n v="62.84"/>
    <n v="30"/>
    <s v="Caudal de agua entre batchs"/>
    <s v="Batch Camión"/>
    <n v="2"/>
    <n v="2"/>
    <n v="125.68"/>
    <n v="125.68"/>
    <n v="125.68"/>
    <d v="2017-08-17T00:00:00"/>
    <s v="Programado"/>
    <d v="2019-02-27T00:00:00"/>
    <s v="BND21-IT348-0219"/>
    <s v="Mariana del Pozo"/>
    <m/>
    <m/>
    <m/>
    <m/>
    <s v="Cavidad Progresiva"/>
    <x v="1"/>
    <s v="Q"/>
    <s v="Batch"/>
    <n v="4.1894999999999998"/>
    <n v="62.84"/>
    <n v="62.84"/>
    <n v="62.84"/>
    <n v="1"/>
    <n v="63"/>
    <n v="63"/>
    <n v="63"/>
    <s v="Camioneros"/>
    <m/>
    <n v="1766"/>
    <s v="A"/>
    <s v="PB- 03"/>
    <s v="Punta Barda"/>
    <x v="1"/>
    <s v="PuB-52CY51W"/>
  </r>
  <r>
    <s v="BOLLAND &amp; CIA. S.A.U"/>
    <d v="2023-12-01T00:00:00"/>
    <s v="Rincon de los Sauces"/>
    <s v="Señal Picada VAM"/>
    <s v="PB- 03"/>
    <x v="1"/>
    <s v="Pozo productor "/>
    <x v="6"/>
    <s v="PuB-68"/>
    <m/>
    <s v="Integridad y Corrosión"/>
    <s v="Biocida"/>
    <s v="BX960"/>
    <n v="50600926"/>
    <n v="55"/>
    <n v="7.7"/>
    <n v="47.3"/>
    <n v="10"/>
    <n v="31.93"/>
    <n v="45"/>
    <s v="Caudal de agua entre batchs"/>
    <s v="Batch Camión"/>
    <n v="2"/>
    <n v="2"/>
    <n v="63.86"/>
    <n v="63.86"/>
    <n v="63.86"/>
    <d v="2022-11-11T00:00:00"/>
    <s v="Programado"/>
    <d v="2022-11-02T00:00:00"/>
    <s v="0295-OESTE-22"/>
    <s v="Mariana del Pozo"/>
    <m/>
    <m/>
    <m/>
    <m/>
    <s v="Cavidad Progresiva"/>
    <x v="1"/>
    <s v="Q"/>
    <s v="Batch"/>
    <n v="2.1284999999999998"/>
    <n v="31.93"/>
    <n v="31.93"/>
    <n v="31.93"/>
    <n v="1"/>
    <n v="32"/>
    <n v="32"/>
    <n v="32"/>
    <s v="Camioneros"/>
    <m/>
    <n v="1485"/>
    <s v="A"/>
    <s v="PB- 03"/>
    <s v="Punta Barda"/>
    <x v="1"/>
    <s v="PuB-68BX960"/>
  </r>
  <r>
    <s v="BOLLAND &amp; CIA. S.A.U"/>
    <d v="2023-12-01T00:00:00"/>
    <s v="Rincon de los Sauces"/>
    <s v="Señal Picada VAM"/>
    <s v="PB- 03"/>
    <x v="1"/>
    <s v="Pozo productor "/>
    <x v="6"/>
    <s v="PuB-68"/>
    <m/>
    <s v="Integridad y Corrosión"/>
    <s v="Inhibidor de corrosión"/>
    <s v="CY51W"/>
    <n v="1000232729"/>
    <n v="55"/>
    <n v="7.7"/>
    <n v="47.3"/>
    <n v="10"/>
    <n v="31.93"/>
    <n v="45"/>
    <s v="Caudal de agua entre batchs"/>
    <s v="Batch Camión"/>
    <n v="2"/>
    <n v="2"/>
    <n v="63.86"/>
    <n v="63.86"/>
    <n v="63.86"/>
    <d v="2016-04-19T00:00:00"/>
    <s v="Programado"/>
    <d v="2022-11-02T00:00:00"/>
    <s v="0295-OESTE-22"/>
    <s v="Mariana del Pozo"/>
    <m/>
    <m/>
    <m/>
    <m/>
    <s v="Cavidad Progresiva"/>
    <x v="1"/>
    <s v="Q"/>
    <s v="Batch"/>
    <n v="2.1284999999999998"/>
    <n v="31.93"/>
    <n v="31.93"/>
    <n v="31.93"/>
    <n v="1"/>
    <n v="32"/>
    <n v="32"/>
    <n v="32"/>
    <s v="Camioneros"/>
    <m/>
    <n v="1485"/>
    <s v="A"/>
    <s v="PB- 03"/>
    <s v="Punta Barda"/>
    <x v="1"/>
    <s v="PuB-68CY51W"/>
  </r>
  <r>
    <s v="BOLLAND &amp; CIA. S.A.U"/>
    <d v="2023-12-01T00:00:00"/>
    <s v="Rincon de los Sauces"/>
    <s v="Señal Picada VAM"/>
    <s v="PB- 04"/>
    <x v="1"/>
    <s v="Pozo productor "/>
    <x v="174"/>
    <s v="PuB-100"/>
    <m/>
    <s v="Integridad y Corrosión"/>
    <s v="Inhibidor de corrosión"/>
    <s v="CY51W"/>
    <n v="1000232729"/>
    <n v="41.4"/>
    <n v="2.6080000000000001"/>
    <n v="38.792000000000002"/>
    <n v="2"/>
    <n v="20.37"/>
    <n v="35"/>
    <s v="Caudal de agua entre batchs"/>
    <s v="Batch Camión"/>
    <n v="2"/>
    <n v="2"/>
    <n v="40.74"/>
    <n v="40.74"/>
    <n v="40.74"/>
    <d v="2016-04-15T00:00:00"/>
    <s v="Programado"/>
    <d v="2023-03-29T00:00:00"/>
    <s v="0090-OESTE-23"/>
    <s v="Mariana del Pozo"/>
    <m/>
    <m/>
    <m/>
    <m/>
    <s v="Bombeo Mecánico"/>
    <x v="1"/>
    <s v="Q"/>
    <s v="Batch"/>
    <n v="1.35772"/>
    <n v="20.37"/>
    <n v="20.37"/>
    <n v="20.37"/>
    <n v="1"/>
    <n v="20"/>
    <n v="20"/>
    <n v="20"/>
    <s v="Camioneros"/>
    <m/>
    <n v="2851"/>
    <s v="A"/>
    <s v="PB- 04"/>
    <s v="Punta Barda"/>
    <x v="1"/>
    <s v="PuB-100CY51W"/>
  </r>
  <r>
    <s v="BOLLAND &amp; CIA. S.A.U"/>
    <d v="2023-12-01T00:00:00"/>
    <s v="Rincon de los Sauces"/>
    <s v="Señal Picada VAM"/>
    <s v="PB- 04"/>
    <x v="1"/>
    <s v="Pozo productor "/>
    <x v="107"/>
    <s v="PuB-141[00]a"/>
    <m/>
    <s v="Integridad y Corrosión"/>
    <s v="Inhibidor de corrosión"/>
    <s v="CY51W"/>
    <n v="1000232729"/>
    <n v="9.6"/>
    <n v="0.86399999999999999"/>
    <n v="8.7360000000000007"/>
    <n v="2"/>
    <n v="20"/>
    <n v="125"/>
    <s v="Caudal de agua entre batchs"/>
    <s v="Batch Camión"/>
    <n v="2"/>
    <n v="2"/>
    <n v="40"/>
    <n v="40"/>
    <n v="40"/>
    <d v="2018-12-13T00:00:00"/>
    <s v="Programado"/>
    <d v="2021-05-21T00:00:00"/>
    <s v="BND21-IT626-0521"/>
    <s v="Mariana del Pozo"/>
    <m/>
    <m/>
    <m/>
    <m/>
    <s v="Cavidad Progresiva"/>
    <x v="1"/>
    <s v="Q"/>
    <s v="Batch"/>
    <n v="1.0920000000000001"/>
    <n v="16.38"/>
    <n v="20"/>
    <n v="20"/>
    <n v="1"/>
    <n v="16"/>
    <n v="20"/>
    <n v="20"/>
    <s v="Camioneros"/>
    <m/>
    <n v="1488"/>
    <s v="C"/>
    <s v="PB- 04"/>
    <s v="Punta Barda"/>
    <x v="1"/>
    <s v="PuB-141[00]aCY51W"/>
  </r>
  <r>
    <s v="BOLLAND &amp; CIA. S.A.U"/>
    <d v="2023-12-01T00:00:00"/>
    <s v="Rincon de los Sauces"/>
    <s v="Señal Picada VAM"/>
    <s v="PB- 04"/>
    <x v="1"/>
    <s v="Pozo productor "/>
    <x v="107"/>
    <s v="PuB-141[00]a"/>
    <m/>
    <s v="Integridad y Corrosión"/>
    <s v="Biocida"/>
    <s v="BX960"/>
    <n v="50600926"/>
    <n v="9.6"/>
    <n v="0.86399999999999999"/>
    <n v="8.7360000000000007"/>
    <n v="2"/>
    <n v="20"/>
    <n v="98"/>
    <s v="Caudal de agua entre batchs"/>
    <s v="Batch Camión"/>
    <n v="2"/>
    <n v="2"/>
    <n v="40"/>
    <n v="40"/>
    <n v="40"/>
    <d v="2018-12-13T00:00:00"/>
    <s v="Programado"/>
    <d v="2021-05-21T00:00:00"/>
    <s v="BND21-IT626-0521"/>
    <s v="Mariana del Pozo"/>
    <m/>
    <m/>
    <m/>
    <m/>
    <s v="Cavidad Progresiva"/>
    <x v="1"/>
    <s v="Q"/>
    <s v="Batch"/>
    <n v="0.856128"/>
    <n v="12.84"/>
    <n v="20"/>
    <n v="20"/>
    <n v="1"/>
    <n v="13"/>
    <n v="20"/>
    <n v="20"/>
    <s v="Camioneros"/>
    <m/>
    <n v="1488"/>
    <s v="C"/>
    <s v="PB- 04"/>
    <s v="Punta Barda"/>
    <x v="1"/>
    <s v="PuB-141[00]aBX960"/>
  </r>
  <r>
    <s v="BOLLAND &amp; CIA. S.A.U"/>
    <d v="2023-12-01T00:00:00"/>
    <s v="Rincon de los Sauces"/>
    <s v="Señal Picada VAM"/>
    <s v="PB- 04"/>
    <x v="1"/>
    <s v="Pozo productor "/>
    <x v="175"/>
    <s v="PuB-155a"/>
    <m/>
    <s v="Integridad y Corrosión"/>
    <s v="Inhibidor de corrosión"/>
    <s v="CY51W"/>
    <n v="1000232729"/>
    <n v="9.3000000000000007"/>
    <n v="1.042"/>
    <n v="8.2579999999999991"/>
    <n v="2"/>
    <n v="30.97"/>
    <n v="250"/>
    <s v="Caudal de agua entre batchs"/>
    <s v="Batch Camión"/>
    <n v="2"/>
    <n v="2"/>
    <n v="61.94"/>
    <n v="61.94"/>
    <n v="61.94"/>
    <d v="2019-03-20T00:00:00"/>
    <s v="Programado"/>
    <d v="2019-11-22T00:00:00"/>
    <s v="BNDFI 0001-8 - Minuta YPF 22-11-2019"/>
    <s v="Mariana del Pozo"/>
    <m/>
    <m/>
    <m/>
    <m/>
    <s v="Cavidad Progresiva"/>
    <x v="1"/>
    <s v="Q"/>
    <s v="Batch"/>
    <n v="2.0644999999999998"/>
    <n v="30.97"/>
    <n v="30.97"/>
    <n v="30.97"/>
    <n v="1"/>
    <n v="31"/>
    <n v="31"/>
    <n v="31"/>
    <s v="Camioneros"/>
    <m/>
    <n v="1782"/>
    <s v="C"/>
    <s v="PB- 04"/>
    <s v="Punta Barda"/>
    <x v="1"/>
    <s v="PuB-155aCY51W"/>
  </r>
  <r>
    <s v="BOLLAND &amp; CIA. S.A.U"/>
    <d v="2023-12-01T00:00:00"/>
    <s v="Rincon de los Sauces"/>
    <s v="Señal Picada VAM"/>
    <s v="PB- 04"/>
    <x v="1"/>
    <s v="Pozo productor "/>
    <x v="175"/>
    <s v="PuB-155a"/>
    <m/>
    <s v="Integridad y Corrosión"/>
    <s v="Biocida"/>
    <s v="BX960"/>
    <n v="50600926"/>
    <n v="9.3000000000000007"/>
    <n v="1.042"/>
    <n v="8.2579999999999991"/>
    <n v="2"/>
    <n v="30.97"/>
    <n v="250"/>
    <s v="Caudal de agua entre batchs"/>
    <s v="Batch Camión"/>
    <n v="2"/>
    <n v="2"/>
    <n v="61.94"/>
    <n v="61.94"/>
    <n v="61.94"/>
    <d v="2019-03-20T00:00:00"/>
    <s v="Programado"/>
    <d v="2019-11-22T00:00:00"/>
    <s v="BNDFI 0001-8 - Minuta YPF 22-11-2019"/>
    <s v="Mariana del Pozo"/>
    <m/>
    <m/>
    <m/>
    <m/>
    <s v="Cavidad Progresiva"/>
    <x v="1"/>
    <s v="Q"/>
    <s v="Batch"/>
    <n v="2.0644999999999998"/>
    <n v="30.97"/>
    <n v="30.97"/>
    <n v="30.97"/>
    <n v="1"/>
    <n v="31"/>
    <n v="31"/>
    <n v="31"/>
    <s v="Camioneros"/>
    <m/>
    <n v="1782"/>
    <s v="C"/>
    <s v="PB- 04"/>
    <s v="Punta Barda"/>
    <x v="1"/>
    <s v="PuB-155aBX960"/>
  </r>
  <r>
    <s v="BOLLAND &amp; CIA. S.A.U"/>
    <d v="2023-12-01T00:00:00"/>
    <s v="Rincon de los Sauces"/>
    <s v="Señal Picada VAM"/>
    <s v="PB- 04"/>
    <x v="1"/>
    <s v="Pozo productor "/>
    <x v="176"/>
    <s v="PuB-161[00]a"/>
    <m/>
    <s v="Integridad y Corrosión"/>
    <s v="Inhibidor de corrosión"/>
    <s v="CY51W"/>
    <n v="1000232729"/>
    <n v="34.5"/>
    <n v="1.2070000000000001"/>
    <n v="33.292999999999999"/>
    <n v="2"/>
    <n v="27.97"/>
    <n v="28"/>
    <s v="Caudal de agua entre batchs"/>
    <s v="Batch Camión"/>
    <n v="1"/>
    <n v="1"/>
    <n v="27.97"/>
    <n v="27.97"/>
    <n v="27.97"/>
    <d v="2018-09-25T00:00:00"/>
    <s v="Programado"/>
    <d v="2019-11-04T00:00:00"/>
    <s v="BND21-IT462-1119"/>
    <m/>
    <m/>
    <m/>
    <m/>
    <m/>
    <s v="Cavidad Progresiva"/>
    <x v="1"/>
    <s v="M"/>
    <s v="Batch"/>
    <n v="0.93220399999999992"/>
    <n v="27.97"/>
    <n v="27.97"/>
    <n v="27.97"/>
    <n v="1"/>
    <n v="28"/>
    <n v="28"/>
    <n v="28"/>
    <s v="Camioneros"/>
    <m/>
    <n v="1518"/>
    <s v="B"/>
    <s v="PB- 04"/>
    <s v="Punta Barda"/>
    <x v="1"/>
    <s v="PuB-161[00]aCY51W"/>
  </r>
  <r>
    <s v="BOLLAND &amp; CIA. S.A.U"/>
    <d v="2023-12-01T00:00:00"/>
    <s v="Rincon de los Sauces"/>
    <s v="Señal Picada VAM"/>
    <s v="PB- 04"/>
    <x v="1"/>
    <s v="Pozo productor "/>
    <x v="177"/>
    <s v="PuB-162[00]a"/>
    <m/>
    <s v="Integridad y Corrosión"/>
    <s v="Inhibidor de corrosión"/>
    <s v="CY51W"/>
    <n v="1000232729"/>
    <n v="53.7"/>
    <n v="4.1349999999999998"/>
    <n v="49.564999999999998"/>
    <n v="2"/>
    <n v="37.17"/>
    <n v="50"/>
    <s v="Caudal de agua entre batchs"/>
    <s v="Batch Camión"/>
    <n v="2"/>
    <n v="2"/>
    <n v="74.34"/>
    <n v="74.34"/>
    <n v="74.34"/>
    <d v="2018-04-25T00:00:00"/>
    <s v="Programado"/>
    <d v="2022-01-12T00:00:00"/>
    <s v="0006-OESTE-22"/>
    <s v="Mariana del Pozo"/>
    <m/>
    <m/>
    <m/>
    <m/>
    <s v="Cavidad Progresiva"/>
    <x v="1"/>
    <s v="Q"/>
    <s v="Batch"/>
    <n v="2.4782500000000001"/>
    <n v="37.17"/>
    <n v="37.17"/>
    <n v="37.17"/>
    <n v="1"/>
    <n v="37"/>
    <n v="37"/>
    <n v="37"/>
    <s v="Camioneros"/>
    <m/>
    <n v="1857"/>
    <s v="A"/>
    <s v="PB- 04"/>
    <s v="Punta Barda"/>
    <x v="1"/>
    <s v="PuB-162[00]aCY51W"/>
  </r>
  <r>
    <s v="BOLLAND &amp; CIA. S.A.U"/>
    <d v="2023-12-01T00:00:00"/>
    <s v="Rincon de los Sauces"/>
    <s v="Señal Picada VAM"/>
    <s v="PB- 04"/>
    <x v="1"/>
    <s v="Pozo productor "/>
    <x v="178"/>
    <s v="PuB-174[00]a"/>
    <m/>
    <s v="Integridad y Corrosión"/>
    <s v="Inhibidor de corrosión"/>
    <s v="CY51W"/>
    <n v="1000232729"/>
    <n v="12.4"/>
    <n v="1.86"/>
    <n v="10.54"/>
    <n v="2"/>
    <n v="20"/>
    <n v="40"/>
    <s v="Caudal de agua entre batchs"/>
    <s v="Batch Camión"/>
    <n v="1"/>
    <n v="1"/>
    <n v="20"/>
    <n v="20"/>
    <n v="20"/>
    <d v="2018-02-07T00:00:00"/>
    <s v="Programado"/>
    <d v="2022-09-30T00:00:00"/>
    <s v="0266-OESTE-22"/>
    <m/>
    <m/>
    <m/>
    <m/>
    <m/>
    <s v="Cavidad Progresiva"/>
    <x v="1"/>
    <s v="M"/>
    <s v="Batch"/>
    <n v="0.42159999999999997"/>
    <n v="12.65"/>
    <n v="20"/>
    <n v="20"/>
    <n v="1"/>
    <n v="13"/>
    <n v="20"/>
    <n v="20"/>
    <s v="Camioneros"/>
    <m/>
    <n v="2160"/>
    <s v="A"/>
    <s v="PB- 04"/>
    <s v="Punta Barda"/>
    <x v="1"/>
    <s v="PuB-174[00]aCY51W"/>
  </r>
  <r>
    <s v="BOLLAND &amp; CIA. S.A.U"/>
    <d v="2023-12-01T00:00:00"/>
    <s v="Rincon de los Sauces"/>
    <s v="Señal Picada VAM"/>
    <s v="PB- 04"/>
    <x v="1"/>
    <s v="Pozo productor "/>
    <x v="179"/>
    <s v="PuB-195[00]a"/>
    <m/>
    <s v="Integridad y Corrosión"/>
    <s v="Inhibidor de corrosión"/>
    <s v="CY51W"/>
    <n v="1000232729"/>
    <n v="11.9"/>
    <n v="1.1299999999999999"/>
    <n v="10.77"/>
    <n v="2"/>
    <n v="20"/>
    <n v="45"/>
    <s v="Caudal de agua entre batchs"/>
    <s v="Batch Camión"/>
    <n v="1"/>
    <n v="1"/>
    <n v="20"/>
    <n v="20"/>
    <n v="20"/>
    <d v="2016-05-04T00:00:00"/>
    <s v="Programado"/>
    <d v="2019-11-22T00:00:00"/>
    <s v="BNDFI 0001-8 - Minuta YPF 22-11-2019"/>
    <s v="Mariana del Pozo"/>
    <m/>
    <m/>
    <m/>
    <m/>
    <s v="Cavidad Progresiva"/>
    <x v="1"/>
    <s v="M"/>
    <s v="Batch"/>
    <n v="0.48464999999999997"/>
    <n v="14.54"/>
    <n v="20"/>
    <n v="20"/>
    <n v="1"/>
    <n v="15"/>
    <n v="20"/>
    <n v="20"/>
    <s v="Camioneros"/>
    <m/>
    <n v="2290"/>
    <s v="C"/>
    <s v="PB- 04"/>
    <s v="Punta Barda"/>
    <x v="1"/>
    <s v="PuB-195[00]aCY51W"/>
  </r>
  <r>
    <s v="BOLLAND &amp; CIA. S.A.U"/>
    <d v="2023-12-01T00:00:00"/>
    <s v="Rincon de los Sauces"/>
    <s v="Señal Picada VAM"/>
    <s v="PB- 04"/>
    <x v="1"/>
    <s v="Pozo productor "/>
    <x v="180"/>
    <s v="PuB-196[00]a"/>
    <m/>
    <s v="Integridad y Corrosión"/>
    <s v="Inhibidor de corrosión"/>
    <s v="CY51W"/>
    <n v="1000232729"/>
    <n v="20"/>
    <n v="1.2"/>
    <n v="18.8"/>
    <n v="2"/>
    <n v="28.2"/>
    <n v="100"/>
    <s v="Caudal de agua entre batchs"/>
    <s v="Batch Camión"/>
    <n v="2"/>
    <n v="2"/>
    <n v="56.4"/>
    <n v="56.4"/>
    <n v="56.4"/>
    <d v="2019-08-01T00:00:00"/>
    <s v="Programado"/>
    <d v="2021-03-03T00:00:00"/>
    <s v="BND21-IT586-0321"/>
    <m/>
    <m/>
    <m/>
    <m/>
    <m/>
    <s v="Cavidad Progresiva"/>
    <x v="1"/>
    <s v="Q"/>
    <s v="Batch"/>
    <n v="1.88"/>
    <n v="28.2"/>
    <n v="28.2"/>
    <n v="28.2"/>
    <n v="1"/>
    <n v="28"/>
    <n v="28"/>
    <n v="28"/>
    <s v="Camioneros"/>
    <m/>
    <n v="1628"/>
    <s v="B"/>
    <s v="PB- 04"/>
    <s v="Punta Barda"/>
    <x v="1"/>
    <s v="PuB-196[00]aCY51W"/>
  </r>
  <r>
    <s v="BOLLAND &amp; CIA. S.A.U"/>
    <d v="2023-12-01T00:00:00"/>
    <s v="Rincon de los Sauces"/>
    <s v="Señal Picada VAM"/>
    <s v="PB- 04"/>
    <x v="1"/>
    <s v="Pozo productor "/>
    <x v="180"/>
    <s v="PuB-196[00]a"/>
    <m/>
    <s v="Integridad y Corrosión"/>
    <s v="Biocida"/>
    <s v="BX960"/>
    <n v="50600926"/>
    <n v="20"/>
    <n v="1.2"/>
    <n v="18.8"/>
    <n v="2"/>
    <n v="28.2"/>
    <n v="100"/>
    <s v="Caudal de agua entre batchs"/>
    <s v="Batch Camión"/>
    <n v="2"/>
    <n v="2"/>
    <n v="56.4"/>
    <n v="56.4"/>
    <n v="56.4"/>
    <d v="2019-08-01T00:00:00"/>
    <s v="Programado"/>
    <d v="2021-03-03T00:00:00"/>
    <s v="BND21-IT586-0321"/>
    <m/>
    <m/>
    <m/>
    <m/>
    <m/>
    <s v="Cavidad Progresiva"/>
    <x v="1"/>
    <s v="Q"/>
    <s v="Batch&amp;Recirc"/>
    <n v="1.88"/>
    <n v="28.2"/>
    <n v="28.2"/>
    <n v="28.2"/>
    <n v="1"/>
    <n v="28"/>
    <n v="28"/>
    <n v="28"/>
    <s v="Camioneros"/>
    <m/>
    <n v="1628"/>
    <s v="B"/>
    <s v="PB- 04"/>
    <s v="Punta Barda"/>
    <x v="1"/>
    <s v="PuB-196[00]aBX960"/>
  </r>
  <r>
    <s v="BOLLAND &amp; CIA. S.A.U"/>
    <d v="2023-12-01T00:00:00"/>
    <s v="Rincon de los Sauces"/>
    <s v="Señal Picada VAM"/>
    <s v="PB- 03"/>
    <x v="1"/>
    <s v="Pozo productor "/>
    <x v="7"/>
    <s v="PuB-105a"/>
    <m/>
    <s v="Integridad y Corrosión"/>
    <s v="Inhibidor de corrosión"/>
    <s v="CY51W"/>
    <n v="1000232729"/>
    <n v="30.5"/>
    <n v="7.5330000000000004"/>
    <n v="22.966999999999999"/>
    <n v="10"/>
    <n v="34.450000000000003"/>
    <n v="100"/>
    <s v="Caudal de agua entre batchs"/>
    <s v="Batch Camión"/>
    <n v="2"/>
    <n v="2"/>
    <n v="68.900000000000006"/>
    <n v="68.900000000000006"/>
    <n v="68.900000000000006"/>
    <d v="2021-04-04T00:00:00"/>
    <s v="Programado"/>
    <d v="2021-11-03T00:00:00"/>
    <s v="Minuta YPF 3-11-21"/>
    <s v="Mariana del Pozo"/>
    <m/>
    <m/>
    <m/>
    <m/>
    <s v="Cavidad Progresiva"/>
    <x v="1"/>
    <s v="Q"/>
    <s v="Batch"/>
    <n v="2.2967"/>
    <n v="34.450000000000003"/>
    <n v="34.450000000000003"/>
    <n v="34.450000000000003"/>
    <n v="1"/>
    <n v="34"/>
    <n v="34"/>
    <n v="34"/>
    <s v="Camioneros"/>
    <m/>
    <n v="1567"/>
    <s v="B"/>
    <s v="PB- 03"/>
    <s v="Punta Barda"/>
    <x v="1"/>
    <s v="PuB-105aCY51W"/>
  </r>
  <r>
    <s v="BOLLAND &amp; CIA. S.A.U"/>
    <d v="2023-12-01T00:00:00"/>
    <s v="Rincon de los Sauces"/>
    <s v="Señal Picada VAM"/>
    <s v="PB- 04"/>
    <x v="1"/>
    <s v="Pozo productor "/>
    <x v="181"/>
    <s v="PuB-66"/>
    <m/>
    <s v="Integridad y Corrosión"/>
    <s v="Inhibidor de corrosión"/>
    <s v="CY51W"/>
    <n v="1000232729"/>
    <n v="9.3000000000000007"/>
    <n v="1.321"/>
    <n v="7.9790000000000001"/>
    <n v="2"/>
    <n v="29.92"/>
    <n v="125"/>
    <s v="Caudal de agua entre batchs"/>
    <s v="Batch Camión"/>
    <n v="1"/>
    <n v="1"/>
    <n v="29.92"/>
    <n v="29.92"/>
    <n v="29.92"/>
    <d v="2013-04-15T00:00:00"/>
    <s v="Programado"/>
    <d v="2019-11-22T00:00:00"/>
    <s v="BNDFI 0001-8 - Minuta YPF 22-11-2019"/>
    <s v="Mariana del Pozo"/>
    <m/>
    <m/>
    <m/>
    <m/>
    <s v="Cavidad Progresiva"/>
    <x v="1"/>
    <s v="M"/>
    <s v="Batch"/>
    <n v="0.99737500000000001"/>
    <n v="29.92"/>
    <n v="29.92"/>
    <n v="29.92"/>
    <n v="1"/>
    <n v="30"/>
    <n v="30"/>
    <n v="30"/>
    <s v="Camioneros"/>
    <m/>
    <n v="2278"/>
    <s v="B"/>
    <s v="PB- 04"/>
    <s v="Punta Barda"/>
    <x v="1"/>
    <s v="PuB-66CY51W"/>
  </r>
  <r>
    <s v="BOLLAND &amp; CIA. S.A.U"/>
    <d v="2023-12-01T00:00:00"/>
    <s v="Rincon de los Sauces"/>
    <s v="Señal Picada VAM"/>
    <s v="PB- 04"/>
    <x v="1"/>
    <s v="Pozo productor "/>
    <x v="182"/>
    <s v="PuB-70"/>
    <m/>
    <s v="Integridad y Corrosión"/>
    <s v="Inhibidor de corrosión"/>
    <s v="CY51W"/>
    <n v="1000232729"/>
    <n v="73.3"/>
    <n v="0.29299999999999998"/>
    <n v="73.007000000000005"/>
    <n v="10"/>
    <n v="39.42"/>
    <n v="18"/>
    <s v="Caudal de agua entre batchs"/>
    <s v="Batch Camión"/>
    <n v="1"/>
    <n v="0"/>
    <n v="39.42"/>
    <n v="0"/>
    <n v="0"/>
    <d v="2017-09-02T00:00:00"/>
    <s v="Programado"/>
    <d v="2018-11-15T00:00:00"/>
    <s v="BND21-IT267-1118"/>
    <s v="Mariana del Pozo"/>
    <m/>
    <m/>
    <m/>
    <m/>
    <s v="Cavidad Progresiva"/>
    <x v="1"/>
    <s v="M"/>
    <s v="Batch"/>
    <n v="1.3141260000000001"/>
    <n v="39.42"/>
    <n v="39.42"/>
    <n v="39.42"/>
    <n v="1"/>
    <n v="39"/>
    <n v="39"/>
    <n v="39"/>
    <s v="Camioneros"/>
    <m/>
    <n v="1880"/>
    <s v="C"/>
    <s v="PB- 04"/>
    <s v="Punta Barda"/>
    <x v="0"/>
    <s v="PuB-70CY51W"/>
  </r>
  <r>
    <s v="BOLLAND &amp; CIA. S.A.U"/>
    <d v="2023-12-01T00:00:00"/>
    <s v="Rincon de los Sauces"/>
    <s v="Señal Picada VAM"/>
    <s v="SCB- 01"/>
    <x v="2"/>
    <s v="Pozo productor "/>
    <x v="183"/>
    <s v="SCB-0064[02]a"/>
    <m/>
    <s v="Integridad y Corrosión"/>
    <s v="Inhibidor de corrosión"/>
    <s v="CY51W"/>
    <n v="1000232729"/>
    <n v="40"/>
    <n v="1.6"/>
    <n v="38.4"/>
    <n v="548"/>
    <n v="57.6"/>
    <n v="50"/>
    <s v="Caudal de agua entre batchs"/>
    <s v="Batch Camión"/>
    <n v="1"/>
    <n v="2"/>
    <n v="57.6"/>
    <n v="115.2"/>
    <n v="115.2"/>
    <d v="2008-07-01T00:00:00"/>
    <s v="Programado"/>
    <d v="2021-05-11T00:00:00"/>
    <s v="BND21-IT621-0521"/>
    <s v="Mariana del Pozo"/>
    <m/>
    <m/>
    <m/>
    <m/>
    <s v="Bombeo Mecánico"/>
    <x v="1"/>
    <s v="M"/>
    <s v="Batch"/>
    <n v="1.92"/>
    <n v="57.6"/>
    <n v="57.6"/>
    <n v="57.6"/>
    <n v="1"/>
    <n v="58"/>
    <n v="58"/>
    <n v="58"/>
    <s v="SCB CHO "/>
    <m/>
    <s v="S/D"/>
    <s v="C"/>
    <s v="SCB- 01"/>
    <s v="Señal Cerro Bayo"/>
    <x v="1"/>
    <s v="SCB-0064[02]aCY51W"/>
  </r>
  <r>
    <s v="BOLLAND &amp; CIA. S.A.U"/>
    <d v="2023-12-01T00:00:00"/>
    <s v="Rincon de los Sauces"/>
    <s v="Señal Picada VAM"/>
    <s v="SCB- 01"/>
    <x v="2"/>
    <s v="Pozo productor "/>
    <x v="17"/>
    <s v="SCB-0065[00]a"/>
    <m/>
    <s v="Integridad y Corrosión"/>
    <s v="Inhibidor de corrosión"/>
    <s v="CY51W"/>
    <n v="1000232729"/>
    <n v="60"/>
    <n v="15"/>
    <n v="45"/>
    <n v="787"/>
    <n v="27"/>
    <n v="20"/>
    <s v="Caudal de agua entre batchs"/>
    <s v="Batch Camión"/>
    <n v="1"/>
    <n v="2"/>
    <n v="27"/>
    <n v="54"/>
    <n v="54"/>
    <d v="2011-09-13T00:00:00"/>
    <s v="Programado"/>
    <d v="2019-11-22T00:00:00"/>
    <s v="BNDFI 0001-8 - Minuta YPF 22-11-2019"/>
    <s v="Mariana del Pozo"/>
    <m/>
    <m/>
    <m/>
    <m/>
    <s v="Bombeo Mecánico"/>
    <x v="1"/>
    <s v="M"/>
    <s v="Batch"/>
    <n v="0.9"/>
    <n v="27"/>
    <n v="27"/>
    <n v="27"/>
    <n v="1"/>
    <n v="27"/>
    <n v="27"/>
    <n v="27"/>
    <s v="SCB CHO "/>
    <m/>
    <n v="3125"/>
    <s v="A"/>
    <s v="SCB- 01"/>
    <s v="Señal Cerro Bayo"/>
    <x v="1"/>
    <s v="SCB-0065[00]aCY51W"/>
  </r>
  <r>
    <s v="BOLLAND &amp; CIA. S.A.U"/>
    <d v="2023-12-01T00:00:00"/>
    <s v="Rincon de los Sauces"/>
    <s v="Señal Picada VAM"/>
    <s v="SCB- 01"/>
    <x v="2"/>
    <s v="Pozo productor "/>
    <x v="22"/>
    <s v="SCB-131a"/>
    <m/>
    <s v="Integridad y Corrosión"/>
    <s v="Inhibidor de corrosión"/>
    <s v="CY51W"/>
    <n v="1000232729"/>
    <n v="0"/>
    <n v="0"/>
    <n v="0"/>
    <n v="0"/>
    <n v="20"/>
    <n v="28"/>
    <s v="Caudal de agua entre batchs"/>
    <s v="Batch Camión"/>
    <n v="1"/>
    <n v="0"/>
    <n v="20"/>
    <n v="0"/>
    <n v="0"/>
    <d v="2018-02-14T00:00:00"/>
    <s v="Programado"/>
    <d v="2022-05-24T00:00:00"/>
    <s v="0140-OESTE-22"/>
    <s v="Mariana del Pozo"/>
    <m/>
    <m/>
    <m/>
    <m/>
    <s v=""/>
    <x v="1"/>
    <s v="M"/>
    <s v="Batch"/>
    <n v="0"/>
    <n v="0"/>
    <n v="20"/>
    <n v="20"/>
    <n v="1"/>
    <n v="0"/>
    <n v="20"/>
    <n v="20"/>
    <s v="SCB CHO "/>
    <m/>
    <n v="1544"/>
    <s v="S/C"/>
    <s v="SCB- 01"/>
    <s v="Señal Cerro Bayo"/>
    <x v="0"/>
    <s v="SCB-131aCY51W"/>
  </r>
  <r>
    <s v="BOLLAND &amp; CIA. S.A.U"/>
    <d v="2023-12-01T00:00:00"/>
    <s v="Rincon de los Sauces"/>
    <s v="Señal Picada VAM"/>
    <s v="SCB- 01"/>
    <x v="2"/>
    <s v="Pozo productor "/>
    <x v="39"/>
    <s v="SCB-80a"/>
    <m/>
    <s v="Integridad y Corrosión"/>
    <s v="Inhibidor de corrosión"/>
    <s v="CY51W"/>
    <n v="1000232729"/>
    <n v="207"/>
    <n v="1.0349999999999999"/>
    <n v="205.965"/>
    <n v="1200"/>
    <n v="30.89"/>
    <n v="5"/>
    <s v="Caudal de agua entre batchs"/>
    <s v="Batch Camión"/>
    <n v="1"/>
    <n v="0"/>
    <n v="30.89"/>
    <n v="0"/>
    <n v="0"/>
    <d v="2009-03-01T00:00:00"/>
    <s v="Programado"/>
    <d v="2022-07-22T00:00:00"/>
    <s v="0193-OESTE-22"/>
    <s v="Mariana del Pozo"/>
    <m/>
    <m/>
    <m/>
    <m/>
    <s v="Electro Sumergible"/>
    <x v="1"/>
    <s v="M"/>
    <s v="Batch"/>
    <n v="1.029825"/>
    <n v="30.89"/>
    <n v="30.89"/>
    <n v="30.89"/>
    <n v="1"/>
    <n v="31"/>
    <n v="31"/>
    <n v="31"/>
    <s v="SCB CHO "/>
    <m/>
    <n v="2795"/>
    <s v="A"/>
    <s v="SCB- 01"/>
    <s v="Señal Cerro Bayo"/>
    <x v="0"/>
    <s v="SCB-80aCY51W"/>
  </r>
  <r>
    <s v="BOLLAND &amp; CIA. S.A.U"/>
    <d v="2023-12-01T00:00:00"/>
    <s v="Rincon de los Sauces"/>
    <s v="Señal Picada VAM"/>
    <s v="SCB- 01"/>
    <x v="2"/>
    <s v="Pozo productor "/>
    <x v="40"/>
    <s v="SCB-86a"/>
    <m/>
    <s v="Integridad y Corrosión"/>
    <s v="Inhibidor de corrosión"/>
    <s v="CY51W"/>
    <n v="1000232729"/>
    <n v="45"/>
    <n v="5.4"/>
    <n v="39.6"/>
    <n v="538"/>
    <n v="20"/>
    <n v="30"/>
    <s v="Caudal de agua entre batchs"/>
    <s v="Batch Camión"/>
    <n v="2"/>
    <n v="4"/>
    <n v="40"/>
    <n v="80"/>
    <n v="80"/>
    <d v="2022-10-05T00:00:00"/>
    <s v="Programado"/>
    <d v="2022-08-26T00:00:00"/>
    <s v="0226-OESTE-22"/>
    <s v="Mariana del Pozo"/>
    <m/>
    <m/>
    <m/>
    <m/>
    <s v="Electro Sumergible"/>
    <x v="1"/>
    <s v="Q"/>
    <s v="Batch"/>
    <n v="1.1879999999999999"/>
    <n v="17.82"/>
    <n v="20"/>
    <n v="20"/>
    <n v="1"/>
    <n v="18"/>
    <n v="20"/>
    <n v="20"/>
    <s v="SCB CHO "/>
    <m/>
    <n v="2245"/>
    <s v="A"/>
    <s v="SCB- 01"/>
    <s v="Señal Cerro Bayo"/>
    <x v="1"/>
    <s v="SCB-86aCY51W"/>
  </r>
  <r>
    <s v="BOLLAND &amp; CIA. S.A.U"/>
    <d v="2023-12-01T00:00:00"/>
    <s v="Rincon de los Sauces"/>
    <s v="Señal Picada VAM"/>
    <s v="SCB- 01"/>
    <x v="2"/>
    <s v="Pozo productor "/>
    <x v="41"/>
    <s v="SCB-89a"/>
    <m/>
    <s v="Integridad y Corrosión"/>
    <s v="Inhibidor de corrosión"/>
    <s v="CY51W"/>
    <n v="1000232729"/>
    <n v="185"/>
    <n v="2.6640000000000001"/>
    <n v="182.33600000000001"/>
    <n v="1590"/>
    <n v="54.7"/>
    <n v="10"/>
    <s v="Caudal de agua entre batchs"/>
    <s v="Batch Camión"/>
    <n v="1"/>
    <n v="2"/>
    <n v="54.7"/>
    <n v="109.4"/>
    <n v="109.4"/>
    <d v="2009-08-31T00:00:00"/>
    <s v="Programado"/>
    <d v="2020-06-30T00:00:00"/>
    <s v="BNDFI 0001-8 - Minuta YPF 30-06-2020"/>
    <s v="Mariana del Pozo"/>
    <m/>
    <m/>
    <m/>
    <m/>
    <s v="Electro Sumergible"/>
    <x v="1"/>
    <s v="M"/>
    <s v="Batch"/>
    <n v="1.8233600000000001"/>
    <n v="54.7"/>
    <n v="54.7"/>
    <n v="54.7"/>
    <n v="1"/>
    <n v="55"/>
    <n v="55"/>
    <n v="55"/>
    <s v="SCB CHO "/>
    <m/>
    <s v="S/D"/>
    <s v="B"/>
    <s v="SCB- 01"/>
    <s v="Señal Cerro Bayo"/>
    <x v="1"/>
    <s v="SCB-89aCY51W"/>
  </r>
  <r>
    <s v="BOLLAND &amp; CIA. S.A.U"/>
    <d v="2023-12-01T00:00:00"/>
    <s v="Rincon de los Sauces"/>
    <s v="Señal Picada VAM"/>
    <s v="SCB- 01"/>
    <x v="2"/>
    <s v="Pozo productor "/>
    <x v="43"/>
    <s v="SCB-93a"/>
    <m/>
    <s v="Integridad y Corrosión"/>
    <s v="Inhibidor de corrosión"/>
    <s v="CY51W"/>
    <n v="1000232729"/>
    <n v="120"/>
    <n v="4.5599999999999996"/>
    <n v="115.44"/>
    <n v="303"/>
    <n v="39.83"/>
    <n v="23"/>
    <s v="Caudal de agua entre batchs"/>
    <s v="Batch Camión"/>
    <n v="2"/>
    <n v="4"/>
    <n v="79.66"/>
    <n v="159.32"/>
    <n v="159.32"/>
    <d v="2018-08-21T00:00:00"/>
    <s v="Programado"/>
    <d v="2020-06-30T00:00:00"/>
    <s v="BNDFI 0001-8 - Minuta YPF 30-06-2020"/>
    <s v="Mariana del Pozo"/>
    <m/>
    <m/>
    <m/>
    <m/>
    <s v="Electro Sumergible"/>
    <x v="1"/>
    <s v="Q"/>
    <s v="Batch"/>
    <n v="2.6551199999999997"/>
    <n v="39.83"/>
    <n v="39.83"/>
    <n v="39.83"/>
    <n v="1"/>
    <n v="40"/>
    <n v="40"/>
    <n v="40"/>
    <s v="SCB CHO "/>
    <m/>
    <n v="1951"/>
    <s v="A"/>
    <s v="SCB- 01"/>
    <s v="Señal Cerro Bayo"/>
    <x v="1"/>
    <s v="SCB-93aCY51W"/>
  </r>
  <r>
    <s v="BOLLAND &amp; CIA. S.A.U"/>
    <d v="2023-12-01T00:00:00"/>
    <s v="Rincon de los Sauces"/>
    <s v="Señal Picada VAM"/>
    <s v="SP- 02"/>
    <x v="0"/>
    <s v="Pozo productor "/>
    <x v="184"/>
    <s v="SP-45"/>
    <m/>
    <s v="Integridad y Corrosión"/>
    <s v="Inhibidor de corrosión"/>
    <s v="CY51W"/>
    <n v="1000232729"/>
    <n v="121"/>
    <n v="3.2669999999999999"/>
    <n v="117.733"/>
    <n v="100"/>
    <n v="32.97"/>
    <n v="40"/>
    <s v="Caudal de agua entre batchs"/>
    <s v="Batch Camión"/>
    <n v="4"/>
    <n v="4"/>
    <n v="131.88"/>
    <n v="131.88"/>
    <n v="131.88"/>
    <m/>
    <s v="Programado"/>
    <d v="2022-08-08T00:00:00"/>
    <s v="0212-OESTE-22"/>
    <s v="Mariana del Pozo"/>
    <m/>
    <m/>
    <m/>
    <m/>
    <s v="Bombeo Mecánico"/>
    <x v="1"/>
    <s v="S"/>
    <s v="Batch&amp;Recirc"/>
    <n v="4.70932"/>
    <n v="32.97"/>
    <n v="32.97"/>
    <n v="32.97"/>
    <n v="1"/>
    <n v="33"/>
    <n v="33"/>
    <n v="33"/>
    <s v="Camioneros"/>
    <m/>
    <s v="S/D"/>
    <m/>
    <s v="SP- 02"/>
    <s v="Señal Picada"/>
    <x v="1"/>
    <s v="SP-45CY51W"/>
  </r>
  <r>
    <s v="BOLLAND &amp; CIA. S.A.U"/>
    <d v="2023-12-01T00:00:00"/>
    <s v="Rincon de los Sauces"/>
    <s v="Señal Picada VAM"/>
    <s v="SP- 01"/>
    <x v="0"/>
    <s v="Pozo productor "/>
    <x v="185"/>
    <s v="SP-0289[00]a"/>
    <m/>
    <s v="Integridad y Corrosión"/>
    <s v="Inhibidor de corrosión"/>
    <s v="CY51W"/>
    <n v="1000232729"/>
    <n v="117"/>
    <n v="1.895"/>
    <n v="115.105"/>
    <n v="150"/>
    <n v="77.7"/>
    <n v="45"/>
    <s v="Caudal de agua entre batchs"/>
    <s v="Batch Camión"/>
    <n v="2"/>
    <n v="2"/>
    <n v="155.4"/>
    <n v="155.4"/>
    <n v="155.4"/>
    <d v="2017-01-06T00:00:00"/>
    <s v="Programado"/>
    <d v="2020-01-03T00:00:00"/>
    <s v="BND21-IT491-1220"/>
    <s v="Mariana del Pozo"/>
    <m/>
    <m/>
    <m/>
    <m/>
    <s v="Cavidad Progresiva"/>
    <x v="1"/>
    <s v="Q"/>
    <s v="Batch"/>
    <n v="5.1797250000000004"/>
    <n v="77.7"/>
    <n v="77.7"/>
    <n v="77.7"/>
    <n v="1"/>
    <n v="78"/>
    <n v="78"/>
    <n v="78"/>
    <s v="Camioneros"/>
    <m/>
    <n v="2546"/>
    <s v="B"/>
    <s v="SP- 01"/>
    <s v="Señal Picada"/>
    <x v="1"/>
    <s v="SP-0289[00]aCY51W"/>
  </r>
  <r>
    <s v="BOLLAND &amp; CIA. S.A.U"/>
    <d v="2023-12-01T00:00:00"/>
    <s v="Rincon de los Sauces"/>
    <s v="Señal Picada VAM"/>
    <s v="SP-10"/>
    <x v="0"/>
    <s v="Pozo productor "/>
    <x v="186"/>
    <s v="SP-455a"/>
    <m/>
    <s v="Integridad y Corrosión"/>
    <s v="Biocida"/>
    <s v="BX960"/>
    <n v="50600926"/>
    <n v="41.6"/>
    <n v="2.5790000000000002"/>
    <n v="39.021000000000001"/>
    <n v="200"/>
    <n v="29.27"/>
    <n v="50"/>
    <s v="Caudal de agua entre batchs"/>
    <s v="Batch Camión"/>
    <n v="2"/>
    <n v="0"/>
    <n v="58.54"/>
    <n v="0"/>
    <n v="0"/>
    <d v="2021-04-29T00:00:00"/>
    <s v="Programado"/>
    <d v="2021-04-29T00:00:00"/>
    <s v="BNDFI 0001-8 - Minuta YPF 29-4-21"/>
    <s v="Mariana del Pozo"/>
    <m/>
    <m/>
    <m/>
    <m/>
    <s v="Cavidad Progresiva"/>
    <x v="1"/>
    <s v="Q"/>
    <s v="Batch"/>
    <n v="1.95105"/>
    <n v="29.27"/>
    <n v="29.27"/>
    <n v="29.27"/>
    <n v="1"/>
    <n v="29"/>
    <n v="29"/>
    <n v="29"/>
    <s v="Camioneros"/>
    <m/>
    <n v="1502"/>
    <s v="A"/>
    <s v="SP-10"/>
    <s v="Señal Picada"/>
    <x v="0"/>
    <s v="SP-455aBX960"/>
  </r>
  <r>
    <s v="BOLLAND &amp; CIA. S.A.U"/>
    <d v="2023-12-01T00:00:00"/>
    <s v="Rincon de los Sauces"/>
    <s v="Señal Picada VAM"/>
    <s v="SP- 01"/>
    <x v="0"/>
    <s v="Pozo productor "/>
    <x v="187"/>
    <s v="SP-21"/>
    <m/>
    <s v="Integridad y Corrosión"/>
    <s v="Inhibidor de corrosión"/>
    <s v="CY51W"/>
    <n v="1000232729"/>
    <n v="113"/>
    <n v="3.9550000000000001"/>
    <n v="109.045"/>
    <n v="150"/>
    <n v="61.07"/>
    <n v="80"/>
    <s v="Caudal de agua entre batchs"/>
    <s v="Batch Camión"/>
    <n v="4"/>
    <n v="4"/>
    <n v="244.28"/>
    <n v="244.28"/>
    <n v="244.28"/>
    <d v="2014-10-27T00:00:00"/>
    <s v="Programado"/>
    <d v="2021-03-31T00:00:00"/>
    <s v="BND21-IT602-0321"/>
    <s v="Mariana del Pozo"/>
    <m/>
    <m/>
    <m/>
    <m/>
    <s v="Cavidad Progresiva"/>
    <x v="1"/>
    <s v="S"/>
    <s v="Batch"/>
    <n v="8.7236000000000011"/>
    <n v="61.07"/>
    <n v="61.07"/>
    <n v="61.07"/>
    <n v="1"/>
    <n v="61"/>
    <n v="61"/>
    <n v="61"/>
    <s v="Camioneros"/>
    <m/>
    <n v="1546"/>
    <s v="A"/>
    <s v="SP- 01"/>
    <s v="Señal Picada"/>
    <x v="1"/>
    <s v="SP-21CY51W"/>
  </r>
  <r>
    <s v="BOLLAND &amp; CIA. S.A.U"/>
    <d v="2023-12-01T00:00:00"/>
    <s v="Rincon de los Sauces"/>
    <s v="Señal Picada VAM"/>
    <s v="SP- 01"/>
    <x v="0"/>
    <s v="Pozo productor "/>
    <x v="187"/>
    <s v="SP-21"/>
    <m/>
    <s v="Integridad y Corrosión"/>
    <s v="Biocida"/>
    <s v="BX960"/>
    <n v="50600926"/>
    <n v="113"/>
    <n v="3.9550000000000001"/>
    <n v="109.045"/>
    <n v="150"/>
    <n v="40.89"/>
    <n v="25"/>
    <s v="Caudal de agua entre batchs"/>
    <s v="Batch Camión"/>
    <n v="2"/>
    <n v="2"/>
    <n v="81.78"/>
    <n v="81.78"/>
    <n v="81.78"/>
    <d v="2019-02-03T00:00:00"/>
    <s v="Programado"/>
    <d v="2021-03-31T00:00:00"/>
    <s v="BND21-IT602-0321"/>
    <s v="Mariana del Pozo"/>
    <m/>
    <m/>
    <m/>
    <m/>
    <s v="Cavidad Progresiva"/>
    <x v="1"/>
    <s v="Q"/>
    <s v="Batch&amp;Recirc"/>
    <n v="2.7261250000000001"/>
    <n v="40.89"/>
    <n v="40.89"/>
    <n v="40.89"/>
    <n v="1"/>
    <n v="41"/>
    <n v="41"/>
    <n v="41"/>
    <s v="Camioneros"/>
    <m/>
    <n v="1546"/>
    <s v="A"/>
    <s v="SP- 01"/>
    <s v="Señal Picada"/>
    <x v="1"/>
    <s v="SP-21BX960"/>
  </r>
  <r>
    <s v="BOLLAND &amp; CIA. S.A.U"/>
    <d v="2023-12-01T00:00:00"/>
    <s v="Rincon de los Sauces"/>
    <s v="Señal Picada VAM"/>
    <s v="SP- 01"/>
    <x v="0"/>
    <s v="Pozo productor "/>
    <x v="188"/>
    <s v="SP-22"/>
    <m/>
    <s v="Integridad y Corrosión"/>
    <s v="Inhibidor de corrosión"/>
    <s v="CY51W"/>
    <n v="1000232729"/>
    <n v="88.6"/>
    <n v="2.2149999999999999"/>
    <n v="86.385000000000005"/>
    <n v="100"/>
    <n v="60.47"/>
    <n v="100"/>
    <s v="Caudal de agua entre batchs"/>
    <s v="Batch Camión"/>
    <n v="4"/>
    <n v="4"/>
    <n v="241.88"/>
    <n v="241.88"/>
    <n v="241.88"/>
    <d v="2017-01-25T00:00:00"/>
    <s v="Programado"/>
    <d v="2021-08-27T00:00:00"/>
    <s v="0184-OESTE-21"/>
    <s v="Mariana del Pozo"/>
    <m/>
    <m/>
    <m/>
    <m/>
    <s v="Cavidad Progresiva"/>
    <x v="1"/>
    <s v="S"/>
    <s v="Batch"/>
    <n v="8.6385000000000005"/>
    <n v="60.47"/>
    <n v="60.47"/>
    <n v="60.47"/>
    <n v="1"/>
    <n v="60"/>
    <n v="60"/>
    <n v="60"/>
    <s v="Camioneros"/>
    <m/>
    <n v="1600"/>
    <s v="B"/>
    <s v="SP- 01"/>
    <s v="Señal Picada"/>
    <x v="1"/>
    <s v="SP-22CY51W"/>
  </r>
  <r>
    <s v="BOLLAND &amp; CIA. S.A.U"/>
    <d v="2023-12-01T00:00:00"/>
    <s v="Rincon de los Sauces"/>
    <s v="Señal Picada VAM"/>
    <s v="SP- 01"/>
    <x v="0"/>
    <s v="Pozo productor "/>
    <x v="188"/>
    <s v="SP-22"/>
    <m/>
    <s v="Integridad y Corrosión"/>
    <s v="Biocida"/>
    <s v="BX960"/>
    <n v="50600926"/>
    <n v="88.6"/>
    <n v="2.2149999999999999"/>
    <n v="86.385000000000005"/>
    <n v="100"/>
    <n v="71.27"/>
    <n v="55"/>
    <s v="Caudal de agua entre batchs"/>
    <s v="Batch Camión"/>
    <n v="2"/>
    <n v="2"/>
    <n v="142.54"/>
    <n v="142.54"/>
    <n v="142.54"/>
    <d v="2017-01-25T00:00:00"/>
    <s v="Programado"/>
    <d v="2021-08-27T00:00:00"/>
    <s v="0184-OESTE-21"/>
    <s v="Mariana del Pozo"/>
    <m/>
    <m/>
    <m/>
    <m/>
    <s v="Cavidad Progresiva"/>
    <x v="1"/>
    <s v="Q"/>
    <s v="Batch"/>
    <n v="4.7511749999999999"/>
    <n v="71.27"/>
    <n v="71.27"/>
    <n v="71.27"/>
    <n v="1"/>
    <n v="71"/>
    <n v="71"/>
    <n v="71"/>
    <s v="Camioneros"/>
    <m/>
    <n v="1600"/>
    <s v="B"/>
    <s v="SP- 01"/>
    <s v="Señal Picada"/>
    <x v="1"/>
    <s v="SP-22BX960"/>
  </r>
  <r>
    <s v="BOLLAND &amp; CIA. S.A.U"/>
    <d v="2023-12-01T00:00:00"/>
    <s v="Rincon de los Sauces"/>
    <s v="Señal Picada VAM"/>
    <s v="SP- 01"/>
    <x v="0"/>
    <s v="Pozo productor "/>
    <x v="49"/>
    <s v="SP-23"/>
    <m/>
    <s v="Integridad y Corrosión"/>
    <s v="Biocida"/>
    <s v="BX960"/>
    <n v="50600926"/>
    <n v="120"/>
    <n v="2.76"/>
    <n v="117.24"/>
    <n v="50"/>
    <n v="22.86"/>
    <n v="13"/>
    <s v="Caudal de agua entre batchs"/>
    <s v="Batch Camión"/>
    <n v="2"/>
    <n v="2"/>
    <n v="45.72"/>
    <n v="45.72"/>
    <n v="45.72"/>
    <d v="2013-09-08T00:00:00"/>
    <s v="Programado"/>
    <d v="2020-06-30T00:00:00"/>
    <s v="BNDFI 0001-8 - Minuta YPF 30-06-2020"/>
    <s v="Mariana del Pozo"/>
    <m/>
    <m/>
    <m/>
    <m/>
    <s v="Electro Sumergible"/>
    <x v="1"/>
    <s v="Q"/>
    <s v="Batch"/>
    <n v="1.5241199999999999"/>
    <n v="22.86"/>
    <n v="22.86"/>
    <n v="22.86"/>
    <n v="1"/>
    <n v="23"/>
    <n v="23"/>
    <n v="23"/>
    <s v="Camioneros"/>
    <m/>
    <n v="2285"/>
    <s v="A"/>
    <s v="SP- 01"/>
    <s v="Señal Picada"/>
    <x v="1"/>
    <s v="SP-23BX960"/>
  </r>
  <r>
    <s v="BOLLAND &amp; CIA. S.A.U"/>
    <d v="2023-12-01T00:00:00"/>
    <s v="Rincon de los Sauces"/>
    <s v="Señal Picada VAM"/>
    <s v="SP- 01"/>
    <x v="0"/>
    <s v="Pozo productor "/>
    <x v="50"/>
    <s v="SP-252"/>
    <m/>
    <s v="Integridad y Corrosión"/>
    <s v="Biocida"/>
    <s v="BX960"/>
    <n v="50600926"/>
    <n v="179"/>
    <n v="1.79"/>
    <n v="177.21"/>
    <n v="100"/>
    <n v="53.16"/>
    <n v="20"/>
    <s v="Caudal de agua entre batchs"/>
    <s v="Batch Camión"/>
    <n v="2"/>
    <n v="2"/>
    <n v="106.32"/>
    <n v="106.32"/>
    <n v="106.32"/>
    <d v="2019-02-05T00:00:00"/>
    <s v="Programado"/>
    <d v="2023-01-31T00:00:00"/>
    <s v="0028-OESTE-23"/>
    <s v="Mariana del Pozo"/>
    <m/>
    <m/>
    <m/>
    <m/>
    <s v="Electro Sumergible"/>
    <x v="1"/>
    <s v="Q"/>
    <s v="Batch"/>
    <n v="3.5442000000000005"/>
    <n v="53.16"/>
    <n v="53.16"/>
    <n v="53.16"/>
    <n v="1"/>
    <n v="53"/>
    <n v="53"/>
    <n v="53"/>
    <s v="Camioneros"/>
    <m/>
    <n v="1813"/>
    <s v="B"/>
    <s v="SP- 01"/>
    <s v="Señal Picada"/>
    <x v="1"/>
    <s v="SP-252BX960"/>
  </r>
  <r>
    <s v="BOLLAND &amp; CIA. S.A.U"/>
    <d v="2023-12-01T00:00:00"/>
    <s v="Rincon de los Sauces"/>
    <s v="Señal Picada VAM"/>
    <s v="SP- 01"/>
    <x v="0"/>
    <s v="Pozo productor "/>
    <x v="189"/>
    <s v="SP-262"/>
    <m/>
    <s v="Integridad y Corrosión"/>
    <s v="Inhibidor de corrosión"/>
    <s v="CY51W"/>
    <n v="1000232729"/>
    <n v="64"/>
    <n v="5.12"/>
    <n v="58.88"/>
    <n v="0"/>
    <n v="61.82"/>
    <n v="70"/>
    <s v="Caudal de agua entre batchs"/>
    <s v="Batch Camión"/>
    <n v="2"/>
    <n v="2"/>
    <n v="123.64"/>
    <n v="123.64"/>
    <n v="123.64"/>
    <d v="2011-06-01T00:00:00"/>
    <s v="Programado"/>
    <d v="2023-06-02T00:00:00"/>
    <s v="0143-OESTE-23"/>
    <s v="Mariana del Pozo"/>
    <m/>
    <m/>
    <m/>
    <m/>
    <s v="Cavidad Progresiva"/>
    <x v="1"/>
    <s v="Q"/>
    <s v="Batch"/>
    <n v="4.1215999999999999"/>
    <n v="61.82"/>
    <n v="61.82"/>
    <n v="61.82"/>
    <n v="1"/>
    <n v="62"/>
    <n v="62"/>
    <n v="62"/>
    <s v="Camioneros"/>
    <m/>
    <s v="S/D"/>
    <s v="A"/>
    <s v="SP- 01"/>
    <s v="Señal Picada"/>
    <x v="1"/>
    <s v="SP-262CY51W"/>
  </r>
  <r>
    <s v="BOLLAND &amp; CIA. S.A.U"/>
    <d v="2023-12-01T00:00:00"/>
    <s v="Rincon de los Sauces"/>
    <s v="Señal Picada VAM"/>
    <s v="SP- 01"/>
    <x v="0"/>
    <s v="Pozo productor "/>
    <x v="51"/>
    <s v="SP-273"/>
    <m/>
    <s v="Integridad y Corrosión"/>
    <s v="Inhibidor de corrosión"/>
    <s v="CY51W"/>
    <n v="1000232729"/>
    <n v="54.3"/>
    <n v="3.367"/>
    <n v="50.933"/>
    <n v="150"/>
    <n v="22.92"/>
    <n v="30"/>
    <s v="Caudal de agua entre batchs"/>
    <s v="Batch Camión"/>
    <n v="2"/>
    <n v="2"/>
    <n v="45.84"/>
    <n v="45.84"/>
    <n v="45.84"/>
    <d v="2015-05-26T00:00:00"/>
    <s v="Programado"/>
    <d v="2020-06-30T00:00:00"/>
    <s v="BNDFI 0001-8 - Minuta YPF 30-06-2020"/>
    <s v="Mariana del Pozo"/>
    <m/>
    <m/>
    <m/>
    <m/>
    <s v="Cavidad Progresiva"/>
    <x v="1"/>
    <s v="Q"/>
    <s v="Batch"/>
    <n v="1.52799"/>
    <n v="22.92"/>
    <n v="22.92"/>
    <n v="22.92"/>
    <n v="1"/>
    <n v="23"/>
    <n v="23"/>
    <n v="23"/>
    <s v="Camioneros"/>
    <m/>
    <n v="1925"/>
    <s v="A"/>
    <s v="SP- 01"/>
    <s v="Señal Picada"/>
    <x v="1"/>
    <s v="SP-273CY51W"/>
  </r>
  <r>
    <s v="BOLLAND &amp; CIA. S.A.U"/>
    <d v="2023-12-01T00:00:00"/>
    <s v="Rincon de los Sauces"/>
    <s v="Señal Picada VAM"/>
    <s v="SP- 01"/>
    <x v="0"/>
    <s v="Pozo productor "/>
    <x v="51"/>
    <s v="SP-273"/>
    <m/>
    <s v="Integridad y Corrosión"/>
    <s v="Biocida"/>
    <s v="BX960"/>
    <n v="50600926"/>
    <n v="54.3"/>
    <n v="3.367"/>
    <n v="50.933"/>
    <n v="150"/>
    <n v="34.380000000000003"/>
    <n v="45"/>
    <s v="Caudal de agua entre batchs"/>
    <s v="Batch Camión"/>
    <n v="2"/>
    <n v="2"/>
    <n v="68.760000000000005"/>
    <n v="68.760000000000005"/>
    <n v="68.760000000000005"/>
    <d v="2015-05-26T00:00:00"/>
    <s v="Programado"/>
    <d v="2020-06-30T00:00:00"/>
    <s v="BNDFI 0001-8 - Minuta YPF 30-06-2020"/>
    <s v="Mariana del Pozo"/>
    <m/>
    <m/>
    <m/>
    <m/>
    <s v="Cavidad Progresiva"/>
    <x v="1"/>
    <s v="Q"/>
    <s v="Batch"/>
    <n v="2.2919849999999999"/>
    <n v="34.380000000000003"/>
    <n v="34.380000000000003"/>
    <n v="34.380000000000003"/>
    <n v="1"/>
    <n v="34"/>
    <n v="34"/>
    <n v="34"/>
    <s v="Camioneros"/>
    <m/>
    <n v="1925"/>
    <s v="A"/>
    <s v="SP- 01"/>
    <s v="Señal Picada"/>
    <x v="1"/>
    <s v="SP-273BX960"/>
  </r>
  <r>
    <s v="BOLLAND &amp; CIA. S.A.U"/>
    <d v="2023-12-01T00:00:00"/>
    <s v="Rincon de los Sauces"/>
    <s v="Señal Picada VAM"/>
    <s v="SP- 01"/>
    <x v="0"/>
    <s v="Pozo productor "/>
    <x v="52"/>
    <s v="SP-275"/>
    <m/>
    <s v="Integridad y Corrosión"/>
    <s v="Inhibidor de corrosión"/>
    <s v="CY51W"/>
    <n v="1000232729"/>
    <n v="286"/>
    <n v="2.86"/>
    <n v="283.14"/>
    <n v="100"/>
    <n v="67.95"/>
    <n v="8"/>
    <s v="Caudal de agua entre batchs"/>
    <s v="Batch Camión"/>
    <n v="1"/>
    <n v="1"/>
    <n v="67.95"/>
    <n v="67.95"/>
    <n v="67.95"/>
    <d v="2015-05-08T00:00:00"/>
    <s v="Programado"/>
    <d v="2020-06-30T00:00:00"/>
    <s v="BNDFI 0001-8 - Minuta YPF 30-06-2020"/>
    <s v="Mariana del Pozo"/>
    <m/>
    <m/>
    <m/>
    <m/>
    <s v="Electro Sumergible"/>
    <x v="1"/>
    <s v="M"/>
    <s v="Batch"/>
    <n v="2.26512"/>
    <n v="67.95"/>
    <n v="67.95"/>
    <n v="67.95"/>
    <n v="1"/>
    <n v="68"/>
    <n v="68"/>
    <n v="68"/>
    <s v="Camioneros"/>
    <m/>
    <n v="3159"/>
    <s v="A"/>
    <s v="SP- 01"/>
    <s v="Señal Picada"/>
    <x v="1"/>
    <s v="SP-275CY51W"/>
  </r>
  <r>
    <s v="BOLLAND &amp; CIA. S.A.U"/>
    <d v="2023-12-01T00:00:00"/>
    <s v="Rincon de los Sauces"/>
    <s v="Señal Picada VAM"/>
    <s v="SP- 01"/>
    <x v="0"/>
    <s v="Pozo productor "/>
    <x v="190"/>
    <s v="SP-27a(I)"/>
    <m/>
    <s v="Integridad y Corrosión"/>
    <s v="Inhibidor de corrosión"/>
    <s v="CY51W"/>
    <n v="1000232729"/>
    <n v="127.2"/>
    <n v="1.9079999999999999"/>
    <n v="125.292"/>
    <n v="100"/>
    <n v="56.38"/>
    <n v="30"/>
    <s v="Caudal de agua entre batchs"/>
    <s v="Batch Camión"/>
    <n v="2"/>
    <n v="2"/>
    <n v="112.76"/>
    <n v="112.76"/>
    <n v="112.76"/>
    <d v="2014-08-12T00:00:00"/>
    <s v="Programado"/>
    <d v="2023-01-30T00:00:00"/>
    <s v="Minuta YPF 30/1/23"/>
    <s v="Mariana del Pozo"/>
    <m/>
    <m/>
    <m/>
    <m/>
    <s v="Cavidad Progresiva"/>
    <x v="1"/>
    <s v="Q"/>
    <s v="Batch&amp;Recirc"/>
    <n v="3.7587600000000001"/>
    <n v="56.38"/>
    <n v="56.38"/>
    <n v="56.38"/>
    <n v="1"/>
    <n v="56"/>
    <n v="56"/>
    <n v="56"/>
    <s v="Camioneros"/>
    <m/>
    <n v="3171"/>
    <s v="A"/>
    <s v="SP- 01"/>
    <s v="Señal Picada"/>
    <x v="1"/>
    <s v="SP-27a(I)CY51W"/>
  </r>
  <r>
    <s v="BOLLAND &amp; CIA. S.A.U"/>
    <d v="2023-12-01T00:00:00"/>
    <s v="Rincon de los Sauces"/>
    <s v="Señal Picada VAM"/>
    <s v="SP- 07"/>
    <x v="0"/>
    <s v="Pozo productor "/>
    <x v="191"/>
    <s v="SP-237(I)[00]a"/>
    <m/>
    <s v="Integridad y Corrosión"/>
    <s v="Inhibidor de corrosión"/>
    <s v="CY51W"/>
    <n v="1000232729"/>
    <n v="146"/>
    <n v="3.2120000000000002"/>
    <n v="142.78800000000001"/>
    <n v="10"/>
    <n v="49.98"/>
    <n v="50"/>
    <s v="Caudal de agua entre batchs"/>
    <s v="Batch Camión"/>
    <n v="4"/>
    <n v="4"/>
    <n v="199.92"/>
    <n v="199.92"/>
    <n v="199.92"/>
    <d v="2022-08-08T00:00:00"/>
    <s v="Programado"/>
    <d v="2022-11-04T00:00:00"/>
    <s v="0213-OESTE-22"/>
    <s v="Mariana del Pozo"/>
    <m/>
    <m/>
    <m/>
    <m/>
    <s v="Cavidad Progresiva"/>
    <x v="1"/>
    <s v="S"/>
    <s v="Batch&amp;Recirc"/>
    <n v="7.1394000000000002"/>
    <n v="49.98"/>
    <n v="49.98"/>
    <n v="49.98"/>
    <n v="1"/>
    <n v="50"/>
    <n v="50"/>
    <n v="50"/>
    <s v="Camioneros"/>
    <m/>
    <n v="1677"/>
    <s v="A"/>
    <s v="SP- 07"/>
    <s v="Señal Picada"/>
    <x v="1"/>
    <s v="SP-237(I)[00]aCY51W"/>
  </r>
  <r>
    <s v="BOLLAND &amp; CIA. S.A.U"/>
    <d v="2023-12-01T00:00:00"/>
    <s v="Rincon de los Sauces"/>
    <s v="Señal Picada VAM"/>
    <s v="SP- 07"/>
    <x v="0"/>
    <s v="Pozo productor "/>
    <x v="191"/>
    <s v="SP-237(I)[00]a"/>
    <m/>
    <s v="Integridad y Corrosión"/>
    <s v="Biocida"/>
    <s v="BX960"/>
    <n v="50600926"/>
    <n v="146"/>
    <n v="3.2120000000000002"/>
    <n v="142.78800000000001"/>
    <n v="10"/>
    <n v="96.38"/>
    <n v="45"/>
    <s v="Caudal de agua entre batchs"/>
    <s v="Batch Camión"/>
    <n v="2"/>
    <n v="2"/>
    <n v="192.76"/>
    <n v="192.76"/>
    <n v="192.76"/>
    <d v="2022-08-08T00:00:00"/>
    <s v="Programado"/>
    <d v="2022-11-04T00:00:00"/>
    <s v="0213-OESTE-22"/>
    <s v="Mariana del Pozo"/>
    <m/>
    <m/>
    <m/>
    <m/>
    <s v="Cavidad Progresiva"/>
    <x v="1"/>
    <s v="Q"/>
    <s v="Batch&amp;Recirc"/>
    <n v="6.4254600000000011"/>
    <n v="96.38"/>
    <n v="96.38"/>
    <n v="96.38"/>
    <n v="1"/>
    <n v="96"/>
    <n v="96"/>
    <n v="96"/>
    <s v="Camioneros"/>
    <m/>
    <n v="1677"/>
    <s v="A"/>
    <s v="SP- 07"/>
    <s v="Señal Picada"/>
    <x v="1"/>
    <s v="SP-237(I)[00]aBX960"/>
  </r>
  <r>
    <s v="BOLLAND &amp; CIA. S.A.U"/>
    <d v="2023-12-01T00:00:00"/>
    <s v="Rincon de los Sauces"/>
    <s v="Señal Picada VAM"/>
    <s v="SP- 07"/>
    <x v="0"/>
    <s v="Pozo productor "/>
    <x v="192"/>
    <s v="SP-369[00]a"/>
    <m/>
    <s v="Integridad y Corrosión"/>
    <s v="Inhibidor de corrosión"/>
    <s v="CY51W"/>
    <n v="1000232729"/>
    <n v="41.9"/>
    <n v="2.7229999999999999"/>
    <n v="39.177"/>
    <n v="10"/>
    <n v="23.51"/>
    <n v="40"/>
    <s v="Caudal de agua entre batchs"/>
    <s v="Batch Camión"/>
    <n v="2"/>
    <n v="0"/>
    <n v="47.02"/>
    <n v="0"/>
    <n v="0"/>
    <d v="2023-04-18T00:00:00"/>
    <s v="Programado"/>
    <d v="2023-02-14T00:00:00"/>
    <s v="0043-OESTE-23"/>
    <s v="Mariana del Pozo"/>
    <m/>
    <m/>
    <m/>
    <m/>
    <s v="Bombeo Mecánico"/>
    <x v="1"/>
    <s v="Q"/>
    <s v="Batch"/>
    <n v="1.56708"/>
    <n v="23.51"/>
    <n v="23.51"/>
    <n v="23.51"/>
    <n v="1"/>
    <n v="24"/>
    <n v="24"/>
    <n v="24"/>
    <s v="Camioneros"/>
    <m/>
    <n v="1949"/>
    <s v="A"/>
    <s v="SP- 07"/>
    <s v="Señal Picada"/>
    <x v="0"/>
    <s v="SP-369[00]aCY51W"/>
  </r>
  <r>
    <s v="BOLLAND &amp; CIA. S.A.U"/>
    <d v="2023-12-01T00:00:00"/>
    <s v="Rincon de los Sauces"/>
    <s v="Señal Picada VAM"/>
    <s v="SP- 07"/>
    <x v="0"/>
    <s v="Pozo productor "/>
    <x v="192"/>
    <s v="SP-369[00]a"/>
    <m/>
    <s v="Integridad y Corrosión"/>
    <s v="Biocida"/>
    <s v="BX960"/>
    <n v="50600926"/>
    <n v="41.9"/>
    <n v="2.7229999999999999"/>
    <n v="39.177"/>
    <n v="10"/>
    <n v="23.51"/>
    <n v="40"/>
    <s v="Caudal de agua entre batchs"/>
    <s v="Batch Camión"/>
    <n v="2"/>
    <n v="0"/>
    <n v="47.02"/>
    <n v="0"/>
    <n v="0"/>
    <d v="2023-04-18T00:00:00"/>
    <s v="Programado"/>
    <d v="2023-02-14T00:00:00"/>
    <s v="0043-OESTE-23"/>
    <s v="Mariana del Pozo"/>
    <m/>
    <m/>
    <m/>
    <m/>
    <s v="Bombeo Mecánico"/>
    <x v="1"/>
    <s v="Q"/>
    <s v="Batch"/>
    <n v="1.56708"/>
    <n v="23.51"/>
    <n v="23.51"/>
    <n v="23.51"/>
    <n v="1"/>
    <n v="24"/>
    <n v="24"/>
    <n v="24"/>
    <s v="Camioneros"/>
    <m/>
    <n v="1949"/>
    <s v="A"/>
    <s v="SP- 07"/>
    <s v="Señal Picada"/>
    <x v="0"/>
    <s v="SP-369[00]aBX960"/>
  </r>
  <r>
    <s v="BOLLAND &amp; CIA. S.A.U"/>
    <d v="2023-12-01T00:00:00"/>
    <s v="Rincon de los Sauces"/>
    <s v="Señal Picada VAM"/>
    <s v="SP- 01"/>
    <x v="0"/>
    <s v="Pozo productor "/>
    <x v="190"/>
    <s v="SP-27a(I)"/>
    <m/>
    <s v="Integridad y Corrosión"/>
    <s v="Biocida"/>
    <s v="BX960"/>
    <n v="50600926"/>
    <n v="127.2"/>
    <n v="1.9079999999999999"/>
    <n v="125.292"/>
    <n v="100"/>
    <n v="75.180000000000007"/>
    <n v="40"/>
    <s v="Caudal de agua entre batchs"/>
    <s v="Batch Camión"/>
    <n v="2"/>
    <n v="0"/>
    <n v="150.36000000000001"/>
    <n v="0"/>
    <n v="0"/>
    <d v="2015-06-18T00:00:00"/>
    <s v="Programado"/>
    <d v="2023-01-30T00:00:00"/>
    <s v="Minuta YPF 30/1/23"/>
    <s v="Mariana del Pozo"/>
    <m/>
    <m/>
    <m/>
    <m/>
    <s v="Cavidad Progresiva"/>
    <x v="1"/>
    <s v="Q"/>
    <s v="Batch&amp;Recirc"/>
    <n v="5.0116800000000001"/>
    <n v="75.180000000000007"/>
    <n v="75.180000000000007"/>
    <n v="75.180000000000007"/>
    <n v="1"/>
    <n v="75"/>
    <n v="75"/>
    <n v="75"/>
    <s v="Camioneros"/>
    <m/>
    <n v="3171"/>
    <s v="A"/>
    <s v="SP- 01"/>
    <s v="Señal Picada"/>
    <x v="0"/>
    <s v="SP-27a(I)BX960"/>
  </r>
  <r>
    <s v="BOLLAND &amp; CIA. S.A.U"/>
    <d v="2023-12-01T00:00:00"/>
    <s v="Rincon de los Sauces"/>
    <s v="Señal Picada VAM"/>
    <s v="SP- 06"/>
    <x v="0"/>
    <s v="Pozo productor "/>
    <x v="193"/>
    <s v="SP-29"/>
    <m/>
    <s v="Integridad y Corrosión"/>
    <s v="Biocida"/>
    <s v="BX960"/>
    <n v="50600926"/>
    <n v="74.099999999999994"/>
    <n v="3.1859999999999999"/>
    <n v="70.914000000000001"/>
    <n v="100"/>
    <n v="34.04"/>
    <n v="32"/>
    <s v="Caudal de agua entre batchs"/>
    <s v="Batch Camión"/>
    <n v="2"/>
    <n v="0"/>
    <n v="68.08"/>
    <n v="0"/>
    <n v="0"/>
    <d v="2010-12-10T00:00:00"/>
    <s v="Programado"/>
    <d v="2021-11-03T00:00:00"/>
    <s v="Minuta YPF 3-11-21"/>
    <s v="Mariana del Pozo"/>
    <m/>
    <m/>
    <m/>
    <m/>
    <s v="Bombeo Mecánico"/>
    <x v="1"/>
    <s v="Q"/>
    <s v="Batch"/>
    <n v="2.2692480000000002"/>
    <n v="34.04"/>
    <n v="34.04"/>
    <n v="34.04"/>
    <n v="1"/>
    <n v="34"/>
    <n v="34"/>
    <n v="34"/>
    <s v="Camioneros"/>
    <m/>
    <n v="1793"/>
    <s v="A"/>
    <s v="SP- 06"/>
    <s v="Señal Picada"/>
    <x v="0"/>
    <s v="SP-29BX960"/>
  </r>
  <r>
    <s v="BOLLAND &amp; CIA. S.A.U"/>
    <d v="2023-12-01T00:00:00"/>
    <s v="Rincon de los Sauces"/>
    <s v="Señal Picada VAM"/>
    <s v="SP- 06"/>
    <x v="0"/>
    <s v="Pozo productor "/>
    <x v="193"/>
    <s v="SP-29"/>
    <m/>
    <s v="Integridad y Corrosión"/>
    <s v="Inhibidor de corrosión"/>
    <s v="CY51W"/>
    <n v="1000232729"/>
    <n v="74.099999999999994"/>
    <n v="3.1859999999999999"/>
    <n v="70.914000000000001"/>
    <n v="100"/>
    <n v="23.4"/>
    <n v="22"/>
    <s v="Caudal de agua entre batchs"/>
    <s v="Batch Camión"/>
    <n v="2"/>
    <n v="2"/>
    <n v="46.8"/>
    <n v="46.8"/>
    <n v="46.8"/>
    <d v="2010-12-10T00:00:00"/>
    <s v="Programado"/>
    <d v="2021-11-03T00:00:00"/>
    <s v="Minuta YPF 3-11-21"/>
    <s v="Mariana del Pozo"/>
    <m/>
    <m/>
    <m/>
    <m/>
    <s v="Bombeo Mecánico"/>
    <x v="1"/>
    <s v="Q"/>
    <s v="Batch&amp;Recirc"/>
    <n v="1.5601080000000001"/>
    <n v="23.4"/>
    <n v="23.4"/>
    <n v="23.4"/>
    <n v="1"/>
    <n v="23"/>
    <n v="23"/>
    <n v="23"/>
    <s v="Camioneros"/>
    <m/>
    <n v="1793"/>
    <s v="A"/>
    <s v="SP- 06"/>
    <s v="Señal Picada"/>
    <x v="1"/>
    <s v="SP-29CY51W"/>
  </r>
  <r>
    <s v="BOLLAND &amp; CIA. S.A.U"/>
    <d v="2023-12-01T00:00:00"/>
    <s v="Rincon de los Sauces"/>
    <s v="Señal Picada VAM"/>
    <s v="SP- 01"/>
    <x v="0"/>
    <s v="Pozo productor "/>
    <x v="194"/>
    <s v="SP-31(I)[00]a"/>
    <m/>
    <s v="Integridad y Corrosión"/>
    <s v="Biocida"/>
    <s v="BX960"/>
    <n v="50600926"/>
    <n v="137"/>
    <n v="4.3840000000000003"/>
    <n v="132.61600000000001"/>
    <n v="150"/>
    <n v="79.569999999999993"/>
    <n v="40"/>
    <s v="Caudal de agua entre batchs"/>
    <s v="Batch Camión"/>
    <n v="2"/>
    <n v="0"/>
    <n v="159.13999999999999"/>
    <n v="0"/>
    <n v="0"/>
    <d v="2019-11-25T00:00:00"/>
    <s v="Programado"/>
    <d v="2022-08-23T00:00:00"/>
    <s v="0223-OESTE-22"/>
    <s v="Mariana del Pozo"/>
    <m/>
    <m/>
    <m/>
    <m/>
    <s v="Cavidad Progresiva"/>
    <x v="1"/>
    <s v="Q"/>
    <s v="Batch"/>
    <n v="5.30464"/>
    <n v="79.569999999999993"/>
    <n v="79.569999999999993"/>
    <n v="79.569999999999993"/>
    <n v="1"/>
    <n v="80"/>
    <n v="80"/>
    <n v="80"/>
    <s v="Camioneros"/>
    <m/>
    <n v="1507"/>
    <s v="A"/>
    <s v="SP- 01"/>
    <s v="Señal Picada"/>
    <x v="0"/>
    <s v="SP-31(I)[00]aBX960"/>
  </r>
  <r>
    <s v="BOLLAND &amp; CIA. S.A.U"/>
    <d v="2023-12-01T00:00:00"/>
    <s v="Rincon de los Sauces"/>
    <s v="Señal Picada VAM"/>
    <s v="SP- 01"/>
    <x v="0"/>
    <s v="Pozo productor "/>
    <x v="194"/>
    <s v="SP-31(I)[00]a"/>
    <m/>
    <s v="Integridad y Corrosión"/>
    <s v="Inhibidor de corrosión"/>
    <s v="CY51W"/>
    <n v="1000232729"/>
    <n v="137"/>
    <n v="4.3840000000000003"/>
    <n v="132.61600000000001"/>
    <n v="150"/>
    <n v="79.569999999999993"/>
    <n v="40"/>
    <s v="Caudal de agua entre batchs"/>
    <s v="Batch Camión"/>
    <n v="2"/>
    <n v="0"/>
    <n v="159.13999999999999"/>
    <n v="0"/>
    <n v="0"/>
    <d v="2019-11-25T00:00:00"/>
    <s v="Programado"/>
    <d v="2022-08-23T00:00:00"/>
    <s v="0223-OESTE-22"/>
    <s v="Mariana del Pozo"/>
    <m/>
    <m/>
    <m/>
    <m/>
    <s v="Cavidad Progresiva"/>
    <x v="1"/>
    <s v="Q"/>
    <s v="Batch"/>
    <n v="5.30464"/>
    <n v="79.569999999999993"/>
    <n v="79.569999999999993"/>
    <n v="79.569999999999993"/>
    <n v="1"/>
    <n v="80"/>
    <n v="80"/>
    <n v="80"/>
    <s v="Camioneros"/>
    <m/>
    <n v="1507"/>
    <s v="A"/>
    <s v="SP- 01"/>
    <s v="Señal Picada"/>
    <x v="0"/>
    <s v="SP-31(I)[00]aCY51W"/>
  </r>
  <r>
    <s v="BOLLAND &amp; CIA. S.A.U"/>
    <d v="2023-12-01T00:00:00"/>
    <s v="Rincon de los Sauces"/>
    <s v="Señal Picada VAM"/>
    <s v="SP- 06"/>
    <x v="0"/>
    <s v="Pozo productor "/>
    <x v="195"/>
    <s v="SP-121a(I)"/>
    <m/>
    <s v="Integridad y Corrosión"/>
    <s v="Biocida"/>
    <s v="BX960"/>
    <n v="50600926"/>
    <n v="44"/>
    <n v="2.64"/>
    <n v="41.36"/>
    <n v="250"/>
    <n v="27.92"/>
    <n v="45"/>
    <s v="Caudal de agua entre batchs"/>
    <s v="Batch Camión"/>
    <n v="2"/>
    <n v="0"/>
    <n v="55.84"/>
    <n v="0"/>
    <n v="0"/>
    <d v="2021-11-25T00:00:00"/>
    <s v="Programado"/>
    <d v="2023-01-25T00:00:00"/>
    <s v="0024-OESTE-23"/>
    <s v="Mariana del Pozo"/>
    <m/>
    <m/>
    <m/>
    <m/>
    <s v="Cavidad Progresiva"/>
    <x v="1"/>
    <s v="Q"/>
    <s v="Batch&amp;Recirc"/>
    <n v="1.8612"/>
    <n v="27.92"/>
    <n v="27.92"/>
    <n v="27.92"/>
    <n v="1"/>
    <n v="28"/>
    <n v="28"/>
    <n v="28"/>
    <s v="Camioneros"/>
    <m/>
    <n v="1557"/>
    <s v="A"/>
    <s v="SP- 06"/>
    <s v="Señal Picada"/>
    <x v="0"/>
    <s v="SP-121a(I)BX960"/>
  </r>
  <r>
    <s v="BOLLAND &amp; CIA. S.A.U"/>
    <d v="2023-12-01T00:00:00"/>
    <s v="Rincon de los Sauces"/>
    <s v="Señal Picada VAM"/>
    <s v="SP- 06"/>
    <x v="0"/>
    <s v="Pozo productor "/>
    <x v="195"/>
    <s v="SP-121a(I)"/>
    <m/>
    <s v="Integridad y Corrosión"/>
    <s v="Inhibidor de corrosión"/>
    <s v="CY51W"/>
    <n v="1000232729"/>
    <n v="44"/>
    <n v="2.64"/>
    <n v="41.36"/>
    <n v="250"/>
    <n v="20"/>
    <n v="45"/>
    <s v="Caudal de agua entre batchs"/>
    <s v="Batch Camión"/>
    <n v="4"/>
    <n v="4"/>
    <n v="80"/>
    <n v="80"/>
    <n v="80"/>
    <d v="2021-11-25T00:00:00"/>
    <s v="Programado"/>
    <d v="2023-01-25T00:00:00"/>
    <s v="0024-OESTE-23"/>
    <s v="Mariana del Pozo"/>
    <m/>
    <m/>
    <m/>
    <m/>
    <s v="Cavidad Progresiva"/>
    <x v="1"/>
    <s v="S"/>
    <s v="Batch&amp;Recirc"/>
    <n v="1.8612"/>
    <n v="13.03"/>
    <n v="20"/>
    <n v="20"/>
    <n v="1"/>
    <n v="13"/>
    <n v="20"/>
    <n v="20"/>
    <s v="Camioneros"/>
    <m/>
    <n v="1557"/>
    <s v="A"/>
    <s v="SP- 06"/>
    <s v="Señal Picada"/>
    <x v="1"/>
    <s v="SP-121a(I)CY51W"/>
  </r>
  <r>
    <s v="BOLLAND &amp; CIA. S.A.U"/>
    <d v="2023-12-01T00:00:00"/>
    <s v="Rincon de los Sauces"/>
    <s v="Señal Picada VAM"/>
    <s v="SP- 01"/>
    <x v="0"/>
    <s v="Pozo productor "/>
    <x v="196"/>
    <s v="SP-325[]a"/>
    <m/>
    <s v="Integridad y Corrosión"/>
    <s v="Biocida"/>
    <s v="BX960"/>
    <n v="50600926"/>
    <n v="89"/>
    <n v="2.492"/>
    <n v="86.507999999999996"/>
    <n v="150"/>
    <n v="51.9"/>
    <n v="40"/>
    <s v="Caudal de agua entre batchs"/>
    <s v="Batch Camión"/>
    <n v="2"/>
    <n v="0"/>
    <n v="103.8"/>
    <n v="0"/>
    <n v="0"/>
    <d v="2018-04-20T00:00:00"/>
    <s v="Programado"/>
    <d v="2021-04-30T00:00:00"/>
    <s v="BND21-IT614-0421"/>
    <s v="Mariana del Pozo"/>
    <m/>
    <m/>
    <m/>
    <m/>
    <s v="Cavidad Progresiva"/>
    <x v="1"/>
    <s v="Q"/>
    <s v="Batch&amp;Recirc"/>
    <n v="3.4603199999999998"/>
    <n v="51.9"/>
    <n v="51.9"/>
    <n v="51.9"/>
    <n v="1"/>
    <n v="52"/>
    <n v="52"/>
    <n v="52"/>
    <s v="Camioneros"/>
    <m/>
    <n v="2088"/>
    <s v="A"/>
    <s v="SP- 01"/>
    <s v="Señal Picada"/>
    <x v="0"/>
    <s v="SP-325[]aBX960"/>
  </r>
  <r>
    <s v="BOLLAND &amp; CIA. S.A.U"/>
    <d v="2023-12-01T00:00:00"/>
    <s v="Rincon de los Sauces"/>
    <s v="Señal Picada VAM"/>
    <s v="SP- 01"/>
    <x v="0"/>
    <s v="Pozo productor "/>
    <x v="196"/>
    <s v="SP-325[]a"/>
    <m/>
    <s v="Integridad y Corrosión"/>
    <s v="Inhibidor de corrosión"/>
    <s v="CY51W"/>
    <n v="1000232729"/>
    <n v="89"/>
    <n v="2.492"/>
    <n v="86.507999999999996"/>
    <n v="150"/>
    <n v="64.88"/>
    <n v="50"/>
    <s v="Caudal de agua entre batchs"/>
    <s v="Batch Camión"/>
    <n v="2"/>
    <n v="0"/>
    <n v="129.76"/>
    <n v="0"/>
    <n v="0"/>
    <d v="2018-04-07T00:00:00"/>
    <s v="Programado"/>
    <d v="2021-04-30T00:00:00"/>
    <s v="BND21-IT614-0421"/>
    <s v="Mariana del Pozo"/>
    <m/>
    <m/>
    <m/>
    <m/>
    <s v="Cavidad Progresiva"/>
    <x v="1"/>
    <s v="Q"/>
    <s v="Batch"/>
    <n v="4.3253999999999992"/>
    <n v="64.88"/>
    <n v="64.88"/>
    <n v="64.88"/>
    <n v="1"/>
    <n v="65"/>
    <n v="65"/>
    <n v="65"/>
    <s v="Camioneros"/>
    <m/>
    <n v="2088"/>
    <s v="A"/>
    <s v="SP- 01"/>
    <s v="Señal Picada"/>
    <x v="0"/>
    <s v="SP-325[]aCY51W"/>
  </r>
  <r>
    <s v="BOLLAND &amp; CIA. S.A.U"/>
    <d v="2023-12-01T00:00:00"/>
    <s v="Rincon de los Sauces"/>
    <s v="Señal Picada VAM"/>
    <s v="SP- 06"/>
    <x v="0"/>
    <s v="Pozo productor "/>
    <x v="197"/>
    <s v="SP-326a"/>
    <m/>
    <s v="Integridad y Corrosión"/>
    <s v="Biocida"/>
    <s v="BX960"/>
    <n v="50600926"/>
    <n v="8.5"/>
    <n v="0.29799999999999999"/>
    <n v="8.202"/>
    <n v="10"/>
    <n v="20"/>
    <n v="70"/>
    <s v="Caudal de agua entre batchs"/>
    <s v="Batch Camión"/>
    <n v="2"/>
    <n v="2"/>
    <n v="40"/>
    <n v="40"/>
    <n v="40"/>
    <d v="2021-07-13T00:00:00"/>
    <s v="Programado"/>
    <d v="2021-07-21T00:00:00"/>
    <s v="BND21-IT649-0721"/>
    <s v="Mariana del Pozo"/>
    <m/>
    <m/>
    <m/>
    <m/>
    <s v="Bombeo Mecánico"/>
    <x v="1"/>
    <s v="Q"/>
    <s v="Batch"/>
    <n v="0.57413999999999998"/>
    <n v="8.61"/>
    <n v="20"/>
    <n v="20"/>
    <n v="1"/>
    <n v="9"/>
    <n v="20"/>
    <n v="20"/>
    <s v="Camioneros"/>
    <m/>
    <n v="2081"/>
    <s v="C"/>
    <s v="SP- 06"/>
    <s v="Señal Picada"/>
    <x v="1"/>
    <s v="SP-326aBX960"/>
  </r>
  <r>
    <s v="BOLLAND &amp; CIA. S.A.U"/>
    <d v="2023-12-01T00:00:00"/>
    <s v="Rincon de los Sauces"/>
    <s v="Señal Picada VAM"/>
    <s v="SP- 01"/>
    <x v="0"/>
    <s v="Pozo productor "/>
    <x v="54"/>
    <s v="SP-368a"/>
    <m/>
    <s v="Integridad y Corrosión"/>
    <s v="Biocida"/>
    <s v="BX960"/>
    <n v="50600926"/>
    <n v="135.80000000000001"/>
    <n v="1.3580000000000001"/>
    <n v="134.44200000000001"/>
    <n v="100"/>
    <n v="24.2"/>
    <n v="6"/>
    <s v="Caudal de agua entre batchs"/>
    <s v="Batch Camión"/>
    <n v="1"/>
    <n v="1"/>
    <n v="24.2"/>
    <n v="24.2"/>
    <n v="24.2"/>
    <d v="2012-05-09T00:00:00"/>
    <s v="Programado"/>
    <d v="2020-06-30T00:00:00"/>
    <s v="BNDFI 0001-8 - Minuta YPF 30-06-2020"/>
    <s v="Mariana del Pozo"/>
    <m/>
    <m/>
    <m/>
    <m/>
    <s v="Electro Sumergible"/>
    <x v="1"/>
    <s v="M"/>
    <s v="Batch"/>
    <n v="0.80665200000000004"/>
    <n v="24.2"/>
    <n v="24.2"/>
    <n v="24.2"/>
    <n v="1"/>
    <n v="24"/>
    <n v="24"/>
    <n v="24"/>
    <s v="Camioneros"/>
    <m/>
    <n v="3215"/>
    <s v="B"/>
    <s v="SP- 01"/>
    <s v="Señal Picada"/>
    <x v="1"/>
    <s v="SP-368aBX960"/>
  </r>
  <r>
    <s v="BOLLAND &amp; CIA. S.A.U"/>
    <d v="2023-12-01T00:00:00"/>
    <s v="Rincon de los Sauces"/>
    <s v="Señal Picada VAM"/>
    <s v="SP- 01"/>
    <x v="0"/>
    <s v="Pozo productor "/>
    <x v="198"/>
    <s v="SP-388a"/>
    <m/>
    <s v="Integridad y Corrosión"/>
    <s v="Inhibidor de corrosión"/>
    <s v="CY51W"/>
    <n v="1000232729"/>
    <n v="48.9"/>
    <n v="2.4940000000000002"/>
    <n v="46.405999999999999"/>
    <n v="200"/>
    <n v="35.729999999999997"/>
    <n v="110"/>
    <s v="Caudal de agua entre batchs"/>
    <s v="Batch Camión"/>
    <n v="4"/>
    <n v="4"/>
    <n v="142.91999999999999"/>
    <n v="142.91999999999999"/>
    <n v="142.91999999999999"/>
    <d v="2019-01-23T00:00:00"/>
    <s v="Programado"/>
    <d v="2020-12-30T00:00:00"/>
    <s v="BND21-IT552-1220"/>
    <s v="Mariana del Pozo"/>
    <m/>
    <m/>
    <m/>
    <m/>
    <s v="Bombeo Mecánico"/>
    <x v="1"/>
    <s v="S"/>
    <s v="Batch&amp;Recirc"/>
    <n v="5.10466"/>
    <n v="35.729999999999997"/>
    <n v="35.729999999999997"/>
    <n v="35.729999999999997"/>
    <n v="1"/>
    <n v="36"/>
    <n v="36"/>
    <n v="36"/>
    <s v="Camioneros"/>
    <m/>
    <n v="1798"/>
    <s v="A"/>
    <s v="SP- 01"/>
    <s v="Señal Picada"/>
    <x v="1"/>
    <s v="SP-388aCY51W"/>
  </r>
  <r>
    <s v="BOLLAND &amp; CIA. S.A.U"/>
    <d v="2023-12-01T00:00:00"/>
    <s v="Rincon de los Sauces"/>
    <s v="Señal Picada VAM"/>
    <s v="SP- 01"/>
    <x v="0"/>
    <s v="Pozo productor "/>
    <x v="198"/>
    <s v="SP-388a"/>
    <m/>
    <s v="Integridad y Corrosión"/>
    <s v="Biocida"/>
    <s v="BX960"/>
    <n v="50600926"/>
    <n v="48.9"/>
    <n v="2.4940000000000002"/>
    <n v="46.405999999999999"/>
    <n v="200"/>
    <n v="31.32"/>
    <n v="45"/>
    <s v="Caudal de agua entre batchs"/>
    <s v="Batch Camión"/>
    <n v="2"/>
    <n v="2"/>
    <n v="62.64"/>
    <n v="62.64"/>
    <n v="62.64"/>
    <d v="2019-01-23T00:00:00"/>
    <s v="Programado"/>
    <d v="2020-12-30T00:00:00"/>
    <s v="BND21-IT552-1220"/>
    <s v="Mariana del Pozo"/>
    <m/>
    <m/>
    <m/>
    <m/>
    <s v="Bombeo Mecánico"/>
    <x v="1"/>
    <s v="Q"/>
    <s v="Batch"/>
    <n v="2.0882700000000001"/>
    <n v="31.32"/>
    <n v="31.32"/>
    <n v="31.32"/>
    <n v="1"/>
    <n v="31"/>
    <n v="31"/>
    <n v="31"/>
    <s v="Camioneros"/>
    <m/>
    <n v="1798"/>
    <s v="A"/>
    <s v="SP- 01"/>
    <s v="Señal Picada"/>
    <x v="1"/>
    <s v="SP-388aBX960"/>
  </r>
  <r>
    <s v="BOLLAND &amp; CIA. S.A.U"/>
    <d v="2023-12-01T00:00:00"/>
    <s v="Rincon de los Sauces"/>
    <s v="Señal Picada VAM"/>
    <s v="SP- 01"/>
    <x v="0"/>
    <s v="Pozo productor "/>
    <x v="199"/>
    <s v="SP-462a"/>
    <m/>
    <s v="Integridad y Corrosión"/>
    <s v="Inhibidor de corrosión"/>
    <s v="CY51W"/>
    <n v="1000232729"/>
    <n v="12.1"/>
    <n v="1.573"/>
    <n v="10.526999999999999"/>
    <n v="150"/>
    <n v="20"/>
    <n v="100"/>
    <s v="Caudal de agua entre batchs"/>
    <s v="Batch Camión"/>
    <n v="2"/>
    <n v="2"/>
    <n v="40"/>
    <n v="40"/>
    <n v="40"/>
    <d v="2015-10-05T00:00:00"/>
    <s v="Programado"/>
    <d v="2019-03-26T00:00:00"/>
    <s v="BND21-IT359-0319"/>
    <s v="Mariana del Pozo"/>
    <m/>
    <m/>
    <m/>
    <m/>
    <s v="Cavidad Progresiva"/>
    <x v="1"/>
    <s v="Q"/>
    <s v="Batch"/>
    <n v="1.0526999999999997"/>
    <n v="15.79"/>
    <n v="20"/>
    <n v="20"/>
    <n v="1"/>
    <n v="16"/>
    <n v="20"/>
    <n v="20"/>
    <s v="Camioneros"/>
    <m/>
    <n v="1737"/>
    <s v="B"/>
    <s v="SP- 01"/>
    <s v="Señal Picada"/>
    <x v="1"/>
    <s v="SP-462aCY51W"/>
  </r>
  <r>
    <s v="BOLLAND &amp; CIA. S.A.U"/>
    <d v="2023-12-01T00:00:00"/>
    <s v="Rincon de los Sauces"/>
    <s v="Señal Picada VAM"/>
    <s v="SP-10"/>
    <x v="0"/>
    <s v="Pozo productor "/>
    <x v="200"/>
    <s v="EBS.x-1"/>
    <m/>
    <s v="Integridad y Corrosión"/>
    <s v="Inhibidor de corrosión"/>
    <s v="CY51W"/>
    <n v="1000232729"/>
    <n v="25.7"/>
    <n v="1.3979999999999999"/>
    <n v="24.302"/>
    <n v="10"/>
    <n v="27.34"/>
    <n v="75"/>
    <s v="Caudal de agua entre batchs"/>
    <s v="Batch Camión"/>
    <n v="2"/>
    <n v="2"/>
    <n v="54.68"/>
    <n v="54.68"/>
    <n v="54.68"/>
    <d v="2016-03-07T00:00:00"/>
    <s v="Programado"/>
    <d v="2021-03-27T00:00:00"/>
    <s v="BND21-IT596-0321"/>
    <s v="Mariana del Pozo"/>
    <m/>
    <m/>
    <m/>
    <m/>
    <s v="Bombeo Mecánico"/>
    <x v="1"/>
    <s v="Q"/>
    <s v="Batch"/>
    <n v="1.8226499999999999"/>
    <n v="27.34"/>
    <n v="27.34"/>
    <n v="27.34"/>
    <n v="1"/>
    <n v="27"/>
    <n v="27"/>
    <n v="27"/>
    <s v="Camioneros"/>
    <m/>
    <n v="2901"/>
    <s v="B"/>
    <s v="SP-10"/>
    <s v="Señal Picada"/>
    <x v="1"/>
    <s v="EBS.x-1CY51W"/>
  </r>
  <r>
    <s v="BOLLAND &amp; CIA. S.A.U"/>
    <d v="2023-12-01T00:00:00"/>
    <s v="Rincon de los Sauces"/>
    <s v="Señal Picada VAM"/>
    <s v="SP-10"/>
    <x v="0"/>
    <s v="Pozo productor "/>
    <x v="200"/>
    <s v="EBS.x-1"/>
    <m/>
    <s v="Integridad y Corrosión"/>
    <s v="Biocida"/>
    <s v="BX960"/>
    <n v="50600926"/>
    <n v="25.7"/>
    <n v="1.3979999999999999"/>
    <n v="24.302"/>
    <n v="10"/>
    <n v="21.87"/>
    <n v="30"/>
    <s v="Caudal de agua entre batchs"/>
    <s v="Batch Camión"/>
    <n v="1"/>
    <n v="1"/>
    <n v="21.87"/>
    <n v="21.87"/>
    <n v="21.87"/>
    <d v="2016-03-07T00:00:00"/>
    <s v="Programado"/>
    <d v="2021-03-27T00:00:00"/>
    <s v="BND21-IT596-0321"/>
    <s v="Mariana del Pozo"/>
    <m/>
    <m/>
    <m/>
    <m/>
    <s v="Bombeo Mecánico"/>
    <x v="1"/>
    <s v="M"/>
    <s v="Batch"/>
    <n v="0.72905999999999993"/>
    <n v="21.87"/>
    <n v="21.87"/>
    <n v="21.87"/>
    <n v="1"/>
    <n v="22"/>
    <n v="22"/>
    <n v="22"/>
    <s v="Camioneros"/>
    <m/>
    <n v="2901"/>
    <s v="B"/>
    <s v="SP-10"/>
    <s v="Señal Picada"/>
    <x v="1"/>
    <s v="EBS.x-1BX960"/>
  </r>
  <r>
    <s v="BOLLAND &amp; CIA. S.A.U"/>
    <d v="2023-12-01T00:00:00"/>
    <s v="Rincon de los Sauces"/>
    <s v="Señal Picada VAM"/>
    <s v="SP- 09"/>
    <x v="0"/>
    <s v="Pozo productor "/>
    <x v="55"/>
    <s v="SP.a-89"/>
    <m/>
    <s v="Integridad y Corrosión"/>
    <s v="Biocida"/>
    <s v="BX960"/>
    <n v="50600926"/>
    <n v="50.1"/>
    <n v="2.0840000000000001"/>
    <n v="48.015999999999998"/>
    <n v="100"/>
    <n v="25.21"/>
    <n v="35"/>
    <s v="Caudal de agua entre batchs"/>
    <s v="Batch Camión"/>
    <n v="2"/>
    <n v="2"/>
    <n v="50.42"/>
    <n v="50.42"/>
    <n v="50.42"/>
    <d v="2015-03-09T00:00:00"/>
    <s v="Programado"/>
    <d v="2020-06-30T00:00:00"/>
    <s v="BNDFI 0001-8 - Minuta YPF 30-06-2020"/>
    <s v="Mariana del Pozo"/>
    <m/>
    <m/>
    <m/>
    <m/>
    <s v="Electro Sumergible"/>
    <x v="1"/>
    <s v="Q"/>
    <s v="Batch"/>
    <n v="1.6805600000000001"/>
    <n v="25.21"/>
    <n v="25.21"/>
    <n v="25.21"/>
    <n v="1"/>
    <n v="25"/>
    <n v="25"/>
    <n v="25"/>
    <s v="Camioneros"/>
    <m/>
    <n v="1574"/>
    <s v="B"/>
    <s v="SP- 09"/>
    <s v="Señal Picada"/>
    <x v="1"/>
    <s v="SP.a-89BX960"/>
  </r>
  <r>
    <s v="BOLLAND &amp; CIA. S.A.U"/>
    <d v="2023-12-01T00:00:00"/>
    <s v="Rincon de los Sauces"/>
    <s v="Señal Picada VAM"/>
    <s v="SP-10"/>
    <x v="0"/>
    <s v="Pozo productor "/>
    <x v="201"/>
    <s v="SP-407a"/>
    <m/>
    <s v="Integridad y Corrosión"/>
    <s v="Inhibidor de corrosión"/>
    <s v="CY51W"/>
    <n v="1000232729"/>
    <n v="62"/>
    <n v="3.819"/>
    <n v="58.180999999999997"/>
    <n v="100"/>
    <n v="43.64"/>
    <n v="50"/>
    <s v="Caudal de agua entre batchs"/>
    <s v="Batch Camión"/>
    <n v="2"/>
    <n v="2"/>
    <n v="87.28"/>
    <n v="87.28"/>
    <n v="87.28"/>
    <d v="2018-08-31T00:00:00"/>
    <s v="Programado"/>
    <d v="2022-04-05T00:00:00"/>
    <s v="0088-OESTE-22"/>
    <s v="Mariana del Pozo"/>
    <m/>
    <m/>
    <m/>
    <m/>
    <s v="Cavidad Progresiva"/>
    <x v="1"/>
    <s v="Q"/>
    <s v="Batch"/>
    <n v="2.9090499999999997"/>
    <n v="43.64"/>
    <n v="43.64"/>
    <n v="43.64"/>
    <n v="1"/>
    <n v="44"/>
    <n v="44"/>
    <n v="44"/>
    <s v="Camioneros"/>
    <m/>
    <n v="1941"/>
    <s v="A"/>
    <s v="SP-10"/>
    <s v="Señal Picada"/>
    <x v="1"/>
    <s v="SP-407aCY51W"/>
  </r>
  <r>
    <s v="BOLLAND &amp; CIA. S.A.U"/>
    <d v="2023-12-01T00:00:00"/>
    <s v="Rincon de los Sauces"/>
    <s v="Señal Picada VAM"/>
    <s v="SP-10"/>
    <x v="0"/>
    <s v="Pozo productor "/>
    <x v="201"/>
    <s v="SP-407a"/>
    <m/>
    <s v="Integridad y Corrosión"/>
    <s v="Biocida"/>
    <s v="BX960"/>
    <n v="50600926"/>
    <n v="62"/>
    <n v="3.819"/>
    <n v="58.180999999999997"/>
    <n v="100"/>
    <n v="43.64"/>
    <n v="50"/>
    <s v="Caudal de agua entre batchs"/>
    <s v="Batch Camión"/>
    <n v="2"/>
    <n v="2"/>
    <n v="87.28"/>
    <n v="87.28"/>
    <n v="87.28"/>
    <d v="2015-10-17T00:00:00"/>
    <s v="Programado"/>
    <d v="2022-04-05T00:00:00"/>
    <s v="0088-OESTE-22"/>
    <s v="Mariana del Pozo"/>
    <m/>
    <m/>
    <m/>
    <m/>
    <s v="Cavidad Progresiva"/>
    <x v="1"/>
    <s v="Q"/>
    <s v="Batch"/>
    <n v="2.9090499999999997"/>
    <n v="43.64"/>
    <n v="43.64"/>
    <n v="43.64"/>
    <n v="1"/>
    <n v="44"/>
    <n v="44"/>
    <n v="44"/>
    <s v="Camioneros"/>
    <m/>
    <n v="1941"/>
    <s v="A"/>
    <s v="SP-10"/>
    <s v="Señal Picada"/>
    <x v="1"/>
    <s v="SP-407aBX960"/>
  </r>
  <r>
    <s v="BOLLAND &amp; CIA. S.A.U"/>
    <d v="2023-12-01T00:00:00"/>
    <s v="Rincon de los Sauces"/>
    <s v="Señal Picada VAM"/>
    <s v="SP-10"/>
    <x v="0"/>
    <s v="Pozo productor "/>
    <x v="202"/>
    <s v="SP-413a"/>
    <m/>
    <s v="Integridad y Corrosión"/>
    <s v="Biocida"/>
    <s v="BX960"/>
    <n v="50600926"/>
    <n v="99.2"/>
    <n v="2.351"/>
    <n v="96.849000000000004"/>
    <n v="100"/>
    <n v="65.37"/>
    <n v="45"/>
    <s v="Caudal de agua entre batchs"/>
    <s v="Batch Camión"/>
    <n v="2"/>
    <n v="2"/>
    <n v="130.74"/>
    <n v="130.74"/>
    <n v="130.74"/>
    <d v="2018-07-30T00:00:00"/>
    <s v="Programado"/>
    <d v="2021-07-20T00:00:00"/>
    <s v="BND21-IT658-0721"/>
    <s v="Mariana del Pozo"/>
    <m/>
    <m/>
    <m/>
    <m/>
    <s v="Cavidad Progresiva"/>
    <x v="1"/>
    <s v="Q"/>
    <s v="Batch&amp;Recirc"/>
    <n v="4.3582049999999999"/>
    <n v="65.37"/>
    <n v="65.37"/>
    <n v="65.37"/>
    <n v="1"/>
    <n v="65"/>
    <n v="65"/>
    <n v="65"/>
    <s v="Camioneros"/>
    <m/>
    <n v="1723"/>
    <s v="A"/>
    <s v="SP-10"/>
    <s v="Señal Picada"/>
    <x v="1"/>
    <s v="SP-413aBX960"/>
  </r>
  <r>
    <s v="BOLLAND &amp; CIA. S.A.U"/>
    <d v="2023-12-01T00:00:00"/>
    <s v="Rincon de los Sauces"/>
    <s v="Señal Picada VAM"/>
    <s v="SP-10"/>
    <x v="0"/>
    <s v="Pozo productor "/>
    <x v="202"/>
    <s v="SP-413a"/>
    <m/>
    <s v="Integridad y Corrosión"/>
    <s v="Inhibidor de corrosión"/>
    <s v="CY51W"/>
    <n v="1000232729"/>
    <n v="99.2"/>
    <n v="2.351"/>
    <n v="96.849000000000004"/>
    <n v="100"/>
    <n v="33.9"/>
    <n v="50"/>
    <s v="Caudal de agua entre batchs"/>
    <s v="Batch Camión"/>
    <n v="4"/>
    <n v="4"/>
    <n v="135.6"/>
    <n v="135.6"/>
    <n v="135.6"/>
    <d v="2015-09-07T00:00:00"/>
    <s v="Programado"/>
    <d v="2021-07-20T00:00:00"/>
    <s v="BND21-IT658-0721"/>
    <s v="Mariana del Pozo"/>
    <m/>
    <m/>
    <m/>
    <m/>
    <s v="Cavidad Progresiva"/>
    <x v="1"/>
    <s v="S"/>
    <s v="Batch"/>
    <n v="4.8424499999999995"/>
    <n v="33.9"/>
    <n v="33.9"/>
    <n v="33.9"/>
    <n v="1"/>
    <n v="34"/>
    <n v="34"/>
    <n v="34"/>
    <s v="Camioneros"/>
    <m/>
    <n v="1723"/>
    <s v="A"/>
    <s v="SP-10"/>
    <s v="Señal Picada"/>
    <x v="1"/>
    <s v="SP-413aCY51W"/>
  </r>
  <r>
    <s v="BOLLAND &amp; CIA. S.A.U"/>
    <d v="2023-12-01T00:00:00"/>
    <s v="Rincon de los Sauces"/>
    <s v="Señal Picada VAM"/>
    <s v="SP-10"/>
    <x v="0"/>
    <s v="Pozo productor "/>
    <x v="203"/>
    <s v="SP-453a"/>
    <m/>
    <s v="Integridad y Corrosión"/>
    <s v="Biocida"/>
    <s v="BX960"/>
    <n v="50600926"/>
    <n v="64.599999999999994"/>
    <n v="2.649"/>
    <n v="61.951000000000001"/>
    <n v="100"/>
    <n v="46.46"/>
    <n v="50"/>
    <s v="Caudal de agua entre batchs"/>
    <s v="Batch Camión"/>
    <n v="2"/>
    <n v="2"/>
    <n v="92.92"/>
    <n v="92.92"/>
    <n v="92.92"/>
    <d v="2018-04-25T00:00:00"/>
    <s v="Programado"/>
    <d v="2020-09-28T00:00:00"/>
    <s v="BND21-IT514-0920"/>
    <s v="Mariana del Pozo"/>
    <m/>
    <m/>
    <m/>
    <m/>
    <s v="Cavidad Progresiva"/>
    <x v="1"/>
    <s v="Q"/>
    <s v="Batch"/>
    <n v="3.09755"/>
    <n v="46.46"/>
    <n v="46.46"/>
    <n v="46.46"/>
    <n v="1"/>
    <n v="46"/>
    <n v="46"/>
    <n v="46"/>
    <s v="Camioneros"/>
    <m/>
    <n v="2079"/>
    <s v="A"/>
    <s v="SP-10"/>
    <s v="Señal Picada"/>
    <x v="1"/>
    <s v="SP-453aBX960"/>
  </r>
  <r>
    <s v="BOLLAND &amp; CIA. S.A.U"/>
    <d v="2023-12-01T00:00:00"/>
    <s v="Rincon de los Sauces"/>
    <s v="Señal Picada VAM"/>
    <s v="SP-10"/>
    <x v="0"/>
    <s v="Pozo productor "/>
    <x v="203"/>
    <s v="SP-453a"/>
    <m/>
    <s v="Integridad y Corrosión"/>
    <s v="Inhibidor de corrosión"/>
    <s v="CY51W"/>
    <n v="1000232729"/>
    <n v="64.599999999999994"/>
    <n v="2.649"/>
    <n v="61.951000000000001"/>
    <n v="100"/>
    <n v="46.46"/>
    <n v="50"/>
    <s v="Caudal de agua entre batchs"/>
    <s v="Batch Camión"/>
    <n v="2"/>
    <n v="2"/>
    <n v="92.92"/>
    <n v="92.92"/>
    <n v="92.92"/>
    <d v="2015-04-01T00:00:00"/>
    <s v="Programado"/>
    <d v="2020-09-28T00:00:00"/>
    <s v="BND21-IT514-0920"/>
    <s v="Mariana del Pozo"/>
    <m/>
    <m/>
    <m/>
    <m/>
    <s v="Cavidad Progresiva"/>
    <x v="1"/>
    <s v="Q"/>
    <s v="Batch"/>
    <n v="3.09755"/>
    <n v="46.46"/>
    <n v="46.46"/>
    <n v="46.46"/>
    <n v="1"/>
    <n v="46"/>
    <n v="46"/>
    <n v="46"/>
    <s v="Camioneros"/>
    <m/>
    <n v="2079"/>
    <s v="A"/>
    <s v="SP-10"/>
    <s v="Señal Picada"/>
    <x v="1"/>
    <s v="SP-453aCY51W"/>
  </r>
  <r>
    <s v="BOLLAND &amp; CIA. S.A.U"/>
    <d v="2023-12-01T00:00:00"/>
    <s v="Rincon de los Sauces"/>
    <s v="Señal Picada VAM"/>
    <s v="SP-10"/>
    <x v="0"/>
    <s v="Pozo productor "/>
    <x v="204"/>
    <s v="SP-495a"/>
    <m/>
    <s v="Integridad y Corrosión"/>
    <s v="Inhibidor de corrosión"/>
    <s v="CY51W"/>
    <n v="1000232729"/>
    <n v="18.5"/>
    <n v="0.88800000000000001"/>
    <n v="17.611999999999998"/>
    <n v="100"/>
    <n v="25.89"/>
    <n v="49"/>
    <s v="Caudal de agua entre batchs"/>
    <s v="Batch Camión"/>
    <n v="1"/>
    <n v="1"/>
    <n v="25.89"/>
    <n v="25.89"/>
    <n v="25.89"/>
    <d v="2018-01-04T00:00:00"/>
    <s v="Programado"/>
    <d v="2022-04-19T00:00:00"/>
    <s v="Minuta YPF 24/5/22"/>
    <s v="Mariana del Pozo"/>
    <m/>
    <m/>
    <m/>
    <m/>
    <s v="Cavidad Progresiva"/>
    <x v="1"/>
    <s v="M"/>
    <s v="Batch"/>
    <n v="0.86298799999999998"/>
    <n v="25.89"/>
    <n v="25.89"/>
    <n v="25.89"/>
    <n v="1"/>
    <n v="26"/>
    <n v="26"/>
    <n v="26"/>
    <s v="Camioneros"/>
    <m/>
    <n v="2180"/>
    <s v="C"/>
    <s v="SP-10"/>
    <s v="Señal Picada"/>
    <x v="1"/>
    <s v="SP-495aCY51W"/>
  </r>
  <r>
    <s v="BOLLAND &amp; CIA. S.A.U"/>
    <d v="2023-12-01T00:00:00"/>
    <s v="Rincon de los Sauces"/>
    <s v="Señal Picada VAM"/>
    <s v="SP-10"/>
    <x v="0"/>
    <s v="Pozo productor "/>
    <x v="204"/>
    <s v="SP-495a"/>
    <m/>
    <s v="Integridad y Corrosión"/>
    <s v="Biocida"/>
    <s v="BX960"/>
    <n v="50600926"/>
    <n v="18.5"/>
    <n v="0.88800000000000001"/>
    <n v="17.611999999999998"/>
    <n v="100"/>
    <n v="20"/>
    <n v="36"/>
    <s v="Caudal de agua entre batchs"/>
    <s v="Batch Camión"/>
    <n v="1"/>
    <n v="1"/>
    <n v="20"/>
    <n v="20"/>
    <n v="20"/>
    <d v="2014-01-11T00:00:00"/>
    <s v="Programado"/>
    <d v="2022-04-19T00:00:00"/>
    <s v="Minuta YPF 24/5/22"/>
    <s v="Mariana del Pozo"/>
    <m/>
    <m/>
    <m/>
    <m/>
    <s v="Cavidad Progresiva"/>
    <x v="1"/>
    <s v="M"/>
    <s v="Batch"/>
    <n v="0.63403199999999993"/>
    <n v="19.02"/>
    <n v="20"/>
    <n v="20"/>
    <n v="1"/>
    <n v="19"/>
    <n v="20"/>
    <n v="20"/>
    <s v="Camioneros"/>
    <m/>
    <n v="2180"/>
    <s v="C"/>
    <s v="SP-10"/>
    <s v="Señal Picada"/>
    <x v="1"/>
    <s v="SP-495aBX960"/>
  </r>
  <r>
    <s v="BOLLAND &amp; CIA. S.A.U"/>
    <d v="2023-12-01T00:00:00"/>
    <s v="Rincon de los Sauces"/>
    <s v="Señal Picada VAM"/>
    <s v="SP-10"/>
    <x v="0"/>
    <s v="Pozo productor "/>
    <x v="205"/>
    <s v="SP-496a"/>
    <m/>
    <s v="Integridad y Corrosión"/>
    <s v="Inhibidor de corrosión"/>
    <s v="CY51W"/>
    <n v="1000232729"/>
    <n v="48.1"/>
    <n v="3.7090000000000001"/>
    <n v="44.390999999999998"/>
    <n v="100"/>
    <n v="53.27"/>
    <n v="80"/>
    <s v="Caudal de agua entre batchs"/>
    <s v="Batch Camión"/>
    <n v="2"/>
    <n v="2"/>
    <n v="106.54"/>
    <n v="106.54"/>
    <n v="106.54"/>
    <d v="2014-08-12T00:00:00"/>
    <s v="Programado"/>
    <d v="2020-08-03T00:00:00"/>
    <s v="BND21-IT496-0820"/>
    <s v="Mariana del Pozo"/>
    <m/>
    <m/>
    <m/>
    <m/>
    <s v="Cavidad Progresiva"/>
    <x v="1"/>
    <s v="Q"/>
    <s v="Batch&amp;Recirc"/>
    <n v="3.5512799999999998"/>
    <n v="53.27"/>
    <n v="53.27"/>
    <n v="53.27"/>
    <n v="1"/>
    <n v="53"/>
    <n v="53"/>
    <n v="53"/>
    <s v="Camioneros"/>
    <m/>
    <n v="1560"/>
    <s v="A"/>
    <s v="SP-10"/>
    <s v="Señal Picada"/>
    <x v="1"/>
    <s v="SP-496aCY51W"/>
  </r>
  <r>
    <s v="BOLLAND &amp; CIA. S.A.U"/>
    <d v="2023-12-01T00:00:00"/>
    <s v="Rincon de los Sauces"/>
    <s v="Señal Picada VAM"/>
    <s v="SP-10"/>
    <x v="0"/>
    <s v="Pozo productor "/>
    <x v="205"/>
    <s v="SP-496a"/>
    <m/>
    <s v="Integridad y Corrosión"/>
    <s v="Biocida"/>
    <s v="BX960"/>
    <n v="50600926"/>
    <n v="48.1"/>
    <n v="3.7090000000000001"/>
    <n v="44.390999999999998"/>
    <n v="100"/>
    <n v="53.27"/>
    <n v="80"/>
    <s v="Caudal de agua entre batchs"/>
    <s v="Batch Camión"/>
    <n v="2"/>
    <n v="2"/>
    <n v="106.54"/>
    <n v="106.54"/>
    <n v="106.54"/>
    <d v="2020-09-30T00:00:00"/>
    <s v="Programado"/>
    <d v="2020-09-30T00:00:00"/>
    <s v="BND21-IT496-0820"/>
    <s v="Mariana del Pozo"/>
    <m/>
    <m/>
    <m/>
    <m/>
    <s v="Cavidad Progresiva"/>
    <x v="1"/>
    <s v="Q"/>
    <s v="Batch"/>
    <n v="3.5512799999999998"/>
    <n v="53.27"/>
    <n v="53.27"/>
    <n v="53.27"/>
    <n v="1"/>
    <n v="53"/>
    <n v="53"/>
    <n v="53"/>
    <s v="Camioneros"/>
    <m/>
    <n v="1560"/>
    <s v="A"/>
    <s v="SP-10"/>
    <s v="Señal Picada"/>
    <x v="1"/>
    <s v="SP-496aBX960"/>
  </r>
  <r>
    <s v="BOLLAND &amp; CIA. S.A.U"/>
    <d v="2023-12-01T00:00:00"/>
    <s v="Rincon de los Sauces"/>
    <s v="Señal Picada VAM"/>
    <s v="SP-10"/>
    <x v="0"/>
    <s v="Pozo productor "/>
    <x v="206"/>
    <s v="SP-499a"/>
    <m/>
    <s v="Integridad y Corrosión"/>
    <s v="Inhibidor de corrosión"/>
    <s v="CY51W"/>
    <n v="1000232729"/>
    <n v="12.4"/>
    <n v="1.831"/>
    <n v="10.569000000000001"/>
    <n v="100"/>
    <n v="29.49"/>
    <n v="93"/>
    <s v="Caudal de agua entre batchs"/>
    <s v="Batch Camión"/>
    <n v="1"/>
    <n v="1"/>
    <n v="29.49"/>
    <n v="29.49"/>
    <n v="29.49"/>
    <d v="2018-12-27T00:00:00"/>
    <s v="Programado"/>
    <d v="2023-01-12T00:00:00"/>
    <s v="0014-OESTE-23"/>
    <m/>
    <m/>
    <m/>
    <m/>
    <m/>
    <s v="Cavidad Progresiva"/>
    <x v="1"/>
    <s v="M"/>
    <s v="Batch"/>
    <n v="0.98291700000000004"/>
    <n v="29.49"/>
    <n v="29.49"/>
    <n v="29.49"/>
    <n v="1"/>
    <n v="29"/>
    <n v="29"/>
    <n v="29"/>
    <s v="Camioneros"/>
    <m/>
    <n v="1809"/>
    <s v="B"/>
    <s v="SP-10"/>
    <s v="Señal Picada"/>
    <x v="1"/>
    <s v="SP-499aCY51W"/>
  </r>
  <r>
    <s v="BOLLAND &amp; CIA. S.A.U"/>
    <d v="2023-12-01T00:00:00"/>
    <s v="Rincon de los Sauces"/>
    <s v="Señal Picada VAM"/>
    <s v="SP-10"/>
    <x v="0"/>
    <s v="Pozo productor "/>
    <x v="146"/>
    <s v="SP-504a"/>
    <m/>
    <s v="Integridad y Corrosión"/>
    <s v="Biocida"/>
    <s v="BX960"/>
    <n v="50600926"/>
    <n v="38.6"/>
    <n v="2.1230000000000002"/>
    <n v="36.476999999999997"/>
    <n v="100"/>
    <n v="30.09"/>
    <n v="55"/>
    <s v="Caudal de agua entre batchs"/>
    <s v="Batch Camión"/>
    <n v="2"/>
    <n v="2"/>
    <n v="60.18"/>
    <n v="60.18"/>
    <n v="60.18"/>
    <d v="2018-04-04T00:00:00"/>
    <s v="Programado"/>
    <d v="2021-12-15T00:00:00"/>
    <s v="0329-OESTE-21"/>
    <s v="Mariana del Pozo"/>
    <m/>
    <m/>
    <m/>
    <m/>
    <s v="Cavidad Progresiva"/>
    <x v="1"/>
    <s v="Q"/>
    <s v="Batch&amp;Recirc"/>
    <n v="2.0062349999999998"/>
    <n v="30.09"/>
    <n v="30.09"/>
    <n v="30.09"/>
    <n v="1"/>
    <n v="30"/>
    <n v="30"/>
    <n v="30"/>
    <s v="Camioneros"/>
    <m/>
    <n v="2105"/>
    <s v="A"/>
    <s v="SP-10"/>
    <s v="Señal Picada"/>
    <x v="1"/>
    <s v="SP-504aBX960"/>
  </r>
  <r>
    <s v="BOLLAND &amp; CIA. S.A.U"/>
    <d v="2023-12-01T00:00:00"/>
    <s v="Rincon de los Sauces"/>
    <s v="Señal Picada VAM"/>
    <s v="SP-10"/>
    <x v="0"/>
    <s v="Pozo productor "/>
    <x v="146"/>
    <s v="SP-504a"/>
    <m/>
    <s v="Integridad y Corrosión"/>
    <s v="Inhibidor de corrosión"/>
    <s v="CY51W"/>
    <n v="1000232729"/>
    <n v="38.6"/>
    <n v="2.1230000000000002"/>
    <n v="36.476999999999997"/>
    <n v="100"/>
    <n v="29.36"/>
    <n v="115"/>
    <s v="Caudal de agua entre batchs"/>
    <s v="Batch Camión"/>
    <n v="4"/>
    <n v="0"/>
    <n v="117.44"/>
    <n v="0"/>
    <n v="0"/>
    <d v="2014-07-16T00:00:00"/>
    <s v="Programado"/>
    <d v="2021-12-15T00:00:00"/>
    <s v="0329-OESTE-21"/>
    <s v="Mariana del Pozo"/>
    <m/>
    <m/>
    <m/>
    <m/>
    <s v="Cavidad Progresiva"/>
    <x v="1"/>
    <s v="S"/>
    <s v="Batch&amp;Recirc"/>
    <n v="4.1948549999999996"/>
    <n v="29.36"/>
    <n v="29.36"/>
    <n v="29.36"/>
    <n v="1"/>
    <n v="29"/>
    <n v="29"/>
    <n v="29"/>
    <s v="Camioneros"/>
    <m/>
    <n v="2105"/>
    <s v="A"/>
    <s v="SP-10"/>
    <s v="Señal Picada"/>
    <x v="0"/>
    <s v="SP-504aCY51W"/>
  </r>
  <r>
    <s v="BOLLAND &amp; CIA. S.A.U"/>
    <d v="2023-12-01T00:00:00"/>
    <s v="Rincon de los Sauces"/>
    <s v="Señal Picada VAM"/>
    <s v="SP-10"/>
    <x v="0"/>
    <s v="Pozo productor "/>
    <x v="207"/>
    <s v="SP-516[00]a"/>
    <m/>
    <s v="Integridad y Corrosión"/>
    <s v="Inhibidor de corrosión"/>
    <s v="CY51W"/>
    <n v="1000232729"/>
    <n v="10.4"/>
    <n v="1.0029999999999999"/>
    <n v="9.3970000000000002"/>
    <n v="200"/>
    <n v="20"/>
    <n v="70"/>
    <s v="Caudal de agua entre batchs"/>
    <s v="Batch Camión"/>
    <n v="1"/>
    <n v="1"/>
    <n v="20"/>
    <n v="20"/>
    <n v="20"/>
    <d v="2018-03-23T00:00:00"/>
    <s v="Programado"/>
    <d v="2021-03-31T00:00:00"/>
    <s v="BND21-IT599-0321"/>
    <s v="Mariana del Pozo"/>
    <m/>
    <m/>
    <m/>
    <m/>
    <s v="Bombeo Mecánico"/>
    <x v="1"/>
    <s v="M"/>
    <s v="Batch"/>
    <n v="0.65778999999999999"/>
    <n v="19.73"/>
    <n v="20"/>
    <n v="20"/>
    <n v="1"/>
    <n v="20"/>
    <n v="20"/>
    <n v="20"/>
    <s v="Camioneros"/>
    <m/>
    <n v="2110"/>
    <s v="C"/>
    <s v="SP-10"/>
    <s v="Señal Picada"/>
    <x v="1"/>
    <s v="SP-516[00]aCY51W"/>
  </r>
  <r>
    <s v="BOLLAND &amp; CIA. S.A.U"/>
    <d v="2023-12-01T00:00:00"/>
    <s v="Rincon de los Sauces"/>
    <s v="Señal Picada VAM"/>
    <s v="SP- 02"/>
    <x v="0"/>
    <s v="Pozo productor "/>
    <x v="56"/>
    <s v="SP-211"/>
    <m/>
    <s v="Integridad y Corrosión"/>
    <s v="Inhibidor de corrosión"/>
    <s v="CY51W"/>
    <n v="1000232729"/>
    <n v="74"/>
    <n v="2.1459999999999999"/>
    <n v="71.853999999999999"/>
    <n v="150"/>
    <n v="32.33"/>
    <n v="15"/>
    <s v="Caudal de agua entre batchs"/>
    <s v="Batch Camión"/>
    <n v="1"/>
    <n v="1"/>
    <n v="32.33"/>
    <n v="32.33"/>
    <n v="32.33"/>
    <d v="2017-07-11T00:00:00"/>
    <s v="Programado"/>
    <d v="2021-11-30T00:00:00"/>
    <s v="0303-OESTE-21"/>
    <s v="Mariana del Pozo"/>
    <m/>
    <m/>
    <m/>
    <m/>
    <s v="Cavidad Progresiva"/>
    <x v="1"/>
    <s v="M"/>
    <s v="Batch"/>
    <n v="1.0778099999999999"/>
    <n v="32.33"/>
    <n v="32.33"/>
    <n v="32.33"/>
    <n v="1"/>
    <n v="32"/>
    <n v="32"/>
    <n v="32"/>
    <s v="Camioneros"/>
    <m/>
    <n v="2169"/>
    <s v="B"/>
    <s v="SP- 02"/>
    <s v="Señal Picada"/>
    <x v="1"/>
    <s v="SP-211CY51W"/>
  </r>
  <r>
    <s v="BOLLAND &amp; CIA. S.A.U"/>
    <d v="2023-12-01T00:00:00"/>
    <s v="Rincon de los Sauces"/>
    <s v="Señal Picada VAM"/>
    <s v="SP- 02"/>
    <x v="0"/>
    <s v="Pozo productor "/>
    <x v="56"/>
    <s v="SP-211"/>
    <m/>
    <s v="Integridad y Corrosión"/>
    <s v="Biocida"/>
    <s v="BX960"/>
    <n v="50600926"/>
    <n v="74"/>
    <n v="2.1459999999999999"/>
    <n v="71.853999999999999"/>
    <n v="150"/>
    <n v="49.58"/>
    <n v="23"/>
    <s v="Caudal de agua entre batchs"/>
    <s v="Batch Camión"/>
    <n v="1"/>
    <n v="1"/>
    <n v="49.58"/>
    <n v="49.58"/>
    <n v="49.58"/>
    <d v="2017-07-11T00:00:00"/>
    <s v="Programado"/>
    <d v="2021-11-30T00:00:00"/>
    <s v="0303-OESTE-21"/>
    <s v="Mariana del Pozo"/>
    <m/>
    <m/>
    <m/>
    <m/>
    <s v="Cavidad Progresiva"/>
    <x v="1"/>
    <s v="M"/>
    <s v="Batch"/>
    <n v="1.6526419999999999"/>
    <n v="49.58"/>
    <n v="49.58"/>
    <n v="49.58"/>
    <n v="1"/>
    <n v="50"/>
    <n v="50"/>
    <n v="50"/>
    <s v="Camioneros"/>
    <m/>
    <n v="2169"/>
    <s v="B"/>
    <s v="SP- 02"/>
    <s v="Señal Picada"/>
    <x v="1"/>
    <s v="SP-211BX960"/>
  </r>
  <r>
    <s v="BOLLAND &amp; CIA. S.A.U"/>
    <d v="2023-12-01T00:00:00"/>
    <s v="Rincon de los Sauces"/>
    <s v="Señal Picada VAM"/>
    <s v="SP- 02"/>
    <x v="0"/>
    <s v="Pozo productor "/>
    <x v="208"/>
    <s v="SP-263"/>
    <m/>
    <s v="Integridad y Corrosión"/>
    <s v="Inhibidor de corrosión"/>
    <s v="CY51W"/>
    <n v="1000232729"/>
    <n v="80.2"/>
    <n v="3.2080000000000002"/>
    <n v="76.992000000000004"/>
    <n v="100"/>
    <n v="34.65"/>
    <n v="30"/>
    <s v="Caudal de agua entre batchs"/>
    <s v="Batch Camión"/>
    <n v="2"/>
    <n v="2"/>
    <n v="69.3"/>
    <n v="69.3"/>
    <n v="69.3"/>
    <d v="2021-03-21T00:00:00"/>
    <s v="Programado"/>
    <d v="2021-03-03T00:00:00"/>
    <s v="BND21-IT582-0221"/>
    <s v="Mariana del Pozo"/>
    <m/>
    <m/>
    <m/>
    <m/>
    <s v="Cavidad Progresiva"/>
    <x v="1"/>
    <s v="Q"/>
    <s v="Batch"/>
    <n v="2.3097600000000003"/>
    <n v="34.65"/>
    <n v="34.65"/>
    <n v="34.65"/>
    <n v="1"/>
    <n v="35"/>
    <n v="35"/>
    <n v="35"/>
    <s v="Camioneros"/>
    <m/>
    <s v="S/D"/>
    <s v="A"/>
    <s v="SP- 02"/>
    <s v="Señal Picada"/>
    <x v="1"/>
    <s v="SP-263CY51W"/>
  </r>
  <r>
    <s v="BOLLAND &amp; CIA. S.A.U"/>
    <d v="2023-12-01T00:00:00"/>
    <s v="Rincon de los Sauces"/>
    <s v="Señal Picada VAM"/>
    <s v="SP- 02"/>
    <x v="0"/>
    <s v="Pozo productor "/>
    <x v="208"/>
    <s v="SP-263"/>
    <m/>
    <s v="Integridad y Corrosión"/>
    <s v="Biocida"/>
    <s v="BX960"/>
    <n v="50600926"/>
    <n v="80.2"/>
    <n v="3.2080000000000002"/>
    <n v="76.992000000000004"/>
    <n v="100"/>
    <n v="34.65"/>
    <n v="30"/>
    <s v="Caudal de agua entre batchs"/>
    <s v="Batch Camión"/>
    <n v="2"/>
    <n v="2"/>
    <n v="69.3"/>
    <n v="69.3"/>
    <n v="69.3"/>
    <d v="2021-03-21T00:00:00"/>
    <s v="Programado"/>
    <d v="2021-03-03T00:00:00"/>
    <s v="BND21-IT582-0221"/>
    <s v="Mariana del Pozo"/>
    <m/>
    <m/>
    <m/>
    <m/>
    <s v="Cavidad Progresiva"/>
    <x v="1"/>
    <s v="Q"/>
    <s v="Batch"/>
    <n v="2.3097600000000003"/>
    <n v="34.65"/>
    <n v="34.65"/>
    <n v="34.65"/>
    <n v="1"/>
    <n v="35"/>
    <n v="35"/>
    <n v="35"/>
    <s v="Camioneros"/>
    <m/>
    <s v="S/D"/>
    <s v="A"/>
    <s v="SP- 02"/>
    <s v="Señal Picada"/>
    <x v="1"/>
    <s v="SP-263BX960"/>
  </r>
  <r>
    <s v="BOLLAND &amp; CIA. S.A.U"/>
    <d v="2023-12-01T00:00:00"/>
    <s v="Rincon de los Sauces"/>
    <s v="Señal Picada VAM"/>
    <s v="SP- 02"/>
    <x v="0"/>
    <s v="Pozo productor "/>
    <x v="209"/>
    <s v="SP-242"/>
    <m/>
    <s v="Integridad y Corrosión"/>
    <s v="Inhibidor de corrosión"/>
    <s v="CY51W"/>
    <n v="1000232729"/>
    <n v="48.9"/>
    <n v="2.1520000000000001"/>
    <n v="46.747999999999998"/>
    <n v="100"/>
    <n v="25.95"/>
    <n v="37"/>
    <s v="Caudal de agua entre batchs"/>
    <s v="Batch Camión"/>
    <n v="2"/>
    <n v="2"/>
    <n v="51.9"/>
    <n v="51.9"/>
    <n v="51.9"/>
    <d v="2012-05-19T00:00:00"/>
    <s v="Programado"/>
    <d v="2021-01-25T00:00:00"/>
    <s v="BND21-IT572-0121"/>
    <s v="Mariana del Pozo"/>
    <m/>
    <m/>
    <m/>
    <m/>
    <s v="Bombeo Mecánico"/>
    <x v="1"/>
    <s v="Q"/>
    <s v="Batch"/>
    <n v="1.729676"/>
    <n v="25.95"/>
    <n v="25.95"/>
    <n v="25.95"/>
    <n v="1"/>
    <n v="26"/>
    <n v="26"/>
    <n v="26"/>
    <s v="Camioneros"/>
    <m/>
    <s v="S/D"/>
    <s v="B"/>
    <s v="SP- 02"/>
    <s v="Señal Picada"/>
    <x v="1"/>
    <s v="SP-242CY51W"/>
  </r>
  <r>
    <s v="BOLLAND &amp; CIA. S.A.U"/>
    <d v="2023-12-01T00:00:00"/>
    <s v="Rincon de los Sauces"/>
    <s v="Señal Picada VAM"/>
    <s v="SP- 02"/>
    <x v="0"/>
    <s v="Pozo productor "/>
    <x v="58"/>
    <s v="SP-243"/>
    <m/>
    <s v="Integridad y Corrosión"/>
    <s v="Inhibidor de corrosión"/>
    <s v="CY51W"/>
    <n v="1000232729"/>
    <n v="134.4"/>
    <n v="5.6449999999999996"/>
    <n v="128.755"/>
    <n v="150"/>
    <n v="115.88"/>
    <n v="60"/>
    <s v="Caudal de agua entre batchs"/>
    <s v="Batch Camión"/>
    <n v="2"/>
    <n v="2"/>
    <n v="231.76"/>
    <n v="231.76"/>
    <n v="231.76"/>
    <d v="2016-12-23T00:00:00"/>
    <s v="Programado"/>
    <d v="2022-11-02T00:00:00"/>
    <s v="0298-OESTE-22"/>
    <s v="Mariana del Pozo"/>
    <m/>
    <m/>
    <m/>
    <m/>
    <s v="Cavidad Progresiva"/>
    <x v="1"/>
    <s v="Q"/>
    <s v="Batch"/>
    <n v="7.7252999999999989"/>
    <n v="115.88"/>
    <n v="115.88"/>
    <n v="115.88"/>
    <n v="1"/>
    <n v="116"/>
    <n v="116"/>
    <n v="116"/>
    <s v="Camioneros"/>
    <m/>
    <n v="1525"/>
    <s v="A"/>
    <s v="SP- 02"/>
    <s v="Señal Picada"/>
    <x v="1"/>
    <s v="SP-243CY51W"/>
  </r>
  <r>
    <s v="BOLLAND &amp; CIA. S.A.U"/>
    <d v="2023-12-01T00:00:00"/>
    <s v="Rincon de los Sauces"/>
    <s v="Señal Picada VAM"/>
    <s v="SP- 02"/>
    <x v="0"/>
    <s v="Pozo productor "/>
    <x v="59"/>
    <s v="SP-244"/>
    <m/>
    <s v="Integridad y Corrosión"/>
    <s v="Inhibidor de corrosión"/>
    <s v="CY51W"/>
    <n v="1000232729"/>
    <n v="142"/>
    <n v="2.84"/>
    <n v="139.16"/>
    <n v="100"/>
    <n v="52.19"/>
    <n v="25"/>
    <s v="Caudal de agua entre batchs"/>
    <s v="Batch Camión"/>
    <n v="2"/>
    <n v="2"/>
    <n v="104.38"/>
    <n v="104.38"/>
    <n v="104.38"/>
    <d v="2011-08-12T00:00:00"/>
    <s v="Programado"/>
    <d v="2021-08-25T00:00:00"/>
    <s v="0183-OESTE-21"/>
    <s v="Mariana del Pozo"/>
    <m/>
    <m/>
    <m/>
    <m/>
    <s v="Cavidad Progresiva"/>
    <x v="1"/>
    <s v="Q"/>
    <s v="Batch"/>
    <n v="3.4790000000000001"/>
    <n v="52.19"/>
    <n v="52.19"/>
    <n v="52.19"/>
    <n v="1"/>
    <n v="52"/>
    <n v="52"/>
    <n v="52"/>
    <s v="Camioneros"/>
    <m/>
    <n v="3031"/>
    <s v="A"/>
    <s v="SP- 02"/>
    <s v="Señal Picada"/>
    <x v="1"/>
    <s v="SP-244CY51W"/>
  </r>
  <r>
    <s v="BOLLAND &amp; CIA. S.A.U"/>
    <d v="2023-12-01T00:00:00"/>
    <s v="Rincon de los Sauces"/>
    <s v="Señal Picada VAM"/>
    <s v="SP- 02"/>
    <x v="0"/>
    <s v="Pozo productor "/>
    <x v="60"/>
    <s v="SP-276"/>
    <m/>
    <s v="Integridad y Corrosión"/>
    <s v="Biocida"/>
    <s v="BX960"/>
    <n v="50600926"/>
    <n v="76"/>
    <n v="3.6500000000000057"/>
    <n v="72.349999999999994"/>
    <n v="10"/>
    <n v="40.15"/>
    <n v="37"/>
    <s v="Caudal de agua entre batchs"/>
    <s v="Batch Camión"/>
    <n v="2"/>
    <n v="2"/>
    <n v="80.3"/>
    <n v="80.3"/>
    <n v="80.3"/>
    <d v="2010-09-20T00:00:00"/>
    <s v="Programado"/>
    <d v="2023-03-08T00:00:00"/>
    <s v="0066-OESTE-23"/>
    <s v="Mariana del Pozo"/>
    <m/>
    <m/>
    <m/>
    <m/>
    <s v="Cavidad Progresiva"/>
    <x v="1"/>
    <s v="Q"/>
    <s v="Batch"/>
    <n v="2.6769499999999997"/>
    <n v="40.15"/>
    <n v="40.15"/>
    <n v="40.15"/>
    <n v="1"/>
    <n v="40"/>
    <n v="40"/>
    <n v="40"/>
    <s v="Camioneros"/>
    <m/>
    <n v="1533"/>
    <s v="B"/>
    <s v="SP- 02"/>
    <s v="Señal Picada"/>
    <x v="1"/>
    <s v="SP-276BX960"/>
  </r>
  <r>
    <s v="BOLLAND &amp; CIA. S.A.U"/>
    <d v="2023-12-01T00:00:00"/>
    <s v="Rincon de los Sauces"/>
    <s v="Señal Picada VAM"/>
    <s v="SP- 02"/>
    <x v="0"/>
    <s v="Pozo productor "/>
    <x v="60"/>
    <s v="SP-276"/>
    <m/>
    <s v="Integridad y Corrosión"/>
    <s v="Inhibidor de corrosión"/>
    <s v="CY51W"/>
    <n v="1000232729"/>
    <n v="76"/>
    <n v="3.6500000000000057"/>
    <n v="72.349999999999994"/>
    <n v="10"/>
    <n v="40.15"/>
    <n v="37"/>
    <s v="Caudal de agua entre batchs"/>
    <s v="Batch Camión"/>
    <n v="2"/>
    <n v="0"/>
    <n v="80.3"/>
    <n v="0"/>
    <n v="0"/>
    <d v="2010-09-20T00:00:00"/>
    <s v="Programado"/>
    <d v="2023-03-08T00:00:00"/>
    <s v="0066-OESTE-23"/>
    <s v="Mariana del Pozo"/>
    <m/>
    <m/>
    <m/>
    <m/>
    <s v="Cavidad Progresiva"/>
    <x v="1"/>
    <s v="Q"/>
    <s v="Batch"/>
    <n v="2.6769499999999997"/>
    <n v="40.15"/>
    <n v="40.15"/>
    <n v="40.15"/>
    <n v="1"/>
    <n v="40"/>
    <n v="40"/>
    <n v="40"/>
    <s v="Camioneros"/>
    <m/>
    <n v="1533"/>
    <s v="B"/>
    <s v="SP- 02"/>
    <s v="Señal Picada"/>
    <x v="0"/>
    <s v="SP-276CY51W"/>
  </r>
  <r>
    <s v="BOLLAND &amp; CIA. S.A.U"/>
    <d v="2023-12-01T00:00:00"/>
    <s v="Rincon de los Sauces"/>
    <s v="Señal Picada VAM"/>
    <s v="SP- 02"/>
    <x v="0"/>
    <s v="Pozo productor "/>
    <x v="61"/>
    <s v="SP-322a"/>
    <m/>
    <s v="Integridad y Corrosión"/>
    <s v="Biocida"/>
    <s v="BX960"/>
    <n v="50600926"/>
    <n v="102"/>
    <n v="2.5499999999999998"/>
    <n v="99.45"/>
    <n v="50"/>
    <n v="44.75"/>
    <n v="30"/>
    <s v="Caudal de agua entre batchs"/>
    <s v="Batch Camión"/>
    <n v="2"/>
    <n v="0"/>
    <n v="89.5"/>
    <n v="0"/>
    <n v="0"/>
    <d v="2014-11-05T00:00:00"/>
    <s v="Programado"/>
    <d v="2021-04-29T00:00:00"/>
    <s v="BNDFI 0001-8 - Minuta YPF 29-4-21"/>
    <s v="Mariana del Pozo"/>
    <m/>
    <m/>
    <m/>
    <m/>
    <s v="Electro Sumergible"/>
    <x v="1"/>
    <s v="Q"/>
    <s v="Batch"/>
    <n v="2.9834999999999998"/>
    <n v="44.75"/>
    <n v="44.75"/>
    <n v="44.75"/>
    <n v="1"/>
    <n v="45"/>
    <n v="45"/>
    <n v="45"/>
    <s v="Camioneros"/>
    <m/>
    <n v="1870"/>
    <s v="B"/>
    <s v="SP- 02"/>
    <s v="Señal Picada"/>
    <x v="0"/>
    <s v="SP-322aBX960"/>
  </r>
  <r>
    <s v="BOLLAND &amp; CIA. S.A.U"/>
    <d v="2023-12-01T00:00:00"/>
    <s v="Rincon de los Sauces"/>
    <s v="Señal Picada VAM"/>
    <s v="SP- 02"/>
    <x v="0"/>
    <s v="Pozo productor "/>
    <x v="210"/>
    <s v="SP-336a"/>
    <m/>
    <s v="Integridad y Corrosión"/>
    <s v="Inhibidor de corrosión"/>
    <s v="CY51W"/>
    <n v="1000232729"/>
    <n v="93"/>
    <n v="2.0459999999999998"/>
    <n v="90.953999999999994"/>
    <n v="100"/>
    <n v="38.200000000000003"/>
    <n v="60"/>
    <s v="Caudal de agua entre batchs"/>
    <s v="Batch Camión"/>
    <n v="4"/>
    <n v="0"/>
    <n v="152.80000000000001"/>
    <n v="0"/>
    <n v="0"/>
    <d v="2016-11-10T00:00:00"/>
    <s v="Programado"/>
    <d v="2023-02-16T00:00:00"/>
    <s v="0045-OESTE-23"/>
    <s v="Mariana del Pozo"/>
    <m/>
    <m/>
    <m/>
    <m/>
    <s v="Bombeo Mecánico"/>
    <x v="1"/>
    <s v="S"/>
    <s v="Batch"/>
    <n v="5.4572399999999996"/>
    <n v="38.200000000000003"/>
    <n v="38.200000000000003"/>
    <n v="38.200000000000003"/>
    <n v="1"/>
    <n v="38"/>
    <n v="38"/>
    <n v="38"/>
    <s v="Camioneros"/>
    <m/>
    <n v="1563"/>
    <s v="B"/>
    <s v="SP- 02"/>
    <s v="Señal Picada"/>
    <x v="0"/>
    <s v="SP-336aCY51W"/>
  </r>
  <r>
    <s v="BOLLAND &amp; CIA. S.A.U"/>
    <d v="2023-12-01T00:00:00"/>
    <s v="Rincon de los Sauces"/>
    <s v="Señal Picada VAM"/>
    <s v="SP- 02"/>
    <x v="0"/>
    <s v="Pozo productor "/>
    <x v="62"/>
    <s v="SP-337a"/>
    <m/>
    <s v="Integridad y Corrosión"/>
    <s v="Inhibidor de corrosión"/>
    <s v="CY51W"/>
    <n v="1000232729"/>
    <n v="113"/>
    <n v="3.9550000000000001"/>
    <n v="109.045"/>
    <n v="150"/>
    <n v="40.89"/>
    <n v="25"/>
    <s v="Caudal de agua entre batchs"/>
    <s v="Batch Camión"/>
    <n v="2"/>
    <n v="2"/>
    <n v="81.78"/>
    <n v="81.78"/>
    <n v="81.78"/>
    <d v="2009-05-19T00:00:00"/>
    <s v="Programado"/>
    <d v="2020-06-30T00:00:00"/>
    <s v="BNDFI 0001-8 - Minuta YPF 30-06-2020"/>
    <s v="Mariana del Pozo"/>
    <m/>
    <m/>
    <m/>
    <m/>
    <s v="Cavidad Progresiva"/>
    <x v="1"/>
    <s v="Q"/>
    <s v="Batch"/>
    <n v="2.7261250000000001"/>
    <n v="40.89"/>
    <n v="40.89"/>
    <n v="40.89"/>
    <n v="1"/>
    <n v="41"/>
    <n v="41"/>
    <n v="41"/>
    <s v="Camioneros"/>
    <m/>
    <n v="2900"/>
    <s v="A"/>
    <s v="SP- 02"/>
    <s v="Señal Picada"/>
    <x v="1"/>
    <s v="SP-337aCY51W"/>
  </r>
  <r>
    <s v="BOLLAND &amp; CIA. S.A.U"/>
    <d v="2023-12-01T00:00:00"/>
    <s v="Rincon de los Sauces"/>
    <s v="Señal Picada VAM"/>
    <s v="SP- 02"/>
    <x v="0"/>
    <s v="Pozo productor "/>
    <x v="63"/>
    <s v="SP-35"/>
    <m/>
    <s v="Integridad y Corrosión"/>
    <s v="Inhibidor de corrosión"/>
    <s v="CY51W"/>
    <n v="1000232729"/>
    <n v="118"/>
    <n v="5.31"/>
    <n v="112.69"/>
    <n v="100"/>
    <n v="54.09"/>
    <n v="32"/>
    <s v="Caudal de agua entre batchs"/>
    <s v="Batch Camión"/>
    <n v="2"/>
    <n v="2"/>
    <n v="108.18"/>
    <n v="108.18"/>
    <n v="108.18"/>
    <d v="2017-07-31T00:00:00"/>
    <s v="Programado"/>
    <d v="2020-06-30T00:00:00"/>
    <s v="BNDFI 0001-8 - Minuta YPF 30-06-2020"/>
    <s v="Mariana del Pozo"/>
    <m/>
    <m/>
    <m/>
    <m/>
    <s v="Electro Sumergible"/>
    <x v="1"/>
    <s v="Q"/>
    <s v="Batch"/>
    <n v="3.60608"/>
    <n v="54.09"/>
    <n v="54.09"/>
    <n v="54.09"/>
    <n v="1"/>
    <n v="54"/>
    <n v="54"/>
    <n v="54"/>
    <s v="Camioneros"/>
    <m/>
    <n v="2342"/>
    <s v="A"/>
    <s v="SP- 02"/>
    <s v="Señal Picada"/>
    <x v="1"/>
    <s v="SP-35CY51W"/>
  </r>
  <r>
    <s v="BOLLAND &amp; CIA. S.A.U"/>
    <d v="2023-12-01T00:00:00"/>
    <s v="Rincon de los Sauces"/>
    <s v="Señal Picada VAM"/>
    <s v="SP- 02"/>
    <x v="0"/>
    <s v="Pozo productor "/>
    <x v="65"/>
    <s v="SP-41"/>
    <m/>
    <s v="Integridad y Corrosión"/>
    <s v="Inhibidor de corrosión"/>
    <s v="CY51W"/>
    <n v="1000232729"/>
    <n v="199"/>
    <n v="1.99"/>
    <n v="197.01"/>
    <n v="50"/>
    <n v="50.24"/>
    <n v="17"/>
    <s v="Caudal de agua entre batchs"/>
    <s v="Batch Camión"/>
    <n v="2"/>
    <n v="2"/>
    <n v="100.48"/>
    <n v="100.48"/>
    <n v="100.48"/>
    <d v="2011-01-25T00:00:00"/>
    <s v="Programado"/>
    <d v="2021-04-16T00:00:00"/>
    <s v="BND21-IT610-0421"/>
    <s v="Mariana del Pozo"/>
    <m/>
    <m/>
    <m/>
    <m/>
    <s v="Electro Sumergible"/>
    <x v="1"/>
    <s v="Q"/>
    <s v="Batch"/>
    <n v="3.34917"/>
    <n v="50.24"/>
    <n v="50.24"/>
    <n v="50.24"/>
    <n v="1"/>
    <n v="50"/>
    <n v="50"/>
    <n v="50"/>
    <s v="Camioneros"/>
    <m/>
    <n v="2868"/>
    <s v="C"/>
    <s v="SP- 02"/>
    <s v="Señal Picada"/>
    <x v="1"/>
    <s v="SP-41CY51W"/>
  </r>
  <r>
    <s v="BOLLAND &amp; CIA. S.A.U"/>
    <d v="2023-12-01T00:00:00"/>
    <s v="Rincon de los Sauces"/>
    <s v="Señal Picada VAM"/>
    <s v="SP- 02"/>
    <x v="0"/>
    <s v="Pozo productor "/>
    <x v="67"/>
    <s v="SP-43(I)[00]a"/>
    <m/>
    <s v="Integridad y Corrosión"/>
    <s v="Biocida"/>
    <s v="BX960"/>
    <n v="50600926"/>
    <n v="171.6"/>
    <n v="6.5209999999999999"/>
    <n v="165.07900000000001"/>
    <n v="100"/>
    <n v="99.05"/>
    <n v="40"/>
    <s v="Caudal de agua entre batchs"/>
    <s v="Batch Camión"/>
    <n v="2"/>
    <n v="1"/>
    <n v="198.1"/>
    <n v="99.05"/>
    <n v="99.05"/>
    <d v="2011-10-20T00:00:00"/>
    <s v="Programado"/>
    <d v="2020-06-30T00:00:00"/>
    <s v="BNDFI 0001-8 - Minuta YPF 30-06-2020"/>
    <s v="Mariana del Pozo"/>
    <m/>
    <m/>
    <m/>
    <m/>
    <s v="Cavidad Progresiva"/>
    <x v="1"/>
    <s v="Q"/>
    <s v="Batch"/>
    <n v="6.6031599999999999"/>
    <n v="99.05"/>
    <n v="99.05"/>
    <n v="99.05"/>
    <n v="1"/>
    <n v="99"/>
    <n v="99"/>
    <n v="99"/>
    <s v="Camioneros"/>
    <m/>
    <n v="2429"/>
    <s v="A"/>
    <s v="SP- 02"/>
    <s v="Señal Picada"/>
    <x v="1"/>
    <s v="SP-43(I)[00]aBX960"/>
  </r>
  <r>
    <s v="BOLLAND &amp; CIA. S.A.U"/>
    <d v="2023-12-01T00:00:00"/>
    <s v="Rincon de los Sauces"/>
    <s v="Señal Picada VAM"/>
    <s v="SP- 02"/>
    <x v="0"/>
    <s v="Pozo productor "/>
    <x v="68"/>
    <s v="SP-439a"/>
    <m/>
    <s v="Integridad y Corrosión"/>
    <s v="Inhibidor de corrosión"/>
    <s v="CY51W"/>
    <n v="1000232729"/>
    <n v="26"/>
    <n v="0.39"/>
    <n v="25.61"/>
    <n v="50"/>
    <n v="20"/>
    <n v="45"/>
    <s v="Caudal de agua entre batchs"/>
    <s v="Batch Camión"/>
    <n v="2"/>
    <n v="2"/>
    <n v="40"/>
    <n v="40"/>
    <n v="40"/>
    <d v="2013-09-15T00:00:00"/>
    <s v="Programado"/>
    <d v="2020-06-30T00:00:00"/>
    <s v="BNDFI 0001-8 - Minuta YPF 30-06-2020"/>
    <s v="Mariana del Pozo"/>
    <m/>
    <m/>
    <m/>
    <m/>
    <s v="Cavidad Progresiva"/>
    <x v="1"/>
    <s v="Q"/>
    <s v="Batch"/>
    <n v="1.15245"/>
    <n v="17.29"/>
    <n v="20"/>
    <n v="20"/>
    <n v="1"/>
    <n v="17"/>
    <n v="20"/>
    <n v="20"/>
    <s v="Camioneros"/>
    <m/>
    <n v="1928"/>
    <s v="C"/>
    <s v="SP- 02"/>
    <s v="Señal Picada"/>
    <x v="1"/>
    <s v="SP-439aCY51W"/>
  </r>
  <r>
    <s v="BOLLAND &amp; CIA. S.A.U"/>
    <d v="2023-12-01T00:00:00"/>
    <s v="Rincon de los Sauces"/>
    <s v="Señal Picada VAM"/>
    <s v="SP- 02"/>
    <x v="0"/>
    <s v="Pozo productor "/>
    <x v="211"/>
    <s v="SP-474a"/>
    <m/>
    <s v="Integridad y Corrosión"/>
    <s v="Biocida"/>
    <s v="BX960"/>
    <n v="50600926"/>
    <n v="22"/>
    <n v="1.32"/>
    <n v="20.68"/>
    <n v="150"/>
    <n v="24.82"/>
    <n v="40"/>
    <s v="Caudal de agua entre batchs"/>
    <s v="Batch Camión"/>
    <n v="1"/>
    <n v="1"/>
    <n v="24.82"/>
    <n v="24.82"/>
    <n v="24.82"/>
    <d v="2015-12-14T00:00:00"/>
    <s v="Programado"/>
    <d v="2017-08-29T00:00:00"/>
    <s v="BND21-IT142-0817"/>
    <s v="Mariana del Pozo"/>
    <m/>
    <m/>
    <m/>
    <m/>
    <s v="Cavidad Progresiva"/>
    <x v="1"/>
    <s v="M"/>
    <s v="Batch"/>
    <n v="0.82720000000000005"/>
    <n v="24.82"/>
    <n v="24.82"/>
    <n v="24.82"/>
    <n v="1"/>
    <n v="25"/>
    <n v="25"/>
    <n v="25"/>
    <s v="Camioneros"/>
    <m/>
    <n v="2311"/>
    <s v="C"/>
    <s v="SP- 02"/>
    <s v="Señal Picada"/>
    <x v="1"/>
    <s v="SP-474aBX960"/>
  </r>
  <r>
    <s v="BOLLAND &amp; CIA. S.A.U"/>
    <d v="2023-12-01T00:00:00"/>
    <s v="Rincon de los Sauces"/>
    <s v="Señal Picada VAM"/>
    <s v="SP- 02"/>
    <x v="0"/>
    <s v="Pozo productor "/>
    <x v="212"/>
    <s v="SP-49"/>
    <m/>
    <s v="Integridad y Corrosión"/>
    <s v="Biocida"/>
    <s v="BX960"/>
    <n v="50600926"/>
    <n v="191"/>
    <n v="2.6739999999999999"/>
    <n v="188.32599999999999"/>
    <n v="50"/>
    <n v="70.62"/>
    <n v="25"/>
    <s v="Caudal de agua entre batchs"/>
    <s v="Batch Camión"/>
    <n v="2"/>
    <n v="2"/>
    <n v="141.24"/>
    <n v="141.24"/>
    <n v="141.24"/>
    <d v="2018-11-30T00:00:00"/>
    <s v="Programado"/>
    <d v="2018-11-30T00:00:00"/>
    <s v="BND21-IT279-1118"/>
    <s v="Mariana del Pozo"/>
    <m/>
    <m/>
    <m/>
    <m/>
    <s v="Electro Sumergible"/>
    <x v="1"/>
    <s v="Q"/>
    <s v="Capilar"/>
    <n v="4.7081499999999998"/>
    <n v="70.62"/>
    <n v="70.62"/>
    <n v="70.62"/>
    <n v="1"/>
    <n v="71"/>
    <n v="71"/>
    <n v="71"/>
    <s v="Camioneros"/>
    <m/>
    <n v="1863"/>
    <s v="A"/>
    <s v="SP- 02"/>
    <s v="Señal Picada"/>
    <x v="1"/>
    <s v="SP-49BX960"/>
  </r>
  <r>
    <s v="BOLLAND &amp; CIA. S.A.U"/>
    <d v="2023-12-01T00:00:00"/>
    <s v="Rincon de los Sauces"/>
    <s v="Señal Picada VAM"/>
    <s v="SP- 01"/>
    <x v="0"/>
    <s v="Pozo productor "/>
    <x v="213"/>
    <s v="SP-8a(I)"/>
    <m/>
    <s v="Integridad y Corrosión"/>
    <s v="Biocida"/>
    <s v="BX960"/>
    <n v="50600926"/>
    <n v="175"/>
    <n v="4.9000000000000004"/>
    <n v="170.1"/>
    <n v="150"/>
    <n v="63.79"/>
    <n v="25"/>
    <s v="Caudal de agua entre batchs"/>
    <s v="Batch Camión"/>
    <n v="2"/>
    <n v="2"/>
    <n v="127.58"/>
    <n v="127.58"/>
    <n v="127.58"/>
    <d v="2017-10-24T00:00:00"/>
    <s v="Programado"/>
    <d v="2023-01-02T00:00:00"/>
    <s v="0001-OESTE-22"/>
    <s v="Mariana del Pozo"/>
    <m/>
    <m/>
    <m/>
    <m/>
    <s v="Cavidad Progresiva"/>
    <x v="1"/>
    <s v="Q"/>
    <s v="Batch"/>
    <n v="4.2525000000000004"/>
    <n v="63.79"/>
    <n v="63.79"/>
    <n v="63.79"/>
    <n v="1"/>
    <n v="64"/>
    <n v="64"/>
    <n v="64"/>
    <s v="Camioneros"/>
    <m/>
    <n v="1895"/>
    <s v="A"/>
    <s v="SP- 01"/>
    <s v="Señal Picada"/>
    <x v="1"/>
    <s v="SP-8a(I)BX960"/>
  </r>
  <r>
    <s v="BOLLAND &amp; CIA. S.A.U"/>
    <d v="2023-12-01T00:00:00"/>
    <s v="Rincon de los Sauces"/>
    <s v="Señal Picada VAM"/>
    <s v="SP- 01"/>
    <x v="0"/>
    <s v="Pozo productor "/>
    <x v="213"/>
    <s v="SP-8a(I)"/>
    <m/>
    <s v="Integridad y Corrosión"/>
    <s v="Inhibidor de corrosión"/>
    <s v="CY51W"/>
    <n v="1000232729"/>
    <n v="175"/>
    <n v="4.9000000000000004"/>
    <n v="170.1"/>
    <n v="150"/>
    <n v="83.35"/>
    <n v="70"/>
    <s v="Caudal de agua entre batchs"/>
    <s v="Batch Camión"/>
    <n v="4"/>
    <n v="4"/>
    <n v="333.4"/>
    <n v="333.4"/>
    <n v="333.4"/>
    <d v="2014-01-03T00:00:00"/>
    <s v="Programado"/>
    <d v="2023-01-02T00:00:00"/>
    <s v="0001-OESTE-22"/>
    <s v="Mariana del Pozo"/>
    <m/>
    <m/>
    <m/>
    <m/>
    <s v="Cavidad Progresiva"/>
    <x v="1"/>
    <s v="S"/>
    <s v="Batch"/>
    <n v="11.907"/>
    <n v="83.35"/>
    <n v="83.35"/>
    <n v="83.35"/>
    <n v="1"/>
    <n v="83"/>
    <n v="83"/>
    <n v="83"/>
    <s v="Camioneros"/>
    <m/>
    <n v="1895"/>
    <s v="A"/>
    <s v="SP- 01"/>
    <s v="Señal Picada"/>
    <x v="1"/>
    <s v="SP-8a(I)CY51W"/>
  </r>
  <r>
    <s v="BOLLAND &amp; CIA. S.A.U"/>
    <d v="2023-12-01T00:00:00"/>
    <s v="Rincon de los Sauces"/>
    <s v="Señal Picada VAM"/>
    <s v="SP- 03"/>
    <x v="0"/>
    <s v="Pozo productor "/>
    <x v="214"/>
    <s v="SP-0151[00]a(I)"/>
    <m/>
    <s v="Integridad y Corrosión"/>
    <s v="Inhibidor de corrosión"/>
    <s v="CY51W"/>
    <n v="1000232729"/>
    <n v="228.1"/>
    <n v="2.5089999999999999"/>
    <n v="225.59100000000001"/>
    <n v="50"/>
    <n v="67.680000000000007"/>
    <n v="20"/>
    <s v="Caudal de agua entre batchs"/>
    <s v="Batch Camión"/>
    <n v="2"/>
    <n v="2"/>
    <n v="135.36000000000001"/>
    <n v="135.36000000000001"/>
    <n v="135.36000000000001"/>
    <d v="2016-01-13T00:00:00"/>
    <s v="Programado"/>
    <d v="2020-06-30T00:00:00"/>
    <s v="BNDFI 0001-8 - Minuta YPF 30-06-2020"/>
    <s v="Mariana del Pozo"/>
    <m/>
    <m/>
    <m/>
    <m/>
    <s v="Electro Sumergible"/>
    <x v="1"/>
    <s v="Q"/>
    <s v="Batch"/>
    <n v="4.5118199999999993"/>
    <n v="67.680000000000007"/>
    <n v="67.680000000000007"/>
    <n v="67.680000000000007"/>
    <n v="1"/>
    <n v="68"/>
    <n v="68"/>
    <n v="68"/>
    <s v="Camioneros"/>
    <m/>
    <n v="2905"/>
    <s v="B"/>
    <s v="SP- 03"/>
    <s v="Señal Picada"/>
    <x v="1"/>
    <s v="SP-0151[00]a(I)CY51W"/>
  </r>
  <r>
    <s v="BOLLAND &amp; CIA. S.A.U"/>
    <d v="2023-12-01T00:00:00"/>
    <s v="Rincon de los Sauces"/>
    <s v="Señal Picada VAM"/>
    <s v="SP- 03"/>
    <x v="0"/>
    <s v="Pozo productor "/>
    <x v="71"/>
    <s v="SP-13a(I)"/>
    <m/>
    <s v="Integridad y Corrosión"/>
    <s v="Biocida"/>
    <s v="BX960"/>
    <n v="50600926"/>
    <n v="201"/>
    <n v="1.6080000000000001"/>
    <n v="199.392"/>
    <n v="100"/>
    <n v="23.93"/>
    <n v="4"/>
    <s v="Caudal de agua entre batchs"/>
    <s v="Batch Camión"/>
    <n v="1"/>
    <n v="0"/>
    <n v="23.93"/>
    <n v="0"/>
    <n v="0"/>
    <d v="2016-07-22T00:00:00"/>
    <s v="Programado"/>
    <d v="2023-02-14T00:00:00"/>
    <s v="0039-OESTE-23"/>
    <s v="Mariana del Pozo"/>
    <m/>
    <m/>
    <m/>
    <m/>
    <s v="Electro Sumergible"/>
    <x v="1"/>
    <s v="M"/>
    <s v="Batch"/>
    <n v="0.79756799999999994"/>
    <n v="23.93"/>
    <n v="23.93"/>
    <n v="23.93"/>
    <n v="1"/>
    <n v="24"/>
    <n v="24"/>
    <n v="24"/>
    <s v="Camioneros"/>
    <m/>
    <n v="2712"/>
    <s v="B"/>
    <s v="SP- 03"/>
    <s v="Señal Picada"/>
    <x v="0"/>
    <s v="SP-13a(I)BX960"/>
  </r>
  <r>
    <s v="BOLLAND &amp; CIA. S.A.U"/>
    <d v="2023-12-01T00:00:00"/>
    <s v="Rincon de los Sauces"/>
    <s v="Señal Picada VAM"/>
    <s v="SP- 03"/>
    <x v="0"/>
    <s v="Pozo productor "/>
    <x v="215"/>
    <s v="SP-447a"/>
    <m/>
    <s v="Integridad y Corrosión"/>
    <s v="Inhibidor de corrosión"/>
    <s v="CY51W"/>
    <n v="1000232729"/>
    <n v="6"/>
    <n v="0.39"/>
    <n v="5.61"/>
    <n v="100"/>
    <n v="20"/>
    <n v="115"/>
    <s v="Caudal de agua entre batchs"/>
    <s v="Batch Camión"/>
    <n v="1"/>
    <n v="1"/>
    <n v="20"/>
    <n v="20"/>
    <n v="20"/>
    <d v="2011-02-14T00:00:00"/>
    <s v="Programado"/>
    <d v="2020-06-30T00:00:00"/>
    <s v="BNDFI 0001-8 - Minuta YPF 30-06-2020"/>
    <s v="Mariana del Pozo"/>
    <m/>
    <m/>
    <m/>
    <m/>
    <s v="Bombeo Mecánico"/>
    <x v="1"/>
    <s v="M"/>
    <s v="Batch"/>
    <n v="0.64515000000000011"/>
    <n v="19.350000000000001"/>
    <n v="20"/>
    <n v="20"/>
    <n v="1"/>
    <n v="19"/>
    <n v="20"/>
    <n v="20"/>
    <s v="Camioneros"/>
    <m/>
    <n v="2370"/>
    <s v="C"/>
    <s v="SP- 03"/>
    <s v="Señal Picada"/>
    <x v="1"/>
    <s v="SP-447aCY51W"/>
  </r>
  <r>
    <s v="BOLLAND &amp; CIA. S.A.U"/>
    <d v="2023-12-01T00:00:00"/>
    <s v="Rincon de los Sauces"/>
    <s v="Señal Picada VAM"/>
    <s v="SP- 02"/>
    <x v="0"/>
    <s v="Pozo productor "/>
    <x v="74"/>
    <s v="SP-51"/>
    <m/>
    <s v="Integridad y Corrosión"/>
    <s v="Inhibidor de corrosión"/>
    <s v="CY51W"/>
    <n v="1000232729"/>
    <n v="386"/>
    <n v="2.702"/>
    <n v="383.298"/>
    <n v="100"/>
    <n v="57.49"/>
    <n v="10"/>
    <s v="Caudal de agua entre batchs"/>
    <s v="Batch Camión"/>
    <n v="2"/>
    <n v="0"/>
    <n v="114.98"/>
    <n v="0"/>
    <n v="0"/>
    <d v="2010-01-01T00:00:00"/>
    <s v="Programado"/>
    <d v="2021-05-28T00:00:00"/>
    <s v="BND21-IT630-0521"/>
    <s v="Mariana del Pozo"/>
    <m/>
    <m/>
    <m/>
    <m/>
    <s v="Electro Sumergible"/>
    <x v="1"/>
    <s v="Q"/>
    <s v="Batch"/>
    <n v="3.8329800000000001"/>
    <n v="57.49"/>
    <n v="57.49"/>
    <n v="57.49"/>
    <n v="1"/>
    <n v="57"/>
    <n v="57"/>
    <n v="57"/>
    <s v="Camioneros"/>
    <m/>
    <n v="2553"/>
    <s v="A"/>
    <s v="SP- 02"/>
    <s v="Señal Picada"/>
    <x v="0"/>
    <s v="SP-51CY51W"/>
  </r>
  <r>
    <s v="BOLLAND &amp; CIA. S.A.U"/>
    <d v="2023-12-01T00:00:00"/>
    <s v="Rincon de los Sauces"/>
    <s v="Señal Picada VAM"/>
    <s v="SP- 03"/>
    <x v="0"/>
    <s v="Pozo productor "/>
    <x v="216"/>
    <s v="SP-69"/>
    <m/>
    <s v="Integridad y Corrosión"/>
    <s v="Inhibidor de corrosión"/>
    <s v="CY51W"/>
    <n v="1000232729"/>
    <n v="78"/>
    <n v="1.95"/>
    <n v="76.05"/>
    <n v="100"/>
    <n v="29.28"/>
    <n v="55"/>
    <s v="Caudal de agua entre batchs"/>
    <s v="Batch Camión"/>
    <n v="4"/>
    <n v="0"/>
    <n v="117.12"/>
    <n v="0"/>
    <n v="0"/>
    <d v="2018-03-04T00:00:00"/>
    <s v="Programado"/>
    <d v="2021-01-29T00:00:00"/>
    <s v="BND21-IT573-0121"/>
    <s v="Mariana del Pozo"/>
    <m/>
    <m/>
    <m/>
    <m/>
    <s v="Bombeo Mecánico"/>
    <x v="1"/>
    <s v="S"/>
    <s v="Batch"/>
    <n v="4.1827500000000004"/>
    <n v="29.28"/>
    <n v="29.28"/>
    <n v="29.28"/>
    <n v="1"/>
    <n v="29"/>
    <n v="29"/>
    <n v="29"/>
    <s v="Camioneros"/>
    <m/>
    <n v="1943"/>
    <s v="B"/>
    <s v="SP- 03"/>
    <s v="Señal Picada"/>
    <x v="0"/>
    <s v="SP-69CY51W"/>
  </r>
  <r>
    <s v="BOLLAND &amp; CIA. S.A.U"/>
    <d v="2023-12-01T00:00:00"/>
    <s v="Rincon de los Sauces"/>
    <s v="Señal Picada VAM"/>
    <s v="SP- 03"/>
    <x v="0"/>
    <s v="Pozo productor "/>
    <x v="216"/>
    <s v="SP-69"/>
    <m/>
    <s v="Integridad y Corrosión"/>
    <s v="Biocida"/>
    <s v="BX960"/>
    <n v="50600926"/>
    <n v="78"/>
    <n v="1.95"/>
    <n v="76.05"/>
    <n v="100"/>
    <n v="57.04"/>
    <n v="50"/>
    <s v="Caudal de agua entre batchs"/>
    <s v="Batch Camión"/>
    <n v="2"/>
    <n v="2"/>
    <n v="114.08"/>
    <n v="114.08"/>
    <n v="114.08"/>
    <d v="2020-02-18T00:00:00"/>
    <s v="Programado"/>
    <d v="2021-01-29T00:00:00"/>
    <s v="BND21-IT573-0121"/>
    <s v="Mariana del Pozo"/>
    <m/>
    <m/>
    <m/>
    <m/>
    <s v="Bombeo Mecánico"/>
    <x v="1"/>
    <s v="Q"/>
    <s v="Batch"/>
    <n v="3.8025000000000002"/>
    <n v="57.04"/>
    <n v="57.04"/>
    <n v="57.04"/>
    <n v="1"/>
    <n v="57"/>
    <n v="57"/>
    <n v="57"/>
    <s v="Camioneros"/>
    <m/>
    <n v="1943"/>
    <s v="B"/>
    <s v="SP- 03"/>
    <s v="Señal Picada"/>
    <x v="1"/>
    <s v="SP-69BX960"/>
  </r>
  <r>
    <s v="BOLLAND &amp; CIA. S.A.U"/>
    <d v="2023-12-01T00:00:00"/>
    <s v="Rincon de los Sauces"/>
    <s v="Señal Picada VAM"/>
    <s v="SP- 04"/>
    <x v="0"/>
    <s v="Pozo productor "/>
    <x v="217"/>
    <s v="SP-131"/>
    <m/>
    <s v="Integridad y Corrosión"/>
    <s v="Inhibidor de corrosión"/>
    <s v="CY51W"/>
    <n v="1000232729"/>
    <n v="131"/>
    <n v="4.7160000000000002"/>
    <n v="126.28400000000001"/>
    <n v="10"/>
    <n v="47.36"/>
    <n v="25"/>
    <s v="Caudal de agua entre batchs"/>
    <s v="Batch Camión"/>
    <n v="2"/>
    <n v="2"/>
    <n v="94.72"/>
    <n v="94.72"/>
    <n v="94.72"/>
    <d v="2021-04-29T00:00:00"/>
    <s v="Programado"/>
    <d v="2021-04-29T00:00:00"/>
    <s v="BNDFI 0001-8 - Minuta YPF 29-4-21"/>
    <s v="Mariana del Pozo"/>
    <m/>
    <m/>
    <m/>
    <m/>
    <s v="Bombeo Mecánico"/>
    <x v="1"/>
    <s v="Q"/>
    <s v="Batch"/>
    <n v="3.1571000000000002"/>
    <n v="47.36"/>
    <n v="47.36"/>
    <n v="47.36"/>
    <n v="1"/>
    <n v="47"/>
    <n v="47"/>
    <n v="47"/>
    <s v="Camioneros"/>
    <m/>
    <n v="2165"/>
    <s v="A"/>
    <s v="SP- 04"/>
    <s v="Señal Picada"/>
    <x v="1"/>
    <s v="SP-131CY51W"/>
  </r>
  <r>
    <s v="BOLLAND &amp; CIA. S.A.U"/>
    <d v="2023-12-01T00:00:00"/>
    <s v="Rincon de los Sauces"/>
    <s v="Señal Picada VAM"/>
    <s v="SP- 04"/>
    <x v="0"/>
    <s v="Pozo productor "/>
    <x v="217"/>
    <s v="SP-131"/>
    <m/>
    <s v="Integridad y Corrosión"/>
    <s v="Biocida"/>
    <s v="BX960"/>
    <n v="50600926"/>
    <n v="131"/>
    <n v="4.7160000000000002"/>
    <n v="126.28400000000001"/>
    <n v="10"/>
    <n v="47.36"/>
    <n v="25"/>
    <s v="Caudal de agua entre batchs"/>
    <s v="Batch Camión"/>
    <n v="2"/>
    <n v="2"/>
    <n v="94.72"/>
    <n v="94.72"/>
    <n v="94.72"/>
    <d v="2015-04-11T00:00:00"/>
    <s v="Programado"/>
    <d v="2021-03-31T00:00:00"/>
    <s v="BND21-IT603-0321"/>
    <s v="Mariana del Pozo"/>
    <m/>
    <m/>
    <m/>
    <m/>
    <s v="Bombeo Mecánico"/>
    <x v="1"/>
    <s v="Q"/>
    <s v="Batch&amp;Recirc"/>
    <n v="3.1571000000000002"/>
    <n v="47.36"/>
    <n v="47.36"/>
    <n v="47.36"/>
    <n v="1"/>
    <n v="47"/>
    <n v="47"/>
    <n v="47"/>
    <s v="Camioneros"/>
    <m/>
    <n v="2165"/>
    <s v="A"/>
    <s v="SP- 04"/>
    <s v="Señal Picada"/>
    <x v="1"/>
    <s v="SP-131BX960"/>
  </r>
  <r>
    <s v="BOLLAND &amp; CIA. S.A.U"/>
    <d v="2023-12-01T00:00:00"/>
    <s v="Rincon de los Sauces"/>
    <s v="Señal Picada VAM"/>
    <s v="SP- 04"/>
    <x v="0"/>
    <s v="Pozo productor "/>
    <x v="218"/>
    <s v="SP-140a(I)"/>
    <m/>
    <s v="Integridad y Corrosión"/>
    <s v="Inhibidor de corrosión"/>
    <s v="CY51W"/>
    <n v="1000232729"/>
    <n v="17"/>
    <n v="2.5499999999999998"/>
    <n v="14.45"/>
    <n v="10"/>
    <n v="32.51"/>
    <n v="150"/>
    <s v="Caudal de agua entre batchs"/>
    <s v="Batch Camión"/>
    <n v="2"/>
    <n v="2"/>
    <n v="65.02"/>
    <n v="65.02"/>
    <n v="65.02"/>
    <d v="2016-04-19T00:00:00"/>
    <s v="Programado"/>
    <d v="2020-06-30T00:00:00"/>
    <s v="BNDFI 0001-8 - Minuta YPF 30-06-2020"/>
    <s v="Mariana del Pozo"/>
    <m/>
    <m/>
    <m/>
    <m/>
    <s v="Bombeo Mecánico"/>
    <x v="1"/>
    <s v="Q"/>
    <s v="Batch"/>
    <n v="2.1675"/>
    <n v="32.51"/>
    <n v="32.51"/>
    <n v="32.51"/>
    <n v="1"/>
    <n v="33"/>
    <n v="33"/>
    <n v="33"/>
    <s v="Camioneros"/>
    <m/>
    <n v="2141"/>
    <s v="B"/>
    <s v="SP- 04"/>
    <s v="Señal Picada"/>
    <x v="1"/>
    <s v="SP-140a(I)CY51W"/>
  </r>
  <r>
    <s v="BOLLAND &amp; CIA. S.A.U"/>
    <d v="2023-12-01T00:00:00"/>
    <s v="Rincon de los Sauces"/>
    <s v="Señal Picada VAM"/>
    <s v="SP- 04"/>
    <x v="0"/>
    <s v="Pozo productor "/>
    <x v="219"/>
    <s v="SP-161(I)[00]a"/>
    <m/>
    <s v="Integridad y Corrosión"/>
    <s v="Inhibidor de corrosión"/>
    <s v="CY51W"/>
    <n v="1000232729"/>
    <n v="114"/>
    <n v="8.5500000000000007"/>
    <n v="105.45"/>
    <n v="10"/>
    <n v="47.45"/>
    <n v="30"/>
    <s v="Caudal de agua entre batchs"/>
    <s v="Batch Camión"/>
    <n v="2"/>
    <n v="2"/>
    <n v="94.9"/>
    <n v="94.9"/>
    <n v="94.9"/>
    <d v="2014-08-12T00:00:00"/>
    <s v="Programado"/>
    <d v="2021-09-29T00:00:00"/>
    <s v="0217-OESTE-21"/>
    <s v="Mariana del Pozo"/>
    <m/>
    <m/>
    <m/>
    <m/>
    <s v="Bombeo Mecánico"/>
    <x v="1"/>
    <s v="Q"/>
    <s v="Batch"/>
    <n v="3.1635"/>
    <n v="47.45"/>
    <n v="47.45"/>
    <n v="47.45"/>
    <n v="1"/>
    <n v="47"/>
    <n v="47"/>
    <n v="47"/>
    <s v="Camioneros"/>
    <m/>
    <s v="S/D"/>
    <s v="A"/>
    <s v="SP- 04"/>
    <s v="Señal Picada"/>
    <x v="1"/>
    <s v="SP-161(I)[00]aCY51W"/>
  </r>
  <r>
    <s v="BOLLAND &amp; CIA. S.A.U"/>
    <d v="2023-12-01T00:00:00"/>
    <s v="Rincon de los Sauces"/>
    <s v="Señal Picada VAM"/>
    <s v="SP- 04"/>
    <x v="0"/>
    <s v="Pozo productor "/>
    <x v="219"/>
    <s v="SP-161(I)[00]a"/>
    <m/>
    <s v="Integridad y Corrosión"/>
    <s v="Biocida"/>
    <s v="BX960"/>
    <n v="50600926"/>
    <n v="114"/>
    <n v="8.5500000000000007"/>
    <n v="105.45"/>
    <n v="10"/>
    <n v="39.54"/>
    <n v="25"/>
    <s v="Caudal de agua entre batchs"/>
    <s v="Batch Camión"/>
    <n v="2"/>
    <n v="2"/>
    <n v="79.08"/>
    <n v="79.08"/>
    <n v="79.08"/>
    <d v="2021-09-30T00:00:00"/>
    <s v="Programado"/>
    <d v="2021-09-30T00:00:00"/>
    <s v="Minuta YPF 30-9-21"/>
    <s v="Mariana del Pozo"/>
    <m/>
    <m/>
    <m/>
    <m/>
    <s v="Bombeo Mecánico"/>
    <x v="1"/>
    <s v="Q"/>
    <s v="Batch"/>
    <n v="2.63625"/>
    <n v="39.54"/>
    <n v="39.54"/>
    <n v="39.54"/>
    <n v="1"/>
    <n v="40"/>
    <n v="40"/>
    <n v="40"/>
    <s v="Camioneros"/>
    <m/>
    <s v="S/D"/>
    <s v="A"/>
    <s v="SP- 04"/>
    <s v="Señal Picada"/>
    <x v="1"/>
    <s v="SP-161(I)[00]aBX960"/>
  </r>
  <r>
    <s v="BOLLAND &amp; CIA. S.A.U"/>
    <d v="2023-12-01T00:00:00"/>
    <s v="Rincon de los Sauces"/>
    <s v="Señal Picada VAM"/>
    <s v="SP- 04"/>
    <x v="0"/>
    <s v="Pozo productor "/>
    <x v="220"/>
    <s v="SP-169"/>
    <m/>
    <s v="Integridad y Corrosión"/>
    <s v="Inhibidor de corrosión"/>
    <s v="CY51W"/>
    <n v="1000232729"/>
    <n v="41"/>
    <n v="2.0499999999999998"/>
    <n v="38.950000000000003"/>
    <n v="10"/>
    <n v="35.06"/>
    <n v="60"/>
    <s v="Caudal de agua entre batchs"/>
    <s v="Batch Camión"/>
    <n v="2"/>
    <n v="2"/>
    <n v="70.12"/>
    <n v="70.12"/>
    <n v="70.12"/>
    <d v="2010-08-07T00:00:00"/>
    <s v="Programado"/>
    <d v="2020-06-30T00:00:00"/>
    <s v="BNDFI 0001-8 - Minuta YPF 30-06-2020"/>
    <s v="Mariana del Pozo"/>
    <m/>
    <m/>
    <m/>
    <m/>
    <s v="Bombeo Mecánico"/>
    <x v="1"/>
    <s v="Q"/>
    <s v="Batch"/>
    <n v="2.3370000000000002"/>
    <n v="35.06"/>
    <n v="35.06"/>
    <n v="35.06"/>
    <n v="1"/>
    <n v="35"/>
    <n v="35"/>
    <n v="35"/>
    <s v="Camioneros"/>
    <m/>
    <n v="2233"/>
    <s v="B"/>
    <s v="SP- 04"/>
    <s v="Señal Picada"/>
    <x v="1"/>
    <s v="SP-169CY51W"/>
  </r>
  <r>
    <s v="BOLLAND &amp; CIA. S.A.U"/>
    <d v="2023-12-01T00:00:00"/>
    <s v="Rincon de los Sauces"/>
    <s v="Señal Picada VAM"/>
    <s v="SP- 04"/>
    <x v="0"/>
    <s v="Pozo productor "/>
    <x v="221"/>
    <s v="SP-183(I"/>
    <m/>
    <s v="Integridad y Corrosión"/>
    <s v="Inhibidor de corrosión"/>
    <s v="CY51W"/>
    <n v="1000232729"/>
    <n v="161.9"/>
    <n v="4.5330000000000004"/>
    <n v="157.36699999999999"/>
    <n v="10"/>
    <n v="94.42"/>
    <n v="40"/>
    <s v="Caudal de agua entre batchs"/>
    <s v="Batch Camión"/>
    <n v="2"/>
    <n v="2"/>
    <n v="188.84"/>
    <n v="188.84"/>
    <n v="188.84"/>
    <d v="2014-12-10T00:00:00"/>
    <s v="Programado"/>
    <d v="2021-06-18T00:00:00"/>
    <s v="BND21-IT638-0621"/>
    <s v="Mariana del Pozo"/>
    <m/>
    <m/>
    <m/>
    <m/>
    <s v="Cavidad Progresiva"/>
    <x v="1"/>
    <s v="Q"/>
    <s v="Batch"/>
    <n v="6.2946799999999996"/>
    <n v="94.42"/>
    <n v="94.42"/>
    <n v="94.42"/>
    <n v="1"/>
    <n v="94"/>
    <n v="94"/>
    <n v="94"/>
    <s v="Camioneros"/>
    <m/>
    <s v="S/D"/>
    <s v="A"/>
    <s v="SP- 04"/>
    <s v="Señal Picada"/>
    <x v="1"/>
    <s v="SP-183(ICY51W"/>
  </r>
  <r>
    <s v="BOLLAND &amp; CIA. S.A.U"/>
    <d v="2023-12-01T00:00:00"/>
    <s v="Rincon de los Sauces"/>
    <s v="Señal Picada VAM"/>
    <s v="SP- 04"/>
    <x v="0"/>
    <s v="Pozo productor "/>
    <x v="78"/>
    <s v="SP-185"/>
    <m/>
    <s v="Integridad y Corrosión"/>
    <s v="Inhibidor de corrosión"/>
    <s v="CY51W"/>
    <n v="1000232729"/>
    <n v="178"/>
    <n v="1.958"/>
    <n v="176.042"/>
    <n v="10"/>
    <n v="42.25"/>
    <n v="8"/>
    <s v="Caudal de agua entre batchs"/>
    <s v="Batch Camión"/>
    <n v="1"/>
    <n v="1"/>
    <n v="42.25"/>
    <n v="42.25"/>
    <n v="42.25"/>
    <d v="2017-08-08T00:00:00"/>
    <s v="Programado"/>
    <d v="2020-06-30T00:00:00"/>
    <s v="BNDFI 0001-8 - Minuta YPF 30-06-2020"/>
    <s v="Mariana del Pozo"/>
    <m/>
    <m/>
    <m/>
    <m/>
    <s v="Electro Sumergible"/>
    <x v="1"/>
    <s v="M"/>
    <s v="Batch"/>
    <n v="1.408336"/>
    <n v="42.25"/>
    <n v="42.25"/>
    <n v="42.25"/>
    <n v="1"/>
    <n v="42"/>
    <n v="42"/>
    <n v="42"/>
    <s v="Camioneros"/>
    <m/>
    <n v="1931"/>
    <s v="C"/>
    <s v="SP- 04"/>
    <s v="Señal Picada"/>
    <x v="1"/>
    <s v="SP-185CY51W"/>
  </r>
  <r>
    <s v="BOLLAND &amp; CIA. S.A.U"/>
    <d v="2023-12-01T00:00:00"/>
    <s v="Rincon de los Sauces"/>
    <s v="Señal Picada VAM"/>
    <s v="SP- 04"/>
    <x v="0"/>
    <s v="Pozo productor "/>
    <x v="79"/>
    <s v="SP-196"/>
    <m/>
    <s v="Integridad y Corrosión"/>
    <s v="Inhibidor de corrosión"/>
    <s v="CY51W"/>
    <n v="1000232729"/>
    <n v="318"/>
    <n v="3.18"/>
    <n v="314.82"/>
    <n v="10"/>
    <n v="56.67"/>
    <n v="12"/>
    <s v="Caudal de agua entre batchs"/>
    <s v="Batch Camión"/>
    <n v="2"/>
    <n v="2"/>
    <n v="113.34"/>
    <n v="113.34"/>
    <n v="113.34"/>
    <d v="2013-07-27T00:00:00"/>
    <s v="Programado"/>
    <d v="2020-11-25T00:00:00"/>
    <s v="BND21-IT531-1120"/>
    <s v="Mariana del Pozo"/>
    <m/>
    <m/>
    <m/>
    <m/>
    <s v="Electro Sumergible"/>
    <x v="1"/>
    <s v="Q"/>
    <s v="Batch"/>
    <n v="3.7778400000000003"/>
    <n v="56.67"/>
    <n v="56.67"/>
    <n v="56.67"/>
    <n v="1"/>
    <n v="57"/>
    <n v="57"/>
    <n v="57"/>
    <s v="Camioneros"/>
    <m/>
    <n v="3258"/>
    <s v="A"/>
    <s v="SP- 04"/>
    <s v="Señal Picada"/>
    <x v="1"/>
    <s v="SP-196CY51W"/>
  </r>
  <r>
    <s v="BOLLAND &amp; CIA. S.A.U"/>
    <d v="2023-12-01T00:00:00"/>
    <s v="Rincon de los Sauces"/>
    <s v="Señal Picada VAM"/>
    <s v="SP- 04"/>
    <x v="0"/>
    <s v="Pozo productor "/>
    <x v="80"/>
    <s v="SP-197"/>
    <m/>
    <s v="Integridad y Corrosión"/>
    <s v="Inhibidor de corrosión"/>
    <s v="CY51W"/>
    <n v="1000232729"/>
    <n v="169"/>
    <n v="1.234"/>
    <n v="167.76599999999999"/>
    <n v="10"/>
    <n v="30.2"/>
    <n v="12"/>
    <s v="Caudal de agua entre batchs"/>
    <s v="Batch Camión"/>
    <n v="2"/>
    <n v="2"/>
    <n v="60.4"/>
    <n v="60.4"/>
    <n v="60.4"/>
    <d v="2008-12-22T00:00:00"/>
    <s v="Programado"/>
    <d v="2020-06-30T00:00:00"/>
    <s v="BNDFI 0001-8 - Minuta YPF 30-06-2020"/>
    <s v="Mariana del Pozo"/>
    <m/>
    <m/>
    <m/>
    <m/>
    <s v="Electro Sumergible"/>
    <x v="1"/>
    <s v="Q"/>
    <s v="Batch"/>
    <n v="2.0131920000000001"/>
    <n v="30.2"/>
    <n v="30.2"/>
    <n v="30.2"/>
    <n v="1"/>
    <n v="30"/>
    <n v="30"/>
    <n v="30"/>
    <s v="Camioneros"/>
    <m/>
    <n v="2494"/>
    <s v="C"/>
    <s v="SP- 04"/>
    <s v="Señal Picada"/>
    <x v="1"/>
    <s v="SP-197CY51W"/>
  </r>
  <r>
    <s v="BOLLAND &amp; CIA. S.A.U"/>
    <d v="2023-12-01T00:00:00"/>
    <s v="Rincon de los Sauces"/>
    <s v="Señal Picada VAM"/>
    <s v="SP- 04"/>
    <x v="0"/>
    <s v="Pozo productor "/>
    <x v="81"/>
    <s v="SP-420a"/>
    <m/>
    <s v="Integridad y Corrosión"/>
    <s v="Inhibidor de corrosión"/>
    <s v="CY51W"/>
    <n v="1000232729"/>
    <n v="24"/>
    <n v="1.2"/>
    <n v="22.8"/>
    <n v="0"/>
    <n v="29.41"/>
    <n v="43"/>
    <s v="Caudal de agua entre batchs"/>
    <s v="Batch Camión"/>
    <n v="1"/>
    <n v="1"/>
    <n v="29.41"/>
    <n v="29.41"/>
    <n v="29.41"/>
    <d v="2012-05-16T00:00:00"/>
    <s v="Programado"/>
    <d v="2021-03-31T00:00:00"/>
    <s v="BND21-IT600-0321"/>
    <s v="Mariana del Pozo"/>
    <m/>
    <m/>
    <m/>
    <m/>
    <s v="Bombeo Mecánico"/>
    <x v="1"/>
    <s v="M"/>
    <s v="Batch"/>
    <n v="0.98039999999999994"/>
    <n v="29.41"/>
    <n v="29.41"/>
    <n v="29.41"/>
    <n v="1"/>
    <n v="29"/>
    <n v="29"/>
    <n v="29"/>
    <s v="Camioneros"/>
    <m/>
    <n v="2319"/>
    <s v="C"/>
    <s v="SP- 04"/>
    <s v="Señal Picada"/>
    <x v="1"/>
    <s v="SP-420aCY51W"/>
  </r>
  <r>
    <s v="BOLLAND &amp; CIA. S.A.U"/>
    <d v="2023-12-01T00:00:00"/>
    <s v="Rincon de los Sauces"/>
    <s v="Señal Picada VAM"/>
    <s v="SP- 03"/>
    <x v="0"/>
    <s v="Pozo productor "/>
    <x v="222"/>
    <s v="SP-70"/>
    <m/>
    <s v="Integridad y Corrosión"/>
    <s v="Inhibidor de corrosión"/>
    <s v="CY51W"/>
    <n v="1000232729"/>
    <n v="83.8"/>
    <n v="4.1900000000000004"/>
    <n v="79.61"/>
    <n v="100"/>
    <n v="36.22"/>
    <n v="65"/>
    <s v="Caudal de agua entre batchs"/>
    <s v="Batch Camión"/>
    <n v="4"/>
    <n v="4"/>
    <n v="144.88"/>
    <n v="144.88"/>
    <n v="144.88"/>
    <d v="2018-05-11T00:00:00"/>
    <s v="Programado"/>
    <d v="2021-04-16T00:00:00"/>
    <s v="BND21-IT604-0421"/>
    <s v="Mariana del Pozo"/>
    <m/>
    <m/>
    <m/>
    <m/>
    <s v="Cavidad Progresiva"/>
    <x v="1"/>
    <s v="S"/>
    <s v="Batch"/>
    <n v="5.1746499999999997"/>
    <n v="36.22"/>
    <n v="36.22"/>
    <n v="36.22"/>
    <n v="1"/>
    <n v="36"/>
    <n v="36"/>
    <n v="36"/>
    <s v="Camioneros"/>
    <m/>
    <n v="2054"/>
    <s v="A"/>
    <s v="SP- 03"/>
    <s v="Señal Picada"/>
    <x v="1"/>
    <s v="SP-70CY51W"/>
  </r>
  <r>
    <s v="BOLLAND &amp; CIA. S.A.U"/>
    <d v="2023-12-01T00:00:00"/>
    <s v="Rincon de los Sauces"/>
    <s v="Señal Picada VAM"/>
    <s v="SP- 03"/>
    <x v="0"/>
    <s v="Pozo productor "/>
    <x v="222"/>
    <s v="SP-70"/>
    <m/>
    <s v="Integridad y Corrosión"/>
    <s v="Biocida"/>
    <s v="BX960"/>
    <n v="50600926"/>
    <n v="83.8"/>
    <n v="4.1900000000000004"/>
    <n v="79.61"/>
    <n v="100"/>
    <n v="35.82"/>
    <n v="30"/>
    <s v="Caudal de agua entre batchs"/>
    <s v="Batch Camión"/>
    <n v="2"/>
    <n v="2"/>
    <n v="71.64"/>
    <n v="71.64"/>
    <n v="71.64"/>
    <d v="2014-06-16T00:00:00"/>
    <s v="Programado"/>
    <d v="2021-04-16T00:00:00"/>
    <s v="BND21-IT604-0421"/>
    <s v="Mariana del Pozo"/>
    <m/>
    <m/>
    <m/>
    <m/>
    <s v="Cavidad Progresiva"/>
    <x v="1"/>
    <s v="Q"/>
    <s v="Batch"/>
    <n v="2.3883000000000001"/>
    <n v="35.82"/>
    <n v="35.82"/>
    <n v="35.82"/>
    <n v="1"/>
    <n v="36"/>
    <n v="36"/>
    <n v="36"/>
    <s v="Camioneros"/>
    <m/>
    <n v="2054"/>
    <s v="A"/>
    <s v="SP- 03"/>
    <s v="Señal Picada"/>
    <x v="1"/>
    <s v="SP-70BX960"/>
  </r>
  <r>
    <s v="BOLLAND &amp; CIA. S.A.U"/>
    <d v="2023-12-01T00:00:00"/>
    <s v="Rincon de los Sauces"/>
    <s v="Señal Picada VAM"/>
    <s v="SP- 04"/>
    <x v="0"/>
    <s v="Pozo productor "/>
    <x v="151"/>
    <s v="SP-83"/>
    <m/>
    <s v="Integridad y Corrosión"/>
    <s v="Biocida"/>
    <s v="BX960"/>
    <n v="50600926"/>
    <n v="108"/>
    <n v="3.78"/>
    <n v="104.22"/>
    <n v="10"/>
    <n v="39.08"/>
    <n v="25"/>
    <s v="Caudal de agua entre batchs"/>
    <s v="Batch Camión"/>
    <n v="2"/>
    <n v="0"/>
    <n v="78.16"/>
    <n v="0"/>
    <n v="0"/>
    <d v="2011-01-21T00:00:00"/>
    <s v="Programado"/>
    <d v="2021-11-03T00:00:00"/>
    <s v="Minuta YPF 3-11-21"/>
    <s v="Mariana del Pozo"/>
    <m/>
    <m/>
    <m/>
    <m/>
    <s v="Cavidad Progresiva"/>
    <x v="1"/>
    <s v="Q"/>
    <s v="Batch"/>
    <n v="2.6055000000000001"/>
    <n v="39.08"/>
    <n v="39.08"/>
    <n v="39.08"/>
    <n v="1"/>
    <n v="39"/>
    <n v="39"/>
    <n v="39"/>
    <s v="Camioneros"/>
    <m/>
    <n v="2731"/>
    <s v="A"/>
    <s v="SP- 04"/>
    <s v="Señal Picada"/>
    <x v="0"/>
    <s v="SP-83BX960"/>
  </r>
  <r>
    <s v="BOLLAND &amp; CIA. S.A.U"/>
    <d v="2023-12-01T00:00:00"/>
    <s v="Rincon de los Sauces"/>
    <s v="Señal Picada VAM"/>
    <s v="SP- 06"/>
    <x v="0"/>
    <s v="Pozo productor "/>
    <x v="223"/>
    <s v="SP-122(I)[00]a"/>
    <m/>
    <s v="Integridad y Corrosión"/>
    <s v="Inhibidor de corrosión"/>
    <s v="CY51W"/>
    <n v="1000232729"/>
    <n v="54"/>
    <n v="6.1020000000000003"/>
    <n v="47.898000000000003"/>
    <n v="200"/>
    <n v="20"/>
    <n v="38"/>
    <s v="Caudal de agua entre batchs"/>
    <s v="Batch Camión"/>
    <n v="4"/>
    <n v="4"/>
    <n v="80"/>
    <n v="80"/>
    <n v="80"/>
    <d v="2017-03-06T00:00:00"/>
    <s v="Programado"/>
    <d v="2022-11-02T00:00:00"/>
    <s v="0296-OESTE-22"/>
    <s v="Mariana del Pozo"/>
    <m/>
    <m/>
    <m/>
    <m/>
    <s v="Cavidad Progresiva"/>
    <x v="1"/>
    <s v="S"/>
    <s v="Batch"/>
    <n v="1.8201240000000001"/>
    <n v="12.74"/>
    <n v="20"/>
    <n v="20"/>
    <n v="1"/>
    <n v="13"/>
    <n v="20"/>
    <n v="20"/>
    <s v="Camioneros"/>
    <m/>
    <n v="2487"/>
    <s v="A"/>
    <s v="SP- 06"/>
    <s v="Señal Picada"/>
    <x v="1"/>
    <s v="SP-122(I)[00]aCY51W"/>
  </r>
  <r>
    <s v="BOLLAND &amp; CIA. S.A.U"/>
    <d v="2023-12-01T00:00:00"/>
    <s v="Rincon de los Sauces"/>
    <s v="Señal Picada VAM"/>
    <s v="SP- 06"/>
    <x v="0"/>
    <s v="Pozo productor "/>
    <x v="224"/>
    <s v="SP-167"/>
    <m/>
    <s v="Integridad y Corrosión"/>
    <s v="Inhibidor de corrosión"/>
    <s v="CY51W"/>
    <n v="1000232729"/>
    <n v="78.5"/>
    <n v="2.512"/>
    <n v="75.988"/>
    <n v="10"/>
    <n v="70.67"/>
    <n v="62"/>
    <s v="Caudal de agua entre batchs"/>
    <s v="Batch Camión"/>
    <n v="2"/>
    <n v="2"/>
    <n v="141.34"/>
    <n v="141.34"/>
    <n v="141.34"/>
    <d v="2015-04-17T00:00:00"/>
    <s v="Programado"/>
    <d v="2021-01-11T00:00:00"/>
    <s v="BND21-IT560-0121"/>
    <s v="Mariana del Pozo"/>
    <m/>
    <m/>
    <m/>
    <m/>
    <s v="Bombeo Mecánico"/>
    <x v="1"/>
    <s v="Q"/>
    <s v="Batch"/>
    <n v="4.7112560000000006"/>
    <n v="70.67"/>
    <n v="70.67"/>
    <n v="70.67"/>
    <n v="1"/>
    <n v="71"/>
    <n v="71"/>
    <n v="71"/>
    <s v="Camioneros"/>
    <m/>
    <n v="1779"/>
    <s v="B"/>
    <s v="SP- 06"/>
    <s v="Señal Picada"/>
    <x v="1"/>
    <s v="SP-167CY51W"/>
  </r>
  <r>
    <s v="BOLLAND &amp; CIA. S.A.U"/>
    <d v="2023-12-01T00:00:00"/>
    <s v="Rincon de los Sauces"/>
    <s v="Señal Picada VAM"/>
    <s v="SP- 06"/>
    <x v="0"/>
    <s v="Pozo productor "/>
    <x v="225"/>
    <s v="SP-267"/>
    <m/>
    <s v="Integridad y Corrosión"/>
    <s v="Inhibidor de corrosión"/>
    <s v="CY51W"/>
    <n v="1000232729"/>
    <n v="90"/>
    <n v="2.25"/>
    <n v="87.75"/>
    <n v="100"/>
    <n v="59.23"/>
    <n v="45"/>
    <s v="Caudal de agua entre batchs"/>
    <s v="Batch Camión"/>
    <n v="2"/>
    <n v="2"/>
    <n v="118.46"/>
    <n v="118.46"/>
    <n v="118.46"/>
    <d v="2015-04-26T00:00:00"/>
    <s v="Programado"/>
    <d v="2020-09-10T00:00:00"/>
    <s v="BNDFI 0001-8 - Minuta YPF 10-9-2020"/>
    <s v="Mariana del Pozo"/>
    <m/>
    <m/>
    <m/>
    <m/>
    <s v="Cavidad Progresiva"/>
    <x v="1"/>
    <s v="Q"/>
    <s v="Batch"/>
    <n v="3.94875"/>
    <n v="59.23"/>
    <n v="59.23"/>
    <n v="59.23"/>
    <n v="1"/>
    <n v="59"/>
    <n v="59"/>
    <n v="59"/>
    <s v="Camioneros"/>
    <m/>
    <n v="1570"/>
    <s v="A"/>
    <s v="SP- 06"/>
    <s v="Señal Picada"/>
    <x v="1"/>
    <s v="SP-267CY51W"/>
  </r>
  <r>
    <s v="BOLLAND &amp; CIA. S.A.U"/>
    <d v="2023-12-01T00:00:00"/>
    <s v="Rincon de los Sauces"/>
    <s v="Señal Picada VAM"/>
    <s v="SP- 06"/>
    <x v="0"/>
    <s v="Pozo productor "/>
    <x v="226"/>
    <s v="SP-286a"/>
    <m/>
    <s v="Integridad y Corrosión"/>
    <s v="Inhibidor de corrosión"/>
    <s v="CY51W"/>
    <n v="1000232729"/>
    <n v="29"/>
    <n v="4.3499999999999996"/>
    <n v="24.65"/>
    <n v="200"/>
    <n v="20"/>
    <n v="38"/>
    <s v="Caudal de agua entre batchs"/>
    <s v="Batch Camión"/>
    <n v="2"/>
    <n v="2"/>
    <n v="40"/>
    <n v="40"/>
    <n v="40"/>
    <d v="2017-05-11T00:00:00"/>
    <s v="Programado"/>
    <d v="2017-08-18T00:00:00"/>
    <s v="BND21-IT136-0817"/>
    <s v="Mariana del Pozo"/>
    <m/>
    <m/>
    <m/>
    <m/>
    <s v="Cavidad Progresiva"/>
    <x v="1"/>
    <s v="Q"/>
    <s v="Batch"/>
    <n v="0.93669999999999998"/>
    <n v="14.05"/>
    <n v="20"/>
    <n v="20"/>
    <n v="1"/>
    <n v="14"/>
    <n v="20"/>
    <n v="20"/>
    <s v="Camioneros"/>
    <m/>
    <n v="2418"/>
    <s v="A"/>
    <s v="SP- 06"/>
    <s v="Señal Picada"/>
    <x v="1"/>
    <s v="SP-286aCY51W"/>
  </r>
  <r>
    <s v="BOLLAND &amp; CIA. S.A.U"/>
    <d v="2023-12-01T00:00:00"/>
    <s v="Rincon de los Sauces"/>
    <s v="Señal Picada VAM"/>
    <s v="SP- 06"/>
    <x v="0"/>
    <s v="Pozo productor "/>
    <x v="227"/>
    <s v="SP-297a"/>
    <m/>
    <s v="Integridad y Corrosión"/>
    <s v="Inhibidor de corrosión"/>
    <s v="CY51W"/>
    <n v="1000232729"/>
    <n v="88.4"/>
    <n v="2.4750000000000001"/>
    <n v="85.924999999999997"/>
    <n v="150"/>
    <n v="38.67"/>
    <n v="30"/>
    <s v="Caudal de agua entre batchs"/>
    <s v="Batch Camión"/>
    <n v="2"/>
    <n v="2"/>
    <n v="77.34"/>
    <n v="77.34"/>
    <n v="77.34"/>
    <d v="2011-08-01T00:00:00"/>
    <s v="Programado"/>
    <d v="2020-06-30T00:00:00"/>
    <s v="BNDFI 0001-8 - Minuta YPF 30-06-2020"/>
    <s v="Mariana del Pozo"/>
    <m/>
    <m/>
    <m/>
    <m/>
    <s v="Cavidad Progresiva"/>
    <x v="1"/>
    <s v="Q"/>
    <s v="Batch"/>
    <n v="2.57775"/>
    <n v="38.67"/>
    <n v="38.67"/>
    <n v="38.67"/>
    <n v="1"/>
    <n v="39"/>
    <n v="39"/>
    <n v="39"/>
    <s v="Camioneros"/>
    <m/>
    <n v="2113"/>
    <s v="A"/>
    <s v="SP- 06"/>
    <s v="Señal Picada"/>
    <x v="1"/>
    <s v="SP-297aCY51W"/>
  </r>
  <r>
    <s v="BOLLAND &amp; CIA. S.A.U"/>
    <d v="2023-12-01T00:00:00"/>
    <s v="Rincon de los Sauces"/>
    <s v="Señal Picada VAM"/>
    <s v="SP- 06"/>
    <x v="0"/>
    <s v="Pozo productor "/>
    <x v="228"/>
    <s v="SP-303a"/>
    <m/>
    <s v="Integridad y Corrosión"/>
    <s v="Inhibidor de corrosión"/>
    <s v="CY51W"/>
    <n v="1000232729"/>
    <n v="19.100000000000001"/>
    <n v="0.191"/>
    <n v="18.908999999999999"/>
    <n v="100"/>
    <n v="22.69"/>
    <n v="40"/>
    <s v="Caudal de agua entre batchs"/>
    <s v="Batch Camión"/>
    <n v="1"/>
    <n v="1"/>
    <n v="22.69"/>
    <n v="22.69"/>
    <n v="22.69"/>
    <d v="2018-01-31T00:00:00"/>
    <s v="Programado"/>
    <d v="2022-09-14T00:00:00"/>
    <s v="0253-OESTE-22"/>
    <m/>
    <m/>
    <m/>
    <m/>
    <m/>
    <s v="Cavidad Progresiva"/>
    <x v="1"/>
    <s v="M"/>
    <s v="Batch&amp;Recirc"/>
    <n v="0.75635999999999992"/>
    <n v="22.69"/>
    <n v="22.69"/>
    <n v="22.69"/>
    <n v="1"/>
    <n v="23"/>
    <n v="23"/>
    <n v="23"/>
    <s v="Camioneros"/>
    <m/>
    <n v="2163"/>
    <s v="A"/>
    <s v="SP- 06"/>
    <s v="Señal Picada"/>
    <x v="1"/>
    <s v="SP-303aCY51W"/>
  </r>
  <r>
    <s v="BOLLAND &amp; CIA. S.A.U"/>
    <d v="2023-12-01T00:00:00"/>
    <s v="Rincon de los Sauces"/>
    <s v="Señal Picada VAM"/>
    <s v="SP- 06"/>
    <x v="0"/>
    <s v="Pozo productor "/>
    <x v="229"/>
    <s v="SP-305a"/>
    <m/>
    <s v="Integridad y Corrosión"/>
    <s v="Inhibidor de corrosión"/>
    <s v="CY51W"/>
    <n v="1000232729"/>
    <n v="25.2"/>
    <n v="1.462"/>
    <n v="23.738"/>
    <n v="100"/>
    <n v="24.92"/>
    <n v="70"/>
    <s v="Caudal de agua entre batchs"/>
    <s v="Batch Camión"/>
    <n v="2"/>
    <n v="2"/>
    <n v="49.84"/>
    <n v="49.84"/>
    <n v="49.84"/>
    <d v="2016-04-16T00:00:00"/>
    <s v="Programado"/>
    <d v="2022-05-24T00:00:00"/>
    <s v="0139-OESTE-22"/>
    <m/>
    <m/>
    <m/>
    <m/>
    <m/>
    <s v="Bombeo Mecánico"/>
    <x v="1"/>
    <s v="Q"/>
    <s v="Batch"/>
    <n v="1.6616599999999999"/>
    <n v="24.92"/>
    <n v="24.92"/>
    <n v="24.92"/>
    <n v="1"/>
    <n v="25"/>
    <n v="25"/>
    <n v="25"/>
    <s v="Camioneros"/>
    <m/>
    <n v="2174"/>
    <s v="C"/>
    <s v="SP- 06"/>
    <s v="Señal Picada"/>
    <x v="1"/>
    <s v="SP-305aCY51W"/>
  </r>
  <r>
    <s v="BOLLAND &amp; CIA. S.A.U"/>
    <d v="2023-12-01T00:00:00"/>
    <s v="Rincon de los Sauces"/>
    <s v="Señal Picada VAM"/>
    <s v="SP- 06"/>
    <x v="0"/>
    <s v="Pozo productor "/>
    <x v="229"/>
    <s v="SP-305a"/>
    <m/>
    <s v="Integridad y Corrosión"/>
    <s v="Biocida"/>
    <s v="BX960"/>
    <n v="50600926"/>
    <n v="25.2"/>
    <n v="1.462"/>
    <n v="23.738"/>
    <n v="100"/>
    <n v="24.92"/>
    <n v="70"/>
    <s v="Caudal de agua entre batchs"/>
    <s v="Batch Camión"/>
    <n v="2"/>
    <n v="2"/>
    <n v="49.84"/>
    <n v="49.84"/>
    <n v="49.84"/>
    <d v="2018-01-18T00:00:00"/>
    <s v="Programado"/>
    <d v="2022-05-24T00:00:00"/>
    <s v="0139-OESTE-22"/>
    <m/>
    <m/>
    <m/>
    <m/>
    <m/>
    <s v="Bombeo Mecánico"/>
    <x v="1"/>
    <s v="Q"/>
    <s v="Batch"/>
    <n v="1.6616599999999999"/>
    <n v="24.92"/>
    <n v="24.92"/>
    <n v="24.92"/>
    <n v="1"/>
    <n v="25"/>
    <n v="25"/>
    <n v="25"/>
    <s v="Camioneros"/>
    <m/>
    <n v="2174"/>
    <s v="C"/>
    <s v="SP- 06"/>
    <s v="Señal Picada"/>
    <x v="1"/>
    <s v="SP-305aBX960"/>
  </r>
  <r>
    <s v="BOLLAND &amp; CIA. S.A.U"/>
    <d v="2023-12-01T00:00:00"/>
    <s v="Rincon de los Sauces"/>
    <s v="Señal Picada VAM"/>
    <s v="SP- 06"/>
    <x v="0"/>
    <s v="Pozo productor "/>
    <x v="230"/>
    <s v="SP-309a"/>
    <m/>
    <s v="Integridad y Corrosión"/>
    <s v="Inhibidor de corrosión"/>
    <s v="CY51W"/>
    <n v="1000232729"/>
    <n v="94.7"/>
    <n v="1.7609999999999999"/>
    <n v="92.938999999999993"/>
    <n v="150"/>
    <n v="35.78"/>
    <n v="55"/>
    <s v="Caudal de agua entre batchs"/>
    <s v="Batch Camión"/>
    <n v="4"/>
    <n v="4"/>
    <n v="143.12"/>
    <n v="143.12"/>
    <n v="143.12"/>
    <d v="2012-05-17T00:00:00"/>
    <s v="Programado"/>
    <d v="2021-09-07T00:00:00"/>
    <s v="0195-OESTE-21"/>
    <s v="Mariana del Pozo"/>
    <m/>
    <m/>
    <m/>
    <m/>
    <s v="Cavidad Progresiva"/>
    <x v="1"/>
    <s v="S"/>
    <s v="Batch"/>
    <n v="5.1116449999999993"/>
    <n v="35.78"/>
    <n v="35.78"/>
    <n v="35.78"/>
    <n v="1"/>
    <n v="36"/>
    <n v="36"/>
    <n v="36"/>
    <s v="Camioneros"/>
    <m/>
    <n v="3036"/>
    <s v="A"/>
    <s v="SP- 06"/>
    <s v="Señal Picada"/>
    <x v="1"/>
    <s v="SP-309aCY51W"/>
  </r>
  <r>
    <s v="BOLLAND &amp; CIA. S.A.U"/>
    <d v="2023-12-01T00:00:00"/>
    <s v="Rincon de los Sauces"/>
    <s v="Señal Picada VAM"/>
    <s v="SP- 06"/>
    <x v="0"/>
    <s v="Pozo productor "/>
    <x v="231"/>
    <s v="SP-310a"/>
    <m/>
    <s v="Integridad y Corrosión"/>
    <s v="Inhibidor de corrosión"/>
    <s v="CY51W"/>
    <n v="1000232729"/>
    <n v="91.5"/>
    <n v="1.464"/>
    <n v="90.036000000000001"/>
    <n v="100"/>
    <n v="33.76"/>
    <n v="25"/>
    <s v="Caudal de agua entre batchs"/>
    <s v="Batch Camión"/>
    <n v="2"/>
    <n v="2"/>
    <n v="67.52"/>
    <n v="67.52"/>
    <n v="67.52"/>
    <d v="2014-09-11T00:00:00"/>
    <s v="Programado"/>
    <d v="2021-01-20T00:00:00"/>
    <s v="BND21-IT568-0121"/>
    <s v="Mariana del Pozo"/>
    <m/>
    <m/>
    <m/>
    <m/>
    <s v="Cavidad Progresiva"/>
    <x v="1"/>
    <s v="Q"/>
    <s v="Batch"/>
    <n v="2.2509000000000001"/>
    <n v="33.76"/>
    <n v="33.76"/>
    <n v="33.76"/>
    <n v="1"/>
    <n v="34"/>
    <n v="34"/>
    <n v="34"/>
    <s v="Camioneros"/>
    <m/>
    <s v="S/D"/>
    <s v="C"/>
    <s v="SP- 06"/>
    <s v="Señal Picada"/>
    <x v="1"/>
    <s v="SP-310aCY51W"/>
  </r>
  <r>
    <s v="BOLLAND &amp; CIA. S.A.U"/>
    <d v="2023-12-01T00:00:00"/>
    <s v="Rincon de los Sauces"/>
    <s v="Señal Picada VAM"/>
    <s v="SP- 06"/>
    <x v="0"/>
    <s v="Pozo productor "/>
    <x v="232"/>
    <s v="SP-315a"/>
    <m/>
    <s v="Integridad y Corrosión"/>
    <s v="Inhibidor de corrosión"/>
    <s v="CY51W"/>
    <n v="1000232729"/>
    <n v="78"/>
    <n v="4.0090000000000003"/>
    <n v="73.991"/>
    <n v="100"/>
    <n v="23.31"/>
    <n v="45"/>
    <s v="Caudal de agua entre batchs"/>
    <s v="Batch Camión"/>
    <n v="4"/>
    <n v="4"/>
    <n v="93.24"/>
    <n v="93.24"/>
    <n v="93.24"/>
    <d v="2013-08-19T00:00:00"/>
    <s v="Programado"/>
    <d v="2020-10-09T00:00:00"/>
    <s v="BND21-IT516-1020"/>
    <s v="Mariana del Pozo"/>
    <m/>
    <m/>
    <m/>
    <m/>
    <s v="Cavidad Progresiva"/>
    <x v="1"/>
    <s v="S"/>
    <s v="Batch"/>
    <n v="3.3295949999999999"/>
    <n v="23.31"/>
    <n v="23.31"/>
    <n v="23.31"/>
    <n v="1"/>
    <n v="23"/>
    <n v="23"/>
    <n v="23"/>
    <s v="Camioneros"/>
    <m/>
    <n v="2322"/>
    <s v="A"/>
    <s v="SP- 06"/>
    <s v="Señal Picada"/>
    <x v="1"/>
    <s v="SP-315aCY51W"/>
  </r>
  <r>
    <s v="BOLLAND &amp; CIA. S.A.U"/>
    <d v="2023-12-01T00:00:00"/>
    <s v="Rincon de los Sauces"/>
    <s v="Señal Picada VAM"/>
    <s v="SP- 06"/>
    <x v="0"/>
    <s v="Pozo productor "/>
    <x v="233"/>
    <s v="SP-317a"/>
    <m/>
    <s v="Integridad y Corrosión"/>
    <s v="Biocida"/>
    <s v="BX960"/>
    <n v="50600926"/>
    <n v="114.598"/>
    <n v="3.4380000000000002"/>
    <n v="111.16"/>
    <n v="100"/>
    <n v="38.35"/>
    <n v="23"/>
    <s v="Caudal de agua entre batchs"/>
    <s v="Batch Camión"/>
    <n v="2"/>
    <n v="2"/>
    <n v="76.7"/>
    <n v="76.7"/>
    <n v="76.7"/>
    <d v="2019-02-06T00:00:00"/>
    <s v="Programado"/>
    <d v="2019-02-06T00:00:00"/>
    <s v="BND21-IT338-0219"/>
    <s v="Mariana del Pozo"/>
    <m/>
    <m/>
    <m/>
    <m/>
    <s v="Electro Sumergible"/>
    <x v="1"/>
    <s v="Q"/>
    <s v="Batch"/>
    <n v="2.5566799999999996"/>
    <n v="38.35"/>
    <n v="38.35"/>
    <n v="38.35"/>
    <n v="1"/>
    <n v="38"/>
    <n v="38"/>
    <n v="38"/>
    <s v="Camioneros"/>
    <m/>
    <n v="1791"/>
    <s v="A"/>
    <s v="SP- 06"/>
    <s v="Señal Picada"/>
    <x v="1"/>
    <s v="SP-317aBX960"/>
  </r>
  <r>
    <s v="BOLLAND &amp; CIA. S.A.U"/>
    <d v="2023-12-01T00:00:00"/>
    <s v="Rincon de los Sauces"/>
    <s v="Señal Picada VAM"/>
    <s v="SP- 06"/>
    <x v="0"/>
    <s v="Pozo productor "/>
    <x v="89"/>
    <s v="SP-319a"/>
    <m/>
    <s v="Integridad y Corrosión"/>
    <s v="Biocida"/>
    <s v="BX960"/>
    <n v="50600926"/>
    <n v="164.4"/>
    <n v="1.9730000000000001"/>
    <n v="162.42699999999999"/>
    <n v="100"/>
    <n v="48.73"/>
    <n v="20"/>
    <s v="Caudal de agua entre batchs"/>
    <s v="Batch Camión"/>
    <n v="2"/>
    <n v="2"/>
    <n v="97.46"/>
    <n v="97.46"/>
    <n v="97.46"/>
    <d v="2017-08-18T00:00:00"/>
    <s v="Programado"/>
    <d v="2021-04-16T00:00:00"/>
    <s v="BND21-IT605-0421"/>
    <s v="Mariana del Pozo"/>
    <m/>
    <m/>
    <m/>
    <m/>
    <s v="Electro Sumergible"/>
    <x v="1"/>
    <s v="Q"/>
    <s v="Batch"/>
    <n v="3.2485399999999998"/>
    <n v="48.73"/>
    <n v="48.73"/>
    <n v="48.73"/>
    <n v="1"/>
    <n v="49"/>
    <n v="49"/>
    <n v="49"/>
    <s v="Camioneros"/>
    <m/>
    <n v="2449"/>
    <s v="A"/>
    <s v="SP- 06"/>
    <s v="Señal Picada"/>
    <x v="1"/>
    <s v="SP-319aBX960"/>
  </r>
  <r>
    <s v="BOLLAND &amp; CIA. S.A.U"/>
    <d v="2023-12-01T00:00:00"/>
    <s v="Rincon de los Sauces"/>
    <s v="Señal Picada VAM"/>
    <s v="SP- 06"/>
    <x v="0"/>
    <s v="Pozo productor "/>
    <x v="234"/>
    <s v="SP-327a"/>
    <m/>
    <s v="Integridad y Corrosión"/>
    <s v="Inhibidor de corrosión"/>
    <s v="CY51W"/>
    <n v="1000232729"/>
    <n v="11.7"/>
    <n v="2.1059999999999999"/>
    <n v="9.5939999999999994"/>
    <n v="100"/>
    <n v="34.54"/>
    <n v="120"/>
    <s v="Caudal de agua entre batchs"/>
    <s v="Batch Camión"/>
    <n v="1"/>
    <n v="1"/>
    <n v="34.54"/>
    <n v="34.54"/>
    <n v="34.54"/>
    <d v="2009-09-01T00:00:00"/>
    <s v="Programado"/>
    <d v="2022-01-05T00:00:00"/>
    <s v="Minuta YPF 5-1-22"/>
    <s v="Mariana del Pozo"/>
    <m/>
    <m/>
    <m/>
    <m/>
    <s v="Bombeo Mecánico"/>
    <x v="1"/>
    <s v="M"/>
    <s v="Batch"/>
    <n v="1.1512800000000001"/>
    <n v="34.54"/>
    <n v="34.54"/>
    <n v="34.54"/>
    <n v="1"/>
    <n v="35"/>
    <n v="35"/>
    <n v="35"/>
    <s v="Camioneros"/>
    <m/>
    <s v="S/D"/>
    <s v="B"/>
    <s v="SP- 06"/>
    <s v="Señal Picada"/>
    <x v="1"/>
    <s v="SP-327aCY51W"/>
  </r>
  <r>
    <s v="BOLLAND &amp; CIA. S.A.U"/>
    <d v="2023-12-01T00:00:00"/>
    <s v="Rincon de los Sauces"/>
    <s v="Señal Picada VAM"/>
    <s v="SP- 06"/>
    <x v="0"/>
    <s v="Pozo productor "/>
    <x v="91"/>
    <s v="SP-328a"/>
    <m/>
    <s v="Integridad y Corrosión"/>
    <s v="Inhibidor de corrosión"/>
    <s v="CY51W"/>
    <n v="1000232729"/>
    <n v="40"/>
    <n v="4.8"/>
    <n v="35.200000000000003"/>
    <n v="50"/>
    <n v="29.04"/>
    <n v="55"/>
    <s v="Caudal de agua entre batchs"/>
    <s v="Batch Camión"/>
    <n v="2"/>
    <n v="2"/>
    <n v="58.08"/>
    <n v="58.08"/>
    <n v="58.08"/>
    <d v="2019-01-24T00:00:00"/>
    <s v="Programado"/>
    <d v="2020-07-01T00:00:00"/>
    <s v="BND21-IT487-0620"/>
    <s v="Mariana del Pozo"/>
    <m/>
    <m/>
    <m/>
    <m/>
    <s v="Cavidad Progresiva"/>
    <x v="1"/>
    <s v="Q"/>
    <s v="Batch"/>
    <n v="1.9360000000000002"/>
    <n v="29.04"/>
    <n v="29.04"/>
    <n v="29.04"/>
    <n v="1"/>
    <n v="29"/>
    <n v="29"/>
    <n v="29"/>
    <s v="Camioneros"/>
    <m/>
    <n v="1797"/>
    <s v="A"/>
    <s v="SP- 06"/>
    <s v="Señal Picada"/>
    <x v="1"/>
    <s v="SP-328aCY51W"/>
  </r>
  <r>
    <s v="BOLLAND &amp; CIA. S.A.U"/>
    <d v="2023-12-01T00:00:00"/>
    <s v="Rincon de los Sauces"/>
    <s v="Señal Picada VAM"/>
    <s v="SP- 06"/>
    <x v="0"/>
    <s v="Pozo productor "/>
    <x v="235"/>
    <s v="SP-329a"/>
    <m/>
    <s v="Integridad y Corrosión"/>
    <s v="Inhibidor de corrosión"/>
    <s v="CY51W"/>
    <n v="1000232729"/>
    <n v="46.7"/>
    <n v="4.67"/>
    <n v="42.03"/>
    <n v="100"/>
    <n v="25.22"/>
    <n v="40"/>
    <s v="Caudal de agua entre batchs"/>
    <s v="Batch Camión"/>
    <n v="2"/>
    <n v="2"/>
    <n v="50.44"/>
    <n v="50.44"/>
    <n v="50.44"/>
    <d v="2018-08-22T00:00:00"/>
    <s v="Programado"/>
    <d v="2020-01-09T00:00:00"/>
    <s v="BND21-IT490-1220"/>
    <s v="Mariana del Pozo"/>
    <m/>
    <m/>
    <m/>
    <m/>
    <s v="Cavidad Progresiva"/>
    <x v="1"/>
    <s v="Q"/>
    <s v="Batch&amp;Recirc"/>
    <n v="1.6812"/>
    <n v="25.22"/>
    <n v="25.22"/>
    <n v="25.22"/>
    <n v="1"/>
    <n v="25"/>
    <n v="25"/>
    <n v="25"/>
    <s v="Camioneros"/>
    <m/>
    <n v="1946"/>
    <s v="A"/>
    <s v="SP- 06"/>
    <s v="Señal Picada"/>
    <x v="1"/>
    <s v="SP-329aCY51W"/>
  </r>
  <r>
    <s v="BOLLAND &amp; CIA. S.A.U"/>
    <d v="2023-12-01T00:00:00"/>
    <s v="Rincon de los Sauces"/>
    <s v="Señal Picada VAM"/>
    <s v="SP- 06"/>
    <x v="0"/>
    <s v="Pozo productor "/>
    <x v="236"/>
    <s v="SP-330a"/>
    <m/>
    <s v="Integridad y Corrosión"/>
    <s v="Inhibidor de corrosión"/>
    <s v="CY51W"/>
    <n v="1000232729"/>
    <n v="41.1"/>
    <n v="6.5759999999999996"/>
    <n v="34.524000000000001"/>
    <n v="100"/>
    <n v="64.73"/>
    <n v="125"/>
    <s v="Caudal de agua entre batchs"/>
    <s v="Batch Camión"/>
    <n v="2"/>
    <n v="2"/>
    <n v="129.46"/>
    <n v="129.46"/>
    <n v="129.46"/>
    <d v="2009-08-31T00:00:00"/>
    <s v="Programado"/>
    <d v="2022-11-02T00:00:00"/>
    <s v="0297-OESTE-22"/>
    <s v="Mariana del Pozo"/>
    <m/>
    <m/>
    <m/>
    <m/>
    <s v="Cavidad Progresiva"/>
    <x v="1"/>
    <s v="Q"/>
    <s v="Batch"/>
    <n v="4.3155000000000001"/>
    <n v="64.73"/>
    <n v="64.73"/>
    <n v="64.73"/>
    <n v="1"/>
    <n v="65"/>
    <n v="65"/>
    <n v="65"/>
    <s v="Camioneros"/>
    <m/>
    <n v="2740"/>
    <s v="A"/>
    <s v="SP- 06"/>
    <s v="Señal Picada"/>
    <x v="1"/>
    <s v="SP-330aCY51W"/>
  </r>
  <r>
    <s v="BOLLAND &amp; CIA. S.A.U"/>
    <d v="2023-12-01T00:00:00"/>
    <s v="Rincon de los Sauces"/>
    <s v="Señal Picada VAM"/>
    <s v="SP- 06"/>
    <x v="0"/>
    <s v="Pozo productor "/>
    <x v="93"/>
    <s v="SP-339a"/>
    <m/>
    <s v="Integridad y Corrosión"/>
    <s v="Biocida"/>
    <s v="BX960"/>
    <n v="50600926"/>
    <n v="150.69999999999999"/>
    <n v="1.3560000000000001"/>
    <n v="149.34399999999999"/>
    <n v="200"/>
    <n v="44.8"/>
    <n v="20"/>
    <s v="Caudal de agua entre batchs"/>
    <s v="Batch Camión"/>
    <n v="2"/>
    <n v="2"/>
    <n v="89.6"/>
    <n v="89.6"/>
    <n v="89.6"/>
    <d v="2014-02-06T00:00:00"/>
    <s v="Programado"/>
    <d v="2020-06-30T00:00:00"/>
    <s v="BNDFI 0001-8 - Minuta YPF 30-06-2020"/>
    <s v="Mariana del Pozo"/>
    <m/>
    <m/>
    <m/>
    <m/>
    <s v="Electro Sumergible"/>
    <x v="1"/>
    <s v="Q"/>
    <s v="Batch"/>
    <n v="2.9868800000000002"/>
    <n v="44.8"/>
    <n v="44.8"/>
    <n v="44.8"/>
    <n v="1"/>
    <n v="45"/>
    <n v="45"/>
    <n v="45"/>
    <s v="Camioneros"/>
    <m/>
    <s v="S/D"/>
    <s v="C"/>
    <s v="SP- 06"/>
    <s v="Señal Picada"/>
    <x v="1"/>
    <s v="SP-339aBX960"/>
  </r>
  <r>
    <s v="BOLLAND &amp; CIA. S.A.U"/>
    <d v="2023-12-01T00:00:00"/>
    <s v="Rincon de los Sauces"/>
    <s v="Señal Picada VAM"/>
    <s v="SP- 06"/>
    <x v="0"/>
    <s v="Pozo productor "/>
    <x v="237"/>
    <s v="SP-340a"/>
    <m/>
    <s v="Integridad y Corrosión"/>
    <s v="Inhibidor de corrosión"/>
    <s v="CY51W"/>
    <n v="1000232729"/>
    <n v="63"/>
    <n v="3.15"/>
    <n v="59.85"/>
    <n v="190"/>
    <n v="40.4"/>
    <n v="45"/>
    <s v="Caudal de agua entre batchs"/>
    <s v="Batch Camión"/>
    <n v="2"/>
    <n v="2"/>
    <n v="80.8"/>
    <n v="80.8"/>
    <n v="80.8"/>
    <d v="2016-03-10T00:00:00"/>
    <s v="Programado"/>
    <d v="2020-12-10T00:00:00"/>
    <s v="BND21-IT530-1120 rev2"/>
    <s v="Mariana del Pozo"/>
    <m/>
    <m/>
    <m/>
    <m/>
    <s v="Cavidad Progresiva"/>
    <x v="1"/>
    <s v="Q"/>
    <s v="Batch"/>
    <n v="2.6932499999999999"/>
    <n v="40.4"/>
    <n v="40.4"/>
    <n v="40.4"/>
    <n v="1"/>
    <n v="40"/>
    <n v="40"/>
    <n v="40"/>
    <s v="Camioneros"/>
    <m/>
    <n v="2006"/>
    <s v="A"/>
    <s v="SP- 06"/>
    <s v="Señal Picada"/>
    <x v="1"/>
    <s v="SP-340aCY51W"/>
  </r>
  <r>
    <s v="BOLLAND &amp; CIA. S.A.U"/>
    <d v="2023-12-01T00:00:00"/>
    <s v="Rincon de los Sauces"/>
    <s v="Señal Picada VAM"/>
    <s v="SP- 06"/>
    <x v="0"/>
    <s v="Pozo productor "/>
    <x v="237"/>
    <s v="SP-340a"/>
    <m/>
    <s v="Integridad y Corrosión"/>
    <s v="Biocida"/>
    <s v="BX960"/>
    <n v="50600926"/>
    <n v="63"/>
    <n v="3.15"/>
    <n v="59.85"/>
    <n v="190"/>
    <n v="31.42"/>
    <n v="75"/>
    <s v="Caudal de agua entre batchs"/>
    <s v="Batch Camión"/>
    <n v="4"/>
    <n v="4"/>
    <n v="125.68"/>
    <n v="125.68"/>
    <n v="125.68"/>
    <d v="2016-03-10T00:00:00"/>
    <s v="Programado"/>
    <d v="2020-12-10T00:00:00"/>
    <s v="BND21-IT530-1120 rev2"/>
    <s v="Mariana del Pozo"/>
    <m/>
    <m/>
    <m/>
    <m/>
    <s v="Cavidad Progresiva"/>
    <x v="1"/>
    <s v="S"/>
    <s v="Batch&amp;Recirc"/>
    <n v="4.4887499999999996"/>
    <n v="31.42"/>
    <n v="31.42"/>
    <n v="31.42"/>
    <n v="1"/>
    <n v="31"/>
    <n v="31"/>
    <n v="31"/>
    <s v="Camioneros"/>
    <m/>
    <n v="2006"/>
    <s v="A"/>
    <s v="SP- 06"/>
    <s v="Señal Picada"/>
    <x v="1"/>
    <s v="SP-340aBX960"/>
  </r>
  <r>
    <s v="BOLLAND &amp; CIA. S.A.U"/>
    <d v="2023-12-01T00:00:00"/>
    <s v="Rincon de los Sauces"/>
    <s v="Señal Picada VAM"/>
    <s v="SP- 06"/>
    <x v="0"/>
    <s v="Pozo productor "/>
    <x v="238"/>
    <s v="SP-341a"/>
    <m/>
    <s v="Integridad y Corrosión"/>
    <s v="Inhibidor de corrosión"/>
    <s v="CY51W"/>
    <n v="1000232729"/>
    <n v="66.400000000000006"/>
    <n v="0.19900000000000001"/>
    <n v="66.200999999999993"/>
    <n v="100"/>
    <n v="20"/>
    <n v="42"/>
    <s v="Caudal de agua entre batchs"/>
    <s v="Batch Camión"/>
    <n v="4"/>
    <n v="4"/>
    <n v="80"/>
    <n v="80"/>
    <n v="80"/>
    <d v="2009-05-19T00:00:00"/>
    <s v="Programado"/>
    <d v="2021-01-25T00:00:00"/>
    <s v="BND21-IT567-0121"/>
    <s v="Mariana del Pozo"/>
    <m/>
    <m/>
    <m/>
    <m/>
    <s v="Bombeo Mecánico"/>
    <x v="1"/>
    <s v="S"/>
    <s v="Batch"/>
    <n v="2.7804419999999994"/>
    <n v="19.46"/>
    <n v="20"/>
    <n v="20"/>
    <n v="1"/>
    <n v="19"/>
    <n v="20"/>
    <n v="20"/>
    <s v="Camioneros"/>
    <m/>
    <n v="2322"/>
    <s v="B"/>
    <s v="SP- 06"/>
    <s v="Señal Picada"/>
    <x v="1"/>
    <s v="SP-341aCY51W"/>
  </r>
  <r>
    <s v="BOLLAND &amp; CIA. S.A.U"/>
    <d v="2023-12-01T00:00:00"/>
    <s v="Rincon de los Sauces"/>
    <s v="Señal Picada VAM"/>
    <s v="SP- 06"/>
    <x v="0"/>
    <s v="Pozo productor "/>
    <x v="238"/>
    <s v="SP-341a"/>
    <m/>
    <s v="Integridad y Corrosión"/>
    <s v="Biocida"/>
    <s v="BX960"/>
    <n v="50600926"/>
    <n v="66.400000000000006"/>
    <n v="0.19900000000000001"/>
    <n v="66.200999999999993"/>
    <n v="100"/>
    <n v="34.76"/>
    <n v="35"/>
    <s v="Caudal de agua entre batchs"/>
    <s v="Batch Camión"/>
    <n v="2"/>
    <n v="2"/>
    <n v="69.52"/>
    <n v="69.52"/>
    <n v="69.52"/>
    <d v="2015-06-16T00:00:00"/>
    <s v="Programado"/>
    <d v="2021-01-25T00:00:00"/>
    <s v="BND21-IT567-0121"/>
    <s v="Mariana del Pozo"/>
    <m/>
    <m/>
    <m/>
    <m/>
    <s v="Bombeo Mecánico"/>
    <x v="1"/>
    <s v="Q"/>
    <s v="Batch"/>
    <n v="2.3170349999999997"/>
    <n v="34.76"/>
    <n v="34.76"/>
    <n v="34.76"/>
    <n v="1"/>
    <n v="35"/>
    <n v="35"/>
    <n v="35"/>
    <s v="Camioneros"/>
    <m/>
    <n v="2322"/>
    <s v="B"/>
    <s v="SP- 06"/>
    <s v="Señal Picada"/>
    <x v="1"/>
    <s v="SP-341aBX960"/>
  </r>
  <r>
    <s v="BOLLAND &amp; CIA. S.A.U"/>
    <d v="2023-12-01T00:00:00"/>
    <s v="Rincon de los Sauces"/>
    <s v="Señal Picada VAM"/>
    <s v="SP- 06"/>
    <x v="0"/>
    <s v="Pozo productor "/>
    <x v="239"/>
    <s v="SP-342a"/>
    <m/>
    <s v="Integridad y Corrosión"/>
    <s v="Inhibidor de corrosión"/>
    <s v="CY51W"/>
    <n v="1000232729"/>
    <n v="43.8"/>
    <n v="1.9710000000000001"/>
    <n v="41.829000000000001"/>
    <n v="100"/>
    <n v="37.65"/>
    <n v="60"/>
    <s v="Caudal de agua entre batchs"/>
    <s v="Batch Camión"/>
    <n v="2"/>
    <n v="0"/>
    <n v="75.3"/>
    <n v="0"/>
    <n v="0"/>
    <d v="2017-05-18T00:00:00"/>
    <s v="Programado"/>
    <d v="2020-09-10T00:00:00"/>
    <s v="BNDFI 0001-8 - Minuta YPF 10-9-2020"/>
    <s v="Mariana del Pozo"/>
    <m/>
    <m/>
    <m/>
    <m/>
    <s v="Bombeo Mecánico"/>
    <x v="1"/>
    <s v="Q"/>
    <s v="Batch"/>
    <n v="2.5097400000000003"/>
    <n v="37.65"/>
    <n v="37.65"/>
    <n v="37.65"/>
    <n v="1"/>
    <n v="38"/>
    <n v="38"/>
    <n v="38"/>
    <s v="Camioneros"/>
    <m/>
    <n v="1835"/>
    <s v="B"/>
    <s v="SP- 06"/>
    <s v="Señal Picada"/>
    <x v="0"/>
    <s v="SP-342aCY51W"/>
  </r>
  <r>
    <s v="BOLLAND &amp; CIA. S.A.U"/>
    <d v="2023-12-01T00:00:00"/>
    <s v="Rincon de los Sauces"/>
    <s v="Señal Picada VAM"/>
    <s v="SP- 06"/>
    <x v="0"/>
    <s v="Pozo productor "/>
    <x v="239"/>
    <s v="SP-342a"/>
    <m/>
    <s v="Integridad y Corrosión"/>
    <s v="Biocida"/>
    <s v="BX960"/>
    <n v="50600926"/>
    <n v="43.8"/>
    <n v="1.9710000000000001"/>
    <n v="41.829000000000001"/>
    <n v="100"/>
    <n v="28.23"/>
    <n v="45"/>
    <s v="Caudal de agua entre batchs"/>
    <s v="Batch Camión"/>
    <n v="2"/>
    <n v="0"/>
    <n v="56.46"/>
    <n v="0"/>
    <n v="0"/>
    <d v="2017-05-18T00:00:00"/>
    <s v="Programado"/>
    <d v="2020-09-10T00:00:00"/>
    <s v="BNDFI 0001-8 - Minuta YPF 10-9-2020"/>
    <s v="Mariana del Pozo"/>
    <m/>
    <m/>
    <m/>
    <m/>
    <s v="Bombeo Mecánico"/>
    <x v="1"/>
    <s v="Q"/>
    <s v="Batch"/>
    <n v="1.8823050000000001"/>
    <n v="28.23"/>
    <n v="28.23"/>
    <n v="28.23"/>
    <n v="1"/>
    <n v="28"/>
    <n v="28"/>
    <n v="28"/>
    <s v="Camioneros"/>
    <m/>
    <n v="1835"/>
    <s v="B"/>
    <s v="SP- 06"/>
    <s v="Señal Picada"/>
    <x v="0"/>
    <s v="SP-342aBX960"/>
  </r>
  <r>
    <s v="BOLLAND &amp; CIA. S.A.U"/>
    <d v="2023-12-01T00:00:00"/>
    <s v="Rincon de los Sauces"/>
    <s v="Señal Picada VAM"/>
    <s v="SP- 06"/>
    <x v="0"/>
    <s v="Pozo productor "/>
    <x v="240"/>
    <s v="SP-347[00]a"/>
    <m/>
    <s v="Integridad y Corrosión"/>
    <s v="Inhibidor de corrosión"/>
    <s v="CY51W"/>
    <n v="1000232729"/>
    <n v="109.4"/>
    <n v="3.173"/>
    <n v="106.227"/>
    <n v="200"/>
    <n v="29.74"/>
    <n v="40"/>
    <s v="Caudal de agua entre batchs"/>
    <s v="Batch Camión"/>
    <n v="4"/>
    <n v="0"/>
    <n v="118.96"/>
    <n v="0"/>
    <n v="0"/>
    <d v="2016-10-18T00:00:00"/>
    <s v="Programado"/>
    <d v="2023-01-11T00:00:00"/>
    <s v="0011-OESTE-23"/>
    <s v="Mariana del Pozo"/>
    <m/>
    <m/>
    <m/>
    <m/>
    <s v="Bombeo Mecánico"/>
    <x v="1"/>
    <s v="S"/>
    <s v="Batch"/>
    <n v="4.2490800000000002"/>
    <n v="29.74"/>
    <n v="29.74"/>
    <n v="29.74"/>
    <n v="1"/>
    <n v="30"/>
    <n v="30"/>
    <n v="30"/>
    <s v="Camioneros"/>
    <m/>
    <n v="2647"/>
    <s v="A"/>
    <s v="SP- 06"/>
    <s v="Señal Picada"/>
    <x v="0"/>
    <s v="SP-347[00]aCY51W"/>
  </r>
  <r>
    <s v="BOLLAND &amp; CIA. S.A.U"/>
    <d v="2023-12-01T00:00:00"/>
    <s v="Rincon de los Sauces"/>
    <s v="Señal Picada VAM"/>
    <s v="SP- 06"/>
    <x v="0"/>
    <s v="Pozo productor "/>
    <x v="240"/>
    <s v="SP-347[00]a"/>
    <m/>
    <s v="Integridad y Corrosión"/>
    <s v="Biocida"/>
    <s v="BX960"/>
    <n v="50600926"/>
    <n v="109.4"/>
    <n v="3.173"/>
    <n v="106.227"/>
    <n v="200"/>
    <n v="63.74"/>
    <n v="40"/>
    <s v="Caudal de agua entre batchs"/>
    <s v="Batch Camión"/>
    <n v="2"/>
    <n v="2"/>
    <n v="127.48"/>
    <n v="127.48"/>
    <n v="127.48"/>
    <d v="2023-01-30T00:00:00"/>
    <s v="Programado"/>
    <d v="2023-01-30T00:00:00"/>
    <s v="Minuta YPF 30/1/23"/>
    <s v="Mariana del Pozo"/>
    <m/>
    <m/>
    <m/>
    <m/>
    <s v="Bombeo Mecánico"/>
    <x v="1"/>
    <s v="Q"/>
    <s v="Batch"/>
    <n v="4.2490800000000002"/>
    <n v="63.74"/>
    <n v="63.74"/>
    <n v="63.74"/>
    <n v="1"/>
    <n v="64"/>
    <n v="64"/>
    <n v="64"/>
    <s v="Camioneros"/>
    <m/>
    <n v="2647"/>
    <s v="A"/>
    <s v="SP- 06"/>
    <s v="Señal Picada"/>
    <x v="1"/>
    <s v="SP-347[00]aBX960"/>
  </r>
  <r>
    <s v="BOLLAND &amp; CIA. S.A.U"/>
    <d v="2023-12-01T00:00:00"/>
    <s v="Rincon de los Sauces"/>
    <s v="Señal Picada VAM"/>
    <s v="SP- 06"/>
    <x v="0"/>
    <s v="Pozo productor "/>
    <x v="241"/>
    <s v="SP-353a"/>
    <m/>
    <s v="Integridad y Corrosión"/>
    <s v="Inhibidor de corrosión"/>
    <s v="CY51W"/>
    <n v="1000232729"/>
    <n v="36.299999999999997"/>
    <n v="2.7589999999999999"/>
    <n v="33.540999999999997"/>
    <n v="50"/>
    <n v="20.12"/>
    <n v="40"/>
    <s v="Caudal de agua entre batchs"/>
    <s v="Batch Camión"/>
    <n v="2"/>
    <n v="2"/>
    <n v="40.24"/>
    <n v="40.24"/>
    <n v="40.24"/>
    <d v="2009-09-01T00:00:00"/>
    <s v="Programado"/>
    <d v="2022-08-18T00:00:00"/>
    <s v="0219-OESTE-22"/>
    <s v="Mariana del Pozo"/>
    <m/>
    <m/>
    <m/>
    <m/>
    <s v="Bombeo Mecánico"/>
    <x v="1"/>
    <s v="Q"/>
    <s v="Batch&amp;Recirc"/>
    <n v="1.3416399999999999"/>
    <n v="20.12"/>
    <n v="20.12"/>
    <n v="20.12"/>
    <n v="1"/>
    <n v="20"/>
    <n v="20"/>
    <n v="20"/>
    <s v="Camioneros"/>
    <m/>
    <n v="2219"/>
    <s v="A"/>
    <s v="SP- 06"/>
    <s v="Señal Picada"/>
    <x v="1"/>
    <s v="SP-353aCY51W"/>
  </r>
  <r>
    <s v="BOLLAND &amp; CIA. S.A.U"/>
    <d v="2023-12-01T00:00:00"/>
    <s v="Rincon de los Sauces"/>
    <s v="Señal Picada VAM"/>
    <s v="SP- 06"/>
    <x v="0"/>
    <s v="Pozo productor "/>
    <x v="241"/>
    <s v="SP-353a"/>
    <m/>
    <s v="Integridad y Corrosión"/>
    <s v="Biocida"/>
    <s v="BX960"/>
    <n v="50600926"/>
    <n v="36.299999999999997"/>
    <n v="2.7589999999999999"/>
    <n v="33.540999999999997"/>
    <n v="50"/>
    <n v="20.12"/>
    <n v="40"/>
    <s v="Caudal de agua entre batchs"/>
    <s v="Batch Camión"/>
    <n v="2"/>
    <n v="2"/>
    <n v="40.24"/>
    <n v="40.24"/>
    <n v="40.24"/>
    <d v="2022-10-05T00:00:00"/>
    <s v="Programado"/>
    <d v="2022-08-18T00:00:00"/>
    <s v="0219-OESTE-22"/>
    <s v="Mariana del Pozo"/>
    <m/>
    <m/>
    <m/>
    <m/>
    <s v="Bombeo Mecánico"/>
    <x v="1"/>
    <s v="Q"/>
    <s v="Batch"/>
    <n v="1.3416399999999999"/>
    <n v="20.12"/>
    <n v="20.12"/>
    <n v="20.12"/>
    <n v="1"/>
    <n v="20"/>
    <n v="20"/>
    <n v="20"/>
    <s v="Camioneros"/>
    <m/>
    <n v="2219"/>
    <s v="A"/>
    <s v="SP- 06"/>
    <s v="Señal Picada"/>
    <x v="1"/>
    <s v="SP-353aBX960"/>
  </r>
  <r>
    <s v="BOLLAND &amp; CIA. S.A.U"/>
    <d v="2023-12-01T00:00:00"/>
    <s v="Rincon de los Sauces"/>
    <s v="Señal Picada VAM"/>
    <s v="SP- 06"/>
    <x v="0"/>
    <s v="Pozo productor "/>
    <x v="94"/>
    <s v="SP-355a"/>
    <m/>
    <s v="Integridad y Corrosión"/>
    <s v="Inhibidor de corrosión"/>
    <s v="CY51W"/>
    <n v="1000232729"/>
    <n v="31.2"/>
    <n v="1.31"/>
    <n v="29.89"/>
    <n v="50"/>
    <n v="20"/>
    <n v="95"/>
    <s v="Caudal de agua entre batchs"/>
    <s v="Batch Camión"/>
    <n v="4"/>
    <n v="0"/>
    <n v="80"/>
    <n v="0"/>
    <n v="0"/>
    <d v="2009-09-02T00:00:00"/>
    <s v="Programado"/>
    <d v="2020-03-16T00:00:00"/>
    <s v="BND21-IT473-0320"/>
    <s v="Mariana del Pozo"/>
    <m/>
    <m/>
    <m/>
    <m/>
    <s v="Bombeo Mecánico"/>
    <x v="1"/>
    <s v="S"/>
    <s v="Batch"/>
    <n v="2.83955"/>
    <n v="19.88"/>
    <n v="20"/>
    <n v="20"/>
    <n v="1"/>
    <n v="20"/>
    <n v="20"/>
    <n v="20"/>
    <s v="Camioneros"/>
    <m/>
    <n v="2583"/>
    <s v="B"/>
    <s v="SP- 06"/>
    <s v="Señal Picada"/>
    <x v="0"/>
    <s v="SP-355aCY51W"/>
  </r>
  <r>
    <s v="BOLLAND &amp; CIA. S.A.U"/>
    <d v="2023-12-01T00:00:00"/>
    <s v="Rincon de los Sauces"/>
    <s v="Señal Picada VAM"/>
    <s v="SP- 06"/>
    <x v="0"/>
    <s v="Pozo productor "/>
    <x v="242"/>
    <s v="SP-358a"/>
    <m/>
    <s v="Integridad y Corrosión"/>
    <s v="Inhibidor de corrosión"/>
    <s v="CY51W"/>
    <n v="1000232729"/>
    <n v="85.2"/>
    <n v="3.0249999999999999"/>
    <n v="82.174999999999997"/>
    <n v="100"/>
    <n v="73.959999999999994"/>
    <n v="60"/>
    <s v="Caudal de agua entre batchs"/>
    <s v="Batch Camión"/>
    <n v="2"/>
    <n v="0"/>
    <n v="147.91999999999999"/>
    <n v="0"/>
    <n v="0"/>
    <d v="2018-03-09T00:00:00"/>
    <s v="Programado"/>
    <d v="2018-03-20T00:00:00"/>
    <s v="BND21-IT137-0318"/>
    <s v="Mariana del Pozo"/>
    <m/>
    <m/>
    <m/>
    <m/>
    <s v="Bombeo Mecánico"/>
    <x v="1"/>
    <s v="Q"/>
    <s v="Batch&amp;Recirc"/>
    <n v="4.9305000000000003"/>
    <n v="73.959999999999994"/>
    <n v="73.959999999999994"/>
    <n v="73.959999999999994"/>
    <n v="1"/>
    <n v="74"/>
    <n v="74"/>
    <n v="74"/>
    <s v="Camioneros"/>
    <m/>
    <n v="2117"/>
    <s v="A"/>
    <s v="SP- 06"/>
    <s v="Señal Picada"/>
    <x v="0"/>
    <s v="SP-358aCY51W"/>
  </r>
  <r>
    <s v="BOLLAND &amp; CIA. S.A.U"/>
    <d v="2023-12-01T00:00:00"/>
    <s v="Rincon de los Sauces"/>
    <s v="Señal Picada VAM"/>
    <s v="SP- 06"/>
    <x v="0"/>
    <s v="Pozo productor "/>
    <x v="95"/>
    <s v="SP-361a"/>
    <m/>
    <s v="Integridad y Corrosión"/>
    <s v="Inhibidor de corrosión"/>
    <s v="CY51W"/>
    <n v="1000232729"/>
    <n v="160.1"/>
    <n v="0.752"/>
    <n v="159.34800000000001"/>
    <n v="100"/>
    <n v="59.76"/>
    <n v="25"/>
    <s v="Caudal de agua entre batchs"/>
    <s v="Batch Camión"/>
    <n v="2"/>
    <n v="2"/>
    <n v="119.52"/>
    <n v="119.52"/>
    <n v="119.52"/>
    <d v="2016-06-09T00:00:00"/>
    <s v="Programado"/>
    <d v="2023-04-21T00:00:00"/>
    <s v="0118-OESTE-23"/>
    <s v="Mariana del Pozo"/>
    <m/>
    <m/>
    <m/>
    <m/>
    <s v="Cavidad Progresiva"/>
    <x v="1"/>
    <s v="Q"/>
    <s v="Batch"/>
    <n v="3.9837000000000002"/>
    <n v="59.76"/>
    <n v="59.76"/>
    <n v="59.76"/>
    <n v="1"/>
    <n v="60"/>
    <n v="60"/>
    <n v="60"/>
    <s v="Camioneros"/>
    <m/>
    <n v="2234"/>
    <s v="C"/>
    <s v="SP- 06"/>
    <s v="Señal Picada"/>
    <x v="1"/>
    <s v="SP-361aCY51W"/>
  </r>
  <r>
    <s v="BOLLAND &amp; CIA. S.A.U"/>
    <d v="2023-12-01T00:00:00"/>
    <s v="Rincon de los Sauces"/>
    <s v="Señal Picada VAM"/>
    <s v="SP- 06"/>
    <x v="0"/>
    <s v="Pozo productor "/>
    <x v="96"/>
    <s v="SP-362a"/>
    <m/>
    <s v="Integridad y Corrosión"/>
    <s v="Inhibidor de corrosión"/>
    <s v="CY51W"/>
    <n v="1000232729"/>
    <n v="12"/>
    <n v="1.44"/>
    <n v="10.56"/>
    <n v="50"/>
    <n v="20"/>
    <n v="100"/>
    <s v="Caudal de agua entre batchs"/>
    <s v="Batch Camión"/>
    <n v="2"/>
    <n v="2"/>
    <n v="40"/>
    <n v="40"/>
    <n v="40"/>
    <d v="2016-04-12T00:00:00"/>
    <s v="Programado"/>
    <d v="2020-06-18T00:00:00"/>
    <s v="BND21-IT489-0620"/>
    <s v="Mariana del Pozo"/>
    <m/>
    <m/>
    <m/>
    <m/>
    <s v="Cavidad Progresiva"/>
    <x v="1"/>
    <s v="Q"/>
    <s v="Batch"/>
    <n v="1.056"/>
    <n v="15.84"/>
    <n v="20"/>
    <n v="20"/>
    <n v="1"/>
    <n v="16"/>
    <n v="20"/>
    <n v="20"/>
    <s v="Camioneros"/>
    <m/>
    <n v="1522"/>
    <s v="A"/>
    <s v="SP- 06"/>
    <s v="Señal Picada"/>
    <x v="1"/>
    <s v="SP-362aCY51W"/>
  </r>
  <r>
    <s v="BOLLAND &amp; CIA. S.A.U"/>
    <d v="2023-12-01T00:00:00"/>
    <s v="Rincon de los Sauces"/>
    <s v="Señal Picada VAM"/>
    <s v="SP- 06"/>
    <x v="0"/>
    <s v="Pozo productor "/>
    <x v="243"/>
    <s v="SP-364a"/>
    <m/>
    <s v="Integridad y Corrosión"/>
    <s v="Inhibidor de corrosión"/>
    <s v="CY51W"/>
    <n v="1000232729"/>
    <n v="106.9"/>
    <n v="2.2130000000000001"/>
    <n v="104.687"/>
    <n v="200"/>
    <n v="32.979999999999997"/>
    <n v="45"/>
    <s v="Caudal de agua entre batchs"/>
    <s v="Batch Camión"/>
    <n v="4"/>
    <n v="4"/>
    <n v="131.91999999999999"/>
    <n v="131.91999999999999"/>
    <n v="131.91999999999999"/>
    <d v="2017-08-23T00:00:00"/>
    <s v="Programado"/>
    <d v="2023-06-02T00:00:00"/>
    <s v="0144-OESTE-23"/>
    <s v="Mariana del Pozo"/>
    <m/>
    <m/>
    <m/>
    <m/>
    <s v="Bombeo Mecánico"/>
    <x v="1"/>
    <s v="S"/>
    <s v="Batch"/>
    <n v="4.710915"/>
    <n v="32.979999999999997"/>
    <n v="32.979999999999997"/>
    <n v="32.979999999999997"/>
    <n v="1"/>
    <n v="33"/>
    <n v="33"/>
    <n v="33"/>
    <s v="Camioneros"/>
    <m/>
    <n v="1610"/>
    <s v="A"/>
    <s v="SP- 06"/>
    <s v="Señal Picada"/>
    <x v="1"/>
    <s v="SP-364aCY51W"/>
  </r>
  <r>
    <s v="BOLLAND &amp; CIA. S.A.U"/>
    <d v="2023-12-01T00:00:00"/>
    <s v="Rincon de los Sauces"/>
    <s v="Señal Picada VAM"/>
    <s v="SP- 06"/>
    <x v="0"/>
    <s v="Pozo productor "/>
    <x v="244"/>
    <s v="SP-367a"/>
    <m/>
    <s v="Integridad y Corrosión"/>
    <s v="Inhibidor de corrosión"/>
    <s v="CY51W"/>
    <n v="1000232729"/>
    <n v="55.1"/>
    <n v="1.57"/>
    <n v="53.53"/>
    <n v="100"/>
    <n v="36.130000000000003"/>
    <n v="45"/>
    <s v="Caudal de agua entre batchs"/>
    <s v="Batch Camión"/>
    <n v="2"/>
    <n v="2"/>
    <n v="72.260000000000005"/>
    <n v="72.260000000000005"/>
    <n v="72.260000000000005"/>
    <d v="2018-12-03T00:00:00"/>
    <s v="Programado"/>
    <d v="2018-12-03T00:00:00"/>
    <s v="BND21-IT285-1218"/>
    <s v="Mariana del Pozo"/>
    <m/>
    <m/>
    <m/>
    <m/>
    <s v="Cavidad Progresiva"/>
    <x v="1"/>
    <s v="Q"/>
    <s v="Batch"/>
    <n v="2.4088499999999997"/>
    <n v="36.130000000000003"/>
    <n v="36.130000000000003"/>
    <n v="36.130000000000003"/>
    <n v="1"/>
    <n v="36"/>
    <n v="36"/>
    <n v="36"/>
    <s v="Camioneros"/>
    <m/>
    <n v="1706"/>
    <s v="B"/>
    <s v="SP- 06"/>
    <s v="Señal Picada"/>
    <x v="1"/>
    <s v="SP-367aCY51W"/>
  </r>
  <r>
    <s v="BOLLAND &amp; CIA. S.A.U"/>
    <d v="2023-12-01T00:00:00"/>
    <s v="Rincon de los Sauces"/>
    <s v="Señal Picada VAM"/>
    <s v="SP- 06"/>
    <x v="0"/>
    <s v="Pozo productor "/>
    <x v="244"/>
    <s v="SP-367a"/>
    <m/>
    <s v="Integridad y Corrosión"/>
    <s v="Biocida"/>
    <s v="BX960"/>
    <n v="50600926"/>
    <n v="55.1"/>
    <n v="1.57"/>
    <n v="53.53"/>
    <n v="100"/>
    <n v="36.130000000000003"/>
    <n v="45"/>
    <s v="Caudal de agua entre batchs"/>
    <s v="Batch Camión"/>
    <n v="2"/>
    <n v="2"/>
    <n v="72.260000000000005"/>
    <n v="72.260000000000005"/>
    <n v="72.260000000000005"/>
    <d v="2018-12-03T00:00:00"/>
    <s v="Programado"/>
    <d v="2018-12-03T00:00:00"/>
    <s v="BND21-IT285-1218"/>
    <s v="Mariana del Pozo"/>
    <m/>
    <m/>
    <m/>
    <m/>
    <s v="Cavidad Progresiva"/>
    <x v="1"/>
    <s v="Q"/>
    <s v="Batch"/>
    <n v="2.4088499999999997"/>
    <n v="36.130000000000003"/>
    <n v="36.130000000000003"/>
    <n v="36.130000000000003"/>
    <n v="1"/>
    <n v="36"/>
    <n v="36"/>
    <n v="36"/>
    <s v="Camioneros"/>
    <m/>
    <n v="1706"/>
    <s v="B"/>
    <s v="SP- 06"/>
    <s v="Señal Picada"/>
    <x v="1"/>
    <s v="SP-367aBX960"/>
  </r>
  <r>
    <s v="BOLLAND &amp; CIA. S.A.U"/>
    <d v="2023-12-01T00:00:00"/>
    <s v="Rincon de los Sauces"/>
    <s v="Señal Picada VAM"/>
    <s v="SP-10"/>
    <x v="0"/>
    <s v="Pozo productor "/>
    <x v="245"/>
    <s v="SP-411a"/>
    <m/>
    <s v="Integridad y Corrosión"/>
    <s v="Inhibidor de corrosión"/>
    <s v="CY51W"/>
    <n v="1000232729"/>
    <n v="54.6"/>
    <n v="4.1500000000000004"/>
    <n v="50.45"/>
    <n v="300"/>
    <n v="30.27"/>
    <n v="40"/>
    <s v="Caudal de agua entre batchs"/>
    <s v="Batch Camión"/>
    <n v="2"/>
    <n v="2"/>
    <n v="60.54"/>
    <n v="60.54"/>
    <n v="60.54"/>
    <d v="2021-12-01T00:00:00"/>
    <s v="Programado"/>
    <d v="2021-11-30T00:00:00"/>
    <s v="0304-OESTE-21"/>
    <s v="Mariana del Pozo"/>
    <m/>
    <m/>
    <m/>
    <m/>
    <s v="Cavidad Progresiva"/>
    <x v="1"/>
    <s v="Q"/>
    <s v="Batch"/>
    <n v="2.0179999999999998"/>
    <n v="30.27"/>
    <n v="30.27"/>
    <n v="30.27"/>
    <n v="1"/>
    <n v="30"/>
    <n v="30"/>
    <n v="30"/>
    <s v="Camioneros"/>
    <m/>
    <n v="1932"/>
    <s v="A"/>
    <s v="SP-10"/>
    <s v="Señal Picada"/>
    <x v="1"/>
    <s v="SP-411aCY51W"/>
  </r>
  <r>
    <s v="BOLLAND &amp; CIA. S.A.U"/>
    <d v="2023-12-01T00:00:00"/>
    <s v="Rincon de los Sauces"/>
    <s v="Señal Picada VAM"/>
    <s v="SP-10"/>
    <x v="0"/>
    <s v="Pozo productor "/>
    <x v="245"/>
    <s v="SP-411a"/>
    <m/>
    <s v="Integridad y Corrosión"/>
    <s v="Biocida"/>
    <s v="BX960"/>
    <n v="50600926"/>
    <n v="54.6"/>
    <n v="4.1500000000000004"/>
    <n v="50.45"/>
    <n v="300"/>
    <n v="30.27"/>
    <n v="40"/>
    <s v="Caudal de agua entre batchs"/>
    <s v="Batch Camión"/>
    <n v="2"/>
    <n v="2"/>
    <n v="60.54"/>
    <n v="60.54"/>
    <n v="60.54"/>
    <d v="2021-12-01T00:00:00"/>
    <s v="Programado"/>
    <d v="2021-11-30T00:00:00"/>
    <s v="0304-OESTE-21"/>
    <s v="Mariana del Pozo"/>
    <m/>
    <m/>
    <m/>
    <m/>
    <s v="Cavidad Progresiva"/>
    <x v="1"/>
    <s v="Q"/>
    <s v="Batch"/>
    <n v="2.0179999999999998"/>
    <n v="30.27"/>
    <n v="30.27"/>
    <n v="30.27"/>
    <n v="1"/>
    <n v="30"/>
    <n v="30"/>
    <n v="30"/>
    <s v="Camioneros"/>
    <m/>
    <n v="1932"/>
    <s v="A"/>
    <s v="SP-10"/>
    <s v="Señal Picada"/>
    <x v="1"/>
    <s v="SP-411aBX960"/>
  </r>
  <r>
    <s v="BOLLAND &amp; CIA. S.A.U"/>
    <d v="2023-12-01T00:00:00"/>
    <s v="Rincon de los Sauces"/>
    <s v="Señal Picada VAM"/>
    <s v="SP- 06"/>
    <x v="0"/>
    <s v="Pozo productor "/>
    <x v="246"/>
    <s v="SP-384a"/>
    <m/>
    <s v="Integridad y Corrosión"/>
    <s v="Inhibidor de corrosión"/>
    <s v="CY51W"/>
    <n v="1000232729"/>
    <n v="29"/>
    <n v="1.0409999999999999"/>
    <n v="27.959"/>
    <n v="420"/>
    <n v="41.94"/>
    <n v="100"/>
    <s v="Caudal de agua entre batchs"/>
    <s v="Batch Camión"/>
    <n v="2"/>
    <n v="2"/>
    <n v="83.88"/>
    <n v="83.88"/>
    <n v="83.88"/>
    <d v="2009-05-19T00:00:00"/>
    <s v="Programado"/>
    <d v="2019-08-09T00:00:00"/>
    <s v="BND21-IT424-0819"/>
    <s v="Mariana del Pozo"/>
    <m/>
    <m/>
    <m/>
    <m/>
    <s v="Cavidad Progresiva"/>
    <x v="1"/>
    <s v="Q"/>
    <s v="Batch"/>
    <n v="2.7959000000000001"/>
    <n v="41.94"/>
    <n v="41.94"/>
    <n v="41.94"/>
    <n v="1"/>
    <n v="42"/>
    <n v="42"/>
    <n v="42"/>
    <s v="Camioneros"/>
    <m/>
    <n v="1638"/>
    <s v="B"/>
    <s v="SP- 06"/>
    <s v="Señal Picada"/>
    <x v="1"/>
    <s v="SP-384aCY51W"/>
  </r>
  <r>
    <s v="BOLLAND &amp; CIA. S.A.U"/>
    <d v="2023-12-01T00:00:00"/>
    <s v="Rincon de los Sauces"/>
    <s v="Señal Picada VAM"/>
    <s v="SP- 06"/>
    <x v="0"/>
    <s v="Pozo productor "/>
    <x v="247"/>
    <s v="SP-390a"/>
    <m/>
    <s v="Integridad y Corrosión"/>
    <s v="Inhibidor de corrosión"/>
    <s v="CY51W"/>
    <n v="1000232729"/>
    <n v="48"/>
    <n v="1.6459999999999999"/>
    <n v="46.353999999999999"/>
    <n v="100"/>
    <n v="31.29"/>
    <n v="45"/>
    <s v="Caudal de agua entre batchs"/>
    <s v="Batch Camión"/>
    <n v="2"/>
    <n v="2"/>
    <n v="62.58"/>
    <n v="62.58"/>
    <n v="62.58"/>
    <d v="2009-05-19T00:00:00"/>
    <s v="Programado"/>
    <d v="2020-06-30T00:00:00"/>
    <s v="BNDFI 0001-8 - Minuta YPF 30-06-2020"/>
    <s v="Mariana del Pozo"/>
    <m/>
    <m/>
    <m/>
    <m/>
    <s v="Bombeo Mecánico"/>
    <x v="1"/>
    <s v="Q"/>
    <s v="Batch"/>
    <n v="2.0859299999999998"/>
    <n v="31.29"/>
    <n v="31.29"/>
    <n v="31.29"/>
    <n v="1"/>
    <n v="31"/>
    <n v="31"/>
    <n v="31"/>
    <s v="Camioneros"/>
    <m/>
    <n v="2016"/>
    <s v="B"/>
    <s v="SP- 06"/>
    <s v="Señal Picada"/>
    <x v="1"/>
    <s v="SP-390aCY51W"/>
  </r>
  <r>
    <s v="BOLLAND &amp; CIA. S.A.U"/>
    <d v="2023-12-01T00:00:00"/>
    <s v="Rincon de los Sauces"/>
    <s v="Señal Picada VAM"/>
    <s v="SP- 06"/>
    <x v="0"/>
    <s v="Pozo productor "/>
    <x v="248"/>
    <s v="SP-391a"/>
    <m/>
    <s v="Integridad y Corrosión"/>
    <s v="Inhibidor de corrosión"/>
    <s v="CY51W"/>
    <n v="1000232729"/>
    <n v="68.8"/>
    <n v="5.5039999999999996"/>
    <n v="63.295999999999999"/>
    <n v="100"/>
    <n v="33.229999999999997"/>
    <n v="75"/>
    <s v="Caudal de agua entre batchs"/>
    <s v="Batch Camión"/>
    <n v="4"/>
    <n v="4"/>
    <n v="132.91999999999999"/>
    <n v="132.91999999999999"/>
    <n v="132.91999999999999"/>
    <d v="2015-11-12T00:00:00"/>
    <s v="Programado"/>
    <d v="2021-01-25T00:00:00"/>
    <s v="BND21-IT570-0121"/>
    <s v="Mariana del Pozo"/>
    <m/>
    <m/>
    <m/>
    <m/>
    <s v="Bombeo Mecánico"/>
    <x v="1"/>
    <s v="S"/>
    <s v="Batch&amp;Recirc"/>
    <n v="4.7471999999999994"/>
    <n v="33.229999999999997"/>
    <n v="33.229999999999997"/>
    <n v="33.229999999999997"/>
    <n v="1"/>
    <n v="33"/>
    <n v="33"/>
    <n v="33"/>
    <s v="Camioneros"/>
    <m/>
    <n v="2565"/>
    <s v="A"/>
    <s v="SP- 06"/>
    <s v="Señal Picada"/>
    <x v="1"/>
    <s v="SP-391aCY51W"/>
  </r>
  <r>
    <s v="BOLLAND &amp; CIA. S.A.U"/>
    <d v="2023-12-01T00:00:00"/>
    <s v="Rincon de los Sauces"/>
    <s v="Señal Picada VAM"/>
    <s v="SP- 06"/>
    <x v="0"/>
    <s v="Pozo productor "/>
    <x v="100"/>
    <s v="SP-397a"/>
    <m/>
    <s v="Integridad y Corrosión"/>
    <s v="Inhibidor de corrosión"/>
    <s v="CY51W"/>
    <n v="1000232729"/>
    <n v="30"/>
    <n v="1.1399999999999999"/>
    <n v="28.86"/>
    <n v="100"/>
    <n v="20"/>
    <n v="80"/>
    <s v="Caudal de agua entre batchs"/>
    <s v="Batch Camión"/>
    <n v="4"/>
    <n v="0"/>
    <n v="80"/>
    <n v="0"/>
    <n v="0"/>
    <d v="2009-05-19T00:00:00"/>
    <s v="Programado"/>
    <d v="2023-04-12T00:00:00"/>
    <s v="0105-OESTE-23"/>
    <s v="Mariana del Pozo"/>
    <m/>
    <m/>
    <m/>
    <m/>
    <s v="Bombeo Mecánico"/>
    <x v="1"/>
    <s v="S"/>
    <s v="Batch"/>
    <n v="2.3088000000000002"/>
    <n v="16.16"/>
    <n v="20"/>
    <n v="20"/>
    <n v="1"/>
    <n v="16"/>
    <n v="20"/>
    <n v="20"/>
    <s v="Camioneros"/>
    <m/>
    <s v="S/D"/>
    <s v="C"/>
    <s v="SP- 06"/>
    <s v="Señal Picada"/>
    <x v="0"/>
    <s v="SP-397aCY51W"/>
  </r>
  <r>
    <s v="BOLLAND &amp; CIA. S.A.U"/>
    <d v="2023-12-01T00:00:00"/>
    <s v="Rincon de los Sauces"/>
    <s v="Señal Picada VAM"/>
    <s v="SP- 06"/>
    <x v="0"/>
    <s v="Pozo productor "/>
    <x v="101"/>
    <s v="SP-404a"/>
    <m/>
    <s v="Integridad y Corrosión"/>
    <s v="Inhibidor de corrosión"/>
    <s v="CY51W"/>
    <n v="1000232729"/>
    <n v="26.1"/>
    <n v="0.78300000000000003"/>
    <n v="25.317"/>
    <n v="50"/>
    <n v="20.89"/>
    <n v="55"/>
    <s v="Caudal de agua entre batchs"/>
    <s v="Batch Camión"/>
    <n v="2"/>
    <n v="2"/>
    <n v="41.78"/>
    <n v="41.78"/>
    <n v="41.78"/>
    <d v="2015-06-25T00:00:00"/>
    <s v="Programado"/>
    <d v="2020-01-23T00:00:00"/>
    <s v="BND21-IT453-1220"/>
    <s v="Mariana del Pozo"/>
    <m/>
    <m/>
    <m/>
    <m/>
    <s v="Cavidad Progresiva"/>
    <x v="1"/>
    <s v="Q"/>
    <s v="Batch"/>
    <n v="1.3924349999999999"/>
    <n v="20.89"/>
    <n v="20.89"/>
    <n v="20.89"/>
    <n v="1"/>
    <n v="21"/>
    <n v="21"/>
    <n v="21"/>
    <s v="Camioneros"/>
    <m/>
    <n v="2824"/>
    <s v="C"/>
    <s v="SP- 06"/>
    <s v="Señal Picada"/>
    <x v="1"/>
    <s v="SP-404aCY51W"/>
  </r>
  <r>
    <s v="BOLLAND &amp; CIA. S.A.U"/>
    <d v="2023-12-01T00:00:00"/>
    <s v="Rincon de los Sauces"/>
    <s v="Señal Picada VAM"/>
    <s v="SP- 06"/>
    <x v="0"/>
    <s v="Pozo productor "/>
    <x v="249"/>
    <s v="SP-441a"/>
    <m/>
    <s v="Integridad y Corrosión"/>
    <s v="Inhibidor de corrosión"/>
    <s v="CY51W"/>
    <n v="1000232729"/>
    <n v="38.9"/>
    <n v="0.77800000000000002"/>
    <n v="38.122"/>
    <n v="100"/>
    <n v="20"/>
    <n v="33"/>
    <s v="Caudal de agua entre batchs"/>
    <s v="Batch Camión"/>
    <n v="2"/>
    <n v="2"/>
    <n v="40"/>
    <n v="40"/>
    <n v="40"/>
    <d v="2017-01-25T00:00:00"/>
    <s v="Programado"/>
    <d v="2017-01-25T00:00:00"/>
    <s v="BND21-IT203-0117"/>
    <s v="Mariana del Pozo"/>
    <m/>
    <m/>
    <m/>
    <m/>
    <s v="Bombeo Mecánico"/>
    <x v="1"/>
    <s v="Q"/>
    <s v="Batch"/>
    <n v="1.2580260000000001"/>
    <n v="18.87"/>
    <n v="20"/>
    <n v="20"/>
    <n v="1"/>
    <n v="19"/>
    <n v="20"/>
    <n v="20"/>
    <s v="Camioneros"/>
    <m/>
    <n v="2499"/>
    <s v="C"/>
    <s v="SP- 06"/>
    <s v="Señal Picada"/>
    <x v="1"/>
    <s v="SP-441aCY51W"/>
  </r>
  <r>
    <s v="BOLLAND &amp; CIA. S.A.U"/>
    <d v="2023-12-01T00:00:00"/>
    <s v="Rincon de los Sauces"/>
    <s v="Señal Picada VAM"/>
    <s v="SP- 06"/>
    <x v="0"/>
    <s v="Pozo productor "/>
    <x v="102"/>
    <s v="SP-445a"/>
    <m/>
    <s v="Integridad y Corrosión"/>
    <s v="Inhibidor de corrosión"/>
    <s v="CY51W"/>
    <n v="1000232729"/>
    <n v="28.3"/>
    <n v="2.83"/>
    <n v="25.47"/>
    <n v="200"/>
    <n v="20"/>
    <n v="100"/>
    <s v="Caudal de agua entre batchs"/>
    <s v="Batch Camión"/>
    <n v="4"/>
    <n v="0"/>
    <n v="80"/>
    <n v="0"/>
    <n v="0"/>
    <d v="2012-05-03T00:00:00"/>
    <s v="Programado"/>
    <d v="2023-04-12T00:00:00"/>
    <s v="0104-OESTE-23"/>
    <s v="Mariana del Pozo"/>
    <m/>
    <m/>
    <m/>
    <m/>
    <s v="Bombeo Mecánico"/>
    <x v="1"/>
    <s v="S"/>
    <s v="Batch&amp;Recirc"/>
    <n v="2.5470000000000002"/>
    <n v="17.829999999999998"/>
    <n v="20"/>
    <n v="20"/>
    <n v="1"/>
    <n v="18"/>
    <n v="20"/>
    <n v="20"/>
    <s v="Camioneros"/>
    <m/>
    <n v="1551"/>
    <s v="B"/>
    <s v="SP- 06"/>
    <s v="Señal Picada"/>
    <x v="0"/>
    <s v="SP-445aCY51W"/>
  </r>
  <r>
    <s v="BOLLAND &amp; CIA. S.A.U"/>
    <d v="2023-12-01T00:00:00"/>
    <s v="Rincon de los Sauces"/>
    <s v="Señal Picada VAM"/>
    <s v="SP- 06"/>
    <x v="0"/>
    <s v="Pozo productor "/>
    <x v="102"/>
    <s v="SP-445a"/>
    <m/>
    <s v="Integridad y Corrosión"/>
    <s v="Biocida"/>
    <s v="BX960"/>
    <n v="50600926"/>
    <n v="28.3"/>
    <n v="2.83"/>
    <n v="25.47"/>
    <n v="200"/>
    <n v="22.92"/>
    <n v="60"/>
    <s v="Caudal de agua entre batchs"/>
    <s v="Batch Camión"/>
    <n v="2"/>
    <n v="0"/>
    <n v="45.84"/>
    <n v="0"/>
    <n v="0"/>
    <d v="2012-05-03T00:00:00"/>
    <s v="Programado"/>
    <d v="2023-04-12T00:00:00"/>
    <s v="0104-OESTE-23"/>
    <s v="Mariana del Pozo"/>
    <m/>
    <m/>
    <m/>
    <m/>
    <s v="Bombeo Mecánico"/>
    <x v="1"/>
    <s v="Q"/>
    <s v="Batch"/>
    <n v="1.5281999999999998"/>
    <n v="22.92"/>
    <n v="22.92"/>
    <n v="22.92"/>
    <n v="1"/>
    <n v="23"/>
    <n v="23"/>
    <n v="23"/>
    <s v="Camioneros"/>
    <m/>
    <n v="1551"/>
    <s v="B"/>
    <s v="SP- 06"/>
    <s v="Señal Picada"/>
    <x v="0"/>
    <s v="SP-445aBX960"/>
  </r>
  <r>
    <s v="BOLLAND &amp; CIA. S.A.U"/>
    <d v="2023-12-01T00:00:00"/>
    <s v="Rincon de los Sauces"/>
    <s v="Señal Picada VAM"/>
    <s v="SP- 04"/>
    <x v="0"/>
    <s v="Pozo productor "/>
    <x v="250"/>
    <s v="SP-94"/>
    <m/>
    <s v="Integridad y Corrosión"/>
    <s v="Inhibidor de corrosión"/>
    <s v="CY51W"/>
    <n v="1000232729"/>
    <n v="29"/>
    <n v="2.0299999999999998"/>
    <n v="26.97"/>
    <n v="10"/>
    <n v="20"/>
    <n v="15"/>
    <s v="Caudal de agua entre batchs"/>
    <s v="Batch Camión"/>
    <n v="1"/>
    <n v="1"/>
    <n v="20"/>
    <n v="20"/>
    <n v="20"/>
    <d v="2011-02-02T00:00:00"/>
    <s v="Programado"/>
    <d v="2021-02-25T00:00:00"/>
    <s v="BND21-IT583-0221"/>
    <s v="Mariana del Pozo"/>
    <m/>
    <m/>
    <m/>
    <m/>
    <s v="Bombeo Mecánico"/>
    <x v="1"/>
    <s v="M"/>
    <s v="Batch"/>
    <n v="0.40454999999999997"/>
    <n v="12.14"/>
    <n v="20"/>
    <n v="20"/>
    <n v="1"/>
    <n v="12"/>
    <n v="20"/>
    <n v="20"/>
    <s v="Camioneros"/>
    <m/>
    <n v="3081"/>
    <s v="C"/>
    <s v="SP- 04"/>
    <s v="Señal Picada"/>
    <x v="1"/>
    <s v="SP-94CY51W"/>
  </r>
  <r>
    <s v="BOLLAND &amp; CIA. S.A.U"/>
    <d v="2023-12-01T00:00:00"/>
    <s v="Rincon de los Sauces"/>
    <s v="Señal Picada VAM"/>
    <s v="SP- 07"/>
    <x v="0"/>
    <s v="Pozo productor "/>
    <x v="251"/>
    <s v="SP-0284[00]a"/>
    <m/>
    <s v="Integridad y Corrosión"/>
    <s v="Inhibidor de corrosión"/>
    <s v="CY51W"/>
    <n v="1000232729"/>
    <n v="1.6"/>
    <n v="1.28"/>
    <n v="0.32"/>
    <n v="10"/>
    <n v="33.6"/>
    <n v="3500"/>
    <s v="Caudal de agua entre batchs"/>
    <s v="Batch Camión"/>
    <n v="1"/>
    <n v="0"/>
    <n v="33.6"/>
    <n v="0"/>
    <n v="0"/>
    <d v="2018-09-25T00:00:00"/>
    <s v="Programado"/>
    <d v="2018-09-25T00:00:00"/>
    <s v="BND21-IT228-0918"/>
    <s v="Mariana del Pozo"/>
    <m/>
    <m/>
    <m/>
    <m/>
    <s v="Bombeo Mecánico"/>
    <x v="1"/>
    <s v="M"/>
    <s v="Batch"/>
    <n v="1.1200000000000001"/>
    <n v="33.6"/>
    <n v="33.6"/>
    <n v="33.6"/>
    <n v="1"/>
    <n v="34"/>
    <n v="34"/>
    <n v="34"/>
    <s v="Camioneros"/>
    <m/>
    <n v="1925"/>
    <s v="C"/>
    <s v="SP- 07"/>
    <s v="Señal Picada"/>
    <x v="0"/>
    <s v="SP-0284[00]aCY51W"/>
  </r>
  <r>
    <s v="BOLLAND &amp; CIA. S.A.U"/>
    <d v="2023-12-01T00:00:00"/>
    <s v="Rincon de los Sauces"/>
    <s v="Señal Picada VAM"/>
    <s v="SP- 07"/>
    <x v="0"/>
    <s v="Pozo productor "/>
    <x v="252"/>
    <s v="SP-141a(I)"/>
    <m/>
    <s v="Integridad y Corrosión"/>
    <s v="Inhibidor de corrosión"/>
    <s v="CY51W"/>
    <n v="1000232729"/>
    <n v="14.6"/>
    <n v="3.65"/>
    <n v="10.95"/>
    <n v="10"/>
    <n v="20.53"/>
    <n v="125"/>
    <s v="Caudal de agua entre batchs"/>
    <s v="Batch Camión"/>
    <n v="2"/>
    <n v="0"/>
    <n v="41.06"/>
    <n v="0"/>
    <n v="0"/>
    <d v="2013-08-27T00:00:00"/>
    <s v="Programado"/>
    <d v="2020-09-10T00:00:00"/>
    <s v="BNDFI 0001-8 - Minuta YPF 10-9-2020"/>
    <s v="Mariana del Pozo"/>
    <m/>
    <m/>
    <m/>
    <m/>
    <s v="Bombeo Mecánico"/>
    <x v="1"/>
    <s v="Q"/>
    <s v="Batch"/>
    <n v="1.3687499999999999"/>
    <n v="20.53"/>
    <n v="20.53"/>
    <n v="20.53"/>
    <n v="1"/>
    <n v="21"/>
    <n v="21"/>
    <n v="21"/>
    <s v="Camioneros"/>
    <m/>
    <n v="2850"/>
    <s v="A"/>
    <s v="SP- 07"/>
    <s v="Señal Picada"/>
    <x v="0"/>
    <s v="SP-141a(I)CY51W"/>
  </r>
  <r>
    <s v="BOLLAND &amp; CIA. S.A.U"/>
    <d v="2023-12-01T00:00:00"/>
    <s v="Rincon de los Sauces"/>
    <s v="Señal Picada VAM"/>
    <s v="SP- 07"/>
    <x v="0"/>
    <s v="Pozo productor "/>
    <x v="253"/>
    <s v="SP-146a(I)"/>
    <m/>
    <s v="Integridad y Corrosión"/>
    <s v="Inhibidor de corrosión"/>
    <s v="CY51W"/>
    <n v="1000232729"/>
    <n v="49"/>
    <n v="2.4500000000000002"/>
    <n v="46.55"/>
    <n v="10"/>
    <n v="22.81"/>
    <n v="70"/>
    <s v="Caudal de agua entre batchs"/>
    <s v="Batch Camión"/>
    <n v="4"/>
    <n v="4"/>
    <n v="91.24"/>
    <n v="91.24"/>
    <n v="91.24"/>
    <d v="2014-11-25T00:00:00"/>
    <s v="Programado"/>
    <d v="2021-01-07T00:00:00"/>
    <s v="BND21-IT559-0121"/>
    <s v="Mariana del Pozo"/>
    <m/>
    <m/>
    <m/>
    <m/>
    <s v="Bombeo Mecánico"/>
    <x v="1"/>
    <s v="S"/>
    <s v="Batch"/>
    <n v="3.2585000000000002"/>
    <n v="22.81"/>
    <n v="22.81"/>
    <n v="22.81"/>
    <n v="1"/>
    <n v="23"/>
    <n v="23"/>
    <n v="23"/>
    <s v="Camioneros"/>
    <m/>
    <n v="1799"/>
    <s v="A"/>
    <s v="SP- 07"/>
    <s v="Señal Picada"/>
    <x v="1"/>
    <s v="SP-146a(I)CY51W"/>
  </r>
  <r>
    <s v="BOLLAND &amp; CIA. S.A.U"/>
    <d v="2023-12-01T00:00:00"/>
    <s v="Rincon de los Sauces"/>
    <s v="Señal Picada VAM"/>
    <s v="SP- 07"/>
    <x v="0"/>
    <s v="Pozo productor "/>
    <x v="254"/>
    <s v="SP-147a(I)"/>
    <m/>
    <s v="Integridad y Corrosión"/>
    <s v="Inhibidor de corrosión"/>
    <s v="CY51W"/>
    <n v="1000232729"/>
    <n v="80"/>
    <n v="2.4"/>
    <n v="77.599999999999994"/>
    <n v="10"/>
    <n v="37.25"/>
    <n v="32"/>
    <s v="Caudal de agua entre batchs"/>
    <s v="Batch Camión"/>
    <n v="2"/>
    <n v="0"/>
    <n v="74.5"/>
    <n v="0"/>
    <n v="0"/>
    <d v="2018-10-12T00:00:00"/>
    <s v="Programado"/>
    <d v="2019-08-31T00:00:00"/>
    <s v="BND21-IT436-0819"/>
    <s v="Mariana del Pozo"/>
    <m/>
    <m/>
    <m/>
    <m/>
    <s v="Cavidad Progresiva"/>
    <x v="1"/>
    <s v="Q"/>
    <s v="Batch"/>
    <n v="2.4831999999999996"/>
    <n v="37.25"/>
    <n v="37.25"/>
    <n v="37.25"/>
    <n v="1"/>
    <n v="37"/>
    <n v="37"/>
    <n v="37"/>
    <s v="Camioneros"/>
    <m/>
    <n v="1585"/>
    <s v="A"/>
    <s v="SP- 07"/>
    <s v="Señal Picada"/>
    <x v="0"/>
    <s v="SP-147a(I)CY51W"/>
  </r>
  <r>
    <s v="BOLLAND &amp; CIA. S.A.U"/>
    <d v="2023-12-01T00:00:00"/>
    <s v="Rincon de los Sauces"/>
    <s v="Señal Picada VAM"/>
    <s v="SP- 07"/>
    <x v="0"/>
    <s v="Pozo productor "/>
    <x v="254"/>
    <s v="SP-147a(I)"/>
    <m/>
    <s v="Integridad y Corrosión"/>
    <s v="Biocida"/>
    <s v="BX960"/>
    <n v="50600926"/>
    <n v="80"/>
    <n v="2.4"/>
    <n v="77.599999999999994"/>
    <n v="10"/>
    <n v="37.25"/>
    <n v="32"/>
    <s v="Caudal de agua entre batchs"/>
    <s v="Batch Camión"/>
    <n v="2"/>
    <n v="0"/>
    <n v="74.5"/>
    <n v="0"/>
    <n v="0"/>
    <d v="2018-10-12T00:00:00"/>
    <s v="Programado"/>
    <d v="2019-08-31T00:00:00"/>
    <s v="BND21-IT436-0819"/>
    <s v="Mariana del Pozo"/>
    <m/>
    <m/>
    <m/>
    <m/>
    <s v="Cavidad Progresiva"/>
    <x v="1"/>
    <s v="Q"/>
    <s v="Batch"/>
    <n v="2.4831999999999996"/>
    <n v="37.25"/>
    <n v="37.25"/>
    <n v="37.25"/>
    <n v="1"/>
    <n v="37"/>
    <n v="37"/>
    <n v="37"/>
    <s v="Camioneros"/>
    <m/>
    <n v="1585"/>
    <s v="A"/>
    <s v="SP- 07"/>
    <s v="Señal Picada"/>
    <x v="0"/>
    <s v="SP-147a(I)BX960"/>
  </r>
  <r>
    <s v="BOLLAND &amp; CIA. S.A.U"/>
    <d v="2023-12-01T00:00:00"/>
    <s v="Rincon de los Sauces"/>
    <s v="Señal Picada VAM"/>
    <s v="SP- 07"/>
    <x v="0"/>
    <s v="Pozo productor "/>
    <x v="255"/>
    <s v="SP-162(I)[00]a"/>
    <m/>
    <s v="Integridad y Corrosión"/>
    <s v="Inhibidor de corrosión"/>
    <s v="CY51W"/>
    <n v="1000232729"/>
    <n v="192"/>
    <n v="6.3360000000000003"/>
    <n v="185.66399999999999"/>
    <n v="10"/>
    <n v="62.38"/>
    <n v="48"/>
    <s v="Caudal de agua entre batchs"/>
    <s v="Batch Camión"/>
    <n v="4"/>
    <n v="4"/>
    <n v="249.52"/>
    <n v="249.52"/>
    <n v="249.52"/>
    <d v="2014-08-14T00:00:00"/>
    <s v="Programado"/>
    <d v="2022-04-25T00:00:00"/>
    <s v="0106-OESTE-22"/>
    <s v="Mariana del Pozo"/>
    <m/>
    <m/>
    <m/>
    <m/>
    <s v="Cavidad Progresiva"/>
    <x v="1"/>
    <s v="S"/>
    <s v="Batch&amp;Recirc"/>
    <n v="8.9118719999999989"/>
    <n v="62.38"/>
    <n v="62.38"/>
    <n v="62.38"/>
    <n v="1"/>
    <n v="62"/>
    <n v="62"/>
    <n v="62"/>
    <s v="Camioneros"/>
    <m/>
    <n v="1985"/>
    <s v="A"/>
    <s v="SP- 07"/>
    <s v="Señal Picada"/>
    <x v="1"/>
    <s v="SP-162(I)[00]aCY51W"/>
  </r>
  <r>
    <s v="BOLLAND &amp; CIA. S.A.U"/>
    <d v="2023-12-01T00:00:00"/>
    <s v="Rincon de los Sauces"/>
    <s v="Señal Picada VAM"/>
    <s v="SP- 07"/>
    <x v="0"/>
    <s v="Pozo productor "/>
    <x v="256"/>
    <s v="SP-216"/>
    <m/>
    <s v="Integridad y Corrosión"/>
    <s v="Inhibidor de corrosión"/>
    <s v="CY51W"/>
    <n v="1000232729"/>
    <n v="95"/>
    <n v="2.85"/>
    <n v="92.15"/>
    <n v="10"/>
    <n v="35.479999999999997"/>
    <n v="55"/>
    <s v="Caudal de agua entre batchs"/>
    <s v="Batch Camión"/>
    <n v="4"/>
    <n v="4"/>
    <n v="141.91999999999999"/>
    <n v="141.91999999999999"/>
    <n v="141.91999999999999"/>
    <d v="2015-06-29T00:00:00"/>
    <s v="Programado"/>
    <d v="2018-01-12T00:00:00"/>
    <s v="BND21-IT185-0118"/>
    <s v="Mariana del Pozo"/>
    <m/>
    <m/>
    <m/>
    <m/>
    <s v="Electro Sumergible"/>
    <x v="1"/>
    <s v="S"/>
    <s v="Batch"/>
    <n v="5.0682499999999999"/>
    <n v="35.479999999999997"/>
    <n v="35.479999999999997"/>
    <n v="35.479999999999997"/>
    <n v="1"/>
    <n v="35"/>
    <n v="35"/>
    <n v="35"/>
    <s v="Camioneros"/>
    <m/>
    <n v="2179"/>
    <s v="A"/>
    <s v="SP- 07"/>
    <s v="Señal Picada"/>
    <x v="1"/>
    <s v="SP-216CY51W"/>
  </r>
  <r>
    <s v="BOLLAND &amp; CIA. S.A.U"/>
    <d v="2023-12-01T00:00:00"/>
    <s v="Rincon de los Sauces"/>
    <s v="Señal Picada VAM"/>
    <s v="SP- 07"/>
    <x v="0"/>
    <s v="Pozo productor "/>
    <x v="256"/>
    <s v="SP-216"/>
    <m/>
    <s v="Integridad y Corrosión"/>
    <s v="Biocida"/>
    <s v="BX960"/>
    <n v="50600926"/>
    <n v="95"/>
    <n v="2.85"/>
    <n v="92.15"/>
    <n v="10"/>
    <n v="55.29"/>
    <n v="40"/>
    <s v="Caudal de agua entre batchs"/>
    <s v="Batch Camión"/>
    <n v="2"/>
    <n v="2"/>
    <n v="110.58"/>
    <n v="110.58"/>
    <n v="110.58"/>
    <d v="2018-01-07T00:00:00"/>
    <s v="Programado"/>
    <d v="2018-01-12T00:00:00"/>
    <s v="BND21-IT185-0118"/>
    <s v="Mariana del Pozo"/>
    <m/>
    <m/>
    <m/>
    <m/>
    <s v="Electro Sumergible"/>
    <x v="1"/>
    <s v="Q"/>
    <s v="Batch"/>
    <n v="3.6859999999999999"/>
    <n v="55.29"/>
    <n v="55.29"/>
    <n v="55.29"/>
    <n v="1"/>
    <n v="55"/>
    <n v="55"/>
    <n v="55"/>
    <s v="Camioneros"/>
    <m/>
    <n v="2179"/>
    <s v="A"/>
    <s v="SP- 07"/>
    <s v="Señal Picada"/>
    <x v="1"/>
    <s v="SP-216BX960"/>
  </r>
  <r>
    <s v="BOLLAND &amp; CIA. S.A.U"/>
    <d v="2023-12-01T00:00:00"/>
    <s v="Rincon de los Sauces"/>
    <s v="Señal Picada VAM"/>
    <s v="SP- 07"/>
    <x v="0"/>
    <s v="Pozo productor "/>
    <x v="257"/>
    <s v="SP-225"/>
    <m/>
    <s v="Integridad y Corrosión"/>
    <s v="Biocida"/>
    <s v="BX960"/>
    <n v="50600926"/>
    <n v="46.6"/>
    <n v="4.194"/>
    <n v="42.405999999999999"/>
    <n v="10"/>
    <n v="20"/>
    <n v="30"/>
    <s v="Caudal de agua entre batchs"/>
    <s v="Batch Camión"/>
    <n v="2"/>
    <n v="2"/>
    <n v="40"/>
    <n v="40"/>
    <n v="40"/>
    <d v="2011-02-27T00:00:00"/>
    <s v="Programado"/>
    <d v="2017-01-25T00:00:00"/>
    <s v="BND21-IT107-0117"/>
    <s v="Mariana del Pozo"/>
    <m/>
    <m/>
    <m/>
    <m/>
    <s v="Cavidad Progresiva"/>
    <x v="1"/>
    <s v="Q"/>
    <s v="Batch"/>
    <n v="1.2721800000000001"/>
    <n v="19.079999999999998"/>
    <n v="20"/>
    <n v="20"/>
    <n v="1"/>
    <n v="19"/>
    <n v="20"/>
    <n v="20"/>
    <s v="Camioneros"/>
    <m/>
    <n v="2525"/>
    <s v="A"/>
    <s v="SP- 07"/>
    <s v="Señal Picada"/>
    <x v="1"/>
    <s v="SP-225BX960"/>
  </r>
  <r>
    <s v="BOLLAND &amp; CIA. S.A.U"/>
    <d v="2023-12-01T00:00:00"/>
    <s v="Rincon de los Sauces"/>
    <s v="Señal Picada VAM"/>
    <s v="SP- 07"/>
    <x v="0"/>
    <s v="Pozo productor "/>
    <x v="105"/>
    <s v="SP-229"/>
    <m/>
    <s v="Integridad y Corrosión"/>
    <s v="Inhibidor de corrosión"/>
    <s v="CY51W"/>
    <n v="1000232729"/>
    <n v="44.3"/>
    <n v="2.4359999999999999"/>
    <n v="41.863999999999997"/>
    <n v="0"/>
    <n v="20"/>
    <n v="60"/>
    <s v="Caudal de agua entre batchs"/>
    <s v="Batch Camión"/>
    <n v="4"/>
    <n v="4"/>
    <n v="80"/>
    <n v="80"/>
    <n v="80"/>
    <d v="2013-12-22T00:00:00"/>
    <s v="Programado"/>
    <d v="2023-03-22T00:00:00"/>
    <s v="Minuta YPF 18-4-23"/>
    <s v="Mariana del Pozo"/>
    <m/>
    <m/>
    <m/>
    <m/>
    <s v="Bombeo Mecánico"/>
    <x v="1"/>
    <s v="S"/>
    <s v="Batch&amp;Recirc"/>
    <n v="2.5118399999999999"/>
    <n v="17.579999999999998"/>
    <n v="20"/>
    <n v="20"/>
    <n v="1"/>
    <n v="18"/>
    <n v="20"/>
    <n v="20"/>
    <s v="Camioneros"/>
    <m/>
    <n v="1870"/>
    <s v="A"/>
    <s v="SP- 07"/>
    <s v="Señal Picada"/>
    <x v="1"/>
    <s v="SP-229CY51W"/>
  </r>
  <r>
    <s v="BOLLAND &amp; CIA. S.A.U"/>
    <d v="2023-12-01T00:00:00"/>
    <s v="Rincon de los Sauces"/>
    <s v="Señal Picada VAM"/>
    <s v="SP- 07"/>
    <x v="0"/>
    <s v="Pozo productor "/>
    <x v="258"/>
    <s v="SP-236"/>
    <m/>
    <s v="Integridad y Corrosión"/>
    <s v="Inhibidor de corrosión"/>
    <s v="CY51W"/>
    <n v="1000232729"/>
    <n v="25"/>
    <n v="1.5"/>
    <n v="23.5"/>
    <n v="0"/>
    <n v="35.25"/>
    <n v="100"/>
    <s v="Caudal de agua entre batchs"/>
    <s v="Batch Camión"/>
    <n v="2"/>
    <n v="2"/>
    <n v="70.5"/>
    <n v="70.5"/>
    <n v="70.5"/>
    <d v="2010-05-18T00:00:00"/>
    <s v="Programado"/>
    <d v="2023-05-31T00:00:00"/>
    <s v="0136-OESTE-23"/>
    <s v="Mariana del Pozo"/>
    <m/>
    <m/>
    <m/>
    <m/>
    <s v="Bombeo Mecánico"/>
    <x v="1"/>
    <s v="Q"/>
    <s v="Batch"/>
    <n v="2.35"/>
    <n v="35.25"/>
    <n v="35.25"/>
    <n v="35.25"/>
    <n v="1"/>
    <n v="35"/>
    <n v="35"/>
    <n v="35"/>
    <s v="Camioneros"/>
    <m/>
    <n v="3051"/>
    <s v="A"/>
    <s v="SP- 07"/>
    <s v="Señal Picada"/>
    <x v="1"/>
    <s v="SP-236CY51W"/>
  </r>
  <r>
    <s v="BOLLAND &amp; CIA. S.A.U"/>
    <d v="2023-12-01T00:00:00"/>
    <s v="Rincon de los Sauces"/>
    <s v="Señal Picada VAM"/>
    <s v="SP- 07"/>
    <x v="0"/>
    <s v="Pozo productor "/>
    <x v="258"/>
    <s v="SP-236"/>
    <m/>
    <s v="Integridad y Corrosión"/>
    <s v="Biocida"/>
    <s v="BX960"/>
    <n v="50600926"/>
    <n v="25"/>
    <n v="1.5"/>
    <n v="23.5"/>
    <n v="0"/>
    <n v="28.2"/>
    <n v="80"/>
    <s v="Caudal de agua entre batchs"/>
    <s v="Batch Camión"/>
    <n v="2"/>
    <n v="2"/>
    <n v="56.4"/>
    <n v="56.4"/>
    <n v="56.4"/>
    <d v="2010-05-18T00:00:00"/>
    <s v="Programado"/>
    <d v="2023-05-31T00:00:00"/>
    <s v="0136-OESTE-23"/>
    <s v="Mariana del Pozo"/>
    <m/>
    <m/>
    <m/>
    <m/>
    <s v="Bombeo Mecánico"/>
    <x v="1"/>
    <s v="Q"/>
    <s v="Batch"/>
    <n v="1.88"/>
    <n v="28.2"/>
    <n v="28.2"/>
    <n v="28.2"/>
    <n v="1"/>
    <n v="28"/>
    <n v="28"/>
    <n v="28"/>
    <s v="Camioneros"/>
    <m/>
    <n v="3051"/>
    <s v="A"/>
    <s v="SP- 07"/>
    <s v="Señal Picada"/>
    <x v="1"/>
    <s v="SP-236BX960"/>
  </r>
  <r>
    <s v="BOLLAND &amp; CIA. S.A.U"/>
    <d v="2023-12-01T00:00:00"/>
    <s v="Rincon de los Sauces"/>
    <s v="Señal Picada VAM"/>
    <s v="SP- 07"/>
    <x v="0"/>
    <s v="Pozo productor "/>
    <x v="259"/>
    <s v="SP-239"/>
    <m/>
    <s v="Integridad y Corrosión"/>
    <s v="Inhibidor de corrosión"/>
    <s v="CY51W"/>
    <n v="1000232729"/>
    <n v="16"/>
    <n v="1.0640000000000001"/>
    <n v="14.936"/>
    <n v="10"/>
    <n v="56.01"/>
    <n v="250"/>
    <s v="Caudal de agua entre batchs"/>
    <s v="Batch Camión"/>
    <n v="2"/>
    <n v="2"/>
    <n v="112.02"/>
    <n v="112.02"/>
    <n v="112.02"/>
    <d v="2018-05-30T00:00:00"/>
    <s v="Programado"/>
    <d v="2022-01-17T00:00:00"/>
    <s v="0009-OESTE-22"/>
    <s v="Mariana del Pozo"/>
    <m/>
    <m/>
    <m/>
    <m/>
    <s v="Bombeo Mecánico"/>
    <x v="1"/>
    <s v="Q"/>
    <s v="Batch"/>
    <n v="3.734"/>
    <n v="56.01"/>
    <n v="56.01"/>
    <n v="56.01"/>
    <n v="1"/>
    <n v="56"/>
    <n v="56"/>
    <n v="56"/>
    <s v="Camioneros"/>
    <m/>
    <n v="2035"/>
    <s v="C"/>
    <s v="SP- 07"/>
    <s v="Señal Picada"/>
    <x v="1"/>
    <s v="SP-239CY51W"/>
  </r>
  <r>
    <s v="BOLLAND &amp; CIA. S.A.U"/>
    <d v="2023-12-01T00:00:00"/>
    <s v="Rincon de los Sauces"/>
    <s v="Señal Picada VAM"/>
    <s v="SP- 07"/>
    <x v="0"/>
    <s v="Pozo productor "/>
    <x v="260"/>
    <s v="SP-246"/>
    <m/>
    <s v="Integridad y Corrosión"/>
    <s v="Inhibidor de corrosión"/>
    <s v="CY51W"/>
    <n v="1000232729"/>
    <n v="61"/>
    <n v="2.0739999999999998"/>
    <n v="58.926000000000002"/>
    <n v="10"/>
    <n v="33"/>
    <n v="80"/>
    <s v="Caudal de agua entre batchs"/>
    <s v="Batch Camión"/>
    <n v="4"/>
    <n v="0"/>
    <n v="132"/>
    <n v="0"/>
    <n v="0"/>
    <d v="2013-01-15T00:00:00"/>
    <s v="Programado"/>
    <d v="2021-01-11T00:00:00"/>
    <s v="BND21-IT561-0121"/>
    <s v="Mariana del Pozo"/>
    <m/>
    <m/>
    <m/>
    <m/>
    <s v="Cavidad Progresiva"/>
    <x v="1"/>
    <s v="S"/>
    <s v="Batch"/>
    <n v="4.71408"/>
    <n v="33"/>
    <n v="33"/>
    <n v="33"/>
    <n v="1"/>
    <n v="33"/>
    <n v="33"/>
    <n v="33"/>
    <s v="Camioneros"/>
    <m/>
    <n v="1544"/>
    <s v="A"/>
    <s v="SP- 07"/>
    <s v="Señal Picada"/>
    <x v="0"/>
    <s v="SP-246CY51W"/>
  </r>
  <r>
    <s v="BOLLAND &amp; CIA. S.A.U"/>
    <d v="2023-12-01T00:00:00"/>
    <s v="Rincon de los Sauces"/>
    <s v="Señal Picada VAM"/>
    <s v="SP- 07"/>
    <x v="0"/>
    <s v="Pozo productor "/>
    <x v="260"/>
    <s v="SP-246"/>
    <m/>
    <s v="Integridad y Corrosión"/>
    <s v="Biocida"/>
    <s v="BX960"/>
    <n v="50600926"/>
    <n v="61"/>
    <n v="2.0739999999999998"/>
    <n v="58.926000000000002"/>
    <n v="10"/>
    <n v="20.329999999999998"/>
    <n v="23"/>
    <s v="Caudal de agua entre batchs"/>
    <s v="Batch Camión"/>
    <n v="2"/>
    <n v="0"/>
    <n v="40.659999999999997"/>
    <n v="0"/>
    <n v="0"/>
    <d v="2018-09-04T00:00:00"/>
    <s v="Programado"/>
    <d v="2021-01-11T00:00:00"/>
    <s v="BND21-IT561-0121"/>
    <s v="Mariana del Pozo"/>
    <m/>
    <m/>
    <m/>
    <m/>
    <s v="Cavidad Progresiva"/>
    <x v="1"/>
    <s v="Q"/>
    <s v="Batch"/>
    <n v="1.3552979999999999"/>
    <n v="20.329999999999998"/>
    <n v="20.329999999999998"/>
    <n v="20.329999999999998"/>
    <n v="1"/>
    <n v="20"/>
    <n v="20"/>
    <n v="20"/>
    <s v="Camioneros"/>
    <m/>
    <n v="1544"/>
    <s v="A"/>
    <s v="SP- 07"/>
    <s v="Señal Picada"/>
    <x v="0"/>
    <s v="SP-246BX960"/>
  </r>
  <r>
    <s v="BOLLAND &amp; CIA. S.A.U"/>
    <d v="2023-12-01T00:00:00"/>
    <s v="Rincon de los Sauces"/>
    <s v="Señal Picada VAM"/>
    <s v="SP- 07"/>
    <x v="0"/>
    <s v="Pozo productor "/>
    <x v="261"/>
    <s v="SP-247"/>
    <m/>
    <s v="Integridad y Corrosión"/>
    <s v="Inhibidor de corrosión"/>
    <s v="CY51W"/>
    <n v="1000232729"/>
    <n v="41"/>
    <n v="1.6930000000000001"/>
    <n v="39.307000000000002"/>
    <n v="10"/>
    <n v="32.43"/>
    <n v="55"/>
    <s v="Caudal de agua entre batchs"/>
    <s v="Batch Camión"/>
    <n v="2"/>
    <n v="0"/>
    <n v="64.86"/>
    <n v="0"/>
    <n v="0"/>
    <d v="2009-10-01T00:00:00"/>
    <s v="Programado"/>
    <d v="2021-03-27T00:00:00"/>
    <s v="BND21-IT597-0321"/>
    <s v="Mariana del Pozo"/>
    <m/>
    <m/>
    <m/>
    <m/>
    <s v="Bombeo Mecánico"/>
    <x v="1"/>
    <s v="Q"/>
    <s v="Batch"/>
    <n v="2.1618850000000003"/>
    <n v="32.43"/>
    <n v="32.43"/>
    <n v="32.43"/>
    <n v="1"/>
    <n v="32"/>
    <n v="32"/>
    <n v="32"/>
    <s v="Camioneros"/>
    <m/>
    <n v="2939"/>
    <s v="B"/>
    <s v="SP- 07"/>
    <s v="Señal Picada"/>
    <x v="0"/>
    <s v="SP-247CY51W"/>
  </r>
  <r>
    <s v="BOLLAND &amp; CIA. S.A.U"/>
    <d v="2023-12-01T00:00:00"/>
    <s v="Rincon de los Sauces"/>
    <s v="Señal Picada VAM"/>
    <s v="SP- 07"/>
    <x v="0"/>
    <s v="Pozo productor "/>
    <x v="262"/>
    <s v="SP-250"/>
    <m/>
    <s v="Integridad y Corrosión"/>
    <s v="Inhibidor de corrosión"/>
    <s v="CY51W"/>
    <n v="1000232729"/>
    <n v="87.7"/>
    <n v="3.069"/>
    <n v="84.631"/>
    <n v="10"/>
    <n v="101.56"/>
    <n v="80"/>
    <s v="Caudal de agua entre batchs"/>
    <s v="Batch Camión"/>
    <n v="2"/>
    <n v="2"/>
    <n v="203.12"/>
    <n v="203.12"/>
    <n v="203.12"/>
    <d v="2016-06-28T00:00:00"/>
    <s v="Programado"/>
    <d v="2021-07-13T00:00:00"/>
    <s v="BND21-IT651-0721"/>
    <s v="Mariana del Pozo"/>
    <m/>
    <m/>
    <m/>
    <m/>
    <s v="Bombeo Mecánico"/>
    <x v="1"/>
    <s v="Q"/>
    <s v="Batch"/>
    <n v="6.7704799999999992"/>
    <n v="101.56"/>
    <n v="101.56"/>
    <n v="101.56"/>
    <n v="1"/>
    <n v="102"/>
    <n v="102"/>
    <n v="102"/>
    <s v="Camioneros"/>
    <m/>
    <n v="1482"/>
    <s v="B"/>
    <s v="SP- 07"/>
    <s v="Señal Picada"/>
    <x v="1"/>
    <s v="SP-250CY51W"/>
  </r>
  <r>
    <s v="BOLLAND &amp; CIA. S.A.U"/>
    <d v="2023-12-01T00:00:00"/>
    <s v="Rincon de los Sauces"/>
    <s v="Señal Picada VAM"/>
    <s v="SP- 07"/>
    <x v="0"/>
    <s v="Pozo productor "/>
    <x v="262"/>
    <s v="SP-250"/>
    <m/>
    <s v="Integridad y Corrosión"/>
    <s v="Biocida"/>
    <s v="BX960"/>
    <n v="50600926"/>
    <n v="87.7"/>
    <n v="3.069"/>
    <n v="84.631"/>
    <n v="10"/>
    <n v="126.95"/>
    <n v="50"/>
    <s v="Caudal de agua entre batchs"/>
    <s v="Batch Camión"/>
    <n v="1"/>
    <n v="1"/>
    <n v="126.95"/>
    <n v="126.95"/>
    <n v="126.95"/>
    <d v="2016-06-28T00:00:00"/>
    <s v="Programado"/>
    <d v="2021-07-13T00:00:00"/>
    <s v="BND21-IT651-0721"/>
    <s v="Mariana del Pozo"/>
    <m/>
    <m/>
    <m/>
    <m/>
    <s v="Bombeo Mecánico"/>
    <x v="1"/>
    <s v="M"/>
    <s v="Batch"/>
    <n v="4.2315500000000004"/>
    <n v="126.95"/>
    <n v="126.95"/>
    <n v="126.95"/>
    <n v="1"/>
    <n v="127"/>
    <n v="127"/>
    <n v="127"/>
    <s v="Camioneros"/>
    <m/>
    <n v="1482"/>
    <s v="B"/>
    <s v="SP- 07"/>
    <s v="Señal Picada"/>
    <x v="1"/>
    <s v="SP-250BX960"/>
  </r>
  <r>
    <s v="BOLLAND &amp; CIA. S.A.U"/>
    <d v="2023-12-01T00:00:00"/>
    <s v="Rincon de los Sauces"/>
    <s v="Señal Picada VAM"/>
    <s v="SP- 07"/>
    <x v="0"/>
    <s v="Pozo productor "/>
    <x v="263"/>
    <s v="SP-293a"/>
    <m/>
    <s v="Integridad y Corrosión"/>
    <s v="Inhibidor de corrosión"/>
    <s v="CY51W"/>
    <n v="1000232729"/>
    <n v="89.2"/>
    <n v="1.3380000000000001"/>
    <n v="87.861999999999995"/>
    <n v="10"/>
    <n v="20"/>
    <n v="15"/>
    <s v="Caudal de agua entre batchs"/>
    <s v="Batch Camión"/>
    <n v="2"/>
    <n v="2"/>
    <n v="40"/>
    <n v="40"/>
    <n v="40"/>
    <d v="1899-12-30T00:00:00"/>
    <s v="Programado"/>
    <d v="2020-06-30T00:00:00"/>
    <s v="BNDFI 0001-8 - Minuta YPF 30-06-2020"/>
    <s v="Mariana del Pozo"/>
    <m/>
    <m/>
    <m/>
    <m/>
    <s v="Cavidad Progresiva"/>
    <x v="1"/>
    <s v="Q"/>
    <s v="Batch"/>
    <n v="1.3179299999999998"/>
    <n v="19.77"/>
    <n v="20"/>
    <n v="20"/>
    <n v="1"/>
    <n v="20"/>
    <n v="20"/>
    <n v="20"/>
    <s v="Camioneros"/>
    <m/>
    <n v="2445"/>
    <s v="B"/>
    <s v="SP- 07"/>
    <s v="Señal Picada"/>
    <x v="1"/>
    <s v="SP-293aCY51W"/>
  </r>
  <r>
    <s v="BOLLAND &amp; CIA. S.A.U"/>
    <d v="2023-12-01T00:00:00"/>
    <s v="Rincon de los Sauces"/>
    <s v="Señal Picada VAM"/>
    <s v="SP- 07"/>
    <x v="0"/>
    <s v="Pozo productor "/>
    <x v="264"/>
    <s v="SP-296a"/>
    <m/>
    <s v="Integridad y Corrosión"/>
    <s v="Inhibidor de corrosión"/>
    <s v="CY51W"/>
    <n v="1000232729"/>
    <n v="103"/>
    <n v="2.657"/>
    <n v="100.343"/>
    <n v="10"/>
    <n v="20"/>
    <n v="28"/>
    <s v="Caudal de agua entre batchs"/>
    <s v="Batch Camión"/>
    <n v="4"/>
    <n v="0"/>
    <n v="80"/>
    <n v="0"/>
    <n v="0"/>
    <d v="2011-08-01T00:00:00"/>
    <s v="Programado"/>
    <d v="2020-06-30T00:00:00"/>
    <s v="BNDFI 0001-8 - Minuta YPF 30-06-2020"/>
    <s v="Mariana del Pozo"/>
    <m/>
    <m/>
    <m/>
    <m/>
    <s v="Cavidad Progresiva"/>
    <x v="1"/>
    <s v="S"/>
    <s v="Batch"/>
    <n v="2.8096040000000002"/>
    <n v="19.670000000000002"/>
    <n v="20"/>
    <n v="20"/>
    <n v="1"/>
    <n v="20"/>
    <n v="20"/>
    <n v="20"/>
    <s v="Camioneros"/>
    <m/>
    <n v="2435"/>
    <s v="A"/>
    <s v="SP- 07"/>
    <s v="Señal Picada"/>
    <x v="0"/>
    <s v="SP-296aCY51W"/>
  </r>
  <r>
    <s v="BOLLAND &amp; CIA. S.A.U"/>
    <d v="2023-12-01T00:00:00"/>
    <s v="Rincon de los Sauces"/>
    <s v="Señal Picada VAM"/>
    <s v="SP- 07"/>
    <x v="0"/>
    <s v="Pozo productor "/>
    <x v="265"/>
    <s v="SP-344[00]a"/>
    <m/>
    <s v="Integridad y Corrosión"/>
    <s v="Inhibidor de corrosión"/>
    <s v="CY51W"/>
    <n v="1000232729"/>
    <n v="63"/>
    <n v="1.1339999999999999"/>
    <n v="61.866"/>
    <n v="10"/>
    <n v="31.55"/>
    <n v="34"/>
    <s v="Caudal de agua entre batchs"/>
    <s v="Batch Camión"/>
    <n v="2"/>
    <n v="0"/>
    <n v="63.1"/>
    <n v="0"/>
    <n v="0"/>
    <d v="2014-12-01T00:00:00"/>
    <s v="Programado"/>
    <d v="2022-09-19T00:00:00"/>
    <s v="0258-OESTE-22"/>
    <m/>
    <m/>
    <m/>
    <m/>
    <m/>
    <s v="Bombeo Mecánico"/>
    <x v="1"/>
    <s v="Q"/>
    <s v="Batch&amp;Recirc"/>
    <n v="2.1034440000000001"/>
    <n v="31.55"/>
    <n v="31.55"/>
    <n v="31.55"/>
    <n v="1"/>
    <n v="32"/>
    <n v="32"/>
    <n v="32"/>
    <s v="Camioneros"/>
    <m/>
    <n v="2242"/>
    <s v="B"/>
    <s v="SP- 07"/>
    <s v="Señal Picada"/>
    <x v="0"/>
    <s v="SP-344[00]aCY51W"/>
  </r>
  <r>
    <s v="BOLLAND &amp; CIA. S.A.U"/>
    <d v="2023-12-01T00:00:00"/>
    <s v="Rincon de los Sauces"/>
    <s v="Señal Picada VAM"/>
    <s v="SP- 07"/>
    <x v="0"/>
    <s v="Pozo productor "/>
    <x v="266"/>
    <s v="SP-79(I)"/>
    <m/>
    <s v="Integridad y Corrosión"/>
    <s v="Inhibidor de corrosión"/>
    <s v="CY51W"/>
    <n v="1000232729"/>
    <n v="145"/>
    <n v="4.0599999999999996"/>
    <n v="140.94"/>
    <n v="10"/>
    <n v="73.989999999999995"/>
    <n v="35"/>
    <s v="Caudal de agua entre batchs"/>
    <s v="Batch Camión"/>
    <n v="2"/>
    <n v="2"/>
    <n v="147.97999999999999"/>
    <n v="147.97999999999999"/>
    <n v="147.97999999999999"/>
    <d v="2018-04-10T00:00:00"/>
    <s v="Programado"/>
    <d v="2020-12-22T00:00:00"/>
    <s v="BND21-IT549-1220"/>
    <s v="Mariana del Pozo"/>
    <m/>
    <m/>
    <m/>
    <m/>
    <s v="Cavidad Progresiva"/>
    <x v="1"/>
    <s v="Q"/>
    <s v="Batch"/>
    <n v="4.9329000000000001"/>
    <n v="73.989999999999995"/>
    <n v="73.989999999999995"/>
    <n v="73.989999999999995"/>
    <n v="1"/>
    <n v="74"/>
    <n v="74"/>
    <n v="74"/>
    <s v="Camioneros"/>
    <m/>
    <n v="1529"/>
    <s v="A"/>
    <s v="SP- 07"/>
    <s v="Señal Picada"/>
    <x v="1"/>
    <s v="SP-79(I)CY51W"/>
  </r>
  <r>
    <s v="BOLLAND &amp; CIA. S.A.U"/>
    <d v="2023-12-01T00:00:00"/>
    <s v="Rincon de los Sauces"/>
    <s v="Señal Picada VAM"/>
    <s v="SP- 07"/>
    <x v="0"/>
    <s v="Pozo productor "/>
    <x v="266"/>
    <s v="SP-79(I)"/>
    <m/>
    <s v="Integridad y Corrosión"/>
    <s v="Biocida"/>
    <s v="BX960"/>
    <n v="50600926"/>
    <n v="145"/>
    <n v="4.0599999999999996"/>
    <n v="140.94"/>
    <n v="10"/>
    <n v="42.28"/>
    <n v="20"/>
    <s v="Caudal de agua entre batchs"/>
    <s v="Batch Camión"/>
    <n v="2"/>
    <n v="2"/>
    <n v="84.56"/>
    <n v="84.56"/>
    <n v="84.56"/>
    <d v="2021-01-21T00:00:00"/>
    <s v="Programado"/>
    <d v="2020-12-22T00:00:00"/>
    <s v="BND21-IT549-1220"/>
    <s v="Mariana del Pozo"/>
    <m/>
    <m/>
    <m/>
    <m/>
    <s v="Cavidad Progresiva"/>
    <x v="1"/>
    <s v="Q"/>
    <s v="Batch"/>
    <n v="2.8188"/>
    <n v="42.28"/>
    <n v="42.28"/>
    <n v="42.28"/>
    <n v="1"/>
    <n v="42"/>
    <n v="42"/>
    <n v="42"/>
    <s v="Camioneros"/>
    <m/>
    <n v="1529"/>
    <s v="A"/>
    <s v="SP- 07"/>
    <s v="Señal Picada"/>
    <x v="1"/>
    <s v="SP-79(I)BX960"/>
  </r>
  <r>
    <s v="BOLLAND &amp; CIA. S.A.U"/>
    <d v="2023-12-01T00:00:00"/>
    <s v="Rincon de los Sauces"/>
    <s v="Señal Picada VAM"/>
    <s v="SP- 09"/>
    <x v="0"/>
    <s v="Pozo productor "/>
    <x v="267"/>
    <s v="SP-0295[00]a"/>
    <m/>
    <s v="Integridad y Corrosión"/>
    <s v="Biocida"/>
    <s v="BX960"/>
    <n v="50600926"/>
    <n v="209.8"/>
    <n v="1.909"/>
    <n v="207.89099999999999"/>
    <n v="50"/>
    <n v="93.55"/>
    <n v="30"/>
    <s v="Caudal de agua entre batchs"/>
    <s v="Batch Camión"/>
    <n v="2"/>
    <n v="2"/>
    <n v="187.1"/>
    <n v="187.1"/>
    <n v="187.1"/>
    <d v="2013-03-29T00:00:00"/>
    <s v="Programado"/>
    <d v="2019-09-06T00:00:00"/>
    <s v="BND21-IT217-0918"/>
    <s v="Mariana del Pozo"/>
    <m/>
    <m/>
    <m/>
    <m/>
    <s v="Electro Sumergible"/>
    <x v="1"/>
    <s v="Q"/>
    <s v="Batch"/>
    <n v="6.2367299999999997"/>
    <n v="93.55"/>
    <n v="93.55"/>
    <n v="93.55"/>
    <n v="1"/>
    <n v="94"/>
    <n v="94"/>
    <n v="94"/>
    <s v="Camioneros"/>
    <m/>
    <n v="1938"/>
    <s v="B"/>
    <s v="SP- 09"/>
    <s v="Señal Picada"/>
    <x v="1"/>
    <s v="SP-0295[00]aBX960"/>
  </r>
  <r>
    <s v="BOLLAND &amp; CIA. S.A.U"/>
    <d v="2023-12-01T00:00:00"/>
    <s v="Rincon de los Sauces"/>
    <s v="Señal Picada VAM"/>
    <s v="SP- 09"/>
    <x v="0"/>
    <s v="Pozo productor "/>
    <x v="109"/>
    <s v="SP-152a(I)"/>
    <m/>
    <s v="Integridad y Corrosión"/>
    <s v="Biocida"/>
    <s v="BX960"/>
    <n v="50600926"/>
    <n v="115.5"/>
    <n v="1.3169999999999999"/>
    <n v="114.18300000000001"/>
    <n v="100"/>
    <n v="20.55"/>
    <n v="12"/>
    <s v="Caudal de agua entre batchs"/>
    <s v="Batch Camión"/>
    <n v="2"/>
    <n v="2"/>
    <n v="41.1"/>
    <n v="41.1"/>
    <n v="41.1"/>
    <d v="2016-07-18T00:00:00"/>
    <s v="Programado"/>
    <d v="2020-06-30T00:00:00"/>
    <s v="BNDFI 0001-8 - Minuta YPF 30-06-2020"/>
    <s v="Mariana del Pozo"/>
    <m/>
    <m/>
    <m/>
    <m/>
    <s v="Electro Sumergible"/>
    <x v="1"/>
    <s v="Q"/>
    <s v="Batch"/>
    <n v="1.3701960000000002"/>
    <n v="20.55"/>
    <n v="20.55"/>
    <n v="20.55"/>
    <n v="1"/>
    <n v="21"/>
    <n v="21"/>
    <n v="21"/>
    <s v="Camioneros"/>
    <m/>
    <n v="2720"/>
    <s v="C"/>
    <s v="SP- 09"/>
    <s v="Señal Picada"/>
    <x v="1"/>
    <s v="SP-152a(I)BX960"/>
  </r>
  <r>
    <s v="BOLLAND &amp; CIA. S.A.U"/>
    <d v="2023-12-01T00:00:00"/>
    <s v="Rincon de los Sauces"/>
    <s v="Señal Picada VAM"/>
    <s v="SP- 09"/>
    <x v="0"/>
    <s v="Pozo productor "/>
    <x v="268"/>
    <s v="SP-228"/>
    <m/>
    <s v="Integridad y Corrosión"/>
    <s v="Inhibidor de corrosión"/>
    <s v="CY51W"/>
    <n v="1000232729"/>
    <n v="43.4"/>
    <n v="4.0279999999999996"/>
    <n v="39.372"/>
    <n v="10"/>
    <n v="32.479999999999997"/>
    <n v="55"/>
    <s v="Caudal de agua entre batchs"/>
    <s v="Batch Camión"/>
    <n v="2"/>
    <n v="2"/>
    <n v="64.959999999999994"/>
    <n v="64.959999999999994"/>
    <n v="64.959999999999994"/>
    <d v="2013-05-30T00:00:00"/>
    <s v="Programado"/>
    <d v="2020-03-16T00:00:00"/>
    <s v="BND21-IT475-0320"/>
    <s v="Mariana del Pozo"/>
    <m/>
    <m/>
    <m/>
    <m/>
    <s v="Cavidad Progresiva"/>
    <x v="1"/>
    <s v="Q"/>
    <s v="Batch"/>
    <n v="2.1654599999999999"/>
    <n v="32.479999999999997"/>
    <n v="32.479999999999997"/>
    <n v="32.479999999999997"/>
    <n v="1"/>
    <n v="32"/>
    <n v="32"/>
    <n v="32"/>
    <s v="Camioneros"/>
    <m/>
    <n v="1981"/>
    <s v="A"/>
    <s v="SP- 09"/>
    <s v="Señal Picada"/>
    <x v="1"/>
    <s v="SP-228CY51W"/>
  </r>
  <r>
    <s v="BOLLAND &amp; CIA. S.A.U"/>
    <d v="2023-12-01T00:00:00"/>
    <s v="Rincon de los Sauces"/>
    <s v="Señal Picada VAM"/>
    <s v="SP- 09"/>
    <x v="0"/>
    <s v="Pozo productor "/>
    <x v="269"/>
    <s v="SP-259"/>
    <m/>
    <s v="Integridad y Corrosión"/>
    <s v="Inhibidor de corrosión"/>
    <s v="CY51W"/>
    <n v="1000232729"/>
    <n v="80.47"/>
    <n v="5.48"/>
    <n v="74.989999999999995"/>
    <n v="200"/>
    <n v="20"/>
    <n v="35"/>
    <s v="Caudal de agua entre batchs"/>
    <s v="Batch Camión"/>
    <n v="4"/>
    <n v="4"/>
    <n v="80"/>
    <n v="80"/>
    <n v="80"/>
    <d v="2008-11-21T00:00:00"/>
    <s v="Programado"/>
    <d v="2020-06-30T00:00:00"/>
    <s v="BNDFI 0001-8 - Minuta YPF 30-06-2020"/>
    <s v="Mariana del Pozo"/>
    <m/>
    <m/>
    <m/>
    <m/>
    <s v="Bombeo Mecánico"/>
    <x v="1"/>
    <s v="S"/>
    <s v="Batch"/>
    <n v="2.6246499999999995"/>
    <n v="18.37"/>
    <n v="20"/>
    <n v="20"/>
    <n v="1"/>
    <n v="18"/>
    <n v="20"/>
    <n v="20"/>
    <s v="Camioneros"/>
    <m/>
    <n v="2683"/>
    <s v="A"/>
    <s v="SP- 09"/>
    <s v="Señal Picada"/>
    <x v="1"/>
    <s v="SP-259CY51W"/>
  </r>
  <r>
    <s v="BOLLAND &amp; CIA. S.A.U"/>
    <d v="2023-12-01T00:00:00"/>
    <s v="Rincon de los Sauces"/>
    <s v="Señal Picada VAM"/>
    <s v="SP- 09"/>
    <x v="0"/>
    <s v="Pozo productor "/>
    <x v="269"/>
    <s v="SP-259"/>
    <m/>
    <s v="Integridad y Corrosión"/>
    <s v="Biocida"/>
    <s v="BX960"/>
    <n v="50600926"/>
    <n v="80.47"/>
    <n v="5.48"/>
    <n v="74.989999999999995"/>
    <n v="200"/>
    <n v="39.369999999999997"/>
    <n v="35"/>
    <s v="Caudal de agua entre batchs"/>
    <s v="Batch Camión"/>
    <n v="2"/>
    <n v="2"/>
    <n v="78.739999999999995"/>
    <n v="78.739999999999995"/>
    <n v="78.739999999999995"/>
    <d v="2008-11-21T00:00:00"/>
    <s v="Programado"/>
    <d v="2020-06-30T00:00:00"/>
    <s v="BNDFI 0001-8 - Minuta YPF 30-06-2020"/>
    <s v="Mariana del Pozo"/>
    <m/>
    <m/>
    <m/>
    <m/>
    <s v="Bombeo Mecánico"/>
    <x v="1"/>
    <s v="Q"/>
    <s v="Batch"/>
    <n v="2.6246499999999995"/>
    <n v="39.369999999999997"/>
    <n v="39.369999999999997"/>
    <n v="39.369999999999997"/>
    <n v="1"/>
    <n v="39"/>
    <n v="39"/>
    <n v="39"/>
    <s v="Camioneros"/>
    <m/>
    <n v="2683"/>
    <s v="A"/>
    <s v="SP- 09"/>
    <s v="Señal Picada"/>
    <x v="1"/>
    <s v="SP-259BX960"/>
  </r>
  <r>
    <s v="BOLLAND &amp; CIA. S.A.U"/>
    <d v="2023-12-01T00:00:00"/>
    <s v="Rincon de los Sauces"/>
    <s v="Señal Picada VAM"/>
    <s v="SP- 09"/>
    <x v="0"/>
    <s v="Pozo productor "/>
    <x v="270"/>
    <s v="SP-260"/>
    <m/>
    <s v="Integridad y Corrosión"/>
    <s v="Inhibidor de corrosión"/>
    <s v="CY51W"/>
    <n v="1000232729"/>
    <n v="39.200000000000003"/>
    <n v="1.764"/>
    <n v="37.436"/>
    <n v="100"/>
    <n v="20"/>
    <n v="25"/>
    <s v="Caudal de agua entre batchs"/>
    <s v="Batch Camión"/>
    <n v="2"/>
    <n v="2"/>
    <n v="40"/>
    <n v="40"/>
    <n v="40"/>
    <d v="2012-07-27T00:00:00"/>
    <s v="Programado"/>
    <d v="2021-09-10T00:00:00"/>
    <s v="0199-OESTE-21"/>
    <s v="Mariana del Pozo"/>
    <m/>
    <m/>
    <m/>
    <m/>
    <s v="Cavidad Progresiva"/>
    <x v="1"/>
    <s v="Q"/>
    <s v="Batch"/>
    <n v="0.93589999999999995"/>
    <n v="14.04"/>
    <n v="20"/>
    <n v="20"/>
    <n v="1"/>
    <n v="14"/>
    <n v="20"/>
    <n v="20"/>
    <s v="Camioneros"/>
    <m/>
    <s v="S/D"/>
    <s v="A"/>
    <s v="SP- 09"/>
    <s v="Señal Picada"/>
    <x v="1"/>
    <s v="SP-260CY51W"/>
  </r>
  <r>
    <s v="BOLLAND &amp; CIA. S.A.U"/>
    <d v="2023-12-01T00:00:00"/>
    <s v="Rincon de los Sauces"/>
    <s v="Señal Picada VAM"/>
    <s v="SP- 09"/>
    <x v="0"/>
    <s v="Pozo productor "/>
    <x v="110"/>
    <s v="SP-272"/>
    <m/>
    <s v="Integridad y Corrosión"/>
    <s v="Biocida"/>
    <s v="BX960"/>
    <n v="50600926"/>
    <n v="155.6"/>
    <n v="1.2909999999999999"/>
    <n v="154.309"/>
    <n v="50"/>
    <n v="37.03"/>
    <n v="8"/>
    <s v="Caudal de agua entre batchs"/>
    <s v="Batch Camión"/>
    <n v="1"/>
    <n v="1"/>
    <n v="37.03"/>
    <n v="37.03"/>
    <n v="37.03"/>
    <d v="2011-10-24T00:00:00"/>
    <s v="Programado"/>
    <d v="2023-02-11T00:00:00"/>
    <s v="0038-OESTE-23"/>
    <s v="Mariana del Pozo"/>
    <m/>
    <m/>
    <m/>
    <m/>
    <s v="Electro Sumergible"/>
    <x v="1"/>
    <s v="M"/>
    <s v="Batch"/>
    <n v="1.234472"/>
    <n v="37.03"/>
    <n v="37.03"/>
    <n v="37.03"/>
    <n v="1"/>
    <n v="37"/>
    <n v="37"/>
    <n v="37"/>
    <s v="Camioneros"/>
    <m/>
    <n v="2886"/>
    <s v="C"/>
    <s v="SP- 09"/>
    <s v="Señal Picada"/>
    <x v="1"/>
    <s v="SP-272BX960"/>
  </r>
  <r>
    <s v="BOLLAND &amp; CIA. S.A.U"/>
    <d v="2023-12-01T00:00:00"/>
    <s v="Rincon de los Sauces"/>
    <s v="Señal Picada VAM"/>
    <s v="SP- 09"/>
    <x v="0"/>
    <s v="Pozo productor "/>
    <x v="271"/>
    <s v="SP-283"/>
    <m/>
    <s v="Integridad y Corrosión"/>
    <s v="Inhibidor de corrosión"/>
    <s v="CY51W"/>
    <n v="1000232729"/>
    <n v="52.8"/>
    <n v="7.4290000000000003"/>
    <n v="45.371000000000002"/>
    <n v="100"/>
    <n v="54.45"/>
    <n v="80"/>
    <s v="Caudal de agua entre batchs"/>
    <s v="Batch Camión"/>
    <n v="2"/>
    <n v="0"/>
    <n v="108.9"/>
    <n v="0"/>
    <n v="0"/>
    <d v="2019-02-26T00:00:00"/>
    <s v="Programado"/>
    <d v="2020-12-04T00:00:00"/>
    <s v="BND21-IT536-1120"/>
    <s v="Mariana del Pozo"/>
    <m/>
    <m/>
    <m/>
    <m/>
    <s v="Bombeo Mecánico"/>
    <x v="1"/>
    <s v="Q"/>
    <s v="Batch&amp;Recirc"/>
    <n v="3.6296800000000005"/>
    <n v="54.45"/>
    <n v="54.45"/>
    <n v="54.45"/>
    <n v="1"/>
    <n v="54"/>
    <n v="54"/>
    <n v="54"/>
    <s v="Camioneros"/>
    <m/>
    <n v="1774"/>
    <s v="A"/>
    <s v="SP- 09"/>
    <s v="Señal Picada"/>
    <x v="0"/>
    <s v="SP-283CY51W"/>
  </r>
  <r>
    <s v="BOLLAND &amp; CIA. S.A.U"/>
    <d v="2023-12-01T00:00:00"/>
    <s v="Rincon de los Sauces"/>
    <s v="Señal Picada VAM"/>
    <s v="SP- 09"/>
    <x v="0"/>
    <s v="Pozo productor "/>
    <x v="271"/>
    <s v="SP-283"/>
    <m/>
    <s v="Integridad y Corrosión"/>
    <s v="Biocida"/>
    <s v="BX960"/>
    <n v="50600926"/>
    <n v="52.8"/>
    <n v="7.4290000000000003"/>
    <n v="45.371000000000002"/>
    <n v="100"/>
    <n v="54.45"/>
    <n v="80"/>
    <s v="Caudal de agua entre batchs"/>
    <s v="Batch Camión"/>
    <n v="2"/>
    <n v="0"/>
    <n v="108.9"/>
    <n v="0"/>
    <n v="0"/>
    <d v="2019-02-26T00:00:00"/>
    <s v="Programado"/>
    <d v="2020-12-04T00:00:00"/>
    <s v="BND21-IT536-1120"/>
    <s v="Mariana del Pozo"/>
    <m/>
    <m/>
    <m/>
    <m/>
    <s v="Bombeo Mecánico"/>
    <x v="1"/>
    <s v="Q"/>
    <s v="Batch"/>
    <n v="3.6296800000000005"/>
    <n v="54.45"/>
    <n v="54.45"/>
    <n v="54.45"/>
    <n v="1"/>
    <n v="54"/>
    <n v="54"/>
    <n v="54"/>
    <s v="Camioneros"/>
    <m/>
    <n v="1774"/>
    <s v="A"/>
    <s v="SP- 09"/>
    <s v="Señal Picada"/>
    <x v="0"/>
    <s v="SP-283BX960"/>
  </r>
  <r>
    <s v="BOLLAND &amp; CIA. S.A.U"/>
    <d v="2023-12-01T00:00:00"/>
    <s v="Rincon de los Sauces"/>
    <s v="Señal Picada VAM"/>
    <s v="SP- 09"/>
    <x v="0"/>
    <s v="Pozo productor "/>
    <x v="111"/>
    <s v="SP-333[00]a"/>
    <m/>
    <s v="Integridad y Corrosión"/>
    <s v="Inhibidor de corrosión"/>
    <s v="CY51W"/>
    <n v="1000232729"/>
    <n v="54.6"/>
    <n v="0.81399999999999995"/>
    <n v="53.786000000000001"/>
    <n v="100"/>
    <n v="20"/>
    <n v="42"/>
    <s v="Caudal de agua entre batchs"/>
    <s v="Batch Camión"/>
    <n v="4"/>
    <n v="4"/>
    <n v="80"/>
    <n v="80"/>
    <n v="80"/>
    <d v="2014-12-17T00:00:00"/>
    <s v="Programado"/>
    <d v="2022-03-04T00:00:00"/>
    <s v="0053-OESTE-22"/>
    <s v="Mariana del Pozo"/>
    <m/>
    <m/>
    <m/>
    <m/>
    <s v="Cavidad Progresiva"/>
    <x v="1"/>
    <s v="S"/>
    <s v="Batch"/>
    <n v="2.2590120000000002"/>
    <n v="15.81"/>
    <n v="20"/>
    <n v="20"/>
    <n v="1"/>
    <n v="16"/>
    <n v="20"/>
    <n v="20"/>
    <s v="Camioneros"/>
    <m/>
    <n v="2543"/>
    <s v="A"/>
    <s v="SP- 09"/>
    <s v="Señal Picada"/>
    <x v="1"/>
    <s v="SP-333[00]aCY51W"/>
  </r>
  <r>
    <s v="BOLLAND &amp; CIA. S.A.U"/>
    <d v="2023-12-01T00:00:00"/>
    <s v="Rincon de los Sauces"/>
    <s v="Señal Picada VAM"/>
    <s v="SP- 09"/>
    <x v="0"/>
    <s v="Pozo productor "/>
    <x v="111"/>
    <s v="SP-333[00]a"/>
    <m/>
    <s v="Integridad y Corrosión"/>
    <s v="Biocida"/>
    <s v="BX960"/>
    <n v="50600926"/>
    <n v="54.6"/>
    <n v="0.81399999999999995"/>
    <n v="53.786000000000001"/>
    <n v="100"/>
    <n v="20.170000000000002"/>
    <n v="25"/>
    <s v="Caudal de agua entre batchs"/>
    <s v="Batch Camión"/>
    <n v="2"/>
    <n v="2"/>
    <n v="40.340000000000003"/>
    <n v="40.340000000000003"/>
    <n v="40.340000000000003"/>
    <d v="2017-01-07T00:00:00"/>
    <s v="Programado"/>
    <d v="2022-03-04T00:00:00"/>
    <s v="0053-OESTE-22"/>
    <s v="Mariana del Pozo"/>
    <m/>
    <m/>
    <m/>
    <m/>
    <s v="Cavidad Progresiva"/>
    <x v="1"/>
    <s v="Q"/>
    <s v="Batch"/>
    <n v="1.3446500000000001"/>
    <n v="20.170000000000002"/>
    <n v="20.170000000000002"/>
    <n v="20.170000000000002"/>
    <n v="1"/>
    <n v="20"/>
    <n v="20"/>
    <n v="20"/>
    <s v="Camioneros"/>
    <m/>
    <n v="2543"/>
    <s v="A"/>
    <s v="SP- 09"/>
    <s v="Señal Picada"/>
    <x v="1"/>
    <s v="SP-333[00]aBX960"/>
  </r>
  <r>
    <s v="BOLLAND &amp; CIA. S.A.U"/>
    <d v="2023-12-01T00:00:00"/>
    <s v="Rincon de los Sauces"/>
    <s v="Señal Picada VAM"/>
    <s v="SP- 09"/>
    <x v="0"/>
    <s v="Pozo productor "/>
    <x v="272"/>
    <s v="SP-334[00]a"/>
    <m/>
    <s v="Integridad y Corrosión"/>
    <s v="Inhibidor de corrosión"/>
    <s v="CY51W"/>
    <n v="1000232729"/>
    <n v="44.8"/>
    <n v="0.67200000000000004"/>
    <n v="44.128"/>
    <n v="50"/>
    <n v="26.48"/>
    <n v="40"/>
    <s v="Caudal de agua entre batchs"/>
    <s v="Batch Camión"/>
    <n v="2"/>
    <n v="2"/>
    <n v="52.96"/>
    <n v="52.96"/>
    <n v="52.96"/>
    <d v="2015-07-13T00:00:00"/>
    <s v="Programado"/>
    <d v="2021-07-28T00:00:00"/>
    <s v="BND21-IT660-0721"/>
    <m/>
    <m/>
    <m/>
    <m/>
    <m/>
    <s v="Bombeo Mecánico"/>
    <x v="1"/>
    <s v="Q"/>
    <s v="Batch"/>
    <n v="1.7651199999999998"/>
    <n v="26.48"/>
    <n v="26.48"/>
    <n v="26.48"/>
    <n v="1"/>
    <n v="26"/>
    <n v="26"/>
    <n v="26"/>
    <s v="Camioneros"/>
    <m/>
    <n v="1889"/>
    <s v="C"/>
    <s v="SP- 09"/>
    <s v="Señal Picada"/>
    <x v="1"/>
    <s v="SP-334[00]aCY51W"/>
  </r>
  <r>
    <s v="BOLLAND &amp; CIA. S.A.U"/>
    <d v="2023-12-01T00:00:00"/>
    <s v="Rincon de los Sauces"/>
    <s v="Señal Picada VAM"/>
    <s v="SP- 09"/>
    <x v="0"/>
    <s v="Pozo productor "/>
    <x v="273"/>
    <s v="SP-426a"/>
    <m/>
    <s v="Integridad y Corrosión"/>
    <s v="Inhibidor de corrosión"/>
    <s v="CY51W"/>
    <n v="1000232729"/>
    <n v="34.299999999999997"/>
    <n v="6.86"/>
    <n v="27.44"/>
    <n v="100"/>
    <n v="20"/>
    <n v="100"/>
    <s v="Caudal de agua entre batchs"/>
    <s v="Batch Camión"/>
    <n v="4"/>
    <n v="4"/>
    <n v="80"/>
    <n v="80"/>
    <n v="80"/>
    <d v="2013-04-24T00:00:00"/>
    <s v="Programado"/>
    <d v="2020-06-30T00:00:00"/>
    <s v="BNDFI 0001-8 - Minuta YPF 30-06-2020"/>
    <s v="Mariana del Pozo"/>
    <m/>
    <m/>
    <m/>
    <m/>
    <s v="Bombeo Mecánico"/>
    <x v="1"/>
    <s v="S"/>
    <s v="Batch"/>
    <n v="2.7440000000000002"/>
    <n v="19.21"/>
    <n v="20"/>
    <n v="20"/>
    <n v="1"/>
    <n v="19"/>
    <n v="20"/>
    <n v="20"/>
    <s v="Camioneros"/>
    <m/>
    <s v="S/D"/>
    <s v="A"/>
    <s v="SP- 09"/>
    <s v="Señal Picada"/>
    <x v="1"/>
    <s v="SP-426aCY51W"/>
  </r>
  <r>
    <s v="BOLLAND &amp; CIA. S.A.U"/>
    <d v="2023-12-01T00:00:00"/>
    <s v="Rincon de los Sauces"/>
    <s v="Señal Picada VAM"/>
    <s v="SP- 09"/>
    <x v="0"/>
    <s v="Pozo productor "/>
    <x v="274"/>
    <s v="SP-428a"/>
    <m/>
    <s v="Integridad y Corrosión"/>
    <s v="Inhibidor de corrosión"/>
    <s v="CY51W"/>
    <n v="1000232729"/>
    <n v="19.93"/>
    <n v="2.8980000000000001"/>
    <n v="17.032"/>
    <n v="150"/>
    <n v="38.32"/>
    <n v="150"/>
    <s v="Caudal de agua entre batchs"/>
    <s v="Batch Camión"/>
    <n v="2"/>
    <n v="2"/>
    <n v="76.64"/>
    <n v="76.64"/>
    <n v="76.64"/>
    <d v="2016-06-26T00:00:00"/>
    <s v="Programado"/>
    <d v="2019-11-22T00:00:00"/>
    <s v="BNDFI 0001-8 - Minuta YPF 22-11-2019"/>
    <s v="Mariana del Pozo"/>
    <m/>
    <m/>
    <m/>
    <m/>
    <s v="Cavidad Progresiva"/>
    <x v="1"/>
    <s v="Q"/>
    <s v="Batch"/>
    <n v="2.5548000000000002"/>
    <n v="38.32"/>
    <n v="38.32"/>
    <n v="38.32"/>
    <n v="1"/>
    <n v="38"/>
    <n v="38"/>
    <n v="38"/>
    <s v="Camioneros"/>
    <m/>
    <n v="2982"/>
    <s v="A"/>
    <s v="SP- 09"/>
    <s v="Señal Picada"/>
    <x v="1"/>
    <s v="SP-428aCY51W"/>
  </r>
  <r>
    <s v="BOLLAND &amp; CIA. S.A.U"/>
    <d v="2023-12-01T00:00:00"/>
    <s v="Rincon de los Sauces"/>
    <s v="Señal Picada VAM"/>
    <s v="SP- 09"/>
    <x v="0"/>
    <s v="Pozo productor "/>
    <x v="275"/>
    <s v="SP-429a"/>
    <m/>
    <s v="Integridad y Corrosión"/>
    <s v="Inhibidor de corrosión"/>
    <s v="CY51W"/>
    <n v="1000232729"/>
    <n v="59.3"/>
    <n v="2.4140000000000001"/>
    <n v="56.886000000000003"/>
    <n v="10"/>
    <n v="20"/>
    <n v="30"/>
    <s v="Caudal de agua entre batchs"/>
    <s v="Batch Camión"/>
    <n v="4"/>
    <n v="4"/>
    <n v="80"/>
    <n v="80"/>
    <n v="80"/>
    <d v="2013-08-27T00:00:00"/>
    <s v="Programado"/>
    <d v="2021-09-07T00:00:00"/>
    <s v="0196-OESTE-21"/>
    <s v="Mariana del Pozo"/>
    <m/>
    <m/>
    <m/>
    <m/>
    <s v="Cavidad Progresiva"/>
    <x v="1"/>
    <s v="S"/>
    <s v="Batch&amp;Recirc"/>
    <n v="1.7065800000000002"/>
    <n v="11.95"/>
    <n v="20"/>
    <n v="20"/>
    <n v="1"/>
    <n v="12"/>
    <n v="20"/>
    <n v="20"/>
    <s v="Camioneros"/>
    <m/>
    <n v="1991"/>
    <s v="B"/>
    <s v="SP- 09"/>
    <s v="Señal Picada"/>
    <x v="1"/>
    <s v="SP-429aCY51W"/>
  </r>
  <r>
    <s v="BOLLAND &amp; CIA. S.A.U"/>
    <d v="2023-12-01T00:00:00"/>
    <s v="Rincon de los Sauces"/>
    <s v="Señal Picada VAM"/>
    <s v="SP-10"/>
    <x v="0"/>
    <s v="Pozo productor "/>
    <x v="276"/>
    <s v="SP-517[00]a"/>
    <m/>
    <s v="Integridad y Corrosión"/>
    <s v="Biocida"/>
    <s v="BX960"/>
    <n v="50600926"/>
    <n v="10.6"/>
    <n v="1.6659999999999999"/>
    <n v="8.9339999999999993"/>
    <n v="200"/>
    <n v="20"/>
    <n v="130"/>
    <s v="Caudal de agua entre batchs"/>
    <s v="Batch Camión"/>
    <n v="2"/>
    <n v="2"/>
    <n v="40"/>
    <n v="40"/>
    <n v="40"/>
    <d v="2018-01-18T00:00:00"/>
    <s v="Programado"/>
    <d v="2021-06-26T00:00:00"/>
    <s v="BND21-IT640-0621"/>
    <s v="Mariana del Pozo"/>
    <m/>
    <m/>
    <m/>
    <m/>
    <s v="Bombeo Mecánico"/>
    <x v="1"/>
    <s v="Q"/>
    <s v="Batch"/>
    <n v="1.1614199999999999"/>
    <n v="17.420000000000002"/>
    <n v="20"/>
    <n v="20"/>
    <n v="1"/>
    <n v="17"/>
    <n v="20"/>
    <n v="20"/>
    <s v="Camioneros"/>
    <m/>
    <n v="2171"/>
    <s v="B"/>
    <s v="SP-10"/>
    <s v="Señal Picada"/>
    <x v="1"/>
    <s v="SP-517[00]aBX960"/>
  </r>
  <r>
    <s v="BOLLAND &amp; CIA. S.A.U"/>
    <d v="2023-12-01T00:00:00"/>
    <s v="Rincon de los Sauces"/>
    <s v="Señal Picada VAM"/>
    <s v="SP-10"/>
    <x v="0"/>
    <s v="Pozo productor "/>
    <x v="276"/>
    <s v="SP-517[00]a"/>
    <m/>
    <s v="Integridad y Corrosión"/>
    <s v="Inhibidor de corrosión"/>
    <s v="CY51W"/>
    <n v="1000232729"/>
    <n v="10.6"/>
    <n v="1.6659999999999999"/>
    <n v="8.9339999999999993"/>
    <n v="200"/>
    <n v="20"/>
    <n v="130"/>
    <s v="Caudal de agua entre batchs"/>
    <s v="Batch Camión"/>
    <n v="2"/>
    <n v="2"/>
    <n v="40"/>
    <n v="40"/>
    <n v="40"/>
    <d v="2018-01-18T00:00:00"/>
    <s v="Programado"/>
    <d v="2021-06-26T00:00:00"/>
    <s v="BND21-IT640-0621"/>
    <s v="Mariana del Pozo"/>
    <m/>
    <m/>
    <m/>
    <m/>
    <s v="Bombeo Mecánico"/>
    <x v="1"/>
    <s v="Q"/>
    <s v="Batch"/>
    <n v="1.1614199999999999"/>
    <n v="17.420000000000002"/>
    <n v="20"/>
    <n v="20"/>
    <n v="1"/>
    <n v="17"/>
    <n v="20"/>
    <n v="20"/>
    <s v="Camioneros"/>
    <m/>
    <n v="2171"/>
    <s v="B"/>
    <s v="SP-10"/>
    <s v="Señal Picada"/>
    <x v="1"/>
    <s v="SP-517[00]aCY51W"/>
  </r>
  <r>
    <s v="BOLLAND &amp; CIA. S.A.U"/>
    <d v="2023-12-01T00:00:00"/>
    <s v="Rincon de los Sauces"/>
    <s v="Señal Picada VAM"/>
    <s v="SP-10"/>
    <x v="0"/>
    <s v="Pozo productor "/>
    <x v="277"/>
    <s v="SP-501[00]a"/>
    <m/>
    <s v="Integridad y Corrosión"/>
    <s v="Biocida"/>
    <s v="BX960"/>
    <n v="50600926"/>
    <n v="58.7"/>
    <n v="1.802"/>
    <n v="56.898000000000003"/>
    <n v="180"/>
    <n v="20.48"/>
    <n v="12"/>
    <s v="Caudal de agua entre batchs"/>
    <s v="Batch Camión"/>
    <n v="1"/>
    <n v="1"/>
    <n v="20.48"/>
    <n v="20.48"/>
    <n v="20.48"/>
    <d v="2021-03-03T00:00:00"/>
    <s v="Programado"/>
    <d v="2022-01-18T00:00:00"/>
    <s v="0010-OESTE-22"/>
    <s v="Mariana del Pozo"/>
    <m/>
    <m/>
    <m/>
    <m/>
    <s v="Cavidad Progresiva"/>
    <x v="1"/>
    <s v="M"/>
    <s v="Batch&amp;Recirc"/>
    <n v="0.68277600000000005"/>
    <n v="20.48"/>
    <n v="20.48"/>
    <n v="20.48"/>
    <n v="1"/>
    <n v="20"/>
    <n v="20"/>
    <n v="20"/>
    <s v="Camioneros"/>
    <m/>
    <s v="S/D"/>
    <s v="B"/>
    <s v="SP-10"/>
    <s v="Señal Picada"/>
    <x v="1"/>
    <s v="SP-501[00]aBX960"/>
  </r>
  <r>
    <s v="BOLLAND &amp; CIA. S.A.U"/>
    <d v="2023-12-01T00:00:00"/>
    <s v="Rincon de los Sauces"/>
    <s v="Señal Picada VAM"/>
    <s v="SP-10"/>
    <x v="0"/>
    <s v="Pozo productor "/>
    <x v="277"/>
    <s v="SP-501[00]a"/>
    <m/>
    <s v="Integridad y Corrosión"/>
    <s v="Inhibidor de corrosión"/>
    <s v="CY51W"/>
    <n v="1000232729"/>
    <n v="58.7"/>
    <n v="1.802"/>
    <n v="56.898000000000003"/>
    <n v="180"/>
    <n v="42.67"/>
    <n v="25"/>
    <s v="Caudal de agua entre batchs"/>
    <s v="Batch Camión"/>
    <n v="1"/>
    <n v="1"/>
    <n v="42.67"/>
    <n v="42.67"/>
    <n v="42.67"/>
    <d v="2021-03-03T00:00:00"/>
    <s v="Programado"/>
    <d v="2022-01-18T00:00:00"/>
    <s v="0010-OESTE-22"/>
    <s v="Mariana del Pozo"/>
    <m/>
    <m/>
    <m/>
    <m/>
    <s v="Cavidad Progresiva"/>
    <x v="1"/>
    <s v="M"/>
    <s v="Batch&amp;Recirc"/>
    <n v="1.42245"/>
    <n v="42.67"/>
    <n v="42.67"/>
    <n v="42.67"/>
    <n v="1"/>
    <n v="43"/>
    <n v="43"/>
    <n v="43"/>
    <s v="Camioneros"/>
    <m/>
    <s v="S/D"/>
    <s v="B"/>
    <s v="SP-10"/>
    <s v="Señal Picada"/>
    <x v="1"/>
    <s v="SP-501[00]aCY51W"/>
  </r>
  <r>
    <s v="BOLLAND &amp; CIA. S.A.U"/>
    <d v="2023-12-01T00:00:00"/>
    <s v="Rincon de los Sauces"/>
    <s v="Señal Picada VAM"/>
    <s v="SP- 09"/>
    <x v="0"/>
    <s v="Pozo productor "/>
    <x v="278"/>
    <s v="SP-518[00]a"/>
    <m/>
    <s v="Integridad y Corrosión"/>
    <s v="Inhibidor de corrosión"/>
    <s v="CY51W"/>
    <n v="1000232729"/>
    <n v="51.5"/>
    <n v="1.895"/>
    <n v="49.604999999999997"/>
    <n v="200"/>
    <n v="63.99"/>
    <n v="86"/>
    <s v="Caudal de agua entre batchs"/>
    <s v="Batch Camión"/>
    <n v="2"/>
    <n v="2"/>
    <n v="127.98"/>
    <n v="127.98"/>
    <n v="127.98"/>
    <d v="2018-03-28T00:00:00"/>
    <s v="Programado"/>
    <d v="2021-07-13T00:00:00"/>
    <s v="BND21-IT652-0721"/>
    <s v="Mariana del Pozo"/>
    <m/>
    <m/>
    <m/>
    <m/>
    <s v="Bombeo Mecánico"/>
    <x v="1"/>
    <s v="Q"/>
    <s v="Batch"/>
    <n v="4.2660299999999998"/>
    <n v="63.99"/>
    <n v="63.99"/>
    <n v="63.99"/>
    <n v="1"/>
    <n v="64"/>
    <n v="64"/>
    <n v="64"/>
    <s v="Camioneros"/>
    <m/>
    <n v="2101"/>
    <s v="B"/>
    <s v="SP- 09"/>
    <s v="Señal Picada"/>
    <x v="1"/>
    <s v="SP-518[00]aCY51W"/>
  </r>
  <r>
    <s v="BOLLAND &amp; CIA. S.A.U"/>
    <d v="2023-12-01T00:00:00"/>
    <s v="Rincon de los Sauces"/>
    <s v="Señal Picada VAM"/>
    <s v="SP- 09"/>
    <x v="0"/>
    <s v="Pozo productor "/>
    <x v="278"/>
    <s v="SP-518[00]a"/>
    <m/>
    <s v="Integridad y Corrosión"/>
    <s v="Biocida"/>
    <s v="BX960"/>
    <n v="50600926"/>
    <n v="51.5"/>
    <n v="1.895"/>
    <n v="49.604999999999997"/>
    <n v="200"/>
    <n v="43.16"/>
    <n v="58"/>
    <s v="Caudal de agua entre batchs"/>
    <s v="Batch Camión"/>
    <n v="2"/>
    <n v="2"/>
    <n v="86.32"/>
    <n v="86.32"/>
    <n v="86.32"/>
    <d v="2018-03-28T00:00:00"/>
    <s v="Programado"/>
    <d v="2021-07-13T00:00:00"/>
    <s v="BND21-IT652-0721"/>
    <s v="Mariana del Pozo"/>
    <m/>
    <m/>
    <m/>
    <m/>
    <s v="Bombeo Mecánico"/>
    <x v="1"/>
    <s v="Q"/>
    <s v="Batch&amp;Recirc"/>
    <n v="2.8770899999999995"/>
    <n v="43.16"/>
    <n v="43.16"/>
    <n v="43.16"/>
    <n v="1"/>
    <n v="43"/>
    <n v="43"/>
    <n v="43"/>
    <s v="Camioneros"/>
    <m/>
    <n v="2101"/>
    <s v="B"/>
    <s v="SP- 09"/>
    <s v="Señal Picada"/>
    <x v="1"/>
    <s v="SP-518[00]aBX960"/>
  </r>
  <r>
    <s v="BOLLAND &amp; CIA. S.A.U"/>
    <d v="2023-12-01T00:00:00"/>
    <s v="Rincon de los Sauces"/>
    <s v="Señal Picada VAM"/>
    <s v="SP- 09"/>
    <x v="0"/>
    <s v="Pozo productor "/>
    <x v="279"/>
    <s v="SP-86a(I)"/>
    <m/>
    <s v="Integridad y Corrosión"/>
    <s v="Inhibidor de corrosión"/>
    <s v="CY51W"/>
    <n v="1000232729"/>
    <n v="54.1"/>
    <n v="2.1640000000000001"/>
    <n v="51.936"/>
    <n v="100"/>
    <n v="32.72"/>
    <n v="90"/>
    <s v="Caudal de agua entre batchs"/>
    <s v="Batch Camión"/>
    <n v="4"/>
    <n v="4"/>
    <n v="130.88"/>
    <n v="130.88"/>
    <n v="130.88"/>
    <d v="2014-12-16T00:00:00"/>
    <s v="Programado"/>
    <d v="2018-11-27T00:00:00"/>
    <s v="BND21-IT278-1118"/>
    <s v="Mariana del Pozo"/>
    <m/>
    <m/>
    <m/>
    <m/>
    <s v="Bombeo Mecánico"/>
    <x v="1"/>
    <s v="S"/>
    <s v="Batch"/>
    <n v="4.6742400000000002"/>
    <n v="32.72"/>
    <n v="32.72"/>
    <n v="32.72"/>
    <n v="1"/>
    <n v="33"/>
    <n v="33"/>
    <n v="33"/>
    <s v="Camioneros"/>
    <m/>
    <n v="1866"/>
    <s v="B"/>
    <s v="SP- 09"/>
    <s v="Señal Picada"/>
    <x v="1"/>
    <s v="SP-86a(I)CY51W"/>
  </r>
  <r>
    <s v="BOLLAND &amp; CIA. S.A.U"/>
    <d v="2023-12-01T00:00:00"/>
    <s v="Rincon de los Sauces"/>
    <s v="Señal Picada VAM"/>
    <s v="SP- 09"/>
    <x v="0"/>
    <s v="Pozo productor "/>
    <x v="279"/>
    <s v="SP-86a(I)"/>
    <m/>
    <s v="Integridad y Corrosión"/>
    <s v="Biocida"/>
    <s v="BX960"/>
    <n v="50600926"/>
    <n v="54.1"/>
    <n v="2.1640000000000001"/>
    <n v="51.936"/>
    <n v="100"/>
    <n v="50.64"/>
    <n v="65"/>
    <s v="Caudal de agua entre batchs"/>
    <s v="Batch Camión"/>
    <n v="2"/>
    <n v="2"/>
    <n v="101.28"/>
    <n v="101.28"/>
    <n v="101.28"/>
    <d v="2014-12-16T00:00:00"/>
    <s v="Programado"/>
    <d v="2018-11-27T00:00:00"/>
    <s v="BND21-IT278-1118"/>
    <s v="Mariana del Pozo"/>
    <m/>
    <m/>
    <m/>
    <m/>
    <s v="Bombeo Mecánico"/>
    <x v="1"/>
    <s v="Q"/>
    <s v="Batch&amp;Recirc"/>
    <n v="3.3758400000000002"/>
    <n v="50.64"/>
    <n v="50.64"/>
    <n v="50.64"/>
    <n v="1"/>
    <n v="51"/>
    <n v="51"/>
    <n v="51"/>
    <s v="Camioneros"/>
    <m/>
    <n v="1866"/>
    <s v="B"/>
    <s v="SP- 09"/>
    <s v="Señal Picada"/>
    <x v="1"/>
    <s v="SP-86a(I)BX960"/>
  </r>
  <r>
    <s v="BOLLAND &amp; CIA. S.A.U"/>
    <d v="2023-12-01T00:00:00"/>
    <s v="Rincon de los Sauces"/>
    <s v="Señal Picada VAM"/>
    <s v="SP- 09"/>
    <x v="0"/>
    <s v="Pozo productor "/>
    <x v="280"/>
    <s v="SP-90(I)[00]a"/>
    <m/>
    <s v="Integridad y Corrosión"/>
    <s v="Biocida"/>
    <s v="BX960"/>
    <n v="50600926"/>
    <n v="36"/>
    <n v="5.76"/>
    <n v="30.24"/>
    <n v="100"/>
    <n v="20"/>
    <n v="40"/>
    <s v="Caudal de agua entre batchs"/>
    <s v="Batch Camión"/>
    <n v="2"/>
    <n v="2"/>
    <n v="40"/>
    <n v="40"/>
    <n v="40"/>
    <d v="2019-05-21T00:00:00"/>
    <s v="Programado"/>
    <d v="2020-10-22T00:00:00"/>
    <s v="BND21-IT519-1020"/>
    <s v="Mariana del Pozo"/>
    <m/>
    <m/>
    <m/>
    <m/>
    <s v="Bombeo Mecánico"/>
    <x v="1"/>
    <s v="Q"/>
    <s v="Batch"/>
    <n v="1.2096"/>
    <n v="18.14"/>
    <n v="20"/>
    <n v="20"/>
    <n v="1"/>
    <n v="18"/>
    <n v="20"/>
    <n v="20"/>
    <s v="Camioneros"/>
    <m/>
    <n v="1697"/>
    <s v="A"/>
    <s v="SP- 09"/>
    <s v="Señal Picada"/>
    <x v="1"/>
    <s v="SP-90(I)[00]aBX960"/>
  </r>
  <r>
    <s v="BOLLAND &amp; CIA. S.A.U"/>
    <d v="2023-12-01T00:00:00"/>
    <s v="Rincon de los Sauces"/>
    <s v="Señal Picada VAM"/>
    <s v="SP- 09"/>
    <x v="0"/>
    <s v="Pozo productor "/>
    <x v="280"/>
    <s v="SP-90(I)[00]a"/>
    <m/>
    <s v="Integridad y Corrosión"/>
    <s v="Inhibidor de corrosión"/>
    <s v="CY51W"/>
    <n v="1000232729"/>
    <n v="36"/>
    <n v="5.76"/>
    <n v="30.24"/>
    <n v="100"/>
    <n v="20"/>
    <n v="75"/>
    <s v="Caudal de agua entre batchs"/>
    <s v="Batch Camión"/>
    <n v="4"/>
    <n v="4"/>
    <n v="80"/>
    <n v="80"/>
    <n v="80"/>
    <d v="2015-12-02T00:00:00"/>
    <s v="Programado"/>
    <d v="2020-10-22T00:00:00"/>
    <s v="BND21-IT519-1020"/>
    <s v="Mariana del Pozo"/>
    <m/>
    <m/>
    <m/>
    <m/>
    <s v="Bombeo Mecánico"/>
    <x v="1"/>
    <s v="S"/>
    <s v="Batch&amp;Recirc"/>
    <n v="2.2679999999999998"/>
    <n v="15.88"/>
    <n v="20"/>
    <n v="20"/>
    <n v="1"/>
    <n v="16"/>
    <n v="20"/>
    <n v="20"/>
    <s v="Camioneros"/>
    <m/>
    <n v="1697"/>
    <s v="A"/>
    <s v="SP- 09"/>
    <s v="Señal Picada"/>
    <x v="1"/>
    <s v="SP-90(I)[00]aCY51W"/>
  </r>
  <r>
    <s v="BOLLAND &amp; CIA. S.A.U"/>
    <d v="2023-12-01T00:00:00"/>
    <s v="Rincon de los Sauces"/>
    <s v="Señal Picada VAM"/>
    <s v="VAM"/>
    <x v="3"/>
    <s v="Pozo productor "/>
    <x v="147"/>
    <s v="VAM-25a"/>
    <m/>
    <s v="Integridad y Corrosión"/>
    <s v="Inhibidor de corrosión"/>
    <s v="CY51W"/>
    <n v="1000232729"/>
    <n v="68"/>
    <n v="8.2959999999999994"/>
    <n v="59.704000000000001"/>
    <n v="2700"/>
    <n v="35.82"/>
    <n v="40"/>
    <s v="Caudal de agua entre batchs"/>
    <s v="Batch Camión"/>
    <n v="2"/>
    <n v="2"/>
    <n v="71.64"/>
    <n v="71.64"/>
    <n v="71.64"/>
    <d v="2020-11-12T00:00:00"/>
    <s v="Programado"/>
    <d v="2022-01-25T00:00:00"/>
    <s v="0018-OESTE-22"/>
    <s v="Mariana del Pozo"/>
    <m/>
    <m/>
    <m/>
    <m/>
    <s v="Electro Sumergible"/>
    <x v="1"/>
    <s v="Q"/>
    <s v="Batch"/>
    <n v="2.3881600000000001"/>
    <n v="35.82"/>
    <n v="35.82"/>
    <n v="35.82"/>
    <n v="1"/>
    <n v="36"/>
    <n v="36"/>
    <n v="36"/>
    <s v="VAM"/>
    <m/>
    <n v="1470"/>
    <s v="A"/>
    <s v="VAM"/>
    <s v="Volcán Auca Mahuida"/>
    <x v="1"/>
    <s v="VAM-25aCY51W"/>
  </r>
  <r>
    <s v="BOLLAND &amp; CIA. S.A.U"/>
    <d v="2023-12-01T00:00:00"/>
    <s v="Rincon de los Sauces"/>
    <s v="Señal Picada VAM"/>
    <s v="VAM"/>
    <x v="3"/>
    <s v="Pozo productor "/>
    <x v="123"/>
    <s v="VAM-15a"/>
    <m/>
    <s v="Integridad y Corrosión"/>
    <s v="Inhibidor de corrosión"/>
    <s v="CY51W"/>
    <n v="1000232729"/>
    <n v="11.04"/>
    <n v="4.968"/>
    <n v="6.0720000000000001"/>
    <n v="1100"/>
    <n v="29.15"/>
    <n v="160"/>
    <s v="Caudal de agua entre batchs"/>
    <s v="Batch Camión"/>
    <n v="1"/>
    <n v="1"/>
    <n v="29.15"/>
    <n v="29.15"/>
    <n v="29.15"/>
    <d v="2013-03-29T00:00:00"/>
    <s v="Programado"/>
    <d v="2022-11-29T00:00:00"/>
    <s v="0322-OESTE-22"/>
    <s v="Mariana del Pozo"/>
    <m/>
    <m/>
    <m/>
    <m/>
    <s v="Bombeo Mecánico"/>
    <x v="1"/>
    <s v="M"/>
    <s v="Batch"/>
    <n v="0.97151999999999994"/>
    <n v="29.15"/>
    <n v="29.15"/>
    <n v="29.15"/>
    <n v="1"/>
    <n v="29"/>
    <n v="29"/>
    <n v="29"/>
    <s v="VAM"/>
    <m/>
    <n v="2898"/>
    <s v="B"/>
    <s v="VAM"/>
    <s v="Volcán Auca Mahuida"/>
    <x v="1"/>
    <s v="VAM-15aCY51W"/>
  </r>
  <r>
    <s v="BOLLAND &amp; CIA. S.A.U"/>
    <d v="2023-12-01T00:00:00"/>
    <s v="Rincon de los Sauces"/>
    <s v="Señal Picada VAM"/>
    <s v="VAM"/>
    <x v="3"/>
    <s v="Pozo productor "/>
    <x v="129"/>
    <s v="VAM-27a"/>
    <m/>
    <s v="Integridad y Corrosión"/>
    <s v="Biocida"/>
    <s v="BX960"/>
    <n v="50600926"/>
    <n v="18"/>
    <n v="8.1"/>
    <n v="9.9"/>
    <n v="2000"/>
    <n v="59.4"/>
    <n v="400"/>
    <s v="Caudal de agua entre batchs"/>
    <s v="Batch Camión"/>
    <n v="2"/>
    <n v="2"/>
    <n v="118.8"/>
    <n v="118.8"/>
    <n v="118.8"/>
    <d v="2017-10-08T00:00:00"/>
    <s v="Programado"/>
    <d v="2022-12-14T00:00:00"/>
    <s v="0328-OESTE-22"/>
    <s v="Mariana del Pozo"/>
    <m/>
    <m/>
    <m/>
    <m/>
    <s v="Bombeo Mecánico"/>
    <x v="1"/>
    <s v="Q"/>
    <s v="Batch"/>
    <n v="3.96"/>
    <n v="59.4"/>
    <n v="59.4"/>
    <n v="59.4"/>
    <n v="1"/>
    <n v="59"/>
    <n v="59"/>
    <n v="59"/>
    <s v="VAM"/>
    <m/>
    <n v="1845"/>
    <s v="A"/>
    <s v="VAM"/>
    <s v="Volcán Auca Mahuida"/>
    <x v="1"/>
    <s v="VAM-27aBX960"/>
  </r>
  <r>
    <s v="BOLLAND &amp; CIA. S.A.U"/>
    <d v="2023-12-01T00:00:00"/>
    <s v="Rincon de los Sauces"/>
    <s v="Señal Picada VAM"/>
    <s v="VAM"/>
    <x v="3"/>
    <s v="Pozo productor "/>
    <x v="281"/>
    <s v="VAM-31a"/>
    <m/>
    <s v="Integridad y Corrosión"/>
    <s v="Inhibidor de corrosión"/>
    <s v="CY51W"/>
    <n v="1000232729"/>
    <n v="39.520000000000003"/>
    <n v="35.173000000000002"/>
    <n v="4.3470000000000004"/>
    <n v="786"/>
    <n v="20"/>
    <n v="100"/>
    <s v="Caudal de agua entre batchs"/>
    <s v="Batch Camión"/>
    <n v="2"/>
    <n v="2"/>
    <n v="40"/>
    <n v="40"/>
    <n v="40"/>
    <d v="2017-01-27T00:00:00"/>
    <s v="Programado"/>
    <d v="2020-09-25T00:00:00"/>
    <s v="BND21-IT512-0920"/>
    <s v="Mariana del Pozo"/>
    <m/>
    <m/>
    <m/>
    <m/>
    <s v="Electro Sumergible"/>
    <x v="1"/>
    <s v="Q"/>
    <s v="Batch"/>
    <n v="0.43470000000000003"/>
    <n v="6.52"/>
    <n v="20"/>
    <n v="20"/>
    <n v="1"/>
    <n v="7"/>
    <n v="20"/>
    <n v="20"/>
    <s v="VAM"/>
    <m/>
    <n v="1916"/>
    <s v="A"/>
    <s v="VAM"/>
    <s v="Volcán Auca Mahuida"/>
    <x v="1"/>
    <s v="VAM-31aCY51W"/>
  </r>
  <r>
    <s v="BOLLAND &amp; CIA. S.A.U"/>
    <d v="2023-12-01T00:00:00"/>
    <s v="Rincon de los Sauces"/>
    <s v="Señal Picada VAM"/>
    <s v="VAM"/>
    <x v="3"/>
    <s v="Pozo productor "/>
    <x v="132"/>
    <s v="VAM-46a"/>
    <m/>
    <s v="Integridad y Corrosión"/>
    <s v="Inhibidor de corrosión"/>
    <s v="CY51W"/>
    <n v="1000232729"/>
    <n v="29.25"/>
    <n v="5.85"/>
    <n v="23.4"/>
    <n v="780"/>
    <n v="24.57"/>
    <n v="70"/>
    <s v="Caudal de agua entre batchs"/>
    <s v="Batch Camión"/>
    <n v="2"/>
    <n v="2"/>
    <n v="49.14"/>
    <n v="49.14"/>
    <n v="49.14"/>
    <d v="2014-09-05T00:00:00"/>
    <s v="Programado"/>
    <d v="2021-06-25T00:00:00"/>
    <s v="BND21-IT641-0621"/>
    <s v="Mariana del Pozo"/>
    <m/>
    <m/>
    <m/>
    <m/>
    <s v="Bombeo Mecánico"/>
    <x v="1"/>
    <s v="Q"/>
    <s v="Batch"/>
    <n v="1.6379999999999999"/>
    <n v="24.57"/>
    <n v="24.57"/>
    <n v="24.57"/>
    <n v="1"/>
    <n v="25"/>
    <n v="25"/>
    <n v="25"/>
    <s v="VAM"/>
    <m/>
    <n v="2067"/>
    <s v="B"/>
    <s v="VAM"/>
    <s v="Volcán Auca Mahuida"/>
    <x v="1"/>
    <s v="VAM-46aCY51W"/>
  </r>
  <r>
    <s v="BOLLAND &amp; CIA. S.A.U"/>
    <d v="2023-12-01T00:00:00"/>
    <s v="Rincon de los Sauces"/>
    <s v="Señal Picada VAM"/>
    <s v="VAM"/>
    <x v="3"/>
    <s v="Pozo productor "/>
    <x v="133"/>
    <s v="VAM-47a"/>
    <m/>
    <s v="Integridad y Corrosión"/>
    <s v="Inhibidor de corrosión"/>
    <s v="CY51W"/>
    <n v="1000232729"/>
    <n v="13"/>
    <n v="9.1"/>
    <n v="3.9"/>
    <n v="240"/>
    <n v="27.79"/>
    <n v="475"/>
    <s v="Caudal de agua entre batchs"/>
    <s v="Batch Camión"/>
    <n v="2"/>
    <n v="2"/>
    <n v="55.58"/>
    <n v="55.58"/>
    <n v="55.58"/>
    <d v="2015-01-13T00:00:00"/>
    <s v="Programado"/>
    <d v="2023-03-29T00:00:00"/>
    <s v="0092-OESTE-23"/>
    <s v="Mariana del Pozo"/>
    <m/>
    <m/>
    <m/>
    <m/>
    <s v="Bombeo Mecánico"/>
    <x v="1"/>
    <s v="Q"/>
    <s v="Batch"/>
    <n v="1.8525"/>
    <n v="27.79"/>
    <n v="27.79"/>
    <n v="27.79"/>
    <n v="1"/>
    <n v="28"/>
    <n v="28"/>
    <n v="28"/>
    <s v="VAM"/>
    <m/>
    <n v="1733"/>
    <s v="A"/>
    <s v="VAM"/>
    <s v="Volcán Auca Mahuida"/>
    <x v="1"/>
    <s v="VAM-47aCY51W"/>
  </r>
  <r>
    <s v="BOLLAND &amp; CIA. S.A.U"/>
    <d v="2023-12-01T00:00:00"/>
    <s v="Rincon de los Sauces"/>
    <s v="Señal Picada VAM"/>
    <s v="VAM"/>
    <x v="3"/>
    <s v="Pozo productor "/>
    <x v="134"/>
    <s v="VAM-50a"/>
    <m/>
    <s v="Integridad y Corrosión"/>
    <s v="Inhibidor de corrosión"/>
    <s v="CY51W"/>
    <n v="1000232729"/>
    <n v="39"/>
    <n v="4.29"/>
    <n v="34.71"/>
    <n v="929"/>
    <n v="41.65"/>
    <n v="40"/>
    <s v="Caudal de agua entre batchs"/>
    <s v="Batch Camión"/>
    <n v="1"/>
    <n v="1"/>
    <n v="41.65"/>
    <n v="41.65"/>
    <n v="41.65"/>
    <d v="2014-03-07T00:00:00"/>
    <s v="Programado"/>
    <d v="2021-11-12T00:00:00"/>
    <s v="0277-OESTE-21"/>
    <m/>
    <m/>
    <m/>
    <m/>
    <m/>
    <s v="Bombeo Mecánico"/>
    <x v="1"/>
    <s v="M"/>
    <s v="Batch"/>
    <n v="1.3884000000000001"/>
    <n v="41.65"/>
    <n v="41.65"/>
    <n v="41.65"/>
    <n v="1"/>
    <n v="42"/>
    <n v="42"/>
    <n v="42"/>
    <s v="VAM"/>
    <m/>
    <n v="1831"/>
    <s v="B"/>
    <s v="VAM"/>
    <s v="Volcán Auca Mahuida"/>
    <x v="1"/>
    <s v="VAM-50aCY51W"/>
  </r>
  <r>
    <s v="BOLLAND &amp; CIA. S.A.U"/>
    <d v="2023-12-01T00:00:00"/>
    <s v="Rincon de los Sauces"/>
    <s v="Señal Picada VAM"/>
    <s v="VAM"/>
    <x v="3"/>
    <s v="Pozo productor "/>
    <x v="140"/>
    <s v="VAM-73(d)[00]a"/>
    <m/>
    <s v="Integridad y Corrosión"/>
    <s v="Inhibidor de corrosión"/>
    <s v="CY51W"/>
    <n v="1000232729"/>
    <n v="14.3"/>
    <n v="9.4380000000000006"/>
    <n v="4.8620000000000001"/>
    <n v="524"/>
    <n v="20"/>
    <n v="250"/>
    <s v="Caudal de agua entre batchs"/>
    <s v="Batch Camión"/>
    <n v="2"/>
    <n v="0"/>
    <n v="40"/>
    <n v="0"/>
    <n v="0"/>
    <d v="2017-03-02T00:00:00"/>
    <s v="Programado"/>
    <d v="2019-10-10T00:00:00"/>
    <s v="BND21-IT451-1019"/>
    <s v="Mariana del Pozo"/>
    <m/>
    <m/>
    <m/>
    <m/>
    <s v="Bombeo Mecánico"/>
    <x v="1"/>
    <s v="Q"/>
    <s v="Batch"/>
    <n v="1.2155"/>
    <n v="18.23"/>
    <n v="20"/>
    <n v="20"/>
    <n v="1"/>
    <n v="18"/>
    <n v="20"/>
    <n v="20"/>
    <s v="VAM"/>
    <m/>
    <n v="1541"/>
    <s v="A"/>
    <s v="VAM"/>
    <s v="Volcán Auca Mahuida"/>
    <x v="0"/>
    <s v="VAM-73(d)[00]aCY51W"/>
  </r>
  <r>
    <s v="BOLLAND &amp; CIA. S.A.U"/>
    <d v="2023-12-01T00:00:00"/>
    <s v="Rincon de los Sauces"/>
    <s v="Señal Picada VAM"/>
    <s v="VAM"/>
    <x v="3"/>
    <s v="Pozo productor "/>
    <x v="143"/>
    <s v="VAM-65a(d)"/>
    <m/>
    <s v="Aseguramiento de Flujo"/>
    <s v="Inhibidor de parafinas"/>
    <s v="IPB658"/>
    <n v="1000544363"/>
    <n v="14.4"/>
    <n v="14.342000000000001"/>
    <n v="5.8000000000000003E-2"/>
    <n v="2477"/>
    <n v="600.21"/>
    <n v="2790"/>
    <s v="Recomendación técnica en litros (por día, mes o batch)"/>
    <s v="Batch Camión"/>
    <n v="2"/>
    <n v="1"/>
    <n v="1200.42"/>
    <n v="600.21"/>
    <n v="600.21"/>
    <d v="2021-02-21T00:00:00"/>
    <s v="Programado"/>
    <d v="2023-03-08T00:00:00"/>
    <s v="Minuta YPF 18-4-23"/>
    <s v="Mariana del Pozo"/>
    <m/>
    <m/>
    <m/>
    <m/>
    <s v="Bombeo Mecánico"/>
    <x v="1"/>
    <s v="Q"/>
    <s v="Batch"/>
    <n v="40.014180000000003"/>
    <n v="600.21"/>
    <n v="600.21"/>
    <n v="600.21"/>
    <n v="1"/>
    <n v="600"/>
    <n v="600"/>
    <n v="600"/>
    <s v="VAM"/>
    <m/>
    <n v="1624"/>
    <s v="A"/>
    <s v="VAM"/>
    <s v="Volcán Auca Mahuida"/>
    <x v="1"/>
    <s v="VAM-65a(d)IPB658"/>
  </r>
  <r>
    <s v="BOLLAND &amp; CIA. S.A.U"/>
    <d v="2023-12-01T00:00:00"/>
    <s v="Rincon de los Sauces"/>
    <s v="Señal Picada VAM"/>
    <s v=""/>
    <x v="0"/>
    <s v="Observaciones"/>
    <x v="1"/>
    <s v="Calderín PTC CO"/>
    <m/>
    <s v="Integridad y Corrosión"/>
    <s v="Inhibidor de corrosión"/>
    <s v="KPF15"/>
    <n v="1000544375"/>
    <n v="0"/>
    <n v="0"/>
    <n v="0"/>
    <n v="0"/>
    <n v="0"/>
    <n v="0"/>
    <s v="Recomendación técnica en litros (por día, mes o batch)"/>
    <s v="Batch Camión"/>
    <e v="#N/A"/>
    <n v="0"/>
    <e v="#N/A"/>
    <n v="0"/>
    <n v="0"/>
    <d v="2022-12-05T00:00:00"/>
    <s v="Programado"/>
    <d v="2022-12-15T00:00:00"/>
    <s v="Reunión SP 15/12/22"/>
    <s v="Mariana del Pozo/Eckerman Mariangeles"/>
    <s v="Batch bimestral KPF15"/>
    <m/>
    <m/>
    <m/>
    <s v=""/>
    <x v="1"/>
    <s v="B"/>
    <s v="Batch"/>
    <n v="0"/>
    <n v="0"/>
    <n v="20"/>
    <n v="0"/>
    <n v="1"/>
    <n v="0"/>
    <n v="20"/>
    <n v="20"/>
    <s v="Camioneros"/>
    <m/>
    <s v="S/D"/>
    <s v="S/C"/>
    <s v=""/>
    <n v="0"/>
    <x v="0"/>
    <s v="Calderín PTC COKPF15"/>
  </r>
  <r>
    <s v="BOLLAND &amp; CIA. S.A.U"/>
    <d v="2023-12-01T00:00:00"/>
    <s v="Rincon de los Sauces"/>
    <s v="Señal Picada VAM"/>
    <s v=""/>
    <x v="0"/>
    <s v="Observaciones"/>
    <x v="1"/>
    <s v="Calderín PTC CO"/>
    <m/>
    <s v="Integridad y Corrosión"/>
    <s v="Inhibidor de corrosión"/>
    <s v="KPF15"/>
    <n v="1000544375"/>
    <n v="0"/>
    <n v="0"/>
    <n v="0"/>
    <n v="0"/>
    <n v="0"/>
    <n v="0"/>
    <s v="Recomendación técnica en litros (por día, mes o batch)"/>
    <s v="Batch Camión"/>
    <e v="#N/A"/>
    <n v="0"/>
    <e v="#N/A"/>
    <n v="0"/>
    <m/>
    <d v="2022-12-05T00:00:00"/>
    <s v="Programado"/>
    <d v="2022-12-15T00:00:00"/>
    <s v="Reunión SP 15/12/22"/>
    <s v="Mariana del Pozo/Eckerman Mariangeles"/>
    <s v="Batch bimestral KPF15"/>
    <m/>
    <m/>
    <m/>
    <s v=""/>
    <x v="1"/>
    <s v="B"/>
    <s v="Batch"/>
    <n v="0"/>
    <n v="0"/>
    <n v="20"/>
    <n v="0"/>
    <n v="1"/>
    <n v="0"/>
    <n v="20"/>
    <n v="20"/>
    <s v="Camioneros"/>
    <m/>
    <s v="S/D"/>
    <s v="S/C"/>
    <s v=""/>
    <n v="0"/>
    <x v="0"/>
    <m/>
  </r>
  <r>
    <m/>
    <m/>
    <m/>
    <m/>
    <m/>
    <x v="4"/>
    <m/>
    <x v="1"/>
    <m/>
    <m/>
    <m/>
    <m/>
    <m/>
    <m/>
    <m/>
    <m/>
    <m/>
    <m/>
    <m/>
    <m/>
    <m/>
    <m/>
    <m/>
    <m/>
    <m/>
    <n v="0"/>
    <m/>
    <m/>
    <m/>
    <m/>
    <m/>
    <m/>
    <m/>
    <m/>
    <m/>
    <m/>
    <m/>
    <x v="2"/>
    <m/>
    <m/>
    <m/>
    <m/>
    <m/>
    <m/>
    <m/>
    <m/>
    <m/>
    <m/>
    <m/>
    <m/>
    <m/>
    <m/>
    <m/>
    <m/>
    <x v="1"/>
    <m/>
  </r>
  <r>
    <m/>
    <m/>
    <m/>
    <m/>
    <m/>
    <x v="4"/>
    <m/>
    <x v="1"/>
    <m/>
    <m/>
    <m/>
    <m/>
    <m/>
    <m/>
    <m/>
    <m/>
    <m/>
    <m/>
    <m/>
    <m/>
    <m/>
    <m/>
    <m/>
    <m/>
    <m/>
    <n v="0"/>
    <m/>
    <m/>
    <m/>
    <m/>
    <m/>
    <m/>
    <m/>
    <m/>
    <m/>
    <m/>
    <m/>
    <x v="2"/>
    <m/>
    <m/>
    <m/>
    <m/>
    <m/>
    <m/>
    <m/>
    <m/>
    <m/>
    <m/>
    <m/>
    <m/>
    <m/>
    <m/>
    <m/>
    <m/>
    <x v="1"/>
    <m/>
  </r>
  <r>
    <m/>
    <m/>
    <m/>
    <m/>
    <m/>
    <x v="4"/>
    <m/>
    <x v="1"/>
    <m/>
    <m/>
    <m/>
    <m/>
    <m/>
    <m/>
    <m/>
    <m/>
    <m/>
    <m/>
    <m/>
    <m/>
    <m/>
    <m/>
    <m/>
    <m/>
    <m/>
    <n v="0"/>
    <m/>
    <m/>
    <m/>
    <m/>
    <m/>
    <m/>
    <m/>
    <m/>
    <m/>
    <m/>
    <m/>
    <x v="2"/>
    <m/>
    <m/>
    <m/>
    <m/>
    <m/>
    <m/>
    <m/>
    <m/>
    <m/>
    <m/>
    <m/>
    <m/>
    <m/>
    <m/>
    <m/>
    <m/>
    <x v="1"/>
    <m/>
  </r>
  <r>
    <m/>
    <m/>
    <m/>
    <m/>
    <m/>
    <x v="4"/>
    <m/>
    <x v="1"/>
    <m/>
    <m/>
    <m/>
    <m/>
    <m/>
    <m/>
    <m/>
    <m/>
    <m/>
    <m/>
    <m/>
    <m/>
    <m/>
    <m/>
    <m/>
    <m/>
    <m/>
    <n v="0"/>
    <m/>
    <m/>
    <m/>
    <m/>
    <m/>
    <m/>
    <m/>
    <m/>
    <m/>
    <m/>
    <m/>
    <x v="2"/>
    <m/>
    <m/>
    <m/>
    <m/>
    <m/>
    <m/>
    <m/>
    <m/>
    <m/>
    <m/>
    <m/>
    <m/>
    <m/>
    <m/>
    <m/>
    <m/>
    <x v="1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2">
  <r>
    <s v="BOLLAND &amp; CIA. S.A.U"/>
    <d v="2023-12-01T00:00:00"/>
    <s v="Rincon de los Sauces"/>
    <s v="Señal Picada VAM"/>
    <s v="PIEDRAS NEGRAS"/>
    <x v="0"/>
    <s v="Linea de pozo"/>
    <s v="PN.a-19[00]a"/>
    <s v="PN.a-19[00]a"/>
    <m/>
    <s v="Aseguramiento de Flujo"/>
    <s v="Inhibidor de hidratos"/>
    <x v="0"/>
    <n v="50600710"/>
    <n v="0"/>
    <n v="0"/>
    <n v="0"/>
    <n v="12815"/>
    <n v="30"/>
    <m/>
    <s v="Define el consumo un tercero o YPF"/>
    <s v="Continua"/>
    <n v="29"/>
    <n v="0"/>
    <n v="870"/>
    <n v="0"/>
    <n v="0"/>
    <m/>
    <s v="Programado"/>
    <d v="2016-09-11T00:00:00"/>
    <s v="Protocolo 54730"/>
    <m/>
    <m/>
    <m/>
    <m/>
    <m/>
    <s v="Surgente"/>
    <s v="Continua"/>
    <s v="C"/>
    <s v="Lin. Conduc."/>
    <n v="30"/>
    <n v="30"/>
    <n v="30"/>
    <n v="30"/>
    <n v="1"/>
    <n v="30"/>
    <n v="30"/>
    <n v="30"/>
    <s v="SP 2"/>
    <n v="1"/>
    <s v="S/D"/>
    <s v="A"/>
    <s v="PIEDRAS NEGRAS"/>
    <s v="Señal Picada"/>
  </r>
  <r>
    <s v="BOLLAND &amp; CIA. S.A.U"/>
    <d v="2023-12-01T00:00:00"/>
    <s v="Rincon de los Sauces"/>
    <s v="Señal Picada VAM"/>
    <s v=""/>
    <x v="0"/>
    <s v="Planta"/>
    <m/>
    <s v="PTG"/>
    <m/>
    <s v="Aseguramiento de Flujo"/>
    <s v="Inhibidor de hidratos"/>
    <x v="0"/>
    <n v="50600710"/>
    <n v="0"/>
    <n v="0"/>
    <n v="0"/>
    <n v="0"/>
    <n v="40"/>
    <m/>
    <s v="Define el consumo un tercero o YPF"/>
    <s v="Continua"/>
    <n v="29"/>
    <n v="29"/>
    <n v="1160"/>
    <n v="983.92857142857144"/>
    <n v="983.93"/>
    <s v=""/>
    <s v="Programado"/>
    <d v="2019-01-12T00:00:00"/>
    <s v="Protocolo Catriel 3512"/>
    <m/>
    <m/>
    <m/>
    <m/>
    <m/>
    <s v=""/>
    <s v="Continua"/>
    <s v="C"/>
    <s v="Planta de Gas "/>
    <n v="40"/>
    <n v="40"/>
    <n v="40"/>
    <n v="40"/>
    <n v="1"/>
    <n v="40"/>
    <n v="40"/>
    <n v="40"/>
    <s v="SP 2"/>
    <n v="1"/>
    <s v="S/D"/>
    <s v="S/C"/>
    <s v=""/>
    <s v="Señal Picada"/>
  </r>
  <r>
    <s v="BOLLAND &amp; CIA. S.A.U"/>
    <d v="2023-12-01T00:00:00"/>
    <s v="Rincon de los Sauces"/>
    <s v="Señal Picada VAM"/>
    <s v="PB- 04"/>
    <x v="1"/>
    <s v="Pozo productor "/>
    <s v="PuB.a-166[00]a"/>
    <s v="PuB.a-166[00]a"/>
    <m/>
    <s v="Integridad y Corrosión"/>
    <s v="Inhibidor de incrustaciones"/>
    <x v="1"/>
    <n v="50601018"/>
    <n v="15.3"/>
    <n v="0.76500000000000001"/>
    <n v="14.535"/>
    <n v="2"/>
    <n v="1.1599999999999999"/>
    <n v="80"/>
    <s v="Caudal de agua/día"/>
    <s v="Continua"/>
    <n v="29"/>
    <n v="29"/>
    <n v="33.64"/>
    <n v="22.30769230769231"/>
    <n v="22.31"/>
    <d v="2019-11-28T00:00:00"/>
    <s v="Programado"/>
    <d v="2019-11-28T00:00:00"/>
    <s v="BND21-IT475-1119"/>
    <s v="Mariana del Pozo"/>
    <m/>
    <m/>
    <m/>
    <m/>
    <s v="Cavidad Progresiva"/>
    <s v="Continua"/>
    <s v="C"/>
    <s v="Continua"/>
    <n v="1.1628000000000001"/>
    <n v="1.1599999999999999"/>
    <n v="20"/>
    <n v="1.1599999999999999"/>
    <n v="0.2"/>
    <n v="6"/>
    <n v="20"/>
    <n v="6"/>
    <s v="SP 1"/>
    <n v="1"/>
    <n v="1492"/>
    <s v="A"/>
    <s v="PB- 04"/>
    <s v="Punta Barda"/>
  </r>
  <r>
    <s v="BOLLAND &amp; CIA. S.A.U"/>
    <d v="2023-12-01T00:00:00"/>
    <s v="Rincon de los Sauces"/>
    <s v="Señal Picada VAM"/>
    <s v="PB- 01"/>
    <x v="1"/>
    <s v="Linea de pozo"/>
    <s v="PuB.a-171[00]a"/>
    <s v="PuB.a-171[00]a"/>
    <m/>
    <s v="Aseguramiento de Flujo"/>
    <s v="Reductor de fricción"/>
    <x v="2"/>
    <n v="50600814"/>
    <n v="27.2"/>
    <n v="2.9380000000000002"/>
    <n v="24.262"/>
    <n v="2"/>
    <n v="3.23"/>
    <n v="1100"/>
    <s v="Caudal de neta/día"/>
    <s v="Continua"/>
    <n v="29"/>
    <n v="29"/>
    <n v="93.67"/>
    <n v="147.23076923076923"/>
    <n v="93.67"/>
    <d v="2013-05-09T00:00:00"/>
    <s v="Programado"/>
    <d v="2020-03-10T00:00:00"/>
    <s v="BND21-IT467-0320"/>
    <s v="Mariana del Pozo"/>
    <m/>
    <m/>
    <m/>
    <m/>
    <s v="Cavidad Progresiva"/>
    <s v="Continua"/>
    <s v="C"/>
    <s v="Lin. Conduc."/>
    <n v="3.2318000000000002"/>
    <n v="3.23"/>
    <n v="20"/>
    <n v="3.23"/>
    <n v="1"/>
    <n v="3"/>
    <n v="20"/>
    <n v="3"/>
    <s v="SP 1"/>
    <n v="1"/>
    <n v="2589"/>
    <s v="A"/>
    <s v="PB- 01"/>
    <s v="Punta Barda"/>
  </r>
  <r>
    <s v="BOLLAND &amp; CIA. S.A.U"/>
    <d v="2023-12-01T00:00:00"/>
    <s v="Rincon de los Sauces"/>
    <s v="Señal Picada VAM"/>
    <s v="PB- 02"/>
    <x v="1"/>
    <s v="Pozo productor "/>
    <s v="PuB-126a"/>
    <s v="PuB-126a"/>
    <m/>
    <s v="Integridad y Corrosión"/>
    <s v="Inhibidor de corrosión"/>
    <x v="3"/>
    <n v="1000232729"/>
    <n v="130"/>
    <n v="3.25"/>
    <n v="126.75"/>
    <n v="2"/>
    <n v="5.07"/>
    <n v="40"/>
    <s v="Caudal de agua/día"/>
    <s v="Continua"/>
    <n v="29"/>
    <n v="0"/>
    <n v="147.03"/>
    <n v="0"/>
    <n v="0"/>
    <d v="2018-03-20T00:00:00"/>
    <s v="Programado"/>
    <d v="2023-02-23T00:00:00"/>
    <s v="0061-OESTE-23"/>
    <s v="Mariana del Pozo"/>
    <m/>
    <m/>
    <m/>
    <m/>
    <s v="Cavidad Progresiva"/>
    <s v="Continua"/>
    <s v="C"/>
    <s v="EC con rec"/>
    <n v="5.07"/>
    <n v="5.07"/>
    <n v="20"/>
    <n v="5.07"/>
    <n v="1"/>
    <n v="5"/>
    <n v="20"/>
    <n v="5"/>
    <s v="SP 1"/>
    <n v="1"/>
    <n v="2126"/>
    <s v="A"/>
    <s v="PB- 02"/>
    <s v="Punta Barda"/>
  </r>
  <r>
    <s v="BOLLAND &amp; CIA. S.A.U"/>
    <d v="2023-12-01T00:00:00"/>
    <s v="Rincon de los Sauces"/>
    <s v="Señal Picada VAM"/>
    <s v="PB- 04"/>
    <x v="1"/>
    <s v="Linea de pozo"/>
    <s v="PuB-145a"/>
    <s v="PuB-145a"/>
    <m/>
    <s v="Aseguramiento de Flujo"/>
    <s v="Reductor de fricción"/>
    <x v="2"/>
    <n v="50600814"/>
    <n v="26"/>
    <n v="2.34"/>
    <n v="23.66"/>
    <n v="2"/>
    <n v="3.04"/>
    <n v="1300"/>
    <s v="Caudal de neta/día"/>
    <s v="Continua"/>
    <n v="29"/>
    <n v="0"/>
    <n v="88.16"/>
    <n v="0"/>
    <n v="0"/>
    <d v="2020-07-03T00:00:00"/>
    <s v="Programado"/>
    <d v="2020-07-03T00:00:00"/>
    <s v="BNDFI 0001-8 - Minuta YPF 03-07-2020"/>
    <s v="Mariana del Pozo"/>
    <m/>
    <m/>
    <m/>
    <m/>
    <s v="Cavidad Progresiva"/>
    <s v="Continua"/>
    <s v="C"/>
    <s v="Lin. Conduc."/>
    <n v="3.0419999999999998"/>
    <n v="3.04"/>
    <n v="20"/>
    <n v="3.04"/>
    <n v="1"/>
    <n v="3"/>
    <n v="20"/>
    <n v="3"/>
    <s v="SP 1"/>
    <n v="1"/>
    <n v="1720"/>
    <s v="A"/>
    <s v="PB- 04"/>
    <s v="Punta Barda"/>
  </r>
  <r>
    <s v="BOLLAND &amp; CIA. S.A.U"/>
    <d v="2023-12-01T00:00:00"/>
    <s v="Rincon de los Sauces"/>
    <s v="Señal Picada VAM"/>
    <s v="PB- 03"/>
    <x v="1"/>
    <s v="Linea de pozo"/>
    <s v="PuB-68"/>
    <s v="PuB-68"/>
    <m/>
    <s v="Aseguramiento de Flujo"/>
    <s v="Inhibidor de parafinas"/>
    <x v="4"/>
    <n v="1000518676"/>
    <n v="55"/>
    <n v="7.7"/>
    <n v="47.3"/>
    <n v="10"/>
    <n v="6.16"/>
    <n v="800"/>
    <s v="Caudal de neta/día"/>
    <s v="Continua"/>
    <n v="29"/>
    <n v="0"/>
    <n v="178.64000000000001"/>
    <n v="0"/>
    <n v="0"/>
    <d v="2023-07-21T00:00:00"/>
    <s v="Programado"/>
    <d v="2023-07-20T00:00:00"/>
    <s v="Minuta YPF 20-07-23"/>
    <s v="Mariana del Pozo"/>
    <m/>
    <m/>
    <m/>
    <m/>
    <s v="Cavidad Progresiva"/>
    <s v="Continua"/>
    <s v="C"/>
    <s v="Lin. Conduc."/>
    <n v="6.16"/>
    <n v="6.16"/>
    <n v="20"/>
    <n v="6.16"/>
    <n v="1"/>
    <n v="6"/>
    <n v="20"/>
    <n v="6"/>
    <s v="SP 1"/>
    <n v="1"/>
    <n v="1485"/>
    <s v="A"/>
    <s v="PB- 03"/>
    <s v="Punta Barda"/>
  </r>
  <r>
    <s v="BOLLAND &amp; CIA. S.A.U"/>
    <d v="2023-12-01T00:00:00"/>
    <s v="Rincon de los Sauces"/>
    <s v="Señal Picada VAM"/>
    <s v="PB- 03"/>
    <x v="1"/>
    <s v="Linea de pozo"/>
    <s v="PuB-68"/>
    <s v="PuB-68"/>
    <m/>
    <s v="Aseguramiento de Flujo"/>
    <s v="Inhibidor de parafinas"/>
    <x v="4"/>
    <n v="1000518676"/>
    <n v="55"/>
    <n v="7.7"/>
    <n v="47.3"/>
    <n v="10"/>
    <n v="92.4"/>
    <n v="800"/>
    <s v="Caudal de neta durante el batch"/>
    <s v="Batch Camión"/>
    <n v="2"/>
    <n v="1"/>
    <n v="184.8"/>
    <n v="92.4"/>
    <n v="92.4"/>
    <d v="2023-07-21T00:00:00"/>
    <s v="Programado"/>
    <d v="2023-07-20T00:00:00"/>
    <s v="Minuta YPF 20-07-23"/>
    <s v="Mariana del Pozo"/>
    <m/>
    <m/>
    <m/>
    <m/>
    <s v="Cavidad Progresiva"/>
    <s v="Batch"/>
    <s v="Q"/>
    <s v="Lin. Conduc."/>
    <n v="6.16"/>
    <n v="92.4"/>
    <n v="92.4"/>
    <n v="92.4"/>
    <n v="1"/>
    <n v="92"/>
    <n v="92"/>
    <n v="92"/>
    <s v="Camioneros"/>
    <m/>
    <n v="1485"/>
    <s v="A"/>
    <s v="PB- 03"/>
    <s v="Punta Barda"/>
  </r>
  <r>
    <s v="BOLLAND &amp; CIA. S.A.U"/>
    <d v="2023-12-01T00:00:00"/>
    <s v="Rincon de los Sauces"/>
    <s v="Señal Picada VAM"/>
    <s v="PB- 03"/>
    <x v="1"/>
    <s v="Linea de pozo"/>
    <s v="PuB-105a"/>
    <s v="PuB-105a"/>
    <m/>
    <s v="Aseguramiento de Flujo"/>
    <s v="Inhibidor de parafinas"/>
    <x v="4"/>
    <n v="1000518676"/>
    <n v="30.5"/>
    <n v="7.5330000000000004"/>
    <n v="22.966999999999999"/>
    <n v="10"/>
    <n v="6.03"/>
    <n v="800"/>
    <s v="Caudal de neta/día"/>
    <s v="Continua"/>
    <n v="29"/>
    <n v="29"/>
    <n v="174.87"/>
    <n v="117.11538461538461"/>
    <n v="117.12"/>
    <d v="2022-10-12T00:00:00"/>
    <s v="Programado"/>
    <d v="2022-11-11T00:00:00"/>
    <s v="0276-OESTE-22"/>
    <s v="Mariana del Pozo"/>
    <m/>
    <m/>
    <m/>
    <m/>
    <s v="Cavidad Progresiva"/>
    <s v="Continua"/>
    <s v="C"/>
    <s v="Lin. Conduc."/>
    <n v="6.0264000000000006"/>
    <n v="6.03"/>
    <n v="20"/>
    <n v="6.03"/>
    <n v="1"/>
    <n v="6"/>
    <n v="20"/>
    <n v="6"/>
    <s v="SP 1"/>
    <n v="1"/>
    <n v="1567"/>
    <s v="B"/>
    <s v="PB- 03"/>
    <s v="Punta Barda"/>
  </r>
  <r>
    <s v="BOLLAND &amp; CIA. S.A.U"/>
    <d v="2023-12-01T00:00:00"/>
    <s v="Rincon de los Sauces"/>
    <s v="Señal Picada VAM"/>
    <s v="PB- 01"/>
    <x v="1"/>
    <s v="Linea de pozo"/>
    <s v="PuB-197[00]a"/>
    <s v="PuB-197[00]a"/>
    <m/>
    <s v="Aseguramiento de Flujo"/>
    <s v="Inhibidor de parafinas"/>
    <x v="4"/>
    <n v="1000518676"/>
    <n v="4.5999999999999996"/>
    <n v="0.34499999999999997"/>
    <n v="4.2549999999999999"/>
    <n v="2"/>
    <n v="2.0699999999999998"/>
    <n v="6000"/>
    <s v="Caudal de neta/día"/>
    <s v="Continua"/>
    <n v="29"/>
    <n v="29"/>
    <n v="60.029999999999994"/>
    <n v="150.57692307692309"/>
    <n v="60.03"/>
    <d v="2022-10-12T00:00:00"/>
    <s v="Programado"/>
    <d v="2022-11-11T00:00:00"/>
    <s v="0277-OESTE-22"/>
    <s v="Mariana del Pozo"/>
    <m/>
    <m/>
    <m/>
    <m/>
    <s v="Cavidad Progresiva"/>
    <s v="Continua"/>
    <s v="C"/>
    <s v="Lin. Conduc."/>
    <n v="2.0699999999999998"/>
    <n v="2.0699999999999998"/>
    <n v="20"/>
    <n v="2.0699999999999998"/>
    <n v="1"/>
    <n v="2"/>
    <n v="20"/>
    <n v="2"/>
    <s v="SP 1"/>
    <n v="1"/>
    <n v="2039"/>
    <s v="C"/>
    <s v="PB- 01"/>
    <s v="Punta Barda"/>
  </r>
  <r>
    <s v="BOLLAND &amp; CIA. S.A.U"/>
    <d v="2023-12-01T00:00:00"/>
    <s v="Rincon de los Sauces"/>
    <s v="Señal Picada VAM"/>
    <s v="PB- 04"/>
    <x v="1"/>
    <s v="Pozo productor "/>
    <s v="PuB-157[00]a"/>
    <s v="PuB-157[00]a"/>
    <m/>
    <s v="Integridad y Corrosión"/>
    <s v="Inhibidor de corrosión"/>
    <x v="3"/>
    <n v="1000232729"/>
    <n v="5.5"/>
    <n v="0.99"/>
    <n v="4.51"/>
    <n v="2"/>
    <n v="4.0599999999999996"/>
    <n v="900"/>
    <s v="Caudal de agua/día"/>
    <s v="Continua"/>
    <n v="29"/>
    <n v="0"/>
    <n v="117.74"/>
    <n v="0"/>
    <n v="0"/>
    <d v="2018-03-01T00:00:00"/>
    <s v="Programado"/>
    <d v="2021-11-03T00:00:00"/>
    <s v="Minuta YPF 3-11-21"/>
    <s v="Mariana del Pozo"/>
    <m/>
    <m/>
    <m/>
    <m/>
    <s v="Bombeo Mecánico"/>
    <s v="Continua"/>
    <s v="C"/>
    <s v="EC con rec"/>
    <n v="4.0590000000000002"/>
    <n v="4.0599999999999996"/>
    <n v="20"/>
    <n v="4.0599999999999996"/>
    <n v="1"/>
    <n v="4"/>
    <n v="20"/>
    <n v="4"/>
    <s v="SP 1"/>
    <n v="1"/>
    <n v="2011"/>
    <s v="B"/>
    <s v="PB- 04"/>
    <s v="Punta Barda"/>
  </r>
  <r>
    <s v="BOLLAND &amp; CIA. S.A.U"/>
    <d v="2023-12-01T00:00:00"/>
    <s v="Rincon de los Sauces"/>
    <s v="Señal Picada VAM"/>
    <s v="PTA BARDA 114"/>
    <x v="1"/>
    <s v="Pozo productor "/>
    <s v="PuB-181a"/>
    <s v="PuB-181a"/>
    <m/>
    <s v="Aseguramiento de Flujo"/>
    <s v="Inhibidor de parafinas"/>
    <x v="5"/>
    <n v="1000020984"/>
    <n v="9"/>
    <n v="2.61"/>
    <n v="6.39"/>
    <n v="2"/>
    <n v="6.53"/>
    <n v="2500"/>
    <s v="Caudal de neta/día"/>
    <s v="Continua"/>
    <n v="29"/>
    <n v="29"/>
    <n v="189.37"/>
    <n v="0"/>
    <n v="0"/>
    <d v="2021-04-14T00:00:00"/>
    <s v="Programado"/>
    <d v="2023-03-13T00:00:00"/>
    <s v="0074-OESTE-23"/>
    <s v="Mariana del Pozo"/>
    <m/>
    <m/>
    <m/>
    <m/>
    <s v="Cavidad Progresiva"/>
    <s v="Continua"/>
    <s v="C"/>
    <s v="Lin. Conduc."/>
    <n v="6.5250000000000004"/>
    <n v="6.53"/>
    <n v="20"/>
    <n v="6.53"/>
    <n v="1"/>
    <n v="7"/>
    <n v="20"/>
    <n v="7"/>
    <s v="SP 1"/>
    <n v="1"/>
    <n v="1522"/>
    <s v="B"/>
    <s v="PTA BARDA 114"/>
    <s v="Punta Barda"/>
  </r>
  <r>
    <s v="BOLLAND &amp; CIA. S.A.U"/>
    <d v="2023-12-01T00:00:00"/>
    <s v="Rincon de los Sauces"/>
    <s v="Señal Picada VAM"/>
    <s v="PB- 04"/>
    <x v="1"/>
    <s v="Pozo productor "/>
    <s v="PuB-194[00]a"/>
    <s v="PuB-194[00]a"/>
    <m/>
    <s v="Integridad y Corrosión"/>
    <s v="Biocida"/>
    <x v="6"/>
    <n v="50600926"/>
    <n v="12.9"/>
    <n v="5.6760000000000002"/>
    <n v="7.2240000000000002"/>
    <n v="2"/>
    <n v="20.59"/>
    <n v="190"/>
    <s v="Caudal de agua entre batchs"/>
    <s v="Batch Camión"/>
    <n v="2"/>
    <n v="0"/>
    <n v="41.18"/>
    <n v="0"/>
    <n v="0"/>
    <d v="2023-07-21T00:00:00"/>
    <s v="Programado"/>
    <d v="2023-06-01T00:00:00"/>
    <s v="0133-OESTE-23"/>
    <s v="Mariana del Pozo"/>
    <m/>
    <m/>
    <m/>
    <m/>
    <s v="Bombeo Mecánico"/>
    <s v="Batch"/>
    <s v="Q"/>
    <s v="Batch"/>
    <n v="1.37256"/>
    <n v="20.59"/>
    <n v="20.59"/>
    <n v="20.59"/>
    <n v="1"/>
    <n v="21"/>
    <n v="21"/>
    <n v="21"/>
    <s v="Camioneros"/>
    <m/>
    <n v="2188"/>
    <s v="A"/>
    <s v="PB- 04"/>
    <s v="Punta Barda"/>
  </r>
  <r>
    <s v="BOLLAND &amp; CIA. S.A.U"/>
    <d v="2023-12-01T00:00:00"/>
    <s v="Rincon de los Sauces"/>
    <s v="Señal Picada VAM"/>
    <s v="PTA BARDA 114"/>
    <x v="1"/>
    <s v="Pozo productor "/>
    <s v="PuB-181a"/>
    <s v="PuB-181a"/>
    <m/>
    <s v="Integridad y Corrosión"/>
    <s v="Biocida"/>
    <x v="6"/>
    <n v="50600926"/>
    <n v="9"/>
    <n v="2.61"/>
    <n v="6.39"/>
    <n v="2"/>
    <n v="20"/>
    <n v="50"/>
    <s v="Caudal de agua entre batchs"/>
    <s v="Batch Camión"/>
    <n v="2"/>
    <n v="2"/>
    <n v="40"/>
    <n v="40"/>
    <n v="40"/>
    <d v="2021-04-14T00:00:00"/>
    <s v="Programado"/>
    <d v="2023-03-13T00:00:00"/>
    <s v="0074-OESTE-23"/>
    <s v="Mariana del Pozo"/>
    <m/>
    <m/>
    <m/>
    <m/>
    <s v="Cavidad Progresiva"/>
    <s v="Batch"/>
    <s v="Q"/>
    <s v="Batch"/>
    <n v="0.31950000000000001"/>
    <n v="4.79"/>
    <n v="20"/>
    <n v="20"/>
    <n v="1"/>
    <n v="5"/>
    <n v="20"/>
    <n v="20"/>
    <s v="Camioneros"/>
    <m/>
    <n v="1522"/>
    <s v="B"/>
    <s v="PTA BARDA 114"/>
    <s v="Punta Barda"/>
  </r>
  <r>
    <s v="BOLLAND &amp; CIA. S.A.U"/>
    <d v="2023-12-01T00:00:00"/>
    <s v="Rincon de los Sauces"/>
    <s v="Señal Picada VAM"/>
    <s v="PTA BARDA VV7"/>
    <x v="1"/>
    <s v="Linea de pozo"/>
    <s v="VV.a-7"/>
    <s v="VV.a-7"/>
    <m/>
    <s v="Aseguramiento de Flujo"/>
    <s v="Inhibidor de parafinas"/>
    <x v="7"/>
    <n v="1000544363"/>
    <n v="6"/>
    <n v="1.8"/>
    <n v="4.2"/>
    <n v="10"/>
    <n v="6.48"/>
    <n v="3600"/>
    <s v="Caudal de neta/día"/>
    <s v="Continua"/>
    <n v="29"/>
    <n v="0"/>
    <n v="187.92000000000002"/>
    <n v="0"/>
    <n v="0"/>
    <d v="1899-12-30T00:00:00"/>
    <s v="Programado"/>
    <m/>
    <m/>
    <m/>
    <m/>
    <m/>
    <m/>
    <m/>
    <s v="Bombeo Mecánico"/>
    <s v="Continua"/>
    <s v="C"/>
    <s v="Lin. Conduc."/>
    <n v="6.48"/>
    <n v="6.48"/>
    <n v="20"/>
    <n v="6.48"/>
    <n v="1"/>
    <n v="6"/>
    <n v="20"/>
    <n v="6"/>
    <s v="SP 1"/>
    <n v="1"/>
    <s v="S/D"/>
    <s v="A"/>
    <s v="PTA BARDA VV7"/>
    <s v="Punta Barda"/>
  </r>
  <r>
    <s v="BOLLAND &amp; CIA. S.A.U"/>
    <d v="2023-12-01T00:00:00"/>
    <s v="Rincon de los Sauces"/>
    <s v="Señal Picada VAM"/>
    <s v=""/>
    <x v="2"/>
    <s v="Planta"/>
    <m/>
    <s v="SEPARADOR DE GAS EDA PTC"/>
    <m/>
    <s v="Aseguramiento de Flujo"/>
    <s v="Inhibidor de hidratos"/>
    <x v="0"/>
    <n v="50600710"/>
    <n v="0"/>
    <n v="0"/>
    <n v="0"/>
    <n v="0"/>
    <n v="15"/>
    <m/>
    <s v="Define el consumo un tercero o YPF"/>
    <s v="Continua"/>
    <n v="29"/>
    <n v="29"/>
    <n v="435"/>
    <n v="401.16666666666669"/>
    <n v="401.17"/>
    <d v="2008-06-20T00:00:00"/>
    <s v="Programado"/>
    <d v="2020-09-18T00:00:00"/>
    <s v="Mail cliente solicita baja 50% en dosis"/>
    <s v="Mariana del Pozo"/>
    <s v="Falta nombre TOW"/>
    <m/>
    <m/>
    <m/>
    <s v=""/>
    <s v="Continua"/>
    <s v="C"/>
    <s v="Lin. Conduc."/>
    <n v="15"/>
    <n v="15"/>
    <n v="20"/>
    <n v="15"/>
    <n v="1"/>
    <n v="15"/>
    <n v="20"/>
    <n v="15"/>
    <s v="SCB CHO "/>
    <n v="1"/>
    <s v="S/D"/>
    <s v="S/C"/>
    <s v=""/>
    <s v="Señal Cerro Bayo"/>
  </r>
  <r>
    <s v="BOLLAND &amp; CIA. S.A.U"/>
    <d v="2023-12-01T00:00:00"/>
    <s v="Rincon de los Sauces"/>
    <s v="Señal Picada VAM"/>
    <m/>
    <x v="2"/>
    <s v="Batería"/>
    <m/>
    <s v="SDA BATERIA SCB"/>
    <m/>
    <s v="Aseguramiento de Flujo"/>
    <s v="Inhibidor de hidratos"/>
    <x v="0"/>
    <n v="50600710"/>
    <n v="0"/>
    <n v="0"/>
    <n v="0"/>
    <n v="0"/>
    <n v="30"/>
    <m/>
    <s v="Recomendación técnica en litros (por día, mes o batch)"/>
    <s v="Continua"/>
    <n v="29"/>
    <n v="29"/>
    <n v="870"/>
    <n v="841"/>
    <n v="841"/>
    <m/>
    <s v="Programado"/>
    <m/>
    <m/>
    <m/>
    <m/>
    <m/>
    <m/>
    <m/>
    <s v=""/>
    <s v="Continua"/>
    <s v="C"/>
    <s v="Lin. Conduc."/>
    <n v="30"/>
    <n v="30"/>
    <n v="30"/>
    <n v="30"/>
    <n v="1"/>
    <n v="30"/>
    <n v="30"/>
    <n v="30"/>
    <s v="SCB CHO "/>
    <n v="1"/>
    <s v="S/D"/>
    <s v="S/C"/>
    <n v="0"/>
    <s v="Señal Cerro Bayo"/>
  </r>
  <r>
    <s v="BOLLAND &amp; CIA. S.A.U"/>
    <d v="2023-12-01T00:00:00"/>
    <s v="Rincon de los Sauces"/>
    <s v="Señal Picada VAM"/>
    <s v="SCB- 01"/>
    <x v="2"/>
    <s v="Pozo productor "/>
    <s v="SCB.xp-55"/>
    <s v="SCB.xp-55"/>
    <m/>
    <s v="Integridad y Corrosión"/>
    <s v="Inhibidor de incrustaciones"/>
    <x v="1"/>
    <n v="50601018"/>
    <n v="400"/>
    <n v="8.8000000000000007"/>
    <n v="391.2"/>
    <n v="900"/>
    <n v="3.13"/>
    <n v="8"/>
    <s v="Caudal de agua/día"/>
    <s v="Continua"/>
    <n v="29"/>
    <n v="29"/>
    <n v="90.77"/>
    <n v="91.253333333333345"/>
    <n v="91.25"/>
    <s v=""/>
    <s v="Programado"/>
    <d v="2020-06-30T00:00:00"/>
    <s v="BNDFI 0001-8 - Minuta YPF 30-06-2020"/>
    <s v="Mariana del Pozo"/>
    <m/>
    <m/>
    <m/>
    <m/>
    <s v="Electro Sumergible"/>
    <s v="Continua"/>
    <s v="C"/>
    <s v="Capilar"/>
    <n v="3.1295999999999999"/>
    <n v="3.13"/>
    <n v="20"/>
    <n v="3.13"/>
    <n v="0.2"/>
    <n v="16"/>
    <n v="20"/>
    <n v="16"/>
    <s v="SCB CHO "/>
    <n v="1"/>
    <n v="1706"/>
    <s v="A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0061[00]a"/>
    <s v="SCB-0061[00]a"/>
    <m/>
    <s v="Integridad y Corrosión"/>
    <s v="Inhibidor de corrosión"/>
    <x v="3"/>
    <n v="1000232729"/>
    <n v="70"/>
    <n v="0.7"/>
    <n v="69.3"/>
    <n v="23"/>
    <n v="4.8499999999999996"/>
    <n v="70"/>
    <s v="Caudal de agua/día"/>
    <s v="Continua"/>
    <n v="29"/>
    <n v="0"/>
    <n v="140.64999999999998"/>
    <n v="0"/>
    <n v="0"/>
    <d v="2016-07-11T00:00:00"/>
    <s v="Programado"/>
    <d v="2019-09-26T00:00:00"/>
    <s v="BND21-IT444-0919"/>
    <m/>
    <m/>
    <m/>
    <m/>
    <m/>
    <s v="Bombeo Mecánico"/>
    <s v="Continua"/>
    <s v="C"/>
    <s v="EC con rec"/>
    <n v="4.851"/>
    <n v="4.8499999999999996"/>
    <n v="20"/>
    <n v="4.8499999999999996"/>
    <n v="1"/>
    <n v="5"/>
    <n v="20"/>
    <n v="5"/>
    <s v="SCB CHO "/>
    <n v="1"/>
    <n v="1552"/>
    <s v="C"/>
    <s v="SCB- 01"/>
    <s v="Señal Cerro Bayo"/>
  </r>
  <r>
    <s v="BOLLAND &amp; CIA. S.A.U"/>
    <d v="2023-12-01T00:00:00"/>
    <s v="Rincon de los Sauces"/>
    <s v="Señal Picada VAM"/>
    <s v="SCB- 01"/>
    <x v="2"/>
    <s v="Linea de pozo"/>
    <s v="SCB-0061[00]a"/>
    <s v="SCB-0061[00]a"/>
    <m/>
    <s v="Integridad y Corrosión"/>
    <s v="Secuestrante de sulfhídrico"/>
    <x v="8"/>
    <n v="1000539909"/>
    <n v="70"/>
    <n v="0.7"/>
    <n v="69.3"/>
    <n v="23"/>
    <n v="18"/>
    <m/>
    <s v="Recomendación técnica en litros (por día, mes o batch)"/>
    <s v="Continua"/>
    <n v="29"/>
    <n v="0"/>
    <n v="522"/>
    <n v="0"/>
    <n v="0"/>
    <d v="2016-07-11T00:00:00"/>
    <s v="Programado"/>
    <d v="2019-09-26T00:00:00"/>
    <s v="BND21-IT444-0919"/>
    <m/>
    <m/>
    <m/>
    <m/>
    <m/>
    <s v="Bombeo Mecánico"/>
    <s v="Continua"/>
    <s v="C"/>
    <s v="Lin. Conduc."/>
    <n v="18"/>
    <n v="18"/>
    <n v="20"/>
    <n v="18"/>
    <n v="1"/>
    <n v="18"/>
    <n v="20"/>
    <n v="18"/>
    <s v="SCB CHO "/>
    <n v="2"/>
    <n v="1552"/>
    <s v="C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0062[00]a"/>
    <s v="SCB-0062[00]a"/>
    <m/>
    <s v="Integridad y Corrosión"/>
    <s v="Inhibidor de incrustaciones"/>
    <x v="1"/>
    <n v="50601018"/>
    <n v="393"/>
    <n v="3.93"/>
    <n v="389.07"/>
    <n v="204"/>
    <n v="2.72"/>
    <n v="7"/>
    <s v="Caudal de agua/día"/>
    <s v="Continua"/>
    <n v="29"/>
    <n v="29"/>
    <n v="78.88000000000001"/>
    <n v="79.84666666666665"/>
    <n v="79.849999999999994"/>
    <d v="2015-11-25T00:00:00"/>
    <s v="Programado"/>
    <d v="2022-03-10T00:00:00"/>
    <s v="0058-OESTE-22"/>
    <s v="Mariana del Pozo"/>
    <m/>
    <m/>
    <m/>
    <m/>
    <s v="Electro Sumergible"/>
    <s v="Continua"/>
    <s v="C"/>
    <s v="Capilar"/>
    <n v="2.72349"/>
    <n v="2.72"/>
    <n v="20"/>
    <n v="2.72"/>
    <n v="0.2"/>
    <n v="14"/>
    <n v="20"/>
    <n v="14"/>
    <s v="SCB CHO "/>
    <n v="1"/>
    <n v="2486"/>
    <s v="B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0063[00]a"/>
    <s v="SCB-0063[00]a"/>
    <m/>
    <s v="Integridad y Corrosión"/>
    <s v="Inhibidor de incrustaciones"/>
    <x v="1"/>
    <n v="50601018"/>
    <n v="211"/>
    <n v="4.6420000000000003"/>
    <n v="206.358"/>
    <n v="135"/>
    <n v="2.06"/>
    <n v="10"/>
    <s v="Caudal de agua/día"/>
    <s v="Continua"/>
    <n v="29"/>
    <n v="29"/>
    <n v="59.74"/>
    <n v="56.06666666666667"/>
    <n v="56.07"/>
    <d v="2010-06-09T00:00:00"/>
    <s v="Programado"/>
    <d v="2020-06-30T00:00:00"/>
    <s v="BNDFI 0001-8 - Minuta YPF 30-06-2020"/>
    <s v="Mariana del Pozo"/>
    <m/>
    <m/>
    <m/>
    <m/>
    <s v="Electro Sumergible"/>
    <s v="Continua"/>
    <s v="C"/>
    <s v="Capilar"/>
    <n v="2.06358"/>
    <n v="2.06"/>
    <n v="20"/>
    <n v="2.06"/>
    <n v="0.2"/>
    <n v="10"/>
    <n v="20"/>
    <n v="10"/>
    <s v="SCB CHO "/>
    <n v="1"/>
    <n v="2913"/>
    <s v="A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0065[00]a"/>
    <s v="SCB-0065[00]a"/>
    <m/>
    <s v="Integridad y Corrosión"/>
    <s v="Inhibidor de corrosión/Incrustaciones"/>
    <x v="9"/>
    <n v="50695199"/>
    <n v="60"/>
    <n v="15"/>
    <n v="45"/>
    <n v="787"/>
    <n v="5.99"/>
    <n v="133"/>
    <s v="Caudal de agua/día"/>
    <s v="Continua"/>
    <n v="29"/>
    <n v="29"/>
    <n v="173.71"/>
    <n v="166.26666666666668"/>
    <n v="166.27"/>
    <d v="2010-12-29T00:00:00"/>
    <s v="Programado"/>
    <d v="2019-11-22T00:00:00"/>
    <s v="BNDFI 0001-8 - Minuta YPF 22-11-2019"/>
    <s v="Mariana del Pozo"/>
    <m/>
    <m/>
    <m/>
    <m/>
    <s v="Bombeo Mecánico"/>
    <s v="Continua"/>
    <s v="C"/>
    <s v="EC con rec"/>
    <n v="5.9850000000000003"/>
    <n v="5.99"/>
    <n v="20"/>
    <n v="5.99"/>
    <n v="1"/>
    <n v="6"/>
    <n v="20"/>
    <n v="6"/>
    <s v="SCB CHO "/>
    <n v="1"/>
    <n v="3125"/>
    <s v="A"/>
    <s v="SCB- 01"/>
    <s v="Señal Cerro Bayo"/>
  </r>
  <r>
    <s v="BOLLAND &amp; CIA. S.A.U"/>
    <d v="2023-12-01T00:00:00"/>
    <s v="Rincon de los Sauces"/>
    <s v="Señal Picada VAM"/>
    <s v="SCB- 01"/>
    <x v="2"/>
    <s v="Linea de pozo"/>
    <s v="SCB-0065[00]a"/>
    <s v="SCB-0065[00]a"/>
    <m/>
    <s v="Integridad y Corrosión"/>
    <s v="Secuestrante de sulfhídrico"/>
    <x v="8"/>
    <n v="1000539909"/>
    <n v="60"/>
    <n v="15"/>
    <n v="45"/>
    <n v="787"/>
    <n v="13.5"/>
    <n v="300"/>
    <s v="Caudal de agua/día"/>
    <s v="Continua"/>
    <n v="29"/>
    <n v="29"/>
    <n v="391.5"/>
    <n v="394.4"/>
    <n v="394.4"/>
    <d v="2018-08-30T00:00:00"/>
    <s v="Programado"/>
    <d v="2019-11-22T00:00:00"/>
    <s v="BNDFI 0001-8 - Minuta YPF 22-11-2019"/>
    <s v="Mariana del Pozo"/>
    <m/>
    <m/>
    <m/>
    <m/>
    <s v="Bombeo Mecánico"/>
    <s v="Continua"/>
    <s v="C"/>
    <s v="Lin. Conduc."/>
    <n v="13.5"/>
    <n v="13.5"/>
    <n v="20"/>
    <n v="13.5"/>
    <n v="1"/>
    <n v="14"/>
    <n v="20"/>
    <n v="14"/>
    <s v="SCB CHO "/>
    <n v="2"/>
    <n v="3125"/>
    <s v="A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0067[00]a"/>
    <s v="SCB-0067[00]a"/>
    <m/>
    <s v="Integridad y Corrosión"/>
    <s v="Inhibidor de incrustaciones"/>
    <x v="1"/>
    <n v="50601018"/>
    <n v="255"/>
    <n v="2.04"/>
    <n v="252.96"/>
    <n v="1000"/>
    <n v="3.79"/>
    <n v="15"/>
    <s v="Caudal de agua/día"/>
    <s v="Continua"/>
    <n v="29"/>
    <n v="29"/>
    <n v="109.91"/>
    <n v="233.54666666666665"/>
    <n v="109.91"/>
    <d v="2012-05-11T00:00:00"/>
    <s v="Programado"/>
    <d v="2020-06-25T00:00:00"/>
    <s v="BND21-IT492-0620"/>
    <s v="Mariana del Pozo"/>
    <m/>
    <m/>
    <m/>
    <m/>
    <s v="Electro Sumergible"/>
    <s v="Continua"/>
    <s v="C"/>
    <s v="Capilar"/>
    <n v="3.7944"/>
    <n v="3.79"/>
    <n v="20"/>
    <n v="3.79"/>
    <n v="0.2"/>
    <n v="19"/>
    <n v="20"/>
    <n v="19"/>
    <s v="SCB CHO "/>
    <n v="1"/>
    <n v="2641"/>
    <s v="B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0071[00]a"/>
    <s v="SCB-0071[00]a"/>
    <m/>
    <s v="Integridad y Corrosión"/>
    <s v="Inhibidor de incrustaciones"/>
    <x v="1"/>
    <n v="50601018"/>
    <n v="23"/>
    <n v="4.37"/>
    <n v="18.63"/>
    <n v="511"/>
    <n v="1.06"/>
    <n v="57"/>
    <s v="Caudal de agua/día"/>
    <s v="Continua"/>
    <n v="29"/>
    <n v="29"/>
    <n v="30.740000000000002"/>
    <n v="87"/>
    <n v="30.74"/>
    <d v="2013-04-17T00:00:00"/>
    <s v="Programado"/>
    <d v="2020-06-30T00:00:00"/>
    <s v="BNDFI 0001-8 - Minuta YPF 30-06-2020"/>
    <s v="Mariana del Pozo"/>
    <m/>
    <m/>
    <m/>
    <m/>
    <s v="Bombeo Mecánico"/>
    <s v="Continua"/>
    <s v="C"/>
    <s v="EC con rec"/>
    <n v="1.0619099999999999"/>
    <n v="1.06"/>
    <n v="20"/>
    <n v="1.06"/>
    <n v="0.2"/>
    <n v="5"/>
    <n v="20"/>
    <n v="5"/>
    <s v="SCB CHO "/>
    <n v="1"/>
    <n v="1857"/>
    <s v="A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0076[00]a"/>
    <s v="SCB-0076[00]a"/>
    <m/>
    <s v="Integridad y Corrosión"/>
    <s v="Inhibidor de incrustaciones"/>
    <x v="1"/>
    <n v="50601018"/>
    <n v="215"/>
    <n v="5.16"/>
    <n v="209.84"/>
    <n v="116"/>
    <n v="1.26"/>
    <n v="6"/>
    <s v="Caudal de agua/día"/>
    <s v="Continua"/>
    <n v="29"/>
    <n v="29"/>
    <n v="36.54"/>
    <n v="35.186666666666667"/>
    <n v="35.19"/>
    <d v="2017-09-12T00:00:00"/>
    <s v="Programado"/>
    <d v="2021-02-02T00:00:00"/>
    <s v="BND21-IT575-0221"/>
    <s v="Mariana del Pozo"/>
    <m/>
    <m/>
    <m/>
    <m/>
    <s v="Electro Sumergible"/>
    <s v="Continua"/>
    <s v="C"/>
    <s v="Continua"/>
    <n v="1.2590399999999999"/>
    <n v="1.26"/>
    <n v="20"/>
    <n v="1.26"/>
    <n v="0.2"/>
    <n v="6"/>
    <n v="20"/>
    <n v="6"/>
    <s v="SCB CHO "/>
    <n v="1"/>
    <n v="2413"/>
    <s v="A"/>
    <s v="SCB- 01"/>
    <s v="Señal Cerro Bayo"/>
  </r>
  <r>
    <s v="BOLLAND &amp; CIA. S.A.U"/>
    <d v="2023-12-01T00:00:00"/>
    <s v="Rincon de los Sauces"/>
    <s v="Señal Picada VAM"/>
    <s v="SCB- 01"/>
    <x v="2"/>
    <s v="Linea de pozo"/>
    <s v="SCB-11"/>
    <s v="SCB-11"/>
    <m/>
    <s v="Aseguramiento de Flujo"/>
    <s v="Inhibidor de hidratos"/>
    <x v="0"/>
    <n v="50600710"/>
    <n v="0"/>
    <n v="0"/>
    <n v="0"/>
    <n v="61500"/>
    <n v="25"/>
    <m/>
    <s v="Define el consumo un tercero o YPF"/>
    <s v="Continua"/>
    <n v="29"/>
    <n v="29"/>
    <n v="725"/>
    <n v="700.83333333333337"/>
    <n v="700.83"/>
    <d v="2017-06-07T00:00:00"/>
    <s v="Programado"/>
    <d v="2020-09-18T00:00:00"/>
    <s v="Mail 30/5/22"/>
    <s v="Rivera Mauricio"/>
    <m/>
    <m/>
    <m/>
    <m/>
    <s v="Surgente"/>
    <s v="Continua"/>
    <s v="C"/>
    <s v="Lin. Conduc."/>
    <n v="25"/>
    <n v="25"/>
    <n v="25"/>
    <n v="25"/>
    <n v="1"/>
    <n v="25"/>
    <n v="25"/>
    <n v="25"/>
    <s v="SCB CHO "/>
    <n v="1"/>
    <s v="S/D"/>
    <s v="A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131a"/>
    <s v="SCB-131a"/>
    <m/>
    <s v="Integridad y Corrosión"/>
    <s v="Inhibidor de incrustaciones"/>
    <x v="1"/>
    <n v="50601018"/>
    <n v="0"/>
    <n v="0"/>
    <n v="0"/>
    <n v="0"/>
    <n v="0"/>
    <n v="64"/>
    <s v="Caudal de agua/día"/>
    <s v="Continua"/>
    <n v="29"/>
    <n v="0"/>
    <n v="0"/>
    <n v="0"/>
    <s v=""/>
    <d v="2010-02-23T00:00:00"/>
    <s v="Programado"/>
    <d v="2022-05-24T00:00:00"/>
    <s v="0140-OESTE-22"/>
    <s v="Mariana del Pozo"/>
    <m/>
    <m/>
    <m/>
    <m/>
    <s v=""/>
    <s v="Continua"/>
    <s v="C"/>
    <s v="EC con rec"/>
    <n v="0"/>
    <n v="0"/>
    <n v="20"/>
    <n v="0"/>
    <n v="0.2"/>
    <n v="0"/>
    <n v="20"/>
    <n v="0"/>
    <s v="SCB CHO "/>
    <n v="1"/>
    <n v="1544"/>
    <s v="S/C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133a"/>
    <s v="SCB-133a"/>
    <m/>
    <s v="Integridad y Corrosión"/>
    <s v="Inhibidor de corrosión/Incrustaciones"/>
    <x v="9"/>
    <n v="50695199"/>
    <n v="49"/>
    <n v="0.49"/>
    <n v="48.51"/>
    <n v="500"/>
    <n v="8"/>
    <n v="165"/>
    <s v="Caudal de agua/día"/>
    <s v="Continua"/>
    <n v="29"/>
    <n v="29"/>
    <n v="232"/>
    <n v="228.13333333333333"/>
    <n v="228.13"/>
    <d v="2014-12-21T00:00:00"/>
    <s v="Programado"/>
    <d v="2020-07-03T00:00:00"/>
    <s v="Minuta de Reunion Abril-2020"/>
    <s v="Mariana del Pozo"/>
    <m/>
    <m/>
    <m/>
    <m/>
    <s v="Bombeo Mecánico"/>
    <s v="Continua"/>
    <s v="C"/>
    <s v="EC con rec"/>
    <n v="8.0041499999999992"/>
    <n v="8"/>
    <n v="20"/>
    <n v="8"/>
    <n v="1"/>
    <n v="8"/>
    <n v="20"/>
    <n v="8"/>
    <s v="SCB CHO "/>
    <n v="1"/>
    <n v="2041"/>
    <s v="C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137a"/>
    <s v="SCB-137a"/>
    <m/>
    <s v="Integridad y Corrosión"/>
    <s v="Inhibidor de incrustaciones"/>
    <x v="1"/>
    <n v="50601018"/>
    <n v="271"/>
    <n v="1.897"/>
    <n v="269.10300000000001"/>
    <n v="99"/>
    <n v="4.04"/>
    <n v="15"/>
    <s v="Caudal de agua/día"/>
    <s v="Continua"/>
    <n v="29"/>
    <n v="29"/>
    <n v="117.16"/>
    <n v="125.37666666666669"/>
    <n v="125.38"/>
    <s v=""/>
    <s v="Programado"/>
    <d v="2021-02-17T00:00:00"/>
    <s v="BND21-IT579-0221"/>
    <s v="Mariana del Pozo"/>
    <m/>
    <m/>
    <m/>
    <m/>
    <s v="Electro Sumergible"/>
    <s v="Continua"/>
    <s v="C"/>
    <s v="Capilar"/>
    <n v="4.0365450000000003"/>
    <n v="4.04"/>
    <n v="20"/>
    <n v="4.04"/>
    <n v="0.2"/>
    <n v="20"/>
    <n v="20"/>
    <n v="20"/>
    <s v="SCB CHO "/>
    <n v="1"/>
    <n v="3151"/>
    <s v="C"/>
    <s v="SCB- 01"/>
    <s v="Señal Cerro Bayo"/>
  </r>
  <r>
    <s v="BOLLAND &amp; CIA. S.A.U"/>
    <d v="2023-12-01T00:00:00"/>
    <s v="Rincon de los Sauces"/>
    <s v="Señal Picada VAM"/>
    <s v="SCB- 01"/>
    <x v="2"/>
    <s v="Linea de pozo"/>
    <s v="SCB-138a"/>
    <s v="SCB-138a"/>
    <m/>
    <s v="Integridad y Corrosión"/>
    <s v="Secuestrante de sulfhídrico"/>
    <x v="8"/>
    <n v="1000539909"/>
    <n v="49"/>
    <n v="4.41"/>
    <n v="44.59"/>
    <n v="111"/>
    <n v="4"/>
    <m/>
    <s v="Recomendación técnica en litros (por día, mes o batch)"/>
    <s v="Continua"/>
    <n v="29"/>
    <n v="29"/>
    <n v="116"/>
    <n v="98.6"/>
    <n v="98.6"/>
    <d v="2018-08-30T00:00:00"/>
    <s v="Programado"/>
    <d v="2021-09-30T00:00:00"/>
    <s v="Minuta YPF 30-9-21"/>
    <s v="Mariana del Pozo"/>
    <m/>
    <m/>
    <m/>
    <m/>
    <s v="Bombeo Mecánico"/>
    <s v="Continua"/>
    <s v="C"/>
    <s v="Lin. Conduc."/>
    <n v="4"/>
    <n v="4"/>
    <n v="20"/>
    <n v="4"/>
    <n v="1"/>
    <n v="4"/>
    <n v="20"/>
    <n v="4"/>
    <s v="SCB CHO "/>
    <n v="1"/>
    <n v="2123"/>
    <s v="B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140a"/>
    <s v="SCB-140a"/>
    <m/>
    <s v="Integridad y Corrosión"/>
    <s v="Inhibidor de incrustaciones"/>
    <x v="1"/>
    <n v="50601018"/>
    <n v="0"/>
    <n v="0"/>
    <n v="0"/>
    <n v="0"/>
    <n v="0"/>
    <n v="8"/>
    <s v="Caudal de agua/día"/>
    <s v="Continua"/>
    <n v="29"/>
    <n v="0"/>
    <n v="0"/>
    <n v="0"/>
    <s v=""/>
    <d v="2013-10-24T00:00:00"/>
    <s v="Programado"/>
    <d v="2020-06-30T00:00:00"/>
    <s v="BNDFI 0001-8 - Minuta YPF 30-06-2020"/>
    <s v="Mariana del Pozo"/>
    <m/>
    <m/>
    <m/>
    <m/>
    <s v=""/>
    <s v="Continua"/>
    <s v="C"/>
    <s v="Capilar"/>
    <n v="0"/>
    <n v="0"/>
    <n v="20"/>
    <n v="0"/>
    <n v="0.2"/>
    <n v="0"/>
    <n v="20"/>
    <n v="0"/>
    <s v="SCB CHO "/>
    <n v="1"/>
    <n v="2535"/>
    <s v="S/C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142a"/>
    <s v="SCB-142a"/>
    <m/>
    <s v="Integridad y Corrosión"/>
    <s v="Inhibidor de corrosión/Incrustaciones"/>
    <x v="9"/>
    <n v="50695199"/>
    <n v="18"/>
    <n v="2.7"/>
    <n v="15.3"/>
    <n v="796"/>
    <n v="4.9000000000000004"/>
    <n v="320"/>
    <s v="Caudal de agua/día"/>
    <s v="Continua"/>
    <n v="29"/>
    <n v="29"/>
    <n v="142.10000000000002"/>
    <n v="145"/>
    <n v="145"/>
    <d v="2018-06-15T00:00:00"/>
    <s v="Programado"/>
    <d v="2021-04-29T00:00:00"/>
    <s v="BNDFI 0001-8 - Minuta YPF 29-4-21"/>
    <s v="Mariana del Pozo"/>
    <m/>
    <m/>
    <m/>
    <m/>
    <s v="Bombeo Mecánico"/>
    <s v="Continua"/>
    <s v="C"/>
    <s v="EC con rec"/>
    <n v="4.8959999999999999"/>
    <n v="4.9000000000000004"/>
    <n v="20"/>
    <n v="4.9000000000000004"/>
    <n v="1"/>
    <n v="5"/>
    <n v="20"/>
    <n v="5"/>
    <s v="SCB CHO "/>
    <n v="1"/>
    <n v="1859"/>
    <s v="B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144a"/>
    <s v="SCB-144a"/>
    <m/>
    <s v="Integridad y Corrosión"/>
    <s v="Inhibidor de incrustaciones"/>
    <x v="10"/>
    <n v="1000582063"/>
    <n v="81"/>
    <n v="3.24"/>
    <n v="77.760000000000005"/>
    <n v="155"/>
    <n v="6.22"/>
    <n v="80"/>
    <s v="Caudal de agua/día"/>
    <s v="Continua"/>
    <n v="29"/>
    <n v="29"/>
    <n v="180.38"/>
    <n v="164.33333333333334"/>
    <n v="164.33"/>
    <d v="2018-09-25T00:00:00"/>
    <s v="Programado"/>
    <d v="2020-09-03T00:00:00"/>
    <s v="BND21-IT501-0820"/>
    <s v="Mariana del Pozo"/>
    <m/>
    <m/>
    <m/>
    <m/>
    <s v="Electro Sumergible"/>
    <s v="Continua"/>
    <s v="C"/>
    <s v="Capilar"/>
    <n v="6.2208000000000006"/>
    <n v="6.22"/>
    <n v="20"/>
    <n v="6.22"/>
    <n v="1"/>
    <n v="6"/>
    <n v="20"/>
    <n v="6"/>
    <s v="SCB CHO "/>
    <n v="1"/>
    <n v="1807"/>
    <s v="B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145a"/>
    <s v="SCB-145a"/>
    <m/>
    <s v="Integridad y Corrosión"/>
    <s v="Inhibidor de incrustaciones"/>
    <x v="1"/>
    <n v="50601018"/>
    <n v="66"/>
    <n v="2.64"/>
    <n v="63.36"/>
    <n v="23"/>
    <n v="1.52"/>
    <n v="24"/>
    <s v="Caudal de agua/día"/>
    <s v="Continua"/>
    <n v="29"/>
    <n v="29"/>
    <n v="44.08"/>
    <n v="46.593333333333334"/>
    <n v="46.59"/>
    <d v="2016-06-19T00:00:00"/>
    <s v="Programado"/>
    <d v="2021-07-13T00:00:00"/>
    <s v="BND21-IT650-0721"/>
    <s v="Mariana del Pozo"/>
    <m/>
    <m/>
    <m/>
    <m/>
    <s v="Electro Sumergible"/>
    <s v="Continua"/>
    <s v="C"/>
    <s v="Capilar"/>
    <n v="1.5206399999999998"/>
    <n v="1.52"/>
    <n v="20"/>
    <n v="1.52"/>
    <n v="0.2"/>
    <n v="8"/>
    <n v="20"/>
    <n v="8"/>
    <s v="SCB CHO "/>
    <n v="1"/>
    <n v="1817"/>
    <s v="C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145a"/>
    <s v="SCB-145a"/>
    <m/>
    <s v="Integridad y Corrosión"/>
    <s v="Inhibidor de incrustaciones"/>
    <x v="1"/>
    <n v="50601018"/>
    <n v="66"/>
    <n v="2.64"/>
    <n v="63.36"/>
    <n v="23"/>
    <n v="1.52"/>
    <n v="24"/>
    <s v="Caudal de agua/día"/>
    <s v="Continua"/>
    <n v="29"/>
    <n v="29"/>
    <n v="44.08"/>
    <n v="46.593333333333334"/>
    <n v="46.59"/>
    <d v="2016-06-19T00:00:00"/>
    <s v="Programado"/>
    <d v="2021-07-13T00:00:00"/>
    <s v="BND21-IT650-0721"/>
    <s v="Mariana del Pozo"/>
    <m/>
    <m/>
    <m/>
    <m/>
    <s v="Electro Sumergible"/>
    <s v="Continua"/>
    <s v="C"/>
    <s v="EC con rec"/>
    <n v="1.5206399999999998"/>
    <n v="1.52"/>
    <n v="20"/>
    <n v="1.52"/>
    <n v="0.2"/>
    <n v="8"/>
    <n v="20"/>
    <n v="8"/>
    <s v="SCB CHO "/>
    <n v="1"/>
    <n v="1817"/>
    <s v="C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146a"/>
    <s v="SCB-146a"/>
    <m/>
    <s v="Integridad y Corrosión"/>
    <s v="Inhibidor de incrustaciones"/>
    <x v="1"/>
    <n v="50601018"/>
    <n v="60"/>
    <n v="4.62"/>
    <n v="55.38"/>
    <n v="197"/>
    <n v="2.2200000000000002"/>
    <n v="40"/>
    <s v="Caudal de agua/día"/>
    <s v="Continua"/>
    <n v="29"/>
    <n v="29"/>
    <n v="64.38000000000001"/>
    <n v="141.61666666666667"/>
    <n v="64.38"/>
    <d v="2013-07-01T00:00:00"/>
    <s v="Programado"/>
    <d v="2023-04-18T00:00:00"/>
    <s v="Minuta YPF 18-4-23"/>
    <s v="Mariana del Pozo"/>
    <m/>
    <m/>
    <m/>
    <m/>
    <s v="Bombeo Mecánico"/>
    <s v="Continua"/>
    <s v="C"/>
    <s v="EC con rec"/>
    <n v="2.2152000000000003"/>
    <n v="2.2200000000000002"/>
    <n v="20"/>
    <n v="2.2200000000000002"/>
    <n v="0.2"/>
    <n v="11"/>
    <n v="20"/>
    <n v="11"/>
    <s v="SCB CHO "/>
    <n v="1"/>
    <n v="2502"/>
    <s v="A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146a"/>
    <s v="SCB-146a"/>
    <m/>
    <s v="Integridad y Corrosión"/>
    <s v="Inhibidor de corrosión"/>
    <x v="3"/>
    <n v="1000232729"/>
    <n v="60"/>
    <n v="4.62"/>
    <n v="55.38"/>
    <n v="197"/>
    <n v="33.229999999999997"/>
    <n v="40"/>
    <s v="Caudal de agua entre batchs"/>
    <s v="Batch Camión"/>
    <n v="2"/>
    <n v="4"/>
    <n v="66.459999999999994"/>
    <n v="132.91999999999999"/>
    <n v="132.91999999999999"/>
    <d v="2023-04-13T00:00:00"/>
    <s v="Programado"/>
    <d v="2023-04-18T00:00:00"/>
    <s v="Minuta YPF 18-4-23"/>
    <s v="Mariana del Pozo"/>
    <m/>
    <m/>
    <m/>
    <m/>
    <s v="Bombeo Mecánico"/>
    <s v="Batch"/>
    <s v="Q"/>
    <s v="Batch"/>
    <n v="2.2152000000000003"/>
    <n v="33.229999999999997"/>
    <n v="33.229999999999997"/>
    <n v="33.229999999999997"/>
    <n v="1"/>
    <n v="33"/>
    <n v="33"/>
    <n v="33"/>
    <s v="SCB CHO "/>
    <m/>
    <n v="2502"/>
    <s v="A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146a"/>
    <s v="SCB-146a"/>
    <m/>
    <s v="Integridad y Corrosión"/>
    <s v="Biocida"/>
    <x v="6"/>
    <n v="50600926"/>
    <n v="60"/>
    <n v="4.62"/>
    <n v="55.38"/>
    <n v="197"/>
    <n v="33.229999999999997"/>
    <n v="40"/>
    <s v="Caudal de agua entre batchs"/>
    <s v="Batch Camión"/>
    <n v="2"/>
    <n v="4"/>
    <n v="66.459999999999994"/>
    <n v="132.91999999999999"/>
    <n v="132.91999999999999"/>
    <d v="2023-04-13T00:00:00"/>
    <s v="Programado"/>
    <d v="2023-04-18T00:00:00"/>
    <s v="Minuta YPF 18-4-23"/>
    <s v="Mariana del Pozo"/>
    <m/>
    <m/>
    <m/>
    <m/>
    <s v="Bombeo Mecánico"/>
    <s v="Batch"/>
    <s v="Q"/>
    <s v="Batch"/>
    <n v="2.2152000000000003"/>
    <n v="33.229999999999997"/>
    <n v="33.229999999999997"/>
    <n v="33.229999999999997"/>
    <n v="1"/>
    <n v="33"/>
    <n v="33"/>
    <n v="33"/>
    <s v="SCB CHO "/>
    <m/>
    <n v="2502"/>
    <s v="A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20"/>
    <s v="SCB-20"/>
    <m/>
    <s v="Integridad y Corrosión"/>
    <s v="Inhibidor de incrustaciones"/>
    <x v="1"/>
    <n v="50601018"/>
    <n v="214"/>
    <n v="1.9259999999999999"/>
    <n v="212.07400000000001"/>
    <n v="1100"/>
    <n v="2.12"/>
    <n v="10"/>
    <s v="Caudal de agua/día"/>
    <s v="Continua"/>
    <n v="29"/>
    <n v="29"/>
    <n v="61.480000000000004"/>
    <n v="15.466666666666667"/>
    <n v="15.47"/>
    <d v="2013-05-21T00:00:00"/>
    <s v="Programado"/>
    <d v="2022-05-16T00:00:00"/>
    <s v="0131-OESTE-22"/>
    <s v="Mariana del Pozo"/>
    <m/>
    <m/>
    <m/>
    <m/>
    <s v="Electro Sumergible"/>
    <s v="Continua"/>
    <s v="C"/>
    <s v="Capilar"/>
    <n v="2.1207400000000001"/>
    <n v="2.12"/>
    <n v="20"/>
    <n v="2.12"/>
    <n v="0.2"/>
    <n v="11"/>
    <n v="20"/>
    <n v="11"/>
    <s v="SCB CHO "/>
    <n v="1"/>
    <s v="S/D"/>
    <s v="B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23"/>
    <s v="SCB-23"/>
    <m/>
    <s v="Integridad y Corrosión"/>
    <s v="Inhibidor de incrustaciones"/>
    <x v="1"/>
    <n v="50601018"/>
    <n v="192"/>
    <n v="4.2240000000000002"/>
    <n v="187.77600000000001"/>
    <n v="150"/>
    <n v="2.63"/>
    <n v="14"/>
    <s v="Caudal de agua/día"/>
    <s v="Continua"/>
    <n v="29"/>
    <n v="29"/>
    <n v="76.27"/>
    <n v="73.66"/>
    <n v="73.66"/>
    <s v=""/>
    <s v="Programado"/>
    <d v="2019-09-05T00:00:00"/>
    <s v="Reuniones mensuales de Fallas Julio_2019 Firmada"/>
    <s v="Mariana del Pozo"/>
    <m/>
    <m/>
    <m/>
    <m/>
    <s v="Electro Sumergible"/>
    <s v="Continua"/>
    <s v="C"/>
    <s v="Capilar"/>
    <n v="2.6288640000000001"/>
    <n v="2.63"/>
    <n v="20"/>
    <n v="2.63"/>
    <n v="0.2"/>
    <n v="13"/>
    <n v="20"/>
    <n v="13"/>
    <s v="SCB CHO "/>
    <n v="1"/>
    <n v="1632"/>
    <s v="B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28"/>
    <s v="SCB-28"/>
    <m/>
    <s v="Integridad y Corrosión"/>
    <s v="Inhibidor de incrustaciones"/>
    <x v="1"/>
    <n v="50601018"/>
    <n v="177"/>
    <n v="4.2480000000000002"/>
    <n v="172.75200000000001"/>
    <n v="500"/>
    <n v="3.46"/>
    <n v="20"/>
    <s v="Caudal de agua/día"/>
    <s v="Continua"/>
    <n v="29"/>
    <n v="29"/>
    <n v="100.34"/>
    <n v="88.353333333333339"/>
    <n v="88.35"/>
    <s v=""/>
    <s v="Programado"/>
    <d v="2022-12-16T00:00:00"/>
    <s v="0330-OESTE-22"/>
    <m/>
    <m/>
    <m/>
    <m/>
    <m/>
    <s v="Electro Sumergible"/>
    <s v="Continua"/>
    <s v="C"/>
    <s v="Capilar"/>
    <n v="3.4550399999999999"/>
    <n v="3.46"/>
    <n v="20"/>
    <n v="3.46"/>
    <n v="0.2"/>
    <n v="17"/>
    <n v="20"/>
    <n v="17"/>
    <s v="SCB CHO "/>
    <n v="1"/>
    <n v="2753"/>
    <s v="A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37"/>
    <s v="SCB-37"/>
    <m/>
    <s v="Integridad y Corrosión"/>
    <s v="Inhibidor de incrustaciones"/>
    <x v="1"/>
    <n v="50601018"/>
    <n v="515"/>
    <n v="4.6349999999999998"/>
    <n v="510.36500000000001"/>
    <n v="5953"/>
    <n v="3.57"/>
    <n v="7"/>
    <s v="Caudal de agua/día"/>
    <s v="Continua"/>
    <n v="29"/>
    <n v="29"/>
    <n v="103.53"/>
    <n v="104.59333333333333"/>
    <n v="104.59"/>
    <d v="2011-03-11T00:00:00"/>
    <s v="Programado"/>
    <d v="2020-09-04T00:00:00"/>
    <s v="BND21-IT506-0920"/>
    <m/>
    <m/>
    <m/>
    <m/>
    <m/>
    <s v="Electro Sumergible"/>
    <s v="Continua"/>
    <s v="C"/>
    <s v="Capilar"/>
    <n v="3.5725550000000004"/>
    <n v="3.57"/>
    <n v="20"/>
    <n v="3.57"/>
    <n v="0.2"/>
    <n v="18"/>
    <n v="20"/>
    <n v="18"/>
    <s v="SCB CHO "/>
    <n v="1"/>
    <n v="2284"/>
    <s v="A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45"/>
    <s v="SCB-45"/>
    <m/>
    <s v="Integridad y Corrosión"/>
    <s v="Inhibidor de incrustaciones"/>
    <x v="1"/>
    <n v="50601018"/>
    <n v="235"/>
    <n v="1.88"/>
    <n v="233.12"/>
    <n v="1160"/>
    <n v="1.86"/>
    <n v="8"/>
    <s v="Caudal de agua/día"/>
    <s v="Continua"/>
    <n v="29"/>
    <n v="0"/>
    <n v="53.940000000000005"/>
    <n v="0"/>
    <n v="0"/>
    <d v="2015-08-28T00:00:00"/>
    <s v="Programado"/>
    <d v="2020-06-30T00:00:00"/>
    <s v="BNDFI 0001-8 - Minuta YPF 30-06-2020"/>
    <s v="Mariana del Pozo"/>
    <m/>
    <m/>
    <m/>
    <m/>
    <s v="Electro Sumergible"/>
    <s v="Continua"/>
    <s v="C"/>
    <s v="Capilar"/>
    <n v="1.86496"/>
    <n v="1.86"/>
    <n v="20"/>
    <n v="1.86"/>
    <n v="0.2"/>
    <n v="9"/>
    <n v="20"/>
    <n v="9"/>
    <s v="SCB CHO "/>
    <n v="1"/>
    <n v="2646"/>
    <s v="B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48"/>
    <s v="SCB-48"/>
    <m/>
    <s v="Integridad y Corrosión"/>
    <s v="Inhibidor de incrustaciones"/>
    <x v="1"/>
    <n v="50601018"/>
    <n v="260"/>
    <n v="2.6"/>
    <n v="257.39999999999998"/>
    <n v="100"/>
    <n v="3.09"/>
    <n v="12"/>
    <s v="Caudal de agua/día"/>
    <s v="Continua"/>
    <n v="29"/>
    <n v="29"/>
    <n v="89.61"/>
    <n v="87.966666666666669"/>
    <n v="87.97"/>
    <d v="2011-01-21T00:00:00"/>
    <s v="Programado"/>
    <d v="2022-12-26T00:00:00"/>
    <s v="0338-OESTE-22"/>
    <s v="Mariana del Pozo"/>
    <m/>
    <m/>
    <m/>
    <m/>
    <s v="Electro Sumergible"/>
    <s v="Continua"/>
    <s v="C"/>
    <s v="Capilar"/>
    <n v="3.0887999999999995"/>
    <n v="3.09"/>
    <n v="20"/>
    <n v="3.09"/>
    <n v="0.2"/>
    <n v="15"/>
    <n v="20"/>
    <n v="15"/>
    <s v="SCB CHO "/>
    <n v="1"/>
    <n v="2704"/>
    <s v="C"/>
    <s v="SCB- 01"/>
    <s v="Señal Cerro Bayo"/>
  </r>
  <r>
    <s v="BOLLAND &amp; CIA. S.A.U"/>
    <d v="2023-12-01T00:00:00"/>
    <s v="Rincon de los Sauces"/>
    <s v="Señal Picada VAM"/>
    <s v="SCB- 01"/>
    <x v="2"/>
    <s v="Linea de pozo"/>
    <s v="SCB-78a"/>
    <s v="SCB-78a"/>
    <m/>
    <s v="Integridad y Corrosión"/>
    <s v="Secuestrante de sulfhídrico"/>
    <x v="8"/>
    <n v="1000539909"/>
    <n v="55"/>
    <n v="6.05"/>
    <n v="48.95"/>
    <n v="498"/>
    <n v="15"/>
    <m/>
    <s v="Recomendación técnica en litros (por día, mes o batch)"/>
    <s v="Continua"/>
    <n v="29"/>
    <n v="29"/>
    <n v="435"/>
    <n v="415.66666666666669"/>
    <n v="415.67"/>
    <d v="2018-12-19T00:00:00"/>
    <s v="Programado"/>
    <d v="2022-04-20T00:00:00"/>
    <s v="Minuta YPF 24/5/22"/>
    <s v="Mariana del Pozo"/>
    <m/>
    <m/>
    <m/>
    <m/>
    <s v="Bombeo Mecánico"/>
    <s v="Continua"/>
    <s v="C"/>
    <s v="Lin. Conduc."/>
    <n v="15"/>
    <n v="15"/>
    <n v="20"/>
    <n v="15"/>
    <n v="1"/>
    <n v="15"/>
    <n v="20"/>
    <n v="15"/>
    <s v="SCB CHO "/>
    <n v="2"/>
    <n v="1832"/>
    <s v="A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139a"/>
    <s v="SCB-139a"/>
    <m/>
    <s v="Integridad y Corrosión"/>
    <s v="Inhibidor de corrosión/Incrustaciones"/>
    <x v="9"/>
    <n v="50695199"/>
    <n v="57"/>
    <n v="7.98"/>
    <n v="49.02"/>
    <n v="123"/>
    <n v="4.9000000000000004"/>
    <n v="100"/>
    <s v="Caudal de agua/día"/>
    <s v="Continua"/>
    <n v="29"/>
    <n v="29"/>
    <n v="142.10000000000002"/>
    <n v="106.33333333333333"/>
    <n v="106.33"/>
    <d v="2023-04-11T00:00:00"/>
    <s v="Programado"/>
    <d v="2022-12-07T00:00:00"/>
    <s v="0099-OESTE-23"/>
    <s v="Mariana del Pozo"/>
    <m/>
    <m/>
    <m/>
    <m/>
    <s v="Bombeo Mecánico"/>
    <s v="Continua"/>
    <s v="C"/>
    <s v="EC con rec"/>
    <n v="4.9020000000000001"/>
    <n v="4.9000000000000004"/>
    <n v="20"/>
    <n v="4.9000000000000004"/>
    <n v="1"/>
    <n v="5"/>
    <n v="20"/>
    <n v="5"/>
    <s v="SCB CHO "/>
    <n v="1"/>
    <n v="2025"/>
    <s v="A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80a"/>
    <s v="SCB-80a"/>
    <m/>
    <s v="Integridad y Corrosión"/>
    <s v="Inhibidor de incrustaciones"/>
    <x v="1"/>
    <n v="50601018"/>
    <n v="207"/>
    <n v="1.0349999999999999"/>
    <n v="205.965"/>
    <n v="1200"/>
    <n v="1.24"/>
    <n v="6"/>
    <s v="Caudal de agua/día"/>
    <s v="Continua"/>
    <n v="29"/>
    <n v="0"/>
    <n v="35.96"/>
    <n v="0"/>
    <n v="0"/>
    <d v="2017-08-10T00:00:00"/>
    <s v="Programado"/>
    <d v="2022-07-22T00:00:00"/>
    <s v="0193-OESTE-22"/>
    <s v="Mariana del Pozo"/>
    <m/>
    <m/>
    <m/>
    <m/>
    <s v="Electro Sumergible"/>
    <s v="Continua"/>
    <s v="C"/>
    <s v="Capilar"/>
    <n v="1.2357899999999999"/>
    <n v="1.24"/>
    <n v="20"/>
    <n v="1.24"/>
    <n v="0.2"/>
    <n v="6"/>
    <n v="20"/>
    <n v="6"/>
    <s v="SCB CHO "/>
    <n v="1"/>
    <n v="2795"/>
    <s v="A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86a"/>
    <s v="SCB-86a"/>
    <m/>
    <s v="Integridad y Corrosión"/>
    <s v="Inhibidor de incrustaciones"/>
    <x v="1"/>
    <n v="50601018"/>
    <n v="45"/>
    <n v="5.4"/>
    <n v="39.6"/>
    <n v="538"/>
    <n v="1.1499999999999999"/>
    <n v="29"/>
    <s v="Caudal de agua/día"/>
    <s v="Continua"/>
    <n v="29"/>
    <n v="29"/>
    <n v="33.349999999999994"/>
    <n v="34.799999999999997"/>
    <n v="34.799999999999997"/>
    <d v="2020-09-08T00:00:00"/>
    <s v="Programado"/>
    <d v="2022-08-26T00:00:00"/>
    <s v="0226-OESTE-22"/>
    <s v="Mariana del Pozo"/>
    <m/>
    <m/>
    <m/>
    <m/>
    <s v="Electro Sumergible"/>
    <s v="Continua"/>
    <s v="C"/>
    <s v="Capilar"/>
    <n v="1.1484000000000001"/>
    <n v="1.1499999999999999"/>
    <n v="20"/>
    <n v="1.1499999999999999"/>
    <n v="0.2"/>
    <n v="6"/>
    <n v="20"/>
    <n v="6"/>
    <s v="SCB CHO "/>
    <n v="1"/>
    <n v="2245"/>
    <s v="A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86a"/>
    <s v="SCB-86a"/>
    <m/>
    <s v="Integridad y Corrosión"/>
    <s v="Inhibidor de incrustaciones"/>
    <x v="1"/>
    <n v="50601018"/>
    <n v="45"/>
    <n v="5.4"/>
    <n v="39.6"/>
    <n v="538"/>
    <n v="1.1499999999999999"/>
    <n v="29"/>
    <s v="Caudal de agua/día"/>
    <s v="Continua"/>
    <n v="29"/>
    <n v="29"/>
    <n v="33.349999999999994"/>
    <n v="34.799999999999997"/>
    <n v="34.799999999999997"/>
    <d v="2020-09-08T00:00:00"/>
    <s v="Programado"/>
    <d v="2022-08-26T00:00:00"/>
    <s v="0226-OESTE-22"/>
    <s v="Mariana del Pozo"/>
    <m/>
    <m/>
    <m/>
    <m/>
    <s v="Electro Sumergible"/>
    <s v="Continua"/>
    <s v="C"/>
    <s v="EC con rec"/>
    <n v="1.1484000000000001"/>
    <n v="1.1499999999999999"/>
    <n v="20"/>
    <n v="1.1499999999999999"/>
    <n v="0.2"/>
    <n v="6"/>
    <n v="20"/>
    <n v="6"/>
    <s v="SCB CHO "/>
    <n v="2"/>
    <n v="2245"/>
    <s v="A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89a"/>
    <s v="SCB-89a"/>
    <m/>
    <s v="Integridad y Corrosión"/>
    <s v="Inhibidor de incrustaciones"/>
    <x v="1"/>
    <n v="50601018"/>
    <n v="185"/>
    <n v="2.6640000000000001"/>
    <n v="182.33600000000001"/>
    <n v="1590"/>
    <n v="1.64"/>
    <n v="9"/>
    <s v="Caudal de agua/día"/>
    <s v="Continua"/>
    <n v="29"/>
    <n v="29"/>
    <n v="47.559999999999995"/>
    <n v="46.400000000000006"/>
    <n v="46.4"/>
    <d v="2011-03-01T00:00:00"/>
    <s v="Programado"/>
    <d v="2020-06-30T00:00:00"/>
    <s v="BNDFI 0001-8 - Minuta YPF 30-06-2020"/>
    <s v="Mariana del Pozo"/>
    <m/>
    <m/>
    <m/>
    <m/>
    <s v="Electro Sumergible"/>
    <s v="Continua"/>
    <s v="C"/>
    <s v="Capilar"/>
    <n v="1.641024"/>
    <n v="1.64"/>
    <n v="20"/>
    <n v="1.64"/>
    <n v="0.2"/>
    <n v="8"/>
    <n v="20"/>
    <n v="8"/>
    <s v="SCB CHO "/>
    <n v="1"/>
    <s v="S/D"/>
    <s v="B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92a"/>
    <s v="SCB-92a"/>
    <m/>
    <s v="Integridad y Corrosión"/>
    <s v="Inhibidor de incrustaciones"/>
    <x v="1"/>
    <n v="50601018"/>
    <n v="134"/>
    <n v="2.0099999999999998"/>
    <n v="131.99"/>
    <n v="385"/>
    <n v="2.5099999999999998"/>
    <n v="19"/>
    <s v="Caudal de agua/día"/>
    <s v="Continua"/>
    <n v="29"/>
    <n v="0"/>
    <n v="72.789999999999992"/>
    <n v="0"/>
    <n v="0"/>
    <d v="2019-02-19T00:00:00"/>
    <s v="Programado"/>
    <d v="2020-06-30T00:00:00"/>
    <s v="BNDFI 0001-8 - Minuta YPF 30-06-2020"/>
    <s v="Mariana del Pozo"/>
    <m/>
    <m/>
    <m/>
    <m/>
    <s v="Electro Sumergible"/>
    <s v="Continua"/>
    <s v="C"/>
    <s v="Capilar"/>
    <n v="2.5078100000000005"/>
    <n v="2.5099999999999998"/>
    <n v="20"/>
    <n v="2.5099999999999998"/>
    <n v="0.2"/>
    <n v="13"/>
    <n v="20"/>
    <n v="13"/>
    <s v="SCB CHO "/>
    <n v="1"/>
    <n v="2512"/>
    <s v="C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93a"/>
    <s v="SCB-93a"/>
    <m/>
    <s v="Integridad y Corrosión"/>
    <s v="Inhibidor de incrustaciones"/>
    <x v="1"/>
    <n v="50601018"/>
    <n v="120"/>
    <n v="4.5599999999999996"/>
    <n v="115.44"/>
    <n v="303"/>
    <n v="2.19"/>
    <n v="19"/>
    <s v="Caudal de agua/día"/>
    <s v="Continua"/>
    <n v="29"/>
    <n v="29"/>
    <n v="63.51"/>
    <n v="63.800000000000004"/>
    <n v="63.8"/>
    <s v=""/>
    <s v="Programado"/>
    <d v="2020-06-30T00:00:00"/>
    <s v="BNDFI 0001-8 - Minuta YPF 30-06-2020"/>
    <s v="Mariana del Pozo"/>
    <m/>
    <m/>
    <m/>
    <m/>
    <s v="Electro Sumergible"/>
    <s v="Continua"/>
    <s v="C"/>
    <s v="Capilar"/>
    <n v="2.1933600000000002"/>
    <n v="2.19"/>
    <n v="20"/>
    <n v="2.19"/>
    <n v="0.2"/>
    <n v="11"/>
    <n v="20"/>
    <n v="11"/>
    <s v="SCB CHO "/>
    <n v="1"/>
    <n v="1951"/>
    <s v="A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95a"/>
    <s v="SCB-95a"/>
    <m/>
    <s v="Integridad y Corrosión"/>
    <s v="Inhibidor de incrustaciones"/>
    <x v="1"/>
    <n v="50601018"/>
    <n v="125"/>
    <n v="3.875"/>
    <n v="121.125"/>
    <n v="423"/>
    <n v="2.66"/>
    <n v="22"/>
    <s v="Caudal de agua/día"/>
    <s v="Continua"/>
    <n v="29"/>
    <n v="0"/>
    <n v="77.14"/>
    <n v="0"/>
    <n v="0"/>
    <d v="2014-08-12T00:00:00"/>
    <s v="Programado"/>
    <d v="2022-03-04T00:00:00"/>
    <s v="0054-OESTE-22"/>
    <m/>
    <m/>
    <m/>
    <m/>
    <m/>
    <s v="Electro Sumergible"/>
    <s v="Continua"/>
    <s v="C"/>
    <s v="Continua"/>
    <n v="2.6647500000000002"/>
    <n v="2.66"/>
    <n v="20"/>
    <n v="2.66"/>
    <n v="0.2"/>
    <n v="13"/>
    <n v="20"/>
    <n v="13"/>
    <s v="SCB CHO "/>
    <n v="1"/>
    <n v="2127"/>
    <s v="B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98a"/>
    <s v="SCB-98a"/>
    <m/>
    <s v="Integridad y Corrosión"/>
    <s v="Inhibidor de incrustaciones"/>
    <x v="1"/>
    <n v="50601018"/>
    <n v="244"/>
    <n v="5.1239999999999997"/>
    <n v="238.876"/>
    <n v="46"/>
    <n v="1.67"/>
    <n v="7"/>
    <s v="Caudal de agua/día"/>
    <s v="Continua"/>
    <n v="29"/>
    <n v="29"/>
    <n v="48.43"/>
    <n v="46.400000000000006"/>
    <n v="46.4"/>
    <d v="2017-07-17T00:00:00"/>
    <s v="Programado"/>
    <d v="2020-06-30T00:00:00"/>
    <s v="BNDFI 0001-8 - Minuta YPF 30-06-2020"/>
    <s v="Mariana del Pozo"/>
    <m/>
    <m/>
    <m/>
    <m/>
    <s v="Electro Sumergible"/>
    <s v="Continua"/>
    <s v="C"/>
    <s v="Capilar"/>
    <n v="1.672132"/>
    <n v="1.67"/>
    <n v="20"/>
    <n v="1.67"/>
    <n v="0.2"/>
    <n v="8"/>
    <n v="20"/>
    <n v="8"/>
    <s v="SCB CHO "/>
    <n v="1"/>
    <n v="3049"/>
    <s v="A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107a"/>
    <s v="SCB-107a"/>
    <m/>
    <s v="Integridad y Corrosión"/>
    <s v="Inhibidor de incrustaciones"/>
    <x v="11"/>
    <n v="1000568102"/>
    <n v="48"/>
    <n v="2.4"/>
    <n v="45.6"/>
    <n v="1076"/>
    <n v="5.65"/>
    <n v="124"/>
    <s v="Caudal de agua/día"/>
    <s v="Continua"/>
    <n v="29"/>
    <n v="29"/>
    <n v="163.85000000000002"/>
    <n v="108.26666666666667"/>
    <n v="108.27"/>
    <d v="2021-04-29T00:00:00"/>
    <s v="Programado"/>
    <d v="2021-04-29T00:00:00"/>
    <s v="BND21-IT543-1220 rev-1"/>
    <s v="Mariana del Pozo"/>
    <m/>
    <m/>
    <m/>
    <m/>
    <s v="Bombeo Mecánico"/>
    <s v="Continua"/>
    <s v="C"/>
    <s v="EC con rec"/>
    <n v="5.6544000000000008"/>
    <n v="5.65"/>
    <n v="20"/>
    <n v="5.65"/>
    <n v="1"/>
    <n v="6"/>
    <n v="20"/>
    <n v="6"/>
    <s v="SCB CHO "/>
    <n v="1"/>
    <n v="1609"/>
    <s v="B"/>
    <s v="SCB- 01"/>
    <s v="Señal Cerro Bayo"/>
  </r>
  <r>
    <s v="BOLLAND &amp; CIA. S.A.U"/>
    <d v="2023-12-01T00:00:00"/>
    <s v="Rincon de los Sauces"/>
    <s v="Señal Picada VAM"/>
    <s v="SP- 01"/>
    <x v="0"/>
    <s v="Pozo productor "/>
    <s v="SP-0287[00]a"/>
    <s v="SP-0287[00]a"/>
    <m/>
    <s v="Integridad y Corrosión"/>
    <s v="Inhibidor de incrustaciones"/>
    <x v="1"/>
    <n v="50601018"/>
    <n v="169.8"/>
    <n v="1.8680000000000001"/>
    <n v="167.93199999999999"/>
    <n v="100"/>
    <n v="1.68"/>
    <n v="10"/>
    <s v="Caudal de agua/día"/>
    <s v="Continua"/>
    <n v="29"/>
    <n v="29"/>
    <n v="48.72"/>
    <n v="32.728571428571428"/>
    <n v="32.729999999999997"/>
    <d v="2012-02-13T00:00:00"/>
    <s v="Programado"/>
    <d v="2020-06-30T00:00:00"/>
    <s v="BNDFI 0001-8 - Minuta YPF 30-06-2020"/>
    <s v="Mariana del Pozo"/>
    <m/>
    <m/>
    <m/>
    <m/>
    <s v="Electro Sumergible"/>
    <s v="Continua"/>
    <s v="C"/>
    <s v="Capilar"/>
    <n v="1.6793199999999999"/>
    <n v="1.68"/>
    <n v="20"/>
    <n v="1.68"/>
    <n v="0.2"/>
    <n v="8"/>
    <n v="20"/>
    <n v="8"/>
    <s v="SP 1"/>
    <n v="1"/>
    <n v="2889"/>
    <s v="C"/>
    <s v="SP- 01"/>
    <s v="Señal Picada"/>
  </r>
  <r>
    <s v="BOLLAND &amp; CIA. S.A.U"/>
    <d v="2023-12-01T00:00:00"/>
    <s v="Rincon de los Sauces"/>
    <s v="Señal Picada VAM"/>
    <s v="SP- 01"/>
    <x v="0"/>
    <s v="Pozo productor "/>
    <s v="SP-18a(I)"/>
    <s v="SP-18a(I)"/>
    <m/>
    <s v="Integridad y Corrosión"/>
    <s v="Inhibidor de corrosión"/>
    <x v="3"/>
    <n v="1000232729"/>
    <n v="38.700000000000003"/>
    <n v="4.9539999999999997"/>
    <n v="33.746000000000002"/>
    <n v="200"/>
    <n v="3.71"/>
    <n v="110"/>
    <s v="Caudal de agua/día"/>
    <s v="Continua"/>
    <n v="29"/>
    <n v="29"/>
    <n v="107.59"/>
    <n v="113.28125"/>
    <n v="113.28"/>
    <d v="2010-11-19T00:00:00"/>
    <s v="Programado"/>
    <d v="2020-09-18T00:00:00"/>
    <s v="BND21-IT511-0920"/>
    <m/>
    <m/>
    <m/>
    <m/>
    <m/>
    <s v="Cavidad Progresiva"/>
    <s v="Continua"/>
    <s v="C"/>
    <s v="EC con rec"/>
    <n v="3.7120600000000006"/>
    <n v="3.71"/>
    <n v="20"/>
    <n v="3.71"/>
    <n v="1"/>
    <n v="4"/>
    <n v="20"/>
    <n v="4"/>
    <s v="SP 1"/>
    <n v="1"/>
    <n v="3148"/>
    <s v="A"/>
    <s v="SP- 01"/>
    <s v="Señal Picada"/>
  </r>
  <r>
    <s v="BOLLAND &amp; CIA. S.A.U"/>
    <d v="2023-12-01T00:00:00"/>
    <s v="Rincon de los Sauces"/>
    <s v="Señal Picada VAM"/>
    <s v="SP- 01"/>
    <x v="0"/>
    <s v="Pozo productor "/>
    <s v="SP-23"/>
    <s v="SP-23"/>
    <m/>
    <s v="Integridad y Corrosión"/>
    <s v="Encapsulado"/>
    <x v="12"/>
    <s v=""/>
    <n v="120"/>
    <n v="2.76"/>
    <n v="117.24"/>
    <n v="50"/>
    <n v="0"/>
    <m/>
    <s v="Volumen de cámara del pozo"/>
    <s v="Continua"/>
    <n v="29"/>
    <n v="29"/>
    <n v="0"/>
    <n v="0"/>
    <s v=""/>
    <d v="2012-04-24T00:00:00"/>
    <s v="Programado"/>
    <d v="2017-09-25T00:00:00"/>
    <s v="BND21-IT534-0917"/>
    <s v="Mariana del Pozo"/>
    <s v="Falta nombre de producto"/>
    <n v="1"/>
    <d v="2017-09-26T00:00:00"/>
    <m/>
    <s v="Electro Sumergible"/>
    <s v="Continua"/>
    <s v="C"/>
    <s v="FDP"/>
    <n v="0"/>
    <n v="0"/>
    <n v="20"/>
    <n v="0"/>
    <n v="0.2"/>
    <n v="0"/>
    <n v="20"/>
    <n v="0"/>
    <s v="SP 1"/>
    <n v="1"/>
    <n v="2285"/>
    <s v="A"/>
    <s v="SP- 01"/>
    <s v="Señal Picada"/>
  </r>
  <r>
    <s v="BOLLAND &amp; CIA. S.A.U"/>
    <d v="2023-12-01T00:00:00"/>
    <s v="Rincon de los Sauces"/>
    <s v="Señal Picada VAM"/>
    <s v="SP- 01"/>
    <x v="0"/>
    <s v="Pozo productor "/>
    <s v="SP-252"/>
    <s v="SP-252"/>
    <m/>
    <s v="Integridad y Corrosión"/>
    <s v="Inhibidor de incrustaciones"/>
    <x v="11"/>
    <n v="1000568102"/>
    <n v="179"/>
    <n v="1.79"/>
    <n v="177.21"/>
    <n v="100"/>
    <n v="1.77"/>
    <n v="10"/>
    <s v="Caudal de agua/día"/>
    <s v="Continua"/>
    <n v="29"/>
    <n v="29"/>
    <n v="51.33"/>
    <n v="47.366666666666674"/>
    <n v="47.37"/>
    <d v="2017-02-04T00:00:00"/>
    <s v="Programado"/>
    <d v="2023-01-31T00:00:00"/>
    <s v="0028-OESTE-23"/>
    <s v="Mariana del Pozo"/>
    <m/>
    <m/>
    <m/>
    <m/>
    <s v="Electro Sumergible"/>
    <s v="Continua"/>
    <s v="C"/>
    <s v="Capilar"/>
    <n v="1.7721000000000002"/>
    <n v="1.77"/>
    <n v="20"/>
    <n v="1.77"/>
    <n v="0.2"/>
    <n v="9"/>
    <n v="20"/>
    <n v="9"/>
    <s v="SP 1"/>
    <n v="1"/>
    <n v="1813"/>
    <s v="B"/>
    <s v="SP- 01"/>
    <s v="Señal Picada"/>
  </r>
  <r>
    <s v="BOLLAND &amp; CIA. S.A.U"/>
    <d v="2023-12-01T00:00:00"/>
    <s v="Rincon de los Sauces"/>
    <s v="Señal Picada VAM"/>
    <s v="SP- 01"/>
    <x v="0"/>
    <s v="Pozo productor "/>
    <s v="SP-273"/>
    <s v="SP-273"/>
    <m/>
    <s v="Integridad y Corrosión"/>
    <s v="Inhibidor de incrustaciones"/>
    <x v="1"/>
    <n v="50601018"/>
    <n v="54.3"/>
    <n v="3.367"/>
    <n v="50.933"/>
    <n v="150"/>
    <n v="1.22"/>
    <n v="24"/>
    <s v="Caudal de agua/día"/>
    <s v="Continua"/>
    <n v="29"/>
    <n v="29"/>
    <n v="35.380000000000003"/>
    <n v="33.734693877551017"/>
    <n v="33.729999999999997"/>
    <d v="2010-06-09T00:00:00"/>
    <s v="Programado"/>
    <d v="2020-06-30T00:00:00"/>
    <s v="BNDFI 0001-8 - Minuta YPF 30-06-2020"/>
    <s v="Mariana del Pozo"/>
    <m/>
    <m/>
    <m/>
    <m/>
    <s v="Cavidad Progresiva"/>
    <s v="Continua"/>
    <s v="C"/>
    <s v="EC con rec"/>
    <n v="1.2223920000000001"/>
    <n v="1.22"/>
    <n v="20"/>
    <n v="1.22"/>
    <n v="0.2"/>
    <n v="6"/>
    <n v="20"/>
    <n v="6"/>
    <s v="SP 2"/>
    <n v="1"/>
    <n v="1925"/>
    <s v="A"/>
    <s v="SP- 01"/>
    <s v="Señal Picada"/>
  </r>
  <r>
    <s v="BOLLAND &amp; CIA. S.A.U"/>
    <d v="2023-12-01T00:00:00"/>
    <s v="Rincon de los Sauces"/>
    <s v="Señal Picada VAM"/>
    <s v="SP- 01"/>
    <x v="0"/>
    <s v="Pozo productor "/>
    <s v="SP-275"/>
    <s v="SP-275"/>
    <m/>
    <s v="Integridad y Corrosión"/>
    <s v="Inhibidor de incrustaciones"/>
    <x v="1"/>
    <n v="50601018"/>
    <n v="286"/>
    <n v="2.86"/>
    <n v="283.14"/>
    <n v="100"/>
    <n v="1.7"/>
    <n v="6"/>
    <s v="Caudal de agua/día"/>
    <s v="Continua"/>
    <n v="29"/>
    <n v="29"/>
    <n v="49.3"/>
    <n v="38.94285714285715"/>
    <n v="38.94"/>
    <s v=""/>
    <s v="Programado"/>
    <d v="2020-06-30T00:00:00"/>
    <s v="BNDFI 0001-8 - Minuta YPF 30-06-2020"/>
    <s v="Mariana del Pozo"/>
    <m/>
    <m/>
    <m/>
    <m/>
    <s v="Electro Sumergible"/>
    <s v="Continua"/>
    <s v="C"/>
    <s v="Capilar"/>
    <n v="1.6988399999999999"/>
    <n v="1.7"/>
    <n v="20"/>
    <n v="1.7"/>
    <n v="0.2"/>
    <n v="8"/>
    <n v="20"/>
    <n v="8"/>
    <s v="SP 2"/>
    <n v="1"/>
    <n v="3159"/>
    <s v="A"/>
    <s v="SP- 01"/>
    <s v="Señal Picada"/>
  </r>
  <r>
    <s v="BOLLAND &amp; CIA. S.A.U"/>
    <d v="2023-12-01T00:00:00"/>
    <s v="Rincon de los Sauces"/>
    <s v="Señal Picada VAM"/>
    <s v="SP- 03"/>
    <x v="0"/>
    <s v="Pozo productor "/>
    <s v="SP-62(II)[00]a"/>
    <s v="SP-62(II)[00]a"/>
    <m/>
    <s v="Integridad y Corrosión"/>
    <s v="Inhibidor de incrustaciones"/>
    <x v="1"/>
    <n v="50601018"/>
    <n v="178"/>
    <n v="4.2720000000000002"/>
    <n v="173.72800000000001"/>
    <n v="50"/>
    <n v="3.47"/>
    <n v="20"/>
    <s v="Caudal de agua/día"/>
    <s v="Continua"/>
    <n v="29"/>
    <n v="0"/>
    <n v="100.63000000000001"/>
    <n v="0"/>
    <n v="0"/>
    <d v="2020-12-10T00:00:00"/>
    <s v="Programado"/>
    <d v="2020-11-24T00:00:00"/>
    <s v="BND21-IT525-1120"/>
    <s v="Mariana del Pozo"/>
    <m/>
    <m/>
    <m/>
    <m/>
    <s v="Electro Sumergible"/>
    <s v="Continua"/>
    <s v="C"/>
    <s v="Capilar"/>
    <n v="3.4745600000000003"/>
    <n v="3.47"/>
    <n v="20"/>
    <n v="3.47"/>
    <n v="0.2"/>
    <n v="17"/>
    <n v="20"/>
    <n v="17"/>
    <s v="SP 1"/>
    <n v="1"/>
    <s v="S/D"/>
    <s v="A"/>
    <s v="SP- 03"/>
    <s v="Señal Picada"/>
  </r>
  <r>
    <s v="BOLLAND &amp; CIA. S.A.U"/>
    <d v="2023-12-01T00:00:00"/>
    <s v="Rincon de los Sauces"/>
    <s v="Señal Picada VAM"/>
    <s v="SP- 01"/>
    <x v="0"/>
    <s v="Pozo productor "/>
    <s v="SP-368a"/>
    <s v="SP-368a"/>
    <m/>
    <s v="Integridad y Corrosión"/>
    <s v="Inhibidor de incrustaciones"/>
    <x v="1"/>
    <n v="50601018"/>
    <n v="135.80000000000001"/>
    <n v="1.3580000000000001"/>
    <n v="134.44200000000001"/>
    <n v="100"/>
    <n v="2.02"/>
    <n v="15"/>
    <s v="Caudal de agua/día"/>
    <s v="Continua"/>
    <n v="29"/>
    <n v="29"/>
    <n v="58.58"/>
    <n v="40.882926829268293"/>
    <n v="40.880000000000003"/>
    <s v=""/>
    <s v="Programado"/>
    <d v="2020-06-30T00:00:00"/>
    <s v="BNDFI 0001-8 - Minuta YPF 30-06-2020"/>
    <s v="Mariana del Pozo"/>
    <m/>
    <m/>
    <m/>
    <m/>
    <s v="Electro Sumergible"/>
    <s v="Continua"/>
    <s v="C"/>
    <s v="Capilar"/>
    <n v="2.0166300000000001"/>
    <n v="2.02"/>
    <n v="20"/>
    <n v="2.02"/>
    <n v="0.2"/>
    <n v="10"/>
    <n v="20"/>
    <n v="10"/>
    <s v="SP 1"/>
    <n v="1"/>
    <n v="3215"/>
    <s v="B"/>
    <s v="SP- 01"/>
    <s v="Señal Picada"/>
  </r>
  <r>
    <s v="BOLLAND &amp; CIA. S.A.U"/>
    <d v="2023-12-01T00:00:00"/>
    <s v="Rincon de los Sauces"/>
    <s v="Señal Picada VAM"/>
    <s v="SP- 09"/>
    <x v="0"/>
    <s v="Pozo productor "/>
    <s v="SP.a-89"/>
    <s v="SP.a-89"/>
    <m/>
    <s v="Integridad y Corrosión"/>
    <s v="Inhibidor de incrustaciones"/>
    <x v="1"/>
    <n v="50601018"/>
    <n v="50.1"/>
    <n v="2.0840000000000001"/>
    <n v="48.015999999999998"/>
    <n v="100"/>
    <n v="0.96"/>
    <n v="20"/>
    <s v="Caudal de agua/día"/>
    <s v="Continua"/>
    <n v="29"/>
    <n v="29"/>
    <n v="27.84"/>
    <n v="28.025599999999994"/>
    <n v="28.03"/>
    <s v=""/>
    <s v="Programado"/>
    <d v="2020-06-30T00:00:00"/>
    <s v="BNDFI 0001-8 - Minuta YPF 30-06-2020"/>
    <s v="Mariana del Pozo"/>
    <m/>
    <m/>
    <m/>
    <m/>
    <s v="Electro Sumergible"/>
    <s v="Continua"/>
    <s v="C"/>
    <s v="Capilar"/>
    <n v="0.96031999999999995"/>
    <n v="0.96"/>
    <n v="20"/>
    <n v="0.96"/>
    <n v="0.2"/>
    <n v="5"/>
    <n v="20"/>
    <n v="5"/>
    <s v="SP 2"/>
    <n v="1"/>
    <n v="1574"/>
    <s v="B"/>
    <s v="SP- 09"/>
    <s v="Señal Picada"/>
  </r>
  <r>
    <s v="BOLLAND &amp; CIA. S.A.U"/>
    <d v="2023-12-01T00:00:00"/>
    <s v="Rincon de los Sauces"/>
    <s v="Señal Picada VAM"/>
    <s v="SP- 02"/>
    <x v="0"/>
    <s v="Pozo productor "/>
    <s v="SP-211"/>
    <s v="SP-211"/>
    <m/>
    <s v="Integridad y Corrosión"/>
    <s v="Inhibidor de incrustaciones"/>
    <x v="1"/>
    <n v="50601018"/>
    <n v="74"/>
    <n v="2.1459999999999999"/>
    <n v="71.853999999999999"/>
    <n v="150"/>
    <n v="1.44"/>
    <n v="20"/>
    <s v="Caudal de agua/día"/>
    <s v="Continua"/>
    <n v="29"/>
    <n v="0"/>
    <n v="41.76"/>
    <n v="0"/>
    <n v="0"/>
    <d v="2012-05-11T00:00:00"/>
    <s v="Programado"/>
    <d v="2021-11-30T00:00:00"/>
    <s v="0303-OESTE-21"/>
    <s v="Mariana del Pozo"/>
    <m/>
    <m/>
    <m/>
    <m/>
    <s v="Cavidad Progresiva"/>
    <s v="Continua"/>
    <s v="C"/>
    <s v="Lin. Conduc."/>
    <n v="1.4370799999999999"/>
    <n v="1.44"/>
    <n v="20"/>
    <n v="1.44"/>
    <n v="0.2"/>
    <n v="7"/>
    <n v="20"/>
    <n v="7"/>
    <s v="SP 1"/>
    <n v="1"/>
    <n v="2169"/>
    <s v="B"/>
    <s v="SP- 02"/>
    <s v="Señal Picada"/>
  </r>
  <r>
    <s v="BOLLAND &amp; CIA. S.A.U"/>
    <d v="2023-12-01T00:00:00"/>
    <s v="Rincon de los Sauces"/>
    <s v="Señal Picada VAM"/>
    <s v="SP- 02"/>
    <x v="0"/>
    <s v="Pozo productor "/>
    <s v="SP-116(I)[00]a"/>
    <s v="SP-116(I)[00]a"/>
    <m/>
    <s v="Integridad y Corrosión"/>
    <s v="Inhibidor de incrustaciones"/>
    <x v="1"/>
    <n v="50601018"/>
    <n v="113.4"/>
    <n v="3.629"/>
    <n v="109.771"/>
    <n v="100"/>
    <n v="2.2000000000000002"/>
    <n v="20"/>
    <s v="Caudal de agua/día"/>
    <s v="Continua"/>
    <n v="29"/>
    <n v="29"/>
    <n v="63.800000000000004"/>
    <n v="44.08"/>
    <n v="44.08"/>
    <d v="2021-07-21T00:00:00"/>
    <s v="Programado"/>
    <d v="2021-09-20T00:00:00"/>
    <s v="0206-OESTE-21"/>
    <s v="Mariana del Pozo"/>
    <m/>
    <m/>
    <m/>
    <m/>
    <s v="Cavidad Progresiva"/>
    <s v="Continua"/>
    <s v="C"/>
    <s v="EC con rec"/>
    <n v="2.1954199999999999"/>
    <n v="2.2000000000000002"/>
    <n v="20"/>
    <n v="2.2000000000000002"/>
    <n v="0.2"/>
    <n v="11"/>
    <n v="20"/>
    <n v="11"/>
    <s v="SP 2"/>
    <n v="1"/>
    <s v="S/D"/>
    <s v="A"/>
    <s v="SP- 02"/>
    <s v="Señal Picada"/>
  </r>
  <r>
    <s v="BOLLAND &amp; CIA. S.A.U"/>
    <d v="2023-12-01T00:00:00"/>
    <s v="Rincon de los Sauces"/>
    <s v="Señal Picada VAM"/>
    <s v="SP- 02"/>
    <x v="0"/>
    <s v="Pozo productor "/>
    <s v="SP-243"/>
    <s v="SP-243"/>
    <m/>
    <s v="Integridad y Corrosión"/>
    <s v="Inhibidor de incrustaciones"/>
    <x v="1"/>
    <n v="50601018"/>
    <n v="134.4"/>
    <n v="5.6449999999999996"/>
    <n v="128.755"/>
    <n v="150"/>
    <n v="2.58"/>
    <n v="20"/>
    <s v="Caudal de agua/día"/>
    <s v="Continua"/>
    <n v="29"/>
    <n v="0"/>
    <n v="74.820000000000007"/>
    <n v="0"/>
    <n v="0"/>
    <s v=""/>
    <s v="Programado"/>
    <d v="2022-11-02T00:00:00"/>
    <s v="0298-OESTE-22"/>
    <s v="Mariana del Pozo"/>
    <m/>
    <m/>
    <m/>
    <m/>
    <s v="Cavidad Progresiva"/>
    <s v="Continua"/>
    <s v="C"/>
    <s v="EC "/>
    <n v="2.5750999999999999"/>
    <n v="2.58"/>
    <n v="20"/>
    <n v="2.58"/>
    <n v="0.2"/>
    <n v="13"/>
    <n v="20"/>
    <n v="13"/>
    <s v="SP 1"/>
    <n v="1"/>
    <n v="1525"/>
    <s v="A"/>
    <s v="SP- 02"/>
    <s v="Señal Picada"/>
  </r>
  <r>
    <s v="BOLLAND &amp; CIA. S.A.U"/>
    <d v="2023-12-01T00:00:00"/>
    <s v="Rincon de los Sauces"/>
    <s v="Señal Picada VAM"/>
    <s v="SP- 02"/>
    <x v="0"/>
    <s v="Linea de pozo"/>
    <s v="SP-244"/>
    <s v="SP-244"/>
    <m/>
    <s v="Integridad y Corrosión"/>
    <s v="Secuestrante de sulfhídrico"/>
    <x v="8"/>
    <n v="1000539909"/>
    <n v="142"/>
    <n v="2.84"/>
    <n v="139.16"/>
    <n v="100"/>
    <n v="10"/>
    <m/>
    <s v="Recomendación técnica en litros (por día, mes o batch)"/>
    <s v="Continua"/>
    <n v="29"/>
    <n v="29"/>
    <n v="290"/>
    <n v="249.21875"/>
    <n v="249.22"/>
    <d v="1899-12-30T00:00:00"/>
    <s v="Programado"/>
    <d v="2021-08-25T00:00:00"/>
    <s v="0183-OESTE-21"/>
    <s v="Mariana del Pozo"/>
    <m/>
    <m/>
    <m/>
    <m/>
    <s v="Cavidad Progresiva"/>
    <s v="Continua"/>
    <s v="C"/>
    <s v="Lin. Conduc."/>
    <n v="10"/>
    <n v="10"/>
    <n v="20"/>
    <n v="10"/>
    <n v="1"/>
    <n v="10"/>
    <n v="20"/>
    <n v="10"/>
    <s v="SP 1"/>
    <n v="1"/>
    <n v="3031"/>
    <s v="A"/>
    <s v="SP- 02"/>
    <s v="Señal Picada"/>
  </r>
  <r>
    <s v="BOLLAND &amp; CIA. S.A.U"/>
    <d v="2023-12-01T00:00:00"/>
    <s v="Rincon de los Sauces"/>
    <s v="Señal Picada VAM"/>
    <s v="SP- 02"/>
    <x v="0"/>
    <s v="Pozo productor "/>
    <s v="SP-276"/>
    <s v="SP-276"/>
    <m/>
    <s v="Integridad y Corrosión"/>
    <s v="Inhibidor de incrustaciones"/>
    <x v="1"/>
    <n v="50601018"/>
    <n v="76"/>
    <n v="3.6500000000000057"/>
    <n v="72.349999999999994"/>
    <n v="10"/>
    <n v="1.59"/>
    <n v="22"/>
    <s v="Caudal de agua/día"/>
    <s v="Continua"/>
    <n v="29"/>
    <n v="0"/>
    <n v="46.11"/>
    <n v="0"/>
    <n v="0"/>
    <d v="2010-09-20T00:00:00"/>
    <s v="Programado"/>
    <d v="2023-03-08T00:00:00"/>
    <s v="0066-OESTE-23"/>
    <s v="Mariana del Pozo"/>
    <m/>
    <m/>
    <m/>
    <m/>
    <s v="Cavidad Progresiva"/>
    <s v="Continua"/>
    <s v="C"/>
    <s v="EC con rec"/>
    <n v="1.5916999999999999"/>
    <n v="1.59"/>
    <n v="20"/>
    <n v="1.59"/>
    <n v="0.2"/>
    <n v="8"/>
    <n v="20"/>
    <n v="8"/>
    <s v="SP 1"/>
    <n v="1"/>
    <n v="1533"/>
    <s v="B"/>
    <s v="SP- 02"/>
    <s v="Señal Picada"/>
  </r>
  <r>
    <s v="BOLLAND &amp; CIA. S.A.U"/>
    <d v="2023-12-01T00:00:00"/>
    <s v="Rincon de los Sauces"/>
    <s v="Señal Picada VAM"/>
    <s v="SP- 02"/>
    <x v="0"/>
    <s v="Pozo productor "/>
    <s v="SP-322a"/>
    <s v="SP-322a"/>
    <m/>
    <s v="Integridad y Corrosión"/>
    <s v="Inhibidor de incrustaciones"/>
    <x v="11"/>
    <n v="1000568102"/>
    <n v="102"/>
    <n v="2.5499999999999998"/>
    <n v="99.45"/>
    <n v="50"/>
    <n v="0.99"/>
    <n v="10"/>
    <s v="Caudal de agua/día"/>
    <s v="Continua"/>
    <n v="29"/>
    <n v="0"/>
    <n v="28.71"/>
    <n v="0"/>
    <n v="0"/>
    <d v="2014-11-05T00:00:00"/>
    <s v="Programado"/>
    <d v="2021-04-29T00:00:00"/>
    <s v="BNDFI 0001-8 - Minuta YPF 29-4-21"/>
    <s v="Mariana del Pozo"/>
    <m/>
    <m/>
    <m/>
    <m/>
    <s v="Electro Sumergible"/>
    <s v="Continua"/>
    <s v="C"/>
    <s v="EC con rec"/>
    <n v="0.99450000000000005"/>
    <n v="0.99"/>
    <n v="20"/>
    <n v="0.99"/>
    <n v="0.2"/>
    <n v="5"/>
    <n v="20"/>
    <n v="5"/>
    <s v="SP 1"/>
    <n v="1"/>
    <n v="1870"/>
    <s v="B"/>
    <s v="SP- 02"/>
    <s v="Señal Picada"/>
  </r>
  <r>
    <s v="BOLLAND &amp; CIA. S.A.U"/>
    <d v="2023-12-01T00:00:00"/>
    <s v="Rincon de los Sauces"/>
    <s v="Señal Picada VAM"/>
    <s v="SP- 02"/>
    <x v="0"/>
    <s v="Pozo productor "/>
    <s v="SP-337a"/>
    <s v="SP-337a"/>
    <m/>
    <s v="Integridad y Corrosión"/>
    <s v="Inhibidor de incrustaciones"/>
    <x v="1"/>
    <n v="50601018"/>
    <n v="113"/>
    <n v="3.9550000000000001"/>
    <n v="109.045"/>
    <n v="150"/>
    <n v="1.53"/>
    <n v="14"/>
    <s v="Caudal de agua/día"/>
    <s v="Continua"/>
    <n v="29"/>
    <n v="0"/>
    <n v="44.37"/>
    <n v="0"/>
    <n v="0"/>
    <d v="2011-05-25T00:00:00"/>
    <s v="Programado"/>
    <d v="2020-06-30T00:00:00"/>
    <s v="BNDFI 0001-8 - Minuta YPF 30-06-2020"/>
    <s v="Mariana del Pozo"/>
    <m/>
    <m/>
    <m/>
    <m/>
    <s v="Cavidad Progresiva"/>
    <s v="Continua"/>
    <s v="C"/>
    <s v="EC con rec"/>
    <n v="1.5266300000000002"/>
    <n v="1.53"/>
    <n v="20"/>
    <n v="1.53"/>
    <n v="0.2"/>
    <n v="8"/>
    <n v="20"/>
    <n v="8"/>
    <s v="SP 1"/>
    <n v="1"/>
    <n v="2900"/>
    <s v="A"/>
    <s v="SP- 02"/>
    <s v="Señal Picada"/>
  </r>
  <r>
    <s v="BOLLAND &amp; CIA. S.A.U"/>
    <d v="2023-12-01T00:00:00"/>
    <s v="Rincon de los Sauces"/>
    <s v="Señal Picada VAM"/>
    <s v="SP- 02"/>
    <x v="0"/>
    <s v="Pozo productor "/>
    <s v="SP-35"/>
    <s v="SP-35"/>
    <m/>
    <s v="Integridad y Corrosión"/>
    <s v="Inhibidor de incrustaciones"/>
    <x v="1"/>
    <n v="50601018"/>
    <n v="118"/>
    <n v="5.31"/>
    <n v="112.69"/>
    <n v="100"/>
    <n v="1.35"/>
    <n v="12"/>
    <s v="Caudal de agua/día"/>
    <s v="Continua"/>
    <n v="29"/>
    <n v="29"/>
    <n v="39.150000000000006"/>
    <n v="35.224390243902441"/>
    <n v="35.22"/>
    <d v="2017-08-22T00:00:00"/>
    <s v="Programado"/>
    <d v="2020-06-30T00:00:00"/>
    <s v="BNDFI 0001-8 - Minuta YPF 30-06-2020"/>
    <s v="Mariana del Pozo"/>
    <m/>
    <m/>
    <m/>
    <m/>
    <s v="Electro Sumergible"/>
    <s v="Continua"/>
    <s v="C"/>
    <s v="Capilar"/>
    <n v="1.3522799999999999"/>
    <n v="1.35"/>
    <n v="20"/>
    <n v="1.35"/>
    <n v="0.2"/>
    <n v="7"/>
    <n v="20"/>
    <n v="7"/>
    <s v="SP 1"/>
    <n v="1"/>
    <n v="2342"/>
    <s v="A"/>
    <s v="SP- 02"/>
    <s v="Señal Picada"/>
  </r>
  <r>
    <s v="BOLLAND &amp; CIA. S.A.U"/>
    <d v="2023-12-01T00:00:00"/>
    <s v="Rincon de los Sauces"/>
    <s v="Señal Picada VAM"/>
    <s v="SP- 02"/>
    <x v="0"/>
    <s v="Pozo productor "/>
    <s v="SP-46"/>
    <s v="SP-46"/>
    <m/>
    <s v="Integridad y Corrosión"/>
    <s v="Inhibidor de incrustaciones"/>
    <x v="1"/>
    <n v="50601018"/>
    <n v="280"/>
    <n v="1.4"/>
    <n v="278.60000000000002"/>
    <n v="50"/>
    <n v="2.79"/>
    <n v="10"/>
    <s v="Caudal de agua/día"/>
    <s v="Continua"/>
    <n v="29"/>
    <n v="0"/>
    <n v="80.91"/>
    <n v="0"/>
    <n v="0"/>
    <m/>
    <s v="Programado"/>
    <d v="2021-05-11T00:00:00"/>
    <s v="BND21-IT622-0521"/>
    <s v="Mariana del Pozo"/>
    <m/>
    <m/>
    <m/>
    <m/>
    <s v="Electro Sumergible"/>
    <s v="Continua"/>
    <s v="C"/>
    <s v="Capilar"/>
    <n v="2.786"/>
    <n v="2.79"/>
    <n v="20"/>
    <n v="2.79"/>
    <n v="0.2"/>
    <n v="14"/>
    <n v="20"/>
    <n v="14"/>
    <s v="SP 1"/>
    <n v="1"/>
    <n v="2080"/>
    <s v="C"/>
    <s v="SP- 02"/>
    <s v="Señal Picada"/>
  </r>
  <r>
    <s v="BOLLAND &amp; CIA. S.A.U"/>
    <d v="2023-12-01T00:00:00"/>
    <s v="Rincon de los Sauces"/>
    <s v="Señal Picada VAM"/>
    <s v="SP- 02"/>
    <x v="0"/>
    <s v="Pozo productor "/>
    <s v="SP-41"/>
    <s v="SP-41"/>
    <m/>
    <s v="Integridad y Corrosión"/>
    <s v="Inhibidor de incrustaciones"/>
    <x v="1"/>
    <n v="50601018"/>
    <n v="199"/>
    <n v="1.99"/>
    <n v="197.01"/>
    <n v="50"/>
    <n v="3.15"/>
    <n v="16"/>
    <s v="Caudal de agua/día"/>
    <s v="Continua"/>
    <n v="29"/>
    <n v="29"/>
    <n v="91.35"/>
    <n v="0"/>
    <n v="0"/>
    <s v=""/>
    <s v="Programado"/>
    <d v="2021-04-16T00:00:00"/>
    <s v="BND21-IT610-0421"/>
    <s v="Mariana del Pozo"/>
    <m/>
    <m/>
    <m/>
    <m/>
    <s v="Electro Sumergible"/>
    <s v="Continua"/>
    <s v="C"/>
    <s v="Capilar"/>
    <n v="3.1521599999999999"/>
    <n v="3.15"/>
    <n v="20"/>
    <n v="3.15"/>
    <n v="0.5"/>
    <n v="6"/>
    <n v="20"/>
    <n v="6"/>
    <s v="SP 1"/>
    <n v="1"/>
    <n v="2868"/>
    <s v="C"/>
    <s v="SP- 02"/>
    <s v="Señal Picada"/>
  </r>
  <r>
    <s v="BOLLAND &amp; CIA. S.A.U"/>
    <d v="2023-12-01T00:00:00"/>
    <s v="Rincon de los Sauces"/>
    <s v="Señal Picada VAM"/>
    <s v="SP- 02"/>
    <x v="0"/>
    <s v="Pozo productor "/>
    <s v="SP-278"/>
    <s v="SP-278"/>
    <m/>
    <s v="Integridad y Corrosión"/>
    <s v="Inhibidor de incrustaciones"/>
    <x v="1"/>
    <n v="50601018"/>
    <n v="212"/>
    <n v="1.696"/>
    <n v="210.304"/>
    <n v="100"/>
    <n v="4.21"/>
    <n v="20"/>
    <s v="Caudal de agua/día"/>
    <s v="Continua"/>
    <n v="29"/>
    <n v="0"/>
    <n v="122.09"/>
    <n v="0"/>
    <n v="0"/>
    <d v="2021-11-03T00:00:00"/>
    <s v="Programado"/>
    <d v="2021-11-03T00:00:00"/>
    <s v="Minuta YPF 3-11-21"/>
    <s v="Mariana del Pozo"/>
    <m/>
    <m/>
    <m/>
    <m/>
    <s v="Electro Sumergible"/>
    <s v="Continua"/>
    <s v="C"/>
    <s v="Capilar"/>
    <n v="4.20608"/>
    <n v="4.21"/>
    <n v="20"/>
    <n v="4.21"/>
    <n v="0.5"/>
    <n v="8"/>
    <n v="20"/>
    <n v="8"/>
    <s v="SP 1"/>
    <n v="1"/>
    <n v="2717"/>
    <s v="A"/>
    <s v="SP- 02"/>
    <s v="Señal Picada"/>
  </r>
  <r>
    <s v="BOLLAND &amp; CIA. S.A.U"/>
    <d v="2023-12-01T00:00:00"/>
    <s v="Rincon de los Sauces"/>
    <s v="Señal Picada VAM"/>
    <s v="SP- 02"/>
    <x v="0"/>
    <s v="Pozo productor "/>
    <s v="SP-43(I)[00]a"/>
    <s v="SP-43(I)[00]a"/>
    <m/>
    <s v="Integridad y Corrosión"/>
    <s v="Inhibidor de incrustaciones"/>
    <x v="1"/>
    <n v="50601018"/>
    <n v="171.6"/>
    <n v="6.5209999999999999"/>
    <n v="165.07900000000001"/>
    <n v="100"/>
    <n v="1.65"/>
    <n v="10"/>
    <s v="Caudal de agua/día"/>
    <s v="Continua"/>
    <n v="29"/>
    <n v="29"/>
    <n v="47.849999999999994"/>
    <n v="29.707317073170731"/>
    <n v="29.71"/>
    <s v=""/>
    <s v="Programado"/>
    <d v="2020-06-30T00:00:00"/>
    <s v="BNDFI 0001-8 - Minuta YPF 30-06-2020"/>
    <s v="Mariana del Pozo"/>
    <m/>
    <m/>
    <m/>
    <m/>
    <s v="Cavidad Progresiva"/>
    <s v="Continua"/>
    <s v="C"/>
    <s v="EC con rec"/>
    <n v="1.65079"/>
    <n v="1.65"/>
    <n v="20"/>
    <n v="1.65"/>
    <n v="0.2"/>
    <n v="8"/>
    <n v="20"/>
    <n v="8"/>
    <s v="SP 1"/>
    <n v="1"/>
    <n v="2429"/>
    <s v="A"/>
    <s v="SP- 02"/>
    <s v="Señal Picada"/>
  </r>
  <r>
    <s v="BOLLAND &amp; CIA. S.A.U"/>
    <d v="2023-12-01T00:00:00"/>
    <s v="Rincon de los Sauces"/>
    <s v="Señal Picada VAM"/>
    <s v="SP- 02"/>
    <x v="0"/>
    <s v="Pozo productor "/>
    <s v="SP-439a"/>
    <s v="SP-439a"/>
    <m/>
    <s v="Integridad y Corrosión"/>
    <s v="Inhibidor de incrustaciones"/>
    <x v="1"/>
    <n v="50601018"/>
    <n v="26"/>
    <n v="0.39"/>
    <n v="25.61"/>
    <n v="50"/>
    <n v="1.02"/>
    <n v="40"/>
    <s v="Caudal de agua/día"/>
    <s v="Continua"/>
    <n v="29"/>
    <n v="29"/>
    <n v="29.580000000000002"/>
    <n v="29.42439024390244"/>
    <n v="29.42"/>
    <d v="2010-07-06T00:00:00"/>
    <s v="Programado"/>
    <d v="2020-06-30T00:00:00"/>
    <s v="BNDFI 0001-8 - Minuta YPF 30-06-2020"/>
    <s v="Mariana del Pozo"/>
    <m/>
    <m/>
    <m/>
    <m/>
    <s v="Cavidad Progresiva"/>
    <s v="Continua"/>
    <s v="C"/>
    <s v="EC con rec"/>
    <n v="1.0244000000000002"/>
    <n v="1.02"/>
    <n v="20"/>
    <n v="1.02"/>
    <n v="0.2"/>
    <n v="5"/>
    <n v="20"/>
    <n v="5"/>
    <s v="SP 1"/>
    <n v="1"/>
    <n v="1928"/>
    <s v="C"/>
    <s v="SP- 02"/>
    <s v="Señal Picada"/>
  </r>
  <r>
    <s v="BOLLAND &amp; CIA. S.A.U"/>
    <d v="2023-12-01T00:00:00"/>
    <s v="Rincon de los Sauces"/>
    <s v="Señal Picada VAM"/>
    <s v="SP- 02"/>
    <x v="0"/>
    <s v="Pozo productor "/>
    <s v="SP-370[00]a"/>
    <s v="SP-370[00]a"/>
    <m/>
    <s v="Aseguramiento de Flujo"/>
    <s v="Inhibidor de asfaltenos"/>
    <x v="13"/>
    <n v="1000002542"/>
    <n v="2.5"/>
    <n v="2.125"/>
    <n v="0.375"/>
    <n v="100"/>
    <n v="4.25"/>
    <n v="2000"/>
    <s v="Caudal de neta/día"/>
    <s v="Continua"/>
    <n v="29"/>
    <n v="0"/>
    <n v="123.25"/>
    <n v="0"/>
    <n v="0"/>
    <d v="2022-05-24T00:00:00"/>
    <s v="Programado"/>
    <d v="2023-01-25T00:00:00"/>
    <s v="0025-OESTE-23"/>
    <s v="Mariana del Pozo"/>
    <m/>
    <m/>
    <m/>
    <m/>
    <s v="Cavidad Progresiva"/>
    <s v="Continua"/>
    <s v="C"/>
    <s v="EC con rec"/>
    <n v="4.25"/>
    <n v="4.25"/>
    <n v="20"/>
    <n v="4.25"/>
    <n v="1"/>
    <n v="4"/>
    <n v="20"/>
    <n v="4"/>
    <s v="SP 1"/>
    <n v="1"/>
    <s v="S/D"/>
    <s v="B"/>
    <s v="SP- 02"/>
    <s v="Señal Picada"/>
  </r>
  <r>
    <s v="BOLLAND &amp; CIA. S.A.U"/>
    <d v="2023-12-01T00:00:00"/>
    <s v="Rincon de los Sauces"/>
    <s v="Señal Picada VAM"/>
    <s v="SP- 02"/>
    <x v="0"/>
    <s v="Pozo productor "/>
    <s v="SP-50"/>
    <s v="SP-50"/>
    <m/>
    <s v="Integridad y Corrosión"/>
    <s v="Inhibidor de corrosión/Incrustaciones"/>
    <x v="9"/>
    <n v="50695199"/>
    <n v="189"/>
    <n v="1.512"/>
    <n v="187.488"/>
    <n v="100"/>
    <n v="8.06"/>
    <n v="43"/>
    <s v="Caudal de agua/día"/>
    <s v="Continua"/>
    <n v="29"/>
    <n v="0"/>
    <n v="233.74"/>
    <n v="0"/>
    <n v="0"/>
    <d v="2016-01-10T00:00:00"/>
    <s v="Programado"/>
    <d v="2018-10-26T00:00:00"/>
    <s v="BND21-IT242-1018"/>
    <s v="Mariana del Pozo"/>
    <m/>
    <m/>
    <m/>
    <m/>
    <s v="Electro Sumergible"/>
    <s v="Continua"/>
    <s v="C"/>
    <s v="Capilar"/>
    <n v="8.0619840000000007"/>
    <n v="8.06"/>
    <n v="20"/>
    <n v="8.06"/>
    <n v="1"/>
    <n v="8"/>
    <n v="20"/>
    <n v="8"/>
    <s v="SP 1"/>
    <n v="1"/>
    <n v="1905"/>
    <s v="B"/>
    <s v="SP- 02"/>
    <s v="Señal Picada"/>
  </r>
  <r>
    <s v="BOLLAND &amp; CIA. S.A.U"/>
    <d v="2023-12-01T00:00:00"/>
    <s v="Rincon de los Sauces"/>
    <s v="Señal Picada VAM"/>
    <s v="SP- 03"/>
    <x v="0"/>
    <s v="Pozo productor "/>
    <s v="SP-13a(I)"/>
    <s v="SP-13a(I)"/>
    <m/>
    <s v="Integridad y Corrosión"/>
    <s v="Inhibidor de incrustaciones"/>
    <x v="1"/>
    <n v="50601018"/>
    <n v="201"/>
    <n v="1.6080000000000001"/>
    <n v="199.392"/>
    <n v="100"/>
    <n v="4.9800000000000004"/>
    <n v="25"/>
    <s v="Caudal de agua/día"/>
    <s v="Continua"/>
    <n v="29"/>
    <n v="0"/>
    <n v="144.42000000000002"/>
    <n v="0"/>
    <n v="0"/>
    <d v="2016-06-18T00:00:00"/>
    <s v="Programado"/>
    <d v="2023-02-14T00:00:00"/>
    <s v="0039-OESTE-23"/>
    <s v="Mariana del Pozo"/>
    <m/>
    <m/>
    <m/>
    <m/>
    <s v="Electro Sumergible"/>
    <s v="Continua"/>
    <s v="C"/>
    <s v="Capilar"/>
    <n v="4.9847999999999999"/>
    <n v="4.9800000000000004"/>
    <n v="20"/>
    <n v="4.9800000000000004"/>
    <n v="0.5"/>
    <n v="10"/>
    <n v="20"/>
    <n v="10"/>
    <s v="SP 2"/>
    <n v="1"/>
    <n v="2712"/>
    <s v="B"/>
    <s v="SP- 03"/>
    <s v="Señal Picada"/>
  </r>
  <r>
    <s v="BOLLAND &amp; CIA. S.A.U"/>
    <d v="2023-12-01T00:00:00"/>
    <s v="Rincon de los Sauces"/>
    <s v="Señal Picada VAM"/>
    <s v="SP- 03"/>
    <x v="0"/>
    <s v="Pozo productor "/>
    <s v="SP-222"/>
    <s v="SP-222"/>
    <m/>
    <s v="Integridad y Corrosión"/>
    <s v="Inhibidor de incrustaciones"/>
    <x v="1"/>
    <n v="50601018"/>
    <n v="169.3"/>
    <n v="2.8780000000000001"/>
    <n v="166.422"/>
    <n v="100"/>
    <n v="3.66"/>
    <n v="22"/>
    <s v="Caudal de agua/día"/>
    <s v="Continua"/>
    <n v="29"/>
    <n v="29"/>
    <n v="106.14"/>
    <n v="94.25"/>
    <n v="94.25"/>
    <d v="2012-05-11T00:00:00"/>
    <s v="Programado"/>
    <d v="2021-08-25T00:00:00"/>
    <s v="Minuta YPF 24/5/22"/>
    <s v="Mariana del Pozo"/>
    <m/>
    <m/>
    <m/>
    <m/>
    <s v="Electro Sumergible"/>
    <s v="Continua"/>
    <s v="C"/>
    <s v="EC con rec"/>
    <n v="3.6612840000000002"/>
    <n v="3.66"/>
    <n v="20"/>
    <n v="3.66"/>
    <n v="0.5"/>
    <n v="7"/>
    <n v="20"/>
    <n v="7"/>
    <s v="SP 2"/>
    <n v="1"/>
    <n v="3207"/>
    <s v="A"/>
    <s v="SP- 03"/>
    <s v="Señal Picada"/>
  </r>
  <r>
    <s v="BOLLAND &amp; CIA. S.A.U"/>
    <d v="2023-12-01T00:00:00"/>
    <s v="Rincon de los Sauces"/>
    <s v="Señal Picada VAM"/>
    <s v="SP- 02"/>
    <x v="0"/>
    <s v="Pozo productor "/>
    <s v="SP-466a"/>
    <s v="SP-466a"/>
    <m/>
    <s v="Integridad y Corrosión"/>
    <s v="Inhibidor de incrustaciones"/>
    <x v="1"/>
    <n v="50601018"/>
    <n v="206.4"/>
    <n v="1.8580000000000001"/>
    <n v="204.542"/>
    <n v="50"/>
    <n v="4.09"/>
    <n v="20"/>
    <s v="Caudal de agua/día"/>
    <s v="Continua"/>
    <n v="29"/>
    <n v="0"/>
    <n v="118.61"/>
    <n v="0"/>
    <n v="0"/>
    <d v="2021-11-03T00:00:00"/>
    <s v="Programado"/>
    <d v="2021-11-03T00:00:00"/>
    <s v="Minuta YPF 3-11-21"/>
    <s v="Mariana del Pozo"/>
    <m/>
    <m/>
    <m/>
    <m/>
    <s v="Electro Sumergible"/>
    <s v="Continua"/>
    <s v="C"/>
    <s v="Capilar"/>
    <n v="4.09084"/>
    <n v="4.09"/>
    <n v="20"/>
    <n v="4.09"/>
    <n v="0.5"/>
    <n v="8"/>
    <n v="20"/>
    <n v="8"/>
    <s v="SP 1"/>
    <n v="1"/>
    <n v="1835"/>
    <s v="B"/>
    <s v="SP- 02"/>
    <s v="Señal Picada"/>
  </r>
  <r>
    <s v="BOLLAND &amp; CIA. S.A.U"/>
    <d v="2023-12-01T00:00:00"/>
    <s v="Rincon de los Sauces"/>
    <s v="Señal Picada VAM"/>
    <s v="SP- 02"/>
    <x v="0"/>
    <s v="Pozo productor "/>
    <s v="SP-51"/>
    <s v="SP-51"/>
    <m/>
    <s v="Integridad y Corrosión"/>
    <s v="Inhibidor de incrustaciones"/>
    <x v="1"/>
    <n v="50601018"/>
    <n v="386"/>
    <n v="2.702"/>
    <n v="383.298"/>
    <n v="100"/>
    <n v="5.75"/>
    <n v="15"/>
    <s v="Caudal de agua/día"/>
    <s v="Continua"/>
    <n v="29"/>
    <n v="0"/>
    <n v="166.75"/>
    <n v="0"/>
    <n v="0"/>
    <s v=""/>
    <s v="Programado"/>
    <d v="2021-05-28T00:00:00"/>
    <s v="BND21-IT630-0521"/>
    <s v="Mariana del Pozo"/>
    <m/>
    <m/>
    <m/>
    <m/>
    <s v="Electro Sumergible"/>
    <s v="Continua"/>
    <s v="C"/>
    <s v="Capilar"/>
    <n v="5.7494700000000005"/>
    <n v="5.75"/>
    <n v="20"/>
    <n v="5.75"/>
    <n v="0.5"/>
    <n v="11"/>
    <n v="20"/>
    <n v="11"/>
    <s v="SP 1"/>
    <n v="1"/>
    <n v="2553"/>
    <s v="A"/>
    <s v="SP- 02"/>
    <s v="Señal Picada"/>
  </r>
  <r>
    <s v="BOLLAND &amp; CIA. S.A.U"/>
    <d v="2023-12-01T00:00:00"/>
    <s v="Rincon de los Sauces"/>
    <s v="Señal Picada VAM"/>
    <s v="SP- 03"/>
    <x v="0"/>
    <s v="Pozo productor "/>
    <s v="SP-53"/>
    <s v="SP-53"/>
    <m/>
    <s v="Integridad y Corrosión"/>
    <s v="Inhibidor de incrustaciones"/>
    <x v="1"/>
    <n v="50601018"/>
    <n v="343"/>
    <n v="2.0579999999999998"/>
    <n v="340.94200000000001"/>
    <n v="50"/>
    <n v="3.07"/>
    <n v="9"/>
    <s v="Caudal de agua/día"/>
    <s v="Continua"/>
    <n v="29"/>
    <n v="0"/>
    <n v="89.03"/>
    <n v="0"/>
    <n v="0"/>
    <d v="2018-06-15T00:00:00"/>
    <s v="Programado"/>
    <d v="2020-06-30T00:00:00"/>
    <s v="BNDFI 0001-8 - Minuta YPF 30-06-2020"/>
    <s v="Mariana del Pozo"/>
    <m/>
    <m/>
    <m/>
    <m/>
    <s v="Electro Sumergible"/>
    <s v="Continua"/>
    <s v="C"/>
    <s v="Capilar"/>
    <n v="3.0684780000000003"/>
    <n v="3.07"/>
    <n v="20"/>
    <n v="3.07"/>
    <n v="0.2"/>
    <n v="15"/>
    <n v="20"/>
    <n v="15"/>
    <s v="SP 1"/>
    <n v="1"/>
    <n v="2033"/>
    <s v="B"/>
    <s v="SP- 03"/>
    <s v="Señal Picada"/>
  </r>
  <r>
    <s v="BOLLAND &amp; CIA. S.A.U"/>
    <d v="2023-12-01T00:00:00"/>
    <s v="Rincon de los Sauces"/>
    <s v="Señal Picada VAM"/>
    <s v="SP- 03"/>
    <x v="0"/>
    <s v="Pozo productor "/>
    <s v="SP-63(I)"/>
    <s v="SP-63(I)"/>
    <m/>
    <s v="Integridad y Corrosión"/>
    <s v="Inhibidor de incrustaciones"/>
    <x v="1"/>
    <n v="50601018"/>
    <n v="207"/>
    <n v="2.2770000000000001"/>
    <n v="204.72300000000001"/>
    <n v="100"/>
    <n v="2.0499999999999998"/>
    <n v="10"/>
    <s v="Caudal de agua/día"/>
    <s v="Continua"/>
    <n v="29"/>
    <n v="0"/>
    <n v="59.449999999999996"/>
    <n v="0"/>
    <n v="0"/>
    <s v=""/>
    <s v="Programado"/>
    <d v="2022-11-14T00:00:00"/>
    <s v="0309-OESTE-22"/>
    <s v="Mariana del Pozo"/>
    <m/>
    <m/>
    <m/>
    <m/>
    <s v="Electro Sumergible"/>
    <s v="Continua"/>
    <s v="C"/>
    <s v="Capilar"/>
    <n v="2.0472299999999999"/>
    <n v="2.0499999999999998"/>
    <n v="20"/>
    <n v="2.0499999999999998"/>
    <n v="0.2"/>
    <n v="10"/>
    <n v="20"/>
    <n v="10"/>
    <s v="SP 2"/>
    <n v="1"/>
    <n v="2666"/>
    <s v="A"/>
    <s v="SP- 03"/>
    <s v="Señal Picada"/>
  </r>
  <r>
    <s v="BOLLAND &amp; CIA. S.A.U"/>
    <d v="2023-12-01T00:00:00"/>
    <s v="Rincon de los Sauces"/>
    <s v="Señal Picada VAM"/>
    <s v="SP- 03"/>
    <x v="0"/>
    <s v="Pozo productor "/>
    <s v="SP-65(I)[00]a"/>
    <s v="SP-65(I)[00]a"/>
    <m/>
    <s v="Integridad y Corrosión"/>
    <s v="Inhibidor de incrustaciones"/>
    <x v="1"/>
    <n v="50601018"/>
    <n v="63"/>
    <n v="0.63"/>
    <n v="62.37"/>
    <n v="100"/>
    <n v="1.25"/>
    <n v="20"/>
    <s v="Caudal de agua/día"/>
    <s v="Continua"/>
    <n v="29"/>
    <n v="0"/>
    <n v="36.25"/>
    <n v="0"/>
    <n v="0"/>
    <d v="2011-06-07T00:00:00"/>
    <s v="Programado"/>
    <d v="2020-06-30T00:00:00"/>
    <s v="BNDFI 0001-8 - Minuta YPF 30-06-2020"/>
    <s v="Mariana del Pozo"/>
    <m/>
    <m/>
    <m/>
    <m/>
    <s v="Electro Sumergible"/>
    <s v="Continua"/>
    <s v="C"/>
    <s v="Capilar"/>
    <n v="1.2473999999999998"/>
    <n v="1.25"/>
    <n v="20"/>
    <n v="1.25"/>
    <n v="0.2"/>
    <n v="6"/>
    <n v="20"/>
    <n v="6"/>
    <s v="SP 1"/>
    <n v="1"/>
    <n v="1739"/>
    <s v="C"/>
    <s v="SP- 03"/>
    <s v="Señal Picada"/>
  </r>
  <r>
    <s v="BOLLAND &amp; CIA. S.A.U"/>
    <d v="2023-12-01T00:00:00"/>
    <s v="Rincon de los Sauces"/>
    <s v="Señal Picada VAM"/>
    <s v="SP- 04"/>
    <x v="0"/>
    <s v="Pozo productor "/>
    <s v="SP-185"/>
    <s v="SP-185"/>
    <m/>
    <s v="Integridad y Corrosión"/>
    <s v="Inhibidor de incrustaciones"/>
    <x v="1"/>
    <n v="50601018"/>
    <n v="178"/>
    <n v="1.958"/>
    <n v="176.042"/>
    <n v="10"/>
    <n v="2.82"/>
    <n v="16"/>
    <s v="Caudal de agua/día"/>
    <s v="Continua"/>
    <n v="29"/>
    <n v="0"/>
    <n v="81.78"/>
    <n v="0"/>
    <n v="0"/>
    <d v="2013-05-21T00:00:00"/>
    <s v="Programado"/>
    <d v="2020-06-30T00:00:00"/>
    <s v="BNDFI 0001-8 - Minuta YPF 30-06-2020"/>
    <s v="Mariana del Pozo"/>
    <m/>
    <m/>
    <m/>
    <m/>
    <s v="Electro Sumergible"/>
    <s v="Continua"/>
    <s v="C"/>
    <s v="Capilar"/>
    <n v="2.8166720000000001"/>
    <n v="2.82"/>
    <n v="20"/>
    <n v="2.82"/>
    <n v="0.2"/>
    <n v="14"/>
    <n v="20"/>
    <n v="14"/>
    <s v="SP 2"/>
    <n v="1"/>
    <n v="1931"/>
    <s v="C"/>
    <s v="SP- 04"/>
    <s v="Señal Picada"/>
  </r>
  <r>
    <s v="BOLLAND &amp; CIA. S.A.U"/>
    <d v="2023-12-01T00:00:00"/>
    <s v="Rincon de los Sauces"/>
    <s v="Señal Picada VAM"/>
    <s v="SP- 04"/>
    <x v="0"/>
    <s v="Pozo productor "/>
    <s v="SP-196"/>
    <s v="SP-196"/>
    <m/>
    <s v="Integridad y Corrosión"/>
    <s v="Inhibidor de incrustaciones"/>
    <x v="1"/>
    <n v="50601018"/>
    <n v="318"/>
    <n v="3.18"/>
    <n v="314.82"/>
    <n v="10"/>
    <n v="3.15"/>
    <n v="10"/>
    <s v="Caudal de agua/día"/>
    <s v="Continua"/>
    <n v="29"/>
    <n v="29"/>
    <n v="91.35"/>
    <n v="86.304000000000016"/>
    <n v="86.3"/>
    <s v=""/>
    <s v="Programado"/>
    <d v="2020-11-25T00:00:00"/>
    <s v="BND21-IT531-1120"/>
    <s v="Mariana del Pozo"/>
    <m/>
    <m/>
    <m/>
    <m/>
    <s v="Electro Sumergible"/>
    <s v="Continua"/>
    <s v="C"/>
    <s v="Capilar"/>
    <n v="3.1481999999999997"/>
    <n v="3.15"/>
    <n v="20"/>
    <n v="3.15"/>
    <n v="0.5"/>
    <n v="6"/>
    <n v="20"/>
    <n v="6"/>
    <s v="SP 2"/>
    <n v="1"/>
    <n v="3258"/>
    <s v="A"/>
    <s v="SP- 04"/>
    <s v="Señal Picada"/>
  </r>
  <r>
    <s v="BOLLAND &amp; CIA. S.A.U"/>
    <d v="2023-12-01T00:00:00"/>
    <s v="Rincon de los Sauces"/>
    <s v="Señal Picada VAM"/>
    <s v="SP- 04"/>
    <x v="0"/>
    <s v="Pozo productor "/>
    <s v="SP-197"/>
    <s v="SP-197"/>
    <m/>
    <s v="Integridad y Corrosión"/>
    <s v="Inhibidor de incrustaciones"/>
    <x v="1"/>
    <n v="50601018"/>
    <n v="169"/>
    <n v="1.234"/>
    <n v="167.76599999999999"/>
    <n v="10"/>
    <n v="1.68"/>
    <n v="10"/>
    <s v="Caudal de agua/día"/>
    <s v="Continua"/>
    <n v="29"/>
    <n v="29"/>
    <n v="48.72"/>
    <n v="45.588000000000001"/>
    <n v="45.59"/>
    <s v=""/>
    <s v="Programado"/>
    <d v="2020-06-30T00:00:00"/>
    <s v="BNDFI 0001-8 - Minuta YPF 30-06-2020"/>
    <s v="Mariana del Pozo"/>
    <m/>
    <m/>
    <m/>
    <m/>
    <s v="Electro Sumergible"/>
    <s v="Continua"/>
    <s v="C"/>
    <s v="Capilar"/>
    <n v="1.6776599999999999"/>
    <n v="1.68"/>
    <n v="20"/>
    <n v="1.68"/>
    <n v="0.2"/>
    <n v="8"/>
    <n v="20"/>
    <n v="8"/>
    <s v="SP 2"/>
    <n v="1"/>
    <n v="2494"/>
    <s v="C"/>
    <s v="SP- 04"/>
    <s v="Señal Picada"/>
  </r>
  <r>
    <s v="BOLLAND &amp; CIA. S.A.U"/>
    <d v="2023-12-01T00:00:00"/>
    <s v="Rincon de los Sauces"/>
    <s v="Señal Picada VAM"/>
    <s v="SP- 04"/>
    <x v="0"/>
    <s v="Pozo productor "/>
    <s v="SP-420a"/>
    <s v="SP-420a"/>
    <m/>
    <s v="Integridad y Corrosión"/>
    <s v="Inhibidor de incrustaciones"/>
    <x v="1"/>
    <n v="50601018"/>
    <n v="24"/>
    <n v="1.2"/>
    <n v="22.8"/>
    <n v="0"/>
    <n v="1.0900000000000001"/>
    <n v="48"/>
    <s v="Caudal de agua/día"/>
    <s v="Continua"/>
    <n v="29"/>
    <n v="29"/>
    <n v="31.610000000000003"/>
    <n v="28.187999999999995"/>
    <n v="28.19"/>
    <d v="2011-03-11T00:00:00"/>
    <s v="Programado"/>
    <d v="2021-03-31T00:00:00"/>
    <s v="BND21-IT600-0321"/>
    <s v="Mariana del Pozo"/>
    <m/>
    <m/>
    <m/>
    <m/>
    <s v="Bombeo Mecánico"/>
    <s v="Continua"/>
    <s v="C"/>
    <s v="EC con rec"/>
    <n v="1.0944"/>
    <n v="1.0900000000000001"/>
    <n v="20"/>
    <n v="1.0900000000000001"/>
    <n v="0.2"/>
    <n v="5"/>
    <n v="20"/>
    <n v="5"/>
    <s v="SP 2"/>
    <n v="1"/>
    <n v="2319"/>
    <s v="C"/>
    <s v="SP- 04"/>
    <s v="Señal Picada"/>
  </r>
  <r>
    <s v="BOLLAND &amp; CIA. S.A.U"/>
    <d v="2023-12-01T00:00:00"/>
    <s v="Rincon de los Sauces"/>
    <s v="Señal Picada VAM"/>
    <s v="SP- 03"/>
    <x v="0"/>
    <s v="Pozo productor "/>
    <s v="SP-78"/>
    <s v="SP-78"/>
    <m/>
    <s v="Integridad y Corrosión"/>
    <s v="Inhibidor de incrustaciones"/>
    <x v="1"/>
    <n v="50601018"/>
    <n v="235"/>
    <n v="2.35"/>
    <n v="232.65"/>
    <n v="100"/>
    <n v="2.33"/>
    <n v="10"/>
    <s v="Caudal de agua/día"/>
    <s v="Continua"/>
    <n v="29"/>
    <n v="0"/>
    <n v="67.570000000000007"/>
    <n v="0"/>
    <n v="0"/>
    <d v="2015-08-28T00:00:00"/>
    <s v="Programado"/>
    <d v="2020-12-14T00:00:00"/>
    <s v="BND21-IT542-1220"/>
    <s v="Mariana del Pozo"/>
    <m/>
    <m/>
    <m/>
    <m/>
    <s v="Electro Sumergible"/>
    <s v="Continua"/>
    <s v="C"/>
    <s v="Capilar"/>
    <n v="2.3264999999999998"/>
    <n v="2.33"/>
    <n v="20"/>
    <n v="2.33"/>
    <n v="0.2"/>
    <n v="12"/>
    <n v="20"/>
    <n v="12"/>
    <s v="SP 2"/>
    <n v="1"/>
    <n v="2227"/>
    <s v="A"/>
    <s v="SP- 03"/>
    <s v="Señal Picada"/>
  </r>
  <r>
    <s v="BOLLAND &amp; CIA. S.A.U"/>
    <d v="2023-12-01T00:00:00"/>
    <s v="Rincon de los Sauces"/>
    <s v="Señal Picada VAM"/>
    <s v="SP- 04"/>
    <x v="0"/>
    <s v="Pozo productor "/>
    <s v="SP-270"/>
    <s v="SP-270"/>
    <m/>
    <s v="Integridad y Corrosión"/>
    <s v="Inhibidor de incrustaciones"/>
    <x v="1"/>
    <n v="50601018"/>
    <n v="196"/>
    <n v="2.548"/>
    <n v="193.452"/>
    <n v="10"/>
    <n v="3.87"/>
    <n v="20"/>
    <s v="Caudal de agua/día"/>
    <s v="Continua"/>
    <n v="29"/>
    <n v="29"/>
    <n v="112.23"/>
    <n v="0"/>
    <n v="0"/>
    <d v="2021-08-01T00:00:00"/>
    <s v="Programado"/>
    <d v="2021-07-20T00:00:00"/>
    <s v="BND21-IT656-0721"/>
    <s v="Mariana del Pozo"/>
    <m/>
    <m/>
    <m/>
    <m/>
    <s v="Electro Sumergible"/>
    <s v="Continua"/>
    <s v="C"/>
    <s v="Capilar"/>
    <n v="3.86904"/>
    <n v="3.87"/>
    <n v="20"/>
    <n v="3.87"/>
    <n v="0.5"/>
    <n v="8"/>
    <n v="20"/>
    <n v="8"/>
    <s v="SP 2"/>
    <n v="1"/>
    <n v="2238"/>
    <s v="B"/>
    <s v="SP- 04"/>
    <s v="Señal Picada"/>
  </r>
  <r>
    <s v="BOLLAND &amp; CIA. S.A.U"/>
    <d v="2023-12-01T00:00:00"/>
    <s v="Rincon de los Sauces"/>
    <s v="Señal Picada VAM"/>
    <s v="SP- 04"/>
    <x v="0"/>
    <s v="Pozo productor "/>
    <s v="SP-84"/>
    <s v="SP-84"/>
    <m/>
    <s v="Integridad y Corrosión"/>
    <s v="Inhibidor de incrustaciones"/>
    <x v="1"/>
    <n v="50601018"/>
    <n v="109"/>
    <n v="1.962"/>
    <n v="107.038"/>
    <n v="10"/>
    <n v="0.96"/>
    <n v="9"/>
    <s v="Caudal de agua/día"/>
    <s v="Continua"/>
    <n v="29"/>
    <n v="29"/>
    <n v="27.84"/>
    <n v="28.033333333333335"/>
    <n v="28.03"/>
    <d v="2016-08-10T00:00:00"/>
    <s v="Programado"/>
    <d v="2023-03-08T00:00:00"/>
    <s v="0072-OESTE-23"/>
    <s v="Mariana del Pozo"/>
    <m/>
    <m/>
    <m/>
    <m/>
    <s v="Electro Sumergible"/>
    <s v="Continua"/>
    <s v="C"/>
    <s v="Capilar"/>
    <n v="0.96334200000000003"/>
    <n v="0.96"/>
    <n v="20"/>
    <n v="0.96"/>
    <n v="0.2"/>
    <n v="5"/>
    <n v="20"/>
    <n v="5"/>
    <s v="SP 2"/>
    <n v="1"/>
    <n v="2723"/>
    <s v="A"/>
    <s v="SP- 04"/>
    <s v="Señal Picada"/>
  </r>
  <r>
    <s v="BOLLAND &amp; CIA. S.A.U"/>
    <d v="2023-12-01T00:00:00"/>
    <s v="Rincon de los Sauces"/>
    <s v="Señal Picada VAM"/>
    <s v="SP- 06"/>
    <x v="0"/>
    <s v="Pozo productor "/>
    <s v="SP-109a(I)"/>
    <s v="SP-109a(I)"/>
    <m/>
    <s v="Integridad y Corrosión"/>
    <s v="Inhibidor de incrustaciones"/>
    <x v="1"/>
    <n v="50601018"/>
    <n v="229.9"/>
    <n v="1.609"/>
    <n v="228.291"/>
    <n v="150"/>
    <n v="3.42"/>
    <n v="15"/>
    <s v="Caudal de agua/día"/>
    <s v="Continua"/>
    <n v="29"/>
    <n v="29"/>
    <n v="99.179999999999993"/>
    <n v="95.245098039215677"/>
    <n v="95.25"/>
    <s v=""/>
    <s v="Programado"/>
    <d v="2022-11-08T00:00:00"/>
    <s v="0303-OESTE-22"/>
    <s v="Mariana del Pozo"/>
    <m/>
    <m/>
    <m/>
    <m/>
    <s v="Electro Sumergible"/>
    <s v="Continua"/>
    <s v="C"/>
    <s v="Capilar"/>
    <n v="3.4243649999999999"/>
    <n v="3.42"/>
    <n v="20"/>
    <n v="3.42"/>
    <n v="0.5"/>
    <n v="7"/>
    <n v="20"/>
    <n v="7"/>
    <s v="SP 2"/>
    <n v="1"/>
    <n v="2000"/>
    <s v="B"/>
    <s v="SP- 06"/>
    <s v="Señal Picada"/>
  </r>
  <r>
    <s v="BOLLAND &amp; CIA. S.A.U"/>
    <d v="2023-12-01T00:00:00"/>
    <s v="Rincon de los Sauces"/>
    <s v="Señal Picada VAM"/>
    <s v="SP- 01"/>
    <x v="0"/>
    <s v="Pozo productor "/>
    <s v="SP-251"/>
    <s v="SP-251"/>
    <m/>
    <s v="Integridad y Corrosión"/>
    <s v="Inhibidor de incrustaciones"/>
    <x v="11"/>
    <n v="1000568102"/>
    <n v="206"/>
    <n v="2.06"/>
    <n v="203.94"/>
    <n v="100"/>
    <n v="3.47"/>
    <n v="17"/>
    <s v="Caudal de agua/día"/>
    <s v="Continua"/>
    <n v="29"/>
    <n v="0"/>
    <n v="100.63000000000001"/>
    <n v="0"/>
    <n v="0"/>
    <d v="2022-01-05T00:00:00"/>
    <s v="Programado"/>
    <d v="2022-01-06T00:00:00"/>
    <s v="Minuta YPF 5-1-22"/>
    <s v="Mariana del Pozo"/>
    <m/>
    <m/>
    <m/>
    <m/>
    <s v="Electro Sumergible"/>
    <s v="Continua"/>
    <s v="C"/>
    <s v="Capilar"/>
    <n v="3.46698"/>
    <n v="3.47"/>
    <n v="20"/>
    <n v="3.47"/>
    <n v="0.2"/>
    <n v="17"/>
    <n v="20"/>
    <n v="17"/>
    <s v="SP 1"/>
    <n v="1"/>
    <n v="1513"/>
    <s v="B"/>
    <s v="SP- 01"/>
    <s v="Señal Picada"/>
  </r>
  <r>
    <s v="BOLLAND &amp; CIA. S.A.U"/>
    <d v="2023-12-01T00:00:00"/>
    <s v="Rincon de los Sauces"/>
    <s v="Señal Picada VAM"/>
    <s v="SP- 06"/>
    <x v="0"/>
    <s v="Pozo productor "/>
    <s v="SP-274"/>
    <s v="SP-274"/>
    <m/>
    <s v="Integridad y Corrosión"/>
    <s v="Inhibidor de incrustaciones"/>
    <x v="11"/>
    <n v="1000568102"/>
    <n v="132"/>
    <n v="5.28"/>
    <n v="126.72"/>
    <n v="200"/>
    <n v="1.77"/>
    <n v="14"/>
    <s v="Caudal de agua/día"/>
    <s v="Continua"/>
    <n v="29"/>
    <n v="29"/>
    <n v="51.33"/>
    <n v="45.571428571428569"/>
    <n v="45.57"/>
    <d v="2015-09-11T00:00:00"/>
    <s v="Programado"/>
    <d v="2021-11-19T00:00:00"/>
    <s v="0287-OESTE-21"/>
    <s v="Mariana del Pozo"/>
    <m/>
    <m/>
    <m/>
    <m/>
    <s v="Electro Sumergible"/>
    <s v="Continua"/>
    <s v="C"/>
    <s v="EC con rec"/>
    <n v="1.7740799999999999"/>
    <n v="1.77"/>
    <n v="20"/>
    <n v="1.77"/>
    <n v="0.2"/>
    <n v="9"/>
    <n v="20"/>
    <n v="9"/>
    <s v="SP 1"/>
    <n v="1"/>
    <n v="1806"/>
    <s v="B"/>
    <s v="SP- 06"/>
    <s v="Señal Picada"/>
  </r>
  <r>
    <s v="BOLLAND &amp; CIA. S.A.U"/>
    <d v="2023-12-01T00:00:00"/>
    <s v="Rincon de los Sauces"/>
    <s v="Señal Picada VAM"/>
    <s v="SP- 06"/>
    <x v="0"/>
    <s v="Pozo productor "/>
    <s v="SP-311a"/>
    <s v="SP-311a"/>
    <m/>
    <s v="Integridad y Corrosión"/>
    <s v="Inhibidor de corrosión/Incrustaciones"/>
    <x v="9"/>
    <n v="50695199"/>
    <n v="193.7"/>
    <n v="1.1619999999999999"/>
    <n v="192.53800000000001"/>
    <n v="250"/>
    <n v="5.39"/>
    <n v="28"/>
    <s v="Caudal de agua/día"/>
    <s v="Continua"/>
    <n v="29"/>
    <n v="29"/>
    <n v="156.31"/>
    <n v="133.39999999999998"/>
    <n v="133.4"/>
    <d v="2020-09-10T00:00:00"/>
    <s v="Programado"/>
    <d v="2020-09-08T00:00:00"/>
    <s v="BNDFI 0001-8 - Minuta YPF 10-09-2020"/>
    <s v="Mariana del Pozo"/>
    <m/>
    <m/>
    <m/>
    <m/>
    <s v="Electro Sumergible"/>
    <s v="Continua"/>
    <s v="C"/>
    <s v="Capilar"/>
    <n v="5.3910640000000001"/>
    <n v="5.39"/>
    <n v="20"/>
    <n v="5.39"/>
    <n v="1"/>
    <n v="5"/>
    <n v="20"/>
    <n v="5"/>
    <s v="SP 2"/>
    <n v="1"/>
    <n v="2018"/>
    <s v="C"/>
    <s v="SP- 06"/>
    <s v="Señal Picada"/>
  </r>
  <r>
    <s v="BOLLAND &amp; CIA. S.A.U"/>
    <d v="2023-12-01T00:00:00"/>
    <s v="Rincon de los Sauces"/>
    <s v="Señal Picada VAM"/>
    <s v="SP- 06"/>
    <x v="0"/>
    <s v="Pozo productor "/>
    <s v="SP-319a"/>
    <s v="SP-319a"/>
    <m/>
    <s v="Integridad y Corrosión"/>
    <s v="Inhibidor de incrustaciones"/>
    <x v="11"/>
    <n v="1000568102"/>
    <n v="164.4"/>
    <n v="1.9730000000000001"/>
    <n v="162.42699999999999"/>
    <n v="100"/>
    <n v="1.3"/>
    <n v="8"/>
    <s v="Caudal de agua/día"/>
    <s v="Continua"/>
    <n v="29"/>
    <n v="29"/>
    <n v="37.700000000000003"/>
    <n v="34.799999999999997"/>
    <n v="34.799999999999997"/>
    <d v="2010-10-03T00:00:00"/>
    <s v="Programado"/>
    <d v="2021-04-16T00:00:00"/>
    <s v="BND21-IT605-0421"/>
    <s v="Mariana del Pozo"/>
    <m/>
    <m/>
    <m/>
    <m/>
    <s v="Electro Sumergible"/>
    <s v="Continua"/>
    <s v="C"/>
    <s v="Capilar"/>
    <n v="1.2994159999999999"/>
    <n v="1.3"/>
    <n v="20"/>
    <n v="1.3"/>
    <n v="0.2"/>
    <n v="6"/>
    <n v="20"/>
    <n v="6"/>
    <s v="SP 2"/>
    <n v="1"/>
    <n v="2449"/>
    <s v="A"/>
    <s v="SP- 06"/>
    <s v="Señal Picada"/>
  </r>
  <r>
    <s v="BOLLAND &amp; CIA. S.A.U"/>
    <d v="2023-12-01T00:00:00"/>
    <s v="Rincon de los Sauces"/>
    <s v="Señal Picada VAM"/>
    <s v="SP- 06"/>
    <x v="0"/>
    <s v="Pozo productor "/>
    <s v="SP-203"/>
    <s v="SP-203"/>
    <m/>
    <s v="Integridad y Corrosión"/>
    <s v="Inhibidor de incrustaciones"/>
    <x v="1"/>
    <n v="50601018"/>
    <n v="132.6"/>
    <n v="3.7130000000000001"/>
    <n v="128.887"/>
    <n v="100"/>
    <n v="3.22"/>
    <n v="25"/>
    <s v="Caudal de agua/día"/>
    <s v="Continua"/>
    <n v="29"/>
    <n v="29"/>
    <n v="93.38000000000001"/>
    <n v="70.179999999999993"/>
    <n v="70.180000000000007"/>
    <d v="2023-03-08T00:00:00"/>
    <s v="Programado"/>
    <d v="2023-03-22T00:00:00"/>
    <s v="0068-OESTE-23"/>
    <m/>
    <m/>
    <m/>
    <m/>
    <m/>
    <s v="Electro Sumergible"/>
    <s v="Continua"/>
    <s v="C"/>
    <s v="Capilar"/>
    <n v="3.222175"/>
    <n v="3.22"/>
    <n v="20"/>
    <n v="3.22"/>
    <n v="0.2"/>
    <n v="16"/>
    <n v="20"/>
    <n v="16"/>
    <s v="SP 2"/>
    <n v="1"/>
    <n v="1595"/>
    <s v="A"/>
    <s v="SP- 06"/>
    <s v="Señal Picada"/>
  </r>
  <r>
    <s v="BOLLAND &amp; CIA. S.A.U"/>
    <d v="2023-12-01T00:00:00"/>
    <s v="Rincon de los Sauces"/>
    <s v="Señal Picada VAM"/>
    <s v="SP- 06"/>
    <x v="0"/>
    <s v="Linea de pozo"/>
    <s v="SP-328a"/>
    <s v="SP-328a"/>
    <m/>
    <s v="Aseguramiento de Flujo"/>
    <s v="Inhibidor de parafinas y asfaltenos"/>
    <x v="14"/>
    <n v="50600435"/>
    <n v="40"/>
    <n v="4.8"/>
    <n v="35.200000000000003"/>
    <n v="50"/>
    <n v="5.04"/>
    <n v="1050"/>
    <s v="Caudal de neta/día"/>
    <s v="Continua"/>
    <n v="29"/>
    <n v="29"/>
    <n v="146.16"/>
    <n v="172.88461538461539"/>
    <n v="172.88"/>
    <d v="2020-07-30T00:00:00"/>
    <s v="Programado"/>
    <d v="2020-07-01T00:00:00"/>
    <s v="BND21-IT487-0620"/>
    <s v="Mariana del Pozo"/>
    <m/>
    <m/>
    <m/>
    <m/>
    <s v="Cavidad Progresiva"/>
    <s v="Continua"/>
    <s v="C"/>
    <s v="Lin. Conduc."/>
    <n v="5.04"/>
    <n v="5.04"/>
    <n v="20"/>
    <n v="5.04"/>
    <n v="1"/>
    <n v="5"/>
    <n v="20"/>
    <n v="5"/>
    <s v="SP 1"/>
    <n v="1"/>
    <n v="1797"/>
    <s v="A"/>
    <s v="SP- 06"/>
    <s v="Señal Picada"/>
  </r>
  <r>
    <s v="BOLLAND &amp; CIA. S.A.U"/>
    <d v="2023-12-01T00:00:00"/>
    <s v="Rincon de los Sauces"/>
    <s v="Señal Picada VAM"/>
    <s v="SP- 06"/>
    <x v="0"/>
    <s v="Pozo productor "/>
    <s v="SP-33"/>
    <s v="SP-33"/>
    <m/>
    <s v="Integridad y Corrosión"/>
    <s v="Inhibidor de incrustaciones"/>
    <x v="1"/>
    <n v="50601018"/>
    <n v="228.2"/>
    <n v="2.282"/>
    <n v="225.91800000000001"/>
    <n v="220"/>
    <n v="2.2599999999999998"/>
    <n v="10"/>
    <s v="Caudal de agua/día"/>
    <s v="Continua"/>
    <n v="29"/>
    <n v="29"/>
    <n v="65.539999999999992"/>
    <n v="47.956097560975607"/>
    <n v="47.96"/>
    <s v=""/>
    <s v="Programado"/>
    <d v="2020-06-30T00:00:00"/>
    <s v="BNDFI 0001-8 - Minuta YPF 30-06-2020"/>
    <s v="Mariana del Pozo"/>
    <m/>
    <m/>
    <m/>
    <m/>
    <s v="Electro Sumergible"/>
    <s v="Continua"/>
    <s v="C"/>
    <s v="Capilar"/>
    <n v="2.2591800000000002"/>
    <n v="2.2599999999999998"/>
    <n v="20"/>
    <n v="2.2599999999999998"/>
    <n v="0.2"/>
    <n v="11"/>
    <n v="20"/>
    <n v="11"/>
    <s v="SP 1"/>
    <n v="1"/>
    <n v="1877"/>
    <s v="A"/>
    <s v="SP- 06"/>
    <s v="Señal Picada"/>
  </r>
  <r>
    <s v="BOLLAND &amp; CIA. S.A.U"/>
    <d v="2023-12-01T00:00:00"/>
    <s v="Rincon de los Sauces"/>
    <s v="Señal Picada VAM"/>
    <s v="SP- 06"/>
    <x v="0"/>
    <s v="Pozo productor "/>
    <s v="SP-339a"/>
    <s v="SP-339a"/>
    <m/>
    <s v="Integridad y Corrosión"/>
    <s v="Inhibidor de incrustaciones"/>
    <x v="1"/>
    <n v="50601018"/>
    <n v="150.69999999999999"/>
    <n v="1.3560000000000001"/>
    <n v="149.34399999999999"/>
    <n v="200"/>
    <n v="1.64"/>
    <n v="11"/>
    <s v="Caudal de agua/día"/>
    <s v="Continua"/>
    <n v="29"/>
    <n v="0"/>
    <n v="47.559999999999995"/>
    <n v="0"/>
    <n v="0"/>
    <d v="2014-02-06T00:00:00"/>
    <s v="Programado"/>
    <d v="2020-06-30T00:00:00"/>
    <s v="BNDFI 0001-8 - Minuta YPF 30-06-2020"/>
    <s v="Mariana del Pozo"/>
    <m/>
    <m/>
    <m/>
    <m/>
    <s v="Electro Sumergible"/>
    <s v="Continua"/>
    <s v="C"/>
    <s v="Capilar"/>
    <n v="1.6427839999999998"/>
    <n v="1.64"/>
    <n v="20"/>
    <n v="1.64"/>
    <n v="0.2"/>
    <n v="8"/>
    <n v="20"/>
    <n v="8"/>
    <s v="SP 2"/>
    <n v="1"/>
    <s v="S/D"/>
    <s v="C"/>
    <s v="SP- 06"/>
    <s v="Señal Picada"/>
  </r>
  <r>
    <s v="BOLLAND &amp; CIA. S.A.U"/>
    <d v="2023-12-01T00:00:00"/>
    <s v="Rincon de los Sauces"/>
    <s v="Señal Picada VAM"/>
    <s v="SP- 06"/>
    <x v="0"/>
    <s v="Pozo productor "/>
    <s v="SP-355a"/>
    <s v="SP-355a"/>
    <m/>
    <s v="Integridad y Corrosión"/>
    <s v="Inhibidor de incrustaciones"/>
    <x v="11"/>
    <n v="1000568102"/>
    <n v="31.2"/>
    <n v="1.31"/>
    <n v="29.89"/>
    <n v="50"/>
    <n v="0.96"/>
    <n v="32"/>
    <s v="Caudal de agua/día"/>
    <s v="Continua"/>
    <n v="29"/>
    <n v="0"/>
    <n v="27.84"/>
    <n v="0"/>
    <n v="0"/>
    <d v="2009-09-02T00:00:00"/>
    <s v="Programado"/>
    <d v="2020-03-16T00:00:00"/>
    <s v="BND21-IT473-0320"/>
    <s v="Mariana del Pozo"/>
    <m/>
    <m/>
    <m/>
    <m/>
    <s v="Bombeo Mecánico"/>
    <s v="Continua"/>
    <s v="C"/>
    <s v="EC con rec"/>
    <n v="0.95648"/>
    <n v="0.96"/>
    <n v="20"/>
    <n v="0.96"/>
    <n v="0.2"/>
    <n v="5"/>
    <n v="20"/>
    <n v="5"/>
    <s v="SP 1"/>
    <n v="1"/>
    <n v="2583"/>
    <s v="B"/>
    <s v="SP- 06"/>
    <s v="Señal Picada"/>
  </r>
  <r>
    <s v="BOLLAND &amp; CIA. S.A.U"/>
    <d v="2023-12-01T00:00:00"/>
    <s v="Rincon de los Sauces"/>
    <s v="Señal Picada VAM"/>
    <s v="SP- 06"/>
    <x v="0"/>
    <s v="Linea de pozo"/>
    <s v="SP-355a"/>
    <s v="SP-355a"/>
    <m/>
    <s v="Aseguramiento de Flujo"/>
    <s v="Reductor de fricción"/>
    <x v="2"/>
    <n v="50600814"/>
    <n v="31.2"/>
    <n v="1.31"/>
    <n v="29.89"/>
    <n v="50"/>
    <n v="5.9"/>
    <n v="4500"/>
    <s v="Caudal de neta/día"/>
    <s v="Continua"/>
    <n v="29"/>
    <n v="0"/>
    <n v="171.10000000000002"/>
    <n v="0"/>
    <n v="0"/>
    <d v="2018-09-21T00:00:00"/>
    <s v="Programado"/>
    <d v="2020-03-16T00:00:00"/>
    <s v="BND21-IT473-0320"/>
    <s v="Mariana del Pozo"/>
    <m/>
    <m/>
    <m/>
    <m/>
    <s v="Bombeo Mecánico"/>
    <s v="Continua"/>
    <s v="C"/>
    <s v="Lin. Conduc."/>
    <n v="5.8949999999999996"/>
    <n v="5.9"/>
    <n v="20"/>
    <n v="5.9"/>
    <n v="1"/>
    <n v="6"/>
    <n v="20"/>
    <n v="6"/>
    <s v="SP 1"/>
    <n v="2"/>
    <n v="2583"/>
    <s v="B"/>
    <s v="SP- 06"/>
    <s v="Señal Picada"/>
  </r>
  <r>
    <s v="BOLLAND &amp; CIA. S.A.U"/>
    <d v="2023-12-01T00:00:00"/>
    <s v="Rincon de los Sauces"/>
    <s v="Señal Picada VAM"/>
    <s v="SP- 06"/>
    <x v="0"/>
    <s v="Linea de pozo"/>
    <s v="SP-361a"/>
    <s v="SP-361a"/>
    <m/>
    <s v="Aseguramiento de Flujo"/>
    <s v="Reductor de fricción"/>
    <x v="2"/>
    <n v="50600814"/>
    <n v="160.1"/>
    <n v="0.752"/>
    <n v="159.34800000000001"/>
    <n v="100"/>
    <n v="6.02"/>
    <n v="8000"/>
    <s v="Caudal de neta/día"/>
    <s v="Continua"/>
    <n v="29"/>
    <n v="29"/>
    <n v="174.57999999999998"/>
    <n v="175.11538461538461"/>
    <n v="175.12"/>
    <d v="2020-05-21T00:00:00"/>
    <s v="Programado"/>
    <d v="2023-04-21T00:00:00"/>
    <s v="0118-OESTE-23"/>
    <s v="Mariana del Pozo"/>
    <m/>
    <m/>
    <m/>
    <m/>
    <s v="Cavidad Progresiva"/>
    <s v="Continua"/>
    <s v="C"/>
    <s v="Lin. Conduc."/>
    <n v="6.016"/>
    <n v="6.02"/>
    <n v="20"/>
    <n v="6.02"/>
    <n v="1"/>
    <n v="6"/>
    <n v="20"/>
    <n v="6"/>
    <s v="SP 1"/>
    <n v="1"/>
    <n v="2234"/>
    <s v="C"/>
    <s v="SP- 06"/>
    <s v="Señal Picada"/>
  </r>
  <r>
    <s v="BOLLAND &amp; CIA. S.A.U"/>
    <d v="2023-12-01T00:00:00"/>
    <s v="Rincon de los Sauces"/>
    <s v="Señal Picada VAM"/>
    <s v="SP- 06"/>
    <x v="0"/>
    <s v="Linea de pozo"/>
    <s v="SP-362a"/>
    <s v="SP-362a"/>
    <m/>
    <s v="Aseguramiento de Flujo"/>
    <s v="Reductor de fricción"/>
    <x v="2"/>
    <n v="50600814"/>
    <n v="12"/>
    <n v="1.44"/>
    <n v="10.56"/>
    <n v="50"/>
    <n v="3.02"/>
    <n v="2100"/>
    <s v="Caudal de neta/día"/>
    <s v="Continua"/>
    <n v="29"/>
    <n v="29"/>
    <n v="87.58"/>
    <n v="201.88461538461539"/>
    <n v="87.58"/>
    <d v="2020-06-30T00:00:00"/>
    <s v="Programado"/>
    <d v="2020-06-18T00:00:00"/>
    <s v="BND21-IT489-0620"/>
    <s v="Mariana del Pozo"/>
    <m/>
    <m/>
    <m/>
    <m/>
    <s v="Cavidad Progresiva"/>
    <s v="Continua"/>
    <s v="C"/>
    <s v="Lin. Conduc."/>
    <n v="3.024"/>
    <n v="3.02"/>
    <n v="20"/>
    <n v="3.02"/>
    <n v="1"/>
    <n v="3"/>
    <n v="20"/>
    <n v="3"/>
    <s v="SP 1"/>
    <n v="1"/>
    <n v="1522"/>
    <s v="A"/>
    <s v="SP- 06"/>
    <s v="Señal Picada"/>
  </r>
  <r>
    <s v="BOLLAND &amp; CIA. S.A.U"/>
    <d v="2023-12-01T00:00:00"/>
    <s v="Rincon de los Sauces"/>
    <s v="Señal Picada VAM"/>
    <s v="SP- 06"/>
    <x v="0"/>
    <s v="Pozo productor "/>
    <s v="SP-366a"/>
    <s v="SP-366a"/>
    <m/>
    <s v="Integridad y Corrosión"/>
    <s v="Encapsulado"/>
    <x v="12"/>
    <s v=""/>
    <n v="148.1"/>
    <n v="2.2210000000000001"/>
    <n v="145.87899999999999"/>
    <n v="100"/>
    <n v="0"/>
    <n v="0"/>
    <s v="Volumen de cámara del pozo"/>
    <s v="Continua"/>
    <n v="29"/>
    <n v="29"/>
    <n v="0"/>
    <n v="0"/>
    <s v=""/>
    <d v="2016-11-24T00:00:00"/>
    <s v="Programado"/>
    <d v="2016-11-17T00:00:00"/>
    <s v="BND21-IT531-1116"/>
    <m/>
    <s v="Falta nombre de producto"/>
    <n v="1"/>
    <d v="2016-11-24T00:00:00"/>
    <m/>
    <s v="Electro Sumergible"/>
    <s v="Continua"/>
    <s v="C"/>
    <s v="FDP"/>
    <n v="0"/>
    <n v="0"/>
    <n v="20"/>
    <n v="0"/>
    <n v="0.2"/>
    <n v="0"/>
    <n v="20"/>
    <n v="0"/>
    <s v="SP 1"/>
    <n v="1"/>
    <n v="2619"/>
    <s v="A"/>
    <s v="SP- 06"/>
    <s v="Señal Picada"/>
  </r>
  <r>
    <s v="BOLLAND &amp; CIA. S.A.U"/>
    <d v="2023-12-01T00:00:00"/>
    <s v="Rincon de los Sauces"/>
    <s v="Señal Picada VAM"/>
    <s v="SP- 06"/>
    <x v="0"/>
    <s v="Pozo productor "/>
    <s v="SP-389a"/>
    <s v="SP-389a"/>
    <m/>
    <s v="Integridad y Corrosión"/>
    <s v="Inhibidor de corrosión/Incrustaciones"/>
    <x v="9"/>
    <n v="50695199"/>
    <n v="223.1"/>
    <n v="1.4279999999999999"/>
    <n v="221.672"/>
    <n v="200"/>
    <n v="7.32"/>
    <n v="33"/>
    <s v="Caudal de agua/día"/>
    <s v="Continua"/>
    <n v="29"/>
    <n v="29"/>
    <n v="212.28"/>
    <n v="167.04"/>
    <n v="167.04"/>
    <d v="2016-08-05T00:00:00"/>
    <s v="Programado"/>
    <d v="2020-03-03T00:00:00"/>
    <s v="BND21-IT465-0320"/>
    <s v="Mariana del Pozo"/>
    <m/>
    <m/>
    <m/>
    <m/>
    <s v="Electro Sumergible"/>
    <s v="Continua"/>
    <s v="C"/>
    <s v="Capilar"/>
    <n v="7.3151759999999992"/>
    <n v="7.32"/>
    <n v="20"/>
    <n v="7.32"/>
    <n v="1"/>
    <n v="7"/>
    <n v="20"/>
    <n v="7"/>
    <s v="SP 2"/>
    <n v="1"/>
    <n v="2725"/>
    <s v="A"/>
    <s v="SP- 06"/>
    <s v="Señal Picada"/>
  </r>
  <r>
    <s v="BOLLAND &amp; CIA. S.A.U"/>
    <d v="2023-12-01T00:00:00"/>
    <s v="Rincon de los Sauces"/>
    <s v="Señal Picada VAM"/>
    <s v="SP- 06"/>
    <x v="0"/>
    <s v="Linea de pozo"/>
    <s v="SP-392a"/>
    <s v="SP-392a"/>
    <m/>
    <s v="Aseguramiento de Flujo"/>
    <s v="Inhibidor de parafinas"/>
    <x v="7"/>
    <n v="1000544363"/>
    <n v="51"/>
    <n v="4.59"/>
    <n v="46.41"/>
    <n v="100"/>
    <n v="8.26"/>
    <n v="1800"/>
    <s v="Caudal de neta/día"/>
    <s v="Continua"/>
    <n v="29"/>
    <n v="0"/>
    <n v="239.54"/>
    <n v="0"/>
    <n v="0"/>
    <d v="2015-02-10T00:00:00"/>
    <s v="Programado"/>
    <d v="2021-08-05T00:00:00"/>
    <s v="0144-OESTE-21"/>
    <s v="Mariana del Pozo"/>
    <m/>
    <m/>
    <m/>
    <m/>
    <s v="Bombeo Mecánico"/>
    <s v="Continua"/>
    <s v="C"/>
    <s v="Lin. Conduc."/>
    <n v="8.2620000000000005"/>
    <n v="8.26"/>
    <n v="20"/>
    <n v="8.26"/>
    <n v="1"/>
    <n v="8"/>
    <n v="20"/>
    <n v="8"/>
    <s v="SP 1"/>
    <n v="1"/>
    <n v="1850"/>
    <s v="A"/>
    <s v="SP- 06"/>
    <s v="Señal Picada"/>
  </r>
  <r>
    <s v="BOLLAND &amp; CIA. S.A.U"/>
    <d v="2023-12-01T00:00:00"/>
    <s v="Rincon de los Sauces"/>
    <s v="Señal Picada VAM"/>
    <s v="SP- 06"/>
    <x v="0"/>
    <s v="Linea de pozo"/>
    <s v="SP-397a"/>
    <s v="SP-397a"/>
    <m/>
    <s v="Aseguramiento de Flujo"/>
    <s v="Reductor de fricción"/>
    <x v="2"/>
    <n v="50600814"/>
    <n v="30"/>
    <n v="1.1399999999999999"/>
    <n v="28.86"/>
    <n v="100"/>
    <n v="4.16"/>
    <n v="3650"/>
    <s v="Caudal de neta/día"/>
    <s v="Continua"/>
    <n v="29"/>
    <n v="0"/>
    <n v="120.64"/>
    <n v="0"/>
    <n v="0"/>
    <d v="2009-06-24T00:00:00"/>
    <s v="Programado"/>
    <d v="2023-04-12T00:00:00"/>
    <s v="0105-OESTE-23"/>
    <s v="Mariana del Pozo"/>
    <m/>
    <m/>
    <m/>
    <m/>
    <s v="Bombeo Mecánico"/>
    <s v="Continua"/>
    <s v="C"/>
    <s v="Lin. Conduc."/>
    <n v="4.1609999999999996"/>
    <n v="4.16"/>
    <n v="20"/>
    <n v="4.16"/>
    <n v="1"/>
    <n v="4"/>
    <n v="20"/>
    <n v="4"/>
    <s v="SP 1"/>
    <n v="1"/>
    <s v="S/D"/>
    <s v="C"/>
    <s v="SP- 06"/>
    <s v="Señal Picada"/>
  </r>
  <r>
    <s v="BOLLAND &amp; CIA. S.A.U"/>
    <d v="2023-12-01T00:00:00"/>
    <s v="Rincon de los Sauces"/>
    <s v="Señal Picada VAM"/>
    <s v="SP- 06"/>
    <x v="0"/>
    <s v="Linea de pozo"/>
    <s v="SP-404a"/>
    <s v="SP-404a"/>
    <m/>
    <s v="Aseguramiento de Flujo"/>
    <s v="Reductor de fricción"/>
    <x v="2"/>
    <n v="50600814"/>
    <n v="26.1"/>
    <n v="0.78300000000000003"/>
    <n v="25.317"/>
    <n v="50"/>
    <n v="3.92"/>
    <n v="5000"/>
    <s v="Caudal de neta/día"/>
    <s v="Continua"/>
    <n v="29"/>
    <n v="29"/>
    <n v="113.67999999999999"/>
    <n v="117.11538461538461"/>
    <n v="117.12"/>
    <d v="2010-06-01T00:00:00"/>
    <s v="Programado"/>
    <d v="2020-01-23T00:00:00"/>
    <s v="BND21-IT453-1220"/>
    <s v="Mariana del Pozo"/>
    <m/>
    <m/>
    <m/>
    <m/>
    <s v="Cavidad Progresiva"/>
    <s v="Continua"/>
    <s v="C"/>
    <s v="Lin. Conduc."/>
    <n v="3.915"/>
    <n v="3.92"/>
    <n v="20"/>
    <n v="3.92"/>
    <n v="1"/>
    <n v="4"/>
    <n v="20"/>
    <n v="4"/>
    <s v="SP 1"/>
    <n v="1"/>
    <n v="2824"/>
    <s v="C"/>
    <s v="SP- 06"/>
    <s v="Señal Picada"/>
  </r>
  <r>
    <s v="BOLLAND &amp; CIA. S.A.U"/>
    <d v="2023-12-01T00:00:00"/>
    <s v="Rincon de los Sauces"/>
    <s v="Señal Picada VAM"/>
    <s v="SP- 06"/>
    <x v="0"/>
    <s v="Pozo productor "/>
    <s v="SP-445a"/>
    <s v="SP-445a"/>
    <m/>
    <s v="Integridad y Corrosión"/>
    <s v="Inhibidor de incrustaciones"/>
    <x v="1"/>
    <n v="50601018"/>
    <n v="28.3"/>
    <n v="2.83"/>
    <n v="25.47"/>
    <n v="200"/>
    <n v="1.02"/>
    <n v="40"/>
    <s v="Caudal de agua/día"/>
    <s v="Continua"/>
    <n v="29"/>
    <n v="29"/>
    <n v="29.580000000000002"/>
    <n v="38.098039215686278"/>
    <n v="38.1"/>
    <d v="2011-03-01T00:00:00"/>
    <s v="Programado"/>
    <d v="2023-04-12T00:00:00"/>
    <s v="0104-OESTE-23"/>
    <s v="Mariana del Pozo"/>
    <m/>
    <m/>
    <m/>
    <m/>
    <s v="Bombeo Mecánico"/>
    <s v="Continua"/>
    <s v="C"/>
    <s v="EC con rec"/>
    <n v="1.0187999999999999"/>
    <n v="1.02"/>
    <n v="20"/>
    <n v="1.02"/>
    <n v="0.2"/>
    <n v="5"/>
    <n v="20"/>
    <n v="5"/>
    <s v="SP 2"/>
    <n v="1"/>
    <n v="1551"/>
    <s v="B"/>
    <s v="SP- 06"/>
    <s v="Señal Picada"/>
  </r>
  <r>
    <s v="BOLLAND &amp; CIA. S.A.U"/>
    <d v="2023-12-01T00:00:00"/>
    <s v="Rincon de los Sauces"/>
    <s v="Señal Picada VAM"/>
    <s v=""/>
    <x v="0"/>
    <s v="Pozo productor "/>
    <s v="SP-440a"/>
    <s v="SP-440a"/>
    <m/>
    <s v="Aseguramiento de Flujo"/>
    <s v="Reductor de fricción"/>
    <x v="2"/>
    <n v="50600814"/>
    <n v="48.5"/>
    <n v="1.6970000000000001"/>
    <n v="46.802999999999997"/>
    <n v="0"/>
    <n v="6.11"/>
    <n v="3600"/>
    <s v="Caudal de neta/día"/>
    <s v="Continua"/>
    <n v="29"/>
    <n v="29"/>
    <n v="177.19"/>
    <n v="125.86"/>
    <n v="125.86"/>
    <d v="2021-12-29T00:00:00"/>
    <s v="Programado"/>
    <d v="2022-02-02T00:00:00"/>
    <s v="0025-OESTE-22"/>
    <s v="Mariana del Pozo"/>
    <m/>
    <m/>
    <m/>
    <m/>
    <s v="Cavidad Progresiva"/>
    <s v="Continua"/>
    <s v="C"/>
    <s v="Lin. Conduc."/>
    <n v="6.1091999999999995"/>
    <n v="6.11"/>
    <n v="20"/>
    <n v="6.11"/>
    <n v="1"/>
    <n v="6"/>
    <n v="20"/>
    <n v="6"/>
    <s v="SP 2"/>
    <n v="1"/>
    <s v="S/D"/>
    <s v="B"/>
    <s v=""/>
    <s v="Señal Picada"/>
  </r>
  <r>
    <s v="BOLLAND &amp; CIA. S.A.U"/>
    <d v="2023-12-01T00:00:00"/>
    <s v="Rincon de los Sauces"/>
    <s v="Señal Picada VAM"/>
    <s v="SP- 07"/>
    <x v="0"/>
    <s v="Pozo productor "/>
    <s v="SP-114"/>
    <s v="SP-114"/>
    <m/>
    <s v="Integridad y Corrosión"/>
    <s v="Inhibidor de incrustaciones"/>
    <x v="1"/>
    <n v="50601018"/>
    <n v="380"/>
    <n v="2.2799999999999998"/>
    <n v="377.72"/>
    <n v="10"/>
    <n v="3.4"/>
    <n v="9"/>
    <s v="Caudal de agua/día"/>
    <s v="Continua"/>
    <n v="29"/>
    <n v="29"/>
    <n v="98.6"/>
    <n v="94.772000000000006"/>
    <n v="94.77"/>
    <d v="2008-01-12T00:00:00"/>
    <s v="Programado"/>
    <d v="2021-05-14T00:00:00"/>
    <s v="BND21-IT623-0521"/>
    <m/>
    <m/>
    <m/>
    <m/>
    <m/>
    <s v="Electro Sumergible"/>
    <s v="Continua"/>
    <s v="C"/>
    <s v="Capilar"/>
    <n v="3.3994800000000005"/>
    <n v="3.4"/>
    <n v="20"/>
    <n v="3.4"/>
    <n v="0.5"/>
    <n v="7"/>
    <n v="20"/>
    <n v="7"/>
    <s v="SP 2"/>
    <n v="1"/>
    <n v="2092"/>
    <s v="A"/>
    <s v="SP- 07"/>
    <s v="Señal Picada"/>
  </r>
  <r>
    <s v="BOLLAND &amp; CIA. S.A.U"/>
    <d v="2023-12-01T00:00:00"/>
    <s v="Rincon de los Sauces"/>
    <s v="Señal Picada VAM"/>
    <s v="SP- 07"/>
    <x v="0"/>
    <s v="Pozo productor "/>
    <s v="SP-229"/>
    <s v="SP-229"/>
    <m/>
    <s v="Integridad y Corrosión"/>
    <s v="Inhibidor de incrustaciones"/>
    <x v="11"/>
    <n v="1000568102"/>
    <n v="44.3"/>
    <n v="2.4359999999999999"/>
    <n v="41.863999999999997"/>
    <n v="0"/>
    <n v="2.09"/>
    <n v="50"/>
    <s v="Caudal de agua/día"/>
    <s v="Continua"/>
    <n v="29"/>
    <n v="29"/>
    <n v="60.61"/>
    <n v="53.36"/>
    <n v="53.36"/>
    <d v="2019-02-19T00:00:00"/>
    <s v="Programado"/>
    <d v="2023-03-22T00:00:00"/>
    <s v="Minuta YPF 18-4-23"/>
    <s v="Mariana del Pozo"/>
    <m/>
    <m/>
    <m/>
    <m/>
    <s v="Bombeo Mecánico"/>
    <s v="Continua"/>
    <s v="C"/>
    <s v="EC con rec"/>
    <n v="2.0931999999999999"/>
    <n v="2.09"/>
    <n v="20"/>
    <n v="2.09"/>
    <n v="0.2"/>
    <n v="10"/>
    <n v="20"/>
    <n v="10"/>
    <s v="SP 2"/>
    <n v="1"/>
    <n v="1870"/>
    <s v="A"/>
    <s v="SP- 07"/>
    <s v="Señal Picada"/>
  </r>
  <r>
    <s v="BOLLAND &amp; CIA. S.A.U"/>
    <d v="2023-12-01T00:00:00"/>
    <s v="Rincon de los Sauces"/>
    <s v="Señal Picada VAM"/>
    <s v="SP- 07"/>
    <x v="0"/>
    <s v="Linea de pozo"/>
    <s v="SP-229"/>
    <s v="SP-229"/>
    <m/>
    <s v="Aseguramiento de Flujo"/>
    <s v="Inhibidor de parafinas y asfaltenos"/>
    <x v="14"/>
    <n v="50600435"/>
    <n v="44.3"/>
    <n v="2.4359999999999999"/>
    <n v="41.863999999999997"/>
    <n v="0"/>
    <n v="4.51"/>
    <n v="1850"/>
    <s v="Caudal de neta/día"/>
    <s v="Continua"/>
    <n v="29"/>
    <n v="29"/>
    <n v="130.79"/>
    <n v="112.288"/>
    <n v="112.29"/>
    <d v="2018-10-04T00:00:00"/>
    <s v="Programado"/>
    <d v="2023-03-22T00:00:00"/>
    <s v="Minuta YPF 18-4-23"/>
    <s v="Mariana del Pozo"/>
    <m/>
    <m/>
    <m/>
    <m/>
    <s v="Bombeo Mecánico"/>
    <s v="Continua"/>
    <s v="C"/>
    <s v="Lin. Conduc."/>
    <n v="4.5065999999999997"/>
    <n v="4.51"/>
    <n v="20"/>
    <n v="4.51"/>
    <n v="1"/>
    <n v="5"/>
    <n v="20"/>
    <n v="5"/>
    <s v="SP 2"/>
    <n v="2"/>
    <n v="1870"/>
    <s v="A"/>
    <s v="SP- 07"/>
    <s v="Señal Picada"/>
  </r>
  <r>
    <s v="BOLLAND &amp; CIA. S.A.U"/>
    <d v="2023-12-01T00:00:00"/>
    <s v="Rincon de los Sauces"/>
    <s v="Señal Picada VAM"/>
    <s v="SP- 09"/>
    <x v="0"/>
    <s v="Pozo productor "/>
    <s v="SP-257"/>
    <s v="SP-257"/>
    <m/>
    <s v="Integridad y Corrosión"/>
    <s v="Inhibidor de incrustaciones"/>
    <x v="1"/>
    <n v="50601018"/>
    <n v="132.19999999999999"/>
    <n v="2.38"/>
    <n v="129.82"/>
    <n v="100"/>
    <n v="3.25"/>
    <n v="25"/>
    <s v="Caudal de agua/día"/>
    <s v="Continua"/>
    <n v="29"/>
    <n v="29"/>
    <n v="94.25"/>
    <n v="74.355999999999995"/>
    <n v="74.36"/>
    <d v="2021-11-03T00:00:00"/>
    <s v="Programado"/>
    <d v="2021-11-03T00:00:00"/>
    <s v="Minuta YPF 3-11-21"/>
    <s v="Mariana del Pozo"/>
    <m/>
    <m/>
    <m/>
    <m/>
    <s v="Electro Sumergible"/>
    <s v="Continua"/>
    <s v="C"/>
    <s v="Capilar"/>
    <n v="3.2454999999999998"/>
    <n v="3.25"/>
    <n v="20"/>
    <n v="3.25"/>
    <n v="0.5"/>
    <n v="6"/>
    <n v="20"/>
    <n v="6"/>
    <s v="SP 2"/>
    <n v="1"/>
    <n v="1645"/>
    <s v="A"/>
    <s v="SP- 09"/>
    <s v="Señal Picada"/>
  </r>
  <r>
    <s v="BOLLAND &amp; CIA. S.A.U"/>
    <d v="2023-12-01T00:00:00"/>
    <s v="Rincon de los Sauces"/>
    <s v="Señal Picada VAM"/>
    <s v="PB- 04"/>
    <x v="1"/>
    <s v="Pozo productor "/>
    <s v="PuB-141[00]a"/>
    <s v="PuB-141[00]a"/>
    <m/>
    <s v="Integridad y Corrosión"/>
    <s v="Inhibidor de incrustaciones"/>
    <x v="1"/>
    <n v="50601018"/>
    <n v="9.6"/>
    <n v="0.86399999999999999"/>
    <n v="8.7360000000000007"/>
    <n v="2"/>
    <n v="0.87"/>
    <n v="100"/>
    <s v="Caudal de agua/día"/>
    <s v="Continua"/>
    <n v="29"/>
    <n v="29"/>
    <n v="25.23"/>
    <n v="23.646153846153847"/>
    <n v="23.65"/>
    <d v="2019-06-19T00:00:00"/>
    <s v="Programado"/>
    <d v="2021-05-21T00:00:00"/>
    <s v="BND21-IT626-0521"/>
    <s v="Mariana del Pozo"/>
    <m/>
    <m/>
    <m/>
    <m/>
    <s v="Cavidad Progresiva"/>
    <s v="Continua"/>
    <s v="C"/>
    <s v="EC con rec"/>
    <n v="0.87360000000000004"/>
    <n v="0.87"/>
    <n v="20"/>
    <n v="0.87"/>
    <n v="0.2"/>
    <n v="4"/>
    <n v="20"/>
    <n v="4"/>
    <s v="SP 1"/>
    <n v="1"/>
    <n v="1488"/>
    <s v="C"/>
    <s v="PB- 04"/>
    <s v="Punta Barda"/>
  </r>
  <r>
    <s v="BOLLAND &amp; CIA. S.A.U"/>
    <d v="2023-12-01T00:00:00"/>
    <s v="Rincon de los Sauces"/>
    <s v="Señal Picada VAM"/>
    <s v="SP- 09"/>
    <x v="0"/>
    <s v="Pozo productor "/>
    <s v="SP-0294[00]a"/>
    <s v="SP-0294[00]a"/>
    <m/>
    <s v="Integridad y Corrosión"/>
    <s v="Inhibidor de incrustaciones"/>
    <x v="1"/>
    <n v="50601018"/>
    <n v="183.1"/>
    <n v="2.38"/>
    <n v="180.72"/>
    <n v="50"/>
    <n v="2.5299999999999998"/>
    <n v="14"/>
    <s v="Caudal de agua/día"/>
    <s v="Continua"/>
    <n v="29"/>
    <n v="29"/>
    <n v="73.36999999999999"/>
    <n v="56.132399999999997"/>
    <n v="56.13"/>
    <d v="2012-08-17T00:00:00"/>
    <s v="Programado"/>
    <d v="2021-01-05T00:00:00"/>
    <s v="Minuta YPF 5-1-22"/>
    <s v="Mariana del Pozo"/>
    <m/>
    <m/>
    <m/>
    <m/>
    <s v="Electro Sumergible"/>
    <s v="Continua"/>
    <s v="C"/>
    <s v="Capilar"/>
    <n v="2.5300799999999999"/>
    <n v="2.5299999999999998"/>
    <n v="20"/>
    <n v="2.5299999999999998"/>
    <n v="0.2"/>
    <n v="13"/>
    <n v="20"/>
    <n v="13"/>
    <s v="SP 2"/>
    <n v="1"/>
    <n v="2069"/>
    <s v="B"/>
    <s v="SP- 09"/>
    <s v="Señal Picada"/>
  </r>
  <r>
    <s v="BOLLAND &amp; CIA. S.A.U"/>
    <d v="2023-12-01T00:00:00"/>
    <s v="Rincon de los Sauces"/>
    <s v="Señal Picada VAM"/>
    <s v="SP- 09"/>
    <x v="0"/>
    <s v="Pozo productor "/>
    <s v="SP-152a(I)"/>
    <s v="SP-152a(I)"/>
    <m/>
    <s v="Integridad y Corrosión"/>
    <s v="Inhibidor de incrustaciones"/>
    <x v="1"/>
    <n v="50601018"/>
    <n v="115.5"/>
    <n v="1.3169999999999999"/>
    <n v="114.18300000000001"/>
    <n v="100"/>
    <n v="1.6"/>
    <n v="14"/>
    <s v="Caudal de agua/día"/>
    <s v="Continua"/>
    <n v="29"/>
    <n v="29"/>
    <n v="46.400000000000006"/>
    <n v="44.277200000000008"/>
    <n v="44.28"/>
    <d v="2013-04-17T00:00:00"/>
    <s v="Programado"/>
    <d v="2020-06-30T00:00:00"/>
    <s v="BNDFI 0001-8 - Minuta YPF 30-06-2020"/>
    <s v="Mariana del Pozo"/>
    <m/>
    <m/>
    <m/>
    <m/>
    <s v="Electro Sumergible"/>
    <s v="Continua"/>
    <s v="C"/>
    <s v="Capilar"/>
    <n v="1.598562"/>
    <n v="1.6"/>
    <n v="20"/>
    <n v="1.6"/>
    <n v="0.2"/>
    <n v="8"/>
    <n v="20"/>
    <n v="8"/>
    <s v="SP 2"/>
    <n v="1"/>
    <n v="2720"/>
    <s v="C"/>
    <s v="SP- 09"/>
    <s v="Señal Picada"/>
  </r>
  <r>
    <s v="BOLLAND &amp; CIA. S.A.U"/>
    <d v="2023-12-01T00:00:00"/>
    <s v="Rincon de los Sauces"/>
    <s v="Señal Picada VAM"/>
    <s v="SP- 09"/>
    <x v="0"/>
    <s v="Pozo productor "/>
    <s v="SP-272"/>
    <s v="SP-272"/>
    <m/>
    <s v="Integridad y Corrosión"/>
    <s v="Inhibidor de incrustaciones"/>
    <x v="1"/>
    <n v="50601018"/>
    <n v="155.6"/>
    <n v="1.2909999999999999"/>
    <n v="154.309"/>
    <n v="50"/>
    <n v="1.23"/>
    <n v="8"/>
    <s v="Caudal de agua/día"/>
    <s v="Continua"/>
    <n v="29"/>
    <n v="29"/>
    <n v="35.67"/>
    <n v="35.101599999999998"/>
    <n v="35.1"/>
    <s v=""/>
    <s v="Programado"/>
    <d v="2023-02-11T00:00:00"/>
    <s v="0038-OESTE-23"/>
    <s v="Mariana del Pozo"/>
    <m/>
    <m/>
    <m/>
    <m/>
    <s v="Electro Sumergible"/>
    <s v="Continua"/>
    <s v="C"/>
    <s v="Capilar"/>
    <n v="1.234472"/>
    <n v="1.23"/>
    <n v="20"/>
    <n v="1.23"/>
    <n v="0.2"/>
    <n v="6"/>
    <n v="20"/>
    <n v="6"/>
    <s v="SP 2"/>
    <n v="1"/>
    <n v="2886"/>
    <s v="C"/>
    <s v="SP- 09"/>
    <s v="Señal Picada"/>
  </r>
  <r>
    <s v="BOLLAND &amp; CIA. S.A.U"/>
    <d v="2023-12-01T00:00:00"/>
    <s v="Rincon de los Sauces"/>
    <s v="Señal Picada VAM"/>
    <s v="SP- 09"/>
    <x v="0"/>
    <s v="Pozo productor "/>
    <s v="SP-333[00]a"/>
    <s v="SP-333[00]a"/>
    <m/>
    <s v="Integridad y Corrosión"/>
    <s v="Inhibidor de incrustaciones"/>
    <x v="1"/>
    <n v="50601018"/>
    <n v="54.6"/>
    <n v="0.81399999999999995"/>
    <n v="53.786000000000001"/>
    <n v="100"/>
    <n v="1.08"/>
    <n v="20"/>
    <s v="Caudal de agua/día"/>
    <s v="Continua"/>
    <n v="29"/>
    <n v="29"/>
    <n v="31.32"/>
    <n v="28.025599999999994"/>
    <n v="28.03"/>
    <d v="2017-09-07T00:00:00"/>
    <s v="Programado"/>
    <d v="2022-03-04T00:00:00"/>
    <s v="0053-OESTE-22"/>
    <s v="Mariana del Pozo"/>
    <m/>
    <m/>
    <m/>
    <m/>
    <s v="Cavidad Progresiva"/>
    <s v="Continua"/>
    <s v="C"/>
    <s v="Lin. Conduc."/>
    <n v="1.07572"/>
    <n v="1.08"/>
    <n v="20"/>
    <n v="1.08"/>
    <n v="0.2"/>
    <n v="5"/>
    <n v="20"/>
    <n v="5"/>
    <s v="SP 2"/>
    <n v="1"/>
    <n v="2543"/>
    <s v="A"/>
    <s v="SP- 09"/>
    <s v="Señal Picada"/>
  </r>
  <r>
    <s v="BOLLAND &amp; CIA. S.A.U"/>
    <d v="2023-12-01T00:00:00"/>
    <s v="Rincon de los Sauces"/>
    <s v="Señal Picada VAM"/>
    <s v="SP- 09"/>
    <x v="0"/>
    <s v="Pozo productor "/>
    <s v="SP-503a"/>
    <s v="SP-503a"/>
    <m/>
    <s v="Integridad y Corrosión"/>
    <s v="Inhibidor de corrosión"/>
    <x v="3"/>
    <n v="1000232729"/>
    <n v="29"/>
    <n v="5.6"/>
    <n v="23.4"/>
    <n v="200"/>
    <n v="6.08"/>
    <n v="260"/>
    <s v="Caudal de agua/día"/>
    <s v="Continua"/>
    <n v="29"/>
    <n v="29"/>
    <n v="176.32"/>
    <n v="145.53360000000001"/>
    <n v="145.53"/>
    <d v="2018-11-27T00:00:00"/>
    <s v="Programado"/>
    <d v="2020-12-23T00:00:00"/>
    <s v="BND21-IT550-1220"/>
    <s v="Mariana del Pozo"/>
    <m/>
    <m/>
    <m/>
    <m/>
    <s v="Cavidad Progresiva"/>
    <s v="Continua"/>
    <s v="C"/>
    <s v="EC con rec"/>
    <n v="6.0839999999999996"/>
    <n v="6.08"/>
    <n v="20"/>
    <n v="6.08"/>
    <n v="1"/>
    <n v="6"/>
    <n v="20"/>
    <n v="6"/>
    <s v="SP 2"/>
    <n v="1"/>
    <n v="1868"/>
    <s v="A"/>
    <s v="SP- 09"/>
    <s v="Señal Picada"/>
  </r>
  <r>
    <s v="BOLLAND &amp; CIA. S.A.U"/>
    <d v="2023-12-01T00:00:00"/>
    <s v="Rincon de los Sauces"/>
    <s v="Señal Picada VAM"/>
    <s v="Observaciones"/>
    <x v="3"/>
    <s v="Pozo productor "/>
    <s v="Observaciones"/>
    <s v="RiAl-3a"/>
    <m/>
    <s v="Integridad y Corrosión"/>
    <s v="Inhibidor de corrosión/Incrustaciones"/>
    <x v="9"/>
    <n v="50695199"/>
    <n v="15"/>
    <n v="0.23"/>
    <n v="14.77"/>
    <n v="0"/>
    <n v="3.99"/>
    <n v="270"/>
    <s v="Caudal de agua/día"/>
    <s v="Continua"/>
    <n v="29"/>
    <n v="29"/>
    <n v="115.71000000000001"/>
    <n v="114.24242424242425"/>
    <n v="114.24"/>
    <d v="2013-10-26T00:00:00"/>
    <s v="Programado"/>
    <d v="2020-06-30T00:00:00"/>
    <s v="BNDFI 0001-8 - Minuta YPF 30-06-2020"/>
    <s v="Mariana del Pozo"/>
    <s v="Falta nombre TOW"/>
    <m/>
    <m/>
    <m/>
    <s v=""/>
    <s v="Continua"/>
    <s v="C"/>
    <s v="EC con rec"/>
    <n v="3.9879000000000002"/>
    <n v="3.99"/>
    <n v="20"/>
    <n v="3.99"/>
    <n v="1"/>
    <n v="4"/>
    <n v="20"/>
    <n v="4"/>
    <s v="VAM"/>
    <n v="1"/>
    <s v="S/D"/>
    <s v="S/C"/>
    <s v="Observaciones"/>
    <s v="Volcán Auca Mahuida"/>
  </r>
  <r>
    <s v="BOLLAND &amp; CIA. S.A.U"/>
    <d v="2023-12-01T00:00:00"/>
    <s v="Rincon de los Sauces"/>
    <s v="Señal Picada VAM"/>
    <s v=""/>
    <x v="3"/>
    <s v="Compresora"/>
    <m/>
    <s v="Compresora VAM"/>
    <m/>
    <s v="Aseguramiento de Flujo"/>
    <s v="Inhibidor de hidratos"/>
    <x v="0"/>
    <n v="50600710"/>
    <n v="0"/>
    <n v="0"/>
    <n v="0"/>
    <n v="0"/>
    <n v="22"/>
    <m/>
    <s v="Define el consumo un tercero o YPF"/>
    <s v="Continua"/>
    <n v="29"/>
    <n v="29"/>
    <n v="638"/>
    <n v="182.59259259259261"/>
    <n v="182.59"/>
    <d v="2020-07-01T00:00:00"/>
    <s v="Programado"/>
    <d v="2020-09-18T00:00:00"/>
    <s v="Mail cliente solicita baja 50% en dosis"/>
    <s v="Mariana del Pozo"/>
    <s v="Falta nombre TOW"/>
    <m/>
    <m/>
    <m/>
    <s v=""/>
    <s v="Continua"/>
    <s v="C"/>
    <s v="Lin. Conduc."/>
    <n v="22"/>
    <n v="22"/>
    <n v="22"/>
    <n v="22"/>
    <n v="1"/>
    <n v="22"/>
    <n v="22"/>
    <n v="22"/>
    <s v="VAM"/>
    <n v="1"/>
    <s v="S/D"/>
    <s v="S/C"/>
    <s v=""/>
    <s v="Volcán Auca Mahuida"/>
  </r>
  <r>
    <s v="BOLLAND &amp; CIA. S.A.U"/>
    <d v="2023-12-01T00:00:00"/>
    <s v="Rincon de los Sauces"/>
    <s v="Señal Picada VAM"/>
    <s v=""/>
    <x v="3"/>
    <s v="Compresora"/>
    <m/>
    <s v="Compresora VAM Sda"/>
    <m/>
    <s v="Aseguramiento de Flujo"/>
    <s v="Secuestrante de sulfhídrico"/>
    <x v="8"/>
    <n v="1000539909"/>
    <n v="0"/>
    <n v="0"/>
    <n v="0"/>
    <n v="0"/>
    <n v="30"/>
    <m/>
    <s v="Recomendación técnica en litros (por día, mes o batch)"/>
    <s v="Continua"/>
    <n v="29"/>
    <n v="29"/>
    <n v="870"/>
    <n v="268.51851851851853"/>
    <n v="268.52"/>
    <d v="2022-05-03T00:00:00"/>
    <s v="Programado"/>
    <d v="2022-04-28T00:00:00"/>
    <s v="0111-OESTE-22"/>
    <s v="Vergara Verónica"/>
    <m/>
    <m/>
    <m/>
    <m/>
    <s v=""/>
    <s v="Continua"/>
    <s v="C"/>
    <s v="Lin. Conduc."/>
    <n v="30"/>
    <n v="30"/>
    <n v="30"/>
    <n v="30"/>
    <n v="1"/>
    <n v="30"/>
    <n v="30"/>
    <n v="30"/>
    <s v="VAM"/>
    <n v="1"/>
    <s v="S/D"/>
    <s v="S/C"/>
    <s v=""/>
    <s v="Volcán Auca Mahuida"/>
  </r>
  <r>
    <s v="BOLLAND &amp; CIA. S.A.U"/>
    <d v="2023-12-01T00:00:00"/>
    <s v="Rincon de los Sauces"/>
    <s v="Señal Picada VAM"/>
    <s v="LaMa- 02"/>
    <x v="3"/>
    <s v="Linea de pozo"/>
    <s v="RiAl-4a"/>
    <s v="RiAl-4a"/>
    <m/>
    <s v="Aseguramiento de Flujo"/>
    <s v="Inhibidor de parafinas"/>
    <x v="7"/>
    <n v="1000544363"/>
    <n v="15"/>
    <n v="6.9"/>
    <n v="8.1"/>
    <n v="0"/>
    <n v="17.25"/>
    <n v="2500"/>
    <s v="Caudal de neta/día"/>
    <s v="Continua"/>
    <n v="29"/>
    <n v="29"/>
    <n v="500.25"/>
    <n v="500.90909090909093"/>
    <n v="500.91"/>
    <d v="2016-03-15T00:00:00"/>
    <s v="Programado"/>
    <d v="2022-10-12T00:00:00"/>
    <s v="0274-OESTE-22"/>
    <s v="Mariana del Pozo"/>
    <m/>
    <m/>
    <m/>
    <m/>
    <s v="Bombeo Mecánico"/>
    <s v="Continua"/>
    <s v="C"/>
    <s v="Lin. Conduc."/>
    <n v="17.25"/>
    <n v="17.25"/>
    <n v="20"/>
    <n v="17.25"/>
    <n v="1"/>
    <n v="17"/>
    <n v="20"/>
    <n v="17"/>
    <s v="VAM"/>
    <n v="1"/>
    <n v="1747"/>
    <s v="B"/>
    <s v="LaMa- 02"/>
    <s v="Volcán Auca Mahuida"/>
  </r>
  <r>
    <s v="BOLLAND &amp; CIA. S.A.U"/>
    <d v="2023-12-01T00:00:00"/>
    <s v="Rincon de los Sauces"/>
    <s v="Señal Picada VAM"/>
    <s v="LaMa- 02"/>
    <x v="3"/>
    <s v="Pozo productor "/>
    <s v="RiAl-4a"/>
    <s v="RiAl-4a"/>
    <m/>
    <s v="Integridad y Corrosión"/>
    <s v="Inhibidor de incrustaciones"/>
    <x v="11"/>
    <n v="1000568102"/>
    <n v="15"/>
    <n v="6.9"/>
    <n v="8.1"/>
    <n v="0"/>
    <n v="0.81"/>
    <n v="100"/>
    <s v="Caudal de agua/día"/>
    <s v="Continua"/>
    <n v="29"/>
    <n v="29"/>
    <n v="23.490000000000002"/>
    <n v="22.848484848484848"/>
    <n v="22.85"/>
    <d v="2023-03-08T00:00:00"/>
    <s v="Programado"/>
    <d v="2023-03-08T00:00:00"/>
    <s v="0070-OESTE-23"/>
    <s v="Mariana del Pozo"/>
    <m/>
    <m/>
    <m/>
    <m/>
    <s v="Bombeo Mecánico"/>
    <s v="Continua"/>
    <s v="C"/>
    <s v="EC "/>
    <n v="0.81"/>
    <n v="0.81"/>
    <n v="20"/>
    <n v="0.81"/>
    <n v="0.2"/>
    <n v="4"/>
    <n v="20"/>
    <n v="4"/>
    <s v="VAM"/>
    <n v="3"/>
    <n v="1747"/>
    <s v="B"/>
    <s v="LaMa- 02"/>
    <s v="Volcán Auca Mahuida"/>
  </r>
  <r>
    <s v="BOLLAND &amp; CIA. S.A.U"/>
    <d v="2023-12-01T00:00:00"/>
    <s v="Rincon de los Sauces"/>
    <s v="Señal Picada VAM"/>
    <s v="LaMa- 02"/>
    <x v="3"/>
    <s v="Pozo productor "/>
    <s v="RiAl-4a"/>
    <s v="RiAl-4a"/>
    <m/>
    <s v="Integridad y Corrosión"/>
    <s v="Inhibidor de corrosión"/>
    <x v="3"/>
    <n v="1000232729"/>
    <n v="15"/>
    <n v="6.9"/>
    <n v="8.1"/>
    <n v="0"/>
    <n v="6.16"/>
    <n v="760"/>
    <s v="Caudal de agua/día"/>
    <s v="Continua"/>
    <n v="29"/>
    <n v="29"/>
    <n v="178.64000000000001"/>
    <n v="184.54545454545453"/>
    <n v="184.55"/>
    <d v="2016-03-15T00:00:00"/>
    <s v="Programado"/>
    <d v="2022-10-12T00:00:00"/>
    <s v="0274-OESTE-22"/>
    <s v="Mariana del Pozo"/>
    <m/>
    <m/>
    <m/>
    <m/>
    <s v="Bombeo Mecánico"/>
    <s v="Continua"/>
    <s v="C"/>
    <s v="EC con rec"/>
    <n v="6.1559999999999997"/>
    <n v="6.16"/>
    <n v="20"/>
    <n v="6.16"/>
    <n v="1"/>
    <n v="6"/>
    <n v="20"/>
    <n v="6"/>
    <s v="VAM"/>
    <n v="2"/>
    <n v="1747"/>
    <s v="B"/>
    <s v="LaMa- 02"/>
    <s v="Volcán Auca Mahuida"/>
  </r>
  <r>
    <s v="BOLLAND &amp; CIA. S.A.U"/>
    <d v="2023-12-01T00:00:00"/>
    <s v="Rincon de los Sauces"/>
    <s v="Señal Picada VAM"/>
    <s v="LaMa- 02"/>
    <x v="3"/>
    <s v="Pozo productor "/>
    <s v="RiAl-7a"/>
    <s v="RiAl-7a"/>
    <m/>
    <s v="Integridad y Corrosión"/>
    <s v="Inhibidor de corrosión"/>
    <x v="3"/>
    <n v="1000232729"/>
    <n v="8"/>
    <n v="4"/>
    <n v="4"/>
    <n v="0"/>
    <n v="3.6"/>
    <n v="900"/>
    <s v="Caudal de agua/día"/>
    <s v="Continua"/>
    <n v="29"/>
    <n v="29"/>
    <n v="104.4"/>
    <n v="109.84848484848486"/>
    <n v="109.85"/>
    <d v="2017-01-11T00:00:00"/>
    <s v="Programado"/>
    <d v="2019-11-22T00:00:00"/>
    <s v="BNDFI 0001-8 - Minuta YPF 22-11-2019"/>
    <s v="Mariana del Pozo"/>
    <m/>
    <m/>
    <m/>
    <m/>
    <s v="Bombeo Mecánico"/>
    <s v="Continua"/>
    <s v="C"/>
    <s v="EC con rec"/>
    <n v="3.6"/>
    <n v="3.6"/>
    <n v="20"/>
    <n v="3.6"/>
    <n v="1"/>
    <n v="4"/>
    <n v="20"/>
    <n v="4"/>
    <s v="VAM"/>
    <n v="2"/>
    <n v="1844"/>
    <s v="B"/>
    <s v="LaMa- 02"/>
    <s v="Volcán Auca Mahuida"/>
  </r>
  <r>
    <s v="BOLLAND &amp; CIA. S.A.U"/>
    <d v="2023-12-01T00:00:00"/>
    <s v="Rincon de los Sauces"/>
    <s v="Señal Picada VAM"/>
    <s v="LaMa- 02"/>
    <x v="3"/>
    <s v="Linea de pozo"/>
    <s v="RiAl-7a"/>
    <s v="RiAl-7a"/>
    <m/>
    <s v="Aseguramiento de Flujo"/>
    <s v="Inhibidor de parafinas"/>
    <x v="7"/>
    <n v="1000544363"/>
    <n v="8"/>
    <n v="4"/>
    <n v="4"/>
    <n v="0"/>
    <n v="8.8000000000000007"/>
    <n v="2200"/>
    <s v="Caudal de neta/día"/>
    <s v="Continua"/>
    <n v="29"/>
    <n v="29"/>
    <n v="255.20000000000002"/>
    <n v="210.90909090909091"/>
    <n v="210.91"/>
    <d v="2017-01-11T00:00:00"/>
    <s v="Programado"/>
    <d v="2022-06-23T00:00:00"/>
    <s v="0170-OESTE-22"/>
    <s v="Mariana del Pozo"/>
    <m/>
    <m/>
    <m/>
    <m/>
    <s v="Bombeo Mecánico"/>
    <s v="Continua"/>
    <s v="C"/>
    <s v="Lin. Conduc."/>
    <n v="8.8000000000000007"/>
    <n v="8.8000000000000007"/>
    <n v="20"/>
    <n v="8.8000000000000007"/>
    <n v="1"/>
    <n v="9"/>
    <n v="20"/>
    <n v="9"/>
    <s v="VAM"/>
    <n v="1"/>
    <n v="1844"/>
    <s v="B"/>
    <s v="LaMa- 02"/>
    <s v="Volcán Auca Mahuida"/>
  </r>
  <r>
    <s v="BOLLAND &amp; CIA. S.A.U"/>
    <d v="2023-12-01T00:00:00"/>
    <s v="Rincon de los Sauces"/>
    <s v="Señal Picada VAM"/>
    <s v=""/>
    <x v="3"/>
    <s v="Colector"/>
    <m/>
    <s v="Colector 4 VAM"/>
    <m/>
    <s v="Aseguramiento de Flujo"/>
    <s v="Inhibidor de hidratos"/>
    <x v="0"/>
    <n v="50600710"/>
    <n v="0"/>
    <n v="0"/>
    <n v="0"/>
    <n v="0"/>
    <n v="10"/>
    <m/>
    <s v="Define el consumo un tercero o YPF"/>
    <s v="Continua"/>
    <n v="29"/>
    <n v="0"/>
    <n v="290"/>
    <n v="0"/>
    <n v="0"/>
    <s v=""/>
    <s v="Programado"/>
    <d v="2020-09-18T00:00:00"/>
    <s v="Mail cliente solicita baja 50% en dosis"/>
    <s v="Mariana del Pozo"/>
    <s v="Falta nombre TOW"/>
    <m/>
    <m/>
    <m/>
    <s v=""/>
    <s v="Continua"/>
    <s v="C"/>
    <s v="Lin. Conduc."/>
    <n v="10"/>
    <n v="10"/>
    <n v="20"/>
    <n v="10"/>
    <n v="1"/>
    <n v="10"/>
    <n v="20"/>
    <n v="10"/>
    <s v="VAM"/>
    <n v="1"/>
    <s v="S/D"/>
    <s v="S/C"/>
    <s v=""/>
    <s v="Volcán Auca Mahuida"/>
  </r>
  <r>
    <s v="BOLLAND &amp; CIA. S.A.U"/>
    <d v="2023-12-01T00:00:00"/>
    <s v="Rincon de los Sauces"/>
    <s v="Señal Picada VAM"/>
    <s v=""/>
    <x v="3"/>
    <s v="Colector"/>
    <m/>
    <s v="Colector VAM 80"/>
    <m/>
    <s v="Aseguramiento de Flujo"/>
    <s v="Inhibidor de parafinas"/>
    <x v="4"/>
    <n v="1000518676"/>
    <n v="328"/>
    <n v="137"/>
    <n v="191"/>
    <n v="0"/>
    <n v="24.66"/>
    <n v="180"/>
    <s v="Caudal de neta/día"/>
    <s v="Continua"/>
    <n v="29"/>
    <n v="29"/>
    <n v="715.14"/>
    <n v="701.61290322580646"/>
    <n v="701.61"/>
    <s v=""/>
    <s v="Programado"/>
    <d v="2022-06-23T00:00:00"/>
    <s v="0170-OESTE-22"/>
    <s v="Mariana del Pozo"/>
    <m/>
    <m/>
    <m/>
    <m/>
    <s v=""/>
    <s v="Continua"/>
    <s v="C"/>
    <s v="Lin. Conduc."/>
    <n v="24.66"/>
    <n v="24.66"/>
    <n v="24.66"/>
    <n v="24.66"/>
    <n v="1"/>
    <n v="25"/>
    <n v="25"/>
    <n v="25"/>
    <s v="VAM"/>
    <n v="1"/>
    <s v="S/D"/>
    <s v="S/C"/>
    <s v=""/>
    <s v="Volcán Auca Mahuida"/>
  </r>
  <r>
    <s v="BOLLAND &amp; CIA. S.A.U"/>
    <d v="2023-12-01T00:00:00"/>
    <s v="Rincon de los Sauces"/>
    <s v="Señal Picada VAM"/>
    <s v=""/>
    <x v="2"/>
    <s v="Compresora"/>
    <m/>
    <s v="Motocompresora SCB"/>
    <m/>
    <s v="Aseguramiento de Flujo"/>
    <s v="Inhibidor de hidratos"/>
    <x v="0"/>
    <n v="50600710"/>
    <n v="0"/>
    <n v="0"/>
    <n v="0"/>
    <n v="0"/>
    <n v="22"/>
    <m/>
    <s v="Define el consumo un tercero o YPF"/>
    <s v="Continua"/>
    <n v="29"/>
    <n v="29"/>
    <n v="638"/>
    <n v="612.86666666666667"/>
    <n v="612.87"/>
    <d v="2020-07-01T00:00:00"/>
    <s v="Programado"/>
    <d v="2020-09-18T00:00:00"/>
    <s v="Mail 30/5/22"/>
    <s v="Rivera Mauricio"/>
    <s v="Falta nombre TOW"/>
    <m/>
    <m/>
    <m/>
    <s v=""/>
    <s v="Continua"/>
    <s v="C"/>
    <s v="Salida separador"/>
    <n v="22"/>
    <n v="22"/>
    <n v="22"/>
    <n v="22"/>
    <n v="1"/>
    <n v="22"/>
    <n v="22"/>
    <n v="22"/>
    <s v="VAM"/>
    <n v="1"/>
    <s v="S/D"/>
    <s v="S/C"/>
    <s v=""/>
    <s v="Señal Cerro Bayo"/>
  </r>
  <r>
    <s v="BOLLAND &amp; CIA. S.A.U"/>
    <d v="2023-12-01T00:00:00"/>
    <s v="Rincon de los Sauces"/>
    <s v="Señal Picada VAM"/>
    <s v=""/>
    <x v="3"/>
    <s v="Linea de pozo"/>
    <m/>
    <s v="Separador VAM-32"/>
    <m/>
    <s v="Aseguramiento de Flujo"/>
    <s v="Inhibidor de hidratos"/>
    <x v="0"/>
    <n v="50600710"/>
    <n v="0"/>
    <n v="0"/>
    <n v="0"/>
    <n v="0"/>
    <n v="10"/>
    <m/>
    <s v="Define el consumo un tercero o YPF"/>
    <s v="Continua"/>
    <n v="29"/>
    <n v="0"/>
    <n v="290"/>
    <n v="0"/>
    <n v="0"/>
    <s v=""/>
    <s v="Programado"/>
    <d v="2020-09-18T00:00:00"/>
    <s v="Mail cliente solicita baja 50% en dosis"/>
    <s v="Mariana del Pozo"/>
    <s v="Falta nombre TOW"/>
    <m/>
    <m/>
    <m/>
    <s v=""/>
    <s v="Continua"/>
    <s v="C"/>
    <s v="Continua"/>
    <n v="10"/>
    <n v="10"/>
    <n v="20"/>
    <n v="10"/>
    <n v="1"/>
    <n v="10"/>
    <n v="20"/>
    <n v="10"/>
    <s v="VAM"/>
    <n v="1"/>
    <s v="S/D"/>
    <s v="S/C"/>
    <s v=""/>
    <s v="Volcán Auca Mahuida"/>
  </r>
  <r>
    <s v="BOLLAND &amp; CIA. S.A.U"/>
    <d v="2023-12-01T00:00:00"/>
    <s v="Rincon de los Sauces"/>
    <s v="Señal Picada VAM"/>
    <s v="VAM"/>
    <x v="3"/>
    <s v="Pozo productor "/>
    <s v="VAM-0007[00]a"/>
    <s v="VAM-0007[00]a"/>
    <m/>
    <s v="Integridad y Corrosión"/>
    <s v="Inhibidor de corrosión"/>
    <x v="3"/>
    <n v="1000232729"/>
    <n v="3.9"/>
    <n v="1.2869999999999999"/>
    <n v="2.613"/>
    <n v="1000"/>
    <n v="3.66"/>
    <n v="1400"/>
    <s v="Caudal de agua/día"/>
    <s v="Continua"/>
    <n v="29"/>
    <n v="29"/>
    <n v="106.14"/>
    <n v="112.77777777777777"/>
    <n v="112.78"/>
    <d v="2017-02-18T00:00:00"/>
    <s v="Programado"/>
    <d v="2018-03-01T00:00:00"/>
    <s v="BND21-IT126-0218"/>
    <s v="Mariana del Pozo"/>
    <m/>
    <m/>
    <m/>
    <m/>
    <s v="Bombeo Mecánico"/>
    <s v="Continua"/>
    <s v="C"/>
    <s v="EC con rec"/>
    <n v="3.6581999999999999"/>
    <n v="3.66"/>
    <n v="20"/>
    <n v="3.66"/>
    <n v="1"/>
    <n v="4"/>
    <n v="20"/>
    <n v="4"/>
    <s v="VAM"/>
    <n v="1"/>
    <n v="1900"/>
    <s v="C"/>
    <s v="VAM"/>
    <s v="Volcán Auca Mahuida"/>
  </r>
  <r>
    <s v="BOLLAND &amp; CIA. S.A.U"/>
    <d v="2023-12-01T00:00:00"/>
    <s v="Rincon de los Sauces"/>
    <s v="Señal Picada VAM"/>
    <s v="VAM"/>
    <x v="3"/>
    <s v="Pozo productor "/>
    <s v="VAM-0008[00]a"/>
    <s v="VAM-0008[00]a"/>
    <m/>
    <s v="Integridad y Corrosión"/>
    <s v="Inhibidor de corrosión"/>
    <x v="3"/>
    <n v="1000232729"/>
    <n v="25.35"/>
    <n v="9.1259999999999994"/>
    <n v="16.224"/>
    <n v="460"/>
    <n v="4.38"/>
    <n v="270"/>
    <s v="Caudal de agua/día"/>
    <s v="Continua"/>
    <n v="29"/>
    <n v="29"/>
    <n v="127.02"/>
    <n v="112.77777777777777"/>
    <n v="112.78"/>
    <d v="2015-05-22T00:00:00"/>
    <s v="Programado"/>
    <d v="2023-05-08T00:00:00"/>
    <s v="0123-OESTE-23"/>
    <s v="Mariana del Pozo"/>
    <m/>
    <m/>
    <m/>
    <m/>
    <s v="Bombeo Mecánico"/>
    <s v="Continua"/>
    <s v="C"/>
    <s v="EC con rec"/>
    <n v="4.3804800000000004"/>
    <n v="4.38"/>
    <n v="20"/>
    <n v="4.38"/>
    <n v="1"/>
    <n v="4"/>
    <n v="20"/>
    <n v="4"/>
    <s v="VAM"/>
    <n v="1"/>
    <n v="1516"/>
    <s v="B"/>
    <s v="VAM"/>
    <s v="Volcán Auca Mahuida"/>
  </r>
  <r>
    <s v="BOLLAND &amp; CIA. S.A.U"/>
    <d v="2023-12-01T00:00:00"/>
    <s v="Rincon de los Sauces"/>
    <s v="Señal Picada VAM"/>
    <s v="VAM"/>
    <x v="3"/>
    <s v="Pozo productor "/>
    <s v="VAM-0008[00]a"/>
    <s v="VAM-0008[00]a"/>
    <m/>
    <s v="Integridad y Corrosión"/>
    <s v="Biocida"/>
    <x v="6"/>
    <n v="50600926"/>
    <n v="25.35"/>
    <n v="9.1259999999999994"/>
    <n v="16.224"/>
    <n v="460"/>
    <n v="20"/>
    <n v="80"/>
    <s v="Caudal de agua entre batchs"/>
    <s v="Batch Camión"/>
    <n v="2"/>
    <n v="2"/>
    <n v="40"/>
    <n v="40"/>
    <n v="40"/>
    <d v="2023-07-21T00:00:00"/>
    <s v="Programado"/>
    <d v="2023-05-08T00:00:00"/>
    <s v="0123-OESTE-23"/>
    <s v="Mariana del Pozo"/>
    <m/>
    <m/>
    <m/>
    <m/>
    <s v="Bombeo Mecánico"/>
    <s v="Batch"/>
    <s v="Q"/>
    <s v="Batch"/>
    <n v="1.29792"/>
    <n v="19.47"/>
    <n v="20"/>
    <n v="20"/>
    <n v="1"/>
    <n v="19"/>
    <n v="20"/>
    <n v="20"/>
    <s v="VAM"/>
    <m/>
    <n v="1516"/>
    <s v="B"/>
    <s v="VAM"/>
    <s v="Volcán Auca Mahuida"/>
  </r>
  <r>
    <s v="BOLLAND &amp; CIA. S.A.U"/>
    <d v="2023-12-01T00:00:00"/>
    <s v="Rincon de los Sauces"/>
    <s v="Señal Picada VAM"/>
    <s v="VAM"/>
    <x v="3"/>
    <s v="Pozo productor "/>
    <s v="VAM-0011[00]a(I)"/>
    <s v="VAM-0011[00]a(I)"/>
    <m/>
    <s v="Integridad y Corrosión"/>
    <s v="Inhibidor de corrosión/Incrustaciones"/>
    <x v="9"/>
    <n v="50695199"/>
    <n v="35"/>
    <n v="6.65"/>
    <n v="28.35"/>
    <n v="393"/>
    <n v="7.65"/>
    <n v="270"/>
    <s v="Caudal de agua/día"/>
    <s v="Continua"/>
    <n v="29"/>
    <n v="29"/>
    <n v="221.85000000000002"/>
    <n v="220.18518518518519"/>
    <n v="220.19"/>
    <d v="2015-01-06T00:00:00"/>
    <s v="Programado"/>
    <d v="2022-07-15T00:00:00"/>
    <s v="0186-OESTE-22"/>
    <s v="Mariana del Pozo"/>
    <m/>
    <m/>
    <m/>
    <m/>
    <s v="Bombeo Mecánico"/>
    <s v="Continua"/>
    <s v="C"/>
    <s v="EC con rec"/>
    <n v="7.6544999999999996"/>
    <n v="7.65"/>
    <n v="20"/>
    <n v="7.65"/>
    <n v="1"/>
    <n v="8"/>
    <n v="20"/>
    <n v="8"/>
    <s v="VAM"/>
    <n v="1"/>
    <n v="2097"/>
    <s v="A"/>
    <s v="VAM"/>
    <s v="Volcán Auca Mahuida"/>
  </r>
  <r>
    <s v="BOLLAND &amp; CIA. S.A.U"/>
    <d v="2023-12-01T00:00:00"/>
    <s v="Rincon de los Sauces"/>
    <s v="Señal Picada VAM"/>
    <s v="VAM"/>
    <x v="3"/>
    <s v="Linea de pozo"/>
    <s v="VAM-0013[00]a"/>
    <s v="VAM-0013[00]a"/>
    <m/>
    <s v="Aseguramiento de Flujo"/>
    <s v="Inhibidor de hidratos"/>
    <x v="0"/>
    <n v="50600710"/>
    <n v="0"/>
    <n v="0"/>
    <n v="0"/>
    <n v="16908"/>
    <n v="25"/>
    <m/>
    <s v="Define el consumo un tercero o YPF"/>
    <s v="Continua"/>
    <n v="29"/>
    <n v="29"/>
    <n v="725"/>
    <n v="725"/>
    <n v="725"/>
    <d v="2017-06-29T00:00:00"/>
    <s v="Programado"/>
    <d v="2020-09-18T00:00:00"/>
    <s v="Mail 30/5/22"/>
    <s v="Rivera Mauricio"/>
    <m/>
    <m/>
    <m/>
    <m/>
    <s v="Surgente"/>
    <s v="Continua"/>
    <s v="C"/>
    <s v="Lin. Conduc."/>
    <n v="25"/>
    <n v="25"/>
    <n v="25"/>
    <n v="25"/>
    <n v="1"/>
    <n v="25"/>
    <n v="25"/>
    <n v="25"/>
    <s v="VAM"/>
    <n v="1"/>
    <s v="S/D"/>
    <s v="A"/>
    <s v="VAM"/>
    <s v="Volcán Auca Mahuida"/>
  </r>
  <r>
    <s v="BOLLAND &amp; CIA. S.A.U"/>
    <d v="2023-12-01T00:00:00"/>
    <s v="Rincon de los Sauces"/>
    <s v="Señal Picada VAM"/>
    <s v="VAM"/>
    <x v="3"/>
    <s v="Pozo productor "/>
    <s v="VAM-0017[00]a"/>
    <s v="VAM-0017[00]a"/>
    <m/>
    <s v="Integridad y Corrosión"/>
    <s v="Inhibidor de corrosión/Incrustaciones"/>
    <x v="9"/>
    <n v="50695199"/>
    <n v="3"/>
    <n v="0.45"/>
    <n v="2.5499999999999998"/>
    <n v="1572"/>
    <n v="5.61"/>
    <n v="2200"/>
    <s v="Caudal de agua/día"/>
    <s v="Continua"/>
    <n v="29"/>
    <n v="29"/>
    <n v="162.69"/>
    <n v="177.74193548387098"/>
    <n v="177.74"/>
    <d v="2018-03-23T00:00:00"/>
    <s v="Programado"/>
    <d v="2019-11-22T00:00:00"/>
    <s v="BNDFI 0001-8 - Minuta YPF 22-11-2019"/>
    <s v="Mariana del Pozo"/>
    <m/>
    <m/>
    <m/>
    <m/>
    <s v="Bombeo Hidráulico"/>
    <s v="Continua"/>
    <s v="C"/>
    <s v="EC con rec"/>
    <n v="5.61"/>
    <n v="5.61"/>
    <n v="20"/>
    <n v="5.61"/>
    <n v="1"/>
    <n v="6"/>
    <n v="20"/>
    <n v="6"/>
    <s v="VAM"/>
    <n v="1"/>
    <n v="2108"/>
    <s v="C"/>
    <s v="VAM"/>
    <s v="Volcán Auca Mahuida"/>
  </r>
  <r>
    <s v="BOLLAND &amp; CIA. S.A.U"/>
    <d v="2023-12-01T00:00:00"/>
    <s v="Rincon de los Sauces"/>
    <s v="Señal Picada VAM"/>
    <s v="VAM"/>
    <x v="3"/>
    <s v="Pozo productor "/>
    <s v="VAM-100(d)[00]a"/>
    <s v="VAM-100(d)[00]a"/>
    <m/>
    <s v="Integridad y Corrosión"/>
    <s v="Inhibidor de corrosión/Incrustaciones"/>
    <x v="9"/>
    <n v="50695199"/>
    <n v="4"/>
    <n v="0.44"/>
    <n v="3.56"/>
    <n v="100"/>
    <n v="6.41"/>
    <n v="1800"/>
    <s v="Caudal de agua/día"/>
    <s v="Continua"/>
    <n v="29"/>
    <n v="0"/>
    <n v="185.89000000000001"/>
    <n v="0"/>
    <n v="0"/>
    <d v="2016-08-06T00:00:00"/>
    <s v="Programado"/>
    <d v="2019-11-26T00:00:00"/>
    <s v="BND21-IT474-1119"/>
    <s v="Mariana del Pozo"/>
    <m/>
    <m/>
    <m/>
    <m/>
    <s v="Bombeo Hidráulico"/>
    <s v="Continua"/>
    <s v="C"/>
    <s v="EC con rec"/>
    <n v="6.4080000000000004"/>
    <n v="6.41"/>
    <n v="20"/>
    <n v="6.41"/>
    <n v="1"/>
    <n v="6"/>
    <n v="20"/>
    <n v="6"/>
    <s v="VAM"/>
    <n v="1"/>
    <n v="1764"/>
    <s v="C"/>
    <s v="VAM"/>
    <s v="Volcán Auca Mahuida"/>
  </r>
  <r>
    <s v="BOLLAND &amp; CIA. S.A.U"/>
    <d v="2023-12-01T00:00:00"/>
    <s v="Rincon de los Sauces"/>
    <s v="Señal Picada VAM"/>
    <s v="VAM"/>
    <x v="3"/>
    <s v="Pozo productor "/>
    <s v="VAM-14a"/>
    <s v="VAM-14a"/>
    <m/>
    <s v="Integridad y Corrosión"/>
    <s v="Inhibidor de corrosión"/>
    <x v="3"/>
    <n v="1000232729"/>
    <n v="31.2"/>
    <n v="5.6159999999999997"/>
    <n v="25.584"/>
    <n v="2200"/>
    <n v="5.88"/>
    <n v="230"/>
    <s v="Caudal de agua/día"/>
    <s v="Continua"/>
    <n v="29"/>
    <n v="29"/>
    <n v="170.52"/>
    <n v="145"/>
    <n v="145"/>
    <d v="2016-01-30T00:00:00"/>
    <s v="Programado"/>
    <d v="2019-01-15T00:00:00"/>
    <s v="BND21-IT312-0119"/>
    <s v="Mariana del Pozo"/>
    <m/>
    <m/>
    <m/>
    <m/>
    <s v="Bombeo Mecánico"/>
    <s v="Continua"/>
    <s v="C"/>
    <s v="EC con rec"/>
    <n v="5.8843199999999998"/>
    <n v="5.88"/>
    <n v="20"/>
    <n v="5.88"/>
    <n v="1"/>
    <n v="6"/>
    <n v="20"/>
    <n v="6"/>
    <s v="VAM"/>
    <n v="1"/>
    <n v="1813"/>
    <s v="B"/>
    <s v="VAM"/>
    <s v="Volcán Auca Mahuida"/>
  </r>
  <r>
    <s v="BOLLAND &amp; CIA. S.A.U"/>
    <d v="2023-12-01T00:00:00"/>
    <s v="Rincon de los Sauces"/>
    <s v="Señal Picada VAM"/>
    <s v="VAM"/>
    <x v="3"/>
    <s v="Pozo productor "/>
    <s v="VAM-15a"/>
    <s v="VAM-15a"/>
    <m/>
    <s v="Integridad y Corrosión"/>
    <s v="Inhibidor de corrosión/Incrustaciones"/>
    <x v="9"/>
    <n v="50695199"/>
    <n v="11.04"/>
    <n v="4.968"/>
    <n v="6.0720000000000001"/>
    <n v="1100"/>
    <n v="6.98"/>
    <n v="1150"/>
    <s v="Caudal de agua/día"/>
    <s v="Continua"/>
    <n v="29"/>
    <n v="29"/>
    <n v="202.42000000000002"/>
    <n v="161.11111111111111"/>
    <n v="161.11000000000001"/>
    <d v="2016-01-22T00:00:00"/>
    <s v="Programado"/>
    <d v="2022-11-29T00:00:00"/>
    <s v="0322-OESTE-22"/>
    <s v="Mariana del Pozo"/>
    <m/>
    <m/>
    <m/>
    <m/>
    <s v="Bombeo Mecánico"/>
    <s v="Continua"/>
    <s v="C"/>
    <s v="EC con rec"/>
    <n v="6.9828000000000001"/>
    <n v="6.98"/>
    <n v="20"/>
    <n v="6.98"/>
    <n v="1"/>
    <n v="7"/>
    <n v="20"/>
    <n v="7"/>
    <s v="VAM"/>
    <n v="1"/>
    <n v="2898"/>
    <s v="B"/>
    <s v="VAM"/>
    <s v="Volcán Auca Mahuida"/>
  </r>
  <r>
    <s v="BOLLAND &amp; CIA. S.A.U"/>
    <d v="2023-12-01T00:00:00"/>
    <s v="Rincon de los Sauces"/>
    <s v="Señal Picada VAM"/>
    <s v="VAM"/>
    <x v="3"/>
    <s v="Pozo productor "/>
    <s v="VAM-18a"/>
    <s v="VAM-18a"/>
    <m/>
    <s v="Integridad y Corrosión"/>
    <s v="Inhibidor de incrustaciones"/>
    <x v="1"/>
    <n v="50601018"/>
    <n v="52"/>
    <n v="2.6"/>
    <n v="49.4"/>
    <n v="850"/>
    <n v="2.4700000000000002"/>
    <n v="50"/>
    <s v="Caudal de agua/día"/>
    <s v="Continua"/>
    <n v="29"/>
    <n v="29"/>
    <n v="71.63000000000001"/>
    <n v="70.8888888888889"/>
    <n v="70.89"/>
    <d v="2018-01-23T00:00:00"/>
    <s v="Programado"/>
    <d v="2022-11-29T00:00:00"/>
    <s v="0323-OESTE-22"/>
    <s v="Mariana del Pozo"/>
    <m/>
    <m/>
    <m/>
    <m/>
    <s v="Electro Sumergible"/>
    <s v="Continua"/>
    <s v="C"/>
    <s v="Capilar"/>
    <n v="2.4700000000000002"/>
    <n v="2.4700000000000002"/>
    <n v="20"/>
    <n v="2.4700000000000002"/>
    <n v="0.2"/>
    <n v="12"/>
    <n v="20"/>
    <n v="12"/>
    <s v="VAM"/>
    <n v="1"/>
    <n v="1827"/>
    <s v="C"/>
    <s v="VAM"/>
    <s v="Volcán Auca Mahuida"/>
  </r>
  <r>
    <s v="BOLLAND &amp; CIA. S.A.U"/>
    <d v="2023-12-01T00:00:00"/>
    <s v="Rincon de los Sauces"/>
    <s v="Señal Picada VAM"/>
    <s v="VAM"/>
    <x v="3"/>
    <s v="Pozo productor "/>
    <s v="VAM-19a"/>
    <s v="VAM-19a"/>
    <m/>
    <s v="Integridad y Corrosión"/>
    <s v="Inhibidor de corrosión"/>
    <x v="3"/>
    <n v="1000232729"/>
    <n v="8.6999999999999993"/>
    <n v="7.9"/>
    <n v="0.8"/>
    <n v="1000"/>
    <n v="4"/>
    <n v="5000"/>
    <s v="Caudal de agua/día"/>
    <s v="Continua"/>
    <n v="29"/>
    <n v="29"/>
    <n v="116"/>
    <n v="112.77777777777777"/>
    <n v="112.78"/>
    <d v="2011-05-10T00:00:00"/>
    <s v="Programado"/>
    <d v="2017-06-26T00:00:00"/>
    <s v="BND21-IT133-0717"/>
    <m/>
    <m/>
    <m/>
    <m/>
    <m/>
    <s v="Bombeo Mecánico"/>
    <s v="Continua"/>
    <s v="C"/>
    <s v="EC con rec"/>
    <n v="4"/>
    <n v="4"/>
    <n v="20"/>
    <n v="4"/>
    <n v="1"/>
    <n v="4"/>
    <n v="20"/>
    <n v="4"/>
    <s v="VAM"/>
    <n v="1"/>
    <n v="2333"/>
    <s v="A"/>
    <s v="VAM"/>
    <s v="Volcán Auca Mahuida"/>
  </r>
  <r>
    <s v="BOLLAND &amp; CIA. S.A.U"/>
    <d v="2023-12-01T00:00:00"/>
    <s v="Rincon de los Sauces"/>
    <s v="Señal Picada VAM"/>
    <s v="VAM"/>
    <x v="3"/>
    <s v="Pozo productor "/>
    <s v="VAM-22a"/>
    <s v="VAM-22a"/>
    <m/>
    <s v="Integridad y Corrosión"/>
    <s v="Inhibidor de incrustaciones"/>
    <x v="1"/>
    <n v="50601018"/>
    <n v="308"/>
    <n v="8.3160000000000007"/>
    <n v="299.68400000000003"/>
    <n v="800"/>
    <n v="5.99"/>
    <n v="20"/>
    <s v="Caudal de agua/día"/>
    <s v="Continua"/>
    <n v="29"/>
    <n v="29"/>
    <n v="173.71"/>
    <n v="177.2222222222222"/>
    <n v="177.22"/>
    <d v="2017-03-16T00:00:00"/>
    <s v="Programado"/>
    <d v="2023-01-11T00:00:00"/>
    <s v="0007-OESTE-22"/>
    <s v="Mariana del Pozo"/>
    <m/>
    <m/>
    <m/>
    <m/>
    <s v="Electro Sumergible"/>
    <s v="Continua"/>
    <s v="C"/>
    <s v="Capilar"/>
    <n v="5.9936800000000003"/>
    <n v="5.99"/>
    <n v="20"/>
    <n v="5.99"/>
    <n v="0.5"/>
    <n v="12"/>
    <n v="20"/>
    <n v="12"/>
    <s v="VAM"/>
    <n v="1"/>
    <n v="2543"/>
    <s v="A"/>
    <s v="VAM"/>
    <s v="Volcán Auca Mahuida"/>
  </r>
  <r>
    <s v="BOLLAND &amp; CIA. S.A.U"/>
    <d v="2023-12-01T00:00:00"/>
    <s v="Rincon de los Sauces"/>
    <s v="Señal Picada VAM"/>
    <s v="VAM"/>
    <x v="3"/>
    <s v="Pozo productor "/>
    <s v="VAM-66a"/>
    <s v="VAM-66a"/>
    <m/>
    <s v="Integridad y Corrosión"/>
    <s v="Inhibidor de corrosión"/>
    <x v="3"/>
    <n v="1000232729"/>
    <n v="27.5"/>
    <n v="17.600000000000001"/>
    <n v="9.9"/>
    <n v="780"/>
    <n v="3.47"/>
    <n v="350"/>
    <s v="Caudal de agua/día"/>
    <s v="Continua"/>
    <n v="29"/>
    <n v="0"/>
    <n v="100.63000000000001"/>
    <n v="0"/>
    <n v="0"/>
    <d v="2020-02-29T00:00:00"/>
    <s v="Programado"/>
    <d v="2023-05-30T00:00:00"/>
    <s v="0134-OESTE-23"/>
    <s v="Mariana del Pozo"/>
    <m/>
    <m/>
    <m/>
    <m/>
    <s v="Bombeo Mecánico"/>
    <s v="Continua"/>
    <s v="C"/>
    <s v="EC con rec"/>
    <n v="3.4649999999999999"/>
    <n v="3.47"/>
    <n v="20"/>
    <n v="3.47"/>
    <n v="1"/>
    <n v="3"/>
    <n v="20"/>
    <n v="3"/>
    <s v="VAM"/>
    <n v="1"/>
    <n v="1660"/>
    <s v="A"/>
    <s v="VAM"/>
    <s v="Volcán Auca Mahuida"/>
  </r>
  <r>
    <s v="BOLLAND &amp; CIA. S.A.U"/>
    <d v="2023-12-01T00:00:00"/>
    <s v="Rincon de los Sauces"/>
    <s v="Señal Picada VAM"/>
    <s v="VAM"/>
    <x v="3"/>
    <s v="Pozo productor "/>
    <s v="VAM-26a"/>
    <s v="VAM-26a"/>
    <m/>
    <s v="Integridad y Corrosión"/>
    <s v="Inhibidor de corrosión/Incrustaciones"/>
    <x v="9"/>
    <n v="50695199"/>
    <n v="10.5"/>
    <n v="2.625"/>
    <n v="7.875"/>
    <n v="1500"/>
    <n v="3.94"/>
    <n v="500"/>
    <s v="Caudal de agua/día"/>
    <s v="Continua"/>
    <n v="29"/>
    <n v="29"/>
    <n v="114.26"/>
    <n v="112.77777777777777"/>
    <n v="112.78"/>
    <d v="2009-05-19T00:00:00"/>
    <s v="Programado"/>
    <d v="2023-04-12T00:00:00"/>
    <s v="0102-OESTE-23"/>
    <s v="Mariana del Pozo"/>
    <m/>
    <m/>
    <m/>
    <m/>
    <s v="Bombeo Hidráulico"/>
    <s v="Continua"/>
    <s v="C"/>
    <s v="EC con rec"/>
    <n v="3.9375"/>
    <n v="3.94"/>
    <n v="20"/>
    <n v="3.94"/>
    <n v="1"/>
    <n v="4"/>
    <n v="20"/>
    <n v="4"/>
    <s v="VAM"/>
    <n v="1"/>
    <n v="1721"/>
    <s v="B"/>
    <s v="VAM"/>
    <s v="Volcán Auca Mahuida"/>
  </r>
  <r>
    <s v="BOLLAND &amp; CIA. S.A.U"/>
    <d v="2023-12-01T00:00:00"/>
    <s v="Rincon de los Sauces"/>
    <s v="Señal Picada VAM"/>
    <s v="VAM"/>
    <x v="3"/>
    <s v="Pozo productor "/>
    <s v="VAM-27a"/>
    <s v="VAM-27a"/>
    <m/>
    <s v="Integridad y Corrosión"/>
    <s v="Inhibidor de corrosión"/>
    <x v="3"/>
    <n v="1000232729"/>
    <n v="18"/>
    <n v="8.1"/>
    <n v="9.9"/>
    <n v="2000"/>
    <n v="4.95"/>
    <n v="500"/>
    <s v="Caudal de agua/día"/>
    <s v="Continua"/>
    <n v="29"/>
    <n v="29"/>
    <n v="143.55000000000001"/>
    <n v="21.481481481481481"/>
    <n v="21.48"/>
    <d v="2012-01-13T00:00:00"/>
    <s v="Programado"/>
    <d v="2022-12-14T00:00:00"/>
    <s v="0328-OESTE-22"/>
    <s v="Mariana del Pozo"/>
    <m/>
    <m/>
    <m/>
    <m/>
    <s v="Bombeo Mecánico"/>
    <s v="Continua"/>
    <s v="C"/>
    <s v="EC con rec"/>
    <n v="4.95"/>
    <n v="4.95"/>
    <n v="20"/>
    <n v="4.95"/>
    <n v="1"/>
    <n v="5"/>
    <n v="20"/>
    <n v="5"/>
    <s v="VAM"/>
    <n v="1"/>
    <n v="1845"/>
    <s v="A"/>
    <s v="VAM"/>
    <s v="Volcán Auca Mahuida"/>
  </r>
  <r>
    <s v="BOLLAND &amp; CIA. S.A.U"/>
    <d v="2023-12-01T00:00:00"/>
    <s v="Rincon de los Sauces"/>
    <s v="Señal Picada VAM"/>
    <s v="VAM"/>
    <x v="3"/>
    <s v="Pozo productor "/>
    <s v="VAM-34a"/>
    <s v="VAM-34a"/>
    <m/>
    <s v="Integridad y Corrosión"/>
    <s v="Inhibidor de corrosión"/>
    <x v="3"/>
    <n v="1000232729"/>
    <n v="29"/>
    <n v="7.83"/>
    <n v="21.17"/>
    <n v="1500"/>
    <n v="6.14"/>
    <n v="290"/>
    <s v="Caudal de agua/día"/>
    <s v="Continua"/>
    <n v="29"/>
    <n v="0"/>
    <n v="178.06"/>
    <n v="0"/>
    <n v="0"/>
    <d v="2017-04-05T00:00:00"/>
    <s v="Programado"/>
    <d v="2023-05-11T00:00:00"/>
    <s v="0124-OESTE-23"/>
    <s v="Mariana del Pozo"/>
    <m/>
    <m/>
    <m/>
    <m/>
    <s v="Bombeo Mecánico"/>
    <s v="Continua"/>
    <s v="C"/>
    <s v="EC con rec"/>
    <n v="6.1393000000000004"/>
    <n v="6.14"/>
    <n v="20"/>
    <n v="6.14"/>
    <n v="1"/>
    <n v="6"/>
    <n v="20"/>
    <n v="6"/>
    <s v="VAM"/>
    <n v="1"/>
    <n v="2471"/>
    <s v="B"/>
    <s v="VAM"/>
    <s v="Volcán Auca Mahuida"/>
  </r>
  <r>
    <s v="BOLLAND &amp; CIA. S.A.U"/>
    <d v="2023-12-01T00:00:00"/>
    <s v="Rincon de los Sauces"/>
    <s v="Señal Picada VAM"/>
    <s v="VAM"/>
    <x v="3"/>
    <s v="Pozo productor "/>
    <s v="VAM-45a"/>
    <s v="VAM-45a"/>
    <m/>
    <s v="Integridad y Corrosión"/>
    <s v="Inhibidor de corrosión"/>
    <x v="3"/>
    <n v="1000232729"/>
    <n v="43"/>
    <n v="7.74"/>
    <n v="35.26"/>
    <n v="1048"/>
    <n v="3.88"/>
    <n v="110"/>
    <s v="Caudal de agua/día"/>
    <s v="Continua"/>
    <n v="29"/>
    <n v="29"/>
    <n v="112.52"/>
    <n v="112.77777777777777"/>
    <n v="112.78"/>
    <d v="2015-02-03T00:00:00"/>
    <s v="Programado"/>
    <d v="2021-11-03T00:00:00"/>
    <s v="Minuta YPF 3-11-21"/>
    <s v="Mariana del Pozo"/>
    <m/>
    <m/>
    <m/>
    <m/>
    <s v="Bombeo Mecánico"/>
    <s v="Continua"/>
    <s v="C"/>
    <s v="EC con rec"/>
    <n v="3.8786"/>
    <n v="3.88"/>
    <n v="20"/>
    <n v="3.88"/>
    <n v="1"/>
    <n v="4"/>
    <n v="20"/>
    <n v="4"/>
    <s v="VAM"/>
    <n v="1"/>
    <n v="2966"/>
    <s v="A"/>
    <s v="VAM"/>
    <s v="Volcán Auca Mahuida"/>
  </r>
  <r>
    <s v="BOLLAND &amp; CIA. S.A.U"/>
    <d v="2023-12-01T00:00:00"/>
    <s v="Rincon de los Sauces"/>
    <s v="Señal Picada VAM"/>
    <s v="VAM"/>
    <x v="3"/>
    <s v="Linea de pozo"/>
    <s v="VAM-46a"/>
    <s v="VAM-46a"/>
    <m/>
    <s v="Aseguramiento de Flujo"/>
    <s v="Inhibidor de parafinas"/>
    <x v="7"/>
    <n v="1000544363"/>
    <n v="29.25"/>
    <n v="5.85"/>
    <n v="23.4"/>
    <n v="780"/>
    <n v="4.0999999999999996"/>
    <n v="700"/>
    <s v="Caudal de neta/día"/>
    <s v="Continua"/>
    <n v="29"/>
    <n v="29"/>
    <n v="118.89999999999999"/>
    <n v="112.77777777777777"/>
    <n v="112.78"/>
    <d v="2014-09-05T00:00:00"/>
    <s v="Programado"/>
    <d v="2022-06-23T00:00:00"/>
    <s v="0170-OESTE-22"/>
    <s v="Mariana del Pozo"/>
    <m/>
    <m/>
    <m/>
    <m/>
    <s v="Bombeo Mecánico"/>
    <s v="Continua"/>
    <s v="C"/>
    <s v="EC con rec"/>
    <n v="4.0949999999999998"/>
    <n v="4.0999999999999996"/>
    <n v="20"/>
    <n v="4.0999999999999996"/>
    <n v="1"/>
    <n v="4"/>
    <n v="20"/>
    <n v="4"/>
    <s v="VAM"/>
    <n v="1"/>
    <n v="2067"/>
    <s v="B"/>
    <s v="VAM"/>
    <s v="Volcán Auca Mahuida"/>
  </r>
  <r>
    <s v="BOLLAND &amp; CIA. S.A.U"/>
    <d v="2023-12-01T00:00:00"/>
    <s v="Rincon de los Sauces"/>
    <s v="Señal Picada VAM"/>
    <s v="VAM"/>
    <x v="3"/>
    <s v="Pozo productor "/>
    <s v="VAM-47a"/>
    <s v="VAM-47a"/>
    <m/>
    <s v="Integridad y Corrosión"/>
    <s v="Inhibidor de incrustaciones"/>
    <x v="1"/>
    <n v="50601018"/>
    <n v="13"/>
    <n v="9.1"/>
    <n v="3.9"/>
    <n v="240"/>
    <n v="1.48"/>
    <n v="380"/>
    <s v="Caudal de agua/día"/>
    <s v="Continua"/>
    <n v="29"/>
    <n v="29"/>
    <n v="42.92"/>
    <n v="41"/>
    <n v="41"/>
    <d v="2012-04-24T00:00:00"/>
    <s v="Programado"/>
    <d v="2023-03-29T00:00:00"/>
    <s v="0092-OESTE-23"/>
    <s v="Mariana del Pozo"/>
    <m/>
    <m/>
    <m/>
    <m/>
    <s v="Bombeo Mecánico"/>
    <s v="Continua"/>
    <s v="C"/>
    <s v="EC con rec"/>
    <n v="1.482"/>
    <n v="1.48"/>
    <n v="20"/>
    <n v="1.48"/>
    <n v="0.2"/>
    <n v="7"/>
    <n v="20"/>
    <n v="7"/>
    <s v="VAM"/>
    <n v="1"/>
    <n v="1733"/>
    <s v="A"/>
    <s v="VAM"/>
    <s v="Volcán Auca Mahuida"/>
  </r>
  <r>
    <s v="BOLLAND &amp; CIA. S.A.U"/>
    <d v="2023-12-01T00:00:00"/>
    <s v="Rincon de los Sauces"/>
    <s v="Señal Picada VAM"/>
    <s v="VAM"/>
    <x v="3"/>
    <s v="Linea de pozo"/>
    <s v="VAM-47a"/>
    <s v="VAM-47a"/>
    <m/>
    <s v="Aseguramiento de Flujo"/>
    <s v="Inhibidor de parafinas"/>
    <x v="4"/>
    <n v="1000518676"/>
    <n v="13"/>
    <n v="9.1"/>
    <n v="3.9"/>
    <n v="240"/>
    <n v="10.92"/>
    <n v="1200"/>
    <s v="Caudal de neta/día"/>
    <s v="Continua"/>
    <n v="29"/>
    <n v="29"/>
    <n v="316.68"/>
    <n v="330"/>
    <n v="330"/>
    <d v="2015-01-13T00:00:00"/>
    <s v="Programado"/>
    <d v="2023-03-29T00:00:00"/>
    <s v="0092-OESTE-23"/>
    <s v="Mariana del Pozo"/>
    <m/>
    <m/>
    <m/>
    <m/>
    <s v="Bombeo Mecánico"/>
    <s v="Continua"/>
    <s v="C"/>
    <s v="Lin. Conduc."/>
    <n v="10.92"/>
    <n v="10.92"/>
    <n v="20"/>
    <n v="10.92"/>
    <n v="1"/>
    <n v="11"/>
    <n v="20"/>
    <n v="11"/>
    <s v="VAM"/>
    <n v="2"/>
    <n v="1733"/>
    <s v="A"/>
    <s v="VAM"/>
    <s v="Volcán Auca Mahuida"/>
  </r>
  <r>
    <s v="BOLLAND &amp; CIA. S.A.U"/>
    <d v="2023-12-01T00:00:00"/>
    <s v="Rincon de los Sauces"/>
    <s v="Señal Picada VAM"/>
    <s v="VAM"/>
    <x v="3"/>
    <s v="Pozo productor "/>
    <s v="VAM-50a"/>
    <s v="VAM-50a"/>
    <m/>
    <s v="Integridad y Corrosión"/>
    <s v="Inhibidor de corrosión"/>
    <x v="3"/>
    <n v="1000232729"/>
    <n v="39"/>
    <n v="4.29"/>
    <n v="34.71"/>
    <n v="929"/>
    <n v="3.82"/>
    <n v="110"/>
    <s v="Caudal de agua/día"/>
    <s v="Continua"/>
    <n v="29"/>
    <n v="29"/>
    <n v="110.78"/>
    <n v="123.51851851851853"/>
    <n v="123.52"/>
    <d v="2014-03-07T00:00:00"/>
    <s v="Programado"/>
    <d v="2021-11-12T00:00:00"/>
    <s v="0277-OESTE-21"/>
    <m/>
    <m/>
    <m/>
    <m/>
    <m/>
    <s v="Bombeo Mecánico"/>
    <s v="Continua"/>
    <s v="C"/>
    <s v="EC con rec"/>
    <n v="3.8180999999999998"/>
    <n v="3.82"/>
    <n v="20"/>
    <n v="3.82"/>
    <n v="1"/>
    <n v="4"/>
    <n v="20"/>
    <n v="4"/>
    <s v="VAM"/>
    <n v="1"/>
    <n v="1831"/>
    <s v="B"/>
    <s v="VAM"/>
    <s v="Volcán Auca Mahuida"/>
  </r>
  <r>
    <s v="BOLLAND &amp; CIA. S.A.U"/>
    <d v="2023-12-01T00:00:00"/>
    <s v="Rincon de los Sauces"/>
    <s v="Señal Picada VAM"/>
    <s v="VAM"/>
    <x v="3"/>
    <s v="Pozo productor "/>
    <s v="VAM-52a"/>
    <s v="VAM-52a"/>
    <m/>
    <s v="Integridad y Corrosión"/>
    <s v="Inhibidor de corrosión"/>
    <x v="3"/>
    <n v="1000232729"/>
    <n v="31.2"/>
    <n v="5.6159999999999997"/>
    <n v="25.584"/>
    <n v="520"/>
    <n v="3.58"/>
    <n v="140"/>
    <s v="Caudal de agua/día"/>
    <s v="Continua"/>
    <n v="29"/>
    <n v="29"/>
    <n v="103.82000000000001"/>
    <n v="112.77777777777777"/>
    <n v="112.78"/>
    <d v="2023-01-30T00:00:00"/>
    <s v="Programado"/>
    <d v="2023-01-04T00:00:00"/>
    <s v="0003-OESTE-23"/>
    <s v="Mariana del Pozo"/>
    <m/>
    <m/>
    <m/>
    <m/>
    <s v="Bombeo Mecánico"/>
    <s v="Continua"/>
    <s v="C"/>
    <s v="EC con rec"/>
    <n v="3.5817599999999996"/>
    <n v="3.58"/>
    <n v="20"/>
    <n v="3.58"/>
    <n v="1"/>
    <n v="4"/>
    <n v="20"/>
    <n v="4"/>
    <s v="VAM"/>
    <n v="1"/>
    <n v="2003"/>
    <s v="B"/>
    <s v="VAM"/>
    <s v="Volcán Auca Mahuida"/>
  </r>
  <r>
    <s v="BOLLAND &amp; CIA. S.A.U"/>
    <d v="2023-12-01T00:00:00"/>
    <s v="Rincon de los Sauces"/>
    <s v="Señal Picada VAM"/>
    <s v="VAM"/>
    <x v="3"/>
    <s v="Pozo productor "/>
    <s v="VAM-53(d)[00]a"/>
    <s v="VAM-53(d)[00]a"/>
    <m/>
    <s v="Integridad y Corrosión"/>
    <s v="Inhibidor de corrosión/Incrustaciones"/>
    <x v="9"/>
    <n v="50695199"/>
    <n v="4.4000000000000004"/>
    <n v="4.2679999999999998"/>
    <n v="0.13200000000000001"/>
    <n v="404"/>
    <n v="5.12"/>
    <n v="38800"/>
    <s v="Caudal de agua/día"/>
    <s v="Continua"/>
    <n v="29"/>
    <n v="0"/>
    <n v="148.47999999999999"/>
    <n v="0"/>
    <n v="0"/>
    <d v="2017-04-12T00:00:00"/>
    <s v="Programado"/>
    <d v="2017-02-14T00:00:00"/>
    <s v="BND21-IT114-0217"/>
    <s v="Mariana del Pozo"/>
    <m/>
    <m/>
    <m/>
    <m/>
    <s v="Bombeo Mecánico"/>
    <s v="Continua"/>
    <s v="C"/>
    <s v="EC con rec"/>
    <n v="5.1215999999999999"/>
    <n v="5.12"/>
    <n v="20"/>
    <n v="5.12"/>
    <n v="1"/>
    <n v="5"/>
    <n v="20"/>
    <n v="5"/>
    <s v="VAM"/>
    <n v="1"/>
    <n v="1779"/>
    <s v="B"/>
    <s v="VAM"/>
    <s v="Volcán Auca Mahuida"/>
  </r>
  <r>
    <s v="BOLLAND &amp; CIA. S.A.U"/>
    <d v="2023-12-01T00:00:00"/>
    <s v="Rincon de los Sauces"/>
    <s v="Señal Picada VAM"/>
    <s v="VAM"/>
    <x v="3"/>
    <s v="Pozo productor "/>
    <s v="VAM-58(d)[00]a"/>
    <s v="VAM-58(d)[00]a"/>
    <m/>
    <s v="Integridad y Corrosión"/>
    <s v="Inhibidor de corrosión"/>
    <x v="3"/>
    <n v="1000232729"/>
    <n v="6"/>
    <n v="2.88"/>
    <n v="3.12"/>
    <n v="2900"/>
    <n v="6.24"/>
    <n v="2000"/>
    <s v="Caudal de agua/día"/>
    <s v="Continua"/>
    <n v="29"/>
    <n v="29"/>
    <n v="180.96"/>
    <n v="102.03703703703704"/>
    <n v="102.04"/>
    <d v="2018-03-27T00:00:00"/>
    <s v="Programado"/>
    <d v="2021-11-10T00:00:00"/>
    <s v="0272-OESTE-21"/>
    <s v="Mariana del Pozo"/>
    <m/>
    <m/>
    <m/>
    <m/>
    <s v="Bombeo Mecánico"/>
    <s v="Continua"/>
    <s v="C"/>
    <s v="EC con rec"/>
    <n v="6.24"/>
    <n v="6.24"/>
    <n v="20"/>
    <n v="6.24"/>
    <n v="1"/>
    <n v="6"/>
    <n v="20"/>
    <n v="6"/>
    <s v="VAM"/>
    <n v="1"/>
    <n v="1738"/>
    <s v="B"/>
    <s v="VAM"/>
    <s v="Volcán Auca Mahuida"/>
  </r>
  <r>
    <s v="BOLLAND &amp; CIA. S.A.U"/>
    <d v="2023-12-01T00:00:00"/>
    <s v="Rincon de los Sauces"/>
    <s v="Señal Picada VAM"/>
    <s v="VAM"/>
    <x v="3"/>
    <s v="Pozo productor "/>
    <s v="VAM-59(d)[00]a"/>
    <s v="VAM-59(d)[00]a"/>
    <m/>
    <s v="Integridad y Corrosión"/>
    <s v="Inhibidor de corrosión/Incrustaciones"/>
    <x v="9"/>
    <n v="50695199"/>
    <n v="18"/>
    <n v="5.4"/>
    <n v="12.6"/>
    <n v="847"/>
    <n v="5.63"/>
    <n v="447"/>
    <s v="Caudal de agua/día"/>
    <s v="Continua"/>
    <n v="29"/>
    <n v="0"/>
    <n v="163.27000000000001"/>
    <n v="0"/>
    <n v="0"/>
    <d v="2018-09-18T00:00:00"/>
    <s v="Programado"/>
    <d v="2023-02-14T00:00:00"/>
    <s v="0044-OESTE-23"/>
    <s v="Mariana del Pozo"/>
    <m/>
    <m/>
    <m/>
    <m/>
    <s v="Bombeo Mecánico"/>
    <s v="Continua"/>
    <s v="C"/>
    <s v="EC con rec"/>
    <n v="5.6322000000000001"/>
    <n v="5.63"/>
    <n v="20"/>
    <n v="5.63"/>
    <n v="1"/>
    <n v="6"/>
    <n v="20"/>
    <n v="6"/>
    <s v="VAM"/>
    <n v="1"/>
    <n v="1692"/>
    <s v="B"/>
    <s v="VAM"/>
    <s v="Volcán Auca Mahuida"/>
  </r>
  <r>
    <s v="BOLLAND &amp; CIA. S.A.U"/>
    <d v="2023-12-01T00:00:00"/>
    <s v="Rincon de los Sauces"/>
    <s v="Señal Picada VAM"/>
    <s v="VAM"/>
    <x v="3"/>
    <s v="Linea de pozo"/>
    <s v="VAM-66a"/>
    <s v="VAM-66a"/>
    <m/>
    <s v="Aseguramiento de Flujo"/>
    <s v="Inhibidor de parafinas"/>
    <x v="4"/>
    <n v="1000518676"/>
    <n v="27.5"/>
    <n v="17.600000000000001"/>
    <n v="9.9"/>
    <n v="780"/>
    <n v="13.73"/>
    <n v="780"/>
    <s v="Caudal de neta/día"/>
    <s v="Continua"/>
    <n v="29"/>
    <n v="29"/>
    <n v="398.17"/>
    <n v="430.32258064516128"/>
    <n v="430.32"/>
    <d v="2019-08-30T00:00:00"/>
    <s v="Programado"/>
    <d v="2023-05-30T00:00:00"/>
    <s v="0134-OESTE-23"/>
    <s v="Mariana del Pozo"/>
    <m/>
    <m/>
    <m/>
    <m/>
    <s v="Bombeo Mecánico"/>
    <s v="Continua"/>
    <s v="C"/>
    <s v="Lin. Conduc."/>
    <n v="13.728000000000002"/>
    <n v="13.73"/>
    <n v="20"/>
    <n v="13.73"/>
    <n v="1"/>
    <n v="14"/>
    <n v="20"/>
    <n v="14"/>
    <s v="VAM"/>
    <n v="1"/>
    <n v="1660"/>
    <s v="A"/>
    <s v="VAM"/>
    <s v="Volcán Auca Mahuida"/>
  </r>
  <r>
    <s v="BOLLAND &amp; CIA. S.A.U"/>
    <d v="2023-12-01T00:00:00"/>
    <s v="Rincon de los Sauces"/>
    <s v="Señal Picada VAM"/>
    <s v="VAM"/>
    <x v="3"/>
    <s v="Pozo productor "/>
    <s v="VAM-70[00]a"/>
    <s v="VAM-70[00]a"/>
    <m/>
    <s v="Integridad y Corrosión"/>
    <s v="Inhibidor de corrosión/Incrustaciones"/>
    <x v="9"/>
    <n v="50695199"/>
    <n v="0"/>
    <n v="0"/>
    <n v="0"/>
    <n v="0"/>
    <n v="0"/>
    <n v="9500"/>
    <s v="Caudal de agua/día"/>
    <s v="Continua"/>
    <n v="29"/>
    <n v="0"/>
    <n v="0"/>
    <n v="0"/>
    <s v=""/>
    <d v="2018-09-19T00:00:00"/>
    <s v="Programado"/>
    <d v="2021-12-09T00:00:00"/>
    <s v="0320-OESTE-21"/>
    <s v="Mariana del Pozo"/>
    <m/>
    <m/>
    <m/>
    <m/>
    <s v=""/>
    <s v="Continua"/>
    <s v="C"/>
    <s v="EC con rec"/>
    <n v="0"/>
    <n v="0"/>
    <n v="20"/>
    <n v="0"/>
    <n v="0.5"/>
    <n v="0"/>
    <n v="20"/>
    <n v="0"/>
    <s v="VAM"/>
    <n v="1"/>
    <n v="1634"/>
    <s v="S/C"/>
    <s v="VAM"/>
    <s v="Volcán Auca Mahuida"/>
  </r>
  <r>
    <s v="BOLLAND &amp; CIA. S.A.U"/>
    <d v="2023-12-01T00:00:00"/>
    <s v="Rincon de los Sauces"/>
    <s v="Señal Picada VAM"/>
    <s v="VAM"/>
    <x v="3"/>
    <s v="Pozo productor "/>
    <s v="VAM-73(d)[00]a"/>
    <s v="VAM-73(d)[00]a"/>
    <m/>
    <s v="Integridad y Corrosión"/>
    <s v="Inhibidor de corrosión/Incrustaciones"/>
    <x v="9"/>
    <n v="50695199"/>
    <n v="14.3"/>
    <n v="9.4380000000000006"/>
    <n v="4.8620000000000001"/>
    <n v="524"/>
    <n v="8.02"/>
    <n v="1650"/>
    <s v="Caudal de agua/día"/>
    <s v="Continua"/>
    <n v="29"/>
    <n v="0"/>
    <n v="232.57999999999998"/>
    <n v="0"/>
    <n v="0"/>
    <d v="2018-04-16T00:00:00"/>
    <s v="Programado"/>
    <d v="2019-10-10T00:00:00"/>
    <s v="BND21-IT451-1019"/>
    <s v="Mariana del Pozo"/>
    <m/>
    <m/>
    <m/>
    <m/>
    <s v="Bombeo Mecánico"/>
    <s v="Continua"/>
    <s v="C"/>
    <s v="EC con rec"/>
    <n v="8.0222999999999995"/>
    <n v="8.02"/>
    <n v="20"/>
    <n v="8.02"/>
    <n v="1"/>
    <n v="8"/>
    <n v="20"/>
    <n v="8"/>
    <s v="VAM"/>
    <n v="1"/>
    <n v="1541"/>
    <s v="A"/>
    <s v="VAM"/>
    <s v="Volcán Auca Mahuida"/>
  </r>
  <r>
    <s v="BOLLAND &amp; CIA. S.A.U"/>
    <d v="2023-12-01T00:00:00"/>
    <s v="Rincon de los Sauces"/>
    <s v="Señal Picada VAM"/>
    <s v="VAM"/>
    <x v="3"/>
    <s v="Pozo productor "/>
    <s v="VAM-89(d)[00]a"/>
    <s v="VAM-89(d)[00]a"/>
    <m/>
    <s v="Integridad y Corrosión"/>
    <s v="Inhibidor de corrosión/Incrustaciones"/>
    <x v="9"/>
    <n v="50695199"/>
    <n v="15.6"/>
    <n v="14.507999999999999"/>
    <n v="1.0920000000000001"/>
    <n v="546"/>
    <n v="7.64"/>
    <n v="7000"/>
    <s v="Caudal de agua/día"/>
    <s v="Continua"/>
    <n v="29"/>
    <n v="29"/>
    <n v="221.56"/>
    <n v="233.87096774193549"/>
    <n v="233.87"/>
    <d v="2019-01-08T00:00:00"/>
    <s v="Programado"/>
    <d v="2022-11-10T00:00:00"/>
    <s v="0306-OESTE-22"/>
    <s v="Mariana del Pozo"/>
    <m/>
    <m/>
    <m/>
    <m/>
    <s v="Bombeo Mecánico"/>
    <s v="Continua"/>
    <s v="C"/>
    <s v="EC con rec"/>
    <n v="7.644000000000001"/>
    <n v="7.64"/>
    <n v="20"/>
    <n v="7.64"/>
    <n v="1"/>
    <n v="8"/>
    <n v="20"/>
    <n v="8"/>
    <s v="VAM"/>
    <n v="1"/>
    <n v="1839"/>
    <s v="A"/>
    <s v="VAM"/>
    <s v="Volcán Auca Mahuida"/>
  </r>
  <r>
    <s v="BOLLAND &amp; CIA. S.A.U"/>
    <d v="2023-12-01T00:00:00"/>
    <s v="Rincon de los Sauces"/>
    <s v="Señal Picada VAM"/>
    <s v="VAM"/>
    <x v="3"/>
    <s v="Pozo productor "/>
    <s v="VAM-89(d)[00]a"/>
    <s v="VAM-89(d)[00]a"/>
    <m/>
    <s v="Aseguramiento de Flujo"/>
    <s v="Inhibidor de parafinas"/>
    <x v="15"/>
    <n v="1000582064"/>
    <n v="15.6"/>
    <n v="14.507999999999999"/>
    <n v="1.0920000000000001"/>
    <n v="546"/>
    <n v="11.61"/>
    <n v="800"/>
    <s v="Caudal de neta/día"/>
    <s v="Continua"/>
    <n v="29"/>
    <n v="29"/>
    <n v="336.69"/>
    <n v="520"/>
    <n v="336.69"/>
    <d v="2021-07-21T00:00:00"/>
    <s v="Programado"/>
    <d v="2022-11-10T00:00:00"/>
    <s v="0306-OESTE-22"/>
    <s v="Mariana del Pozo"/>
    <m/>
    <m/>
    <m/>
    <m/>
    <s v="Bombeo Mecánico"/>
    <s v="Continua"/>
    <s v="C"/>
    <s v="EC con rec"/>
    <n v="11.606399999999999"/>
    <n v="11.61"/>
    <n v="20"/>
    <n v="11.61"/>
    <n v="1"/>
    <n v="12"/>
    <n v="20"/>
    <n v="12"/>
    <s v="VAM"/>
    <n v="2"/>
    <n v="1839"/>
    <s v="A"/>
    <s v="VAM"/>
    <s v="Volcán Auca Mahuida"/>
  </r>
  <r>
    <s v="BOLLAND &amp; CIA. S.A.U"/>
    <d v="2023-12-01T00:00:00"/>
    <s v="Rincon de los Sauces"/>
    <s v="Señal Picada VAM"/>
    <s v="VAM"/>
    <x v="3"/>
    <s v="Pozo productor "/>
    <s v="VAM.a-87(d)[00]a"/>
    <s v="VAM.a-87(d)[00]a"/>
    <m/>
    <s v="Aseguramiento de Flujo"/>
    <s v="Inhibidor de parafinas"/>
    <x v="7"/>
    <n v="1000544363"/>
    <n v="2.23"/>
    <n v="2.1030000000000002"/>
    <n v="0.127"/>
    <n v="82"/>
    <n v="6.1"/>
    <n v="2900"/>
    <s v="Caudal de neta/día"/>
    <s v="Continua"/>
    <n v="29"/>
    <n v="29"/>
    <n v="176.89999999999998"/>
    <n v="177.74193548387098"/>
    <n v="177.74"/>
    <d v="2018-12-19T00:00:00"/>
    <s v="Programado"/>
    <d v="2022-06-23T00:00:00"/>
    <s v="0170-OESTE-22"/>
    <s v="Mariana del Pozo"/>
    <m/>
    <m/>
    <m/>
    <m/>
    <s v="Bombeo Mecánico"/>
    <s v="Continua"/>
    <s v="C"/>
    <s v="Lin. Conduc."/>
    <n v="6.0987000000000009"/>
    <n v="6.1"/>
    <n v="20"/>
    <n v="6.1"/>
    <n v="1"/>
    <n v="6"/>
    <n v="20"/>
    <n v="6"/>
    <s v="VAM"/>
    <n v="1"/>
    <n v="1851"/>
    <s v="C"/>
    <s v="VAM"/>
    <s v="Volcán Auca Mahuida"/>
  </r>
  <r>
    <s v="BOLLAND &amp; CIA. S.A.U"/>
    <d v="2023-12-01T00:00:00"/>
    <s v="Rincon de los Sauces"/>
    <s v="Señal Picada VAM"/>
    <s v="VAM"/>
    <x v="3"/>
    <s v="Pozo productor "/>
    <s v="VAM-65a(d)"/>
    <s v="VAM-65a(d)"/>
    <m/>
    <s v="Aseguramiento de Flujo"/>
    <s v="Inhibidor de parafinas"/>
    <x v="7"/>
    <n v="1000544363"/>
    <n v="14.4"/>
    <n v="14.342000000000001"/>
    <n v="5.8000000000000003E-2"/>
    <n v="2477"/>
    <n v="16.489999999999998"/>
    <n v="1150"/>
    <s v="Caudal de neta/día"/>
    <s v="Continua"/>
    <n v="29"/>
    <n v="29"/>
    <n v="478.21"/>
    <n v="439.67741935483872"/>
    <n v="439.68"/>
    <d v="2021-02-21T00:00:00"/>
    <s v="Programado"/>
    <d v="2023-03-08T00:00:00"/>
    <s v="Minuta YPF 18-4-23"/>
    <s v="Mariana del Pozo"/>
    <m/>
    <m/>
    <m/>
    <m/>
    <s v="Bombeo Mecánico"/>
    <s v="Continua"/>
    <s v="C"/>
    <s v="EC con rec"/>
    <n v="16.493299999999998"/>
    <n v="16.489999999999998"/>
    <n v="20"/>
    <n v="16.489999999999998"/>
    <n v="1"/>
    <n v="16"/>
    <n v="20"/>
    <n v="16"/>
    <s v="VAM"/>
    <n v="1"/>
    <n v="1624"/>
    <s v="A"/>
    <s v="VAM"/>
    <s v="Volcán Auca Mahuida"/>
  </r>
  <r>
    <s v="BOLLAND &amp; CIA. S.A.U"/>
    <d v="2023-12-01T00:00:00"/>
    <s v="Rincon de los Sauces"/>
    <s v="Señal Picada VAM"/>
    <s v="VAM"/>
    <x v="3"/>
    <s v="Pozo productor "/>
    <s v="RiAlN-2[01]b"/>
    <s v="RiAlN-2[01]b"/>
    <m/>
    <s v="Aseguramiento de Flujo"/>
    <s v="Inhibidor de parafinas"/>
    <x v="15"/>
    <n v="1000582064"/>
    <n v="20.399999999999999"/>
    <n v="20.196000000000002"/>
    <n v="0.20399999999999999"/>
    <n v="623"/>
    <n v="12.12"/>
    <n v="600"/>
    <s v="Caudal de neta/día"/>
    <s v="Continua"/>
    <n v="29"/>
    <n v="29"/>
    <n v="351.47999999999996"/>
    <n v="332.09677419354836"/>
    <n v="332.1"/>
    <d v="2021-06-10T00:00:00"/>
    <s v="Programado"/>
    <d v="2023-05-16T00:00:00"/>
    <s v="0127-OESTE-23"/>
    <s v="Mariana del Pozo"/>
    <m/>
    <m/>
    <m/>
    <m/>
    <s v="Bombeo Mecánico"/>
    <s v="Continua"/>
    <s v="C"/>
    <s v="EC con rec"/>
    <n v="12.117599999999999"/>
    <n v="12.12"/>
    <n v="20"/>
    <n v="12.12"/>
    <n v="1"/>
    <n v="12"/>
    <n v="20"/>
    <n v="12"/>
    <s v="VAM"/>
    <n v="1"/>
    <n v="1628"/>
    <s v="A"/>
    <s v="VAM"/>
    <s v="Volcán Auca Mahuida"/>
  </r>
  <r>
    <s v="BOLLAND &amp; CIA. S.A.U"/>
    <d v="2023-12-01T00:00:00"/>
    <s v="Rincon de los Sauces"/>
    <s v="Señal Picada VAM"/>
    <s v="SP- 06"/>
    <x v="0"/>
    <s v="Pozo productor "/>
    <s v="SP-138(I)[00]a"/>
    <s v="SP-138(I)[00]a"/>
    <m/>
    <s v="Integridad y Corrosión"/>
    <s v="Inhibidor de corrosión"/>
    <x v="3"/>
    <n v="1000232729"/>
    <n v="153.19999999999999"/>
    <n v="6.3419999999999996"/>
    <n v="146.858"/>
    <n v="100"/>
    <n v="5.14"/>
    <n v="35"/>
    <s v="Caudal de agua/día"/>
    <s v="Continua"/>
    <n v="29"/>
    <n v="29"/>
    <n v="149.06"/>
    <n v="172.43243243243242"/>
    <n v="172.43"/>
    <d v="2021-03-31T00:00:00"/>
    <s v="Programado"/>
    <d v="2021-03-31T00:00:00"/>
    <s v="BND21-IT494-0720 rev-1"/>
    <s v="Mariana del Pozo"/>
    <m/>
    <m/>
    <m/>
    <m/>
    <s v="Cavidad Progresiva"/>
    <s v="Continua"/>
    <s v="C"/>
    <s v="EC con rec"/>
    <n v="5.1400299999999994"/>
    <n v="5.14"/>
    <n v="20"/>
    <n v="5.14"/>
    <n v="1"/>
    <n v="5"/>
    <n v="20"/>
    <n v="5"/>
    <s v="SP 2"/>
    <n v="1"/>
    <n v="1675"/>
    <s v="B"/>
    <s v="SP- 06"/>
    <s v="Señal Picada"/>
  </r>
  <r>
    <s v="BOLLAND &amp; CIA. S.A.U"/>
    <d v="2023-12-01T00:00:00"/>
    <s v="Rincon de los Sauces"/>
    <s v="Señal Picada VAM"/>
    <s v="SP-10"/>
    <x v="0"/>
    <s v="Pozo productor "/>
    <s v="SP-504a"/>
    <s v="SP-504a"/>
    <m/>
    <s v="Integridad y Corrosión"/>
    <s v="Inhibidor de corrosión"/>
    <x v="3"/>
    <n v="1000232729"/>
    <n v="38.6"/>
    <n v="2.1230000000000002"/>
    <n v="36.476999999999997"/>
    <n v="100"/>
    <n v="4.74"/>
    <n v="130"/>
    <s v="Caudal de agua/día"/>
    <s v="Continua"/>
    <n v="29"/>
    <n v="0"/>
    <n v="137.46"/>
    <n v="0"/>
    <n v="0"/>
    <d v="2022-01-07T00:00:00"/>
    <s v="Programado"/>
    <d v="2022-01-05T00:00:00"/>
    <s v="Minuta YPF 5-1-22"/>
    <s v="Mariana del Pozo"/>
    <m/>
    <m/>
    <m/>
    <m/>
    <s v="Cavidad Progresiva"/>
    <s v="Continua"/>
    <s v="C"/>
    <s v="Continua"/>
    <n v="4.7420099999999996"/>
    <n v="4.74"/>
    <n v="20"/>
    <n v="4.74"/>
    <n v="1"/>
    <n v="5"/>
    <n v="20"/>
    <n v="5"/>
    <s v="SP 2"/>
    <m/>
    <n v="2105"/>
    <s v="A"/>
    <s v="SP-10"/>
    <s v="Señal Picada"/>
  </r>
  <r>
    <s v="BOLLAND &amp; CIA. S.A.U"/>
    <d v="2023-12-01T00:00:00"/>
    <s v="Rincon de los Sauces"/>
    <s v="Señal Picada VAM"/>
    <s v="VAM"/>
    <x v="3"/>
    <s v="Pozo productor "/>
    <s v="VAM-25a"/>
    <s v="VAM-25a"/>
    <m/>
    <s v="Integridad y Corrosión"/>
    <s v="Inhibidor de incrustaciones"/>
    <x v="1"/>
    <n v="50601018"/>
    <n v="68"/>
    <n v="8.2959999999999994"/>
    <n v="59.704000000000001"/>
    <n v="2700"/>
    <n v="1.31"/>
    <n v="22"/>
    <s v="Caudal de agua/día"/>
    <s v="Continua"/>
    <n v="29"/>
    <n v="29"/>
    <n v="37.99"/>
    <n v="41.888888888888886"/>
    <n v="41.89"/>
    <d v="2020-11-12T00:00:00"/>
    <s v="Programado"/>
    <d v="2022-01-25T00:00:00"/>
    <s v="0018-OESTE-22"/>
    <s v="Mariana del Pozo"/>
    <m/>
    <m/>
    <m/>
    <m/>
    <s v="Electro Sumergible"/>
    <s v="Continua"/>
    <s v="C"/>
    <s v="Capilar"/>
    <n v="1.313488"/>
    <n v="1.31"/>
    <n v="20"/>
    <n v="1.31"/>
    <n v="0.2"/>
    <n v="7"/>
    <n v="20"/>
    <n v="7"/>
    <s v="VAM"/>
    <m/>
    <n v="1470"/>
    <s v="A"/>
    <s v="VAM"/>
    <s v="Volcán Auca Mahuida"/>
  </r>
  <r>
    <s v="BOLLAND &amp; CIA. S.A.U"/>
    <d v="2023-12-01T00:00:00"/>
    <s v="Rincon de los Sauces"/>
    <s v="Señal Picada VAM"/>
    <s v="SP- 07"/>
    <x v="0"/>
    <s v="Pozo productor "/>
    <s v="SP-148(I)[00]a"/>
    <s v="SP-148(I)[00]a"/>
    <m/>
    <s v="Integridad y Corrosión"/>
    <s v="Inhibidor de incrustaciones"/>
    <x v="1"/>
    <n v="50601018"/>
    <n v="171"/>
    <n v="1.1970000000000001"/>
    <n v="169.803"/>
    <n v="10"/>
    <n v="3.74"/>
    <n v="22"/>
    <s v="Caudal de agua/día"/>
    <s v="Continua"/>
    <n v="29"/>
    <n v="0"/>
    <n v="108.46000000000001"/>
    <n v="0"/>
    <n v="0"/>
    <d v="2014-09-01T00:00:00"/>
    <s v="Programado"/>
    <d v="2022-05-20T00:00:00"/>
    <s v="0135-OESTE-22"/>
    <s v="Mariana del Pozo"/>
    <m/>
    <m/>
    <m/>
    <m/>
    <s v="Electro Sumergible"/>
    <s v="Continua"/>
    <s v="C"/>
    <s v="Capilar"/>
    <n v="3.7356660000000002"/>
    <n v="3.74"/>
    <n v="20"/>
    <n v="3.74"/>
    <n v="0.5"/>
    <n v="7"/>
    <n v="20"/>
    <n v="7"/>
    <s v="SP 2"/>
    <n v="1"/>
    <n v="3242"/>
    <s v="A"/>
    <s v="SP- 07"/>
    <s v="Señal Picada"/>
  </r>
  <r>
    <s v="BOLLAND &amp; CIA. S.A.U"/>
    <d v="2023-12-01T00:00:00"/>
    <s v="Rincon de los Sauces"/>
    <s v="Señal Picada VAM"/>
    <s v="SP- 06"/>
    <x v="0"/>
    <s v="Pozo productor "/>
    <s v="SP-392a"/>
    <s v="SP-392a"/>
    <m/>
    <s v="Integridad y Corrosión"/>
    <s v="Inhibidor de corrosión"/>
    <x v="3"/>
    <n v="1000232729"/>
    <n v="51"/>
    <n v="4.59"/>
    <n v="46.41"/>
    <n v="100"/>
    <n v="4.18"/>
    <n v="90"/>
    <s v="Caudal de agua/día"/>
    <s v="Continua"/>
    <n v="29"/>
    <n v="0"/>
    <n v="121.22"/>
    <n v="0"/>
    <n v="0"/>
    <d v="2022-01-12T00:00:00"/>
    <s v="Programado"/>
    <d v="2021-08-05T00:00:00"/>
    <s v="0144-OESTE-21"/>
    <s v="Mariana del Pozo"/>
    <m/>
    <m/>
    <m/>
    <m/>
    <s v="Bombeo Mecánico"/>
    <s v="Continua"/>
    <s v="C"/>
    <s v="EC "/>
    <n v="4.1768999999999998"/>
    <n v="4.18"/>
    <n v="20"/>
    <n v="4.18"/>
    <n v="1"/>
    <n v="4"/>
    <n v="20"/>
    <n v="4"/>
    <s v="SP 1"/>
    <n v="2"/>
    <n v="1850"/>
    <s v="A"/>
    <s v="SP- 06"/>
    <s v="Señal Picada"/>
  </r>
  <r>
    <s v="BOLLAND &amp; CIA. S.A.U"/>
    <d v="2023-12-01T00:00:00"/>
    <s v="Rincon de los Sauces"/>
    <s v="Señal Picada VAM"/>
    <s v="SP- 07"/>
    <x v="0"/>
    <s v="Pozo productor "/>
    <s v="SP-476a"/>
    <s v="SP-476a"/>
    <m/>
    <s v="Integridad y Corrosión"/>
    <s v="Inhibidor de incrustaciones"/>
    <x v="1"/>
    <n v="50601018"/>
    <n v="198"/>
    <n v="1.98"/>
    <n v="196.02"/>
    <n v="10"/>
    <n v="4.9000000000000004"/>
    <n v="25"/>
    <s v="Caudal de agua/día"/>
    <s v="Continua"/>
    <n v="29"/>
    <n v="0"/>
    <n v="142.10000000000002"/>
    <n v="0"/>
    <n v="0"/>
    <d v="2022-08-31T00:00:00"/>
    <s v="Programado"/>
    <d v="2022-08-31T00:00:00"/>
    <s v="0236-OESTE-22"/>
    <s v="Mariana del Pozo"/>
    <m/>
    <m/>
    <m/>
    <m/>
    <s v="Electro Sumergible"/>
    <s v="Continua"/>
    <s v="C"/>
    <s v="Capilar"/>
    <n v="4.9005000000000001"/>
    <n v="4.9000000000000004"/>
    <n v="20"/>
    <n v="4.9000000000000004"/>
    <n v="0.5"/>
    <n v="10"/>
    <n v="20"/>
    <n v="10"/>
    <s v="SP 2"/>
    <n v="1"/>
    <n v="1512"/>
    <s v="A"/>
    <s v="SP- 07"/>
    <s v="Señal Picada"/>
  </r>
  <r>
    <s v="BOLLAND &amp; CIA. S.A.U"/>
    <d v="2023-12-01T00:00:00"/>
    <s v="Rincon de los Sauces"/>
    <s v="Señal Picada VAM"/>
    <s v="SP- 02"/>
    <x v="0"/>
    <s v="Pozo productor "/>
    <s v="SP-278"/>
    <s v="SP-278"/>
    <m/>
    <s v="Integridad y Corrosión"/>
    <s v="Biocida"/>
    <x v="6"/>
    <n v="50600926"/>
    <n v="212"/>
    <n v="1.696"/>
    <n v="210.304"/>
    <n v="100"/>
    <n v="47.32"/>
    <n v="15"/>
    <s v="Caudal de agua entre batchs"/>
    <s v="Batch Cuba"/>
    <n v="2"/>
    <n v="2"/>
    <n v="94.64"/>
    <n v="94.64"/>
    <n v="94.64"/>
    <d v="2021-11-03T00:00:00"/>
    <s v="Programado"/>
    <d v="2021-11-03T00:00:00"/>
    <s v="Minuta YPF 3-11-21"/>
    <s v="Mariana del Pozo"/>
    <m/>
    <m/>
    <m/>
    <m/>
    <s v="Electro Sumergible"/>
    <s v="Batch"/>
    <s v="Q"/>
    <s v="Batch"/>
    <n v="3.15456"/>
    <n v="47.32"/>
    <n v="47.32"/>
    <n v="47.32"/>
    <n v="1"/>
    <n v="47"/>
    <n v="47"/>
    <n v="47"/>
    <s v="Camioneros"/>
    <m/>
    <n v="2717"/>
    <s v="A"/>
    <s v="SP- 02"/>
    <s v="Señal Picada"/>
  </r>
  <r>
    <s v="BOLLAND &amp; CIA. S.A.U"/>
    <d v="2023-12-01T00:00:00"/>
    <s v="Rincon de los Sauces"/>
    <s v="Señal Picada VAM"/>
    <s v="SP- 03"/>
    <x v="0"/>
    <s v="Pozo productor "/>
    <s v="SP-63(I)"/>
    <s v="SP-63(I)"/>
    <m/>
    <s v="Integridad y Corrosión"/>
    <s v="Biocida"/>
    <x v="6"/>
    <n v="50600926"/>
    <n v="207"/>
    <n v="2.2770000000000001"/>
    <n v="204.72300000000001"/>
    <n v="100"/>
    <n v="46.06"/>
    <n v="15"/>
    <s v="Caudal de agua entre batchs"/>
    <s v="Batch Cuba"/>
    <n v="2"/>
    <n v="2"/>
    <n v="92.12"/>
    <n v="92.12"/>
    <n v="92.12"/>
    <d v="2016-09-23T00:00:00"/>
    <s v="Programado"/>
    <d v="2022-11-14T00:00:00"/>
    <s v="0309-OESTE-22"/>
    <s v="Mariana del Pozo"/>
    <m/>
    <m/>
    <m/>
    <m/>
    <s v="Electro Sumergible"/>
    <s v="Batch"/>
    <s v="Q"/>
    <s v="Batch"/>
    <n v="3.0708450000000003"/>
    <n v="46.06"/>
    <n v="46.06"/>
    <n v="46.06"/>
    <n v="1"/>
    <n v="46"/>
    <n v="46"/>
    <n v="46"/>
    <s v="SP 2"/>
    <m/>
    <n v="2666"/>
    <s v="A"/>
    <s v="SP- 03"/>
    <s v="Señal Picada"/>
  </r>
  <r>
    <s v="BOLLAND &amp; CIA. S.A.U"/>
    <d v="2023-12-01T00:00:00"/>
    <s v="Rincon de los Sauces"/>
    <s v="Señal Picada VAM"/>
    <s v="SP- 06"/>
    <x v="0"/>
    <s v="Pozo productor "/>
    <s v="SP-311a"/>
    <s v="SP-311a"/>
    <m/>
    <s v="Integridad y Corrosión"/>
    <s v="Biocida"/>
    <x v="6"/>
    <n v="50600926"/>
    <n v="193.7"/>
    <n v="1.1619999999999999"/>
    <n v="192.53800000000001"/>
    <n v="250"/>
    <n v="72.2"/>
    <n v="25"/>
    <s v="Caudal de agua entre batchs"/>
    <s v="Batch Cuba"/>
    <n v="2"/>
    <n v="2"/>
    <n v="144.4"/>
    <n v="144.4"/>
    <n v="144.4"/>
    <d v="2016-09-07T00:00:00"/>
    <s v="Programado"/>
    <d v="2020-08-11T00:00:00"/>
    <s v="BND21-IT496-0820"/>
    <s v="Mariana del Pozo"/>
    <m/>
    <m/>
    <m/>
    <m/>
    <s v="Electro Sumergible"/>
    <s v="Batch"/>
    <s v="Q"/>
    <s v="Batch"/>
    <n v="4.8134500000000005"/>
    <n v="72.2"/>
    <n v="72.2"/>
    <n v="72.2"/>
    <n v="1"/>
    <n v="72"/>
    <n v="72"/>
    <n v="72"/>
    <s v="SP 2"/>
    <m/>
    <n v="2018"/>
    <s v="C"/>
    <s v="SP- 06"/>
    <s v="Señal Picada"/>
  </r>
  <r>
    <s v="BOLLAND &amp; CIA. S.A.U"/>
    <d v="2023-12-01T00:00:00"/>
    <s v="Rincon de los Sauces"/>
    <s v="Señal Picada VAM"/>
    <s v="SP- 06"/>
    <x v="0"/>
    <s v="Pozo productor "/>
    <s v="SP-109a(I)"/>
    <s v="SP-109a(I)"/>
    <m/>
    <s v="Integridad y Corrosión"/>
    <s v="Biocida"/>
    <x v="6"/>
    <n v="50600926"/>
    <n v="229.9"/>
    <n v="1.609"/>
    <n v="228.291"/>
    <n v="150"/>
    <n v="51.37"/>
    <n v="15"/>
    <s v="Caudal de agua entre batchs"/>
    <s v="Batch Cuba"/>
    <n v="2"/>
    <n v="2"/>
    <n v="102.74"/>
    <n v="102.74"/>
    <n v="102.74"/>
    <d v="2011-05-28T00:00:00"/>
    <s v="Programado"/>
    <d v="2023-01-30T00:00:00"/>
    <s v="Minuta YPF 31/1/23"/>
    <s v="Mariana del Pozo"/>
    <m/>
    <m/>
    <m/>
    <m/>
    <s v="Electro Sumergible"/>
    <s v="Batch"/>
    <s v="Q"/>
    <s v="Batch"/>
    <n v="3.4243649999999999"/>
    <n v="51.37"/>
    <n v="51.37"/>
    <n v="51.37"/>
    <n v="1"/>
    <n v="51"/>
    <n v="51"/>
    <n v="51"/>
    <s v="Camioneros"/>
    <m/>
    <n v="2000"/>
    <s v="B"/>
    <s v="SP- 06"/>
    <s v="Señal Picada"/>
  </r>
  <r>
    <s v="BOLLAND &amp; CIA. S.A.U"/>
    <d v="2023-12-01T00:00:00"/>
    <s v="Rincon de los Sauces"/>
    <s v="Señal Picada VAM"/>
    <s v="SCB- 01"/>
    <x v="2"/>
    <s v="Pozo productor "/>
    <s v="SCB-139a"/>
    <s v="SCB-139a"/>
    <m/>
    <s v="Integridad y Corrosión"/>
    <s v="Inhibidor de corrosión"/>
    <x v="3"/>
    <n v="1000232729"/>
    <n v="57"/>
    <n v="7.98"/>
    <n v="49.02"/>
    <n v="123"/>
    <n v="36.770000000000003"/>
    <n v="50"/>
    <s v="Caudal de agua entre batchs"/>
    <s v="Batch Camión"/>
    <n v="2"/>
    <n v="4"/>
    <n v="73.540000000000006"/>
    <n v="147.08000000000001"/>
    <n v="147.08000000000001"/>
    <d v="2023-04-11T00:00:00"/>
    <s v="Programado"/>
    <d v="2023-04-11T00:00:00"/>
    <s v="0099-OESTE-23"/>
    <s v="Mariana del Pozo"/>
    <m/>
    <m/>
    <m/>
    <m/>
    <s v="Bombeo Mecánico"/>
    <s v="Batch"/>
    <s v="Q"/>
    <s v="Batch&amp;Recirc"/>
    <n v="2.4510000000000001"/>
    <n v="36.770000000000003"/>
    <n v="36.770000000000003"/>
    <n v="36.770000000000003"/>
    <n v="1"/>
    <n v="37"/>
    <n v="37"/>
    <n v="37"/>
    <s v="SCB CHO "/>
    <m/>
    <n v="2025"/>
    <s v="A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139a"/>
    <s v="SCB-139a"/>
    <m/>
    <s v="Integridad y Corrosión"/>
    <s v="Biocida"/>
    <x v="6"/>
    <n v="50600926"/>
    <n v="57"/>
    <n v="7.98"/>
    <n v="49.02"/>
    <n v="123"/>
    <n v="36.770000000000003"/>
    <n v="50"/>
    <s v="Caudal de agua entre batchs"/>
    <s v="Batch Camión"/>
    <n v="2"/>
    <n v="2"/>
    <n v="73.540000000000006"/>
    <n v="73.540000000000006"/>
    <n v="73.540000000000006"/>
    <d v="2023-04-18T00:00:00"/>
    <s v="Programado"/>
    <d v="2023-04-18T00:00:00"/>
    <s v="Minuta YPF 18-4-23"/>
    <s v="Mariana del Pozo"/>
    <m/>
    <m/>
    <m/>
    <m/>
    <s v="Bombeo Mecánico"/>
    <s v="Batch"/>
    <s v="Q"/>
    <s v="Batch"/>
    <n v="2.4510000000000001"/>
    <n v="36.770000000000003"/>
    <n v="36.770000000000003"/>
    <n v="36.770000000000003"/>
    <n v="1"/>
    <n v="37"/>
    <n v="37"/>
    <n v="37"/>
    <s v="SCB CHO "/>
    <m/>
    <n v="2025"/>
    <s v="A"/>
    <s v="SCB- 01"/>
    <s v="Señal Cerro Bayo"/>
  </r>
  <r>
    <s v="BOLLAND &amp; CIA. S.A.U"/>
    <d v="2023-12-01T00:00:00"/>
    <s v="Rincon de los Sauces"/>
    <s v="Señal Picada VAM"/>
    <s v="SP- 06"/>
    <x v="0"/>
    <s v="Pozo productor "/>
    <s v="SP-138(I)[00]a"/>
    <s v="SP-138(I)[00]a"/>
    <m/>
    <s v="Integridad y Corrosión"/>
    <s v="Biocida"/>
    <x v="6"/>
    <n v="50600926"/>
    <n v="153.19999999999999"/>
    <n v="6.3419999999999996"/>
    <n v="146.858"/>
    <n v="100"/>
    <n v="77.099999999999994"/>
    <n v="35"/>
    <s v="Caudal de agua entre batchs"/>
    <s v="Batch Camión"/>
    <n v="2"/>
    <n v="2"/>
    <n v="154.19999999999999"/>
    <n v="154.19999999999999"/>
    <n v="154.19999999999999"/>
    <d v="2023-03-14T00:00:00"/>
    <s v="Programado"/>
    <d v="2023-03-13T00:00:00"/>
    <s v="Mail Mariana del Pozo"/>
    <s v="Mariana del Pozo"/>
    <m/>
    <m/>
    <m/>
    <m/>
    <s v="Cavidad Progresiva"/>
    <s v="Batch"/>
    <s v="Q"/>
    <s v="Batch"/>
    <n v="5.1400299999999994"/>
    <n v="77.099999999999994"/>
    <n v="77.099999999999994"/>
    <n v="77.099999999999994"/>
    <n v="1"/>
    <n v="77"/>
    <n v="77"/>
    <n v="77"/>
    <s v="SP 3"/>
    <m/>
    <n v="1675"/>
    <s v="B"/>
    <s v="SP- 06"/>
    <s v="Señal Picada"/>
  </r>
  <r>
    <s v="BOLLAND &amp; CIA. S.A.U"/>
    <d v="2023-12-01T00:00:00"/>
    <s v="Rincon de los Sauces"/>
    <s v="Señal Picada VAM"/>
    <s v="SP- 02"/>
    <x v="0"/>
    <s v="Pozo productor "/>
    <s v="SP-0044[00]a(I)"/>
    <s v="SP-0044[00]a(I)"/>
    <m/>
    <s v="Integridad y Corrosión"/>
    <s v="Inhibidor de corrosión"/>
    <x v="3"/>
    <n v="1000232729"/>
    <n v="43"/>
    <n v="2.0640000000000001"/>
    <n v="40.936"/>
    <n v="100"/>
    <n v="20"/>
    <n v="30"/>
    <s v="Caudal de agua entre batchs"/>
    <s v="Batch Camión"/>
    <n v="2"/>
    <n v="2"/>
    <n v="40"/>
    <n v="40"/>
    <n v="40"/>
    <d v="2011-11-02T00:00:00"/>
    <s v="Programado"/>
    <d v="2023-03-29T00:00:00"/>
    <s v="Minuta YPF 18-4-23"/>
    <s v="Mariana del Pozo"/>
    <m/>
    <m/>
    <m/>
    <m/>
    <s v="Cavidad Progresiva"/>
    <s v="Batch"/>
    <s v="Q"/>
    <s v="Batch&amp;Recirc"/>
    <n v="1.2280799999999998"/>
    <n v="18.420000000000002"/>
    <n v="20"/>
    <n v="20"/>
    <n v="1"/>
    <n v="18"/>
    <n v="20"/>
    <n v="20"/>
    <s v="Camioneros"/>
    <m/>
    <n v="2807"/>
    <s v="A"/>
    <s v="SP- 02"/>
    <s v="Señal Picada"/>
  </r>
  <r>
    <s v="BOLLAND &amp; CIA. S.A.U"/>
    <d v="2023-12-01T00:00:00"/>
    <s v="Rincon de los Sauces"/>
    <s v="Señal Picada VAM"/>
    <s v="SP- 02"/>
    <x v="0"/>
    <s v="Pozo productor "/>
    <s v="SP-370[00]a"/>
    <s v="SP-370[00]a"/>
    <m/>
    <s v="Aseguramiento de Flujo"/>
    <s v="Inhibidor de parafinas"/>
    <x v="7"/>
    <n v="1000544363"/>
    <n v="2.5"/>
    <n v="2.125"/>
    <n v="0.375"/>
    <n v="100"/>
    <n v="31.88"/>
    <n v="1000"/>
    <s v="Caudal de neta durante el batch"/>
    <s v="Batch Camión"/>
    <n v="2"/>
    <n v="2"/>
    <n v="63.76"/>
    <n v="63.76"/>
    <n v="63.76"/>
    <d v="2022-05-24T00:00:00"/>
    <s v="Programado"/>
    <d v="2023-01-25T00:00:00"/>
    <s v="0025-OESTE-23"/>
    <s v="Mariana del Pozo"/>
    <m/>
    <m/>
    <m/>
    <m/>
    <s v="Cavidad Progresiva"/>
    <s v="Batch"/>
    <s v="Q"/>
    <s v="Batch"/>
    <n v="2.125"/>
    <n v="31.88"/>
    <n v="31.88"/>
    <n v="31.88"/>
    <n v="1"/>
    <n v="32"/>
    <n v="32"/>
    <n v="32"/>
    <s v="Camioneros"/>
    <m/>
    <s v="S/D"/>
    <s v="B"/>
    <s v="SP- 02"/>
    <s v="Señal Picada"/>
  </r>
  <r>
    <s v="BOLLAND &amp; CIA. S.A.U"/>
    <d v="2023-12-01T00:00:00"/>
    <s v="Rincon de los Sauces"/>
    <s v="Señal Picada VAM"/>
    <s v="SP- 04"/>
    <x v="0"/>
    <s v="Pozo productor "/>
    <s v="SP-83"/>
    <s v="SP-83"/>
    <m/>
    <s v="Integridad y Corrosión"/>
    <s v="Inhibidor de corrosión"/>
    <x v="3"/>
    <n v="1000232729"/>
    <n v="108"/>
    <n v="3.78"/>
    <n v="104.22"/>
    <n v="10"/>
    <n v="39.08"/>
    <n v="25"/>
    <s v="Caudal de agua entre batchs"/>
    <s v="Batch Camión"/>
    <n v="2"/>
    <n v="0"/>
    <n v="78.16"/>
    <n v="0"/>
    <n v="0"/>
    <d v="2011-01-21T00:00:00"/>
    <s v="Programado"/>
    <d v="2021-11-03T00:00:00"/>
    <s v="Minuta YPF 3-11-21"/>
    <s v="Mariana del Pozo"/>
    <m/>
    <m/>
    <m/>
    <m/>
    <s v="Cavidad Progresiva"/>
    <s v="Batch"/>
    <s v="Q"/>
    <s v="Batch"/>
    <n v="2.6055000000000001"/>
    <n v="39.08"/>
    <n v="39.08"/>
    <n v="39.08"/>
    <n v="1"/>
    <n v="39"/>
    <n v="39"/>
    <n v="39"/>
    <s v="Camioneros"/>
    <m/>
    <n v="2731"/>
    <s v="A"/>
    <s v="SP- 04"/>
    <s v="Señal Picada"/>
  </r>
  <r>
    <s v="BOLLAND &amp; CIA. S.A.U"/>
    <d v="2023-12-01T00:00:00"/>
    <s v="Rincon de los Sauces"/>
    <s v="Señal Picada VAM"/>
    <s v="SP- 01"/>
    <x v="0"/>
    <s v="Pozo productor "/>
    <s v="SP-251"/>
    <s v="SP-251"/>
    <m/>
    <s v="Integridad y Corrosión"/>
    <s v="Biocida"/>
    <x v="6"/>
    <n v="50600926"/>
    <n v="206"/>
    <n v="2.06"/>
    <n v="203.94"/>
    <n v="100"/>
    <n v="85.65"/>
    <n v="28"/>
    <s v="Caudal de agua entre batchs"/>
    <s v="Batch Camión"/>
    <n v="2"/>
    <n v="2"/>
    <n v="171.3"/>
    <n v="171.3"/>
    <n v="171.3"/>
    <d v="2022-01-05T00:00:00"/>
    <s v="Programado"/>
    <d v="2022-01-06T00:00:00"/>
    <s v="Minuta YPF 5-1-22"/>
    <s v="Mariana del Pozo"/>
    <m/>
    <m/>
    <m/>
    <m/>
    <s v="Electro Sumergible"/>
    <s v="Batch"/>
    <s v="Q"/>
    <s v="Batch"/>
    <n v="5.7103199999999994"/>
    <n v="85.65"/>
    <n v="85.65"/>
    <n v="85.65"/>
    <n v="1"/>
    <n v="86"/>
    <n v="86"/>
    <n v="86"/>
    <s v="Camioneros"/>
    <m/>
    <n v="1513"/>
    <s v="B"/>
    <s v="SP- 01"/>
    <s v="Señal Picada"/>
  </r>
  <r>
    <s v="BOLLAND &amp; CIA. S.A.U"/>
    <d v="2023-12-01T00:00:00"/>
    <s v="Rincon de los Sauces"/>
    <s v="Señal Picada VAM"/>
    <s v="SP- 09"/>
    <x v="0"/>
    <s v="Pozo productor "/>
    <s v="SP-0294[00]a"/>
    <s v="SP-0294[00]a"/>
    <m/>
    <s v="Integridad y Corrosión"/>
    <s v="Biocida"/>
    <x v="6"/>
    <n v="50600926"/>
    <n v="183.1"/>
    <n v="2.38"/>
    <n v="180.72"/>
    <n v="50"/>
    <n v="94.88"/>
    <n v="35"/>
    <s v="Caudal de agua entre batchs"/>
    <s v="Batch Camión"/>
    <n v="2"/>
    <n v="2"/>
    <n v="189.76"/>
    <n v="189.76"/>
    <n v="189.76"/>
    <d v="2022-01-06T00:00:00"/>
    <s v="Programado"/>
    <d v="2021-01-05T00:00:00"/>
    <s v="Minuta YPF 5-1-22"/>
    <s v="Mariana del Pozo"/>
    <m/>
    <m/>
    <m/>
    <m/>
    <s v="Electro Sumergible"/>
    <s v="Batch"/>
    <s v="Q"/>
    <s v="Batch"/>
    <n v="6.3251999999999997"/>
    <n v="94.88"/>
    <n v="94.88"/>
    <n v="94.88"/>
    <n v="1"/>
    <n v="95"/>
    <n v="95"/>
    <n v="95"/>
    <s v="Camioneros"/>
    <m/>
    <n v="2069"/>
    <s v="B"/>
    <s v="SP- 09"/>
    <s v="Señal Picada"/>
  </r>
  <r>
    <s v="BOLLAND &amp; CIA. S.A.U"/>
    <d v="2023-12-01T00:00:00"/>
    <s v="Rincon de los Sauces"/>
    <s v="Señal Picada VAM"/>
    <s v="SCB- 01"/>
    <x v="2"/>
    <s v="Pozo productor "/>
    <s v="SCB-138a"/>
    <s v="SCB-138a"/>
    <m/>
    <s v="Integridad y Corrosión"/>
    <s v="Biocida"/>
    <x v="6"/>
    <n v="50600926"/>
    <n v="49"/>
    <n v="4.41"/>
    <n v="44.59"/>
    <n v="111"/>
    <n v="23.41"/>
    <n v="35"/>
    <s v="Caudal de agua durante el batch"/>
    <s v="Batch Camión"/>
    <n v="2"/>
    <n v="0"/>
    <n v="46.82"/>
    <n v="0"/>
    <n v="0"/>
    <d v="2021-09-30T00:00:00"/>
    <s v="Programado"/>
    <d v="2021-09-30T00:00:00"/>
    <s v="Minuta YPF 30-9-21"/>
    <s v="Mariana del Pozo"/>
    <m/>
    <m/>
    <m/>
    <m/>
    <s v="Bombeo Mecánico"/>
    <s v="Batch"/>
    <s v="Q"/>
    <s v="Batch"/>
    <n v="1.5606500000000001"/>
    <n v="23.41"/>
    <n v="23.41"/>
    <n v="23.41"/>
    <n v="1"/>
    <n v="23"/>
    <n v="23"/>
    <n v="23"/>
    <s v="SCB CHO "/>
    <m/>
    <n v="2123"/>
    <s v="B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84a"/>
    <s v="SCB-84a"/>
    <m/>
    <s v="Integridad y Corrosión"/>
    <s v="Inhibidor de corrosión"/>
    <x v="3"/>
    <n v="1000232729"/>
    <n v="43"/>
    <n v="1.8919999999999999"/>
    <n v="41.107999999999997"/>
    <n v="467"/>
    <n v="20"/>
    <n v="13"/>
    <s v="Caudal de agua entre batchs"/>
    <s v="Batch Camión"/>
    <n v="2"/>
    <n v="4"/>
    <n v="40"/>
    <n v="80"/>
    <n v="80"/>
    <d v="2021-06-21T00:00:00"/>
    <s v="Programado"/>
    <d v="2021-06-11T00:00:00"/>
    <s v="BND21-IT636-0621"/>
    <s v="Mariana del Pozo"/>
    <m/>
    <m/>
    <m/>
    <m/>
    <s v="Bombeo Mecánico"/>
    <s v="Batch"/>
    <s v="Q"/>
    <s v="Batch"/>
    <n v="0.53440399999999999"/>
    <n v="8.02"/>
    <n v="20"/>
    <n v="20"/>
    <n v="0.2"/>
    <n v="8"/>
    <n v="20"/>
    <n v="20"/>
    <s v="SCB CHO "/>
    <n v="1"/>
    <n v="2337"/>
    <s v="C"/>
    <s v="SCB- 01"/>
    <s v="Señal Cerro Bayo"/>
  </r>
  <r>
    <s v="BOLLAND &amp; CIA. S.A.U"/>
    <d v="2023-12-01T00:00:00"/>
    <s v="Rincon de los Sauces"/>
    <s v="Señal Picada VAM"/>
    <s v="SP- 02"/>
    <x v="0"/>
    <s v="Pozo productor "/>
    <s v="SP-116(I)[00]a"/>
    <s v="SP-116(I)[00]a"/>
    <m/>
    <s v="Integridad y Corrosión"/>
    <s v="Inhibidor de corrosión"/>
    <x v="3"/>
    <n v="1000232729"/>
    <n v="113.4"/>
    <n v="3.629"/>
    <n v="109.771"/>
    <n v="100"/>
    <n v="41.16"/>
    <n v="25"/>
    <s v="Caudal de agua durante el batch"/>
    <s v="Batch Camión"/>
    <n v="2"/>
    <n v="2"/>
    <n v="82.32"/>
    <n v="82.32"/>
    <n v="82.32"/>
    <d v="2021-09-30T00:00:00"/>
    <s v="Programado"/>
    <d v="2021-09-30T00:00:00"/>
    <s v="Minuta YPF 30-9-21"/>
    <s v="Mariana del Pozo"/>
    <m/>
    <m/>
    <m/>
    <m/>
    <s v="Cavidad Progresiva"/>
    <s v="Batch"/>
    <s v="Q"/>
    <s v="Batch"/>
    <n v="2.744275"/>
    <n v="41.16"/>
    <n v="41.16"/>
    <n v="41.16"/>
    <n v="1"/>
    <n v="41"/>
    <n v="41"/>
    <n v="41"/>
    <s v="Camioneros"/>
    <m/>
    <s v="S/D"/>
    <s v="A"/>
    <s v="SP- 02"/>
    <s v="Señal Picada"/>
  </r>
  <r>
    <s v="BOLLAND &amp; CIA. S.A.U"/>
    <d v="2023-12-01T00:00:00"/>
    <s v="Rincon de los Sauces"/>
    <s v="Señal Picada VAM"/>
    <s v="VAM"/>
    <x v="3"/>
    <s v="Pozo productor "/>
    <s v="VAM-45a"/>
    <s v="VAM-45a"/>
    <m/>
    <s v="Integridad y Corrosión"/>
    <s v="Inhibidor de corrosión"/>
    <x v="3"/>
    <n v="1000232729"/>
    <n v="43"/>
    <n v="7.74"/>
    <n v="35.26"/>
    <n v="1048"/>
    <n v="52.89"/>
    <n v="100"/>
    <s v="Caudal de agua entre batchs"/>
    <s v="Batch Camión"/>
    <n v="2"/>
    <n v="2"/>
    <n v="105.78"/>
    <n v="105.78"/>
    <n v="105.78"/>
    <d v="2015-02-03T00:00:00"/>
    <s v="Programado"/>
    <d v="2021-11-03T00:00:00"/>
    <s v="Minuta YPF 3-11-21"/>
    <s v="Mariana del Pozo"/>
    <m/>
    <m/>
    <m/>
    <m/>
    <s v="Bombeo Mecánico"/>
    <s v="Batch"/>
    <s v="Q"/>
    <s v="Batch"/>
    <n v="3.5259999999999998"/>
    <n v="52.89"/>
    <n v="52.89"/>
    <n v="52.89"/>
    <n v="1"/>
    <n v="53"/>
    <n v="53"/>
    <n v="53"/>
    <s v="VAM"/>
    <m/>
    <n v="2966"/>
    <s v="A"/>
    <s v="VAM"/>
    <s v="Volcán Auca Mahuida"/>
  </r>
  <r>
    <s v="BOLLAND &amp; CIA. S.A.U"/>
    <d v="2023-12-01T00:00:00"/>
    <s v="Rincon de los Sauces"/>
    <s v="Señal Picada VAM"/>
    <s v="SP- 09"/>
    <x v="0"/>
    <s v="Pozo productor "/>
    <s v="SP-503a"/>
    <s v="SP-503a"/>
    <m/>
    <s v="Integridad y Corrosión"/>
    <s v="Biocida"/>
    <x v="6"/>
    <n v="50600926"/>
    <n v="29"/>
    <n v="5.6"/>
    <n v="23.4"/>
    <n v="200"/>
    <n v="20"/>
    <n v="50"/>
    <s v="Caudal de agua entre batchs"/>
    <s v="Batch Camión"/>
    <n v="2"/>
    <n v="2"/>
    <n v="40"/>
    <n v="40"/>
    <n v="40"/>
    <d v="2021-04-29T00:00:00"/>
    <s v="Programado"/>
    <d v="2020-12-23T00:00:00"/>
    <s v="BND21-IT550-1220"/>
    <s v="Mariana del Pozo"/>
    <m/>
    <m/>
    <m/>
    <m/>
    <s v="Cavidad Progresiva"/>
    <s v="Batch"/>
    <s v="Q"/>
    <s v="Batch"/>
    <n v="1.17"/>
    <n v="17.55"/>
    <n v="20"/>
    <n v="20"/>
    <n v="1"/>
    <n v="18"/>
    <n v="20"/>
    <n v="20"/>
    <s v="Camioneros"/>
    <m/>
    <n v="1868"/>
    <s v="A"/>
    <s v="SP- 09"/>
    <s v="Señal Picada"/>
  </r>
  <r>
    <s v="BOLLAND &amp; CIA. S.A.U"/>
    <d v="2023-12-01T00:00:00"/>
    <s v="Rincon de los Sauces"/>
    <s v="Señal Picada VAM"/>
    <s v="SP- 06"/>
    <x v="0"/>
    <s v="Pozo productor "/>
    <s v="SP-511a"/>
    <s v="SP-511a"/>
    <m/>
    <s v="Integridad y Corrosión"/>
    <s v="Biocida"/>
    <x v="6"/>
    <n v="50600926"/>
    <n v="30"/>
    <n v="2.94"/>
    <n v="27.06"/>
    <n v="100"/>
    <n v="22.32"/>
    <n v="55"/>
    <s v="Caudal de agua entre batchs"/>
    <s v="Batch Camión"/>
    <n v="2"/>
    <n v="2"/>
    <n v="44.64"/>
    <n v="44.64"/>
    <n v="44.64"/>
    <d v="2023-01-30T00:00:00"/>
    <s v="Programado"/>
    <d v="2023-01-11T00:00:00"/>
    <s v="0008-OESTE-23"/>
    <s v="Mariana del Pozo"/>
    <m/>
    <m/>
    <m/>
    <m/>
    <s v="Cavidad Progresiva"/>
    <s v="Batch"/>
    <s v="Q"/>
    <s v="Batch"/>
    <n v="1.4883"/>
    <n v="22.32"/>
    <n v="22.32"/>
    <n v="22.32"/>
    <n v="1"/>
    <n v="22"/>
    <n v="22"/>
    <n v="22"/>
    <s v="Camioneros"/>
    <m/>
    <s v="S/D"/>
    <s v="A"/>
    <s v="SP- 06"/>
    <s v="Señal Picada"/>
  </r>
  <r>
    <s v="BOLLAND &amp; CIA. S.A.U"/>
    <d v="2023-12-01T00:00:00"/>
    <s v="Rincon de los Sauces"/>
    <s v="Señal Picada VAM"/>
    <s v="SP- 06"/>
    <x v="0"/>
    <s v="Pozo productor "/>
    <s v="SP-511a"/>
    <s v="SP-511a"/>
    <m/>
    <s v="Integridad y Corrosión"/>
    <s v="Inhibidor de corrosión"/>
    <x v="3"/>
    <n v="1000232729"/>
    <n v="30"/>
    <n v="2.94"/>
    <n v="27.06"/>
    <n v="100"/>
    <n v="22.32"/>
    <n v="55"/>
    <s v="Caudal de agua entre batchs"/>
    <s v="Batch Camión"/>
    <n v="2"/>
    <n v="2"/>
    <n v="44.64"/>
    <n v="44.64"/>
    <n v="44.64"/>
    <d v="2023-01-30T00:00:00"/>
    <s v="Programado"/>
    <d v="2023-01-11T00:00:00"/>
    <s v="0008-OESTE-23"/>
    <s v="Mariana del Pozo"/>
    <m/>
    <m/>
    <m/>
    <m/>
    <s v="Cavidad Progresiva"/>
    <s v="Batch"/>
    <s v="Q"/>
    <s v="Batch"/>
    <n v="1.4883"/>
    <n v="22.32"/>
    <n v="22.32"/>
    <n v="22.32"/>
    <n v="1"/>
    <n v="22"/>
    <n v="22"/>
    <n v="22"/>
    <s v="Camioneros"/>
    <m/>
    <s v="S/D"/>
    <s v="A"/>
    <s v="SP- 06"/>
    <s v="Señal Picada"/>
  </r>
  <r>
    <s v="BOLLAND &amp; CIA. S.A.U"/>
    <d v="2023-12-01T00:00:00"/>
    <s v="Rincon de los Sauces"/>
    <s v="Señal Picada VAM"/>
    <s v="VAM"/>
    <x v="3"/>
    <s v="Pozo productor "/>
    <s v="VAM-26a"/>
    <s v="VAM-26a"/>
    <m/>
    <s v="Integridad y Corrosión"/>
    <s v="Biocida"/>
    <x v="6"/>
    <n v="50600926"/>
    <n v="10.5"/>
    <n v="2.625"/>
    <n v="7.875"/>
    <n v="1500"/>
    <n v="20"/>
    <n v="125"/>
    <s v="Caudal de agua entre batchs"/>
    <s v="Batch Camión"/>
    <n v="2"/>
    <n v="2"/>
    <n v="40"/>
    <n v="40"/>
    <n v="40"/>
    <d v="2021-04-29T00:00:00"/>
    <s v="Programado"/>
    <d v="2023-04-12T00:00:00"/>
    <s v="0102-OESTE-23"/>
    <s v="Mariana del Pozo"/>
    <m/>
    <m/>
    <m/>
    <m/>
    <s v="Bombeo Hidráulico"/>
    <s v="Batch"/>
    <s v="Q"/>
    <s v="Batch"/>
    <n v="0.984375"/>
    <n v="14.77"/>
    <n v="20"/>
    <n v="20"/>
    <n v="1"/>
    <n v="15"/>
    <n v="20"/>
    <n v="20"/>
    <s v="VAM"/>
    <m/>
    <n v="1721"/>
    <s v="B"/>
    <s v="VAM"/>
    <s v="Volcán Auca Mahuida"/>
  </r>
  <r>
    <s v="BOLLAND &amp; CIA. S.A.U"/>
    <d v="2023-12-01T00:00:00"/>
    <s v="Rincon de los Sauces"/>
    <s v="Señal Picada VAM"/>
    <s v="SP- 07"/>
    <x v="0"/>
    <s v="Pozo productor "/>
    <s v="SP-476a"/>
    <s v="SP-476a"/>
    <m/>
    <s v="Integridad y Corrosión"/>
    <s v="Biocida"/>
    <x v="6"/>
    <n v="50600926"/>
    <n v="198"/>
    <n v="1.98"/>
    <n v="196.02"/>
    <n v="10"/>
    <n v="102.91"/>
    <n v="35"/>
    <s v="Caudal de agua entre batchs"/>
    <s v="Batch Camión"/>
    <n v="2"/>
    <n v="2"/>
    <n v="205.82"/>
    <n v="205.82"/>
    <n v="205.82"/>
    <d v="2022-10-05T00:00:00"/>
    <s v="Programado"/>
    <d v="2022-10-05T00:00:00"/>
    <s v="Minuta YPF 5/10/22"/>
    <s v="Mariana del Pozo"/>
    <m/>
    <m/>
    <m/>
    <m/>
    <s v="Electro Sumergible"/>
    <s v="Batch"/>
    <s v="Q"/>
    <s v="Batch"/>
    <n v="6.8607000000000005"/>
    <n v="102.91"/>
    <n v="102.91"/>
    <n v="102.91"/>
    <n v="1"/>
    <n v="103"/>
    <n v="103"/>
    <n v="103"/>
    <s v="Camioneros"/>
    <m/>
    <n v="1512"/>
    <s v="A"/>
    <s v="SP- 07"/>
    <s v="Señal Picada"/>
  </r>
  <r>
    <s v="BOLLAND &amp; CIA. S.A.U"/>
    <d v="2023-12-01T00:00:00"/>
    <s v="Rincon de los Sauces"/>
    <s v="Señal Picada VAM"/>
    <s v="SP- 06"/>
    <x v="0"/>
    <s v="Pozo productor "/>
    <s v="SP-307a"/>
    <s v="SP-307a"/>
    <m/>
    <s v="Integridad y Corrosión"/>
    <s v="Inhibidor de corrosión"/>
    <x v="3"/>
    <n v="1000232729"/>
    <n v="22.7"/>
    <n v="1.4750000000000001"/>
    <n v="21.225000000000001"/>
    <n v="10"/>
    <n v="20"/>
    <n v="50"/>
    <s v="Caudal de agua entre batchs"/>
    <s v="Batch Camión"/>
    <n v="2"/>
    <n v="2"/>
    <n v="40"/>
    <n v="40"/>
    <n v="40"/>
    <d v="2020-01-21T00:00:00"/>
    <s v="Programado"/>
    <d v="2021-07-07T00:00:00"/>
    <s v="BND21-IT646-0721"/>
    <s v="Mariana del Pozo"/>
    <m/>
    <m/>
    <m/>
    <m/>
    <s v="Cavidad Progresiva"/>
    <s v="Batch"/>
    <s v="Q"/>
    <s v="Batch"/>
    <n v="1.06125"/>
    <n v="15.92"/>
    <n v="20"/>
    <n v="20"/>
    <n v="1"/>
    <n v="16"/>
    <n v="20"/>
    <n v="20"/>
    <s v="Camioneros"/>
    <m/>
    <n v="1613"/>
    <s v="C"/>
    <s v="SP- 06"/>
    <s v="Señal Picada"/>
  </r>
  <r>
    <s v="BOLLAND &amp; CIA. S.A.U"/>
    <d v="2023-12-01T00:00:00"/>
    <s v="Rincon de los Sauces"/>
    <s v="Señal Picada VAM"/>
    <s v=""/>
    <x v="0"/>
    <s v="Pozo productor "/>
    <s v="SP-440a"/>
    <s v="SP-440a"/>
    <m/>
    <s v="Integridad y Corrosión"/>
    <s v="Biocida"/>
    <x v="6"/>
    <n v="50600926"/>
    <n v="48.5"/>
    <n v="1.6970000000000001"/>
    <n v="46.802999999999997"/>
    <n v="0"/>
    <n v="35.1"/>
    <n v="50"/>
    <s v="Caudal de agua entre batchs"/>
    <s v="Batch Camión"/>
    <n v="2"/>
    <n v="2"/>
    <n v="70.2"/>
    <n v="70.2"/>
    <n v="70.2"/>
    <d v="2022-02-07T00:00:00"/>
    <s v="Programado"/>
    <d v="2022-02-02T00:00:00"/>
    <s v="0025-OESTE-22"/>
    <s v="Mariana del Pozo"/>
    <m/>
    <m/>
    <m/>
    <m/>
    <s v="Cavidad Progresiva"/>
    <s v="Batch"/>
    <s v="Q"/>
    <s v="Batch"/>
    <n v="2.3401499999999995"/>
    <n v="35.1"/>
    <n v="35.1"/>
    <n v="35.1"/>
    <n v="1"/>
    <n v="35"/>
    <n v="35"/>
    <n v="35"/>
    <s v="Camioneros"/>
    <m/>
    <s v="S/D"/>
    <s v="B"/>
    <s v=""/>
    <s v="Señal Picada"/>
  </r>
  <r>
    <s v="BOLLAND &amp; CIA. S.A.U"/>
    <d v="2023-12-01T00:00:00"/>
    <s v="Rincon de los Sauces"/>
    <s v="Señal Picada VAM"/>
    <s v=""/>
    <x v="0"/>
    <s v="Pozo productor "/>
    <s v="SP-440a"/>
    <s v="SP-440a"/>
    <m/>
    <s v="Integridad y Corrosión"/>
    <s v="Inhibidor de corrosión"/>
    <x v="3"/>
    <n v="1000232729"/>
    <n v="48.5"/>
    <n v="1.6970000000000001"/>
    <n v="46.802999999999997"/>
    <n v="0"/>
    <n v="35.1"/>
    <n v="50"/>
    <s v="Caudal de agua entre batchs"/>
    <s v="Batch Camión"/>
    <n v="2"/>
    <n v="2"/>
    <n v="70.2"/>
    <n v="70.2"/>
    <n v="70.2"/>
    <d v="2022-02-07T00:00:00"/>
    <s v="Programado"/>
    <d v="2022-02-02T00:00:00"/>
    <s v="0025-OESTE-22"/>
    <s v="Mariana del Pozo"/>
    <m/>
    <m/>
    <m/>
    <m/>
    <s v="Cavidad Progresiva"/>
    <s v="Batch"/>
    <s v="Q"/>
    <s v="Batch"/>
    <n v="2.3401499999999995"/>
    <n v="35.1"/>
    <n v="35.1"/>
    <n v="35.1"/>
    <n v="1"/>
    <n v="35"/>
    <n v="35"/>
    <n v="35"/>
    <s v="Camioneros"/>
    <m/>
    <s v="S/D"/>
    <s v="B"/>
    <s v=""/>
    <s v="Señal Picada"/>
  </r>
  <r>
    <s v="BOLLAND &amp; CIA. S.A.U"/>
    <d v="2023-12-01T00:00:00"/>
    <s v="Rincon de los Sauces"/>
    <s v="Señal Picada VAM"/>
    <s v="SP- 06"/>
    <x v="0"/>
    <s v="Pozo productor "/>
    <s v="SP-307a"/>
    <s v="SP-307a"/>
    <m/>
    <s v="Integridad y Corrosión"/>
    <s v="Biocida"/>
    <x v="6"/>
    <n v="50600926"/>
    <n v="22.7"/>
    <n v="1.4750000000000001"/>
    <n v="21.225000000000001"/>
    <n v="10"/>
    <n v="20"/>
    <n v="40"/>
    <s v="Caudal de agua entre batchs"/>
    <s v="Batch Camión"/>
    <n v="2"/>
    <n v="2"/>
    <n v="40"/>
    <n v="40"/>
    <n v="40"/>
    <d v="2020-01-21T00:00:00"/>
    <s v="Programado"/>
    <d v="2021-07-07T00:00:00"/>
    <s v="BND21-IT646-0721"/>
    <s v="Mariana del Pozo"/>
    <m/>
    <m/>
    <m/>
    <m/>
    <s v="Cavidad Progresiva"/>
    <s v="Batch"/>
    <s v="Q"/>
    <s v="Batch"/>
    <n v="0.84899999999999998"/>
    <n v="12.74"/>
    <n v="20"/>
    <n v="20"/>
    <n v="1"/>
    <n v="13"/>
    <n v="20"/>
    <n v="20"/>
    <s v="Camioneros"/>
    <m/>
    <n v="1613"/>
    <s v="C"/>
    <s v="SP- 06"/>
    <s v="Señal Picada"/>
  </r>
  <r>
    <s v="BOLLAND &amp; CIA. S.A.U"/>
    <d v="2023-12-01T00:00:00"/>
    <s v="Rincon de los Sauces"/>
    <s v="Señal Picada VAM"/>
    <s v="PB- 01"/>
    <x v="1"/>
    <s v="Pozo productor "/>
    <s v="PuB-123"/>
    <s v="PuB-123"/>
    <m/>
    <s v="Integridad y Corrosión"/>
    <s v="Inhibidor de corrosión"/>
    <x v="3"/>
    <n v="1000232729"/>
    <n v="16.3"/>
    <n v="1.956"/>
    <n v="14.343999999999999"/>
    <n v="0"/>
    <n v="47.34"/>
    <n v="110"/>
    <s v="Caudal de agua entre batchs"/>
    <s v="Batch Camión"/>
    <n v="1"/>
    <n v="1"/>
    <n v="47.34"/>
    <n v="47.34"/>
    <n v="47.34"/>
    <d v="2019-09-27T00:00:00"/>
    <s v="Programado"/>
    <d v="2019-08-22T00:00:00"/>
    <s v="BND21-IT418-0819"/>
    <s v="Mariana del Pozo"/>
    <m/>
    <m/>
    <m/>
    <m/>
    <s v="Cavidad Progresiva"/>
    <s v="Batch"/>
    <s v="M"/>
    <s v="Batch"/>
    <n v="1.5778399999999999"/>
    <n v="47.34"/>
    <n v="47.34"/>
    <n v="47.34"/>
    <n v="1"/>
    <n v="47"/>
    <n v="47"/>
    <n v="47"/>
    <s v="Camioneros"/>
    <m/>
    <n v="1629"/>
    <s v="B"/>
    <s v="PB- 01"/>
    <s v="Punta Barda"/>
  </r>
  <r>
    <s v="BOLLAND &amp; CIA. S.A.U"/>
    <d v="2023-12-01T00:00:00"/>
    <s v="Rincon de los Sauces"/>
    <s v="Señal Picada VAM"/>
    <s v="PB- 03"/>
    <x v="1"/>
    <s v="Pozo productor "/>
    <s v="PuB-109a"/>
    <s v="PuB-109a"/>
    <m/>
    <s v="Integridad y Corrosión"/>
    <s v="Inhibidor de corrosión"/>
    <x v="3"/>
    <n v="1000232729"/>
    <n v="48.3"/>
    <n v="2.56"/>
    <n v="45.74"/>
    <n v="10"/>
    <n v="24.01"/>
    <n v="35"/>
    <s v="Caudal de agua entre batchs"/>
    <s v="Batch Camión"/>
    <n v="2"/>
    <n v="2"/>
    <n v="48.02"/>
    <n v="48.02"/>
    <n v="48.02"/>
    <d v="2023-01-30T00:00:00"/>
    <s v="Programado"/>
    <d v="2023-01-17T00:00:00"/>
    <s v="0016-OESTE-23"/>
    <s v="Mariana del Pozo"/>
    <m/>
    <m/>
    <m/>
    <m/>
    <s v="Bombeo Mecánico"/>
    <s v="Batch"/>
    <s v="Q"/>
    <s v="Batch"/>
    <n v="1.6009"/>
    <n v="24.01"/>
    <n v="24.01"/>
    <n v="24.01"/>
    <n v="1"/>
    <n v="24"/>
    <n v="24"/>
    <n v="24"/>
    <s v="Camioneros"/>
    <m/>
    <n v="1919"/>
    <s v="B"/>
    <s v="PB- 03"/>
    <s v="Punta Barda"/>
  </r>
  <r>
    <s v="BOLLAND &amp; CIA. S.A.U"/>
    <d v="2023-12-01T00:00:00"/>
    <s v="Rincon de los Sauces"/>
    <s v="Señal Picada VAM"/>
    <s v="PB- 01"/>
    <x v="1"/>
    <s v="Pozo productor "/>
    <s v="PuB-123"/>
    <s v="PuB-123"/>
    <m/>
    <s v="Integridad y Corrosión"/>
    <s v="Biocida"/>
    <x v="6"/>
    <n v="50600926"/>
    <n v="16.3"/>
    <n v="1.956"/>
    <n v="14.343999999999999"/>
    <n v="0"/>
    <n v="71"/>
    <n v="165"/>
    <s v="Caudal de agua entre batchs"/>
    <s v="Batch Camión"/>
    <n v="1"/>
    <n v="1"/>
    <n v="71"/>
    <n v="71"/>
    <n v="71"/>
    <d v="2019-09-27T00:00:00"/>
    <s v="Programado"/>
    <d v="2019-08-22T00:00:00"/>
    <s v="BND21-IT418-0819"/>
    <s v="Mariana del Pozo"/>
    <m/>
    <m/>
    <m/>
    <m/>
    <s v="Cavidad Progresiva"/>
    <s v="Batch"/>
    <s v="M"/>
    <s v="Batch"/>
    <n v="2.3667599999999998"/>
    <n v="71"/>
    <n v="71"/>
    <n v="71"/>
    <n v="1"/>
    <n v="71"/>
    <n v="71"/>
    <n v="71"/>
    <s v="Camioneros"/>
    <m/>
    <n v="1629"/>
    <s v="B"/>
    <s v="PB- 01"/>
    <s v="Punta Barda"/>
  </r>
  <r>
    <s v="BOLLAND &amp; CIA. S.A.U"/>
    <d v="2023-12-01T00:00:00"/>
    <s v="Rincon de los Sauces"/>
    <s v="Señal Picada VAM"/>
    <s v="PB- 01"/>
    <x v="1"/>
    <s v="Pozo productor "/>
    <s v="PuB-203[00]a"/>
    <s v="PuB-203[00]a"/>
    <m/>
    <s v="Integridad y Corrosión"/>
    <s v="Inhibidor de corrosión"/>
    <x v="3"/>
    <n v="1000232729"/>
    <n v="74.8"/>
    <n v="6.3579999999999997"/>
    <n v="68.441999999999993"/>
    <n v="2"/>
    <n v="35.93"/>
    <n v="35"/>
    <s v="Caudal de agua entre batchs"/>
    <s v="Batch Camión"/>
    <n v="2"/>
    <n v="2"/>
    <n v="71.86"/>
    <n v="71.86"/>
    <n v="71.86"/>
    <d v="2021-09-30T00:00:00"/>
    <s v="Programado"/>
    <d v="2021-09-30T00:00:00"/>
    <s v="Minuta YPF 30-9-21"/>
    <s v="Mariana del Pozo"/>
    <m/>
    <m/>
    <m/>
    <m/>
    <s v="Cavidad Progresiva"/>
    <s v="Batch"/>
    <s v="Q"/>
    <s v="Batch&amp;Recirc"/>
    <n v="2.39547"/>
    <n v="35.93"/>
    <n v="35.93"/>
    <n v="35.93"/>
    <n v="1"/>
    <n v="36"/>
    <n v="36"/>
    <n v="36"/>
    <s v="Camioneros"/>
    <m/>
    <n v="1632"/>
    <s v="A"/>
    <s v="PB- 01"/>
    <s v="Punta Barda"/>
  </r>
  <r>
    <s v="BOLLAND &amp; CIA. S.A.U"/>
    <d v="2023-12-01T00:00:00"/>
    <s v="Rincon de los Sauces"/>
    <s v="Señal Picada VAM"/>
    <s v="PB- 01"/>
    <x v="1"/>
    <s v="Pozo productor "/>
    <s v="PuB-203[00]a"/>
    <s v="PuB-203[00]a"/>
    <m/>
    <s v="Integridad y Corrosión"/>
    <s v="Biocida"/>
    <x v="6"/>
    <n v="50600926"/>
    <n v="74.8"/>
    <n v="6.3579999999999997"/>
    <n v="68.441999999999993"/>
    <n v="2"/>
    <n v="35.93"/>
    <n v="35"/>
    <s v="Caudal de agua entre batchs"/>
    <s v="Batch Camión"/>
    <n v="2"/>
    <n v="2"/>
    <n v="71.86"/>
    <n v="71.86"/>
    <n v="71.86"/>
    <d v="2021-09-30T00:00:00"/>
    <s v="Programado"/>
    <d v="2021-09-30T00:00:00"/>
    <s v="Minuta YPF 30-9-21"/>
    <s v="Mariana del Pozo"/>
    <m/>
    <m/>
    <m/>
    <m/>
    <s v="Cavidad Progresiva"/>
    <s v="Batch"/>
    <s v="Q"/>
    <s v="Batch"/>
    <n v="2.39547"/>
    <n v="35.93"/>
    <n v="35.93"/>
    <n v="35.93"/>
    <n v="1"/>
    <n v="36"/>
    <n v="36"/>
    <n v="36"/>
    <s v="Camioneros"/>
    <m/>
    <n v="1632"/>
    <s v="A"/>
    <s v="PB- 01"/>
    <s v="Punta Barda"/>
  </r>
  <r>
    <s v="BOLLAND &amp; CIA. S.A.U"/>
    <d v="2023-12-01T00:00:00"/>
    <s v="Rincon de los Sauces"/>
    <s v="Señal Picada VAM"/>
    <s v="PB- 01"/>
    <x v="1"/>
    <s v="Pozo productor "/>
    <s v="PuB-128a"/>
    <s v="PuB-128a"/>
    <m/>
    <s v="Integridad y Corrosión"/>
    <s v="Inhibidor de corrosión"/>
    <x v="3"/>
    <n v="1000232729"/>
    <n v="56.6"/>
    <n v="3.6219999999999999"/>
    <n v="52.978000000000002"/>
    <n v="2"/>
    <n v="39.729999999999997"/>
    <n v="50"/>
    <s v="Caudal de agua entre batchs"/>
    <s v="Batch Camión"/>
    <n v="2"/>
    <n v="2"/>
    <n v="79.459999999999994"/>
    <n v="79.459999999999994"/>
    <n v="79.459999999999994"/>
    <d v="2011-07-13T00:00:00"/>
    <s v="Programado"/>
    <d v="2020-11-20T00:00:00"/>
    <s v="BND21-IT515-1020"/>
    <s v="Mariana del Pozo"/>
    <m/>
    <m/>
    <m/>
    <m/>
    <s v="Cavidad Progresiva"/>
    <s v="Batch"/>
    <s v="Q"/>
    <s v="Batch"/>
    <n v="2.6489000000000003"/>
    <n v="39.729999999999997"/>
    <n v="39.729999999999997"/>
    <n v="39.729999999999997"/>
    <n v="1"/>
    <n v="40"/>
    <n v="40"/>
    <n v="40"/>
    <s v="SP 1"/>
    <m/>
    <n v="2501"/>
    <s v="B"/>
    <s v="PB- 01"/>
    <s v="Punta Barda"/>
  </r>
  <r>
    <s v="BOLLAND &amp; CIA. S.A.U"/>
    <d v="2023-12-01T00:00:00"/>
    <s v="Rincon de los Sauces"/>
    <s v="Señal Picada VAM"/>
    <s v="PB- 01"/>
    <x v="1"/>
    <s v="Pozo productor "/>
    <s v="PuB-136[00]a"/>
    <s v="PuB-136[00]a"/>
    <m/>
    <s v="Integridad y Corrosión"/>
    <s v="Inhibidor de corrosión"/>
    <x v="3"/>
    <n v="1000232729"/>
    <n v="123.9"/>
    <n v="3.3450000000000002"/>
    <n v="120.55500000000001"/>
    <n v="2"/>
    <n v="72.33"/>
    <n v="40"/>
    <s v="Caudal de agua entre batchs"/>
    <s v="Batch Camión"/>
    <n v="2"/>
    <n v="2"/>
    <n v="144.66"/>
    <n v="144.66"/>
    <n v="144.66"/>
    <d v="2016-04-27T00:00:00"/>
    <s v="Programado"/>
    <d v="2022-09-27T00:00:00"/>
    <s v="0265-OESTE-22"/>
    <m/>
    <m/>
    <m/>
    <m/>
    <m/>
    <s v="Cavidad Progresiva"/>
    <s v="Batch"/>
    <s v="Q"/>
    <s v="Batch"/>
    <n v="4.8222000000000005"/>
    <n v="72.33"/>
    <n v="72.33"/>
    <n v="72.33"/>
    <n v="1"/>
    <n v="72"/>
    <n v="72"/>
    <n v="72"/>
    <s v="Camioneros"/>
    <m/>
    <s v="S/D"/>
    <s v="A"/>
    <s v="PB- 01"/>
    <s v="Punta Barda"/>
  </r>
  <r>
    <s v="BOLLAND &amp; CIA. S.A.U"/>
    <d v="2023-12-01T00:00:00"/>
    <s v="Rincon de los Sauces"/>
    <s v="Señal Picada VAM"/>
    <s v="PB- 01"/>
    <x v="1"/>
    <s v="Pozo productor "/>
    <s v="PuB-5"/>
    <s v="PuB-5"/>
    <m/>
    <s v="Integridad y Corrosión"/>
    <s v="Inhibidor de corrosión"/>
    <x v="3"/>
    <n v="1000232729"/>
    <n v="0"/>
    <n v="0"/>
    <n v="0"/>
    <n v="0"/>
    <n v="20"/>
    <n v="23"/>
    <s v="Caudal de agua entre batchs"/>
    <s v="Batch Camión"/>
    <n v="1"/>
    <n v="0"/>
    <n v="20"/>
    <n v="0"/>
    <n v="0"/>
    <d v="2012-08-15T00:00:00"/>
    <s v="Programado"/>
    <d v="2020-06-30T00:00:00"/>
    <s v="BNDFI 0001-8 - Minuta YPF 30-06-2020"/>
    <s v="Mariana del Pozo"/>
    <m/>
    <m/>
    <m/>
    <m/>
    <s v=""/>
    <s v="Batch"/>
    <s v="M"/>
    <s v="Batch"/>
    <n v="0"/>
    <n v="0"/>
    <n v="20"/>
    <n v="20"/>
    <n v="1"/>
    <n v="0"/>
    <n v="20"/>
    <n v="20"/>
    <s v="Camioneros"/>
    <m/>
    <n v="1514"/>
    <s v="S/C"/>
    <s v="PB- 01"/>
    <s v="Punta Barda"/>
  </r>
  <r>
    <s v="BOLLAND &amp; CIA. S.A.U"/>
    <d v="2023-12-01T00:00:00"/>
    <s v="Rincon de los Sauces"/>
    <s v="Señal Picada VAM"/>
    <s v="PB- 01"/>
    <x v="1"/>
    <s v="Pozo productor "/>
    <s v="PuB-57"/>
    <s v="PuB-57"/>
    <m/>
    <s v="Integridad y Corrosión"/>
    <s v="Inhibidor de corrosión"/>
    <x v="3"/>
    <n v="1000232729"/>
    <n v="108.5"/>
    <n v="4.2309999999999999"/>
    <n v="104.26900000000001"/>
    <n v="2"/>
    <n v="70.38"/>
    <n v="45"/>
    <s v="Caudal de agua entre batchs"/>
    <s v="Batch Camión"/>
    <n v="2"/>
    <n v="2"/>
    <n v="140.76"/>
    <n v="140.76"/>
    <n v="140.76"/>
    <d v="2013-07-31T00:00:00"/>
    <s v="Programado"/>
    <d v="2020-09-14T00:00:00"/>
    <s v="BND21-IT510-0920"/>
    <m/>
    <m/>
    <m/>
    <m/>
    <m/>
    <s v="Cavidad Progresiva"/>
    <s v="Batch"/>
    <s v="Q"/>
    <s v="Batch"/>
    <n v="4.6921050000000006"/>
    <n v="70.38"/>
    <n v="70.38"/>
    <n v="70.38"/>
    <n v="1"/>
    <n v="70"/>
    <n v="70"/>
    <n v="70"/>
    <s v="Camioneros"/>
    <m/>
    <s v="S/D"/>
    <s v="A"/>
    <s v="PB- 01"/>
    <s v="Punta Barda"/>
  </r>
  <r>
    <s v="BOLLAND &amp; CIA. S.A.U"/>
    <d v="2023-12-01T00:00:00"/>
    <s v="Rincon de los Sauces"/>
    <s v="Señal Picada VAM"/>
    <s v="PB- 01"/>
    <x v="1"/>
    <s v="Pozo productor "/>
    <s v="PuB-202[00]a"/>
    <s v="PuB-202[00]a"/>
    <m/>
    <s v="Integridad y Corrosión"/>
    <s v="Biocida"/>
    <x v="6"/>
    <n v="50600926"/>
    <n v="56.6"/>
    <n v="5.2069999999999999"/>
    <n v="51.393000000000001"/>
    <n v="2"/>
    <n v="26.98"/>
    <n v="35"/>
    <s v="Caudal de agua entre batchs"/>
    <s v="Batch Camión"/>
    <n v="2"/>
    <n v="2"/>
    <n v="53.96"/>
    <n v="53.96"/>
    <n v="53.96"/>
    <d v="2021-03-21T00:00:00"/>
    <s v="Programado"/>
    <d v="2021-03-04T00:00:00"/>
    <s v="BND21-IT588-0321"/>
    <s v="Mariana del Pozo"/>
    <m/>
    <m/>
    <m/>
    <m/>
    <s v="Cavidad Progresiva"/>
    <s v="Batch"/>
    <s v="Q"/>
    <s v="Batch"/>
    <n v="1.7987550000000001"/>
    <n v="26.98"/>
    <n v="26.98"/>
    <n v="26.98"/>
    <n v="1"/>
    <n v="27"/>
    <n v="27"/>
    <n v="27"/>
    <s v="Camioneros"/>
    <m/>
    <n v="1554"/>
    <s v="A"/>
    <s v="PB- 01"/>
    <s v="Punta Barda"/>
  </r>
  <r>
    <s v="BOLLAND &amp; CIA. S.A.U"/>
    <d v="2023-12-01T00:00:00"/>
    <s v="Rincon de los Sauces"/>
    <s v="Señal Picada VAM"/>
    <s v="PB- 01"/>
    <x v="1"/>
    <s v="Pozo productor "/>
    <s v="PuB-125a"/>
    <s v="PuB-125a"/>
    <m/>
    <s v="Integridad y Corrosión"/>
    <s v="Biocida"/>
    <x v="6"/>
    <n v="50600926"/>
    <n v="88.3"/>
    <n v="1.766"/>
    <n v="86.534000000000006"/>
    <n v="2"/>
    <n v="45.43"/>
    <n v="35"/>
    <s v="Caudal de agua entre batchs"/>
    <s v="Batch Camión"/>
    <n v="2"/>
    <n v="0"/>
    <n v="90.86"/>
    <n v="0"/>
    <n v="0"/>
    <d v="2022-01-31T00:00:00"/>
    <s v="Programado"/>
    <d v="2022-01-07T00:00:00"/>
    <s v="0002-OESTE-22"/>
    <s v="Mariana del Pozo"/>
    <m/>
    <m/>
    <m/>
    <m/>
    <s v="Cavidad Progresiva"/>
    <s v="Batch"/>
    <s v="Q"/>
    <s v="Batch"/>
    <n v="3.0286900000000001"/>
    <n v="45.43"/>
    <n v="45.43"/>
    <n v="45.43"/>
    <n v="1"/>
    <n v="45"/>
    <n v="45"/>
    <n v="45"/>
    <s v="Camioneros"/>
    <m/>
    <n v="2420"/>
    <s v="B"/>
    <s v="PB- 01"/>
    <s v="Punta Barda"/>
  </r>
  <r>
    <s v="BOLLAND &amp; CIA. S.A.U"/>
    <d v="2023-12-01T00:00:00"/>
    <s v="Rincon de los Sauces"/>
    <s v="Señal Picada VAM"/>
    <s v="PB- 04"/>
    <x v="1"/>
    <s v="Pozo productor "/>
    <s v="PuB.a-166[00]a"/>
    <s v="PuB.a-166[00]a"/>
    <m/>
    <s v="Integridad y Corrosión"/>
    <s v="Inhibidor de corrosión"/>
    <x v="3"/>
    <n v="1000232729"/>
    <n v="15.3"/>
    <n v="0.76500000000000001"/>
    <n v="14.535"/>
    <n v="2"/>
    <n v="20"/>
    <n v="40"/>
    <s v="Caudal de agua entre batchs"/>
    <s v="Batch Camión"/>
    <n v="2"/>
    <n v="2"/>
    <n v="40"/>
    <n v="40"/>
    <n v="40"/>
    <d v="2019-02-22T00:00:00"/>
    <s v="Programado"/>
    <d v="2019-11-28T00:00:00"/>
    <s v="BND21-IT475-1119"/>
    <s v="Mariana del Pozo"/>
    <m/>
    <m/>
    <m/>
    <m/>
    <s v="Cavidad Progresiva"/>
    <s v="Batch"/>
    <s v="Q"/>
    <s v="Batch"/>
    <n v="0.58140000000000003"/>
    <n v="8.7200000000000006"/>
    <n v="20"/>
    <n v="20"/>
    <n v="1"/>
    <n v="9"/>
    <n v="20"/>
    <n v="20"/>
    <s v="Camioneros"/>
    <m/>
    <n v="1492"/>
    <s v="A"/>
    <s v="PB- 04"/>
    <s v="Punta Barda"/>
  </r>
  <r>
    <s v="BOLLAND &amp; CIA. S.A.U"/>
    <d v="2023-12-01T00:00:00"/>
    <s v="Rincon de los Sauces"/>
    <s v="Señal Picada VAM"/>
    <s v="PB- 04"/>
    <x v="1"/>
    <s v="Pozo productor "/>
    <s v="PuB.a-80"/>
    <s v="PuB.a-80"/>
    <m/>
    <s v="Integridad y Corrosión"/>
    <s v="Inhibidor de corrosión"/>
    <x v="3"/>
    <n v="1000232729"/>
    <n v="11"/>
    <n v="4.07"/>
    <n v="6.93"/>
    <n v="2"/>
    <n v="22.87"/>
    <n v="110"/>
    <s v="Caudal de agua entre batchs"/>
    <s v="Batch Camión"/>
    <n v="1"/>
    <n v="1"/>
    <n v="22.87"/>
    <n v="22.87"/>
    <n v="22.87"/>
    <d v="2017-01-18T00:00:00"/>
    <s v="Programado"/>
    <d v="2017-01-25T00:00:00"/>
    <s v="BND21-IT109-0117"/>
    <s v="Mariana del Pozo"/>
    <m/>
    <m/>
    <m/>
    <m/>
    <s v="Cavidad Progresiva"/>
    <s v="Batch"/>
    <s v="M"/>
    <s v="Batch"/>
    <n v="0.76229999999999998"/>
    <n v="22.87"/>
    <n v="22.87"/>
    <n v="22.87"/>
    <n v="1"/>
    <n v="23"/>
    <n v="23"/>
    <n v="23"/>
    <s v="Camioneros"/>
    <m/>
    <n v="2533"/>
    <s v="A"/>
    <s v="PB- 04"/>
    <s v="Punta Barda"/>
  </r>
  <r>
    <s v="BOLLAND &amp; CIA. S.A.U"/>
    <d v="2023-12-01T00:00:00"/>
    <s v="Rincon de los Sauces"/>
    <s v="Señal Picada VAM"/>
    <s v="PB- 02"/>
    <x v="1"/>
    <s v="Pozo productor "/>
    <s v="PuB-147a"/>
    <s v="PuB-147a"/>
    <m/>
    <s v="Integridad y Corrosión"/>
    <s v="Inhibidor de corrosión"/>
    <x v="3"/>
    <n v="1000232729"/>
    <n v="127.4"/>
    <n v="0.127"/>
    <n v="127.273"/>
    <n v="10"/>
    <n v="57.27"/>
    <n v="30"/>
    <s v="Caudal de agua entre batchs"/>
    <s v="Batch Camión"/>
    <n v="2"/>
    <n v="0"/>
    <n v="114.54"/>
    <n v="0"/>
    <n v="0"/>
    <d v="2013-06-13T00:00:00"/>
    <s v="Programado"/>
    <d v="2020-09-14T00:00:00"/>
    <s v="BND21-IT509-0920"/>
    <m/>
    <m/>
    <m/>
    <m/>
    <m/>
    <s v="Cavidad Progresiva"/>
    <s v="Batch"/>
    <s v="Q"/>
    <s v="Batch"/>
    <n v="3.81819"/>
    <n v="57.27"/>
    <n v="57.27"/>
    <n v="57.27"/>
    <n v="1"/>
    <n v="57"/>
    <n v="57"/>
    <n v="57"/>
    <s v="Camioneros"/>
    <m/>
    <n v="2838"/>
    <s v="B"/>
    <s v="PB- 02"/>
    <s v="Punta Barda"/>
  </r>
  <r>
    <s v="BOLLAND &amp; CIA. S.A.U"/>
    <d v="2023-12-01T00:00:00"/>
    <s v="Rincon de los Sauces"/>
    <s v="Señal Picada VAM"/>
    <s v="PB- 03"/>
    <x v="1"/>
    <s v="Pozo productor "/>
    <s v="PuB-153a"/>
    <s v="PuB-153a"/>
    <m/>
    <s v="Integridad y Corrosión"/>
    <s v="Inhibidor de corrosión"/>
    <x v="3"/>
    <n v="1000232729"/>
    <n v="114.4"/>
    <n v="3.306"/>
    <n v="111.09399999999999"/>
    <n v="10"/>
    <n v="41.66"/>
    <n v="25"/>
    <s v="Caudal de agua entre batchs"/>
    <s v="Batch Camión"/>
    <n v="2"/>
    <n v="0"/>
    <n v="83.32"/>
    <n v="0"/>
    <n v="0"/>
    <d v="2021-07-21T00:00:00"/>
    <s v="Programado"/>
    <d v="2021-05-19T00:00:00"/>
    <s v="BND21-IT625-0521"/>
    <s v="Mariana del Pozo"/>
    <m/>
    <m/>
    <m/>
    <m/>
    <s v="Cavidad Progresiva"/>
    <s v="Batch"/>
    <s v="Q"/>
    <s v="Batch"/>
    <n v="2.7773499999999998"/>
    <n v="41.66"/>
    <n v="41.66"/>
    <n v="41.66"/>
    <n v="1"/>
    <n v="42"/>
    <n v="42"/>
    <n v="42"/>
    <s v="Camioneros"/>
    <m/>
    <n v="2246"/>
    <s v="A"/>
    <s v="PB- 03"/>
    <s v="Punta Barda"/>
  </r>
  <r>
    <s v="BOLLAND &amp; CIA. S.A.U"/>
    <d v="2023-12-01T00:00:00"/>
    <s v="Rincon de los Sauces"/>
    <s v="Señal Picada VAM"/>
    <s v="PB- 02"/>
    <x v="1"/>
    <s v="Pozo productor "/>
    <s v="PuB-31"/>
    <s v="PuB-31"/>
    <m/>
    <s v="Integridad y Corrosión"/>
    <s v="Inhibidor de corrosión"/>
    <x v="3"/>
    <n v="1000232729"/>
    <n v="217.5"/>
    <n v="7.3949999999999996"/>
    <n v="210.10499999999999"/>
    <n v="2"/>
    <n v="66.180000000000007"/>
    <n v="45"/>
    <s v="Caudal de agua entre batchs"/>
    <s v="Batch Camión"/>
    <n v="4"/>
    <n v="0"/>
    <n v="264.72000000000003"/>
    <n v="0"/>
    <n v="0"/>
    <d v="2017-11-01T00:00:00"/>
    <s v="Programado"/>
    <d v="2017-11-01T00:00:00"/>
    <s v="BND21-IT156-1017"/>
    <s v="Mariana del Pozo"/>
    <m/>
    <m/>
    <m/>
    <m/>
    <s v="Cavidad Progresiva"/>
    <s v="Batch"/>
    <s v="S"/>
    <s v="Batch"/>
    <n v="9.4547249999999998"/>
    <n v="66.180000000000007"/>
    <n v="66.180000000000007"/>
    <n v="66.180000000000007"/>
    <n v="1"/>
    <n v="66"/>
    <n v="66"/>
    <n v="66"/>
    <s v="Camioneros"/>
    <m/>
    <n v="2265"/>
    <s v="A"/>
    <s v="PB- 02"/>
    <s v="Punta Barda"/>
  </r>
  <r>
    <s v="BOLLAND &amp; CIA. S.A.U"/>
    <d v="2023-12-01T00:00:00"/>
    <s v="Rincon de los Sauces"/>
    <s v="Señal Picada VAM"/>
    <s v="PB- 02"/>
    <x v="1"/>
    <s v="Pozo productor "/>
    <s v="PuB-31"/>
    <s v="PuB-31"/>
    <m/>
    <s v="Integridad y Corrosión"/>
    <s v="Biocida"/>
    <x v="6"/>
    <n v="50600926"/>
    <n v="217.5"/>
    <n v="7.3949999999999996"/>
    <n v="210.10499999999999"/>
    <n v="2"/>
    <n v="63.03"/>
    <n v="20"/>
    <s v="Caudal de agua entre batchs"/>
    <s v="Batch Camión"/>
    <n v="2"/>
    <n v="2"/>
    <n v="126.06"/>
    <n v="126.06"/>
    <n v="126.06"/>
    <d v="2017-11-01T00:00:00"/>
    <s v="Programado"/>
    <d v="2017-11-01T00:00:00"/>
    <s v="BND21-IT156-1017"/>
    <s v="Mariana del Pozo"/>
    <m/>
    <m/>
    <m/>
    <m/>
    <s v="Cavidad Progresiva"/>
    <s v="Batch"/>
    <s v="Q"/>
    <s v="Batch"/>
    <n v="4.2020999999999997"/>
    <n v="63.03"/>
    <n v="63.03"/>
    <n v="63.03"/>
    <n v="1"/>
    <n v="63"/>
    <n v="63"/>
    <n v="63"/>
    <s v="Camioneros"/>
    <m/>
    <n v="2265"/>
    <s v="A"/>
    <s v="PB- 02"/>
    <s v="Punta Barda"/>
  </r>
  <r>
    <s v="BOLLAND &amp; CIA. S.A.U"/>
    <d v="2023-12-01T00:00:00"/>
    <s v="Rincon de los Sauces"/>
    <s v="Señal Picada VAM"/>
    <s v="PB- 03"/>
    <x v="1"/>
    <s v="Pozo productor "/>
    <s v="PuB-98[00]a"/>
    <s v="PuB-98[00]a"/>
    <m/>
    <s v="Integridad y Corrosión"/>
    <s v="Inhibidor de corrosión"/>
    <x v="3"/>
    <n v="1000232729"/>
    <n v="23.8"/>
    <n v="7.3780000000000001"/>
    <n v="16.422000000000001"/>
    <n v="10"/>
    <n v="27.1"/>
    <n v="110"/>
    <s v="Caudal de agua entre batchs"/>
    <s v="Batch Camión"/>
    <n v="2"/>
    <n v="2"/>
    <n v="54.2"/>
    <n v="54.2"/>
    <n v="54.2"/>
    <d v="2022-01-06T00:00:00"/>
    <s v="Programado"/>
    <d v="2021-12-09T00:00:00"/>
    <s v="0321-OESTE-21"/>
    <s v="Mariana del Pozo"/>
    <m/>
    <m/>
    <m/>
    <m/>
    <s v="Cavidad Progresiva"/>
    <s v="Batch"/>
    <s v="Q"/>
    <s v="Batch"/>
    <n v="1.8064200000000001"/>
    <n v="27.1"/>
    <n v="27.1"/>
    <n v="27.1"/>
    <n v="1"/>
    <n v="27"/>
    <n v="27"/>
    <n v="27"/>
    <s v="Camioneros"/>
    <m/>
    <s v="S/D"/>
    <s v="A"/>
    <s v="PB- 03"/>
    <s v="Punta Barda"/>
  </r>
  <r>
    <s v="BOLLAND &amp; CIA. S.A.U"/>
    <d v="2023-12-01T00:00:00"/>
    <s v="Rincon de los Sauces"/>
    <s v="Señal Picada VAM"/>
    <s v="PB- 03"/>
    <x v="1"/>
    <s v="Pozo productor "/>
    <s v="PuB-98[00]a"/>
    <s v="PuB-98[00]a"/>
    <m/>
    <s v="Integridad y Corrosión"/>
    <s v="Biocida"/>
    <x v="6"/>
    <n v="50600926"/>
    <n v="23.8"/>
    <n v="7.3780000000000001"/>
    <n v="16.422000000000001"/>
    <n v="10"/>
    <n v="27.1"/>
    <n v="110"/>
    <s v="Caudal de agua entre batchs"/>
    <s v="Batch Camión"/>
    <n v="2"/>
    <n v="2"/>
    <n v="54.2"/>
    <n v="54.2"/>
    <n v="54.2"/>
    <d v="2022-01-06T00:00:00"/>
    <s v="Programado"/>
    <d v="2021-12-09T00:00:00"/>
    <s v="0321-OESTE-21"/>
    <s v="Mariana del Pozo"/>
    <m/>
    <m/>
    <m/>
    <m/>
    <s v="Cavidad Progresiva"/>
    <s v="Batch"/>
    <s v="Q"/>
    <s v="Batch"/>
    <n v="1.8064200000000001"/>
    <n v="27.1"/>
    <n v="27.1"/>
    <n v="27.1"/>
    <n v="1"/>
    <n v="27"/>
    <n v="27"/>
    <n v="27"/>
    <s v="Camioneros"/>
    <m/>
    <s v="S/D"/>
    <s v="A"/>
    <s v="PB- 03"/>
    <s v="Punta Barda"/>
  </r>
  <r>
    <s v="BOLLAND &amp; CIA. S.A.U"/>
    <d v="2023-12-01T00:00:00"/>
    <s v="Rincon de los Sauces"/>
    <s v="Señal Picada VAM"/>
    <s v="PB- 04"/>
    <x v="1"/>
    <s v="Pozo productor "/>
    <s v="PuB-102"/>
    <s v="PuB-102"/>
    <m/>
    <s v="Integridad y Corrosión"/>
    <s v="Inhibidor de corrosión"/>
    <x v="3"/>
    <n v="1000232729"/>
    <n v="9.4"/>
    <n v="4.6059999999999999"/>
    <n v="4.7939999999999996"/>
    <n v="2"/>
    <n v="25.17"/>
    <n v="350"/>
    <s v="Caudal de agua entre batchs"/>
    <s v="Batch Camión"/>
    <n v="2"/>
    <n v="2"/>
    <n v="50.34"/>
    <n v="50.34"/>
    <n v="50.34"/>
    <d v="2022-01-06T00:00:00"/>
    <s v="Programado"/>
    <d v="2021-12-09T00:00:00"/>
    <s v="0322-OESTE-21"/>
    <s v="Mariana del Pozo"/>
    <m/>
    <m/>
    <m/>
    <m/>
    <s v="Cavidad Progresiva"/>
    <s v="Batch"/>
    <s v="Q"/>
    <s v="Batch"/>
    <n v="1.6778999999999999"/>
    <n v="25.17"/>
    <n v="25.17"/>
    <n v="25.17"/>
    <n v="1"/>
    <n v="25"/>
    <n v="25"/>
    <n v="25"/>
    <s v="Camioneros"/>
    <m/>
    <n v="2702"/>
    <s v="B"/>
    <s v="PB- 04"/>
    <s v="Punta Barda"/>
  </r>
  <r>
    <s v="BOLLAND &amp; CIA. S.A.U"/>
    <d v="2023-12-01T00:00:00"/>
    <s v="Rincon de los Sauces"/>
    <s v="Señal Picada VAM"/>
    <s v="PB- 04"/>
    <x v="1"/>
    <s v="Pozo productor "/>
    <s v="PuB-102"/>
    <s v="PuB-102"/>
    <m/>
    <s v="Integridad y Corrosión"/>
    <s v="Biocida"/>
    <x v="6"/>
    <n v="50600926"/>
    <n v="9.4"/>
    <n v="4.6059999999999999"/>
    <n v="4.7939999999999996"/>
    <n v="2"/>
    <n v="25.17"/>
    <n v="350"/>
    <s v="Caudal de agua entre batchs"/>
    <s v="Batch Camión"/>
    <n v="2"/>
    <n v="2"/>
    <n v="50.34"/>
    <n v="50.34"/>
    <n v="50.34"/>
    <d v="2022-01-06T00:00:00"/>
    <s v="Programado"/>
    <d v="2021-12-09T00:00:00"/>
    <s v="0322-OESTE-21"/>
    <s v="Mariana del Pozo"/>
    <m/>
    <m/>
    <m/>
    <m/>
    <s v="Cavidad Progresiva"/>
    <s v="Batch"/>
    <s v="Q"/>
    <s v="Batch"/>
    <n v="1.6778999999999999"/>
    <n v="25.17"/>
    <n v="25.17"/>
    <n v="25.17"/>
    <n v="1"/>
    <n v="25"/>
    <n v="25"/>
    <n v="25"/>
    <s v="Camioneros"/>
    <m/>
    <n v="2702"/>
    <s v="B"/>
    <s v="PB- 04"/>
    <s v="Punta Barda"/>
  </r>
  <r>
    <s v="BOLLAND &amp; CIA. S.A.U"/>
    <d v="2023-12-01T00:00:00"/>
    <s v="Rincon de los Sauces"/>
    <s v="Señal Picada VAM"/>
    <s v="PB- 04"/>
    <x v="1"/>
    <s v="Pozo productor "/>
    <s v="PuB-107"/>
    <s v="PuB-107"/>
    <m/>
    <s v="Integridad y Corrosión"/>
    <s v="Inhibidor de corrosión"/>
    <x v="3"/>
    <n v="1000232729"/>
    <n v="4.7"/>
    <n v="2.6080000000000001"/>
    <n v="2.0920000000000001"/>
    <n v="2"/>
    <n v="20"/>
    <n v="390"/>
    <s v="Caudal de agua entre batchs"/>
    <s v="Batch Camión"/>
    <n v="2"/>
    <n v="2"/>
    <n v="40"/>
    <n v="40"/>
    <n v="40"/>
    <d v="2022-01-06T00:00:00"/>
    <s v="Programado"/>
    <d v="2021-12-10T00:00:00"/>
    <s v="0325-OESTE-21"/>
    <s v="Mariana del Pozo"/>
    <m/>
    <m/>
    <m/>
    <m/>
    <s v="Cavidad Progresiva"/>
    <s v="Batch"/>
    <s v="Q"/>
    <s v="Batch"/>
    <n v="0.81588000000000005"/>
    <n v="12.24"/>
    <n v="20"/>
    <n v="20"/>
    <n v="1"/>
    <n v="12"/>
    <n v="20"/>
    <n v="20"/>
    <s v="Camioneros"/>
    <m/>
    <n v="1904"/>
    <s v="A"/>
    <s v="PB- 04"/>
    <s v="Punta Barda"/>
  </r>
  <r>
    <s v="BOLLAND &amp; CIA. S.A.U"/>
    <d v="2023-12-01T00:00:00"/>
    <s v="Rincon de los Sauces"/>
    <s v="Señal Picada VAM"/>
    <s v="PB- 04"/>
    <x v="1"/>
    <s v="Pozo productor "/>
    <s v="PuB-107"/>
    <s v="PuB-107"/>
    <m/>
    <s v="Integridad y Corrosión"/>
    <s v="Biocida"/>
    <x v="6"/>
    <n v="50600926"/>
    <n v="4.7"/>
    <n v="2.6080000000000001"/>
    <n v="2.0920000000000001"/>
    <n v="2"/>
    <n v="20"/>
    <n v="390"/>
    <s v="Caudal de agua entre batchs"/>
    <s v="Batch Camión"/>
    <n v="2"/>
    <n v="2"/>
    <n v="40"/>
    <n v="40"/>
    <n v="40"/>
    <d v="2022-01-06T00:00:00"/>
    <s v="Programado"/>
    <d v="2021-12-10T00:00:00"/>
    <s v="0325-OESTE-21"/>
    <s v="Mariana del Pozo"/>
    <m/>
    <m/>
    <m/>
    <m/>
    <s v="Cavidad Progresiva"/>
    <s v="Batch"/>
    <s v="Q"/>
    <s v="Batch"/>
    <n v="0.81588000000000005"/>
    <n v="12.24"/>
    <n v="20"/>
    <n v="20"/>
    <n v="1"/>
    <n v="12"/>
    <n v="20"/>
    <n v="20"/>
    <s v="Camioneros"/>
    <m/>
    <n v="1904"/>
    <s v="A"/>
    <s v="PB- 04"/>
    <s v="Punta Barda"/>
  </r>
  <r>
    <s v="BOLLAND &amp; CIA. S.A.U"/>
    <d v="2023-12-01T00:00:00"/>
    <s v="Rincon de los Sauces"/>
    <s v="Señal Picada VAM"/>
    <s v="PB- 03"/>
    <x v="1"/>
    <s v="Pozo productor "/>
    <s v="PuB-27"/>
    <s v="PuB-27"/>
    <m/>
    <s v="Integridad y Corrosión"/>
    <s v="Inhibidor de corrosión"/>
    <x v="3"/>
    <n v="1000232729"/>
    <n v="124.9"/>
    <n v="3.8719999999999999"/>
    <n v="121.02800000000001"/>
    <n v="10"/>
    <n v="27.23"/>
    <n v="15"/>
    <s v="Caudal de agua entre batchs"/>
    <s v="Batch Camión"/>
    <n v="2"/>
    <n v="2"/>
    <n v="54.46"/>
    <n v="54.46"/>
    <n v="54.46"/>
    <d v="2012-07-27T00:00:00"/>
    <s v="Programado"/>
    <d v="2019-06-07T00:00:00"/>
    <s v="BND21-IT385-0519"/>
    <s v="Mariana del Pozo"/>
    <m/>
    <m/>
    <m/>
    <m/>
    <s v="Bombeo Mecánico"/>
    <s v="Batch"/>
    <s v="Q"/>
    <s v="Batch"/>
    <n v="1.81542"/>
    <n v="27.23"/>
    <n v="27.23"/>
    <n v="27.23"/>
    <n v="1"/>
    <n v="27"/>
    <n v="27"/>
    <n v="27"/>
    <s v="Camioneros"/>
    <m/>
    <n v="2569"/>
    <s v="B"/>
    <s v="PB- 03"/>
    <s v="Punta Barda"/>
  </r>
  <r>
    <s v="BOLLAND &amp; CIA. S.A.U"/>
    <d v="2023-12-01T00:00:00"/>
    <s v="Rincon de los Sauces"/>
    <s v="Señal Picada VAM"/>
    <s v="PB- 03"/>
    <x v="1"/>
    <s v="Pozo productor "/>
    <s v="PuB-42"/>
    <s v="PuB-42"/>
    <m/>
    <s v="Integridad y Corrosión"/>
    <s v="Inhibidor de corrosión"/>
    <x v="3"/>
    <n v="1000232729"/>
    <n v="136.1"/>
    <n v="3.4710000000000001"/>
    <n v="132.62899999999999"/>
    <n v="10"/>
    <n v="79.58"/>
    <n v="40"/>
    <s v="Caudal de agua entre batchs"/>
    <s v="Batch Camión"/>
    <n v="2"/>
    <n v="2"/>
    <n v="159.16"/>
    <n v="159.16"/>
    <n v="159.16"/>
    <d v="2014-01-02T00:00:00"/>
    <s v="Programado"/>
    <d v="2020-06-30T00:00:00"/>
    <s v="BNDFI 0001-8 - Minuta YPF 30-06-2020"/>
    <s v="Mariana del Pozo"/>
    <m/>
    <m/>
    <m/>
    <m/>
    <s v="Cavidad Progresiva"/>
    <s v="Batch"/>
    <s v="Q"/>
    <s v="Batch"/>
    <n v="5.3051599999999999"/>
    <n v="79.58"/>
    <n v="79.58"/>
    <n v="79.58"/>
    <n v="1"/>
    <n v="80"/>
    <n v="80"/>
    <n v="80"/>
    <s v="Camioneros"/>
    <m/>
    <s v="S/D"/>
    <s v="B"/>
    <s v="PB- 03"/>
    <s v="Punta Barda"/>
  </r>
  <r>
    <s v="BOLLAND &amp; CIA. S.A.U"/>
    <d v="2023-12-01T00:00:00"/>
    <s v="Rincon de los Sauces"/>
    <s v="Señal Picada VAM"/>
    <s v="PB- 03"/>
    <x v="1"/>
    <s v="Pozo productor "/>
    <s v="PuB-52"/>
    <s v="PuB-52"/>
    <m/>
    <s v="Integridad y Corrosión"/>
    <s v="Inhibidor de corrosión"/>
    <x v="3"/>
    <n v="1000232729"/>
    <n v="147"/>
    <n v="7.35"/>
    <n v="139.65"/>
    <n v="10"/>
    <n v="62.84"/>
    <n v="30"/>
    <s v="Caudal de agua entre batchs"/>
    <s v="Batch Camión"/>
    <n v="2"/>
    <n v="2"/>
    <n v="125.68"/>
    <n v="125.68"/>
    <n v="125.68"/>
    <d v="2017-08-17T00:00:00"/>
    <s v="Programado"/>
    <d v="2019-02-27T00:00:00"/>
    <s v="BND21-IT348-0219"/>
    <s v="Mariana del Pozo"/>
    <m/>
    <m/>
    <m/>
    <m/>
    <s v="Cavidad Progresiva"/>
    <s v="Batch"/>
    <s v="Q"/>
    <s v="Batch"/>
    <n v="4.1894999999999998"/>
    <n v="62.84"/>
    <n v="62.84"/>
    <n v="62.84"/>
    <n v="1"/>
    <n v="63"/>
    <n v="63"/>
    <n v="63"/>
    <s v="Camioneros"/>
    <m/>
    <n v="1766"/>
    <s v="A"/>
    <s v="PB- 03"/>
    <s v="Punta Barda"/>
  </r>
  <r>
    <s v="BOLLAND &amp; CIA. S.A.U"/>
    <d v="2023-12-01T00:00:00"/>
    <s v="Rincon de los Sauces"/>
    <s v="Señal Picada VAM"/>
    <s v="PB- 03"/>
    <x v="1"/>
    <s v="Pozo productor "/>
    <s v="PuB-68"/>
    <s v="PuB-68"/>
    <m/>
    <s v="Integridad y Corrosión"/>
    <s v="Biocida"/>
    <x v="6"/>
    <n v="50600926"/>
    <n v="55"/>
    <n v="7.7"/>
    <n v="47.3"/>
    <n v="10"/>
    <n v="31.93"/>
    <n v="45"/>
    <s v="Caudal de agua entre batchs"/>
    <s v="Batch Camión"/>
    <n v="2"/>
    <n v="2"/>
    <n v="63.86"/>
    <n v="63.86"/>
    <n v="63.86"/>
    <d v="2022-11-11T00:00:00"/>
    <s v="Programado"/>
    <d v="2022-11-02T00:00:00"/>
    <s v="0295-OESTE-22"/>
    <s v="Mariana del Pozo"/>
    <m/>
    <m/>
    <m/>
    <m/>
    <s v="Cavidad Progresiva"/>
    <s v="Batch"/>
    <s v="Q"/>
    <s v="Batch"/>
    <n v="2.1284999999999998"/>
    <n v="31.93"/>
    <n v="31.93"/>
    <n v="31.93"/>
    <n v="1"/>
    <n v="32"/>
    <n v="32"/>
    <n v="32"/>
    <s v="Camioneros"/>
    <m/>
    <n v="1485"/>
    <s v="A"/>
    <s v="PB- 03"/>
    <s v="Punta Barda"/>
  </r>
  <r>
    <s v="BOLLAND &amp; CIA. S.A.U"/>
    <d v="2023-12-01T00:00:00"/>
    <s v="Rincon de los Sauces"/>
    <s v="Señal Picada VAM"/>
    <s v="PB- 03"/>
    <x v="1"/>
    <s v="Pozo productor "/>
    <s v="PuB-68"/>
    <s v="PuB-68"/>
    <m/>
    <s v="Integridad y Corrosión"/>
    <s v="Inhibidor de corrosión"/>
    <x v="3"/>
    <n v="1000232729"/>
    <n v="55"/>
    <n v="7.7"/>
    <n v="47.3"/>
    <n v="10"/>
    <n v="31.93"/>
    <n v="45"/>
    <s v="Caudal de agua entre batchs"/>
    <s v="Batch Camión"/>
    <n v="2"/>
    <n v="2"/>
    <n v="63.86"/>
    <n v="63.86"/>
    <n v="63.86"/>
    <d v="2016-04-19T00:00:00"/>
    <s v="Programado"/>
    <d v="2022-11-02T00:00:00"/>
    <s v="0295-OESTE-22"/>
    <s v="Mariana del Pozo"/>
    <m/>
    <m/>
    <m/>
    <m/>
    <s v="Cavidad Progresiva"/>
    <s v="Batch"/>
    <s v="Q"/>
    <s v="Batch"/>
    <n v="2.1284999999999998"/>
    <n v="31.93"/>
    <n v="31.93"/>
    <n v="31.93"/>
    <n v="1"/>
    <n v="32"/>
    <n v="32"/>
    <n v="32"/>
    <s v="Camioneros"/>
    <m/>
    <n v="1485"/>
    <s v="A"/>
    <s v="PB- 03"/>
    <s v="Punta Barda"/>
  </r>
  <r>
    <s v="BOLLAND &amp; CIA. S.A.U"/>
    <d v="2023-12-01T00:00:00"/>
    <s v="Rincon de los Sauces"/>
    <s v="Señal Picada VAM"/>
    <s v="PB- 04"/>
    <x v="1"/>
    <s v="Pozo productor "/>
    <s v="PuB-100"/>
    <s v="PuB-100"/>
    <m/>
    <s v="Integridad y Corrosión"/>
    <s v="Inhibidor de corrosión"/>
    <x v="3"/>
    <n v="1000232729"/>
    <n v="41.4"/>
    <n v="2.6080000000000001"/>
    <n v="38.792000000000002"/>
    <n v="2"/>
    <n v="20.37"/>
    <n v="35"/>
    <s v="Caudal de agua entre batchs"/>
    <s v="Batch Camión"/>
    <n v="2"/>
    <n v="2"/>
    <n v="40.74"/>
    <n v="40.74"/>
    <n v="40.74"/>
    <d v="2016-04-15T00:00:00"/>
    <s v="Programado"/>
    <d v="2023-03-29T00:00:00"/>
    <s v="0090-OESTE-23"/>
    <s v="Mariana del Pozo"/>
    <m/>
    <m/>
    <m/>
    <m/>
    <s v="Bombeo Mecánico"/>
    <s v="Batch"/>
    <s v="Q"/>
    <s v="Batch"/>
    <n v="1.35772"/>
    <n v="20.37"/>
    <n v="20.37"/>
    <n v="20.37"/>
    <n v="1"/>
    <n v="20"/>
    <n v="20"/>
    <n v="20"/>
    <s v="Camioneros"/>
    <m/>
    <n v="2851"/>
    <s v="A"/>
    <s v="PB- 04"/>
    <s v="Punta Barda"/>
  </r>
  <r>
    <s v="BOLLAND &amp; CIA. S.A.U"/>
    <d v="2023-12-01T00:00:00"/>
    <s v="Rincon de los Sauces"/>
    <s v="Señal Picada VAM"/>
    <s v="PB- 04"/>
    <x v="1"/>
    <s v="Pozo productor "/>
    <s v="PuB-141[00]a"/>
    <s v="PuB-141[00]a"/>
    <m/>
    <s v="Integridad y Corrosión"/>
    <s v="Inhibidor de corrosión"/>
    <x v="3"/>
    <n v="1000232729"/>
    <n v="9.6"/>
    <n v="0.86399999999999999"/>
    <n v="8.7360000000000007"/>
    <n v="2"/>
    <n v="20"/>
    <n v="125"/>
    <s v="Caudal de agua entre batchs"/>
    <s v="Batch Camión"/>
    <n v="2"/>
    <n v="2"/>
    <n v="40"/>
    <n v="40"/>
    <n v="40"/>
    <d v="2018-12-13T00:00:00"/>
    <s v="Programado"/>
    <d v="2021-05-21T00:00:00"/>
    <s v="BND21-IT626-0521"/>
    <s v="Mariana del Pozo"/>
    <m/>
    <m/>
    <m/>
    <m/>
    <s v="Cavidad Progresiva"/>
    <s v="Batch"/>
    <s v="Q"/>
    <s v="Batch"/>
    <n v="1.0920000000000001"/>
    <n v="16.38"/>
    <n v="20"/>
    <n v="20"/>
    <n v="1"/>
    <n v="16"/>
    <n v="20"/>
    <n v="20"/>
    <s v="Camioneros"/>
    <m/>
    <n v="1488"/>
    <s v="C"/>
    <s v="PB- 04"/>
    <s v="Punta Barda"/>
  </r>
  <r>
    <s v="BOLLAND &amp; CIA. S.A.U"/>
    <d v="2023-12-01T00:00:00"/>
    <s v="Rincon de los Sauces"/>
    <s v="Señal Picada VAM"/>
    <s v="PB- 04"/>
    <x v="1"/>
    <s v="Pozo productor "/>
    <s v="PuB-141[00]a"/>
    <s v="PuB-141[00]a"/>
    <m/>
    <s v="Integridad y Corrosión"/>
    <s v="Biocida"/>
    <x v="6"/>
    <n v="50600926"/>
    <n v="9.6"/>
    <n v="0.86399999999999999"/>
    <n v="8.7360000000000007"/>
    <n v="2"/>
    <n v="20"/>
    <n v="98"/>
    <s v="Caudal de agua entre batchs"/>
    <s v="Batch Camión"/>
    <n v="2"/>
    <n v="2"/>
    <n v="40"/>
    <n v="40"/>
    <n v="40"/>
    <d v="2018-12-13T00:00:00"/>
    <s v="Programado"/>
    <d v="2021-05-21T00:00:00"/>
    <s v="BND21-IT626-0521"/>
    <s v="Mariana del Pozo"/>
    <m/>
    <m/>
    <m/>
    <m/>
    <s v="Cavidad Progresiva"/>
    <s v="Batch"/>
    <s v="Q"/>
    <s v="Batch"/>
    <n v="0.856128"/>
    <n v="12.84"/>
    <n v="20"/>
    <n v="20"/>
    <n v="1"/>
    <n v="13"/>
    <n v="20"/>
    <n v="20"/>
    <s v="Camioneros"/>
    <m/>
    <n v="1488"/>
    <s v="C"/>
    <s v="PB- 04"/>
    <s v="Punta Barda"/>
  </r>
  <r>
    <s v="BOLLAND &amp; CIA. S.A.U"/>
    <d v="2023-12-01T00:00:00"/>
    <s v="Rincon de los Sauces"/>
    <s v="Señal Picada VAM"/>
    <s v="PB- 04"/>
    <x v="1"/>
    <s v="Pozo productor "/>
    <s v="PuB-155a"/>
    <s v="PuB-155a"/>
    <m/>
    <s v="Integridad y Corrosión"/>
    <s v="Inhibidor de corrosión"/>
    <x v="3"/>
    <n v="1000232729"/>
    <n v="9.3000000000000007"/>
    <n v="1.042"/>
    <n v="8.2579999999999991"/>
    <n v="2"/>
    <n v="30.97"/>
    <n v="250"/>
    <s v="Caudal de agua entre batchs"/>
    <s v="Batch Camión"/>
    <n v="2"/>
    <n v="2"/>
    <n v="61.94"/>
    <n v="61.94"/>
    <n v="61.94"/>
    <d v="2019-03-20T00:00:00"/>
    <s v="Programado"/>
    <d v="2019-11-22T00:00:00"/>
    <s v="BNDFI 0001-8 - Minuta YPF 22-11-2019"/>
    <s v="Mariana del Pozo"/>
    <m/>
    <m/>
    <m/>
    <m/>
    <s v="Cavidad Progresiva"/>
    <s v="Batch"/>
    <s v="Q"/>
    <s v="Batch"/>
    <n v="2.0644999999999998"/>
    <n v="30.97"/>
    <n v="30.97"/>
    <n v="30.97"/>
    <n v="1"/>
    <n v="31"/>
    <n v="31"/>
    <n v="31"/>
    <s v="Camioneros"/>
    <m/>
    <n v="1782"/>
    <s v="C"/>
    <s v="PB- 04"/>
    <s v="Punta Barda"/>
  </r>
  <r>
    <s v="BOLLAND &amp; CIA. S.A.U"/>
    <d v="2023-12-01T00:00:00"/>
    <s v="Rincon de los Sauces"/>
    <s v="Señal Picada VAM"/>
    <s v="PB- 04"/>
    <x v="1"/>
    <s v="Pozo productor "/>
    <s v="PuB-155a"/>
    <s v="PuB-155a"/>
    <m/>
    <s v="Integridad y Corrosión"/>
    <s v="Biocida"/>
    <x v="6"/>
    <n v="50600926"/>
    <n v="9.3000000000000007"/>
    <n v="1.042"/>
    <n v="8.2579999999999991"/>
    <n v="2"/>
    <n v="30.97"/>
    <n v="250"/>
    <s v="Caudal de agua entre batchs"/>
    <s v="Batch Camión"/>
    <n v="2"/>
    <n v="2"/>
    <n v="61.94"/>
    <n v="61.94"/>
    <n v="61.94"/>
    <d v="2019-03-20T00:00:00"/>
    <s v="Programado"/>
    <d v="2019-11-22T00:00:00"/>
    <s v="BNDFI 0001-8 - Minuta YPF 22-11-2019"/>
    <s v="Mariana del Pozo"/>
    <m/>
    <m/>
    <m/>
    <m/>
    <s v="Cavidad Progresiva"/>
    <s v="Batch"/>
    <s v="Q"/>
    <s v="Batch"/>
    <n v="2.0644999999999998"/>
    <n v="30.97"/>
    <n v="30.97"/>
    <n v="30.97"/>
    <n v="1"/>
    <n v="31"/>
    <n v="31"/>
    <n v="31"/>
    <s v="Camioneros"/>
    <m/>
    <n v="1782"/>
    <s v="C"/>
    <s v="PB- 04"/>
    <s v="Punta Barda"/>
  </r>
  <r>
    <s v="BOLLAND &amp; CIA. S.A.U"/>
    <d v="2023-12-01T00:00:00"/>
    <s v="Rincon de los Sauces"/>
    <s v="Señal Picada VAM"/>
    <s v="PB- 04"/>
    <x v="1"/>
    <s v="Pozo productor "/>
    <s v="PuB-161[00]a"/>
    <s v="PuB-161[00]a"/>
    <m/>
    <s v="Integridad y Corrosión"/>
    <s v="Inhibidor de corrosión"/>
    <x v="3"/>
    <n v="1000232729"/>
    <n v="34.5"/>
    <n v="1.2070000000000001"/>
    <n v="33.292999999999999"/>
    <n v="2"/>
    <n v="27.97"/>
    <n v="28"/>
    <s v="Caudal de agua entre batchs"/>
    <s v="Batch Camión"/>
    <n v="1"/>
    <n v="1"/>
    <n v="27.97"/>
    <n v="27.97"/>
    <n v="27.97"/>
    <d v="2018-09-25T00:00:00"/>
    <s v="Programado"/>
    <d v="2019-11-04T00:00:00"/>
    <s v="BND21-IT462-1119"/>
    <m/>
    <m/>
    <m/>
    <m/>
    <m/>
    <s v="Cavidad Progresiva"/>
    <s v="Batch"/>
    <s v="M"/>
    <s v="Batch"/>
    <n v="0.93220399999999992"/>
    <n v="27.97"/>
    <n v="27.97"/>
    <n v="27.97"/>
    <n v="1"/>
    <n v="28"/>
    <n v="28"/>
    <n v="28"/>
    <s v="Camioneros"/>
    <m/>
    <n v="1518"/>
    <s v="B"/>
    <s v="PB- 04"/>
    <s v="Punta Barda"/>
  </r>
  <r>
    <s v="BOLLAND &amp; CIA. S.A.U"/>
    <d v="2023-12-01T00:00:00"/>
    <s v="Rincon de los Sauces"/>
    <s v="Señal Picada VAM"/>
    <s v="PB- 04"/>
    <x v="1"/>
    <s v="Pozo productor "/>
    <s v="PuB-162[00]a"/>
    <s v="PuB-162[00]a"/>
    <m/>
    <s v="Integridad y Corrosión"/>
    <s v="Inhibidor de corrosión"/>
    <x v="3"/>
    <n v="1000232729"/>
    <n v="53.7"/>
    <n v="4.1349999999999998"/>
    <n v="49.564999999999998"/>
    <n v="2"/>
    <n v="37.17"/>
    <n v="50"/>
    <s v="Caudal de agua entre batchs"/>
    <s v="Batch Camión"/>
    <n v="2"/>
    <n v="2"/>
    <n v="74.34"/>
    <n v="74.34"/>
    <n v="74.34"/>
    <d v="2018-04-25T00:00:00"/>
    <s v="Programado"/>
    <d v="2022-01-12T00:00:00"/>
    <s v="0006-OESTE-22"/>
    <s v="Mariana del Pozo"/>
    <m/>
    <m/>
    <m/>
    <m/>
    <s v="Cavidad Progresiva"/>
    <s v="Batch"/>
    <s v="Q"/>
    <s v="Batch"/>
    <n v="2.4782500000000001"/>
    <n v="37.17"/>
    <n v="37.17"/>
    <n v="37.17"/>
    <n v="1"/>
    <n v="37"/>
    <n v="37"/>
    <n v="37"/>
    <s v="Camioneros"/>
    <m/>
    <n v="1857"/>
    <s v="A"/>
    <s v="PB- 04"/>
    <s v="Punta Barda"/>
  </r>
  <r>
    <s v="BOLLAND &amp; CIA. S.A.U"/>
    <d v="2023-12-01T00:00:00"/>
    <s v="Rincon de los Sauces"/>
    <s v="Señal Picada VAM"/>
    <s v="PB- 04"/>
    <x v="1"/>
    <s v="Pozo productor "/>
    <s v="PuB-174[00]a"/>
    <s v="PuB-174[00]a"/>
    <m/>
    <s v="Integridad y Corrosión"/>
    <s v="Inhibidor de corrosión"/>
    <x v="3"/>
    <n v="1000232729"/>
    <n v="12.4"/>
    <n v="1.86"/>
    <n v="10.54"/>
    <n v="2"/>
    <n v="20"/>
    <n v="40"/>
    <s v="Caudal de agua entre batchs"/>
    <s v="Batch Camión"/>
    <n v="1"/>
    <n v="1"/>
    <n v="20"/>
    <n v="20"/>
    <n v="20"/>
    <d v="2018-02-07T00:00:00"/>
    <s v="Programado"/>
    <d v="2022-09-30T00:00:00"/>
    <s v="0266-OESTE-22"/>
    <m/>
    <m/>
    <m/>
    <m/>
    <m/>
    <s v="Cavidad Progresiva"/>
    <s v="Batch"/>
    <s v="M"/>
    <s v="Batch"/>
    <n v="0.42159999999999997"/>
    <n v="12.65"/>
    <n v="20"/>
    <n v="20"/>
    <n v="1"/>
    <n v="13"/>
    <n v="20"/>
    <n v="20"/>
    <s v="Camioneros"/>
    <m/>
    <n v="2160"/>
    <s v="A"/>
    <s v="PB- 04"/>
    <s v="Punta Barda"/>
  </r>
  <r>
    <s v="BOLLAND &amp; CIA. S.A.U"/>
    <d v="2023-12-01T00:00:00"/>
    <s v="Rincon de los Sauces"/>
    <s v="Señal Picada VAM"/>
    <s v="PB- 04"/>
    <x v="1"/>
    <s v="Pozo productor "/>
    <s v="PuB-195[00]a"/>
    <s v="PuB-195[00]a"/>
    <m/>
    <s v="Integridad y Corrosión"/>
    <s v="Inhibidor de corrosión"/>
    <x v="3"/>
    <n v="1000232729"/>
    <n v="11.9"/>
    <n v="1.1299999999999999"/>
    <n v="10.77"/>
    <n v="2"/>
    <n v="20"/>
    <n v="45"/>
    <s v="Caudal de agua entre batchs"/>
    <s v="Batch Camión"/>
    <n v="1"/>
    <n v="1"/>
    <n v="20"/>
    <n v="20"/>
    <n v="20"/>
    <d v="2016-05-04T00:00:00"/>
    <s v="Programado"/>
    <d v="2019-11-22T00:00:00"/>
    <s v="BNDFI 0001-8 - Minuta YPF 22-11-2019"/>
    <s v="Mariana del Pozo"/>
    <m/>
    <m/>
    <m/>
    <m/>
    <s v="Cavidad Progresiva"/>
    <s v="Batch"/>
    <s v="M"/>
    <s v="Batch"/>
    <n v="0.48464999999999997"/>
    <n v="14.54"/>
    <n v="20"/>
    <n v="20"/>
    <n v="1"/>
    <n v="15"/>
    <n v="20"/>
    <n v="20"/>
    <s v="Camioneros"/>
    <m/>
    <n v="2290"/>
    <s v="C"/>
    <s v="PB- 04"/>
    <s v="Punta Barda"/>
  </r>
  <r>
    <s v="BOLLAND &amp; CIA. S.A.U"/>
    <d v="2023-12-01T00:00:00"/>
    <s v="Rincon de los Sauces"/>
    <s v="Señal Picada VAM"/>
    <s v="PB- 04"/>
    <x v="1"/>
    <s v="Pozo productor "/>
    <s v="PuB-196[00]a"/>
    <s v="PuB-196[00]a"/>
    <m/>
    <s v="Integridad y Corrosión"/>
    <s v="Inhibidor de corrosión"/>
    <x v="3"/>
    <n v="1000232729"/>
    <n v="20"/>
    <n v="1.2"/>
    <n v="18.8"/>
    <n v="2"/>
    <n v="28.2"/>
    <n v="100"/>
    <s v="Caudal de agua entre batchs"/>
    <s v="Batch Camión"/>
    <n v="2"/>
    <n v="2"/>
    <n v="56.4"/>
    <n v="56.4"/>
    <n v="56.4"/>
    <d v="2019-08-01T00:00:00"/>
    <s v="Programado"/>
    <d v="2021-03-03T00:00:00"/>
    <s v="BND21-IT586-0321"/>
    <m/>
    <m/>
    <m/>
    <m/>
    <m/>
    <s v="Cavidad Progresiva"/>
    <s v="Batch"/>
    <s v="Q"/>
    <s v="Batch"/>
    <n v="1.88"/>
    <n v="28.2"/>
    <n v="28.2"/>
    <n v="28.2"/>
    <n v="1"/>
    <n v="28"/>
    <n v="28"/>
    <n v="28"/>
    <s v="Camioneros"/>
    <m/>
    <n v="1628"/>
    <s v="B"/>
    <s v="PB- 04"/>
    <s v="Punta Barda"/>
  </r>
  <r>
    <s v="BOLLAND &amp; CIA. S.A.U"/>
    <d v="2023-12-01T00:00:00"/>
    <s v="Rincon de los Sauces"/>
    <s v="Señal Picada VAM"/>
    <s v="PB- 04"/>
    <x v="1"/>
    <s v="Pozo productor "/>
    <s v="PuB-196[00]a"/>
    <s v="PuB-196[00]a"/>
    <m/>
    <s v="Integridad y Corrosión"/>
    <s v="Biocida"/>
    <x v="6"/>
    <n v="50600926"/>
    <n v="20"/>
    <n v="1.2"/>
    <n v="18.8"/>
    <n v="2"/>
    <n v="28.2"/>
    <n v="100"/>
    <s v="Caudal de agua entre batchs"/>
    <s v="Batch Camión"/>
    <n v="2"/>
    <n v="2"/>
    <n v="56.4"/>
    <n v="56.4"/>
    <n v="56.4"/>
    <d v="2019-08-01T00:00:00"/>
    <s v="Programado"/>
    <d v="2021-03-03T00:00:00"/>
    <s v="BND21-IT586-0321"/>
    <m/>
    <m/>
    <m/>
    <m/>
    <m/>
    <s v="Cavidad Progresiva"/>
    <s v="Batch"/>
    <s v="Q"/>
    <s v="Batch&amp;Recirc"/>
    <n v="1.88"/>
    <n v="28.2"/>
    <n v="28.2"/>
    <n v="28.2"/>
    <n v="1"/>
    <n v="28"/>
    <n v="28"/>
    <n v="28"/>
    <s v="Camioneros"/>
    <m/>
    <n v="1628"/>
    <s v="B"/>
    <s v="PB- 04"/>
    <s v="Punta Barda"/>
  </r>
  <r>
    <s v="BOLLAND &amp; CIA. S.A.U"/>
    <d v="2023-12-01T00:00:00"/>
    <s v="Rincon de los Sauces"/>
    <s v="Señal Picada VAM"/>
    <s v="PB- 03"/>
    <x v="1"/>
    <s v="Pozo productor "/>
    <s v="PuB-105a"/>
    <s v="PuB-105a"/>
    <m/>
    <s v="Integridad y Corrosión"/>
    <s v="Inhibidor de corrosión"/>
    <x v="3"/>
    <n v="1000232729"/>
    <n v="30.5"/>
    <n v="7.5330000000000004"/>
    <n v="22.966999999999999"/>
    <n v="10"/>
    <n v="34.450000000000003"/>
    <n v="100"/>
    <s v="Caudal de agua entre batchs"/>
    <s v="Batch Camión"/>
    <n v="2"/>
    <n v="2"/>
    <n v="68.900000000000006"/>
    <n v="68.900000000000006"/>
    <n v="68.900000000000006"/>
    <d v="2021-04-04T00:00:00"/>
    <s v="Programado"/>
    <d v="2021-11-03T00:00:00"/>
    <s v="Minuta YPF 3-11-21"/>
    <s v="Mariana del Pozo"/>
    <m/>
    <m/>
    <m/>
    <m/>
    <s v="Cavidad Progresiva"/>
    <s v="Batch"/>
    <s v="Q"/>
    <s v="Batch"/>
    <n v="2.2967"/>
    <n v="34.450000000000003"/>
    <n v="34.450000000000003"/>
    <n v="34.450000000000003"/>
    <n v="1"/>
    <n v="34"/>
    <n v="34"/>
    <n v="34"/>
    <s v="Camioneros"/>
    <m/>
    <n v="1567"/>
    <s v="B"/>
    <s v="PB- 03"/>
    <s v="Punta Barda"/>
  </r>
  <r>
    <s v="BOLLAND &amp; CIA. S.A.U"/>
    <d v="2023-12-01T00:00:00"/>
    <s v="Rincon de los Sauces"/>
    <s v="Señal Picada VAM"/>
    <s v="PB- 04"/>
    <x v="1"/>
    <s v="Pozo productor "/>
    <s v="PuB-66"/>
    <s v="PuB-66"/>
    <m/>
    <s v="Integridad y Corrosión"/>
    <s v="Inhibidor de corrosión"/>
    <x v="3"/>
    <n v="1000232729"/>
    <n v="9.3000000000000007"/>
    <n v="1.321"/>
    <n v="7.9790000000000001"/>
    <n v="2"/>
    <n v="29.92"/>
    <n v="125"/>
    <s v="Caudal de agua entre batchs"/>
    <s v="Batch Camión"/>
    <n v="1"/>
    <n v="1"/>
    <n v="29.92"/>
    <n v="29.92"/>
    <n v="29.92"/>
    <d v="2013-04-15T00:00:00"/>
    <s v="Programado"/>
    <d v="2019-11-22T00:00:00"/>
    <s v="BNDFI 0001-8 - Minuta YPF 22-11-2019"/>
    <s v="Mariana del Pozo"/>
    <m/>
    <m/>
    <m/>
    <m/>
    <s v="Cavidad Progresiva"/>
    <s v="Batch"/>
    <s v="M"/>
    <s v="Batch"/>
    <n v="0.99737500000000001"/>
    <n v="29.92"/>
    <n v="29.92"/>
    <n v="29.92"/>
    <n v="1"/>
    <n v="30"/>
    <n v="30"/>
    <n v="30"/>
    <s v="Camioneros"/>
    <m/>
    <n v="2278"/>
    <s v="B"/>
    <s v="PB- 04"/>
    <s v="Punta Barda"/>
  </r>
  <r>
    <s v="BOLLAND &amp; CIA. S.A.U"/>
    <d v="2023-12-01T00:00:00"/>
    <s v="Rincon de los Sauces"/>
    <s v="Señal Picada VAM"/>
    <s v="PB- 04"/>
    <x v="1"/>
    <s v="Pozo productor "/>
    <s v="PuB-70"/>
    <s v="PuB-70"/>
    <m/>
    <s v="Integridad y Corrosión"/>
    <s v="Inhibidor de corrosión"/>
    <x v="3"/>
    <n v="1000232729"/>
    <n v="73.3"/>
    <n v="0.29299999999999998"/>
    <n v="73.007000000000005"/>
    <n v="10"/>
    <n v="39.42"/>
    <n v="18"/>
    <s v="Caudal de agua entre batchs"/>
    <s v="Batch Camión"/>
    <n v="1"/>
    <n v="0"/>
    <n v="39.42"/>
    <n v="0"/>
    <n v="0"/>
    <d v="2017-09-02T00:00:00"/>
    <s v="Programado"/>
    <d v="2018-11-15T00:00:00"/>
    <s v="BND21-IT267-1118"/>
    <s v="Mariana del Pozo"/>
    <m/>
    <m/>
    <m/>
    <m/>
    <s v="Cavidad Progresiva"/>
    <s v="Batch"/>
    <s v="M"/>
    <s v="Batch"/>
    <n v="1.3141260000000001"/>
    <n v="39.42"/>
    <n v="39.42"/>
    <n v="39.42"/>
    <n v="1"/>
    <n v="39"/>
    <n v="39"/>
    <n v="39"/>
    <s v="Camioneros"/>
    <m/>
    <n v="1880"/>
    <s v="C"/>
    <s v="PB- 04"/>
    <s v="Punta Barda"/>
  </r>
  <r>
    <s v="BOLLAND &amp; CIA. S.A.U"/>
    <d v="2023-12-01T00:00:00"/>
    <s v="Rincon de los Sauces"/>
    <s v="Señal Picada VAM"/>
    <s v="SCB- 01"/>
    <x v="2"/>
    <s v="Pozo productor "/>
    <s v="SCB-0064[02]a"/>
    <s v="SCB-0064[02]a"/>
    <m/>
    <s v="Integridad y Corrosión"/>
    <s v="Inhibidor de corrosión"/>
    <x v="3"/>
    <n v="1000232729"/>
    <n v="40"/>
    <n v="1.6"/>
    <n v="38.4"/>
    <n v="548"/>
    <n v="57.6"/>
    <n v="50"/>
    <s v="Caudal de agua entre batchs"/>
    <s v="Batch Camión"/>
    <n v="1"/>
    <n v="2"/>
    <n v="57.6"/>
    <n v="115.2"/>
    <n v="115.2"/>
    <d v="2008-07-01T00:00:00"/>
    <s v="Programado"/>
    <d v="2021-05-11T00:00:00"/>
    <s v="BND21-IT621-0521"/>
    <s v="Mariana del Pozo"/>
    <m/>
    <m/>
    <m/>
    <m/>
    <s v="Bombeo Mecánico"/>
    <s v="Batch"/>
    <s v="M"/>
    <s v="Batch"/>
    <n v="1.92"/>
    <n v="57.6"/>
    <n v="57.6"/>
    <n v="57.6"/>
    <n v="1"/>
    <n v="58"/>
    <n v="58"/>
    <n v="58"/>
    <s v="SCB CHO "/>
    <m/>
    <s v="S/D"/>
    <s v="C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0065[00]a"/>
    <s v="SCB-0065[00]a"/>
    <m/>
    <s v="Integridad y Corrosión"/>
    <s v="Inhibidor de corrosión"/>
    <x v="3"/>
    <n v="1000232729"/>
    <n v="60"/>
    <n v="15"/>
    <n v="45"/>
    <n v="787"/>
    <n v="27"/>
    <n v="20"/>
    <s v="Caudal de agua entre batchs"/>
    <s v="Batch Camión"/>
    <n v="1"/>
    <n v="2"/>
    <n v="27"/>
    <n v="54"/>
    <n v="54"/>
    <d v="2011-09-13T00:00:00"/>
    <s v="Programado"/>
    <d v="2019-11-22T00:00:00"/>
    <s v="BNDFI 0001-8 - Minuta YPF 22-11-2019"/>
    <s v="Mariana del Pozo"/>
    <m/>
    <m/>
    <m/>
    <m/>
    <s v="Bombeo Mecánico"/>
    <s v="Batch"/>
    <s v="M"/>
    <s v="Batch"/>
    <n v="0.9"/>
    <n v="27"/>
    <n v="27"/>
    <n v="27"/>
    <n v="1"/>
    <n v="27"/>
    <n v="27"/>
    <n v="27"/>
    <s v="SCB CHO "/>
    <m/>
    <n v="3125"/>
    <s v="A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131a"/>
    <s v="SCB-131a"/>
    <m/>
    <s v="Integridad y Corrosión"/>
    <s v="Inhibidor de corrosión"/>
    <x v="3"/>
    <n v="1000232729"/>
    <n v="0"/>
    <n v="0"/>
    <n v="0"/>
    <n v="0"/>
    <n v="20"/>
    <n v="28"/>
    <s v="Caudal de agua entre batchs"/>
    <s v="Batch Camión"/>
    <n v="1"/>
    <n v="0"/>
    <n v="20"/>
    <n v="0"/>
    <n v="0"/>
    <d v="2018-02-14T00:00:00"/>
    <s v="Programado"/>
    <d v="2022-05-24T00:00:00"/>
    <s v="0140-OESTE-22"/>
    <s v="Mariana del Pozo"/>
    <m/>
    <m/>
    <m/>
    <m/>
    <s v=""/>
    <s v="Batch"/>
    <s v="M"/>
    <s v="Batch"/>
    <n v="0"/>
    <n v="0"/>
    <n v="20"/>
    <n v="20"/>
    <n v="1"/>
    <n v="0"/>
    <n v="20"/>
    <n v="20"/>
    <s v="SCB CHO "/>
    <m/>
    <n v="1544"/>
    <s v="S/C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80a"/>
    <s v="SCB-80a"/>
    <m/>
    <s v="Integridad y Corrosión"/>
    <s v="Inhibidor de corrosión"/>
    <x v="3"/>
    <n v="1000232729"/>
    <n v="207"/>
    <n v="1.0349999999999999"/>
    <n v="205.965"/>
    <n v="1200"/>
    <n v="30.89"/>
    <n v="5"/>
    <s v="Caudal de agua entre batchs"/>
    <s v="Batch Camión"/>
    <n v="1"/>
    <n v="0"/>
    <n v="30.89"/>
    <n v="0"/>
    <n v="0"/>
    <d v="2009-03-01T00:00:00"/>
    <s v="Programado"/>
    <d v="2022-07-22T00:00:00"/>
    <s v="0193-OESTE-22"/>
    <s v="Mariana del Pozo"/>
    <m/>
    <m/>
    <m/>
    <m/>
    <s v="Electro Sumergible"/>
    <s v="Batch"/>
    <s v="M"/>
    <s v="Batch"/>
    <n v="1.029825"/>
    <n v="30.89"/>
    <n v="30.89"/>
    <n v="30.89"/>
    <n v="1"/>
    <n v="31"/>
    <n v="31"/>
    <n v="31"/>
    <s v="SCB CHO "/>
    <m/>
    <n v="2795"/>
    <s v="A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86a"/>
    <s v="SCB-86a"/>
    <m/>
    <s v="Integridad y Corrosión"/>
    <s v="Inhibidor de corrosión"/>
    <x v="3"/>
    <n v="1000232729"/>
    <n v="45"/>
    <n v="5.4"/>
    <n v="39.6"/>
    <n v="538"/>
    <n v="20"/>
    <n v="30"/>
    <s v="Caudal de agua entre batchs"/>
    <s v="Batch Camión"/>
    <n v="2"/>
    <n v="4"/>
    <n v="40"/>
    <n v="80"/>
    <n v="80"/>
    <d v="2022-10-05T00:00:00"/>
    <s v="Programado"/>
    <d v="2022-08-26T00:00:00"/>
    <s v="0226-OESTE-22"/>
    <s v="Mariana del Pozo"/>
    <m/>
    <m/>
    <m/>
    <m/>
    <s v="Electro Sumergible"/>
    <s v="Batch"/>
    <s v="Q"/>
    <s v="Batch"/>
    <n v="1.1879999999999999"/>
    <n v="17.82"/>
    <n v="20"/>
    <n v="20"/>
    <n v="1"/>
    <n v="18"/>
    <n v="20"/>
    <n v="20"/>
    <s v="SCB CHO "/>
    <m/>
    <n v="2245"/>
    <s v="A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89a"/>
    <s v="SCB-89a"/>
    <m/>
    <s v="Integridad y Corrosión"/>
    <s v="Inhibidor de corrosión"/>
    <x v="3"/>
    <n v="1000232729"/>
    <n v="185"/>
    <n v="2.6640000000000001"/>
    <n v="182.33600000000001"/>
    <n v="1590"/>
    <n v="54.7"/>
    <n v="10"/>
    <s v="Caudal de agua entre batchs"/>
    <s v="Batch Camión"/>
    <n v="1"/>
    <n v="2"/>
    <n v="54.7"/>
    <n v="109.4"/>
    <n v="109.4"/>
    <d v="2009-08-31T00:00:00"/>
    <s v="Programado"/>
    <d v="2020-06-30T00:00:00"/>
    <s v="BNDFI 0001-8 - Minuta YPF 30-06-2020"/>
    <s v="Mariana del Pozo"/>
    <m/>
    <m/>
    <m/>
    <m/>
    <s v="Electro Sumergible"/>
    <s v="Batch"/>
    <s v="M"/>
    <s v="Batch"/>
    <n v="1.8233600000000001"/>
    <n v="54.7"/>
    <n v="54.7"/>
    <n v="54.7"/>
    <n v="1"/>
    <n v="55"/>
    <n v="55"/>
    <n v="55"/>
    <s v="SCB CHO "/>
    <m/>
    <s v="S/D"/>
    <s v="B"/>
    <s v="SCB- 01"/>
    <s v="Señal Cerro Bayo"/>
  </r>
  <r>
    <s v="BOLLAND &amp; CIA. S.A.U"/>
    <d v="2023-12-01T00:00:00"/>
    <s v="Rincon de los Sauces"/>
    <s v="Señal Picada VAM"/>
    <s v="SCB- 01"/>
    <x v="2"/>
    <s v="Pozo productor "/>
    <s v="SCB-93a"/>
    <s v="SCB-93a"/>
    <m/>
    <s v="Integridad y Corrosión"/>
    <s v="Inhibidor de corrosión"/>
    <x v="3"/>
    <n v="1000232729"/>
    <n v="120"/>
    <n v="4.5599999999999996"/>
    <n v="115.44"/>
    <n v="303"/>
    <n v="39.83"/>
    <n v="23"/>
    <s v="Caudal de agua entre batchs"/>
    <s v="Batch Camión"/>
    <n v="2"/>
    <n v="4"/>
    <n v="79.66"/>
    <n v="159.32"/>
    <n v="159.32"/>
    <d v="2018-08-21T00:00:00"/>
    <s v="Programado"/>
    <d v="2020-06-30T00:00:00"/>
    <s v="BNDFI 0001-8 - Minuta YPF 30-06-2020"/>
    <s v="Mariana del Pozo"/>
    <m/>
    <m/>
    <m/>
    <m/>
    <s v="Electro Sumergible"/>
    <s v="Batch"/>
    <s v="Q"/>
    <s v="Batch"/>
    <n v="2.6551199999999997"/>
    <n v="39.83"/>
    <n v="39.83"/>
    <n v="39.83"/>
    <n v="1"/>
    <n v="40"/>
    <n v="40"/>
    <n v="40"/>
    <s v="SCB CHO "/>
    <m/>
    <n v="1951"/>
    <s v="A"/>
    <s v="SCB- 01"/>
    <s v="Señal Cerro Bayo"/>
  </r>
  <r>
    <s v="BOLLAND &amp; CIA. S.A.U"/>
    <d v="2023-12-01T00:00:00"/>
    <s v="Rincon de los Sauces"/>
    <s v="Señal Picada VAM"/>
    <s v="SP- 02"/>
    <x v="0"/>
    <s v="Pozo productor "/>
    <s v="SP-45"/>
    <s v="SP-45"/>
    <m/>
    <s v="Integridad y Corrosión"/>
    <s v="Inhibidor de corrosión"/>
    <x v="3"/>
    <n v="1000232729"/>
    <n v="121"/>
    <n v="3.2669999999999999"/>
    <n v="117.733"/>
    <n v="100"/>
    <n v="32.97"/>
    <n v="40"/>
    <s v="Caudal de agua entre batchs"/>
    <s v="Batch Camión"/>
    <n v="4"/>
    <n v="4"/>
    <n v="131.88"/>
    <n v="131.88"/>
    <n v="131.88"/>
    <m/>
    <s v="Programado"/>
    <d v="2022-08-08T00:00:00"/>
    <s v="0212-OESTE-22"/>
    <s v="Mariana del Pozo"/>
    <m/>
    <m/>
    <m/>
    <m/>
    <s v="Bombeo Mecánico"/>
    <s v="Batch"/>
    <s v="S"/>
    <s v="Batch&amp;Recirc"/>
    <n v="4.70932"/>
    <n v="32.97"/>
    <n v="32.97"/>
    <n v="32.97"/>
    <n v="1"/>
    <n v="33"/>
    <n v="33"/>
    <n v="33"/>
    <s v="Camioneros"/>
    <m/>
    <s v="S/D"/>
    <m/>
    <s v="SP- 02"/>
    <s v="Señal Picada"/>
  </r>
  <r>
    <s v="BOLLAND &amp; CIA. S.A.U"/>
    <d v="2023-12-01T00:00:00"/>
    <s v="Rincon de los Sauces"/>
    <s v="Señal Picada VAM"/>
    <s v="SP- 01"/>
    <x v="0"/>
    <s v="Pozo productor "/>
    <s v="SP-0289[00]a"/>
    <s v="SP-0289[00]a"/>
    <m/>
    <s v="Integridad y Corrosión"/>
    <s v="Inhibidor de corrosión"/>
    <x v="3"/>
    <n v="1000232729"/>
    <n v="117"/>
    <n v="1.895"/>
    <n v="115.105"/>
    <n v="150"/>
    <n v="77.7"/>
    <n v="45"/>
    <s v="Caudal de agua entre batchs"/>
    <s v="Batch Camión"/>
    <n v="2"/>
    <n v="2"/>
    <n v="155.4"/>
    <n v="155.4"/>
    <n v="155.4"/>
    <d v="2017-01-06T00:00:00"/>
    <s v="Programado"/>
    <d v="2020-01-03T00:00:00"/>
    <s v="BND21-IT491-1220"/>
    <s v="Mariana del Pozo"/>
    <m/>
    <m/>
    <m/>
    <m/>
    <s v="Cavidad Progresiva"/>
    <s v="Batch"/>
    <s v="Q"/>
    <s v="Batch"/>
    <n v="5.1797250000000004"/>
    <n v="77.7"/>
    <n v="77.7"/>
    <n v="77.7"/>
    <n v="1"/>
    <n v="78"/>
    <n v="78"/>
    <n v="78"/>
    <s v="Camioneros"/>
    <m/>
    <n v="2546"/>
    <s v="B"/>
    <s v="SP- 01"/>
    <s v="Señal Picada"/>
  </r>
  <r>
    <s v="BOLLAND &amp; CIA. S.A.U"/>
    <d v="2023-12-01T00:00:00"/>
    <s v="Rincon de los Sauces"/>
    <s v="Señal Picada VAM"/>
    <s v="SP-10"/>
    <x v="0"/>
    <s v="Pozo productor "/>
    <s v="SP-455a"/>
    <s v="SP-455a"/>
    <m/>
    <s v="Integridad y Corrosión"/>
    <s v="Biocida"/>
    <x v="6"/>
    <n v="50600926"/>
    <n v="41.6"/>
    <n v="2.5790000000000002"/>
    <n v="39.021000000000001"/>
    <n v="200"/>
    <n v="29.27"/>
    <n v="50"/>
    <s v="Caudal de agua entre batchs"/>
    <s v="Batch Camión"/>
    <n v="2"/>
    <n v="0"/>
    <n v="58.54"/>
    <n v="0"/>
    <n v="0"/>
    <d v="2021-04-29T00:00:00"/>
    <s v="Programado"/>
    <d v="2021-04-29T00:00:00"/>
    <s v="BNDFI 0001-8 - Minuta YPF 29-4-21"/>
    <s v="Mariana del Pozo"/>
    <m/>
    <m/>
    <m/>
    <m/>
    <s v="Cavidad Progresiva"/>
    <s v="Batch"/>
    <s v="Q"/>
    <s v="Batch"/>
    <n v="1.95105"/>
    <n v="29.27"/>
    <n v="29.27"/>
    <n v="29.27"/>
    <n v="1"/>
    <n v="29"/>
    <n v="29"/>
    <n v="29"/>
    <s v="Camioneros"/>
    <m/>
    <n v="1502"/>
    <s v="A"/>
    <s v="SP-10"/>
    <s v="Señal Picada"/>
  </r>
  <r>
    <s v="BOLLAND &amp; CIA. S.A.U"/>
    <d v="2023-12-01T00:00:00"/>
    <s v="Rincon de los Sauces"/>
    <s v="Señal Picada VAM"/>
    <s v="SP- 01"/>
    <x v="0"/>
    <s v="Pozo productor "/>
    <s v="SP-21"/>
    <s v="SP-21"/>
    <m/>
    <s v="Integridad y Corrosión"/>
    <s v="Inhibidor de corrosión"/>
    <x v="3"/>
    <n v="1000232729"/>
    <n v="113"/>
    <n v="3.9550000000000001"/>
    <n v="109.045"/>
    <n v="150"/>
    <n v="61.07"/>
    <n v="80"/>
    <s v="Caudal de agua entre batchs"/>
    <s v="Batch Camión"/>
    <n v="4"/>
    <n v="4"/>
    <n v="244.28"/>
    <n v="244.28"/>
    <n v="244.28"/>
    <d v="2014-10-27T00:00:00"/>
    <s v="Programado"/>
    <d v="2021-03-31T00:00:00"/>
    <s v="BND21-IT602-0321"/>
    <s v="Mariana del Pozo"/>
    <m/>
    <m/>
    <m/>
    <m/>
    <s v="Cavidad Progresiva"/>
    <s v="Batch"/>
    <s v="S"/>
    <s v="Batch"/>
    <n v="8.7236000000000011"/>
    <n v="61.07"/>
    <n v="61.07"/>
    <n v="61.07"/>
    <n v="1"/>
    <n v="61"/>
    <n v="61"/>
    <n v="61"/>
    <s v="Camioneros"/>
    <m/>
    <n v="1546"/>
    <s v="A"/>
    <s v="SP- 01"/>
    <s v="Señal Picada"/>
  </r>
  <r>
    <s v="BOLLAND &amp; CIA. S.A.U"/>
    <d v="2023-12-01T00:00:00"/>
    <s v="Rincon de los Sauces"/>
    <s v="Señal Picada VAM"/>
    <s v="SP- 01"/>
    <x v="0"/>
    <s v="Pozo productor "/>
    <s v="SP-21"/>
    <s v="SP-21"/>
    <m/>
    <s v="Integridad y Corrosión"/>
    <s v="Biocida"/>
    <x v="6"/>
    <n v="50600926"/>
    <n v="113"/>
    <n v="3.9550000000000001"/>
    <n v="109.045"/>
    <n v="150"/>
    <n v="40.89"/>
    <n v="25"/>
    <s v="Caudal de agua entre batchs"/>
    <s v="Batch Camión"/>
    <n v="2"/>
    <n v="2"/>
    <n v="81.78"/>
    <n v="81.78"/>
    <n v="81.78"/>
    <d v="2019-02-03T00:00:00"/>
    <s v="Programado"/>
    <d v="2021-03-31T00:00:00"/>
    <s v="BND21-IT602-0321"/>
    <s v="Mariana del Pozo"/>
    <m/>
    <m/>
    <m/>
    <m/>
    <s v="Cavidad Progresiva"/>
    <s v="Batch"/>
    <s v="Q"/>
    <s v="Batch&amp;Recirc"/>
    <n v="2.7261250000000001"/>
    <n v="40.89"/>
    <n v="40.89"/>
    <n v="40.89"/>
    <n v="1"/>
    <n v="41"/>
    <n v="41"/>
    <n v="41"/>
    <s v="Camioneros"/>
    <m/>
    <n v="1546"/>
    <s v="A"/>
    <s v="SP- 01"/>
    <s v="Señal Picada"/>
  </r>
  <r>
    <s v="BOLLAND &amp; CIA. S.A.U"/>
    <d v="2023-12-01T00:00:00"/>
    <s v="Rincon de los Sauces"/>
    <s v="Señal Picada VAM"/>
    <s v="SP- 01"/>
    <x v="0"/>
    <s v="Pozo productor "/>
    <s v="SP-22"/>
    <s v="SP-22"/>
    <m/>
    <s v="Integridad y Corrosión"/>
    <s v="Inhibidor de corrosión"/>
    <x v="3"/>
    <n v="1000232729"/>
    <n v="88.6"/>
    <n v="2.2149999999999999"/>
    <n v="86.385000000000005"/>
    <n v="100"/>
    <n v="60.47"/>
    <n v="100"/>
    <s v="Caudal de agua entre batchs"/>
    <s v="Batch Camión"/>
    <n v="4"/>
    <n v="4"/>
    <n v="241.88"/>
    <n v="241.88"/>
    <n v="241.88"/>
    <d v="2017-01-25T00:00:00"/>
    <s v="Programado"/>
    <d v="2021-08-27T00:00:00"/>
    <s v="0184-OESTE-21"/>
    <s v="Mariana del Pozo"/>
    <m/>
    <m/>
    <m/>
    <m/>
    <s v="Cavidad Progresiva"/>
    <s v="Batch"/>
    <s v="S"/>
    <s v="Batch"/>
    <n v="8.6385000000000005"/>
    <n v="60.47"/>
    <n v="60.47"/>
    <n v="60.47"/>
    <n v="1"/>
    <n v="60"/>
    <n v="60"/>
    <n v="60"/>
    <s v="Camioneros"/>
    <m/>
    <n v="1600"/>
    <s v="B"/>
    <s v="SP- 01"/>
    <s v="Señal Picada"/>
  </r>
  <r>
    <s v="BOLLAND &amp; CIA. S.A.U"/>
    <d v="2023-12-01T00:00:00"/>
    <s v="Rincon de los Sauces"/>
    <s v="Señal Picada VAM"/>
    <s v="SP- 01"/>
    <x v="0"/>
    <s v="Pozo productor "/>
    <s v="SP-22"/>
    <s v="SP-22"/>
    <m/>
    <s v="Integridad y Corrosión"/>
    <s v="Biocida"/>
    <x v="6"/>
    <n v="50600926"/>
    <n v="88.6"/>
    <n v="2.2149999999999999"/>
    <n v="86.385000000000005"/>
    <n v="100"/>
    <n v="71.27"/>
    <n v="55"/>
    <s v="Caudal de agua entre batchs"/>
    <s v="Batch Camión"/>
    <n v="2"/>
    <n v="2"/>
    <n v="142.54"/>
    <n v="142.54"/>
    <n v="142.54"/>
    <d v="2017-01-25T00:00:00"/>
    <s v="Programado"/>
    <d v="2021-08-27T00:00:00"/>
    <s v="0184-OESTE-21"/>
    <s v="Mariana del Pozo"/>
    <m/>
    <m/>
    <m/>
    <m/>
    <s v="Cavidad Progresiva"/>
    <s v="Batch"/>
    <s v="Q"/>
    <s v="Batch"/>
    <n v="4.7511749999999999"/>
    <n v="71.27"/>
    <n v="71.27"/>
    <n v="71.27"/>
    <n v="1"/>
    <n v="71"/>
    <n v="71"/>
    <n v="71"/>
    <s v="Camioneros"/>
    <m/>
    <n v="1600"/>
    <s v="B"/>
    <s v="SP- 01"/>
    <s v="Señal Picada"/>
  </r>
  <r>
    <s v="BOLLAND &amp; CIA. S.A.U"/>
    <d v="2023-12-01T00:00:00"/>
    <s v="Rincon de los Sauces"/>
    <s v="Señal Picada VAM"/>
    <s v="SP- 01"/>
    <x v="0"/>
    <s v="Pozo productor "/>
    <s v="SP-23"/>
    <s v="SP-23"/>
    <m/>
    <s v="Integridad y Corrosión"/>
    <s v="Biocida"/>
    <x v="6"/>
    <n v="50600926"/>
    <n v="120"/>
    <n v="2.76"/>
    <n v="117.24"/>
    <n v="50"/>
    <n v="22.86"/>
    <n v="13"/>
    <s v="Caudal de agua entre batchs"/>
    <s v="Batch Camión"/>
    <n v="2"/>
    <n v="2"/>
    <n v="45.72"/>
    <n v="45.72"/>
    <n v="45.72"/>
    <d v="2013-09-08T00:00:00"/>
    <s v="Programado"/>
    <d v="2020-06-30T00:00:00"/>
    <s v="BNDFI 0001-8 - Minuta YPF 30-06-2020"/>
    <s v="Mariana del Pozo"/>
    <m/>
    <m/>
    <m/>
    <m/>
    <s v="Electro Sumergible"/>
    <s v="Batch"/>
    <s v="Q"/>
    <s v="Batch"/>
    <n v="1.5241199999999999"/>
    <n v="22.86"/>
    <n v="22.86"/>
    <n v="22.86"/>
    <n v="1"/>
    <n v="23"/>
    <n v="23"/>
    <n v="23"/>
    <s v="Camioneros"/>
    <m/>
    <n v="2285"/>
    <s v="A"/>
    <s v="SP- 01"/>
    <s v="Señal Picada"/>
  </r>
  <r>
    <s v="BOLLAND &amp; CIA. S.A.U"/>
    <d v="2023-12-01T00:00:00"/>
    <s v="Rincon de los Sauces"/>
    <s v="Señal Picada VAM"/>
    <s v="SP- 01"/>
    <x v="0"/>
    <s v="Pozo productor "/>
    <s v="SP-252"/>
    <s v="SP-252"/>
    <m/>
    <s v="Integridad y Corrosión"/>
    <s v="Biocida"/>
    <x v="6"/>
    <n v="50600926"/>
    <n v="179"/>
    <n v="1.79"/>
    <n v="177.21"/>
    <n v="100"/>
    <n v="53.16"/>
    <n v="20"/>
    <s v="Caudal de agua entre batchs"/>
    <s v="Batch Camión"/>
    <n v="2"/>
    <n v="2"/>
    <n v="106.32"/>
    <n v="106.32"/>
    <n v="106.32"/>
    <d v="2019-02-05T00:00:00"/>
    <s v="Programado"/>
    <d v="2023-01-31T00:00:00"/>
    <s v="0028-OESTE-23"/>
    <s v="Mariana del Pozo"/>
    <m/>
    <m/>
    <m/>
    <m/>
    <s v="Electro Sumergible"/>
    <s v="Batch"/>
    <s v="Q"/>
    <s v="Batch"/>
    <n v="3.5442000000000005"/>
    <n v="53.16"/>
    <n v="53.16"/>
    <n v="53.16"/>
    <n v="1"/>
    <n v="53"/>
    <n v="53"/>
    <n v="53"/>
    <s v="Camioneros"/>
    <m/>
    <n v="1813"/>
    <s v="B"/>
    <s v="SP- 01"/>
    <s v="Señal Picada"/>
  </r>
  <r>
    <s v="BOLLAND &amp; CIA. S.A.U"/>
    <d v="2023-12-01T00:00:00"/>
    <s v="Rincon de los Sauces"/>
    <s v="Señal Picada VAM"/>
    <s v="SP- 01"/>
    <x v="0"/>
    <s v="Pozo productor "/>
    <s v="SP-262"/>
    <s v="SP-262"/>
    <m/>
    <s v="Integridad y Corrosión"/>
    <s v="Inhibidor de corrosión"/>
    <x v="3"/>
    <n v="1000232729"/>
    <n v="64"/>
    <n v="5.12"/>
    <n v="58.88"/>
    <n v="0"/>
    <n v="61.82"/>
    <n v="70"/>
    <s v="Caudal de agua entre batchs"/>
    <s v="Batch Camión"/>
    <n v="2"/>
    <n v="2"/>
    <n v="123.64"/>
    <n v="123.64"/>
    <n v="123.64"/>
    <d v="2011-06-01T00:00:00"/>
    <s v="Programado"/>
    <d v="2023-06-02T00:00:00"/>
    <s v="0143-OESTE-23"/>
    <s v="Mariana del Pozo"/>
    <m/>
    <m/>
    <m/>
    <m/>
    <s v="Cavidad Progresiva"/>
    <s v="Batch"/>
    <s v="Q"/>
    <s v="Batch"/>
    <n v="4.1215999999999999"/>
    <n v="61.82"/>
    <n v="61.82"/>
    <n v="61.82"/>
    <n v="1"/>
    <n v="62"/>
    <n v="62"/>
    <n v="62"/>
    <s v="Camioneros"/>
    <m/>
    <s v="S/D"/>
    <s v="A"/>
    <s v="SP- 01"/>
    <s v="Señal Picada"/>
  </r>
  <r>
    <s v="BOLLAND &amp; CIA. S.A.U"/>
    <d v="2023-12-01T00:00:00"/>
    <s v="Rincon de los Sauces"/>
    <s v="Señal Picada VAM"/>
    <s v="SP- 01"/>
    <x v="0"/>
    <s v="Pozo productor "/>
    <s v="SP-273"/>
    <s v="SP-273"/>
    <m/>
    <s v="Integridad y Corrosión"/>
    <s v="Inhibidor de corrosión"/>
    <x v="3"/>
    <n v="1000232729"/>
    <n v="54.3"/>
    <n v="3.367"/>
    <n v="50.933"/>
    <n v="150"/>
    <n v="22.92"/>
    <n v="30"/>
    <s v="Caudal de agua entre batchs"/>
    <s v="Batch Camión"/>
    <n v="2"/>
    <n v="2"/>
    <n v="45.84"/>
    <n v="45.84"/>
    <n v="45.84"/>
    <d v="2015-05-26T00:00:00"/>
    <s v="Programado"/>
    <d v="2020-06-30T00:00:00"/>
    <s v="BNDFI 0001-8 - Minuta YPF 30-06-2020"/>
    <s v="Mariana del Pozo"/>
    <m/>
    <m/>
    <m/>
    <m/>
    <s v="Cavidad Progresiva"/>
    <s v="Batch"/>
    <s v="Q"/>
    <s v="Batch"/>
    <n v="1.52799"/>
    <n v="22.92"/>
    <n v="22.92"/>
    <n v="22.92"/>
    <n v="1"/>
    <n v="23"/>
    <n v="23"/>
    <n v="23"/>
    <s v="Camioneros"/>
    <m/>
    <n v="1925"/>
    <s v="A"/>
    <s v="SP- 01"/>
    <s v="Señal Picada"/>
  </r>
  <r>
    <s v="BOLLAND &amp; CIA. S.A.U"/>
    <d v="2023-12-01T00:00:00"/>
    <s v="Rincon de los Sauces"/>
    <s v="Señal Picada VAM"/>
    <s v="SP- 01"/>
    <x v="0"/>
    <s v="Pozo productor "/>
    <s v="SP-273"/>
    <s v="SP-273"/>
    <m/>
    <s v="Integridad y Corrosión"/>
    <s v="Biocida"/>
    <x v="6"/>
    <n v="50600926"/>
    <n v="54.3"/>
    <n v="3.367"/>
    <n v="50.933"/>
    <n v="150"/>
    <n v="34.380000000000003"/>
    <n v="45"/>
    <s v="Caudal de agua entre batchs"/>
    <s v="Batch Camión"/>
    <n v="2"/>
    <n v="2"/>
    <n v="68.760000000000005"/>
    <n v="68.760000000000005"/>
    <n v="68.760000000000005"/>
    <d v="2015-05-26T00:00:00"/>
    <s v="Programado"/>
    <d v="2020-06-30T00:00:00"/>
    <s v="BNDFI 0001-8 - Minuta YPF 30-06-2020"/>
    <s v="Mariana del Pozo"/>
    <m/>
    <m/>
    <m/>
    <m/>
    <s v="Cavidad Progresiva"/>
    <s v="Batch"/>
    <s v="Q"/>
    <s v="Batch"/>
    <n v="2.2919849999999999"/>
    <n v="34.380000000000003"/>
    <n v="34.380000000000003"/>
    <n v="34.380000000000003"/>
    <n v="1"/>
    <n v="34"/>
    <n v="34"/>
    <n v="34"/>
    <s v="Camioneros"/>
    <m/>
    <n v="1925"/>
    <s v="A"/>
    <s v="SP- 01"/>
    <s v="Señal Picada"/>
  </r>
  <r>
    <s v="BOLLAND &amp; CIA. S.A.U"/>
    <d v="2023-12-01T00:00:00"/>
    <s v="Rincon de los Sauces"/>
    <s v="Señal Picada VAM"/>
    <s v="SP- 01"/>
    <x v="0"/>
    <s v="Pozo productor "/>
    <s v="SP-275"/>
    <s v="SP-275"/>
    <m/>
    <s v="Integridad y Corrosión"/>
    <s v="Inhibidor de corrosión"/>
    <x v="3"/>
    <n v="1000232729"/>
    <n v="286"/>
    <n v="2.86"/>
    <n v="283.14"/>
    <n v="100"/>
    <n v="67.95"/>
    <n v="8"/>
    <s v="Caudal de agua entre batchs"/>
    <s v="Batch Camión"/>
    <n v="1"/>
    <n v="1"/>
    <n v="67.95"/>
    <n v="67.95"/>
    <n v="67.95"/>
    <d v="2015-05-08T00:00:00"/>
    <s v="Programado"/>
    <d v="2020-06-30T00:00:00"/>
    <s v="BNDFI 0001-8 - Minuta YPF 30-06-2020"/>
    <s v="Mariana del Pozo"/>
    <m/>
    <m/>
    <m/>
    <m/>
    <s v="Electro Sumergible"/>
    <s v="Batch"/>
    <s v="M"/>
    <s v="Batch"/>
    <n v="2.26512"/>
    <n v="67.95"/>
    <n v="67.95"/>
    <n v="67.95"/>
    <n v="1"/>
    <n v="68"/>
    <n v="68"/>
    <n v="68"/>
    <s v="Camioneros"/>
    <m/>
    <n v="3159"/>
    <s v="A"/>
    <s v="SP- 01"/>
    <s v="Señal Picada"/>
  </r>
  <r>
    <s v="BOLLAND &amp; CIA. S.A.U"/>
    <d v="2023-12-01T00:00:00"/>
    <s v="Rincon de los Sauces"/>
    <s v="Señal Picada VAM"/>
    <s v="SP- 01"/>
    <x v="0"/>
    <s v="Pozo productor "/>
    <s v="SP-27a(I)"/>
    <s v="SP-27a(I)"/>
    <m/>
    <s v="Integridad y Corrosión"/>
    <s v="Inhibidor de corrosión"/>
    <x v="3"/>
    <n v="1000232729"/>
    <n v="127.2"/>
    <n v="1.9079999999999999"/>
    <n v="125.292"/>
    <n v="100"/>
    <n v="56.38"/>
    <n v="30"/>
    <s v="Caudal de agua entre batchs"/>
    <s v="Batch Camión"/>
    <n v="2"/>
    <n v="2"/>
    <n v="112.76"/>
    <n v="112.76"/>
    <n v="112.76"/>
    <d v="2014-08-12T00:00:00"/>
    <s v="Programado"/>
    <d v="2023-01-30T00:00:00"/>
    <s v="Minuta YPF 30/1/23"/>
    <s v="Mariana del Pozo"/>
    <m/>
    <m/>
    <m/>
    <m/>
    <s v="Cavidad Progresiva"/>
    <s v="Batch"/>
    <s v="Q"/>
    <s v="Batch&amp;Recirc"/>
    <n v="3.7587600000000001"/>
    <n v="56.38"/>
    <n v="56.38"/>
    <n v="56.38"/>
    <n v="1"/>
    <n v="56"/>
    <n v="56"/>
    <n v="56"/>
    <s v="Camioneros"/>
    <m/>
    <n v="3171"/>
    <s v="A"/>
    <s v="SP- 01"/>
    <s v="Señal Picada"/>
  </r>
  <r>
    <s v="BOLLAND &amp; CIA. S.A.U"/>
    <d v="2023-12-01T00:00:00"/>
    <s v="Rincon de los Sauces"/>
    <s v="Señal Picada VAM"/>
    <s v="SP- 07"/>
    <x v="0"/>
    <s v="Pozo productor "/>
    <s v="SP-237(I)[00]a"/>
    <s v="SP-237(I)[00]a"/>
    <m/>
    <s v="Integridad y Corrosión"/>
    <s v="Inhibidor de corrosión"/>
    <x v="3"/>
    <n v="1000232729"/>
    <n v="146"/>
    <n v="3.2120000000000002"/>
    <n v="142.78800000000001"/>
    <n v="10"/>
    <n v="49.98"/>
    <n v="50"/>
    <s v="Caudal de agua entre batchs"/>
    <s v="Batch Camión"/>
    <n v="4"/>
    <n v="4"/>
    <n v="199.92"/>
    <n v="199.92"/>
    <n v="199.92"/>
    <d v="2022-08-08T00:00:00"/>
    <s v="Programado"/>
    <d v="2022-11-04T00:00:00"/>
    <s v="0213-OESTE-22"/>
    <s v="Mariana del Pozo"/>
    <m/>
    <m/>
    <m/>
    <m/>
    <s v="Cavidad Progresiva"/>
    <s v="Batch"/>
    <s v="S"/>
    <s v="Batch&amp;Recirc"/>
    <n v="7.1394000000000002"/>
    <n v="49.98"/>
    <n v="49.98"/>
    <n v="49.98"/>
    <n v="1"/>
    <n v="50"/>
    <n v="50"/>
    <n v="50"/>
    <s v="Camioneros"/>
    <m/>
    <n v="1677"/>
    <s v="A"/>
    <s v="SP- 07"/>
    <s v="Señal Picada"/>
  </r>
  <r>
    <s v="BOLLAND &amp; CIA. S.A.U"/>
    <d v="2023-12-01T00:00:00"/>
    <s v="Rincon de los Sauces"/>
    <s v="Señal Picada VAM"/>
    <s v="SP- 07"/>
    <x v="0"/>
    <s v="Pozo productor "/>
    <s v="SP-237(I)[00]a"/>
    <s v="SP-237(I)[00]a"/>
    <m/>
    <s v="Integridad y Corrosión"/>
    <s v="Biocida"/>
    <x v="6"/>
    <n v="50600926"/>
    <n v="146"/>
    <n v="3.2120000000000002"/>
    <n v="142.78800000000001"/>
    <n v="10"/>
    <n v="96.38"/>
    <n v="45"/>
    <s v="Caudal de agua entre batchs"/>
    <s v="Batch Camión"/>
    <n v="2"/>
    <n v="2"/>
    <n v="192.76"/>
    <n v="192.76"/>
    <n v="192.76"/>
    <d v="2022-08-08T00:00:00"/>
    <s v="Programado"/>
    <d v="2022-11-04T00:00:00"/>
    <s v="0213-OESTE-22"/>
    <s v="Mariana del Pozo"/>
    <m/>
    <m/>
    <m/>
    <m/>
    <s v="Cavidad Progresiva"/>
    <s v="Batch"/>
    <s v="Q"/>
    <s v="Batch&amp;Recirc"/>
    <n v="6.4254600000000011"/>
    <n v="96.38"/>
    <n v="96.38"/>
    <n v="96.38"/>
    <n v="1"/>
    <n v="96"/>
    <n v="96"/>
    <n v="96"/>
    <s v="Camioneros"/>
    <m/>
    <n v="1677"/>
    <s v="A"/>
    <s v="SP- 07"/>
    <s v="Señal Picada"/>
  </r>
  <r>
    <s v="BOLLAND &amp; CIA. S.A.U"/>
    <d v="2023-12-01T00:00:00"/>
    <s v="Rincon de los Sauces"/>
    <s v="Señal Picada VAM"/>
    <s v="SP- 07"/>
    <x v="0"/>
    <s v="Pozo productor "/>
    <s v="SP-369[00]a"/>
    <s v="SP-369[00]a"/>
    <m/>
    <s v="Integridad y Corrosión"/>
    <s v="Inhibidor de corrosión"/>
    <x v="3"/>
    <n v="1000232729"/>
    <n v="41.9"/>
    <n v="2.7229999999999999"/>
    <n v="39.177"/>
    <n v="10"/>
    <n v="23.51"/>
    <n v="40"/>
    <s v="Caudal de agua entre batchs"/>
    <s v="Batch Camión"/>
    <n v="2"/>
    <n v="0"/>
    <n v="47.02"/>
    <n v="0"/>
    <n v="0"/>
    <d v="2023-04-18T00:00:00"/>
    <s v="Programado"/>
    <d v="2023-02-14T00:00:00"/>
    <s v="0043-OESTE-23"/>
    <s v="Mariana del Pozo"/>
    <m/>
    <m/>
    <m/>
    <m/>
    <s v="Bombeo Mecánico"/>
    <s v="Batch"/>
    <s v="Q"/>
    <s v="Batch"/>
    <n v="1.56708"/>
    <n v="23.51"/>
    <n v="23.51"/>
    <n v="23.51"/>
    <n v="1"/>
    <n v="24"/>
    <n v="24"/>
    <n v="24"/>
    <s v="Camioneros"/>
    <m/>
    <n v="1949"/>
    <s v="A"/>
    <s v="SP- 07"/>
    <s v="Señal Picada"/>
  </r>
  <r>
    <s v="BOLLAND &amp; CIA. S.A.U"/>
    <d v="2023-12-01T00:00:00"/>
    <s v="Rincon de los Sauces"/>
    <s v="Señal Picada VAM"/>
    <s v="SP- 07"/>
    <x v="0"/>
    <s v="Pozo productor "/>
    <s v="SP-369[00]a"/>
    <s v="SP-369[00]a"/>
    <m/>
    <s v="Integridad y Corrosión"/>
    <s v="Biocida"/>
    <x v="6"/>
    <n v="50600926"/>
    <n v="41.9"/>
    <n v="2.7229999999999999"/>
    <n v="39.177"/>
    <n v="10"/>
    <n v="23.51"/>
    <n v="40"/>
    <s v="Caudal de agua entre batchs"/>
    <s v="Batch Camión"/>
    <n v="2"/>
    <n v="0"/>
    <n v="47.02"/>
    <n v="0"/>
    <n v="0"/>
    <d v="2023-04-18T00:00:00"/>
    <s v="Programado"/>
    <d v="2023-02-14T00:00:00"/>
    <s v="0043-OESTE-23"/>
    <s v="Mariana del Pozo"/>
    <m/>
    <m/>
    <m/>
    <m/>
    <s v="Bombeo Mecánico"/>
    <s v="Batch"/>
    <s v="Q"/>
    <s v="Batch"/>
    <n v="1.56708"/>
    <n v="23.51"/>
    <n v="23.51"/>
    <n v="23.51"/>
    <n v="1"/>
    <n v="24"/>
    <n v="24"/>
    <n v="24"/>
    <s v="Camioneros"/>
    <m/>
    <n v="1949"/>
    <s v="A"/>
    <s v="SP- 07"/>
    <s v="Señal Picada"/>
  </r>
  <r>
    <s v="BOLLAND &amp; CIA. S.A.U"/>
    <d v="2023-12-01T00:00:00"/>
    <s v="Rincon de los Sauces"/>
    <s v="Señal Picada VAM"/>
    <s v="SP- 01"/>
    <x v="0"/>
    <s v="Pozo productor "/>
    <s v="SP-27a(I)"/>
    <s v="SP-27a(I)"/>
    <m/>
    <s v="Integridad y Corrosión"/>
    <s v="Biocida"/>
    <x v="6"/>
    <n v="50600926"/>
    <n v="127.2"/>
    <n v="1.9079999999999999"/>
    <n v="125.292"/>
    <n v="100"/>
    <n v="75.180000000000007"/>
    <n v="40"/>
    <s v="Caudal de agua entre batchs"/>
    <s v="Batch Camión"/>
    <n v="2"/>
    <n v="0"/>
    <n v="150.36000000000001"/>
    <n v="0"/>
    <n v="0"/>
    <d v="2015-06-18T00:00:00"/>
    <s v="Programado"/>
    <d v="2023-01-30T00:00:00"/>
    <s v="Minuta YPF 30/1/23"/>
    <s v="Mariana del Pozo"/>
    <m/>
    <m/>
    <m/>
    <m/>
    <s v="Cavidad Progresiva"/>
    <s v="Batch"/>
    <s v="Q"/>
    <s v="Batch&amp;Recirc"/>
    <n v="5.0116800000000001"/>
    <n v="75.180000000000007"/>
    <n v="75.180000000000007"/>
    <n v="75.180000000000007"/>
    <n v="1"/>
    <n v="75"/>
    <n v="75"/>
    <n v="75"/>
    <s v="Camioneros"/>
    <m/>
    <n v="3171"/>
    <s v="A"/>
    <s v="SP- 01"/>
    <s v="Señal Picada"/>
  </r>
  <r>
    <s v="BOLLAND &amp; CIA. S.A.U"/>
    <d v="2023-12-01T00:00:00"/>
    <s v="Rincon de los Sauces"/>
    <s v="Señal Picada VAM"/>
    <s v="SP- 06"/>
    <x v="0"/>
    <s v="Pozo productor "/>
    <s v="SP-29"/>
    <s v="SP-29"/>
    <m/>
    <s v="Integridad y Corrosión"/>
    <s v="Biocida"/>
    <x v="6"/>
    <n v="50600926"/>
    <n v="74.099999999999994"/>
    <n v="3.1859999999999999"/>
    <n v="70.914000000000001"/>
    <n v="100"/>
    <n v="34.04"/>
    <n v="32"/>
    <s v="Caudal de agua entre batchs"/>
    <s v="Batch Camión"/>
    <n v="2"/>
    <n v="0"/>
    <n v="68.08"/>
    <n v="0"/>
    <n v="0"/>
    <d v="2010-12-10T00:00:00"/>
    <s v="Programado"/>
    <d v="2021-11-03T00:00:00"/>
    <s v="Minuta YPF 3-11-21"/>
    <s v="Mariana del Pozo"/>
    <m/>
    <m/>
    <m/>
    <m/>
    <s v="Bombeo Mecánico"/>
    <s v="Batch"/>
    <s v="Q"/>
    <s v="Batch"/>
    <n v="2.2692480000000002"/>
    <n v="34.04"/>
    <n v="34.04"/>
    <n v="34.04"/>
    <n v="1"/>
    <n v="34"/>
    <n v="34"/>
    <n v="34"/>
    <s v="Camioneros"/>
    <m/>
    <n v="1793"/>
    <s v="A"/>
    <s v="SP- 06"/>
    <s v="Señal Picada"/>
  </r>
  <r>
    <s v="BOLLAND &amp; CIA. S.A.U"/>
    <d v="2023-12-01T00:00:00"/>
    <s v="Rincon de los Sauces"/>
    <s v="Señal Picada VAM"/>
    <s v="SP- 06"/>
    <x v="0"/>
    <s v="Pozo productor "/>
    <s v="SP-29"/>
    <s v="SP-29"/>
    <m/>
    <s v="Integridad y Corrosión"/>
    <s v="Inhibidor de corrosión"/>
    <x v="3"/>
    <n v="1000232729"/>
    <n v="74.099999999999994"/>
    <n v="3.1859999999999999"/>
    <n v="70.914000000000001"/>
    <n v="100"/>
    <n v="23.4"/>
    <n v="22"/>
    <s v="Caudal de agua entre batchs"/>
    <s v="Batch Camión"/>
    <n v="2"/>
    <n v="2"/>
    <n v="46.8"/>
    <n v="46.8"/>
    <n v="46.8"/>
    <d v="2010-12-10T00:00:00"/>
    <s v="Programado"/>
    <d v="2021-11-03T00:00:00"/>
    <s v="Minuta YPF 3-11-21"/>
    <s v="Mariana del Pozo"/>
    <m/>
    <m/>
    <m/>
    <m/>
    <s v="Bombeo Mecánico"/>
    <s v="Batch"/>
    <s v="Q"/>
    <s v="Batch&amp;Recirc"/>
    <n v="1.5601080000000001"/>
    <n v="23.4"/>
    <n v="23.4"/>
    <n v="23.4"/>
    <n v="1"/>
    <n v="23"/>
    <n v="23"/>
    <n v="23"/>
    <s v="Camioneros"/>
    <m/>
    <n v="1793"/>
    <s v="A"/>
    <s v="SP- 06"/>
    <s v="Señal Picada"/>
  </r>
  <r>
    <s v="BOLLAND &amp; CIA. S.A.U"/>
    <d v="2023-12-01T00:00:00"/>
    <s v="Rincon de los Sauces"/>
    <s v="Señal Picada VAM"/>
    <s v="SP- 01"/>
    <x v="0"/>
    <s v="Pozo productor "/>
    <s v="SP-31(I)[00]a"/>
    <s v="SP-31(I)[00]a"/>
    <m/>
    <s v="Integridad y Corrosión"/>
    <s v="Biocida"/>
    <x v="6"/>
    <n v="50600926"/>
    <n v="137"/>
    <n v="4.3840000000000003"/>
    <n v="132.61600000000001"/>
    <n v="150"/>
    <n v="79.569999999999993"/>
    <n v="40"/>
    <s v="Caudal de agua entre batchs"/>
    <s v="Batch Camión"/>
    <n v="2"/>
    <n v="0"/>
    <n v="159.13999999999999"/>
    <n v="0"/>
    <n v="0"/>
    <d v="2019-11-25T00:00:00"/>
    <s v="Programado"/>
    <d v="2022-08-23T00:00:00"/>
    <s v="0223-OESTE-22"/>
    <s v="Mariana del Pozo"/>
    <m/>
    <m/>
    <m/>
    <m/>
    <s v="Cavidad Progresiva"/>
    <s v="Batch"/>
    <s v="Q"/>
    <s v="Batch"/>
    <n v="5.30464"/>
    <n v="79.569999999999993"/>
    <n v="79.569999999999993"/>
    <n v="79.569999999999993"/>
    <n v="1"/>
    <n v="80"/>
    <n v="80"/>
    <n v="80"/>
    <s v="Camioneros"/>
    <m/>
    <n v="1507"/>
    <s v="A"/>
    <s v="SP- 01"/>
    <s v="Señal Picada"/>
  </r>
  <r>
    <s v="BOLLAND &amp; CIA. S.A.U"/>
    <d v="2023-12-01T00:00:00"/>
    <s v="Rincon de los Sauces"/>
    <s v="Señal Picada VAM"/>
    <s v="SP- 01"/>
    <x v="0"/>
    <s v="Pozo productor "/>
    <s v="SP-31(I)[00]a"/>
    <s v="SP-31(I)[00]a"/>
    <m/>
    <s v="Integridad y Corrosión"/>
    <s v="Inhibidor de corrosión"/>
    <x v="3"/>
    <n v="1000232729"/>
    <n v="137"/>
    <n v="4.3840000000000003"/>
    <n v="132.61600000000001"/>
    <n v="150"/>
    <n v="79.569999999999993"/>
    <n v="40"/>
    <s v="Caudal de agua entre batchs"/>
    <s v="Batch Camión"/>
    <n v="2"/>
    <n v="0"/>
    <n v="159.13999999999999"/>
    <n v="0"/>
    <n v="0"/>
    <d v="2019-11-25T00:00:00"/>
    <s v="Programado"/>
    <d v="2022-08-23T00:00:00"/>
    <s v="0223-OESTE-22"/>
    <s v="Mariana del Pozo"/>
    <m/>
    <m/>
    <m/>
    <m/>
    <s v="Cavidad Progresiva"/>
    <s v="Batch"/>
    <s v="Q"/>
    <s v="Batch"/>
    <n v="5.30464"/>
    <n v="79.569999999999993"/>
    <n v="79.569999999999993"/>
    <n v="79.569999999999993"/>
    <n v="1"/>
    <n v="80"/>
    <n v="80"/>
    <n v="80"/>
    <s v="Camioneros"/>
    <m/>
    <n v="1507"/>
    <s v="A"/>
    <s v="SP- 01"/>
    <s v="Señal Picada"/>
  </r>
  <r>
    <s v="BOLLAND &amp; CIA. S.A.U"/>
    <d v="2023-12-01T00:00:00"/>
    <s v="Rincon de los Sauces"/>
    <s v="Señal Picada VAM"/>
    <s v="SP- 06"/>
    <x v="0"/>
    <s v="Pozo productor "/>
    <s v="SP-121a(I)"/>
    <s v="SP-121a(I)"/>
    <m/>
    <s v="Integridad y Corrosión"/>
    <s v="Biocida"/>
    <x v="6"/>
    <n v="50600926"/>
    <n v="44"/>
    <n v="2.64"/>
    <n v="41.36"/>
    <n v="250"/>
    <n v="27.92"/>
    <n v="45"/>
    <s v="Caudal de agua entre batchs"/>
    <s v="Batch Camión"/>
    <n v="2"/>
    <n v="0"/>
    <n v="55.84"/>
    <n v="0"/>
    <n v="0"/>
    <d v="2021-11-25T00:00:00"/>
    <s v="Programado"/>
    <d v="2023-01-25T00:00:00"/>
    <s v="0024-OESTE-23"/>
    <s v="Mariana del Pozo"/>
    <m/>
    <m/>
    <m/>
    <m/>
    <s v="Cavidad Progresiva"/>
    <s v="Batch"/>
    <s v="Q"/>
    <s v="Batch&amp;Recirc"/>
    <n v="1.8612"/>
    <n v="27.92"/>
    <n v="27.92"/>
    <n v="27.92"/>
    <n v="1"/>
    <n v="28"/>
    <n v="28"/>
    <n v="28"/>
    <s v="Camioneros"/>
    <m/>
    <n v="1557"/>
    <s v="A"/>
    <s v="SP- 06"/>
    <s v="Señal Picada"/>
  </r>
  <r>
    <s v="BOLLAND &amp; CIA. S.A.U"/>
    <d v="2023-12-01T00:00:00"/>
    <s v="Rincon de los Sauces"/>
    <s v="Señal Picada VAM"/>
    <s v="SP- 06"/>
    <x v="0"/>
    <s v="Pozo productor "/>
    <s v="SP-121a(I)"/>
    <s v="SP-121a(I)"/>
    <m/>
    <s v="Integridad y Corrosión"/>
    <s v="Inhibidor de corrosión"/>
    <x v="3"/>
    <n v="1000232729"/>
    <n v="44"/>
    <n v="2.64"/>
    <n v="41.36"/>
    <n v="250"/>
    <n v="20"/>
    <n v="45"/>
    <s v="Caudal de agua entre batchs"/>
    <s v="Batch Camión"/>
    <n v="4"/>
    <n v="4"/>
    <n v="80"/>
    <n v="80"/>
    <n v="80"/>
    <d v="2021-11-25T00:00:00"/>
    <s v="Programado"/>
    <d v="2023-01-25T00:00:00"/>
    <s v="0024-OESTE-23"/>
    <s v="Mariana del Pozo"/>
    <m/>
    <m/>
    <m/>
    <m/>
    <s v="Cavidad Progresiva"/>
    <s v="Batch"/>
    <s v="S"/>
    <s v="Batch&amp;Recirc"/>
    <n v="1.8612"/>
    <n v="13.03"/>
    <n v="20"/>
    <n v="20"/>
    <n v="1"/>
    <n v="13"/>
    <n v="20"/>
    <n v="20"/>
    <s v="Camioneros"/>
    <m/>
    <n v="1557"/>
    <s v="A"/>
    <s v="SP- 06"/>
    <s v="Señal Picada"/>
  </r>
  <r>
    <s v="BOLLAND &amp; CIA. S.A.U"/>
    <d v="2023-12-01T00:00:00"/>
    <s v="Rincon de los Sauces"/>
    <s v="Señal Picada VAM"/>
    <s v="SP- 01"/>
    <x v="0"/>
    <s v="Pozo productor "/>
    <s v="SP-325[]a"/>
    <s v="SP-325[]a"/>
    <m/>
    <s v="Integridad y Corrosión"/>
    <s v="Biocida"/>
    <x v="6"/>
    <n v="50600926"/>
    <n v="89"/>
    <n v="2.492"/>
    <n v="86.507999999999996"/>
    <n v="150"/>
    <n v="51.9"/>
    <n v="40"/>
    <s v="Caudal de agua entre batchs"/>
    <s v="Batch Camión"/>
    <n v="2"/>
    <n v="0"/>
    <n v="103.8"/>
    <n v="0"/>
    <n v="0"/>
    <d v="2018-04-20T00:00:00"/>
    <s v="Programado"/>
    <d v="2021-04-30T00:00:00"/>
    <s v="BND21-IT614-0421"/>
    <s v="Mariana del Pozo"/>
    <m/>
    <m/>
    <m/>
    <m/>
    <s v="Cavidad Progresiva"/>
    <s v="Batch"/>
    <s v="Q"/>
    <s v="Batch&amp;Recirc"/>
    <n v="3.4603199999999998"/>
    <n v="51.9"/>
    <n v="51.9"/>
    <n v="51.9"/>
    <n v="1"/>
    <n v="52"/>
    <n v="52"/>
    <n v="52"/>
    <s v="Camioneros"/>
    <m/>
    <n v="2088"/>
    <s v="A"/>
    <s v="SP- 01"/>
    <s v="Señal Picada"/>
  </r>
  <r>
    <s v="BOLLAND &amp; CIA. S.A.U"/>
    <d v="2023-12-01T00:00:00"/>
    <s v="Rincon de los Sauces"/>
    <s v="Señal Picada VAM"/>
    <s v="SP- 01"/>
    <x v="0"/>
    <s v="Pozo productor "/>
    <s v="SP-325[]a"/>
    <s v="SP-325[]a"/>
    <m/>
    <s v="Integridad y Corrosión"/>
    <s v="Inhibidor de corrosión"/>
    <x v="3"/>
    <n v="1000232729"/>
    <n v="89"/>
    <n v="2.492"/>
    <n v="86.507999999999996"/>
    <n v="150"/>
    <n v="64.88"/>
    <n v="50"/>
    <s v="Caudal de agua entre batchs"/>
    <s v="Batch Camión"/>
    <n v="2"/>
    <n v="0"/>
    <n v="129.76"/>
    <n v="0"/>
    <n v="0"/>
    <d v="2018-04-07T00:00:00"/>
    <s v="Programado"/>
    <d v="2021-04-30T00:00:00"/>
    <s v="BND21-IT614-0421"/>
    <s v="Mariana del Pozo"/>
    <m/>
    <m/>
    <m/>
    <m/>
    <s v="Cavidad Progresiva"/>
    <s v="Batch"/>
    <s v="Q"/>
    <s v="Batch"/>
    <n v="4.3253999999999992"/>
    <n v="64.88"/>
    <n v="64.88"/>
    <n v="64.88"/>
    <n v="1"/>
    <n v="65"/>
    <n v="65"/>
    <n v="65"/>
    <s v="Camioneros"/>
    <m/>
    <n v="2088"/>
    <s v="A"/>
    <s v="SP- 01"/>
    <s v="Señal Picada"/>
  </r>
  <r>
    <s v="BOLLAND &amp; CIA. S.A.U"/>
    <d v="2023-12-01T00:00:00"/>
    <s v="Rincon de los Sauces"/>
    <s v="Señal Picada VAM"/>
    <s v="SP- 06"/>
    <x v="0"/>
    <s v="Pozo productor "/>
    <s v="SP-326a"/>
    <s v="SP-326a"/>
    <m/>
    <s v="Integridad y Corrosión"/>
    <s v="Biocida"/>
    <x v="6"/>
    <n v="50600926"/>
    <n v="8.5"/>
    <n v="0.29799999999999999"/>
    <n v="8.202"/>
    <n v="10"/>
    <n v="20"/>
    <n v="70"/>
    <s v="Caudal de agua entre batchs"/>
    <s v="Batch Camión"/>
    <n v="2"/>
    <n v="2"/>
    <n v="40"/>
    <n v="40"/>
    <n v="40"/>
    <d v="2021-07-13T00:00:00"/>
    <s v="Programado"/>
    <d v="2021-07-21T00:00:00"/>
    <s v="BND21-IT649-0721"/>
    <s v="Mariana del Pozo"/>
    <m/>
    <m/>
    <m/>
    <m/>
    <s v="Bombeo Mecánico"/>
    <s v="Batch"/>
    <s v="Q"/>
    <s v="Batch"/>
    <n v="0.57413999999999998"/>
    <n v="8.61"/>
    <n v="20"/>
    <n v="20"/>
    <n v="1"/>
    <n v="9"/>
    <n v="20"/>
    <n v="20"/>
    <s v="Camioneros"/>
    <m/>
    <n v="2081"/>
    <s v="C"/>
    <s v="SP- 06"/>
    <s v="Señal Picada"/>
  </r>
  <r>
    <s v="BOLLAND &amp; CIA. S.A.U"/>
    <d v="2023-12-01T00:00:00"/>
    <s v="Rincon de los Sauces"/>
    <s v="Señal Picada VAM"/>
    <s v="SP- 01"/>
    <x v="0"/>
    <s v="Pozo productor "/>
    <s v="SP-368a"/>
    <s v="SP-368a"/>
    <m/>
    <s v="Integridad y Corrosión"/>
    <s v="Biocida"/>
    <x v="6"/>
    <n v="50600926"/>
    <n v="135.80000000000001"/>
    <n v="1.3580000000000001"/>
    <n v="134.44200000000001"/>
    <n v="100"/>
    <n v="24.2"/>
    <n v="6"/>
    <s v="Caudal de agua entre batchs"/>
    <s v="Batch Camión"/>
    <n v="1"/>
    <n v="1"/>
    <n v="24.2"/>
    <n v="24.2"/>
    <n v="24.2"/>
    <d v="2012-05-09T00:00:00"/>
    <s v="Programado"/>
    <d v="2020-06-30T00:00:00"/>
    <s v="BNDFI 0001-8 - Minuta YPF 30-06-2020"/>
    <s v="Mariana del Pozo"/>
    <m/>
    <m/>
    <m/>
    <m/>
    <s v="Electro Sumergible"/>
    <s v="Batch"/>
    <s v="M"/>
    <s v="Batch"/>
    <n v="0.80665200000000004"/>
    <n v="24.2"/>
    <n v="24.2"/>
    <n v="24.2"/>
    <n v="1"/>
    <n v="24"/>
    <n v="24"/>
    <n v="24"/>
    <s v="Camioneros"/>
    <m/>
    <n v="3215"/>
    <s v="B"/>
    <s v="SP- 01"/>
    <s v="Señal Picada"/>
  </r>
  <r>
    <s v="BOLLAND &amp; CIA. S.A.U"/>
    <d v="2023-12-01T00:00:00"/>
    <s v="Rincon de los Sauces"/>
    <s v="Señal Picada VAM"/>
    <s v="SP- 01"/>
    <x v="0"/>
    <s v="Pozo productor "/>
    <s v="SP-388a"/>
    <s v="SP-388a"/>
    <m/>
    <s v="Integridad y Corrosión"/>
    <s v="Inhibidor de corrosión"/>
    <x v="3"/>
    <n v="1000232729"/>
    <n v="48.9"/>
    <n v="2.4940000000000002"/>
    <n v="46.405999999999999"/>
    <n v="200"/>
    <n v="35.729999999999997"/>
    <n v="110"/>
    <s v="Caudal de agua entre batchs"/>
    <s v="Batch Camión"/>
    <n v="4"/>
    <n v="4"/>
    <n v="142.91999999999999"/>
    <n v="142.91999999999999"/>
    <n v="142.91999999999999"/>
    <d v="2019-01-23T00:00:00"/>
    <s v="Programado"/>
    <d v="2020-12-30T00:00:00"/>
    <s v="BND21-IT552-1220"/>
    <s v="Mariana del Pozo"/>
    <m/>
    <m/>
    <m/>
    <m/>
    <s v="Bombeo Mecánico"/>
    <s v="Batch"/>
    <s v="S"/>
    <s v="Batch&amp;Recirc"/>
    <n v="5.10466"/>
    <n v="35.729999999999997"/>
    <n v="35.729999999999997"/>
    <n v="35.729999999999997"/>
    <n v="1"/>
    <n v="36"/>
    <n v="36"/>
    <n v="36"/>
    <s v="Camioneros"/>
    <m/>
    <n v="1798"/>
    <s v="A"/>
    <s v="SP- 01"/>
    <s v="Señal Picada"/>
  </r>
  <r>
    <s v="BOLLAND &amp; CIA. S.A.U"/>
    <d v="2023-12-01T00:00:00"/>
    <s v="Rincon de los Sauces"/>
    <s v="Señal Picada VAM"/>
    <s v="SP- 01"/>
    <x v="0"/>
    <s v="Pozo productor "/>
    <s v="SP-388a"/>
    <s v="SP-388a"/>
    <m/>
    <s v="Integridad y Corrosión"/>
    <s v="Biocida"/>
    <x v="6"/>
    <n v="50600926"/>
    <n v="48.9"/>
    <n v="2.4940000000000002"/>
    <n v="46.405999999999999"/>
    <n v="200"/>
    <n v="31.32"/>
    <n v="45"/>
    <s v="Caudal de agua entre batchs"/>
    <s v="Batch Camión"/>
    <n v="2"/>
    <n v="2"/>
    <n v="62.64"/>
    <n v="62.64"/>
    <n v="62.64"/>
    <d v="2019-01-23T00:00:00"/>
    <s v="Programado"/>
    <d v="2020-12-30T00:00:00"/>
    <s v="BND21-IT552-1220"/>
    <s v="Mariana del Pozo"/>
    <m/>
    <m/>
    <m/>
    <m/>
    <s v="Bombeo Mecánico"/>
    <s v="Batch"/>
    <s v="Q"/>
    <s v="Batch"/>
    <n v="2.0882700000000001"/>
    <n v="31.32"/>
    <n v="31.32"/>
    <n v="31.32"/>
    <n v="1"/>
    <n v="31"/>
    <n v="31"/>
    <n v="31"/>
    <s v="Camioneros"/>
    <m/>
    <n v="1798"/>
    <s v="A"/>
    <s v="SP- 01"/>
    <s v="Señal Picada"/>
  </r>
  <r>
    <s v="BOLLAND &amp; CIA. S.A.U"/>
    <d v="2023-12-01T00:00:00"/>
    <s v="Rincon de los Sauces"/>
    <s v="Señal Picada VAM"/>
    <s v="SP- 01"/>
    <x v="0"/>
    <s v="Pozo productor "/>
    <s v="SP-462a"/>
    <s v="SP-462a"/>
    <m/>
    <s v="Integridad y Corrosión"/>
    <s v="Inhibidor de corrosión"/>
    <x v="3"/>
    <n v="1000232729"/>
    <n v="12.1"/>
    <n v="1.573"/>
    <n v="10.526999999999999"/>
    <n v="150"/>
    <n v="20"/>
    <n v="100"/>
    <s v="Caudal de agua entre batchs"/>
    <s v="Batch Camión"/>
    <n v="2"/>
    <n v="2"/>
    <n v="40"/>
    <n v="40"/>
    <n v="40"/>
    <d v="2015-10-05T00:00:00"/>
    <s v="Programado"/>
    <d v="2019-03-26T00:00:00"/>
    <s v="BND21-IT359-0319"/>
    <s v="Mariana del Pozo"/>
    <m/>
    <m/>
    <m/>
    <m/>
    <s v="Cavidad Progresiva"/>
    <s v="Batch"/>
    <s v="Q"/>
    <s v="Batch"/>
    <n v="1.0526999999999997"/>
    <n v="15.79"/>
    <n v="20"/>
    <n v="20"/>
    <n v="1"/>
    <n v="16"/>
    <n v="20"/>
    <n v="20"/>
    <s v="Camioneros"/>
    <m/>
    <n v="1737"/>
    <s v="B"/>
    <s v="SP- 01"/>
    <s v="Señal Picada"/>
  </r>
  <r>
    <s v="BOLLAND &amp; CIA. S.A.U"/>
    <d v="2023-12-01T00:00:00"/>
    <s v="Rincon de los Sauces"/>
    <s v="Señal Picada VAM"/>
    <s v="SP-10"/>
    <x v="0"/>
    <s v="Pozo productor "/>
    <s v="EBS.x-1"/>
    <s v="EBS.x-1"/>
    <m/>
    <s v="Integridad y Corrosión"/>
    <s v="Inhibidor de corrosión"/>
    <x v="3"/>
    <n v="1000232729"/>
    <n v="25.7"/>
    <n v="1.3979999999999999"/>
    <n v="24.302"/>
    <n v="10"/>
    <n v="27.34"/>
    <n v="75"/>
    <s v="Caudal de agua entre batchs"/>
    <s v="Batch Camión"/>
    <n v="2"/>
    <n v="2"/>
    <n v="54.68"/>
    <n v="54.68"/>
    <n v="54.68"/>
    <d v="2016-03-07T00:00:00"/>
    <s v="Programado"/>
    <d v="2021-03-27T00:00:00"/>
    <s v="BND21-IT596-0321"/>
    <s v="Mariana del Pozo"/>
    <m/>
    <m/>
    <m/>
    <m/>
    <s v="Bombeo Mecánico"/>
    <s v="Batch"/>
    <s v="Q"/>
    <s v="Batch"/>
    <n v="1.8226499999999999"/>
    <n v="27.34"/>
    <n v="27.34"/>
    <n v="27.34"/>
    <n v="1"/>
    <n v="27"/>
    <n v="27"/>
    <n v="27"/>
    <s v="Camioneros"/>
    <m/>
    <n v="2901"/>
    <s v="B"/>
    <s v="SP-10"/>
    <s v="Señal Picada"/>
  </r>
  <r>
    <s v="BOLLAND &amp; CIA. S.A.U"/>
    <d v="2023-12-01T00:00:00"/>
    <s v="Rincon de los Sauces"/>
    <s v="Señal Picada VAM"/>
    <s v="SP-10"/>
    <x v="0"/>
    <s v="Pozo productor "/>
    <s v="EBS.x-1"/>
    <s v="EBS.x-1"/>
    <m/>
    <s v="Integridad y Corrosión"/>
    <s v="Biocida"/>
    <x v="6"/>
    <n v="50600926"/>
    <n v="25.7"/>
    <n v="1.3979999999999999"/>
    <n v="24.302"/>
    <n v="10"/>
    <n v="21.87"/>
    <n v="30"/>
    <s v="Caudal de agua entre batchs"/>
    <s v="Batch Camión"/>
    <n v="1"/>
    <n v="1"/>
    <n v="21.87"/>
    <n v="21.87"/>
    <n v="21.87"/>
    <d v="2016-03-07T00:00:00"/>
    <s v="Programado"/>
    <d v="2021-03-27T00:00:00"/>
    <s v="BND21-IT596-0321"/>
    <s v="Mariana del Pozo"/>
    <m/>
    <m/>
    <m/>
    <m/>
    <s v="Bombeo Mecánico"/>
    <s v="Batch"/>
    <s v="M"/>
    <s v="Batch"/>
    <n v="0.72905999999999993"/>
    <n v="21.87"/>
    <n v="21.87"/>
    <n v="21.87"/>
    <n v="1"/>
    <n v="22"/>
    <n v="22"/>
    <n v="22"/>
    <s v="Camioneros"/>
    <m/>
    <n v="2901"/>
    <s v="B"/>
    <s v="SP-10"/>
    <s v="Señal Picada"/>
  </r>
  <r>
    <s v="BOLLAND &amp; CIA. S.A.U"/>
    <d v="2023-12-01T00:00:00"/>
    <s v="Rincon de los Sauces"/>
    <s v="Señal Picada VAM"/>
    <s v="SP- 09"/>
    <x v="0"/>
    <s v="Pozo productor "/>
    <s v="SP.a-89"/>
    <s v="SP.a-89"/>
    <m/>
    <s v="Integridad y Corrosión"/>
    <s v="Biocida"/>
    <x v="6"/>
    <n v="50600926"/>
    <n v="50.1"/>
    <n v="2.0840000000000001"/>
    <n v="48.015999999999998"/>
    <n v="100"/>
    <n v="25.21"/>
    <n v="35"/>
    <s v="Caudal de agua entre batchs"/>
    <s v="Batch Camión"/>
    <n v="2"/>
    <n v="2"/>
    <n v="50.42"/>
    <n v="50.42"/>
    <n v="50.42"/>
    <d v="2015-03-09T00:00:00"/>
    <s v="Programado"/>
    <d v="2020-06-30T00:00:00"/>
    <s v="BNDFI 0001-8 - Minuta YPF 30-06-2020"/>
    <s v="Mariana del Pozo"/>
    <m/>
    <m/>
    <m/>
    <m/>
    <s v="Electro Sumergible"/>
    <s v="Batch"/>
    <s v="Q"/>
    <s v="Batch"/>
    <n v="1.6805600000000001"/>
    <n v="25.21"/>
    <n v="25.21"/>
    <n v="25.21"/>
    <n v="1"/>
    <n v="25"/>
    <n v="25"/>
    <n v="25"/>
    <s v="Camioneros"/>
    <m/>
    <n v="1574"/>
    <s v="B"/>
    <s v="SP- 09"/>
    <s v="Señal Picada"/>
  </r>
  <r>
    <s v="BOLLAND &amp; CIA. S.A.U"/>
    <d v="2023-12-01T00:00:00"/>
    <s v="Rincon de los Sauces"/>
    <s v="Señal Picada VAM"/>
    <s v="SP-10"/>
    <x v="0"/>
    <s v="Pozo productor "/>
    <s v="SP-407a"/>
    <s v="SP-407a"/>
    <m/>
    <s v="Integridad y Corrosión"/>
    <s v="Inhibidor de corrosión"/>
    <x v="3"/>
    <n v="1000232729"/>
    <n v="62"/>
    <n v="3.819"/>
    <n v="58.180999999999997"/>
    <n v="100"/>
    <n v="43.64"/>
    <n v="50"/>
    <s v="Caudal de agua entre batchs"/>
    <s v="Batch Camión"/>
    <n v="2"/>
    <n v="2"/>
    <n v="87.28"/>
    <n v="87.28"/>
    <n v="87.28"/>
    <d v="2018-08-31T00:00:00"/>
    <s v="Programado"/>
    <d v="2022-04-05T00:00:00"/>
    <s v="0088-OESTE-22"/>
    <s v="Mariana del Pozo"/>
    <m/>
    <m/>
    <m/>
    <m/>
    <s v="Cavidad Progresiva"/>
    <s v="Batch"/>
    <s v="Q"/>
    <s v="Batch"/>
    <n v="2.9090499999999997"/>
    <n v="43.64"/>
    <n v="43.64"/>
    <n v="43.64"/>
    <n v="1"/>
    <n v="44"/>
    <n v="44"/>
    <n v="44"/>
    <s v="Camioneros"/>
    <m/>
    <n v="1941"/>
    <s v="A"/>
    <s v="SP-10"/>
    <s v="Señal Picada"/>
  </r>
  <r>
    <s v="BOLLAND &amp; CIA. S.A.U"/>
    <d v="2023-12-01T00:00:00"/>
    <s v="Rincon de los Sauces"/>
    <s v="Señal Picada VAM"/>
    <s v="SP-10"/>
    <x v="0"/>
    <s v="Pozo productor "/>
    <s v="SP-407a"/>
    <s v="SP-407a"/>
    <m/>
    <s v="Integridad y Corrosión"/>
    <s v="Biocida"/>
    <x v="6"/>
    <n v="50600926"/>
    <n v="62"/>
    <n v="3.819"/>
    <n v="58.180999999999997"/>
    <n v="100"/>
    <n v="43.64"/>
    <n v="50"/>
    <s v="Caudal de agua entre batchs"/>
    <s v="Batch Camión"/>
    <n v="2"/>
    <n v="2"/>
    <n v="87.28"/>
    <n v="87.28"/>
    <n v="87.28"/>
    <d v="2015-10-17T00:00:00"/>
    <s v="Programado"/>
    <d v="2022-04-05T00:00:00"/>
    <s v="0088-OESTE-22"/>
    <s v="Mariana del Pozo"/>
    <m/>
    <m/>
    <m/>
    <m/>
    <s v="Cavidad Progresiva"/>
    <s v="Batch"/>
    <s v="Q"/>
    <s v="Batch"/>
    <n v="2.9090499999999997"/>
    <n v="43.64"/>
    <n v="43.64"/>
    <n v="43.64"/>
    <n v="1"/>
    <n v="44"/>
    <n v="44"/>
    <n v="44"/>
    <s v="Camioneros"/>
    <m/>
    <n v="1941"/>
    <s v="A"/>
    <s v="SP-10"/>
    <s v="Señal Picada"/>
  </r>
  <r>
    <s v="BOLLAND &amp; CIA. S.A.U"/>
    <d v="2023-12-01T00:00:00"/>
    <s v="Rincon de los Sauces"/>
    <s v="Señal Picada VAM"/>
    <s v="SP-10"/>
    <x v="0"/>
    <s v="Pozo productor "/>
    <s v="SP-413a"/>
    <s v="SP-413a"/>
    <m/>
    <s v="Integridad y Corrosión"/>
    <s v="Biocida"/>
    <x v="6"/>
    <n v="50600926"/>
    <n v="99.2"/>
    <n v="2.351"/>
    <n v="96.849000000000004"/>
    <n v="100"/>
    <n v="65.37"/>
    <n v="45"/>
    <s v="Caudal de agua entre batchs"/>
    <s v="Batch Camión"/>
    <n v="2"/>
    <n v="2"/>
    <n v="130.74"/>
    <n v="130.74"/>
    <n v="130.74"/>
    <d v="2018-07-30T00:00:00"/>
    <s v="Programado"/>
    <d v="2021-07-20T00:00:00"/>
    <s v="BND21-IT658-0721"/>
    <s v="Mariana del Pozo"/>
    <m/>
    <m/>
    <m/>
    <m/>
    <s v="Cavidad Progresiva"/>
    <s v="Batch"/>
    <s v="Q"/>
    <s v="Batch&amp;Recirc"/>
    <n v="4.3582049999999999"/>
    <n v="65.37"/>
    <n v="65.37"/>
    <n v="65.37"/>
    <n v="1"/>
    <n v="65"/>
    <n v="65"/>
    <n v="65"/>
    <s v="Camioneros"/>
    <m/>
    <n v="1723"/>
    <s v="A"/>
    <s v="SP-10"/>
    <s v="Señal Picada"/>
  </r>
  <r>
    <s v="BOLLAND &amp; CIA. S.A.U"/>
    <d v="2023-12-01T00:00:00"/>
    <s v="Rincon de los Sauces"/>
    <s v="Señal Picada VAM"/>
    <s v="SP-10"/>
    <x v="0"/>
    <s v="Pozo productor "/>
    <s v="SP-413a"/>
    <s v="SP-413a"/>
    <m/>
    <s v="Integridad y Corrosión"/>
    <s v="Inhibidor de corrosión"/>
    <x v="3"/>
    <n v="1000232729"/>
    <n v="99.2"/>
    <n v="2.351"/>
    <n v="96.849000000000004"/>
    <n v="100"/>
    <n v="33.9"/>
    <n v="50"/>
    <s v="Caudal de agua entre batchs"/>
    <s v="Batch Camión"/>
    <n v="4"/>
    <n v="4"/>
    <n v="135.6"/>
    <n v="135.6"/>
    <n v="135.6"/>
    <d v="2015-09-07T00:00:00"/>
    <s v="Programado"/>
    <d v="2021-07-20T00:00:00"/>
    <s v="BND21-IT658-0721"/>
    <s v="Mariana del Pozo"/>
    <m/>
    <m/>
    <m/>
    <m/>
    <s v="Cavidad Progresiva"/>
    <s v="Batch"/>
    <s v="S"/>
    <s v="Batch"/>
    <n v="4.8424499999999995"/>
    <n v="33.9"/>
    <n v="33.9"/>
    <n v="33.9"/>
    <n v="1"/>
    <n v="34"/>
    <n v="34"/>
    <n v="34"/>
    <s v="Camioneros"/>
    <m/>
    <n v="1723"/>
    <s v="A"/>
    <s v="SP-10"/>
    <s v="Señal Picada"/>
  </r>
  <r>
    <s v="BOLLAND &amp; CIA. S.A.U"/>
    <d v="2023-12-01T00:00:00"/>
    <s v="Rincon de los Sauces"/>
    <s v="Señal Picada VAM"/>
    <s v="SP-10"/>
    <x v="0"/>
    <s v="Pozo productor "/>
    <s v="SP-453a"/>
    <s v="SP-453a"/>
    <m/>
    <s v="Integridad y Corrosión"/>
    <s v="Biocida"/>
    <x v="6"/>
    <n v="50600926"/>
    <n v="64.599999999999994"/>
    <n v="2.649"/>
    <n v="61.951000000000001"/>
    <n v="100"/>
    <n v="46.46"/>
    <n v="50"/>
    <s v="Caudal de agua entre batchs"/>
    <s v="Batch Camión"/>
    <n v="2"/>
    <n v="2"/>
    <n v="92.92"/>
    <n v="92.92"/>
    <n v="92.92"/>
    <d v="2018-04-25T00:00:00"/>
    <s v="Programado"/>
    <d v="2020-09-28T00:00:00"/>
    <s v="BND21-IT514-0920"/>
    <s v="Mariana del Pozo"/>
    <m/>
    <m/>
    <m/>
    <m/>
    <s v="Cavidad Progresiva"/>
    <s v="Batch"/>
    <s v="Q"/>
    <s v="Batch"/>
    <n v="3.09755"/>
    <n v="46.46"/>
    <n v="46.46"/>
    <n v="46.46"/>
    <n v="1"/>
    <n v="46"/>
    <n v="46"/>
    <n v="46"/>
    <s v="Camioneros"/>
    <m/>
    <n v="2079"/>
    <s v="A"/>
    <s v="SP-10"/>
    <s v="Señal Picada"/>
  </r>
  <r>
    <s v="BOLLAND &amp; CIA. S.A.U"/>
    <d v="2023-12-01T00:00:00"/>
    <s v="Rincon de los Sauces"/>
    <s v="Señal Picada VAM"/>
    <s v="SP-10"/>
    <x v="0"/>
    <s v="Pozo productor "/>
    <s v="SP-453a"/>
    <s v="SP-453a"/>
    <m/>
    <s v="Integridad y Corrosión"/>
    <s v="Inhibidor de corrosión"/>
    <x v="3"/>
    <n v="1000232729"/>
    <n v="64.599999999999994"/>
    <n v="2.649"/>
    <n v="61.951000000000001"/>
    <n v="100"/>
    <n v="46.46"/>
    <n v="50"/>
    <s v="Caudal de agua entre batchs"/>
    <s v="Batch Camión"/>
    <n v="2"/>
    <n v="2"/>
    <n v="92.92"/>
    <n v="92.92"/>
    <n v="92.92"/>
    <d v="2015-04-01T00:00:00"/>
    <s v="Programado"/>
    <d v="2020-09-28T00:00:00"/>
    <s v="BND21-IT514-0920"/>
    <s v="Mariana del Pozo"/>
    <m/>
    <m/>
    <m/>
    <m/>
    <s v="Cavidad Progresiva"/>
    <s v="Batch"/>
    <s v="Q"/>
    <s v="Batch"/>
    <n v="3.09755"/>
    <n v="46.46"/>
    <n v="46.46"/>
    <n v="46.46"/>
    <n v="1"/>
    <n v="46"/>
    <n v="46"/>
    <n v="46"/>
    <s v="Camioneros"/>
    <m/>
    <n v="2079"/>
    <s v="A"/>
    <s v="SP-10"/>
    <s v="Señal Picada"/>
  </r>
  <r>
    <s v="BOLLAND &amp; CIA. S.A.U"/>
    <d v="2023-12-01T00:00:00"/>
    <s v="Rincon de los Sauces"/>
    <s v="Señal Picada VAM"/>
    <s v="SP-10"/>
    <x v="0"/>
    <s v="Pozo productor "/>
    <s v="SP-495a"/>
    <s v="SP-495a"/>
    <m/>
    <s v="Integridad y Corrosión"/>
    <s v="Inhibidor de corrosión"/>
    <x v="3"/>
    <n v="1000232729"/>
    <n v="18.5"/>
    <n v="0.88800000000000001"/>
    <n v="17.611999999999998"/>
    <n v="100"/>
    <n v="25.89"/>
    <n v="49"/>
    <s v="Caudal de agua entre batchs"/>
    <s v="Batch Camión"/>
    <n v="1"/>
    <n v="1"/>
    <n v="25.89"/>
    <n v="25.89"/>
    <n v="25.89"/>
    <d v="2018-01-04T00:00:00"/>
    <s v="Programado"/>
    <d v="2022-04-19T00:00:00"/>
    <s v="Minuta YPF 24/5/22"/>
    <s v="Mariana del Pozo"/>
    <m/>
    <m/>
    <m/>
    <m/>
    <s v="Cavidad Progresiva"/>
    <s v="Batch"/>
    <s v="M"/>
    <s v="Batch"/>
    <n v="0.86298799999999998"/>
    <n v="25.89"/>
    <n v="25.89"/>
    <n v="25.89"/>
    <n v="1"/>
    <n v="26"/>
    <n v="26"/>
    <n v="26"/>
    <s v="Camioneros"/>
    <m/>
    <n v="2180"/>
    <s v="C"/>
    <s v="SP-10"/>
    <s v="Señal Picada"/>
  </r>
  <r>
    <s v="BOLLAND &amp; CIA. S.A.U"/>
    <d v="2023-12-01T00:00:00"/>
    <s v="Rincon de los Sauces"/>
    <s v="Señal Picada VAM"/>
    <s v="SP-10"/>
    <x v="0"/>
    <s v="Pozo productor "/>
    <s v="SP-495a"/>
    <s v="SP-495a"/>
    <m/>
    <s v="Integridad y Corrosión"/>
    <s v="Biocida"/>
    <x v="6"/>
    <n v="50600926"/>
    <n v="18.5"/>
    <n v="0.88800000000000001"/>
    <n v="17.611999999999998"/>
    <n v="100"/>
    <n v="20"/>
    <n v="36"/>
    <s v="Caudal de agua entre batchs"/>
    <s v="Batch Camión"/>
    <n v="1"/>
    <n v="1"/>
    <n v="20"/>
    <n v="20"/>
    <n v="20"/>
    <d v="2014-01-11T00:00:00"/>
    <s v="Programado"/>
    <d v="2022-04-19T00:00:00"/>
    <s v="Minuta YPF 24/5/22"/>
    <s v="Mariana del Pozo"/>
    <m/>
    <m/>
    <m/>
    <m/>
    <s v="Cavidad Progresiva"/>
    <s v="Batch"/>
    <s v="M"/>
    <s v="Batch"/>
    <n v="0.63403199999999993"/>
    <n v="19.02"/>
    <n v="20"/>
    <n v="20"/>
    <n v="1"/>
    <n v="19"/>
    <n v="20"/>
    <n v="20"/>
    <s v="Camioneros"/>
    <m/>
    <n v="2180"/>
    <s v="C"/>
    <s v="SP-10"/>
    <s v="Señal Picada"/>
  </r>
  <r>
    <s v="BOLLAND &amp; CIA. S.A.U"/>
    <d v="2023-12-01T00:00:00"/>
    <s v="Rincon de los Sauces"/>
    <s v="Señal Picada VAM"/>
    <s v="SP-10"/>
    <x v="0"/>
    <s v="Pozo productor "/>
    <s v="SP-496a"/>
    <s v="SP-496a"/>
    <m/>
    <s v="Integridad y Corrosión"/>
    <s v="Inhibidor de corrosión"/>
    <x v="3"/>
    <n v="1000232729"/>
    <n v="48.1"/>
    <n v="3.7090000000000001"/>
    <n v="44.390999999999998"/>
    <n v="100"/>
    <n v="53.27"/>
    <n v="80"/>
    <s v="Caudal de agua entre batchs"/>
    <s v="Batch Camión"/>
    <n v="2"/>
    <n v="2"/>
    <n v="106.54"/>
    <n v="106.54"/>
    <n v="106.54"/>
    <d v="2014-08-12T00:00:00"/>
    <s v="Programado"/>
    <d v="2020-08-03T00:00:00"/>
    <s v="BND21-IT496-0820"/>
    <s v="Mariana del Pozo"/>
    <m/>
    <m/>
    <m/>
    <m/>
    <s v="Cavidad Progresiva"/>
    <s v="Batch"/>
    <s v="Q"/>
    <s v="Batch&amp;Recirc"/>
    <n v="3.5512799999999998"/>
    <n v="53.27"/>
    <n v="53.27"/>
    <n v="53.27"/>
    <n v="1"/>
    <n v="53"/>
    <n v="53"/>
    <n v="53"/>
    <s v="Camioneros"/>
    <m/>
    <n v="1560"/>
    <s v="A"/>
    <s v="SP-10"/>
    <s v="Señal Picada"/>
  </r>
  <r>
    <s v="BOLLAND &amp; CIA. S.A.U"/>
    <d v="2023-12-01T00:00:00"/>
    <s v="Rincon de los Sauces"/>
    <s v="Señal Picada VAM"/>
    <s v="SP-10"/>
    <x v="0"/>
    <s v="Pozo productor "/>
    <s v="SP-496a"/>
    <s v="SP-496a"/>
    <m/>
    <s v="Integridad y Corrosión"/>
    <s v="Biocida"/>
    <x v="6"/>
    <n v="50600926"/>
    <n v="48.1"/>
    <n v="3.7090000000000001"/>
    <n v="44.390999999999998"/>
    <n v="100"/>
    <n v="53.27"/>
    <n v="80"/>
    <s v="Caudal de agua entre batchs"/>
    <s v="Batch Camión"/>
    <n v="2"/>
    <n v="2"/>
    <n v="106.54"/>
    <n v="106.54"/>
    <n v="106.54"/>
    <d v="2020-09-30T00:00:00"/>
    <s v="Programado"/>
    <d v="2020-09-30T00:00:00"/>
    <s v="BND21-IT496-0820"/>
    <s v="Mariana del Pozo"/>
    <m/>
    <m/>
    <m/>
    <m/>
    <s v="Cavidad Progresiva"/>
    <s v="Batch"/>
    <s v="Q"/>
    <s v="Batch"/>
    <n v="3.5512799999999998"/>
    <n v="53.27"/>
    <n v="53.27"/>
    <n v="53.27"/>
    <n v="1"/>
    <n v="53"/>
    <n v="53"/>
    <n v="53"/>
    <s v="Camioneros"/>
    <m/>
    <n v="1560"/>
    <s v="A"/>
    <s v="SP-10"/>
    <s v="Señal Picada"/>
  </r>
  <r>
    <s v="BOLLAND &amp; CIA. S.A.U"/>
    <d v="2023-12-01T00:00:00"/>
    <s v="Rincon de los Sauces"/>
    <s v="Señal Picada VAM"/>
    <s v="SP-10"/>
    <x v="0"/>
    <s v="Pozo productor "/>
    <s v="SP-499a"/>
    <s v="SP-499a"/>
    <m/>
    <s v="Integridad y Corrosión"/>
    <s v="Inhibidor de corrosión"/>
    <x v="3"/>
    <n v="1000232729"/>
    <n v="12.4"/>
    <n v="1.831"/>
    <n v="10.569000000000001"/>
    <n v="100"/>
    <n v="29.49"/>
    <n v="93"/>
    <s v="Caudal de agua entre batchs"/>
    <s v="Batch Camión"/>
    <n v="1"/>
    <n v="1"/>
    <n v="29.49"/>
    <n v="29.49"/>
    <n v="29.49"/>
    <d v="2018-12-27T00:00:00"/>
    <s v="Programado"/>
    <d v="2023-01-12T00:00:00"/>
    <s v="0014-OESTE-23"/>
    <m/>
    <m/>
    <m/>
    <m/>
    <m/>
    <s v="Cavidad Progresiva"/>
    <s v="Batch"/>
    <s v="M"/>
    <s v="Batch"/>
    <n v="0.98291700000000004"/>
    <n v="29.49"/>
    <n v="29.49"/>
    <n v="29.49"/>
    <n v="1"/>
    <n v="29"/>
    <n v="29"/>
    <n v="29"/>
    <s v="Camioneros"/>
    <m/>
    <n v="1809"/>
    <s v="B"/>
    <s v="SP-10"/>
    <s v="Señal Picada"/>
  </r>
  <r>
    <s v="BOLLAND &amp; CIA. S.A.U"/>
    <d v="2023-12-01T00:00:00"/>
    <s v="Rincon de los Sauces"/>
    <s v="Señal Picada VAM"/>
    <s v="SP-10"/>
    <x v="0"/>
    <s v="Pozo productor "/>
    <s v="SP-504a"/>
    <s v="SP-504a"/>
    <m/>
    <s v="Integridad y Corrosión"/>
    <s v="Biocida"/>
    <x v="6"/>
    <n v="50600926"/>
    <n v="38.6"/>
    <n v="2.1230000000000002"/>
    <n v="36.476999999999997"/>
    <n v="100"/>
    <n v="30.09"/>
    <n v="55"/>
    <s v="Caudal de agua entre batchs"/>
    <s v="Batch Camión"/>
    <n v="2"/>
    <n v="2"/>
    <n v="60.18"/>
    <n v="60.18"/>
    <n v="60.18"/>
    <d v="2018-04-04T00:00:00"/>
    <s v="Programado"/>
    <d v="2021-12-15T00:00:00"/>
    <s v="0329-OESTE-21"/>
    <s v="Mariana del Pozo"/>
    <m/>
    <m/>
    <m/>
    <m/>
    <s v="Cavidad Progresiva"/>
    <s v="Batch"/>
    <s v="Q"/>
    <s v="Batch&amp;Recirc"/>
    <n v="2.0062349999999998"/>
    <n v="30.09"/>
    <n v="30.09"/>
    <n v="30.09"/>
    <n v="1"/>
    <n v="30"/>
    <n v="30"/>
    <n v="30"/>
    <s v="Camioneros"/>
    <m/>
    <n v="2105"/>
    <s v="A"/>
    <s v="SP-10"/>
    <s v="Señal Picada"/>
  </r>
  <r>
    <s v="BOLLAND &amp; CIA. S.A.U"/>
    <d v="2023-12-01T00:00:00"/>
    <s v="Rincon de los Sauces"/>
    <s v="Señal Picada VAM"/>
    <s v="SP-10"/>
    <x v="0"/>
    <s v="Pozo productor "/>
    <s v="SP-504a"/>
    <s v="SP-504a"/>
    <m/>
    <s v="Integridad y Corrosión"/>
    <s v="Inhibidor de corrosión"/>
    <x v="3"/>
    <n v="1000232729"/>
    <n v="38.6"/>
    <n v="2.1230000000000002"/>
    <n v="36.476999999999997"/>
    <n v="100"/>
    <n v="29.36"/>
    <n v="115"/>
    <s v="Caudal de agua entre batchs"/>
    <s v="Batch Camión"/>
    <n v="4"/>
    <n v="0"/>
    <n v="117.44"/>
    <n v="0"/>
    <n v="0"/>
    <d v="2014-07-16T00:00:00"/>
    <s v="Programado"/>
    <d v="2021-12-15T00:00:00"/>
    <s v="0329-OESTE-21"/>
    <s v="Mariana del Pozo"/>
    <m/>
    <m/>
    <m/>
    <m/>
    <s v="Cavidad Progresiva"/>
    <s v="Batch"/>
    <s v="S"/>
    <s v="Batch&amp;Recirc"/>
    <n v="4.1948549999999996"/>
    <n v="29.36"/>
    <n v="29.36"/>
    <n v="29.36"/>
    <n v="1"/>
    <n v="29"/>
    <n v="29"/>
    <n v="29"/>
    <s v="Camioneros"/>
    <m/>
    <n v="2105"/>
    <s v="A"/>
    <s v="SP-10"/>
    <s v="Señal Picada"/>
  </r>
  <r>
    <s v="BOLLAND &amp; CIA. S.A.U"/>
    <d v="2023-12-01T00:00:00"/>
    <s v="Rincon de los Sauces"/>
    <s v="Señal Picada VAM"/>
    <s v="SP-10"/>
    <x v="0"/>
    <s v="Pozo productor "/>
    <s v="SP-516[00]a"/>
    <s v="SP-516[00]a"/>
    <m/>
    <s v="Integridad y Corrosión"/>
    <s v="Inhibidor de corrosión"/>
    <x v="3"/>
    <n v="1000232729"/>
    <n v="10.4"/>
    <n v="1.0029999999999999"/>
    <n v="9.3970000000000002"/>
    <n v="200"/>
    <n v="20"/>
    <n v="70"/>
    <s v="Caudal de agua entre batchs"/>
    <s v="Batch Camión"/>
    <n v="1"/>
    <n v="1"/>
    <n v="20"/>
    <n v="20"/>
    <n v="20"/>
    <d v="2018-03-23T00:00:00"/>
    <s v="Programado"/>
    <d v="2021-03-31T00:00:00"/>
    <s v="BND21-IT599-0321"/>
    <s v="Mariana del Pozo"/>
    <m/>
    <m/>
    <m/>
    <m/>
    <s v="Bombeo Mecánico"/>
    <s v="Batch"/>
    <s v="M"/>
    <s v="Batch"/>
    <n v="0.65778999999999999"/>
    <n v="19.73"/>
    <n v="20"/>
    <n v="20"/>
    <n v="1"/>
    <n v="20"/>
    <n v="20"/>
    <n v="20"/>
    <s v="Camioneros"/>
    <m/>
    <n v="2110"/>
    <s v="C"/>
    <s v="SP-10"/>
    <s v="Señal Picada"/>
  </r>
  <r>
    <s v="BOLLAND &amp; CIA. S.A.U"/>
    <d v="2023-12-01T00:00:00"/>
    <s v="Rincon de los Sauces"/>
    <s v="Señal Picada VAM"/>
    <s v="SP- 02"/>
    <x v="0"/>
    <s v="Pozo productor "/>
    <s v="SP-211"/>
    <s v="SP-211"/>
    <m/>
    <s v="Integridad y Corrosión"/>
    <s v="Inhibidor de corrosión"/>
    <x v="3"/>
    <n v="1000232729"/>
    <n v="74"/>
    <n v="2.1459999999999999"/>
    <n v="71.853999999999999"/>
    <n v="150"/>
    <n v="32.33"/>
    <n v="15"/>
    <s v="Caudal de agua entre batchs"/>
    <s v="Batch Camión"/>
    <n v="1"/>
    <n v="1"/>
    <n v="32.33"/>
    <n v="32.33"/>
    <n v="32.33"/>
    <d v="2017-07-11T00:00:00"/>
    <s v="Programado"/>
    <d v="2021-11-30T00:00:00"/>
    <s v="0303-OESTE-21"/>
    <s v="Mariana del Pozo"/>
    <m/>
    <m/>
    <m/>
    <m/>
    <s v="Cavidad Progresiva"/>
    <s v="Batch"/>
    <s v="M"/>
    <s v="Batch"/>
    <n v="1.0778099999999999"/>
    <n v="32.33"/>
    <n v="32.33"/>
    <n v="32.33"/>
    <n v="1"/>
    <n v="32"/>
    <n v="32"/>
    <n v="32"/>
    <s v="Camioneros"/>
    <m/>
    <n v="2169"/>
    <s v="B"/>
    <s v="SP- 02"/>
    <s v="Señal Picada"/>
  </r>
  <r>
    <s v="BOLLAND &amp; CIA. S.A.U"/>
    <d v="2023-12-01T00:00:00"/>
    <s v="Rincon de los Sauces"/>
    <s v="Señal Picada VAM"/>
    <s v="SP- 02"/>
    <x v="0"/>
    <s v="Pozo productor "/>
    <s v="SP-211"/>
    <s v="SP-211"/>
    <m/>
    <s v="Integridad y Corrosión"/>
    <s v="Biocida"/>
    <x v="6"/>
    <n v="50600926"/>
    <n v="74"/>
    <n v="2.1459999999999999"/>
    <n v="71.853999999999999"/>
    <n v="150"/>
    <n v="49.58"/>
    <n v="23"/>
    <s v="Caudal de agua entre batchs"/>
    <s v="Batch Camión"/>
    <n v="1"/>
    <n v="1"/>
    <n v="49.58"/>
    <n v="49.58"/>
    <n v="49.58"/>
    <d v="2017-07-11T00:00:00"/>
    <s v="Programado"/>
    <d v="2021-11-30T00:00:00"/>
    <s v="0303-OESTE-21"/>
    <s v="Mariana del Pozo"/>
    <m/>
    <m/>
    <m/>
    <m/>
    <s v="Cavidad Progresiva"/>
    <s v="Batch"/>
    <s v="M"/>
    <s v="Batch"/>
    <n v="1.6526419999999999"/>
    <n v="49.58"/>
    <n v="49.58"/>
    <n v="49.58"/>
    <n v="1"/>
    <n v="50"/>
    <n v="50"/>
    <n v="50"/>
    <s v="Camioneros"/>
    <m/>
    <n v="2169"/>
    <s v="B"/>
    <s v="SP- 02"/>
    <s v="Señal Picada"/>
  </r>
  <r>
    <s v="BOLLAND &amp; CIA. S.A.U"/>
    <d v="2023-12-01T00:00:00"/>
    <s v="Rincon de los Sauces"/>
    <s v="Señal Picada VAM"/>
    <s v="SP- 02"/>
    <x v="0"/>
    <s v="Pozo productor "/>
    <s v="SP-263"/>
    <s v="SP-263"/>
    <m/>
    <s v="Integridad y Corrosión"/>
    <s v="Inhibidor de corrosión"/>
    <x v="3"/>
    <n v="1000232729"/>
    <n v="80.2"/>
    <n v="3.2080000000000002"/>
    <n v="76.992000000000004"/>
    <n v="100"/>
    <n v="34.65"/>
    <n v="30"/>
    <s v="Caudal de agua entre batchs"/>
    <s v="Batch Camión"/>
    <n v="2"/>
    <n v="2"/>
    <n v="69.3"/>
    <n v="69.3"/>
    <n v="69.3"/>
    <d v="2021-03-21T00:00:00"/>
    <s v="Programado"/>
    <d v="2021-03-03T00:00:00"/>
    <s v="BND21-IT582-0221"/>
    <s v="Mariana del Pozo"/>
    <m/>
    <m/>
    <m/>
    <m/>
    <s v="Cavidad Progresiva"/>
    <s v="Batch"/>
    <s v="Q"/>
    <s v="Batch"/>
    <n v="2.3097600000000003"/>
    <n v="34.65"/>
    <n v="34.65"/>
    <n v="34.65"/>
    <n v="1"/>
    <n v="35"/>
    <n v="35"/>
    <n v="35"/>
    <s v="Camioneros"/>
    <m/>
    <s v="S/D"/>
    <s v="A"/>
    <s v="SP- 02"/>
    <s v="Señal Picada"/>
  </r>
  <r>
    <s v="BOLLAND &amp; CIA. S.A.U"/>
    <d v="2023-12-01T00:00:00"/>
    <s v="Rincon de los Sauces"/>
    <s v="Señal Picada VAM"/>
    <s v="SP- 02"/>
    <x v="0"/>
    <s v="Pozo productor "/>
    <s v="SP-263"/>
    <s v="SP-263"/>
    <m/>
    <s v="Integridad y Corrosión"/>
    <s v="Biocida"/>
    <x v="6"/>
    <n v="50600926"/>
    <n v="80.2"/>
    <n v="3.2080000000000002"/>
    <n v="76.992000000000004"/>
    <n v="100"/>
    <n v="34.65"/>
    <n v="30"/>
    <s v="Caudal de agua entre batchs"/>
    <s v="Batch Camión"/>
    <n v="2"/>
    <n v="2"/>
    <n v="69.3"/>
    <n v="69.3"/>
    <n v="69.3"/>
    <d v="2021-03-21T00:00:00"/>
    <s v="Programado"/>
    <d v="2021-03-03T00:00:00"/>
    <s v="BND21-IT582-0221"/>
    <s v="Mariana del Pozo"/>
    <m/>
    <m/>
    <m/>
    <m/>
    <s v="Cavidad Progresiva"/>
    <s v="Batch"/>
    <s v="Q"/>
    <s v="Batch"/>
    <n v="2.3097600000000003"/>
    <n v="34.65"/>
    <n v="34.65"/>
    <n v="34.65"/>
    <n v="1"/>
    <n v="35"/>
    <n v="35"/>
    <n v="35"/>
    <s v="Camioneros"/>
    <m/>
    <s v="S/D"/>
    <s v="A"/>
    <s v="SP- 02"/>
    <s v="Señal Picada"/>
  </r>
  <r>
    <s v="BOLLAND &amp; CIA. S.A.U"/>
    <d v="2023-12-01T00:00:00"/>
    <s v="Rincon de los Sauces"/>
    <s v="Señal Picada VAM"/>
    <s v="SP- 02"/>
    <x v="0"/>
    <s v="Pozo productor "/>
    <s v="SP-242"/>
    <s v="SP-242"/>
    <m/>
    <s v="Integridad y Corrosión"/>
    <s v="Inhibidor de corrosión"/>
    <x v="3"/>
    <n v="1000232729"/>
    <n v="48.9"/>
    <n v="2.1520000000000001"/>
    <n v="46.747999999999998"/>
    <n v="100"/>
    <n v="25.95"/>
    <n v="37"/>
    <s v="Caudal de agua entre batchs"/>
    <s v="Batch Camión"/>
    <n v="2"/>
    <n v="2"/>
    <n v="51.9"/>
    <n v="51.9"/>
    <n v="51.9"/>
    <d v="2012-05-19T00:00:00"/>
    <s v="Programado"/>
    <d v="2021-01-25T00:00:00"/>
    <s v="BND21-IT572-0121"/>
    <s v="Mariana del Pozo"/>
    <m/>
    <m/>
    <m/>
    <m/>
    <s v="Bombeo Mecánico"/>
    <s v="Batch"/>
    <s v="Q"/>
    <s v="Batch"/>
    <n v="1.729676"/>
    <n v="25.95"/>
    <n v="25.95"/>
    <n v="25.95"/>
    <n v="1"/>
    <n v="26"/>
    <n v="26"/>
    <n v="26"/>
    <s v="Camioneros"/>
    <m/>
    <s v="S/D"/>
    <s v="B"/>
    <s v="SP- 02"/>
    <s v="Señal Picada"/>
  </r>
  <r>
    <s v="BOLLAND &amp; CIA. S.A.U"/>
    <d v="2023-12-01T00:00:00"/>
    <s v="Rincon de los Sauces"/>
    <s v="Señal Picada VAM"/>
    <s v="SP- 02"/>
    <x v="0"/>
    <s v="Pozo productor "/>
    <s v="SP-243"/>
    <s v="SP-243"/>
    <m/>
    <s v="Integridad y Corrosión"/>
    <s v="Inhibidor de corrosión"/>
    <x v="3"/>
    <n v="1000232729"/>
    <n v="134.4"/>
    <n v="5.6449999999999996"/>
    <n v="128.755"/>
    <n v="150"/>
    <n v="115.88"/>
    <n v="60"/>
    <s v="Caudal de agua entre batchs"/>
    <s v="Batch Camión"/>
    <n v="2"/>
    <n v="2"/>
    <n v="231.76"/>
    <n v="231.76"/>
    <n v="231.76"/>
    <d v="2016-12-23T00:00:00"/>
    <s v="Programado"/>
    <d v="2022-11-02T00:00:00"/>
    <s v="0298-OESTE-22"/>
    <s v="Mariana del Pozo"/>
    <m/>
    <m/>
    <m/>
    <m/>
    <s v="Cavidad Progresiva"/>
    <s v="Batch"/>
    <s v="Q"/>
    <s v="Batch"/>
    <n v="7.7252999999999989"/>
    <n v="115.88"/>
    <n v="115.88"/>
    <n v="115.88"/>
    <n v="1"/>
    <n v="116"/>
    <n v="116"/>
    <n v="116"/>
    <s v="Camioneros"/>
    <m/>
    <n v="1525"/>
    <s v="A"/>
    <s v="SP- 02"/>
    <s v="Señal Picada"/>
  </r>
  <r>
    <s v="BOLLAND &amp; CIA. S.A.U"/>
    <d v="2023-12-01T00:00:00"/>
    <s v="Rincon de los Sauces"/>
    <s v="Señal Picada VAM"/>
    <s v="SP- 02"/>
    <x v="0"/>
    <s v="Pozo productor "/>
    <s v="SP-244"/>
    <s v="SP-244"/>
    <m/>
    <s v="Integridad y Corrosión"/>
    <s v="Inhibidor de corrosión"/>
    <x v="3"/>
    <n v="1000232729"/>
    <n v="142"/>
    <n v="2.84"/>
    <n v="139.16"/>
    <n v="100"/>
    <n v="52.19"/>
    <n v="25"/>
    <s v="Caudal de agua entre batchs"/>
    <s v="Batch Camión"/>
    <n v="2"/>
    <n v="2"/>
    <n v="104.38"/>
    <n v="104.38"/>
    <n v="104.38"/>
    <d v="2011-08-12T00:00:00"/>
    <s v="Programado"/>
    <d v="2021-08-25T00:00:00"/>
    <s v="0183-OESTE-21"/>
    <s v="Mariana del Pozo"/>
    <m/>
    <m/>
    <m/>
    <m/>
    <s v="Cavidad Progresiva"/>
    <s v="Batch"/>
    <s v="Q"/>
    <s v="Batch"/>
    <n v="3.4790000000000001"/>
    <n v="52.19"/>
    <n v="52.19"/>
    <n v="52.19"/>
    <n v="1"/>
    <n v="52"/>
    <n v="52"/>
    <n v="52"/>
    <s v="Camioneros"/>
    <m/>
    <n v="3031"/>
    <s v="A"/>
    <s v="SP- 02"/>
    <s v="Señal Picada"/>
  </r>
  <r>
    <s v="BOLLAND &amp; CIA. S.A.U"/>
    <d v="2023-12-01T00:00:00"/>
    <s v="Rincon de los Sauces"/>
    <s v="Señal Picada VAM"/>
    <s v="SP- 02"/>
    <x v="0"/>
    <s v="Pozo productor "/>
    <s v="SP-276"/>
    <s v="SP-276"/>
    <m/>
    <s v="Integridad y Corrosión"/>
    <s v="Biocida"/>
    <x v="6"/>
    <n v="50600926"/>
    <n v="76"/>
    <n v="3.6500000000000057"/>
    <n v="72.349999999999994"/>
    <n v="10"/>
    <n v="40.15"/>
    <n v="37"/>
    <s v="Caudal de agua entre batchs"/>
    <s v="Batch Camión"/>
    <n v="2"/>
    <n v="2"/>
    <n v="80.3"/>
    <n v="80.3"/>
    <n v="80.3"/>
    <d v="2010-09-20T00:00:00"/>
    <s v="Programado"/>
    <d v="2023-03-08T00:00:00"/>
    <s v="0066-OESTE-23"/>
    <s v="Mariana del Pozo"/>
    <m/>
    <m/>
    <m/>
    <m/>
    <s v="Cavidad Progresiva"/>
    <s v="Batch"/>
    <s v="Q"/>
    <s v="Batch"/>
    <n v="2.6769499999999997"/>
    <n v="40.15"/>
    <n v="40.15"/>
    <n v="40.15"/>
    <n v="1"/>
    <n v="40"/>
    <n v="40"/>
    <n v="40"/>
    <s v="Camioneros"/>
    <m/>
    <n v="1533"/>
    <s v="B"/>
    <s v="SP- 02"/>
    <s v="Señal Picada"/>
  </r>
  <r>
    <s v="BOLLAND &amp; CIA. S.A.U"/>
    <d v="2023-12-01T00:00:00"/>
    <s v="Rincon de los Sauces"/>
    <s v="Señal Picada VAM"/>
    <s v="SP- 02"/>
    <x v="0"/>
    <s v="Pozo productor "/>
    <s v="SP-276"/>
    <s v="SP-276"/>
    <m/>
    <s v="Integridad y Corrosión"/>
    <s v="Inhibidor de corrosión"/>
    <x v="3"/>
    <n v="1000232729"/>
    <n v="76"/>
    <n v="3.6500000000000057"/>
    <n v="72.349999999999994"/>
    <n v="10"/>
    <n v="40.15"/>
    <n v="37"/>
    <s v="Caudal de agua entre batchs"/>
    <s v="Batch Camión"/>
    <n v="2"/>
    <n v="0"/>
    <n v="80.3"/>
    <n v="0"/>
    <n v="0"/>
    <d v="2010-09-20T00:00:00"/>
    <s v="Programado"/>
    <d v="2023-03-08T00:00:00"/>
    <s v="0066-OESTE-23"/>
    <s v="Mariana del Pozo"/>
    <m/>
    <m/>
    <m/>
    <m/>
    <s v="Cavidad Progresiva"/>
    <s v="Batch"/>
    <s v="Q"/>
    <s v="Batch"/>
    <n v="2.6769499999999997"/>
    <n v="40.15"/>
    <n v="40.15"/>
    <n v="40.15"/>
    <n v="1"/>
    <n v="40"/>
    <n v="40"/>
    <n v="40"/>
    <s v="Camioneros"/>
    <m/>
    <n v="1533"/>
    <s v="B"/>
    <s v="SP- 02"/>
    <s v="Señal Picada"/>
  </r>
  <r>
    <s v="BOLLAND &amp; CIA. S.A.U"/>
    <d v="2023-12-01T00:00:00"/>
    <s v="Rincon de los Sauces"/>
    <s v="Señal Picada VAM"/>
    <s v="SP- 02"/>
    <x v="0"/>
    <s v="Pozo productor "/>
    <s v="SP-322a"/>
    <s v="SP-322a"/>
    <m/>
    <s v="Integridad y Corrosión"/>
    <s v="Biocida"/>
    <x v="6"/>
    <n v="50600926"/>
    <n v="102"/>
    <n v="2.5499999999999998"/>
    <n v="99.45"/>
    <n v="50"/>
    <n v="44.75"/>
    <n v="30"/>
    <s v="Caudal de agua entre batchs"/>
    <s v="Batch Camión"/>
    <n v="2"/>
    <n v="0"/>
    <n v="89.5"/>
    <n v="0"/>
    <n v="0"/>
    <d v="2014-11-05T00:00:00"/>
    <s v="Programado"/>
    <d v="2021-04-29T00:00:00"/>
    <s v="BNDFI 0001-8 - Minuta YPF 29-4-21"/>
    <s v="Mariana del Pozo"/>
    <m/>
    <m/>
    <m/>
    <m/>
    <s v="Electro Sumergible"/>
    <s v="Batch"/>
    <s v="Q"/>
    <s v="Batch"/>
    <n v="2.9834999999999998"/>
    <n v="44.75"/>
    <n v="44.75"/>
    <n v="44.75"/>
    <n v="1"/>
    <n v="45"/>
    <n v="45"/>
    <n v="45"/>
    <s v="Camioneros"/>
    <m/>
    <n v="1870"/>
    <s v="B"/>
    <s v="SP- 02"/>
    <s v="Señal Picada"/>
  </r>
  <r>
    <s v="BOLLAND &amp; CIA. S.A.U"/>
    <d v="2023-12-01T00:00:00"/>
    <s v="Rincon de los Sauces"/>
    <s v="Señal Picada VAM"/>
    <s v="SP- 02"/>
    <x v="0"/>
    <s v="Pozo productor "/>
    <s v="SP-336a"/>
    <s v="SP-336a"/>
    <m/>
    <s v="Integridad y Corrosión"/>
    <s v="Inhibidor de corrosión"/>
    <x v="3"/>
    <n v="1000232729"/>
    <n v="93"/>
    <n v="2.0459999999999998"/>
    <n v="90.953999999999994"/>
    <n v="100"/>
    <n v="38.200000000000003"/>
    <n v="60"/>
    <s v="Caudal de agua entre batchs"/>
    <s v="Batch Camión"/>
    <n v="4"/>
    <n v="0"/>
    <n v="152.80000000000001"/>
    <n v="0"/>
    <n v="0"/>
    <d v="2016-11-10T00:00:00"/>
    <s v="Programado"/>
    <d v="2023-02-16T00:00:00"/>
    <s v="0045-OESTE-23"/>
    <s v="Mariana del Pozo"/>
    <m/>
    <m/>
    <m/>
    <m/>
    <s v="Bombeo Mecánico"/>
    <s v="Batch"/>
    <s v="S"/>
    <s v="Batch"/>
    <n v="5.4572399999999996"/>
    <n v="38.200000000000003"/>
    <n v="38.200000000000003"/>
    <n v="38.200000000000003"/>
    <n v="1"/>
    <n v="38"/>
    <n v="38"/>
    <n v="38"/>
    <s v="Camioneros"/>
    <m/>
    <n v="1563"/>
    <s v="B"/>
    <s v="SP- 02"/>
    <s v="Señal Picada"/>
  </r>
  <r>
    <s v="BOLLAND &amp; CIA. S.A.U"/>
    <d v="2023-12-01T00:00:00"/>
    <s v="Rincon de los Sauces"/>
    <s v="Señal Picada VAM"/>
    <s v="SP- 02"/>
    <x v="0"/>
    <s v="Pozo productor "/>
    <s v="SP-337a"/>
    <s v="SP-337a"/>
    <m/>
    <s v="Integridad y Corrosión"/>
    <s v="Inhibidor de corrosión"/>
    <x v="3"/>
    <n v="1000232729"/>
    <n v="113"/>
    <n v="3.9550000000000001"/>
    <n v="109.045"/>
    <n v="150"/>
    <n v="40.89"/>
    <n v="25"/>
    <s v="Caudal de agua entre batchs"/>
    <s v="Batch Camión"/>
    <n v="2"/>
    <n v="2"/>
    <n v="81.78"/>
    <n v="81.78"/>
    <n v="81.78"/>
    <d v="2009-05-19T00:00:00"/>
    <s v="Programado"/>
    <d v="2020-06-30T00:00:00"/>
    <s v="BNDFI 0001-8 - Minuta YPF 30-06-2020"/>
    <s v="Mariana del Pozo"/>
    <m/>
    <m/>
    <m/>
    <m/>
    <s v="Cavidad Progresiva"/>
    <s v="Batch"/>
    <s v="Q"/>
    <s v="Batch"/>
    <n v="2.7261250000000001"/>
    <n v="40.89"/>
    <n v="40.89"/>
    <n v="40.89"/>
    <n v="1"/>
    <n v="41"/>
    <n v="41"/>
    <n v="41"/>
    <s v="Camioneros"/>
    <m/>
    <n v="2900"/>
    <s v="A"/>
    <s v="SP- 02"/>
    <s v="Señal Picada"/>
  </r>
  <r>
    <s v="BOLLAND &amp; CIA. S.A.U"/>
    <d v="2023-12-01T00:00:00"/>
    <s v="Rincon de los Sauces"/>
    <s v="Señal Picada VAM"/>
    <s v="SP- 02"/>
    <x v="0"/>
    <s v="Pozo productor "/>
    <s v="SP-35"/>
    <s v="SP-35"/>
    <m/>
    <s v="Integridad y Corrosión"/>
    <s v="Inhibidor de corrosión"/>
    <x v="3"/>
    <n v="1000232729"/>
    <n v="118"/>
    <n v="5.31"/>
    <n v="112.69"/>
    <n v="100"/>
    <n v="54.09"/>
    <n v="32"/>
    <s v="Caudal de agua entre batchs"/>
    <s v="Batch Camión"/>
    <n v="2"/>
    <n v="2"/>
    <n v="108.18"/>
    <n v="108.18"/>
    <n v="108.18"/>
    <d v="2017-07-31T00:00:00"/>
    <s v="Programado"/>
    <d v="2020-06-30T00:00:00"/>
    <s v="BNDFI 0001-8 - Minuta YPF 30-06-2020"/>
    <s v="Mariana del Pozo"/>
    <m/>
    <m/>
    <m/>
    <m/>
    <s v="Electro Sumergible"/>
    <s v="Batch"/>
    <s v="Q"/>
    <s v="Batch"/>
    <n v="3.60608"/>
    <n v="54.09"/>
    <n v="54.09"/>
    <n v="54.09"/>
    <n v="1"/>
    <n v="54"/>
    <n v="54"/>
    <n v="54"/>
    <s v="Camioneros"/>
    <m/>
    <n v="2342"/>
    <s v="A"/>
    <s v="SP- 02"/>
    <s v="Señal Picada"/>
  </r>
  <r>
    <s v="BOLLAND &amp; CIA. S.A.U"/>
    <d v="2023-12-01T00:00:00"/>
    <s v="Rincon de los Sauces"/>
    <s v="Señal Picada VAM"/>
    <s v="SP- 02"/>
    <x v="0"/>
    <s v="Pozo productor "/>
    <s v="SP-41"/>
    <s v="SP-41"/>
    <m/>
    <s v="Integridad y Corrosión"/>
    <s v="Inhibidor de corrosión"/>
    <x v="3"/>
    <n v="1000232729"/>
    <n v="199"/>
    <n v="1.99"/>
    <n v="197.01"/>
    <n v="50"/>
    <n v="50.24"/>
    <n v="17"/>
    <s v="Caudal de agua entre batchs"/>
    <s v="Batch Camión"/>
    <n v="2"/>
    <n v="2"/>
    <n v="100.48"/>
    <n v="100.48"/>
    <n v="100.48"/>
    <d v="2011-01-25T00:00:00"/>
    <s v="Programado"/>
    <d v="2021-04-16T00:00:00"/>
    <s v="BND21-IT610-0421"/>
    <s v="Mariana del Pozo"/>
    <m/>
    <m/>
    <m/>
    <m/>
    <s v="Electro Sumergible"/>
    <s v="Batch"/>
    <s v="Q"/>
    <s v="Batch"/>
    <n v="3.34917"/>
    <n v="50.24"/>
    <n v="50.24"/>
    <n v="50.24"/>
    <n v="1"/>
    <n v="50"/>
    <n v="50"/>
    <n v="50"/>
    <s v="Camioneros"/>
    <m/>
    <n v="2868"/>
    <s v="C"/>
    <s v="SP- 02"/>
    <s v="Señal Picada"/>
  </r>
  <r>
    <s v="BOLLAND &amp; CIA. S.A.U"/>
    <d v="2023-12-01T00:00:00"/>
    <s v="Rincon de los Sauces"/>
    <s v="Señal Picada VAM"/>
    <s v="SP- 02"/>
    <x v="0"/>
    <s v="Pozo productor "/>
    <s v="SP-43(I)[00]a"/>
    <s v="SP-43(I)[00]a"/>
    <m/>
    <s v="Integridad y Corrosión"/>
    <s v="Biocida"/>
    <x v="6"/>
    <n v="50600926"/>
    <n v="171.6"/>
    <n v="6.5209999999999999"/>
    <n v="165.07900000000001"/>
    <n v="100"/>
    <n v="99.05"/>
    <n v="40"/>
    <s v="Caudal de agua entre batchs"/>
    <s v="Batch Camión"/>
    <n v="2"/>
    <n v="1"/>
    <n v="198.1"/>
    <n v="99.05"/>
    <n v="99.05"/>
    <d v="2011-10-20T00:00:00"/>
    <s v="Programado"/>
    <d v="2020-06-30T00:00:00"/>
    <s v="BNDFI 0001-8 - Minuta YPF 30-06-2020"/>
    <s v="Mariana del Pozo"/>
    <m/>
    <m/>
    <m/>
    <m/>
    <s v="Cavidad Progresiva"/>
    <s v="Batch"/>
    <s v="Q"/>
    <s v="Batch"/>
    <n v="6.6031599999999999"/>
    <n v="99.05"/>
    <n v="99.05"/>
    <n v="99.05"/>
    <n v="1"/>
    <n v="99"/>
    <n v="99"/>
    <n v="99"/>
    <s v="Camioneros"/>
    <m/>
    <n v="2429"/>
    <s v="A"/>
    <s v="SP- 02"/>
    <s v="Señal Picada"/>
  </r>
  <r>
    <s v="BOLLAND &amp; CIA. S.A.U"/>
    <d v="2023-12-01T00:00:00"/>
    <s v="Rincon de los Sauces"/>
    <s v="Señal Picada VAM"/>
    <s v="SP- 02"/>
    <x v="0"/>
    <s v="Pozo productor "/>
    <s v="SP-439a"/>
    <s v="SP-439a"/>
    <m/>
    <s v="Integridad y Corrosión"/>
    <s v="Inhibidor de corrosión"/>
    <x v="3"/>
    <n v="1000232729"/>
    <n v="26"/>
    <n v="0.39"/>
    <n v="25.61"/>
    <n v="50"/>
    <n v="20"/>
    <n v="45"/>
    <s v="Caudal de agua entre batchs"/>
    <s v="Batch Camión"/>
    <n v="2"/>
    <n v="2"/>
    <n v="40"/>
    <n v="40"/>
    <n v="40"/>
    <d v="2013-09-15T00:00:00"/>
    <s v="Programado"/>
    <d v="2020-06-30T00:00:00"/>
    <s v="BNDFI 0001-8 - Minuta YPF 30-06-2020"/>
    <s v="Mariana del Pozo"/>
    <m/>
    <m/>
    <m/>
    <m/>
    <s v="Cavidad Progresiva"/>
    <s v="Batch"/>
    <s v="Q"/>
    <s v="Batch"/>
    <n v="1.15245"/>
    <n v="17.29"/>
    <n v="20"/>
    <n v="20"/>
    <n v="1"/>
    <n v="17"/>
    <n v="20"/>
    <n v="20"/>
    <s v="Camioneros"/>
    <m/>
    <n v="1928"/>
    <s v="C"/>
    <s v="SP- 02"/>
    <s v="Señal Picada"/>
  </r>
  <r>
    <s v="BOLLAND &amp; CIA. S.A.U"/>
    <d v="2023-12-01T00:00:00"/>
    <s v="Rincon de los Sauces"/>
    <s v="Señal Picada VAM"/>
    <s v="SP- 02"/>
    <x v="0"/>
    <s v="Pozo productor "/>
    <s v="SP-474a"/>
    <s v="SP-474a"/>
    <m/>
    <s v="Integridad y Corrosión"/>
    <s v="Biocida"/>
    <x v="6"/>
    <n v="50600926"/>
    <n v="22"/>
    <n v="1.32"/>
    <n v="20.68"/>
    <n v="150"/>
    <n v="24.82"/>
    <n v="40"/>
    <s v="Caudal de agua entre batchs"/>
    <s v="Batch Camión"/>
    <n v="1"/>
    <n v="1"/>
    <n v="24.82"/>
    <n v="24.82"/>
    <n v="24.82"/>
    <d v="2015-12-14T00:00:00"/>
    <s v="Programado"/>
    <d v="2017-08-29T00:00:00"/>
    <s v="BND21-IT142-0817"/>
    <s v="Mariana del Pozo"/>
    <m/>
    <m/>
    <m/>
    <m/>
    <s v="Cavidad Progresiva"/>
    <s v="Batch"/>
    <s v="M"/>
    <s v="Batch"/>
    <n v="0.82720000000000005"/>
    <n v="24.82"/>
    <n v="24.82"/>
    <n v="24.82"/>
    <n v="1"/>
    <n v="25"/>
    <n v="25"/>
    <n v="25"/>
    <s v="Camioneros"/>
    <m/>
    <n v="2311"/>
    <s v="C"/>
    <s v="SP- 02"/>
    <s v="Señal Picada"/>
  </r>
  <r>
    <s v="BOLLAND &amp; CIA. S.A.U"/>
    <d v="2023-12-01T00:00:00"/>
    <s v="Rincon de los Sauces"/>
    <s v="Señal Picada VAM"/>
    <s v="SP- 02"/>
    <x v="0"/>
    <s v="Pozo productor "/>
    <s v="SP-49"/>
    <s v="SP-49"/>
    <m/>
    <s v="Integridad y Corrosión"/>
    <s v="Biocida"/>
    <x v="6"/>
    <n v="50600926"/>
    <n v="191"/>
    <n v="2.6739999999999999"/>
    <n v="188.32599999999999"/>
    <n v="50"/>
    <n v="70.62"/>
    <n v="25"/>
    <s v="Caudal de agua entre batchs"/>
    <s v="Batch Camión"/>
    <n v="2"/>
    <n v="2"/>
    <n v="141.24"/>
    <n v="141.24"/>
    <n v="141.24"/>
    <d v="2018-11-30T00:00:00"/>
    <s v="Programado"/>
    <d v="2018-11-30T00:00:00"/>
    <s v="BND21-IT279-1118"/>
    <s v="Mariana del Pozo"/>
    <m/>
    <m/>
    <m/>
    <m/>
    <s v="Electro Sumergible"/>
    <s v="Batch"/>
    <s v="Q"/>
    <s v="Capilar"/>
    <n v="4.7081499999999998"/>
    <n v="70.62"/>
    <n v="70.62"/>
    <n v="70.62"/>
    <n v="1"/>
    <n v="71"/>
    <n v="71"/>
    <n v="71"/>
    <s v="Camioneros"/>
    <m/>
    <n v="1863"/>
    <s v="A"/>
    <s v="SP- 02"/>
    <s v="Señal Picada"/>
  </r>
  <r>
    <s v="BOLLAND &amp; CIA. S.A.U"/>
    <d v="2023-12-01T00:00:00"/>
    <s v="Rincon de los Sauces"/>
    <s v="Señal Picada VAM"/>
    <s v="SP- 01"/>
    <x v="0"/>
    <s v="Pozo productor "/>
    <s v="SP-8a(I)"/>
    <s v="SP-8a(I)"/>
    <m/>
    <s v="Integridad y Corrosión"/>
    <s v="Biocida"/>
    <x v="6"/>
    <n v="50600926"/>
    <n v="175"/>
    <n v="4.9000000000000004"/>
    <n v="170.1"/>
    <n v="150"/>
    <n v="63.79"/>
    <n v="25"/>
    <s v="Caudal de agua entre batchs"/>
    <s v="Batch Camión"/>
    <n v="2"/>
    <n v="2"/>
    <n v="127.58"/>
    <n v="127.58"/>
    <n v="127.58"/>
    <d v="2017-10-24T00:00:00"/>
    <s v="Programado"/>
    <d v="2023-01-02T00:00:00"/>
    <s v="0001-OESTE-22"/>
    <s v="Mariana del Pozo"/>
    <m/>
    <m/>
    <m/>
    <m/>
    <s v="Cavidad Progresiva"/>
    <s v="Batch"/>
    <s v="Q"/>
    <s v="Batch"/>
    <n v="4.2525000000000004"/>
    <n v="63.79"/>
    <n v="63.79"/>
    <n v="63.79"/>
    <n v="1"/>
    <n v="64"/>
    <n v="64"/>
    <n v="64"/>
    <s v="Camioneros"/>
    <m/>
    <n v="1895"/>
    <s v="A"/>
    <s v="SP- 01"/>
    <s v="Señal Picada"/>
  </r>
  <r>
    <s v="BOLLAND &amp; CIA. S.A.U"/>
    <d v="2023-12-01T00:00:00"/>
    <s v="Rincon de los Sauces"/>
    <s v="Señal Picada VAM"/>
    <s v="SP- 01"/>
    <x v="0"/>
    <s v="Pozo productor "/>
    <s v="SP-8a(I)"/>
    <s v="SP-8a(I)"/>
    <m/>
    <s v="Integridad y Corrosión"/>
    <s v="Inhibidor de corrosión"/>
    <x v="3"/>
    <n v="1000232729"/>
    <n v="175"/>
    <n v="4.9000000000000004"/>
    <n v="170.1"/>
    <n v="150"/>
    <n v="83.35"/>
    <n v="70"/>
    <s v="Caudal de agua entre batchs"/>
    <s v="Batch Camión"/>
    <n v="4"/>
    <n v="4"/>
    <n v="333.4"/>
    <n v="333.4"/>
    <n v="333.4"/>
    <d v="2014-01-03T00:00:00"/>
    <s v="Programado"/>
    <d v="2023-01-02T00:00:00"/>
    <s v="0001-OESTE-22"/>
    <s v="Mariana del Pozo"/>
    <m/>
    <m/>
    <m/>
    <m/>
    <s v="Cavidad Progresiva"/>
    <s v="Batch"/>
    <s v="S"/>
    <s v="Batch"/>
    <n v="11.907"/>
    <n v="83.35"/>
    <n v="83.35"/>
    <n v="83.35"/>
    <n v="1"/>
    <n v="83"/>
    <n v="83"/>
    <n v="83"/>
    <s v="Camioneros"/>
    <m/>
    <n v="1895"/>
    <s v="A"/>
    <s v="SP- 01"/>
    <s v="Señal Picada"/>
  </r>
  <r>
    <s v="BOLLAND &amp; CIA. S.A.U"/>
    <d v="2023-12-01T00:00:00"/>
    <s v="Rincon de los Sauces"/>
    <s v="Señal Picada VAM"/>
    <s v="SP- 03"/>
    <x v="0"/>
    <s v="Pozo productor "/>
    <s v="SP-0151[00]a(I)"/>
    <s v="SP-0151[00]a(I)"/>
    <m/>
    <s v="Integridad y Corrosión"/>
    <s v="Inhibidor de corrosión"/>
    <x v="3"/>
    <n v="1000232729"/>
    <n v="228.1"/>
    <n v="2.5089999999999999"/>
    <n v="225.59100000000001"/>
    <n v="50"/>
    <n v="67.680000000000007"/>
    <n v="20"/>
    <s v="Caudal de agua entre batchs"/>
    <s v="Batch Camión"/>
    <n v="2"/>
    <n v="2"/>
    <n v="135.36000000000001"/>
    <n v="135.36000000000001"/>
    <n v="135.36000000000001"/>
    <d v="2016-01-13T00:00:00"/>
    <s v="Programado"/>
    <d v="2020-06-30T00:00:00"/>
    <s v="BNDFI 0001-8 - Minuta YPF 30-06-2020"/>
    <s v="Mariana del Pozo"/>
    <m/>
    <m/>
    <m/>
    <m/>
    <s v="Electro Sumergible"/>
    <s v="Batch"/>
    <s v="Q"/>
    <s v="Batch"/>
    <n v="4.5118199999999993"/>
    <n v="67.680000000000007"/>
    <n v="67.680000000000007"/>
    <n v="67.680000000000007"/>
    <n v="1"/>
    <n v="68"/>
    <n v="68"/>
    <n v="68"/>
    <s v="Camioneros"/>
    <m/>
    <n v="2905"/>
    <s v="B"/>
    <s v="SP- 03"/>
    <s v="Señal Picada"/>
  </r>
  <r>
    <s v="BOLLAND &amp; CIA. S.A.U"/>
    <d v="2023-12-01T00:00:00"/>
    <s v="Rincon de los Sauces"/>
    <s v="Señal Picada VAM"/>
    <s v="SP- 03"/>
    <x v="0"/>
    <s v="Pozo productor "/>
    <s v="SP-13a(I)"/>
    <s v="SP-13a(I)"/>
    <m/>
    <s v="Integridad y Corrosión"/>
    <s v="Biocida"/>
    <x v="6"/>
    <n v="50600926"/>
    <n v="201"/>
    <n v="1.6080000000000001"/>
    <n v="199.392"/>
    <n v="100"/>
    <n v="23.93"/>
    <n v="4"/>
    <s v="Caudal de agua entre batchs"/>
    <s v="Batch Camión"/>
    <n v="1"/>
    <n v="0"/>
    <n v="23.93"/>
    <n v="0"/>
    <n v="0"/>
    <d v="2016-07-22T00:00:00"/>
    <s v="Programado"/>
    <d v="2023-02-14T00:00:00"/>
    <s v="0039-OESTE-23"/>
    <s v="Mariana del Pozo"/>
    <m/>
    <m/>
    <m/>
    <m/>
    <s v="Electro Sumergible"/>
    <s v="Batch"/>
    <s v="M"/>
    <s v="Batch"/>
    <n v="0.79756799999999994"/>
    <n v="23.93"/>
    <n v="23.93"/>
    <n v="23.93"/>
    <n v="1"/>
    <n v="24"/>
    <n v="24"/>
    <n v="24"/>
    <s v="Camioneros"/>
    <m/>
    <n v="2712"/>
    <s v="B"/>
    <s v="SP- 03"/>
    <s v="Señal Picada"/>
  </r>
  <r>
    <s v="BOLLAND &amp; CIA. S.A.U"/>
    <d v="2023-12-01T00:00:00"/>
    <s v="Rincon de los Sauces"/>
    <s v="Señal Picada VAM"/>
    <s v="SP- 03"/>
    <x v="0"/>
    <s v="Pozo productor "/>
    <s v="SP-447a"/>
    <s v="SP-447a"/>
    <m/>
    <s v="Integridad y Corrosión"/>
    <s v="Inhibidor de corrosión"/>
    <x v="3"/>
    <n v="1000232729"/>
    <n v="6"/>
    <n v="0.39"/>
    <n v="5.61"/>
    <n v="100"/>
    <n v="20"/>
    <n v="115"/>
    <s v="Caudal de agua entre batchs"/>
    <s v="Batch Camión"/>
    <n v="1"/>
    <n v="1"/>
    <n v="20"/>
    <n v="20"/>
    <n v="20"/>
    <d v="2011-02-14T00:00:00"/>
    <s v="Programado"/>
    <d v="2020-06-30T00:00:00"/>
    <s v="BNDFI 0001-8 - Minuta YPF 30-06-2020"/>
    <s v="Mariana del Pozo"/>
    <m/>
    <m/>
    <m/>
    <m/>
    <s v="Bombeo Mecánico"/>
    <s v="Batch"/>
    <s v="M"/>
    <s v="Batch"/>
    <n v="0.64515000000000011"/>
    <n v="19.350000000000001"/>
    <n v="20"/>
    <n v="20"/>
    <n v="1"/>
    <n v="19"/>
    <n v="20"/>
    <n v="20"/>
    <s v="Camioneros"/>
    <m/>
    <n v="2370"/>
    <s v="C"/>
    <s v="SP- 03"/>
    <s v="Señal Picada"/>
  </r>
  <r>
    <s v="BOLLAND &amp; CIA. S.A.U"/>
    <d v="2023-12-01T00:00:00"/>
    <s v="Rincon de los Sauces"/>
    <s v="Señal Picada VAM"/>
    <s v="SP- 02"/>
    <x v="0"/>
    <s v="Pozo productor "/>
    <s v="SP-51"/>
    <s v="SP-51"/>
    <m/>
    <s v="Integridad y Corrosión"/>
    <s v="Inhibidor de corrosión"/>
    <x v="3"/>
    <n v="1000232729"/>
    <n v="386"/>
    <n v="2.702"/>
    <n v="383.298"/>
    <n v="100"/>
    <n v="57.49"/>
    <n v="10"/>
    <s v="Caudal de agua entre batchs"/>
    <s v="Batch Camión"/>
    <n v="2"/>
    <n v="0"/>
    <n v="114.98"/>
    <n v="0"/>
    <n v="0"/>
    <d v="2010-01-01T00:00:00"/>
    <s v="Programado"/>
    <d v="2021-05-28T00:00:00"/>
    <s v="BND21-IT630-0521"/>
    <s v="Mariana del Pozo"/>
    <m/>
    <m/>
    <m/>
    <m/>
    <s v="Electro Sumergible"/>
    <s v="Batch"/>
    <s v="Q"/>
    <s v="Batch"/>
    <n v="3.8329800000000001"/>
    <n v="57.49"/>
    <n v="57.49"/>
    <n v="57.49"/>
    <n v="1"/>
    <n v="57"/>
    <n v="57"/>
    <n v="57"/>
    <s v="Camioneros"/>
    <m/>
    <n v="2553"/>
    <s v="A"/>
    <s v="SP- 02"/>
    <s v="Señal Picada"/>
  </r>
  <r>
    <s v="BOLLAND &amp; CIA. S.A.U"/>
    <d v="2023-12-01T00:00:00"/>
    <s v="Rincon de los Sauces"/>
    <s v="Señal Picada VAM"/>
    <s v="SP- 03"/>
    <x v="0"/>
    <s v="Pozo productor "/>
    <s v="SP-69"/>
    <s v="SP-69"/>
    <m/>
    <s v="Integridad y Corrosión"/>
    <s v="Inhibidor de corrosión"/>
    <x v="3"/>
    <n v="1000232729"/>
    <n v="78"/>
    <n v="1.95"/>
    <n v="76.05"/>
    <n v="100"/>
    <n v="29.28"/>
    <n v="55"/>
    <s v="Caudal de agua entre batchs"/>
    <s v="Batch Camión"/>
    <n v="4"/>
    <n v="0"/>
    <n v="117.12"/>
    <n v="0"/>
    <n v="0"/>
    <d v="2018-03-04T00:00:00"/>
    <s v="Programado"/>
    <d v="2021-01-29T00:00:00"/>
    <s v="BND21-IT573-0121"/>
    <s v="Mariana del Pozo"/>
    <m/>
    <m/>
    <m/>
    <m/>
    <s v="Bombeo Mecánico"/>
    <s v="Batch"/>
    <s v="S"/>
    <s v="Batch"/>
    <n v="4.1827500000000004"/>
    <n v="29.28"/>
    <n v="29.28"/>
    <n v="29.28"/>
    <n v="1"/>
    <n v="29"/>
    <n v="29"/>
    <n v="29"/>
    <s v="Camioneros"/>
    <m/>
    <n v="1943"/>
    <s v="B"/>
    <s v="SP- 03"/>
    <s v="Señal Picada"/>
  </r>
  <r>
    <s v="BOLLAND &amp; CIA. S.A.U"/>
    <d v="2023-12-01T00:00:00"/>
    <s v="Rincon de los Sauces"/>
    <s v="Señal Picada VAM"/>
    <s v="SP- 03"/>
    <x v="0"/>
    <s v="Pozo productor "/>
    <s v="SP-69"/>
    <s v="SP-69"/>
    <m/>
    <s v="Integridad y Corrosión"/>
    <s v="Biocida"/>
    <x v="6"/>
    <n v="50600926"/>
    <n v="78"/>
    <n v="1.95"/>
    <n v="76.05"/>
    <n v="100"/>
    <n v="57.04"/>
    <n v="50"/>
    <s v="Caudal de agua entre batchs"/>
    <s v="Batch Camión"/>
    <n v="2"/>
    <n v="2"/>
    <n v="114.08"/>
    <n v="114.08"/>
    <n v="114.08"/>
    <d v="2020-02-18T00:00:00"/>
    <s v="Programado"/>
    <d v="2021-01-29T00:00:00"/>
    <s v="BND21-IT573-0121"/>
    <s v="Mariana del Pozo"/>
    <m/>
    <m/>
    <m/>
    <m/>
    <s v="Bombeo Mecánico"/>
    <s v="Batch"/>
    <s v="Q"/>
    <s v="Batch"/>
    <n v="3.8025000000000002"/>
    <n v="57.04"/>
    <n v="57.04"/>
    <n v="57.04"/>
    <n v="1"/>
    <n v="57"/>
    <n v="57"/>
    <n v="57"/>
    <s v="Camioneros"/>
    <m/>
    <n v="1943"/>
    <s v="B"/>
    <s v="SP- 03"/>
    <s v="Señal Picada"/>
  </r>
  <r>
    <s v="BOLLAND &amp; CIA. S.A.U"/>
    <d v="2023-12-01T00:00:00"/>
    <s v="Rincon de los Sauces"/>
    <s v="Señal Picada VAM"/>
    <s v="SP- 04"/>
    <x v="0"/>
    <s v="Pozo productor "/>
    <s v="SP-131"/>
    <s v="SP-131"/>
    <m/>
    <s v="Integridad y Corrosión"/>
    <s v="Inhibidor de corrosión"/>
    <x v="3"/>
    <n v="1000232729"/>
    <n v="131"/>
    <n v="4.7160000000000002"/>
    <n v="126.28400000000001"/>
    <n v="10"/>
    <n v="47.36"/>
    <n v="25"/>
    <s v="Caudal de agua entre batchs"/>
    <s v="Batch Camión"/>
    <n v="2"/>
    <n v="2"/>
    <n v="94.72"/>
    <n v="94.72"/>
    <n v="94.72"/>
    <d v="2021-04-29T00:00:00"/>
    <s v="Programado"/>
    <d v="2021-04-29T00:00:00"/>
    <s v="BNDFI 0001-8 - Minuta YPF 29-4-21"/>
    <s v="Mariana del Pozo"/>
    <m/>
    <m/>
    <m/>
    <m/>
    <s v="Bombeo Mecánico"/>
    <s v="Batch"/>
    <s v="Q"/>
    <s v="Batch"/>
    <n v="3.1571000000000002"/>
    <n v="47.36"/>
    <n v="47.36"/>
    <n v="47.36"/>
    <n v="1"/>
    <n v="47"/>
    <n v="47"/>
    <n v="47"/>
    <s v="Camioneros"/>
    <m/>
    <n v="2165"/>
    <s v="A"/>
    <s v="SP- 04"/>
    <s v="Señal Picada"/>
  </r>
  <r>
    <s v="BOLLAND &amp; CIA. S.A.U"/>
    <d v="2023-12-01T00:00:00"/>
    <s v="Rincon de los Sauces"/>
    <s v="Señal Picada VAM"/>
    <s v="SP- 04"/>
    <x v="0"/>
    <s v="Pozo productor "/>
    <s v="SP-131"/>
    <s v="SP-131"/>
    <m/>
    <s v="Integridad y Corrosión"/>
    <s v="Biocida"/>
    <x v="6"/>
    <n v="50600926"/>
    <n v="131"/>
    <n v="4.7160000000000002"/>
    <n v="126.28400000000001"/>
    <n v="10"/>
    <n v="47.36"/>
    <n v="25"/>
    <s v="Caudal de agua entre batchs"/>
    <s v="Batch Camión"/>
    <n v="2"/>
    <n v="2"/>
    <n v="94.72"/>
    <n v="94.72"/>
    <n v="94.72"/>
    <d v="2015-04-11T00:00:00"/>
    <s v="Programado"/>
    <d v="2021-03-31T00:00:00"/>
    <s v="BND21-IT603-0321"/>
    <s v="Mariana del Pozo"/>
    <m/>
    <m/>
    <m/>
    <m/>
    <s v="Bombeo Mecánico"/>
    <s v="Batch"/>
    <s v="Q"/>
    <s v="Batch&amp;Recirc"/>
    <n v="3.1571000000000002"/>
    <n v="47.36"/>
    <n v="47.36"/>
    <n v="47.36"/>
    <n v="1"/>
    <n v="47"/>
    <n v="47"/>
    <n v="47"/>
    <s v="Camioneros"/>
    <m/>
    <n v="2165"/>
    <s v="A"/>
    <s v="SP- 04"/>
    <s v="Señal Picada"/>
  </r>
  <r>
    <s v="BOLLAND &amp; CIA. S.A.U"/>
    <d v="2023-12-01T00:00:00"/>
    <s v="Rincon de los Sauces"/>
    <s v="Señal Picada VAM"/>
    <s v="SP- 04"/>
    <x v="0"/>
    <s v="Pozo productor "/>
    <s v="SP-140a(I)"/>
    <s v="SP-140a(I)"/>
    <m/>
    <s v="Integridad y Corrosión"/>
    <s v="Inhibidor de corrosión"/>
    <x v="3"/>
    <n v="1000232729"/>
    <n v="17"/>
    <n v="2.5499999999999998"/>
    <n v="14.45"/>
    <n v="10"/>
    <n v="32.51"/>
    <n v="150"/>
    <s v="Caudal de agua entre batchs"/>
    <s v="Batch Camión"/>
    <n v="2"/>
    <n v="2"/>
    <n v="65.02"/>
    <n v="65.02"/>
    <n v="65.02"/>
    <d v="2016-04-19T00:00:00"/>
    <s v="Programado"/>
    <d v="2020-06-30T00:00:00"/>
    <s v="BNDFI 0001-8 - Minuta YPF 30-06-2020"/>
    <s v="Mariana del Pozo"/>
    <m/>
    <m/>
    <m/>
    <m/>
    <s v="Bombeo Mecánico"/>
    <s v="Batch"/>
    <s v="Q"/>
    <s v="Batch"/>
    <n v="2.1675"/>
    <n v="32.51"/>
    <n v="32.51"/>
    <n v="32.51"/>
    <n v="1"/>
    <n v="33"/>
    <n v="33"/>
    <n v="33"/>
    <s v="Camioneros"/>
    <m/>
    <n v="2141"/>
    <s v="B"/>
    <s v="SP- 04"/>
    <s v="Señal Picada"/>
  </r>
  <r>
    <s v="BOLLAND &amp; CIA. S.A.U"/>
    <d v="2023-12-01T00:00:00"/>
    <s v="Rincon de los Sauces"/>
    <s v="Señal Picada VAM"/>
    <s v="SP- 04"/>
    <x v="0"/>
    <s v="Pozo productor "/>
    <s v="SP-161(I)[00]a"/>
    <s v="SP-161(I)[00]a"/>
    <m/>
    <s v="Integridad y Corrosión"/>
    <s v="Inhibidor de corrosión"/>
    <x v="3"/>
    <n v="1000232729"/>
    <n v="114"/>
    <n v="8.5500000000000007"/>
    <n v="105.45"/>
    <n v="10"/>
    <n v="47.45"/>
    <n v="30"/>
    <s v="Caudal de agua entre batchs"/>
    <s v="Batch Camión"/>
    <n v="2"/>
    <n v="2"/>
    <n v="94.9"/>
    <n v="94.9"/>
    <n v="94.9"/>
    <d v="2014-08-12T00:00:00"/>
    <s v="Programado"/>
    <d v="2021-09-29T00:00:00"/>
    <s v="0217-OESTE-21"/>
    <s v="Mariana del Pozo"/>
    <m/>
    <m/>
    <m/>
    <m/>
    <s v="Bombeo Mecánico"/>
    <s v="Batch"/>
    <s v="Q"/>
    <s v="Batch"/>
    <n v="3.1635"/>
    <n v="47.45"/>
    <n v="47.45"/>
    <n v="47.45"/>
    <n v="1"/>
    <n v="47"/>
    <n v="47"/>
    <n v="47"/>
    <s v="Camioneros"/>
    <m/>
    <s v="S/D"/>
    <s v="A"/>
    <s v="SP- 04"/>
    <s v="Señal Picada"/>
  </r>
  <r>
    <s v="BOLLAND &amp; CIA. S.A.U"/>
    <d v="2023-12-01T00:00:00"/>
    <s v="Rincon de los Sauces"/>
    <s v="Señal Picada VAM"/>
    <s v="SP- 04"/>
    <x v="0"/>
    <s v="Pozo productor "/>
    <s v="SP-161(I)[00]a"/>
    <s v="SP-161(I)[00]a"/>
    <m/>
    <s v="Integridad y Corrosión"/>
    <s v="Biocida"/>
    <x v="6"/>
    <n v="50600926"/>
    <n v="114"/>
    <n v="8.5500000000000007"/>
    <n v="105.45"/>
    <n v="10"/>
    <n v="39.54"/>
    <n v="25"/>
    <s v="Caudal de agua entre batchs"/>
    <s v="Batch Camión"/>
    <n v="2"/>
    <n v="2"/>
    <n v="79.08"/>
    <n v="79.08"/>
    <n v="79.08"/>
    <d v="2021-09-30T00:00:00"/>
    <s v="Programado"/>
    <d v="2021-09-30T00:00:00"/>
    <s v="Minuta YPF 30-9-21"/>
    <s v="Mariana del Pozo"/>
    <m/>
    <m/>
    <m/>
    <m/>
    <s v="Bombeo Mecánico"/>
    <s v="Batch"/>
    <s v="Q"/>
    <s v="Batch"/>
    <n v="2.63625"/>
    <n v="39.54"/>
    <n v="39.54"/>
    <n v="39.54"/>
    <n v="1"/>
    <n v="40"/>
    <n v="40"/>
    <n v="40"/>
    <s v="Camioneros"/>
    <m/>
    <s v="S/D"/>
    <s v="A"/>
    <s v="SP- 04"/>
    <s v="Señal Picada"/>
  </r>
  <r>
    <s v="BOLLAND &amp; CIA. S.A.U"/>
    <d v="2023-12-01T00:00:00"/>
    <s v="Rincon de los Sauces"/>
    <s v="Señal Picada VAM"/>
    <s v="SP- 04"/>
    <x v="0"/>
    <s v="Pozo productor "/>
    <s v="SP-169"/>
    <s v="SP-169"/>
    <m/>
    <s v="Integridad y Corrosión"/>
    <s v="Inhibidor de corrosión"/>
    <x v="3"/>
    <n v="1000232729"/>
    <n v="41"/>
    <n v="2.0499999999999998"/>
    <n v="38.950000000000003"/>
    <n v="10"/>
    <n v="35.06"/>
    <n v="60"/>
    <s v="Caudal de agua entre batchs"/>
    <s v="Batch Camión"/>
    <n v="2"/>
    <n v="2"/>
    <n v="70.12"/>
    <n v="70.12"/>
    <n v="70.12"/>
    <d v="2010-08-07T00:00:00"/>
    <s v="Programado"/>
    <d v="2020-06-30T00:00:00"/>
    <s v="BNDFI 0001-8 - Minuta YPF 30-06-2020"/>
    <s v="Mariana del Pozo"/>
    <m/>
    <m/>
    <m/>
    <m/>
    <s v="Bombeo Mecánico"/>
    <s v="Batch"/>
    <s v="Q"/>
    <s v="Batch"/>
    <n v="2.3370000000000002"/>
    <n v="35.06"/>
    <n v="35.06"/>
    <n v="35.06"/>
    <n v="1"/>
    <n v="35"/>
    <n v="35"/>
    <n v="35"/>
    <s v="Camioneros"/>
    <m/>
    <n v="2233"/>
    <s v="B"/>
    <s v="SP- 04"/>
    <s v="Señal Picada"/>
  </r>
  <r>
    <s v="BOLLAND &amp; CIA. S.A.U"/>
    <d v="2023-12-01T00:00:00"/>
    <s v="Rincon de los Sauces"/>
    <s v="Señal Picada VAM"/>
    <s v="SP- 04"/>
    <x v="0"/>
    <s v="Pozo productor "/>
    <s v="SP-183(I"/>
    <s v="SP-183(I"/>
    <m/>
    <s v="Integridad y Corrosión"/>
    <s v="Inhibidor de corrosión"/>
    <x v="3"/>
    <n v="1000232729"/>
    <n v="161.9"/>
    <n v="4.5330000000000004"/>
    <n v="157.36699999999999"/>
    <n v="10"/>
    <n v="94.42"/>
    <n v="40"/>
    <s v="Caudal de agua entre batchs"/>
    <s v="Batch Camión"/>
    <n v="2"/>
    <n v="2"/>
    <n v="188.84"/>
    <n v="188.84"/>
    <n v="188.84"/>
    <d v="2014-12-10T00:00:00"/>
    <s v="Programado"/>
    <d v="2021-06-18T00:00:00"/>
    <s v="BND21-IT638-0621"/>
    <s v="Mariana del Pozo"/>
    <m/>
    <m/>
    <m/>
    <m/>
    <s v="Cavidad Progresiva"/>
    <s v="Batch"/>
    <s v="Q"/>
    <s v="Batch"/>
    <n v="6.2946799999999996"/>
    <n v="94.42"/>
    <n v="94.42"/>
    <n v="94.42"/>
    <n v="1"/>
    <n v="94"/>
    <n v="94"/>
    <n v="94"/>
    <s v="Camioneros"/>
    <m/>
    <s v="S/D"/>
    <s v="A"/>
    <s v="SP- 04"/>
    <s v="Señal Picada"/>
  </r>
  <r>
    <s v="BOLLAND &amp; CIA. S.A.U"/>
    <d v="2023-12-01T00:00:00"/>
    <s v="Rincon de los Sauces"/>
    <s v="Señal Picada VAM"/>
    <s v="SP- 04"/>
    <x v="0"/>
    <s v="Pozo productor "/>
    <s v="SP-185"/>
    <s v="SP-185"/>
    <m/>
    <s v="Integridad y Corrosión"/>
    <s v="Inhibidor de corrosión"/>
    <x v="3"/>
    <n v="1000232729"/>
    <n v="178"/>
    <n v="1.958"/>
    <n v="176.042"/>
    <n v="10"/>
    <n v="42.25"/>
    <n v="8"/>
    <s v="Caudal de agua entre batchs"/>
    <s v="Batch Camión"/>
    <n v="1"/>
    <n v="1"/>
    <n v="42.25"/>
    <n v="42.25"/>
    <n v="42.25"/>
    <d v="2017-08-08T00:00:00"/>
    <s v="Programado"/>
    <d v="2020-06-30T00:00:00"/>
    <s v="BNDFI 0001-8 - Minuta YPF 30-06-2020"/>
    <s v="Mariana del Pozo"/>
    <m/>
    <m/>
    <m/>
    <m/>
    <s v="Electro Sumergible"/>
    <s v="Batch"/>
    <s v="M"/>
    <s v="Batch"/>
    <n v="1.408336"/>
    <n v="42.25"/>
    <n v="42.25"/>
    <n v="42.25"/>
    <n v="1"/>
    <n v="42"/>
    <n v="42"/>
    <n v="42"/>
    <s v="Camioneros"/>
    <m/>
    <n v="1931"/>
    <s v="C"/>
    <s v="SP- 04"/>
    <s v="Señal Picada"/>
  </r>
  <r>
    <s v="BOLLAND &amp; CIA. S.A.U"/>
    <d v="2023-12-01T00:00:00"/>
    <s v="Rincon de los Sauces"/>
    <s v="Señal Picada VAM"/>
    <s v="SP- 04"/>
    <x v="0"/>
    <s v="Pozo productor "/>
    <s v="SP-196"/>
    <s v="SP-196"/>
    <m/>
    <s v="Integridad y Corrosión"/>
    <s v="Inhibidor de corrosión"/>
    <x v="3"/>
    <n v="1000232729"/>
    <n v="318"/>
    <n v="3.18"/>
    <n v="314.82"/>
    <n v="10"/>
    <n v="56.67"/>
    <n v="12"/>
    <s v="Caudal de agua entre batchs"/>
    <s v="Batch Camión"/>
    <n v="2"/>
    <n v="2"/>
    <n v="113.34"/>
    <n v="113.34"/>
    <n v="113.34"/>
    <d v="2013-07-27T00:00:00"/>
    <s v="Programado"/>
    <d v="2020-11-25T00:00:00"/>
    <s v="BND21-IT531-1120"/>
    <s v="Mariana del Pozo"/>
    <m/>
    <m/>
    <m/>
    <m/>
    <s v="Electro Sumergible"/>
    <s v="Batch"/>
    <s v="Q"/>
    <s v="Batch"/>
    <n v="3.7778400000000003"/>
    <n v="56.67"/>
    <n v="56.67"/>
    <n v="56.67"/>
    <n v="1"/>
    <n v="57"/>
    <n v="57"/>
    <n v="57"/>
    <s v="Camioneros"/>
    <m/>
    <n v="3258"/>
    <s v="A"/>
    <s v="SP- 04"/>
    <s v="Señal Picada"/>
  </r>
  <r>
    <s v="BOLLAND &amp; CIA. S.A.U"/>
    <d v="2023-12-01T00:00:00"/>
    <s v="Rincon de los Sauces"/>
    <s v="Señal Picada VAM"/>
    <s v="SP- 04"/>
    <x v="0"/>
    <s v="Pozo productor "/>
    <s v="SP-197"/>
    <s v="SP-197"/>
    <m/>
    <s v="Integridad y Corrosión"/>
    <s v="Inhibidor de corrosión"/>
    <x v="3"/>
    <n v="1000232729"/>
    <n v="169"/>
    <n v="1.234"/>
    <n v="167.76599999999999"/>
    <n v="10"/>
    <n v="30.2"/>
    <n v="12"/>
    <s v="Caudal de agua entre batchs"/>
    <s v="Batch Camión"/>
    <n v="2"/>
    <n v="2"/>
    <n v="60.4"/>
    <n v="60.4"/>
    <n v="60.4"/>
    <d v="2008-12-22T00:00:00"/>
    <s v="Programado"/>
    <d v="2020-06-30T00:00:00"/>
    <s v="BNDFI 0001-8 - Minuta YPF 30-06-2020"/>
    <s v="Mariana del Pozo"/>
    <m/>
    <m/>
    <m/>
    <m/>
    <s v="Electro Sumergible"/>
    <s v="Batch"/>
    <s v="Q"/>
    <s v="Batch"/>
    <n v="2.0131920000000001"/>
    <n v="30.2"/>
    <n v="30.2"/>
    <n v="30.2"/>
    <n v="1"/>
    <n v="30"/>
    <n v="30"/>
    <n v="30"/>
    <s v="Camioneros"/>
    <m/>
    <n v="2494"/>
    <s v="C"/>
    <s v="SP- 04"/>
    <s v="Señal Picada"/>
  </r>
  <r>
    <s v="BOLLAND &amp; CIA. S.A.U"/>
    <d v="2023-12-01T00:00:00"/>
    <s v="Rincon de los Sauces"/>
    <s v="Señal Picada VAM"/>
    <s v="SP- 04"/>
    <x v="0"/>
    <s v="Pozo productor "/>
    <s v="SP-420a"/>
    <s v="SP-420a"/>
    <m/>
    <s v="Integridad y Corrosión"/>
    <s v="Inhibidor de corrosión"/>
    <x v="3"/>
    <n v="1000232729"/>
    <n v="24"/>
    <n v="1.2"/>
    <n v="22.8"/>
    <n v="0"/>
    <n v="29.41"/>
    <n v="43"/>
    <s v="Caudal de agua entre batchs"/>
    <s v="Batch Camión"/>
    <n v="1"/>
    <n v="1"/>
    <n v="29.41"/>
    <n v="29.41"/>
    <n v="29.41"/>
    <d v="2012-05-16T00:00:00"/>
    <s v="Programado"/>
    <d v="2021-03-31T00:00:00"/>
    <s v="BND21-IT600-0321"/>
    <s v="Mariana del Pozo"/>
    <m/>
    <m/>
    <m/>
    <m/>
    <s v="Bombeo Mecánico"/>
    <s v="Batch"/>
    <s v="M"/>
    <s v="Batch"/>
    <n v="0.98039999999999994"/>
    <n v="29.41"/>
    <n v="29.41"/>
    <n v="29.41"/>
    <n v="1"/>
    <n v="29"/>
    <n v="29"/>
    <n v="29"/>
    <s v="Camioneros"/>
    <m/>
    <n v="2319"/>
    <s v="C"/>
    <s v="SP- 04"/>
    <s v="Señal Picada"/>
  </r>
  <r>
    <s v="BOLLAND &amp; CIA. S.A.U"/>
    <d v="2023-12-01T00:00:00"/>
    <s v="Rincon de los Sauces"/>
    <s v="Señal Picada VAM"/>
    <s v="SP- 03"/>
    <x v="0"/>
    <s v="Pozo productor "/>
    <s v="SP-70"/>
    <s v="SP-70"/>
    <m/>
    <s v="Integridad y Corrosión"/>
    <s v="Inhibidor de corrosión"/>
    <x v="3"/>
    <n v="1000232729"/>
    <n v="83.8"/>
    <n v="4.1900000000000004"/>
    <n v="79.61"/>
    <n v="100"/>
    <n v="36.22"/>
    <n v="65"/>
    <s v="Caudal de agua entre batchs"/>
    <s v="Batch Camión"/>
    <n v="4"/>
    <n v="4"/>
    <n v="144.88"/>
    <n v="144.88"/>
    <n v="144.88"/>
    <d v="2018-05-11T00:00:00"/>
    <s v="Programado"/>
    <d v="2021-04-16T00:00:00"/>
    <s v="BND21-IT604-0421"/>
    <s v="Mariana del Pozo"/>
    <m/>
    <m/>
    <m/>
    <m/>
    <s v="Cavidad Progresiva"/>
    <s v="Batch"/>
    <s v="S"/>
    <s v="Batch"/>
    <n v="5.1746499999999997"/>
    <n v="36.22"/>
    <n v="36.22"/>
    <n v="36.22"/>
    <n v="1"/>
    <n v="36"/>
    <n v="36"/>
    <n v="36"/>
    <s v="Camioneros"/>
    <m/>
    <n v="2054"/>
    <s v="A"/>
    <s v="SP- 03"/>
    <s v="Señal Picada"/>
  </r>
  <r>
    <s v="BOLLAND &amp; CIA. S.A.U"/>
    <d v="2023-12-01T00:00:00"/>
    <s v="Rincon de los Sauces"/>
    <s v="Señal Picada VAM"/>
    <s v="SP- 03"/>
    <x v="0"/>
    <s v="Pozo productor "/>
    <s v="SP-70"/>
    <s v="SP-70"/>
    <m/>
    <s v="Integridad y Corrosión"/>
    <s v="Biocida"/>
    <x v="6"/>
    <n v="50600926"/>
    <n v="83.8"/>
    <n v="4.1900000000000004"/>
    <n v="79.61"/>
    <n v="100"/>
    <n v="35.82"/>
    <n v="30"/>
    <s v="Caudal de agua entre batchs"/>
    <s v="Batch Camión"/>
    <n v="2"/>
    <n v="2"/>
    <n v="71.64"/>
    <n v="71.64"/>
    <n v="71.64"/>
    <d v="2014-06-16T00:00:00"/>
    <s v="Programado"/>
    <d v="2021-04-16T00:00:00"/>
    <s v="BND21-IT604-0421"/>
    <s v="Mariana del Pozo"/>
    <m/>
    <m/>
    <m/>
    <m/>
    <s v="Cavidad Progresiva"/>
    <s v="Batch"/>
    <s v="Q"/>
    <s v="Batch"/>
    <n v="2.3883000000000001"/>
    <n v="35.82"/>
    <n v="35.82"/>
    <n v="35.82"/>
    <n v="1"/>
    <n v="36"/>
    <n v="36"/>
    <n v="36"/>
    <s v="Camioneros"/>
    <m/>
    <n v="2054"/>
    <s v="A"/>
    <s v="SP- 03"/>
    <s v="Señal Picada"/>
  </r>
  <r>
    <s v="BOLLAND &amp; CIA. S.A.U"/>
    <d v="2023-12-01T00:00:00"/>
    <s v="Rincon de los Sauces"/>
    <s v="Señal Picada VAM"/>
    <s v="SP- 04"/>
    <x v="0"/>
    <s v="Pozo productor "/>
    <s v="SP-83"/>
    <s v="SP-83"/>
    <m/>
    <s v="Integridad y Corrosión"/>
    <s v="Biocida"/>
    <x v="6"/>
    <n v="50600926"/>
    <n v="108"/>
    <n v="3.78"/>
    <n v="104.22"/>
    <n v="10"/>
    <n v="39.08"/>
    <n v="25"/>
    <s v="Caudal de agua entre batchs"/>
    <s v="Batch Camión"/>
    <n v="2"/>
    <n v="0"/>
    <n v="78.16"/>
    <n v="0"/>
    <n v="0"/>
    <d v="2011-01-21T00:00:00"/>
    <s v="Programado"/>
    <d v="2021-11-03T00:00:00"/>
    <s v="Minuta YPF 3-11-21"/>
    <s v="Mariana del Pozo"/>
    <m/>
    <m/>
    <m/>
    <m/>
    <s v="Cavidad Progresiva"/>
    <s v="Batch"/>
    <s v="Q"/>
    <s v="Batch"/>
    <n v="2.6055000000000001"/>
    <n v="39.08"/>
    <n v="39.08"/>
    <n v="39.08"/>
    <n v="1"/>
    <n v="39"/>
    <n v="39"/>
    <n v="39"/>
    <s v="Camioneros"/>
    <m/>
    <n v="2731"/>
    <s v="A"/>
    <s v="SP- 04"/>
    <s v="Señal Picada"/>
  </r>
  <r>
    <s v="BOLLAND &amp; CIA. S.A.U"/>
    <d v="2023-12-01T00:00:00"/>
    <s v="Rincon de los Sauces"/>
    <s v="Señal Picada VAM"/>
    <s v="SP- 06"/>
    <x v="0"/>
    <s v="Pozo productor "/>
    <s v="SP-122(I)[00]a"/>
    <s v="SP-122(I)[00]a"/>
    <m/>
    <s v="Integridad y Corrosión"/>
    <s v="Inhibidor de corrosión"/>
    <x v="3"/>
    <n v="1000232729"/>
    <n v="54"/>
    <n v="6.1020000000000003"/>
    <n v="47.898000000000003"/>
    <n v="200"/>
    <n v="20"/>
    <n v="38"/>
    <s v="Caudal de agua entre batchs"/>
    <s v="Batch Camión"/>
    <n v="4"/>
    <n v="4"/>
    <n v="80"/>
    <n v="80"/>
    <n v="80"/>
    <d v="2017-03-06T00:00:00"/>
    <s v="Programado"/>
    <d v="2022-11-02T00:00:00"/>
    <s v="0296-OESTE-22"/>
    <s v="Mariana del Pozo"/>
    <m/>
    <m/>
    <m/>
    <m/>
    <s v="Cavidad Progresiva"/>
    <s v="Batch"/>
    <s v="S"/>
    <s v="Batch"/>
    <n v="1.8201240000000001"/>
    <n v="12.74"/>
    <n v="20"/>
    <n v="20"/>
    <n v="1"/>
    <n v="13"/>
    <n v="20"/>
    <n v="20"/>
    <s v="Camioneros"/>
    <m/>
    <n v="2487"/>
    <s v="A"/>
    <s v="SP- 06"/>
    <s v="Señal Picada"/>
  </r>
  <r>
    <s v="BOLLAND &amp; CIA. S.A.U"/>
    <d v="2023-12-01T00:00:00"/>
    <s v="Rincon de los Sauces"/>
    <s v="Señal Picada VAM"/>
    <s v="SP- 06"/>
    <x v="0"/>
    <s v="Pozo productor "/>
    <s v="SP-167"/>
    <s v="SP-167"/>
    <m/>
    <s v="Integridad y Corrosión"/>
    <s v="Inhibidor de corrosión"/>
    <x v="3"/>
    <n v="1000232729"/>
    <n v="78.5"/>
    <n v="2.512"/>
    <n v="75.988"/>
    <n v="10"/>
    <n v="70.67"/>
    <n v="62"/>
    <s v="Caudal de agua entre batchs"/>
    <s v="Batch Camión"/>
    <n v="2"/>
    <n v="2"/>
    <n v="141.34"/>
    <n v="141.34"/>
    <n v="141.34"/>
    <d v="2015-04-17T00:00:00"/>
    <s v="Programado"/>
    <d v="2021-01-11T00:00:00"/>
    <s v="BND21-IT560-0121"/>
    <s v="Mariana del Pozo"/>
    <m/>
    <m/>
    <m/>
    <m/>
    <s v="Bombeo Mecánico"/>
    <s v="Batch"/>
    <s v="Q"/>
    <s v="Batch"/>
    <n v="4.7112560000000006"/>
    <n v="70.67"/>
    <n v="70.67"/>
    <n v="70.67"/>
    <n v="1"/>
    <n v="71"/>
    <n v="71"/>
    <n v="71"/>
    <s v="Camioneros"/>
    <m/>
    <n v="1779"/>
    <s v="B"/>
    <s v="SP- 06"/>
    <s v="Señal Picada"/>
  </r>
  <r>
    <s v="BOLLAND &amp; CIA. S.A.U"/>
    <d v="2023-12-01T00:00:00"/>
    <s v="Rincon de los Sauces"/>
    <s v="Señal Picada VAM"/>
    <s v="SP- 06"/>
    <x v="0"/>
    <s v="Pozo productor "/>
    <s v="SP-267"/>
    <s v="SP-267"/>
    <m/>
    <s v="Integridad y Corrosión"/>
    <s v="Inhibidor de corrosión"/>
    <x v="3"/>
    <n v="1000232729"/>
    <n v="90"/>
    <n v="2.25"/>
    <n v="87.75"/>
    <n v="100"/>
    <n v="59.23"/>
    <n v="45"/>
    <s v="Caudal de agua entre batchs"/>
    <s v="Batch Camión"/>
    <n v="2"/>
    <n v="2"/>
    <n v="118.46"/>
    <n v="118.46"/>
    <n v="118.46"/>
    <d v="2015-04-26T00:00:00"/>
    <s v="Programado"/>
    <d v="2020-09-10T00:00:00"/>
    <s v="BNDFI 0001-8 - Minuta YPF 10-9-2020"/>
    <s v="Mariana del Pozo"/>
    <m/>
    <m/>
    <m/>
    <m/>
    <s v="Cavidad Progresiva"/>
    <s v="Batch"/>
    <s v="Q"/>
    <s v="Batch"/>
    <n v="3.94875"/>
    <n v="59.23"/>
    <n v="59.23"/>
    <n v="59.23"/>
    <n v="1"/>
    <n v="59"/>
    <n v="59"/>
    <n v="59"/>
    <s v="Camioneros"/>
    <m/>
    <n v="1570"/>
    <s v="A"/>
    <s v="SP- 06"/>
    <s v="Señal Picada"/>
  </r>
  <r>
    <s v="BOLLAND &amp; CIA. S.A.U"/>
    <d v="2023-12-01T00:00:00"/>
    <s v="Rincon de los Sauces"/>
    <s v="Señal Picada VAM"/>
    <s v="SP- 06"/>
    <x v="0"/>
    <s v="Pozo productor "/>
    <s v="SP-286a"/>
    <s v="SP-286a"/>
    <m/>
    <s v="Integridad y Corrosión"/>
    <s v="Inhibidor de corrosión"/>
    <x v="3"/>
    <n v="1000232729"/>
    <n v="29"/>
    <n v="4.3499999999999996"/>
    <n v="24.65"/>
    <n v="200"/>
    <n v="20"/>
    <n v="38"/>
    <s v="Caudal de agua entre batchs"/>
    <s v="Batch Camión"/>
    <n v="2"/>
    <n v="2"/>
    <n v="40"/>
    <n v="40"/>
    <n v="40"/>
    <d v="2017-05-11T00:00:00"/>
    <s v="Programado"/>
    <d v="2017-08-18T00:00:00"/>
    <s v="BND21-IT136-0817"/>
    <s v="Mariana del Pozo"/>
    <m/>
    <m/>
    <m/>
    <m/>
    <s v="Cavidad Progresiva"/>
    <s v="Batch"/>
    <s v="Q"/>
    <s v="Batch"/>
    <n v="0.93669999999999998"/>
    <n v="14.05"/>
    <n v="20"/>
    <n v="20"/>
    <n v="1"/>
    <n v="14"/>
    <n v="20"/>
    <n v="20"/>
    <s v="Camioneros"/>
    <m/>
    <n v="2418"/>
    <s v="A"/>
    <s v="SP- 06"/>
    <s v="Señal Picada"/>
  </r>
  <r>
    <s v="BOLLAND &amp; CIA. S.A.U"/>
    <d v="2023-12-01T00:00:00"/>
    <s v="Rincon de los Sauces"/>
    <s v="Señal Picada VAM"/>
    <s v="SP- 06"/>
    <x v="0"/>
    <s v="Pozo productor "/>
    <s v="SP-297a"/>
    <s v="SP-297a"/>
    <m/>
    <s v="Integridad y Corrosión"/>
    <s v="Inhibidor de corrosión"/>
    <x v="3"/>
    <n v="1000232729"/>
    <n v="88.4"/>
    <n v="2.4750000000000001"/>
    <n v="85.924999999999997"/>
    <n v="150"/>
    <n v="38.67"/>
    <n v="30"/>
    <s v="Caudal de agua entre batchs"/>
    <s v="Batch Camión"/>
    <n v="2"/>
    <n v="2"/>
    <n v="77.34"/>
    <n v="77.34"/>
    <n v="77.34"/>
    <d v="2011-08-01T00:00:00"/>
    <s v="Programado"/>
    <d v="2020-06-30T00:00:00"/>
    <s v="BNDFI 0001-8 - Minuta YPF 30-06-2020"/>
    <s v="Mariana del Pozo"/>
    <m/>
    <m/>
    <m/>
    <m/>
    <s v="Cavidad Progresiva"/>
    <s v="Batch"/>
    <s v="Q"/>
    <s v="Batch"/>
    <n v="2.57775"/>
    <n v="38.67"/>
    <n v="38.67"/>
    <n v="38.67"/>
    <n v="1"/>
    <n v="39"/>
    <n v="39"/>
    <n v="39"/>
    <s v="Camioneros"/>
    <m/>
    <n v="2113"/>
    <s v="A"/>
    <s v="SP- 06"/>
    <s v="Señal Picada"/>
  </r>
  <r>
    <s v="BOLLAND &amp; CIA. S.A.U"/>
    <d v="2023-12-01T00:00:00"/>
    <s v="Rincon de los Sauces"/>
    <s v="Señal Picada VAM"/>
    <s v="SP- 06"/>
    <x v="0"/>
    <s v="Pozo productor "/>
    <s v="SP-303a"/>
    <s v="SP-303a"/>
    <m/>
    <s v="Integridad y Corrosión"/>
    <s v="Inhibidor de corrosión"/>
    <x v="3"/>
    <n v="1000232729"/>
    <n v="19.100000000000001"/>
    <n v="0.191"/>
    <n v="18.908999999999999"/>
    <n v="100"/>
    <n v="22.69"/>
    <n v="40"/>
    <s v="Caudal de agua entre batchs"/>
    <s v="Batch Camión"/>
    <n v="1"/>
    <n v="1"/>
    <n v="22.69"/>
    <n v="22.69"/>
    <n v="22.69"/>
    <d v="2018-01-31T00:00:00"/>
    <s v="Programado"/>
    <d v="2022-09-14T00:00:00"/>
    <s v="0253-OESTE-22"/>
    <m/>
    <m/>
    <m/>
    <m/>
    <m/>
    <s v="Cavidad Progresiva"/>
    <s v="Batch"/>
    <s v="M"/>
    <s v="Batch&amp;Recirc"/>
    <n v="0.75635999999999992"/>
    <n v="22.69"/>
    <n v="22.69"/>
    <n v="22.69"/>
    <n v="1"/>
    <n v="23"/>
    <n v="23"/>
    <n v="23"/>
    <s v="Camioneros"/>
    <m/>
    <n v="2163"/>
    <s v="A"/>
    <s v="SP- 06"/>
    <s v="Señal Picada"/>
  </r>
  <r>
    <s v="BOLLAND &amp; CIA. S.A.U"/>
    <d v="2023-12-01T00:00:00"/>
    <s v="Rincon de los Sauces"/>
    <s v="Señal Picada VAM"/>
    <s v="SP- 06"/>
    <x v="0"/>
    <s v="Pozo productor "/>
    <s v="SP-305a"/>
    <s v="SP-305a"/>
    <m/>
    <s v="Integridad y Corrosión"/>
    <s v="Inhibidor de corrosión"/>
    <x v="3"/>
    <n v="1000232729"/>
    <n v="25.2"/>
    <n v="1.462"/>
    <n v="23.738"/>
    <n v="100"/>
    <n v="24.92"/>
    <n v="70"/>
    <s v="Caudal de agua entre batchs"/>
    <s v="Batch Camión"/>
    <n v="2"/>
    <n v="2"/>
    <n v="49.84"/>
    <n v="49.84"/>
    <n v="49.84"/>
    <d v="2016-04-16T00:00:00"/>
    <s v="Programado"/>
    <d v="2022-05-24T00:00:00"/>
    <s v="0139-OESTE-22"/>
    <m/>
    <m/>
    <m/>
    <m/>
    <m/>
    <s v="Bombeo Mecánico"/>
    <s v="Batch"/>
    <s v="Q"/>
    <s v="Batch"/>
    <n v="1.6616599999999999"/>
    <n v="24.92"/>
    <n v="24.92"/>
    <n v="24.92"/>
    <n v="1"/>
    <n v="25"/>
    <n v="25"/>
    <n v="25"/>
    <s v="Camioneros"/>
    <m/>
    <n v="2174"/>
    <s v="C"/>
    <s v="SP- 06"/>
    <s v="Señal Picada"/>
  </r>
  <r>
    <s v="BOLLAND &amp; CIA. S.A.U"/>
    <d v="2023-12-01T00:00:00"/>
    <s v="Rincon de los Sauces"/>
    <s v="Señal Picada VAM"/>
    <s v="SP- 06"/>
    <x v="0"/>
    <s v="Pozo productor "/>
    <s v="SP-305a"/>
    <s v="SP-305a"/>
    <m/>
    <s v="Integridad y Corrosión"/>
    <s v="Biocida"/>
    <x v="6"/>
    <n v="50600926"/>
    <n v="25.2"/>
    <n v="1.462"/>
    <n v="23.738"/>
    <n v="100"/>
    <n v="24.92"/>
    <n v="70"/>
    <s v="Caudal de agua entre batchs"/>
    <s v="Batch Camión"/>
    <n v="2"/>
    <n v="2"/>
    <n v="49.84"/>
    <n v="49.84"/>
    <n v="49.84"/>
    <d v="2018-01-18T00:00:00"/>
    <s v="Programado"/>
    <d v="2022-05-24T00:00:00"/>
    <s v="0139-OESTE-22"/>
    <m/>
    <m/>
    <m/>
    <m/>
    <m/>
    <s v="Bombeo Mecánico"/>
    <s v="Batch"/>
    <s v="Q"/>
    <s v="Batch"/>
    <n v="1.6616599999999999"/>
    <n v="24.92"/>
    <n v="24.92"/>
    <n v="24.92"/>
    <n v="1"/>
    <n v="25"/>
    <n v="25"/>
    <n v="25"/>
    <s v="Camioneros"/>
    <m/>
    <n v="2174"/>
    <s v="C"/>
    <s v="SP- 06"/>
    <s v="Señal Picada"/>
  </r>
  <r>
    <s v="BOLLAND &amp; CIA. S.A.U"/>
    <d v="2023-12-01T00:00:00"/>
    <s v="Rincon de los Sauces"/>
    <s v="Señal Picada VAM"/>
    <s v="SP- 06"/>
    <x v="0"/>
    <s v="Pozo productor "/>
    <s v="SP-309a"/>
    <s v="SP-309a"/>
    <m/>
    <s v="Integridad y Corrosión"/>
    <s v="Inhibidor de corrosión"/>
    <x v="3"/>
    <n v="1000232729"/>
    <n v="94.7"/>
    <n v="1.7609999999999999"/>
    <n v="92.938999999999993"/>
    <n v="150"/>
    <n v="35.78"/>
    <n v="55"/>
    <s v="Caudal de agua entre batchs"/>
    <s v="Batch Camión"/>
    <n v="4"/>
    <n v="4"/>
    <n v="143.12"/>
    <n v="143.12"/>
    <n v="143.12"/>
    <d v="2012-05-17T00:00:00"/>
    <s v="Programado"/>
    <d v="2021-09-07T00:00:00"/>
    <s v="0195-OESTE-21"/>
    <s v="Mariana del Pozo"/>
    <m/>
    <m/>
    <m/>
    <m/>
    <s v="Cavidad Progresiva"/>
    <s v="Batch"/>
    <s v="S"/>
    <s v="Batch"/>
    <n v="5.1116449999999993"/>
    <n v="35.78"/>
    <n v="35.78"/>
    <n v="35.78"/>
    <n v="1"/>
    <n v="36"/>
    <n v="36"/>
    <n v="36"/>
    <s v="Camioneros"/>
    <m/>
    <n v="3036"/>
    <s v="A"/>
    <s v="SP- 06"/>
    <s v="Señal Picada"/>
  </r>
  <r>
    <s v="BOLLAND &amp; CIA. S.A.U"/>
    <d v="2023-12-01T00:00:00"/>
    <s v="Rincon de los Sauces"/>
    <s v="Señal Picada VAM"/>
    <s v="SP- 06"/>
    <x v="0"/>
    <s v="Pozo productor "/>
    <s v="SP-310a"/>
    <s v="SP-310a"/>
    <m/>
    <s v="Integridad y Corrosión"/>
    <s v="Inhibidor de corrosión"/>
    <x v="3"/>
    <n v="1000232729"/>
    <n v="91.5"/>
    <n v="1.464"/>
    <n v="90.036000000000001"/>
    <n v="100"/>
    <n v="33.76"/>
    <n v="25"/>
    <s v="Caudal de agua entre batchs"/>
    <s v="Batch Camión"/>
    <n v="2"/>
    <n v="2"/>
    <n v="67.52"/>
    <n v="67.52"/>
    <n v="67.52"/>
    <d v="2014-09-11T00:00:00"/>
    <s v="Programado"/>
    <d v="2021-01-20T00:00:00"/>
    <s v="BND21-IT568-0121"/>
    <s v="Mariana del Pozo"/>
    <m/>
    <m/>
    <m/>
    <m/>
    <s v="Cavidad Progresiva"/>
    <s v="Batch"/>
    <s v="Q"/>
    <s v="Batch"/>
    <n v="2.2509000000000001"/>
    <n v="33.76"/>
    <n v="33.76"/>
    <n v="33.76"/>
    <n v="1"/>
    <n v="34"/>
    <n v="34"/>
    <n v="34"/>
    <s v="Camioneros"/>
    <m/>
    <s v="S/D"/>
    <s v="C"/>
    <s v="SP- 06"/>
    <s v="Señal Picada"/>
  </r>
  <r>
    <s v="BOLLAND &amp; CIA. S.A.U"/>
    <d v="2023-12-01T00:00:00"/>
    <s v="Rincon de los Sauces"/>
    <s v="Señal Picada VAM"/>
    <s v="SP- 06"/>
    <x v="0"/>
    <s v="Pozo productor "/>
    <s v="SP-315a"/>
    <s v="SP-315a"/>
    <m/>
    <s v="Integridad y Corrosión"/>
    <s v="Inhibidor de corrosión"/>
    <x v="3"/>
    <n v="1000232729"/>
    <n v="78"/>
    <n v="4.0090000000000003"/>
    <n v="73.991"/>
    <n v="100"/>
    <n v="23.31"/>
    <n v="45"/>
    <s v="Caudal de agua entre batchs"/>
    <s v="Batch Camión"/>
    <n v="4"/>
    <n v="4"/>
    <n v="93.24"/>
    <n v="93.24"/>
    <n v="93.24"/>
    <d v="2013-08-19T00:00:00"/>
    <s v="Programado"/>
    <d v="2020-10-09T00:00:00"/>
    <s v="BND21-IT516-1020"/>
    <s v="Mariana del Pozo"/>
    <m/>
    <m/>
    <m/>
    <m/>
    <s v="Cavidad Progresiva"/>
    <s v="Batch"/>
    <s v="S"/>
    <s v="Batch"/>
    <n v="3.3295949999999999"/>
    <n v="23.31"/>
    <n v="23.31"/>
    <n v="23.31"/>
    <n v="1"/>
    <n v="23"/>
    <n v="23"/>
    <n v="23"/>
    <s v="Camioneros"/>
    <m/>
    <n v="2322"/>
    <s v="A"/>
    <s v="SP- 06"/>
    <s v="Señal Picada"/>
  </r>
  <r>
    <s v="BOLLAND &amp; CIA. S.A.U"/>
    <d v="2023-12-01T00:00:00"/>
    <s v="Rincon de los Sauces"/>
    <s v="Señal Picada VAM"/>
    <s v="SP- 06"/>
    <x v="0"/>
    <s v="Pozo productor "/>
    <s v="SP-317a"/>
    <s v="SP-317a"/>
    <m/>
    <s v="Integridad y Corrosión"/>
    <s v="Biocida"/>
    <x v="6"/>
    <n v="50600926"/>
    <n v="114.598"/>
    <n v="3.4380000000000002"/>
    <n v="111.16"/>
    <n v="100"/>
    <n v="38.35"/>
    <n v="23"/>
    <s v="Caudal de agua entre batchs"/>
    <s v="Batch Camión"/>
    <n v="2"/>
    <n v="2"/>
    <n v="76.7"/>
    <n v="76.7"/>
    <n v="76.7"/>
    <d v="2019-02-06T00:00:00"/>
    <s v="Programado"/>
    <d v="2019-02-06T00:00:00"/>
    <s v="BND21-IT338-0219"/>
    <s v="Mariana del Pozo"/>
    <m/>
    <m/>
    <m/>
    <m/>
    <s v="Electro Sumergible"/>
    <s v="Batch"/>
    <s v="Q"/>
    <s v="Batch"/>
    <n v="2.5566799999999996"/>
    <n v="38.35"/>
    <n v="38.35"/>
    <n v="38.35"/>
    <n v="1"/>
    <n v="38"/>
    <n v="38"/>
    <n v="38"/>
    <s v="Camioneros"/>
    <m/>
    <n v="1791"/>
    <s v="A"/>
    <s v="SP- 06"/>
    <s v="Señal Picada"/>
  </r>
  <r>
    <s v="BOLLAND &amp; CIA. S.A.U"/>
    <d v="2023-12-01T00:00:00"/>
    <s v="Rincon de los Sauces"/>
    <s v="Señal Picada VAM"/>
    <s v="SP- 06"/>
    <x v="0"/>
    <s v="Pozo productor "/>
    <s v="SP-319a"/>
    <s v="SP-319a"/>
    <m/>
    <s v="Integridad y Corrosión"/>
    <s v="Biocida"/>
    <x v="6"/>
    <n v="50600926"/>
    <n v="164.4"/>
    <n v="1.9730000000000001"/>
    <n v="162.42699999999999"/>
    <n v="100"/>
    <n v="48.73"/>
    <n v="20"/>
    <s v="Caudal de agua entre batchs"/>
    <s v="Batch Camión"/>
    <n v="2"/>
    <n v="2"/>
    <n v="97.46"/>
    <n v="97.46"/>
    <n v="97.46"/>
    <d v="2017-08-18T00:00:00"/>
    <s v="Programado"/>
    <d v="2021-04-16T00:00:00"/>
    <s v="BND21-IT605-0421"/>
    <s v="Mariana del Pozo"/>
    <m/>
    <m/>
    <m/>
    <m/>
    <s v="Electro Sumergible"/>
    <s v="Batch"/>
    <s v="Q"/>
    <s v="Batch"/>
    <n v="3.2485399999999998"/>
    <n v="48.73"/>
    <n v="48.73"/>
    <n v="48.73"/>
    <n v="1"/>
    <n v="49"/>
    <n v="49"/>
    <n v="49"/>
    <s v="Camioneros"/>
    <m/>
    <n v="2449"/>
    <s v="A"/>
    <s v="SP- 06"/>
    <s v="Señal Picada"/>
  </r>
  <r>
    <s v="BOLLAND &amp; CIA. S.A.U"/>
    <d v="2023-12-01T00:00:00"/>
    <s v="Rincon de los Sauces"/>
    <s v="Señal Picada VAM"/>
    <s v="SP- 06"/>
    <x v="0"/>
    <s v="Pozo productor "/>
    <s v="SP-327a"/>
    <s v="SP-327a"/>
    <m/>
    <s v="Integridad y Corrosión"/>
    <s v="Inhibidor de corrosión"/>
    <x v="3"/>
    <n v="1000232729"/>
    <n v="11.7"/>
    <n v="2.1059999999999999"/>
    <n v="9.5939999999999994"/>
    <n v="100"/>
    <n v="34.54"/>
    <n v="120"/>
    <s v="Caudal de agua entre batchs"/>
    <s v="Batch Camión"/>
    <n v="1"/>
    <n v="1"/>
    <n v="34.54"/>
    <n v="34.54"/>
    <n v="34.54"/>
    <d v="2009-09-01T00:00:00"/>
    <s v="Programado"/>
    <d v="2022-01-05T00:00:00"/>
    <s v="Minuta YPF 5-1-22"/>
    <s v="Mariana del Pozo"/>
    <m/>
    <m/>
    <m/>
    <m/>
    <s v="Bombeo Mecánico"/>
    <s v="Batch"/>
    <s v="M"/>
    <s v="Batch"/>
    <n v="1.1512800000000001"/>
    <n v="34.54"/>
    <n v="34.54"/>
    <n v="34.54"/>
    <n v="1"/>
    <n v="35"/>
    <n v="35"/>
    <n v="35"/>
    <s v="Camioneros"/>
    <m/>
    <s v="S/D"/>
    <s v="B"/>
    <s v="SP- 06"/>
    <s v="Señal Picada"/>
  </r>
  <r>
    <s v="BOLLAND &amp; CIA. S.A.U"/>
    <d v="2023-12-01T00:00:00"/>
    <s v="Rincon de los Sauces"/>
    <s v="Señal Picada VAM"/>
    <s v="SP- 06"/>
    <x v="0"/>
    <s v="Pozo productor "/>
    <s v="SP-328a"/>
    <s v="SP-328a"/>
    <m/>
    <s v="Integridad y Corrosión"/>
    <s v="Inhibidor de corrosión"/>
    <x v="3"/>
    <n v="1000232729"/>
    <n v="40"/>
    <n v="4.8"/>
    <n v="35.200000000000003"/>
    <n v="50"/>
    <n v="29.04"/>
    <n v="55"/>
    <s v="Caudal de agua entre batchs"/>
    <s v="Batch Camión"/>
    <n v="2"/>
    <n v="2"/>
    <n v="58.08"/>
    <n v="58.08"/>
    <n v="58.08"/>
    <d v="2019-01-24T00:00:00"/>
    <s v="Programado"/>
    <d v="2020-07-01T00:00:00"/>
    <s v="BND21-IT487-0620"/>
    <s v="Mariana del Pozo"/>
    <m/>
    <m/>
    <m/>
    <m/>
    <s v="Cavidad Progresiva"/>
    <s v="Batch"/>
    <s v="Q"/>
    <s v="Batch"/>
    <n v="1.9360000000000002"/>
    <n v="29.04"/>
    <n v="29.04"/>
    <n v="29.04"/>
    <n v="1"/>
    <n v="29"/>
    <n v="29"/>
    <n v="29"/>
    <s v="Camioneros"/>
    <m/>
    <n v="1797"/>
    <s v="A"/>
    <s v="SP- 06"/>
    <s v="Señal Picada"/>
  </r>
  <r>
    <s v="BOLLAND &amp; CIA. S.A.U"/>
    <d v="2023-12-01T00:00:00"/>
    <s v="Rincon de los Sauces"/>
    <s v="Señal Picada VAM"/>
    <s v="SP- 06"/>
    <x v="0"/>
    <s v="Pozo productor "/>
    <s v="SP-329a"/>
    <s v="SP-329a"/>
    <m/>
    <s v="Integridad y Corrosión"/>
    <s v="Inhibidor de corrosión"/>
    <x v="3"/>
    <n v="1000232729"/>
    <n v="46.7"/>
    <n v="4.67"/>
    <n v="42.03"/>
    <n v="100"/>
    <n v="25.22"/>
    <n v="40"/>
    <s v="Caudal de agua entre batchs"/>
    <s v="Batch Camión"/>
    <n v="2"/>
    <n v="2"/>
    <n v="50.44"/>
    <n v="50.44"/>
    <n v="50.44"/>
    <d v="2018-08-22T00:00:00"/>
    <s v="Programado"/>
    <d v="2020-01-09T00:00:00"/>
    <s v="BND21-IT490-1220"/>
    <s v="Mariana del Pozo"/>
    <m/>
    <m/>
    <m/>
    <m/>
    <s v="Cavidad Progresiva"/>
    <s v="Batch"/>
    <s v="Q"/>
    <s v="Batch&amp;Recirc"/>
    <n v="1.6812"/>
    <n v="25.22"/>
    <n v="25.22"/>
    <n v="25.22"/>
    <n v="1"/>
    <n v="25"/>
    <n v="25"/>
    <n v="25"/>
    <s v="Camioneros"/>
    <m/>
    <n v="1946"/>
    <s v="A"/>
    <s v="SP- 06"/>
    <s v="Señal Picada"/>
  </r>
  <r>
    <s v="BOLLAND &amp; CIA. S.A.U"/>
    <d v="2023-12-01T00:00:00"/>
    <s v="Rincon de los Sauces"/>
    <s v="Señal Picada VAM"/>
    <s v="SP- 06"/>
    <x v="0"/>
    <s v="Pozo productor "/>
    <s v="SP-330a"/>
    <s v="SP-330a"/>
    <m/>
    <s v="Integridad y Corrosión"/>
    <s v="Inhibidor de corrosión"/>
    <x v="3"/>
    <n v="1000232729"/>
    <n v="41.1"/>
    <n v="6.5759999999999996"/>
    <n v="34.524000000000001"/>
    <n v="100"/>
    <n v="64.73"/>
    <n v="125"/>
    <s v="Caudal de agua entre batchs"/>
    <s v="Batch Camión"/>
    <n v="2"/>
    <n v="2"/>
    <n v="129.46"/>
    <n v="129.46"/>
    <n v="129.46"/>
    <d v="2009-08-31T00:00:00"/>
    <s v="Programado"/>
    <d v="2022-11-02T00:00:00"/>
    <s v="0297-OESTE-22"/>
    <s v="Mariana del Pozo"/>
    <m/>
    <m/>
    <m/>
    <m/>
    <s v="Cavidad Progresiva"/>
    <s v="Batch"/>
    <s v="Q"/>
    <s v="Batch"/>
    <n v="4.3155000000000001"/>
    <n v="64.73"/>
    <n v="64.73"/>
    <n v="64.73"/>
    <n v="1"/>
    <n v="65"/>
    <n v="65"/>
    <n v="65"/>
    <s v="Camioneros"/>
    <m/>
    <n v="2740"/>
    <s v="A"/>
    <s v="SP- 06"/>
    <s v="Señal Picada"/>
  </r>
  <r>
    <s v="BOLLAND &amp; CIA. S.A.U"/>
    <d v="2023-12-01T00:00:00"/>
    <s v="Rincon de los Sauces"/>
    <s v="Señal Picada VAM"/>
    <s v="SP- 06"/>
    <x v="0"/>
    <s v="Pozo productor "/>
    <s v="SP-339a"/>
    <s v="SP-339a"/>
    <m/>
    <s v="Integridad y Corrosión"/>
    <s v="Biocida"/>
    <x v="6"/>
    <n v="50600926"/>
    <n v="150.69999999999999"/>
    <n v="1.3560000000000001"/>
    <n v="149.34399999999999"/>
    <n v="200"/>
    <n v="44.8"/>
    <n v="20"/>
    <s v="Caudal de agua entre batchs"/>
    <s v="Batch Camión"/>
    <n v="2"/>
    <n v="2"/>
    <n v="89.6"/>
    <n v="89.6"/>
    <n v="89.6"/>
    <d v="2014-02-06T00:00:00"/>
    <s v="Programado"/>
    <d v="2020-06-30T00:00:00"/>
    <s v="BNDFI 0001-8 - Minuta YPF 30-06-2020"/>
    <s v="Mariana del Pozo"/>
    <m/>
    <m/>
    <m/>
    <m/>
    <s v="Electro Sumergible"/>
    <s v="Batch"/>
    <s v="Q"/>
    <s v="Batch"/>
    <n v="2.9868800000000002"/>
    <n v="44.8"/>
    <n v="44.8"/>
    <n v="44.8"/>
    <n v="1"/>
    <n v="45"/>
    <n v="45"/>
    <n v="45"/>
    <s v="Camioneros"/>
    <m/>
    <s v="S/D"/>
    <s v="C"/>
    <s v="SP- 06"/>
    <s v="Señal Picada"/>
  </r>
  <r>
    <s v="BOLLAND &amp; CIA. S.A.U"/>
    <d v="2023-12-01T00:00:00"/>
    <s v="Rincon de los Sauces"/>
    <s v="Señal Picada VAM"/>
    <s v="SP- 06"/>
    <x v="0"/>
    <s v="Pozo productor "/>
    <s v="SP-340a"/>
    <s v="SP-340a"/>
    <m/>
    <s v="Integridad y Corrosión"/>
    <s v="Inhibidor de corrosión"/>
    <x v="3"/>
    <n v="1000232729"/>
    <n v="63"/>
    <n v="3.15"/>
    <n v="59.85"/>
    <n v="190"/>
    <n v="40.4"/>
    <n v="45"/>
    <s v="Caudal de agua entre batchs"/>
    <s v="Batch Camión"/>
    <n v="2"/>
    <n v="2"/>
    <n v="80.8"/>
    <n v="80.8"/>
    <n v="80.8"/>
    <d v="2016-03-10T00:00:00"/>
    <s v="Programado"/>
    <d v="2020-12-10T00:00:00"/>
    <s v="BND21-IT530-1120 rev2"/>
    <s v="Mariana del Pozo"/>
    <m/>
    <m/>
    <m/>
    <m/>
    <s v="Cavidad Progresiva"/>
    <s v="Batch"/>
    <s v="Q"/>
    <s v="Batch"/>
    <n v="2.6932499999999999"/>
    <n v="40.4"/>
    <n v="40.4"/>
    <n v="40.4"/>
    <n v="1"/>
    <n v="40"/>
    <n v="40"/>
    <n v="40"/>
    <s v="Camioneros"/>
    <m/>
    <n v="2006"/>
    <s v="A"/>
    <s v="SP- 06"/>
    <s v="Señal Picada"/>
  </r>
  <r>
    <s v="BOLLAND &amp; CIA. S.A.U"/>
    <d v="2023-12-01T00:00:00"/>
    <s v="Rincon de los Sauces"/>
    <s v="Señal Picada VAM"/>
    <s v="SP- 06"/>
    <x v="0"/>
    <s v="Pozo productor "/>
    <s v="SP-340a"/>
    <s v="SP-340a"/>
    <m/>
    <s v="Integridad y Corrosión"/>
    <s v="Biocida"/>
    <x v="6"/>
    <n v="50600926"/>
    <n v="63"/>
    <n v="3.15"/>
    <n v="59.85"/>
    <n v="190"/>
    <n v="31.42"/>
    <n v="75"/>
    <s v="Caudal de agua entre batchs"/>
    <s v="Batch Camión"/>
    <n v="4"/>
    <n v="4"/>
    <n v="125.68"/>
    <n v="125.68"/>
    <n v="125.68"/>
    <d v="2016-03-10T00:00:00"/>
    <s v="Programado"/>
    <d v="2020-12-10T00:00:00"/>
    <s v="BND21-IT530-1120 rev2"/>
    <s v="Mariana del Pozo"/>
    <m/>
    <m/>
    <m/>
    <m/>
    <s v="Cavidad Progresiva"/>
    <s v="Batch"/>
    <s v="S"/>
    <s v="Batch&amp;Recirc"/>
    <n v="4.4887499999999996"/>
    <n v="31.42"/>
    <n v="31.42"/>
    <n v="31.42"/>
    <n v="1"/>
    <n v="31"/>
    <n v="31"/>
    <n v="31"/>
    <s v="Camioneros"/>
    <m/>
    <n v="2006"/>
    <s v="A"/>
    <s v="SP- 06"/>
    <s v="Señal Picada"/>
  </r>
  <r>
    <s v="BOLLAND &amp; CIA. S.A.U"/>
    <d v="2023-12-01T00:00:00"/>
    <s v="Rincon de los Sauces"/>
    <s v="Señal Picada VAM"/>
    <s v="SP- 06"/>
    <x v="0"/>
    <s v="Pozo productor "/>
    <s v="SP-341a"/>
    <s v="SP-341a"/>
    <m/>
    <s v="Integridad y Corrosión"/>
    <s v="Inhibidor de corrosión"/>
    <x v="3"/>
    <n v="1000232729"/>
    <n v="66.400000000000006"/>
    <n v="0.19900000000000001"/>
    <n v="66.200999999999993"/>
    <n v="100"/>
    <n v="20"/>
    <n v="42"/>
    <s v="Caudal de agua entre batchs"/>
    <s v="Batch Camión"/>
    <n v="4"/>
    <n v="4"/>
    <n v="80"/>
    <n v="80"/>
    <n v="80"/>
    <d v="2009-05-19T00:00:00"/>
    <s v="Programado"/>
    <d v="2021-01-25T00:00:00"/>
    <s v="BND21-IT567-0121"/>
    <s v="Mariana del Pozo"/>
    <m/>
    <m/>
    <m/>
    <m/>
    <s v="Bombeo Mecánico"/>
    <s v="Batch"/>
    <s v="S"/>
    <s v="Batch"/>
    <n v="2.7804419999999994"/>
    <n v="19.46"/>
    <n v="20"/>
    <n v="20"/>
    <n v="1"/>
    <n v="19"/>
    <n v="20"/>
    <n v="20"/>
    <s v="Camioneros"/>
    <m/>
    <n v="2322"/>
    <s v="B"/>
    <s v="SP- 06"/>
    <s v="Señal Picada"/>
  </r>
  <r>
    <s v="BOLLAND &amp; CIA. S.A.U"/>
    <d v="2023-12-01T00:00:00"/>
    <s v="Rincon de los Sauces"/>
    <s v="Señal Picada VAM"/>
    <s v="SP- 06"/>
    <x v="0"/>
    <s v="Pozo productor "/>
    <s v="SP-341a"/>
    <s v="SP-341a"/>
    <m/>
    <s v="Integridad y Corrosión"/>
    <s v="Biocida"/>
    <x v="6"/>
    <n v="50600926"/>
    <n v="66.400000000000006"/>
    <n v="0.19900000000000001"/>
    <n v="66.200999999999993"/>
    <n v="100"/>
    <n v="34.76"/>
    <n v="35"/>
    <s v="Caudal de agua entre batchs"/>
    <s v="Batch Camión"/>
    <n v="2"/>
    <n v="2"/>
    <n v="69.52"/>
    <n v="69.52"/>
    <n v="69.52"/>
    <d v="2015-06-16T00:00:00"/>
    <s v="Programado"/>
    <d v="2021-01-25T00:00:00"/>
    <s v="BND21-IT567-0121"/>
    <s v="Mariana del Pozo"/>
    <m/>
    <m/>
    <m/>
    <m/>
    <s v="Bombeo Mecánico"/>
    <s v="Batch"/>
    <s v="Q"/>
    <s v="Batch"/>
    <n v="2.3170349999999997"/>
    <n v="34.76"/>
    <n v="34.76"/>
    <n v="34.76"/>
    <n v="1"/>
    <n v="35"/>
    <n v="35"/>
    <n v="35"/>
    <s v="Camioneros"/>
    <m/>
    <n v="2322"/>
    <s v="B"/>
    <s v="SP- 06"/>
    <s v="Señal Picada"/>
  </r>
  <r>
    <s v="BOLLAND &amp; CIA. S.A.U"/>
    <d v="2023-12-01T00:00:00"/>
    <s v="Rincon de los Sauces"/>
    <s v="Señal Picada VAM"/>
    <s v="SP- 06"/>
    <x v="0"/>
    <s v="Pozo productor "/>
    <s v="SP-342a"/>
    <s v="SP-342a"/>
    <m/>
    <s v="Integridad y Corrosión"/>
    <s v="Inhibidor de corrosión"/>
    <x v="3"/>
    <n v="1000232729"/>
    <n v="43.8"/>
    <n v="1.9710000000000001"/>
    <n v="41.829000000000001"/>
    <n v="100"/>
    <n v="37.65"/>
    <n v="60"/>
    <s v="Caudal de agua entre batchs"/>
    <s v="Batch Camión"/>
    <n v="2"/>
    <n v="0"/>
    <n v="75.3"/>
    <n v="0"/>
    <n v="0"/>
    <d v="2017-05-18T00:00:00"/>
    <s v="Programado"/>
    <d v="2020-09-10T00:00:00"/>
    <s v="BNDFI 0001-8 - Minuta YPF 10-9-2020"/>
    <s v="Mariana del Pozo"/>
    <m/>
    <m/>
    <m/>
    <m/>
    <s v="Bombeo Mecánico"/>
    <s v="Batch"/>
    <s v="Q"/>
    <s v="Batch"/>
    <n v="2.5097400000000003"/>
    <n v="37.65"/>
    <n v="37.65"/>
    <n v="37.65"/>
    <n v="1"/>
    <n v="38"/>
    <n v="38"/>
    <n v="38"/>
    <s v="Camioneros"/>
    <m/>
    <n v="1835"/>
    <s v="B"/>
    <s v="SP- 06"/>
    <s v="Señal Picada"/>
  </r>
  <r>
    <s v="BOLLAND &amp; CIA. S.A.U"/>
    <d v="2023-12-01T00:00:00"/>
    <s v="Rincon de los Sauces"/>
    <s v="Señal Picada VAM"/>
    <s v="SP- 06"/>
    <x v="0"/>
    <s v="Pozo productor "/>
    <s v="SP-342a"/>
    <s v="SP-342a"/>
    <m/>
    <s v="Integridad y Corrosión"/>
    <s v="Biocida"/>
    <x v="6"/>
    <n v="50600926"/>
    <n v="43.8"/>
    <n v="1.9710000000000001"/>
    <n v="41.829000000000001"/>
    <n v="100"/>
    <n v="28.23"/>
    <n v="45"/>
    <s v="Caudal de agua entre batchs"/>
    <s v="Batch Camión"/>
    <n v="2"/>
    <n v="0"/>
    <n v="56.46"/>
    <n v="0"/>
    <n v="0"/>
    <d v="2017-05-18T00:00:00"/>
    <s v="Programado"/>
    <d v="2020-09-10T00:00:00"/>
    <s v="BNDFI 0001-8 - Minuta YPF 10-9-2020"/>
    <s v="Mariana del Pozo"/>
    <m/>
    <m/>
    <m/>
    <m/>
    <s v="Bombeo Mecánico"/>
    <s v="Batch"/>
    <s v="Q"/>
    <s v="Batch"/>
    <n v="1.8823050000000001"/>
    <n v="28.23"/>
    <n v="28.23"/>
    <n v="28.23"/>
    <n v="1"/>
    <n v="28"/>
    <n v="28"/>
    <n v="28"/>
    <s v="Camioneros"/>
    <m/>
    <n v="1835"/>
    <s v="B"/>
    <s v="SP- 06"/>
    <s v="Señal Picada"/>
  </r>
  <r>
    <s v="BOLLAND &amp; CIA. S.A.U"/>
    <d v="2023-12-01T00:00:00"/>
    <s v="Rincon de los Sauces"/>
    <s v="Señal Picada VAM"/>
    <s v="SP- 06"/>
    <x v="0"/>
    <s v="Pozo productor "/>
    <s v="SP-347[00]a"/>
    <s v="SP-347[00]a"/>
    <m/>
    <s v="Integridad y Corrosión"/>
    <s v="Inhibidor de corrosión"/>
    <x v="3"/>
    <n v="1000232729"/>
    <n v="109.4"/>
    <n v="3.173"/>
    <n v="106.227"/>
    <n v="200"/>
    <n v="29.74"/>
    <n v="40"/>
    <s v="Caudal de agua entre batchs"/>
    <s v="Batch Camión"/>
    <n v="4"/>
    <n v="0"/>
    <n v="118.96"/>
    <n v="0"/>
    <n v="0"/>
    <d v="2016-10-18T00:00:00"/>
    <s v="Programado"/>
    <d v="2023-01-11T00:00:00"/>
    <s v="0011-OESTE-23"/>
    <s v="Mariana del Pozo"/>
    <m/>
    <m/>
    <m/>
    <m/>
    <s v="Bombeo Mecánico"/>
    <s v="Batch"/>
    <s v="S"/>
    <s v="Batch"/>
    <n v="4.2490800000000002"/>
    <n v="29.74"/>
    <n v="29.74"/>
    <n v="29.74"/>
    <n v="1"/>
    <n v="30"/>
    <n v="30"/>
    <n v="30"/>
    <s v="Camioneros"/>
    <m/>
    <n v="2647"/>
    <s v="A"/>
    <s v="SP- 06"/>
    <s v="Señal Picada"/>
  </r>
  <r>
    <s v="BOLLAND &amp; CIA. S.A.U"/>
    <d v="2023-12-01T00:00:00"/>
    <s v="Rincon de los Sauces"/>
    <s v="Señal Picada VAM"/>
    <s v="SP- 06"/>
    <x v="0"/>
    <s v="Pozo productor "/>
    <s v="SP-347[00]a"/>
    <s v="SP-347[00]a"/>
    <m/>
    <s v="Integridad y Corrosión"/>
    <s v="Biocida"/>
    <x v="6"/>
    <n v="50600926"/>
    <n v="109.4"/>
    <n v="3.173"/>
    <n v="106.227"/>
    <n v="200"/>
    <n v="63.74"/>
    <n v="40"/>
    <s v="Caudal de agua entre batchs"/>
    <s v="Batch Camión"/>
    <n v="2"/>
    <n v="2"/>
    <n v="127.48"/>
    <n v="127.48"/>
    <n v="127.48"/>
    <d v="2023-01-30T00:00:00"/>
    <s v="Programado"/>
    <d v="2023-01-30T00:00:00"/>
    <s v="Minuta YPF 30/1/23"/>
    <s v="Mariana del Pozo"/>
    <m/>
    <m/>
    <m/>
    <m/>
    <s v="Bombeo Mecánico"/>
    <s v="Batch"/>
    <s v="Q"/>
    <s v="Batch"/>
    <n v="4.2490800000000002"/>
    <n v="63.74"/>
    <n v="63.74"/>
    <n v="63.74"/>
    <n v="1"/>
    <n v="64"/>
    <n v="64"/>
    <n v="64"/>
    <s v="Camioneros"/>
    <m/>
    <n v="2647"/>
    <s v="A"/>
    <s v="SP- 06"/>
    <s v="Señal Picada"/>
  </r>
  <r>
    <s v="BOLLAND &amp; CIA. S.A.U"/>
    <d v="2023-12-01T00:00:00"/>
    <s v="Rincon de los Sauces"/>
    <s v="Señal Picada VAM"/>
    <s v="SP- 06"/>
    <x v="0"/>
    <s v="Pozo productor "/>
    <s v="SP-353a"/>
    <s v="SP-353a"/>
    <m/>
    <s v="Integridad y Corrosión"/>
    <s v="Inhibidor de corrosión"/>
    <x v="3"/>
    <n v="1000232729"/>
    <n v="36.299999999999997"/>
    <n v="2.7589999999999999"/>
    <n v="33.540999999999997"/>
    <n v="50"/>
    <n v="20.12"/>
    <n v="40"/>
    <s v="Caudal de agua entre batchs"/>
    <s v="Batch Camión"/>
    <n v="2"/>
    <n v="2"/>
    <n v="40.24"/>
    <n v="40.24"/>
    <n v="40.24"/>
    <d v="2009-09-01T00:00:00"/>
    <s v="Programado"/>
    <d v="2022-08-18T00:00:00"/>
    <s v="0219-OESTE-22"/>
    <s v="Mariana del Pozo"/>
    <m/>
    <m/>
    <m/>
    <m/>
    <s v="Bombeo Mecánico"/>
    <s v="Batch"/>
    <s v="Q"/>
    <s v="Batch&amp;Recirc"/>
    <n v="1.3416399999999999"/>
    <n v="20.12"/>
    <n v="20.12"/>
    <n v="20.12"/>
    <n v="1"/>
    <n v="20"/>
    <n v="20"/>
    <n v="20"/>
    <s v="Camioneros"/>
    <m/>
    <n v="2219"/>
    <s v="A"/>
    <s v="SP- 06"/>
    <s v="Señal Picada"/>
  </r>
  <r>
    <s v="BOLLAND &amp; CIA. S.A.U"/>
    <d v="2023-12-01T00:00:00"/>
    <s v="Rincon de los Sauces"/>
    <s v="Señal Picada VAM"/>
    <s v="SP- 06"/>
    <x v="0"/>
    <s v="Pozo productor "/>
    <s v="SP-353a"/>
    <s v="SP-353a"/>
    <m/>
    <s v="Integridad y Corrosión"/>
    <s v="Biocida"/>
    <x v="6"/>
    <n v="50600926"/>
    <n v="36.299999999999997"/>
    <n v="2.7589999999999999"/>
    <n v="33.540999999999997"/>
    <n v="50"/>
    <n v="20.12"/>
    <n v="40"/>
    <s v="Caudal de agua entre batchs"/>
    <s v="Batch Camión"/>
    <n v="2"/>
    <n v="2"/>
    <n v="40.24"/>
    <n v="40.24"/>
    <n v="40.24"/>
    <d v="2022-10-05T00:00:00"/>
    <s v="Programado"/>
    <d v="2022-08-18T00:00:00"/>
    <s v="0219-OESTE-22"/>
    <s v="Mariana del Pozo"/>
    <m/>
    <m/>
    <m/>
    <m/>
    <s v="Bombeo Mecánico"/>
    <s v="Batch"/>
    <s v="Q"/>
    <s v="Batch"/>
    <n v="1.3416399999999999"/>
    <n v="20.12"/>
    <n v="20.12"/>
    <n v="20.12"/>
    <n v="1"/>
    <n v="20"/>
    <n v="20"/>
    <n v="20"/>
    <s v="Camioneros"/>
    <m/>
    <n v="2219"/>
    <s v="A"/>
    <s v="SP- 06"/>
    <s v="Señal Picada"/>
  </r>
  <r>
    <s v="BOLLAND &amp; CIA. S.A.U"/>
    <d v="2023-12-01T00:00:00"/>
    <s v="Rincon de los Sauces"/>
    <s v="Señal Picada VAM"/>
    <s v="SP- 06"/>
    <x v="0"/>
    <s v="Pozo productor "/>
    <s v="SP-355a"/>
    <s v="SP-355a"/>
    <m/>
    <s v="Integridad y Corrosión"/>
    <s v="Inhibidor de corrosión"/>
    <x v="3"/>
    <n v="1000232729"/>
    <n v="31.2"/>
    <n v="1.31"/>
    <n v="29.89"/>
    <n v="50"/>
    <n v="20"/>
    <n v="95"/>
    <s v="Caudal de agua entre batchs"/>
    <s v="Batch Camión"/>
    <n v="4"/>
    <n v="0"/>
    <n v="80"/>
    <n v="0"/>
    <n v="0"/>
    <d v="2009-09-02T00:00:00"/>
    <s v="Programado"/>
    <d v="2020-03-16T00:00:00"/>
    <s v="BND21-IT473-0320"/>
    <s v="Mariana del Pozo"/>
    <m/>
    <m/>
    <m/>
    <m/>
    <s v="Bombeo Mecánico"/>
    <s v="Batch"/>
    <s v="S"/>
    <s v="Batch"/>
    <n v="2.83955"/>
    <n v="19.88"/>
    <n v="20"/>
    <n v="20"/>
    <n v="1"/>
    <n v="20"/>
    <n v="20"/>
    <n v="20"/>
    <s v="Camioneros"/>
    <m/>
    <n v="2583"/>
    <s v="B"/>
    <s v="SP- 06"/>
    <s v="Señal Picada"/>
  </r>
  <r>
    <s v="BOLLAND &amp; CIA. S.A.U"/>
    <d v="2023-12-01T00:00:00"/>
    <s v="Rincon de los Sauces"/>
    <s v="Señal Picada VAM"/>
    <s v="SP- 06"/>
    <x v="0"/>
    <s v="Pozo productor "/>
    <s v="SP-358a"/>
    <s v="SP-358a"/>
    <m/>
    <s v="Integridad y Corrosión"/>
    <s v="Inhibidor de corrosión"/>
    <x v="3"/>
    <n v="1000232729"/>
    <n v="85.2"/>
    <n v="3.0249999999999999"/>
    <n v="82.174999999999997"/>
    <n v="100"/>
    <n v="73.959999999999994"/>
    <n v="60"/>
    <s v="Caudal de agua entre batchs"/>
    <s v="Batch Camión"/>
    <n v="2"/>
    <n v="0"/>
    <n v="147.91999999999999"/>
    <n v="0"/>
    <n v="0"/>
    <d v="2018-03-09T00:00:00"/>
    <s v="Programado"/>
    <d v="2018-03-20T00:00:00"/>
    <s v="BND21-IT137-0318"/>
    <s v="Mariana del Pozo"/>
    <m/>
    <m/>
    <m/>
    <m/>
    <s v="Bombeo Mecánico"/>
    <s v="Batch"/>
    <s v="Q"/>
    <s v="Batch&amp;Recirc"/>
    <n v="4.9305000000000003"/>
    <n v="73.959999999999994"/>
    <n v="73.959999999999994"/>
    <n v="73.959999999999994"/>
    <n v="1"/>
    <n v="74"/>
    <n v="74"/>
    <n v="74"/>
    <s v="Camioneros"/>
    <m/>
    <n v="2117"/>
    <s v="A"/>
    <s v="SP- 06"/>
    <s v="Señal Picada"/>
  </r>
  <r>
    <s v="BOLLAND &amp; CIA. S.A.U"/>
    <d v="2023-12-01T00:00:00"/>
    <s v="Rincon de los Sauces"/>
    <s v="Señal Picada VAM"/>
    <s v="SP- 06"/>
    <x v="0"/>
    <s v="Pozo productor "/>
    <s v="SP-361a"/>
    <s v="SP-361a"/>
    <m/>
    <s v="Integridad y Corrosión"/>
    <s v="Inhibidor de corrosión"/>
    <x v="3"/>
    <n v="1000232729"/>
    <n v="160.1"/>
    <n v="0.752"/>
    <n v="159.34800000000001"/>
    <n v="100"/>
    <n v="59.76"/>
    <n v="25"/>
    <s v="Caudal de agua entre batchs"/>
    <s v="Batch Camión"/>
    <n v="2"/>
    <n v="2"/>
    <n v="119.52"/>
    <n v="119.52"/>
    <n v="119.52"/>
    <d v="2016-06-09T00:00:00"/>
    <s v="Programado"/>
    <d v="2023-04-21T00:00:00"/>
    <s v="0118-OESTE-23"/>
    <s v="Mariana del Pozo"/>
    <m/>
    <m/>
    <m/>
    <m/>
    <s v="Cavidad Progresiva"/>
    <s v="Batch"/>
    <s v="Q"/>
    <s v="Batch"/>
    <n v="3.9837000000000002"/>
    <n v="59.76"/>
    <n v="59.76"/>
    <n v="59.76"/>
    <n v="1"/>
    <n v="60"/>
    <n v="60"/>
    <n v="60"/>
    <s v="Camioneros"/>
    <m/>
    <n v="2234"/>
    <s v="C"/>
    <s v="SP- 06"/>
    <s v="Señal Picada"/>
  </r>
  <r>
    <s v="BOLLAND &amp; CIA. S.A.U"/>
    <d v="2023-12-01T00:00:00"/>
    <s v="Rincon de los Sauces"/>
    <s v="Señal Picada VAM"/>
    <s v="SP- 06"/>
    <x v="0"/>
    <s v="Pozo productor "/>
    <s v="SP-362a"/>
    <s v="SP-362a"/>
    <m/>
    <s v="Integridad y Corrosión"/>
    <s v="Inhibidor de corrosión"/>
    <x v="3"/>
    <n v="1000232729"/>
    <n v="12"/>
    <n v="1.44"/>
    <n v="10.56"/>
    <n v="50"/>
    <n v="20"/>
    <n v="100"/>
    <s v="Caudal de agua entre batchs"/>
    <s v="Batch Camión"/>
    <n v="2"/>
    <n v="2"/>
    <n v="40"/>
    <n v="40"/>
    <n v="40"/>
    <d v="2016-04-12T00:00:00"/>
    <s v="Programado"/>
    <d v="2020-06-18T00:00:00"/>
    <s v="BND21-IT489-0620"/>
    <s v="Mariana del Pozo"/>
    <m/>
    <m/>
    <m/>
    <m/>
    <s v="Cavidad Progresiva"/>
    <s v="Batch"/>
    <s v="Q"/>
    <s v="Batch"/>
    <n v="1.056"/>
    <n v="15.84"/>
    <n v="20"/>
    <n v="20"/>
    <n v="1"/>
    <n v="16"/>
    <n v="20"/>
    <n v="20"/>
    <s v="Camioneros"/>
    <m/>
    <n v="1522"/>
    <s v="A"/>
    <s v="SP- 06"/>
    <s v="Señal Picada"/>
  </r>
  <r>
    <s v="BOLLAND &amp; CIA. S.A.U"/>
    <d v="2023-12-01T00:00:00"/>
    <s v="Rincon de los Sauces"/>
    <s v="Señal Picada VAM"/>
    <s v="SP- 06"/>
    <x v="0"/>
    <s v="Pozo productor "/>
    <s v="SP-364a"/>
    <s v="SP-364a"/>
    <m/>
    <s v="Integridad y Corrosión"/>
    <s v="Inhibidor de corrosión"/>
    <x v="3"/>
    <n v="1000232729"/>
    <n v="106.9"/>
    <n v="2.2130000000000001"/>
    <n v="104.687"/>
    <n v="200"/>
    <n v="32.979999999999997"/>
    <n v="45"/>
    <s v="Caudal de agua entre batchs"/>
    <s v="Batch Camión"/>
    <n v="4"/>
    <n v="4"/>
    <n v="131.91999999999999"/>
    <n v="131.91999999999999"/>
    <n v="131.91999999999999"/>
    <d v="2017-08-23T00:00:00"/>
    <s v="Programado"/>
    <d v="2023-06-02T00:00:00"/>
    <s v="0144-OESTE-23"/>
    <s v="Mariana del Pozo"/>
    <m/>
    <m/>
    <m/>
    <m/>
    <s v="Bombeo Mecánico"/>
    <s v="Batch"/>
    <s v="S"/>
    <s v="Batch"/>
    <n v="4.710915"/>
    <n v="32.979999999999997"/>
    <n v="32.979999999999997"/>
    <n v="32.979999999999997"/>
    <n v="1"/>
    <n v="33"/>
    <n v="33"/>
    <n v="33"/>
    <s v="Camioneros"/>
    <m/>
    <n v="1610"/>
    <s v="A"/>
    <s v="SP- 06"/>
    <s v="Señal Picada"/>
  </r>
  <r>
    <s v="BOLLAND &amp; CIA. S.A.U"/>
    <d v="2023-12-01T00:00:00"/>
    <s v="Rincon de los Sauces"/>
    <s v="Señal Picada VAM"/>
    <s v="SP- 06"/>
    <x v="0"/>
    <s v="Pozo productor "/>
    <s v="SP-367a"/>
    <s v="SP-367a"/>
    <m/>
    <s v="Integridad y Corrosión"/>
    <s v="Inhibidor de corrosión"/>
    <x v="3"/>
    <n v="1000232729"/>
    <n v="55.1"/>
    <n v="1.57"/>
    <n v="53.53"/>
    <n v="100"/>
    <n v="36.130000000000003"/>
    <n v="45"/>
    <s v="Caudal de agua entre batchs"/>
    <s v="Batch Camión"/>
    <n v="2"/>
    <n v="2"/>
    <n v="72.260000000000005"/>
    <n v="72.260000000000005"/>
    <n v="72.260000000000005"/>
    <d v="2018-12-03T00:00:00"/>
    <s v="Programado"/>
    <d v="2018-12-03T00:00:00"/>
    <s v="BND21-IT285-1218"/>
    <s v="Mariana del Pozo"/>
    <m/>
    <m/>
    <m/>
    <m/>
    <s v="Cavidad Progresiva"/>
    <s v="Batch"/>
    <s v="Q"/>
    <s v="Batch"/>
    <n v="2.4088499999999997"/>
    <n v="36.130000000000003"/>
    <n v="36.130000000000003"/>
    <n v="36.130000000000003"/>
    <n v="1"/>
    <n v="36"/>
    <n v="36"/>
    <n v="36"/>
    <s v="Camioneros"/>
    <m/>
    <n v="1706"/>
    <s v="B"/>
    <s v="SP- 06"/>
    <s v="Señal Picada"/>
  </r>
  <r>
    <s v="BOLLAND &amp; CIA. S.A.U"/>
    <d v="2023-12-01T00:00:00"/>
    <s v="Rincon de los Sauces"/>
    <s v="Señal Picada VAM"/>
    <s v="SP- 06"/>
    <x v="0"/>
    <s v="Pozo productor "/>
    <s v="SP-367a"/>
    <s v="SP-367a"/>
    <m/>
    <s v="Integridad y Corrosión"/>
    <s v="Biocida"/>
    <x v="6"/>
    <n v="50600926"/>
    <n v="55.1"/>
    <n v="1.57"/>
    <n v="53.53"/>
    <n v="100"/>
    <n v="36.130000000000003"/>
    <n v="45"/>
    <s v="Caudal de agua entre batchs"/>
    <s v="Batch Camión"/>
    <n v="2"/>
    <n v="2"/>
    <n v="72.260000000000005"/>
    <n v="72.260000000000005"/>
    <n v="72.260000000000005"/>
    <d v="2018-12-03T00:00:00"/>
    <s v="Programado"/>
    <d v="2018-12-03T00:00:00"/>
    <s v="BND21-IT285-1218"/>
    <s v="Mariana del Pozo"/>
    <m/>
    <m/>
    <m/>
    <m/>
    <s v="Cavidad Progresiva"/>
    <s v="Batch"/>
    <s v="Q"/>
    <s v="Batch"/>
    <n v="2.4088499999999997"/>
    <n v="36.130000000000003"/>
    <n v="36.130000000000003"/>
    <n v="36.130000000000003"/>
    <n v="1"/>
    <n v="36"/>
    <n v="36"/>
    <n v="36"/>
    <s v="Camioneros"/>
    <m/>
    <n v="1706"/>
    <s v="B"/>
    <s v="SP- 06"/>
    <s v="Señal Picada"/>
  </r>
  <r>
    <s v="BOLLAND &amp; CIA. S.A.U"/>
    <d v="2023-12-01T00:00:00"/>
    <s v="Rincon de los Sauces"/>
    <s v="Señal Picada VAM"/>
    <s v="SP-10"/>
    <x v="0"/>
    <s v="Pozo productor "/>
    <s v="SP-411a"/>
    <s v="SP-411a"/>
    <m/>
    <s v="Integridad y Corrosión"/>
    <s v="Inhibidor de corrosión"/>
    <x v="3"/>
    <n v="1000232729"/>
    <n v="54.6"/>
    <n v="4.1500000000000004"/>
    <n v="50.45"/>
    <n v="300"/>
    <n v="30.27"/>
    <n v="40"/>
    <s v="Caudal de agua entre batchs"/>
    <s v="Batch Camión"/>
    <n v="2"/>
    <n v="2"/>
    <n v="60.54"/>
    <n v="60.54"/>
    <n v="60.54"/>
    <d v="2021-12-01T00:00:00"/>
    <s v="Programado"/>
    <d v="2021-11-30T00:00:00"/>
    <s v="0304-OESTE-21"/>
    <s v="Mariana del Pozo"/>
    <m/>
    <m/>
    <m/>
    <m/>
    <s v="Cavidad Progresiva"/>
    <s v="Batch"/>
    <s v="Q"/>
    <s v="Batch"/>
    <n v="2.0179999999999998"/>
    <n v="30.27"/>
    <n v="30.27"/>
    <n v="30.27"/>
    <n v="1"/>
    <n v="30"/>
    <n v="30"/>
    <n v="30"/>
    <s v="Camioneros"/>
    <m/>
    <n v="1932"/>
    <s v="A"/>
    <s v="SP-10"/>
    <s v="Señal Picada"/>
  </r>
  <r>
    <s v="BOLLAND &amp; CIA. S.A.U"/>
    <d v="2023-12-01T00:00:00"/>
    <s v="Rincon de los Sauces"/>
    <s v="Señal Picada VAM"/>
    <s v="SP-10"/>
    <x v="0"/>
    <s v="Pozo productor "/>
    <s v="SP-411a"/>
    <s v="SP-411a"/>
    <m/>
    <s v="Integridad y Corrosión"/>
    <s v="Biocida"/>
    <x v="6"/>
    <n v="50600926"/>
    <n v="54.6"/>
    <n v="4.1500000000000004"/>
    <n v="50.45"/>
    <n v="300"/>
    <n v="30.27"/>
    <n v="40"/>
    <s v="Caudal de agua entre batchs"/>
    <s v="Batch Camión"/>
    <n v="2"/>
    <n v="2"/>
    <n v="60.54"/>
    <n v="60.54"/>
    <n v="60.54"/>
    <d v="2021-12-01T00:00:00"/>
    <s v="Programado"/>
    <d v="2021-11-30T00:00:00"/>
    <s v="0304-OESTE-21"/>
    <s v="Mariana del Pozo"/>
    <m/>
    <m/>
    <m/>
    <m/>
    <s v="Cavidad Progresiva"/>
    <s v="Batch"/>
    <s v="Q"/>
    <s v="Batch"/>
    <n v="2.0179999999999998"/>
    <n v="30.27"/>
    <n v="30.27"/>
    <n v="30.27"/>
    <n v="1"/>
    <n v="30"/>
    <n v="30"/>
    <n v="30"/>
    <s v="Camioneros"/>
    <m/>
    <n v="1932"/>
    <s v="A"/>
    <s v="SP-10"/>
    <s v="Señal Picada"/>
  </r>
  <r>
    <s v="BOLLAND &amp; CIA. S.A.U"/>
    <d v="2023-12-01T00:00:00"/>
    <s v="Rincon de los Sauces"/>
    <s v="Señal Picada VAM"/>
    <s v="SP- 06"/>
    <x v="0"/>
    <s v="Pozo productor "/>
    <s v="SP-384a"/>
    <s v="SP-384a"/>
    <m/>
    <s v="Integridad y Corrosión"/>
    <s v="Inhibidor de corrosión"/>
    <x v="3"/>
    <n v="1000232729"/>
    <n v="29"/>
    <n v="1.0409999999999999"/>
    <n v="27.959"/>
    <n v="420"/>
    <n v="41.94"/>
    <n v="100"/>
    <s v="Caudal de agua entre batchs"/>
    <s v="Batch Camión"/>
    <n v="2"/>
    <n v="2"/>
    <n v="83.88"/>
    <n v="83.88"/>
    <n v="83.88"/>
    <d v="2009-05-19T00:00:00"/>
    <s v="Programado"/>
    <d v="2019-08-09T00:00:00"/>
    <s v="BND21-IT424-0819"/>
    <s v="Mariana del Pozo"/>
    <m/>
    <m/>
    <m/>
    <m/>
    <s v="Cavidad Progresiva"/>
    <s v="Batch"/>
    <s v="Q"/>
    <s v="Batch"/>
    <n v="2.7959000000000001"/>
    <n v="41.94"/>
    <n v="41.94"/>
    <n v="41.94"/>
    <n v="1"/>
    <n v="42"/>
    <n v="42"/>
    <n v="42"/>
    <s v="Camioneros"/>
    <m/>
    <n v="1638"/>
    <s v="B"/>
    <s v="SP- 06"/>
    <s v="Señal Picada"/>
  </r>
  <r>
    <s v="BOLLAND &amp; CIA. S.A.U"/>
    <d v="2023-12-01T00:00:00"/>
    <s v="Rincon de los Sauces"/>
    <s v="Señal Picada VAM"/>
    <s v="SP- 06"/>
    <x v="0"/>
    <s v="Pozo productor "/>
    <s v="SP-390a"/>
    <s v="SP-390a"/>
    <m/>
    <s v="Integridad y Corrosión"/>
    <s v="Inhibidor de corrosión"/>
    <x v="3"/>
    <n v="1000232729"/>
    <n v="48"/>
    <n v="1.6459999999999999"/>
    <n v="46.353999999999999"/>
    <n v="100"/>
    <n v="31.29"/>
    <n v="45"/>
    <s v="Caudal de agua entre batchs"/>
    <s v="Batch Camión"/>
    <n v="2"/>
    <n v="2"/>
    <n v="62.58"/>
    <n v="62.58"/>
    <n v="62.58"/>
    <d v="2009-05-19T00:00:00"/>
    <s v="Programado"/>
    <d v="2020-06-30T00:00:00"/>
    <s v="BNDFI 0001-8 - Minuta YPF 30-06-2020"/>
    <s v="Mariana del Pozo"/>
    <m/>
    <m/>
    <m/>
    <m/>
    <s v="Bombeo Mecánico"/>
    <s v="Batch"/>
    <s v="Q"/>
    <s v="Batch"/>
    <n v="2.0859299999999998"/>
    <n v="31.29"/>
    <n v="31.29"/>
    <n v="31.29"/>
    <n v="1"/>
    <n v="31"/>
    <n v="31"/>
    <n v="31"/>
    <s v="Camioneros"/>
    <m/>
    <n v="2016"/>
    <s v="B"/>
    <s v="SP- 06"/>
    <s v="Señal Picada"/>
  </r>
  <r>
    <s v="BOLLAND &amp; CIA. S.A.U"/>
    <d v="2023-12-01T00:00:00"/>
    <s v="Rincon de los Sauces"/>
    <s v="Señal Picada VAM"/>
    <s v="SP- 06"/>
    <x v="0"/>
    <s v="Pozo productor "/>
    <s v="SP-391a"/>
    <s v="SP-391a"/>
    <m/>
    <s v="Integridad y Corrosión"/>
    <s v="Inhibidor de corrosión"/>
    <x v="3"/>
    <n v="1000232729"/>
    <n v="68.8"/>
    <n v="5.5039999999999996"/>
    <n v="63.295999999999999"/>
    <n v="100"/>
    <n v="33.229999999999997"/>
    <n v="75"/>
    <s v="Caudal de agua entre batchs"/>
    <s v="Batch Camión"/>
    <n v="4"/>
    <n v="4"/>
    <n v="132.91999999999999"/>
    <n v="132.91999999999999"/>
    <n v="132.91999999999999"/>
    <d v="2015-11-12T00:00:00"/>
    <s v="Programado"/>
    <d v="2021-01-25T00:00:00"/>
    <s v="BND21-IT570-0121"/>
    <s v="Mariana del Pozo"/>
    <m/>
    <m/>
    <m/>
    <m/>
    <s v="Bombeo Mecánico"/>
    <s v="Batch"/>
    <s v="S"/>
    <s v="Batch&amp;Recirc"/>
    <n v="4.7471999999999994"/>
    <n v="33.229999999999997"/>
    <n v="33.229999999999997"/>
    <n v="33.229999999999997"/>
    <n v="1"/>
    <n v="33"/>
    <n v="33"/>
    <n v="33"/>
    <s v="Camioneros"/>
    <m/>
    <n v="2565"/>
    <s v="A"/>
    <s v="SP- 06"/>
    <s v="Señal Picada"/>
  </r>
  <r>
    <s v="BOLLAND &amp; CIA. S.A.U"/>
    <d v="2023-12-01T00:00:00"/>
    <s v="Rincon de los Sauces"/>
    <s v="Señal Picada VAM"/>
    <s v="SP- 06"/>
    <x v="0"/>
    <s v="Pozo productor "/>
    <s v="SP-397a"/>
    <s v="SP-397a"/>
    <m/>
    <s v="Integridad y Corrosión"/>
    <s v="Inhibidor de corrosión"/>
    <x v="3"/>
    <n v="1000232729"/>
    <n v="30"/>
    <n v="1.1399999999999999"/>
    <n v="28.86"/>
    <n v="100"/>
    <n v="20"/>
    <n v="80"/>
    <s v="Caudal de agua entre batchs"/>
    <s v="Batch Camión"/>
    <n v="4"/>
    <n v="0"/>
    <n v="80"/>
    <n v="0"/>
    <n v="0"/>
    <d v="2009-05-19T00:00:00"/>
    <s v="Programado"/>
    <d v="2023-04-12T00:00:00"/>
    <s v="0105-OESTE-23"/>
    <s v="Mariana del Pozo"/>
    <m/>
    <m/>
    <m/>
    <m/>
    <s v="Bombeo Mecánico"/>
    <s v="Batch"/>
    <s v="S"/>
    <s v="Batch"/>
    <n v="2.3088000000000002"/>
    <n v="16.16"/>
    <n v="20"/>
    <n v="20"/>
    <n v="1"/>
    <n v="16"/>
    <n v="20"/>
    <n v="20"/>
    <s v="Camioneros"/>
    <m/>
    <s v="S/D"/>
    <s v="C"/>
    <s v="SP- 06"/>
    <s v="Señal Picada"/>
  </r>
  <r>
    <s v="BOLLAND &amp; CIA. S.A.U"/>
    <d v="2023-12-01T00:00:00"/>
    <s v="Rincon de los Sauces"/>
    <s v="Señal Picada VAM"/>
    <s v="SP- 06"/>
    <x v="0"/>
    <s v="Pozo productor "/>
    <s v="SP-404a"/>
    <s v="SP-404a"/>
    <m/>
    <s v="Integridad y Corrosión"/>
    <s v="Inhibidor de corrosión"/>
    <x v="3"/>
    <n v="1000232729"/>
    <n v="26.1"/>
    <n v="0.78300000000000003"/>
    <n v="25.317"/>
    <n v="50"/>
    <n v="20.89"/>
    <n v="55"/>
    <s v="Caudal de agua entre batchs"/>
    <s v="Batch Camión"/>
    <n v="2"/>
    <n v="2"/>
    <n v="41.78"/>
    <n v="41.78"/>
    <n v="41.78"/>
    <d v="2015-06-25T00:00:00"/>
    <s v="Programado"/>
    <d v="2020-01-23T00:00:00"/>
    <s v="BND21-IT453-1220"/>
    <s v="Mariana del Pozo"/>
    <m/>
    <m/>
    <m/>
    <m/>
    <s v="Cavidad Progresiva"/>
    <s v="Batch"/>
    <s v="Q"/>
    <s v="Batch"/>
    <n v="1.3924349999999999"/>
    <n v="20.89"/>
    <n v="20.89"/>
    <n v="20.89"/>
    <n v="1"/>
    <n v="21"/>
    <n v="21"/>
    <n v="21"/>
    <s v="Camioneros"/>
    <m/>
    <n v="2824"/>
    <s v="C"/>
    <s v="SP- 06"/>
    <s v="Señal Picada"/>
  </r>
  <r>
    <s v="BOLLAND &amp; CIA. S.A.U"/>
    <d v="2023-12-01T00:00:00"/>
    <s v="Rincon de los Sauces"/>
    <s v="Señal Picada VAM"/>
    <s v="SP- 06"/>
    <x v="0"/>
    <s v="Pozo productor "/>
    <s v="SP-441a"/>
    <s v="SP-441a"/>
    <m/>
    <s v="Integridad y Corrosión"/>
    <s v="Inhibidor de corrosión"/>
    <x v="3"/>
    <n v="1000232729"/>
    <n v="38.9"/>
    <n v="0.77800000000000002"/>
    <n v="38.122"/>
    <n v="100"/>
    <n v="20"/>
    <n v="33"/>
    <s v="Caudal de agua entre batchs"/>
    <s v="Batch Camión"/>
    <n v="2"/>
    <n v="2"/>
    <n v="40"/>
    <n v="40"/>
    <n v="40"/>
    <d v="2017-01-25T00:00:00"/>
    <s v="Programado"/>
    <d v="2017-01-25T00:00:00"/>
    <s v="BND21-IT203-0117"/>
    <s v="Mariana del Pozo"/>
    <m/>
    <m/>
    <m/>
    <m/>
    <s v="Bombeo Mecánico"/>
    <s v="Batch"/>
    <s v="Q"/>
    <s v="Batch"/>
    <n v="1.2580260000000001"/>
    <n v="18.87"/>
    <n v="20"/>
    <n v="20"/>
    <n v="1"/>
    <n v="19"/>
    <n v="20"/>
    <n v="20"/>
    <s v="Camioneros"/>
    <m/>
    <n v="2499"/>
    <s v="C"/>
    <s v="SP- 06"/>
    <s v="Señal Picada"/>
  </r>
  <r>
    <s v="BOLLAND &amp; CIA. S.A.U"/>
    <d v="2023-12-01T00:00:00"/>
    <s v="Rincon de los Sauces"/>
    <s v="Señal Picada VAM"/>
    <s v="SP- 06"/>
    <x v="0"/>
    <s v="Pozo productor "/>
    <s v="SP-445a"/>
    <s v="SP-445a"/>
    <m/>
    <s v="Integridad y Corrosión"/>
    <s v="Inhibidor de corrosión"/>
    <x v="3"/>
    <n v="1000232729"/>
    <n v="28.3"/>
    <n v="2.83"/>
    <n v="25.47"/>
    <n v="200"/>
    <n v="20"/>
    <n v="100"/>
    <s v="Caudal de agua entre batchs"/>
    <s v="Batch Camión"/>
    <n v="4"/>
    <n v="0"/>
    <n v="80"/>
    <n v="0"/>
    <n v="0"/>
    <d v="2012-05-03T00:00:00"/>
    <s v="Programado"/>
    <d v="2023-04-12T00:00:00"/>
    <s v="0104-OESTE-23"/>
    <s v="Mariana del Pozo"/>
    <m/>
    <m/>
    <m/>
    <m/>
    <s v="Bombeo Mecánico"/>
    <s v="Batch"/>
    <s v="S"/>
    <s v="Batch&amp;Recirc"/>
    <n v="2.5470000000000002"/>
    <n v="17.829999999999998"/>
    <n v="20"/>
    <n v="20"/>
    <n v="1"/>
    <n v="18"/>
    <n v="20"/>
    <n v="20"/>
    <s v="Camioneros"/>
    <m/>
    <n v="1551"/>
    <s v="B"/>
    <s v="SP- 06"/>
    <s v="Señal Picada"/>
  </r>
  <r>
    <s v="BOLLAND &amp; CIA. S.A.U"/>
    <d v="2023-12-01T00:00:00"/>
    <s v="Rincon de los Sauces"/>
    <s v="Señal Picada VAM"/>
    <s v="SP- 06"/>
    <x v="0"/>
    <s v="Pozo productor "/>
    <s v="SP-445a"/>
    <s v="SP-445a"/>
    <m/>
    <s v="Integridad y Corrosión"/>
    <s v="Biocida"/>
    <x v="6"/>
    <n v="50600926"/>
    <n v="28.3"/>
    <n v="2.83"/>
    <n v="25.47"/>
    <n v="200"/>
    <n v="22.92"/>
    <n v="60"/>
    <s v="Caudal de agua entre batchs"/>
    <s v="Batch Camión"/>
    <n v="2"/>
    <n v="0"/>
    <n v="45.84"/>
    <n v="0"/>
    <n v="0"/>
    <d v="2012-05-03T00:00:00"/>
    <s v="Programado"/>
    <d v="2023-04-12T00:00:00"/>
    <s v="0104-OESTE-23"/>
    <s v="Mariana del Pozo"/>
    <m/>
    <m/>
    <m/>
    <m/>
    <s v="Bombeo Mecánico"/>
    <s v="Batch"/>
    <s v="Q"/>
    <s v="Batch"/>
    <n v="1.5281999999999998"/>
    <n v="22.92"/>
    <n v="22.92"/>
    <n v="22.92"/>
    <n v="1"/>
    <n v="23"/>
    <n v="23"/>
    <n v="23"/>
    <s v="Camioneros"/>
    <m/>
    <n v="1551"/>
    <s v="B"/>
    <s v="SP- 06"/>
    <s v="Señal Picada"/>
  </r>
  <r>
    <s v="BOLLAND &amp; CIA. S.A.U"/>
    <d v="2023-12-01T00:00:00"/>
    <s v="Rincon de los Sauces"/>
    <s v="Señal Picada VAM"/>
    <s v="SP- 04"/>
    <x v="0"/>
    <s v="Pozo productor "/>
    <s v="SP-94"/>
    <s v="SP-94"/>
    <m/>
    <s v="Integridad y Corrosión"/>
    <s v="Inhibidor de corrosión"/>
    <x v="3"/>
    <n v="1000232729"/>
    <n v="29"/>
    <n v="2.0299999999999998"/>
    <n v="26.97"/>
    <n v="10"/>
    <n v="20"/>
    <n v="15"/>
    <s v="Caudal de agua entre batchs"/>
    <s v="Batch Camión"/>
    <n v="1"/>
    <n v="1"/>
    <n v="20"/>
    <n v="20"/>
    <n v="20"/>
    <d v="2011-02-02T00:00:00"/>
    <s v="Programado"/>
    <d v="2021-02-25T00:00:00"/>
    <s v="BND21-IT583-0221"/>
    <s v="Mariana del Pozo"/>
    <m/>
    <m/>
    <m/>
    <m/>
    <s v="Bombeo Mecánico"/>
    <s v="Batch"/>
    <s v="M"/>
    <s v="Batch"/>
    <n v="0.40454999999999997"/>
    <n v="12.14"/>
    <n v="20"/>
    <n v="20"/>
    <n v="1"/>
    <n v="12"/>
    <n v="20"/>
    <n v="20"/>
    <s v="Camioneros"/>
    <m/>
    <n v="3081"/>
    <s v="C"/>
    <s v="SP- 04"/>
    <s v="Señal Picada"/>
  </r>
  <r>
    <s v="BOLLAND &amp; CIA. S.A.U"/>
    <d v="2023-12-01T00:00:00"/>
    <s v="Rincon de los Sauces"/>
    <s v="Señal Picada VAM"/>
    <s v="SP- 07"/>
    <x v="0"/>
    <s v="Pozo productor "/>
    <s v="SP-0284[00]a"/>
    <s v="SP-0284[00]a"/>
    <m/>
    <s v="Integridad y Corrosión"/>
    <s v="Inhibidor de corrosión"/>
    <x v="3"/>
    <n v="1000232729"/>
    <n v="1.6"/>
    <n v="1.28"/>
    <n v="0.32"/>
    <n v="10"/>
    <n v="33.6"/>
    <n v="3500"/>
    <s v="Caudal de agua entre batchs"/>
    <s v="Batch Camión"/>
    <n v="1"/>
    <n v="0"/>
    <n v="33.6"/>
    <n v="0"/>
    <n v="0"/>
    <d v="2018-09-25T00:00:00"/>
    <s v="Programado"/>
    <d v="2018-09-25T00:00:00"/>
    <s v="BND21-IT228-0918"/>
    <s v="Mariana del Pozo"/>
    <m/>
    <m/>
    <m/>
    <m/>
    <s v="Bombeo Mecánico"/>
    <s v="Batch"/>
    <s v="M"/>
    <s v="Batch"/>
    <n v="1.1200000000000001"/>
    <n v="33.6"/>
    <n v="33.6"/>
    <n v="33.6"/>
    <n v="1"/>
    <n v="34"/>
    <n v="34"/>
    <n v="34"/>
    <s v="Camioneros"/>
    <m/>
    <n v="1925"/>
    <s v="C"/>
    <s v="SP- 07"/>
    <s v="Señal Picada"/>
  </r>
  <r>
    <s v="BOLLAND &amp; CIA. S.A.U"/>
    <d v="2023-12-01T00:00:00"/>
    <s v="Rincon de los Sauces"/>
    <s v="Señal Picada VAM"/>
    <s v="SP- 07"/>
    <x v="0"/>
    <s v="Pozo productor "/>
    <s v="SP-141a(I)"/>
    <s v="SP-141a(I)"/>
    <m/>
    <s v="Integridad y Corrosión"/>
    <s v="Inhibidor de corrosión"/>
    <x v="3"/>
    <n v="1000232729"/>
    <n v="14.6"/>
    <n v="3.65"/>
    <n v="10.95"/>
    <n v="10"/>
    <n v="20.53"/>
    <n v="125"/>
    <s v="Caudal de agua entre batchs"/>
    <s v="Batch Camión"/>
    <n v="2"/>
    <n v="0"/>
    <n v="41.06"/>
    <n v="0"/>
    <n v="0"/>
    <d v="2013-08-27T00:00:00"/>
    <s v="Programado"/>
    <d v="2020-09-10T00:00:00"/>
    <s v="BNDFI 0001-8 - Minuta YPF 10-9-2020"/>
    <s v="Mariana del Pozo"/>
    <m/>
    <m/>
    <m/>
    <m/>
    <s v="Bombeo Mecánico"/>
    <s v="Batch"/>
    <s v="Q"/>
    <s v="Batch"/>
    <n v="1.3687499999999999"/>
    <n v="20.53"/>
    <n v="20.53"/>
    <n v="20.53"/>
    <n v="1"/>
    <n v="21"/>
    <n v="21"/>
    <n v="21"/>
    <s v="Camioneros"/>
    <m/>
    <n v="2850"/>
    <s v="A"/>
    <s v="SP- 07"/>
    <s v="Señal Picada"/>
  </r>
  <r>
    <s v="BOLLAND &amp; CIA. S.A.U"/>
    <d v="2023-12-01T00:00:00"/>
    <s v="Rincon de los Sauces"/>
    <s v="Señal Picada VAM"/>
    <s v="SP- 07"/>
    <x v="0"/>
    <s v="Pozo productor "/>
    <s v="SP-146a(I)"/>
    <s v="SP-146a(I)"/>
    <m/>
    <s v="Integridad y Corrosión"/>
    <s v="Inhibidor de corrosión"/>
    <x v="3"/>
    <n v="1000232729"/>
    <n v="49"/>
    <n v="2.4500000000000002"/>
    <n v="46.55"/>
    <n v="10"/>
    <n v="22.81"/>
    <n v="70"/>
    <s v="Caudal de agua entre batchs"/>
    <s v="Batch Camión"/>
    <n v="4"/>
    <n v="4"/>
    <n v="91.24"/>
    <n v="91.24"/>
    <n v="91.24"/>
    <d v="2014-11-25T00:00:00"/>
    <s v="Programado"/>
    <d v="2021-01-07T00:00:00"/>
    <s v="BND21-IT559-0121"/>
    <s v="Mariana del Pozo"/>
    <m/>
    <m/>
    <m/>
    <m/>
    <s v="Bombeo Mecánico"/>
    <s v="Batch"/>
    <s v="S"/>
    <s v="Batch"/>
    <n v="3.2585000000000002"/>
    <n v="22.81"/>
    <n v="22.81"/>
    <n v="22.81"/>
    <n v="1"/>
    <n v="23"/>
    <n v="23"/>
    <n v="23"/>
    <s v="Camioneros"/>
    <m/>
    <n v="1799"/>
    <s v="A"/>
    <s v="SP- 07"/>
    <s v="Señal Picada"/>
  </r>
  <r>
    <s v="BOLLAND &amp; CIA. S.A.U"/>
    <d v="2023-12-01T00:00:00"/>
    <s v="Rincon de los Sauces"/>
    <s v="Señal Picada VAM"/>
    <s v="SP- 07"/>
    <x v="0"/>
    <s v="Pozo productor "/>
    <s v="SP-147a(I)"/>
    <s v="SP-147a(I)"/>
    <m/>
    <s v="Integridad y Corrosión"/>
    <s v="Inhibidor de corrosión"/>
    <x v="3"/>
    <n v="1000232729"/>
    <n v="80"/>
    <n v="2.4"/>
    <n v="77.599999999999994"/>
    <n v="10"/>
    <n v="37.25"/>
    <n v="32"/>
    <s v="Caudal de agua entre batchs"/>
    <s v="Batch Camión"/>
    <n v="2"/>
    <n v="0"/>
    <n v="74.5"/>
    <n v="0"/>
    <n v="0"/>
    <d v="2018-10-12T00:00:00"/>
    <s v="Programado"/>
    <d v="2019-08-31T00:00:00"/>
    <s v="BND21-IT436-0819"/>
    <s v="Mariana del Pozo"/>
    <m/>
    <m/>
    <m/>
    <m/>
    <s v="Cavidad Progresiva"/>
    <s v="Batch"/>
    <s v="Q"/>
    <s v="Batch"/>
    <n v="2.4831999999999996"/>
    <n v="37.25"/>
    <n v="37.25"/>
    <n v="37.25"/>
    <n v="1"/>
    <n v="37"/>
    <n v="37"/>
    <n v="37"/>
    <s v="Camioneros"/>
    <m/>
    <n v="1585"/>
    <s v="A"/>
    <s v="SP- 07"/>
    <s v="Señal Picada"/>
  </r>
  <r>
    <s v="BOLLAND &amp; CIA. S.A.U"/>
    <d v="2023-12-01T00:00:00"/>
    <s v="Rincon de los Sauces"/>
    <s v="Señal Picada VAM"/>
    <s v="SP- 07"/>
    <x v="0"/>
    <s v="Pozo productor "/>
    <s v="SP-147a(I)"/>
    <s v="SP-147a(I)"/>
    <m/>
    <s v="Integridad y Corrosión"/>
    <s v="Biocida"/>
    <x v="6"/>
    <n v="50600926"/>
    <n v="80"/>
    <n v="2.4"/>
    <n v="77.599999999999994"/>
    <n v="10"/>
    <n v="37.25"/>
    <n v="32"/>
    <s v="Caudal de agua entre batchs"/>
    <s v="Batch Camión"/>
    <n v="2"/>
    <n v="0"/>
    <n v="74.5"/>
    <n v="0"/>
    <n v="0"/>
    <d v="2018-10-12T00:00:00"/>
    <s v="Programado"/>
    <d v="2019-08-31T00:00:00"/>
    <s v="BND21-IT436-0819"/>
    <s v="Mariana del Pozo"/>
    <m/>
    <m/>
    <m/>
    <m/>
    <s v="Cavidad Progresiva"/>
    <s v="Batch"/>
    <s v="Q"/>
    <s v="Batch"/>
    <n v="2.4831999999999996"/>
    <n v="37.25"/>
    <n v="37.25"/>
    <n v="37.25"/>
    <n v="1"/>
    <n v="37"/>
    <n v="37"/>
    <n v="37"/>
    <s v="Camioneros"/>
    <m/>
    <n v="1585"/>
    <s v="A"/>
    <s v="SP- 07"/>
    <s v="Señal Picada"/>
  </r>
  <r>
    <s v="BOLLAND &amp; CIA. S.A.U"/>
    <d v="2023-12-01T00:00:00"/>
    <s v="Rincon de los Sauces"/>
    <s v="Señal Picada VAM"/>
    <s v="SP- 07"/>
    <x v="0"/>
    <s v="Pozo productor "/>
    <s v="SP-162(I)[00]a"/>
    <s v="SP-162(I)[00]a"/>
    <m/>
    <s v="Integridad y Corrosión"/>
    <s v="Inhibidor de corrosión"/>
    <x v="3"/>
    <n v="1000232729"/>
    <n v="192"/>
    <n v="6.3360000000000003"/>
    <n v="185.66399999999999"/>
    <n v="10"/>
    <n v="62.38"/>
    <n v="48"/>
    <s v="Caudal de agua entre batchs"/>
    <s v="Batch Camión"/>
    <n v="4"/>
    <n v="4"/>
    <n v="249.52"/>
    <n v="249.52"/>
    <n v="249.52"/>
    <d v="2014-08-14T00:00:00"/>
    <s v="Programado"/>
    <d v="2022-04-25T00:00:00"/>
    <s v="0106-OESTE-22"/>
    <s v="Mariana del Pozo"/>
    <m/>
    <m/>
    <m/>
    <m/>
    <s v="Cavidad Progresiva"/>
    <s v="Batch"/>
    <s v="S"/>
    <s v="Batch&amp;Recirc"/>
    <n v="8.9118719999999989"/>
    <n v="62.38"/>
    <n v="62.38"/>
    <n v="62.38"/>
    <n v="1"/>
    <n v="62"/>
    <n v="62"/>
    <n v="62"/>
    <s v="Camioneros"/>
    <m/>
    <n v="1985"/>
    <s v="A"/>
    <s v="SP- 07"/>
    <s v="Señal Picada"/>
  </r>
  <r>
    <s v="BOLLAND &amp; CIA. S.A.U"/>
    <d v="2023-12-01T00:00:00"/>
    <s v="Rincon de los Sauces"/>
    <s v="Señal Picada VAM"/>
    <s v="SP- 07"/>
    <x v="0"/>
    <s v="Pozo productor "/>
    <s v="SP-216"/>
    <s v="SP-216"/>
    <m/>
    <s v="Integridad y Corrosión"/>
    <s v="Inhibidor de corrosión"/>
    <x v="3"/>
    <n v="1000232729"/>
    <n v="95"/>
    <n v="2.85"/>
    <n v="92.15"/>
    <n v="10"/>
    <n v="35.479999999999997"/>
    <n v="55"/>
    <s v="Caudal de agua entre batchs"/>
    <s v="Batch Camión"/>
    <n v="4"/>
    <n v="4"/>
    <n v="141.91999999999999"/>
    <n v="141.91999999999999"/>
    <n v="141.91999999999999"/>
    <d v="2015-06-29T00:00:00"/>
    <s v="Programado"/>
    <d v="2018-01-12T00:00:00"/>
    <s v="BND21-IT185-0118"/>
    <s v="Mariana del Pozo"/>
    <m/>
    <m/>
    <m/>
    <m/>
    <s v="Electro Sumergible"/>
    <s v="Batch"/>
    <s v="S"/>
    <s v="Batch"/>
    <n v="5.0682499999999999"/>
    <n v="35.479999999999997"/>
    <n v="35.479999999999997"/>
    <n v="35.479999999999997"/>
    <n v="1"/>
    <n v="35"/>
    <n v="35"/>
    <n v="35"/>
    <s v="Camioneros"/>
    <m/>
    <n v="2179"/>
    <s v="A"/>
    <s v="SP- 07"/>
    <s v="Señal Picada"/>
  </r>
  <r>
    <s v="BOLLAND &amp; CIA. S.A.U"/>
    <d v="2023-12-01T00:00:00"/>
    <s v="Rincon de los Sauces"/>
    <s v="Señal Picada VAM"/>
    <s v="SP- 07"/>
    <x v="0"/>
    <s v="Pozo productor "/>
    <s v="SP-216"/>
    <s v="SP-216"/>
    <m/>
    <s v="Integridad y Corrosión"/>
    <s v="Biocida"/>
    <x v="6"/>
    <n v="50600926"/>
    <n v="95"/>
    <n v="2.85"/>
    <n v="92.15"/>
    <n v="10"/>
    <n v="55.29"/>
    <n v="40"/>
    <s v="Caudal de agua entre batchs"/>
    <s v="Batch Camión"/>
    <n v="2"/>
    <n v="2"/>
    <n v="110.58"/>
    <n v="110.58"/>
    <n v="110.58"/>
    <d v="2018-01-07T00:00:00"/>
    <s v="Programado"/>
    <d v="2018-01-12T00:00:00"/>
    <s v="BND21-IT185-0118"/>
    <s v="Mariana del Pozo"/>
    <m/>
    <m/>
    <m/>
    <m/>
    <s v="Electro Sumergible"/>
    <s v="Batch"/>
    <s v="Q"/>
    <s v="Batch"/>
    <n v="3.6859999999999999"/>
    <n v="55.29"/>
    <n v="55.29"/>
    <n v="55.29"/>
    <n v="1"/>
    <n v="55"/>
    <n v="55"/>
    <n v="55"/>
    <s v="Camioneros"/>
    <m/>
    <n v="2179"/>
    <s v="A"/>
    <s v="SP- 07"/>
    <s v="Señal Picada"/>
  </r>
  <r>
    <s v="BOLLAND &amp; CIA. S.A.U"/>
    <d v="2023-12-01T00:00:00"/>
    <s v="Rincon de los Sauces"/>
    <s v="Señal Picada VAM"/>
    <s v="SP- 07"/>
    <x v="0"/>
    <s v="Pozo productor "/>
    <s v="SP-225"/>
    <s v="SP-225"/>
    <m/>
    <s v="Integridad y Corrosión"/>
    <s v="Biocida"/>
    <x v="6"/>
    <n v="50600926"/>
    <n v="46.6"/>
    <n v="4.194"/>
    <n v="42.405999999999999"/>
    <n v="10"/>
    <n v="20"/>
    <n v="30"/>
    <s v="Caudal de agua entre batchs"/>
    <s v="Batch Camión"/>
    <n v="2"/>
    <n v="2"/>
    <n v="40"/>
    <n v="40"/>
    <n v="40"/>
    <d v="2011-02-27T00:00:00"/>
    <s v="Programado"/>
    <d v="2017-01-25T00:00:00"/>
    <s v="BND21-IT107-0117"/>
    <s v="Mariana del Pozo"/>
    <m/>
    <m/>
    <m/>
    <m/>
    <s v="Cavidad Progresiva"/>
    <s v="Batch"/>
    <s v="Q"/>
    <s v="Batch"/>
    <n v="1.2721800000000001"/>
    <n v="19.079999999999998"/>
    <n v="20"/>
    <n v="20"/>
    <n v="1"/>
    <n v="19"/>
    <n v="20"/>
    <n v="20"/>
    <s v="Camioneros"/>
    <m/>
    <n v="2525"/>
    <s v="A"/>
    <s v="SP- 07"/>
    <s v="Señal Picada"/>
  </r>
  <r>
    <s v="BOLLAND &amp; CIA. S.A.U"/>
    <d v="2023-12-01T00:00:00"/>
    <s v="Rincon de los Sauces"/>
    <s v="Señal Picada VAM"/>
    <s v="SP- 07"/>
    <x v="0"/>
    <s v="Pozo productor "/>
    <s v="SP-229"/>
    <s v="SP-229"/>
    <m/>
    <s v="Integridad y Corrosión"/>
    <s v="Inhibidor de corrosión"/>
    <x v="3"/>
    <n v="1000232729"/>
    <n v="44.3"/>
    <n v="2.4359999999999999"/>
    <n v="41.863999999999997"/>
    <n v="0"/>
    <n v="20"/>
    <n v="60"/>
    <s v="Caudal de agua entre batchs"/>
    <s v="Batch Camión"/>
    <n v="4"/>
    <n v="4"/>
    <n v="80"/>
    <n v="80"/>
    <n v="80"/>
    <d v="2013-12-22T00:00:00"/>
    <s v="Programado"/>
    <d v="2023-03-22T00:00:00"/>
    <s v="Minuta YPF 18-4-23"/>
    <s v="Mariana del Pozo"/>
    <m/>
    <m/>
    <m/>
    <m/>
    <s v="Bombeo Mecánico"/>
    <s v="Batch"/>
    <s v="S"/>
    <s v="Batch&amp;Recirc"/>
    <n v="2.5118399999999999"/>
    <n v="17.579999999999998"/>
    <n v="20"/>
    <n v="20"/>
    <n v="1"/>
    <n v="18"/>
    <n v="20"/>
    <n v="20"/>
    <s v="Camioneros"/>
    <m/>
    <n v="1870"/>
    <s v="A"/>
    <s v="SP- 07"/>
    <s v="Señal Picada"/>
  </r>
  <r>
    <s v="BOLLAND &amp; CIA. S.A.U"/>
    <d v="2023-12-01T00:00:00"/>
    <s v="Rincon de los Sauces"/>
    <s v="Señal Picada VAM"/>
    <s v="SP- 07"/>
    <x v="0"/>
    <s v="Pozo productor "/>
    <s v="SP-236"/>
    <s v="SP-236"/>
    <m/>
    <s v="Integridad y Corrosión"/>
    <s v="Inhibidor de corrosión"/>
    <x v="3"/>
    <n v="1000232729"/>
    <n v="25"/>
    <n v="1.5"/>
    <n v="23.5"/>
    <n v="0"/>
    <n v="35.25"/>
    <n v="100"/>
    <s v="Caudal de agua entre batchs"/>
    <s v="Batch Camión"/>
    <n v="2"/>
    <n v="2"/>
    <n v="70.5"/>
    <n v="70.5"/>
    <n v="70.5"/>
    <d v="2010-05-18T00:00:00"/>
    <s v="Programado"/>
    <d v="2023-05-31T00:00:00"/>
    <s v="0136-OESTE-23"/>
    <s v="Mariana del Pozo"/>
    <m/>
    <m/>
    <m/>
    <m/>
    <s v="Bombeo Mecánico"/>
    <s v="Batch"/>
    <s v="Q"/>
    <s v="Batch"/>
    <n v="2.35"/>
    <n v="35.25"/>
    <n v="35.25"/>
    <n v="35.25"/>
    <n v="1"/>
    <n v="35"/>
    <n v="35"/>
    <n v="35"/>
    <s v="Camioneros"/>
    <m/>
    <n v="3051"/>
    <s v="A"/>
    <s v="SP- 07"/>
    <s v="Señal Picada"/>
  </r>
  <r>
    <s v="BOLLAND &amp; CIA. S.A.U"/>
    <d v="2023-12-01T00:00:00"/>
    <s v="Rincon de los Sauces"/>
    <s v="Señal Picada VAM"/>
    <s v="SP- 07"/>
    <x v="0"/>
    <s v="Pozo productor "/>
    <s v="SP-236"/>
    <s v="SP-236"/>
    <m/>
    <s v="Integridad y Corrosión"/>
    <s v="Biocida"/>
    <x v="6"/>
    <n v="50600926"/>
    <n v="25"/>
    <n v="1.5"/>
    <n v="23.5"/>
    <n v="0"/>
    <n v="28.2"/>
    <n v="80"/>
    <s v="Caudal de agua entre batchs"/>
    <s v="Batch Camión"/>
    <n v="2"/>
    <n v="2"/>
    <n v="56.4"/>
    <n v="56.4"/>
    <n v="56.4"/>
    <d v="2010-05-18T00:00:00"/>
    <s v="Programado"/>
    <d v="2023-05-31T00:00:00"/>
    <s v="0136-OESTE-23"/>
    <s v="Mariana del Pozo"/>
    <m/>
    <m/>
    <m/>
    <m/>
    <s v="Bombeo Mecánico"/>
    <s v="Batch"/>
    <s v="Q"/>
    <s v="Batch"/>
    <n v="1.88"/>
    <n v="28.2"/>
    <n v="28.2"/>
    <n v="28.2"/>
    <n v="1"/>
    <n v="28"/>
    <n v="28"/>
    <n v="28"/>
    <s v="Camioneros"/>
    <m/>
    <n v="3051"/>
    <s v="A"/>
    <s v="SP- 07"/>
    <s v="Señal Picada"/>
  </r>
  <r>
    <s v="BOLLAND &amp; CIA. S.A.U"/>
    <d v="2023-12-01T00:00:00"/>
    <s v="Rincon de los Sauces"/>
    <s v="Señal Picada VAM"/>
    <s v="SP- 07"/>
    <x v="0"/>
    <s v="Pozo productor "/>
    <s v="SP-239"/>
    <s v="SP-239"/>
    <m/>
    <s v="Integridad y Corrosión"/>
    <s v="Inhibidor de corrosión"/>
    <x v="3"/>
    <n v="1000232729"/>
    <n v="16"/>
    <n v="1.0640000000000001"/>
    <n v="14.936"/>
    <n v="10"/>
    <n v="56.01"/>
    <n v="250"/>
    <s v="Caudal de agua entre batchs"/>
    <s v="Batch Camión"/>
    <n v="2"/>
    <n v="2"/>
    <n v="112.02"/>
    <n v="112.02"/>
    <n v="112.02"/>
    <d v="2018-05-30T00:00:00"/>
    <s v="Programado"/>
    <d v="2022-01-17T00:00:00"/>
    <s v="0009-OESTE-22"/>
    <s v="Mariana del Pozo"/>
    <m/>
    <m/>
    <m/>
    <m/>
    <s v="Bombeo Mecánico"/>
    <s v="Batch"/>
    <s v="Q"/>
    <s v="Batch"/>
    <n v="3.734"/>
    <n v="56.01"/>
    <n v="56.01"/>
    <n v="56.01"/>
    <n v="1"/>
    <n v="56"/>
    <n v="56"/>
    <n v="56"/>
    <s v="Camioneros"/>
    <m/>
    <n v="2035"/>
    <s v="C"/>
    <s v="SP- 07"/>
    <s v="Señal Picada"/>
  </r>
  <r>
    <s v="BOLLAND &amp; CIA. S.A.U"/>
    <d v="2023-12-01T00:00:00"/>
    <s v="Rincon de los Sauces"/>
    <s v="Señal Picada VAM"/>
    <s v="SP- 07"/>
    <x v="0"/>
    <s v="Pozo productor "/>
    <s v="SP-246"/>
    <s v="SP-246"/>
    <m/>
    <s v="Integridad y Corrosión"/>
    <s v="Inhibidor de corrosión"/>
    <x v="3"/>
    <n v="1000232729"/>
    <n v="61"/>
    <n v="2.0739999999999998"/>
    <n v="58.926000000000002"/>
    <n v="10"/>
    <n v="33"/>
    <n v="80"/>
    <s v="Caudal de agua entre batchs"/>
    <s v="Batch Camión"/>
    <n v="4"/>
    <n v="0"/>
    <n v="132"/>
    <n v="0"/>
    <n v="0"/>
    <d v="2013-01-15T00:00:00"/>
    <s v="Programado"/>
    <d v="2021-01-11T00:00:00"/>
    <s v="BND21-IT561-0121"/>
    <s v="Mariana del Pozo"/>
    <m/>
    <m/>
    <m/>
    <m/>
    <s v="Cavidad Progresiva"/>
    <s v="Batch"/>
    <s v="S"/>
    <s v="Batch"/>
    <n v="4.71408"/>
    <n v="33"/>
    <n v="33"/>
    <n v="33"/>
    <n v="1"/>
    <n v="33"/>
    <n v="33"/>
    <n v="33"/>
    <s v="Camioneros"/>
    <m/>
    <n v="1544"/>
    <s v="A"/>
    <s v="SP- 07"/>
    <s v="Señal Picada"/>
  </r>
  <r>
    <s v="BOLLAND &amp; CIA. S.A.U"/>
    <d v="2023-12-01T00:00:00"/>
    <s v="Rincon de los Sauces"/>
    <s v="Señal Picada VAM"/>
    <s v="SP- 07"/>
    <x v="0"/>
    <s v="Pozo productor "/>
    <s v="SP-246"/>
    <s v="SP-246"/>
    <m/>
    <s v="Integridad y Corrosión"/>
    <s v="Biocida"/>
    <x v="6"/>
    <n v="50600926"/>
    <n v="61"/>
    <n v="2.0739999999999998"/>
    <n v="58.926000000000002"/>
    <n v="10"/>
    <n v="20.329999999999998"/>
    <n v="23"/>
    <s v="Caudal de agua entre batchs"/>
    <s v="Batch Camión"/>
    <n v="2"/>
    <n v="0"/>
    <n v="40.659999999999997"/>
    <n v="0"/>
    <n v="0"/>
    <d v="2018-09-04T00:00:00"/>
    <s v="Programado"/>
    <d v="2021-01-11T00:00:00"/>
    <s v="BND21-IT561-0121"/>
    <s v="Mariana del Pozo"/>
    <m/>
    <m/>
    <m/>
    <m/>
    <s v="Cavidad Progresiva"/>
    <s v="Batch"/>
    <s v="Q"/>
    <s v="Batch"/>
    <n v="1.3552979999999999"/>
    <n v="20.329999999999998"/>
    <n v="20.329999999999998"/>
    <n v="20.329999999999998"/>
    <n v="1"/>
    <n v="20"/>
    <n v="20"/>
    <n v="20"/>
    <s v="Camioneros"/>
    <m/>
    <n v="1544"/>
    <s v="A"/>
    <s v="SP- 07"/>
    <s v="Señal Picada"/>
  </r>
  <r>
    <s v="BOLLAND &amp; CIA. S.A.U"/>
    <d v="2023-12-01T00:00:00"/>
    <s v="Rincon de los Sauces"/>
    <s v="Señal Picada VAM"/>
    <s v="SP- 07"/>
    <x v="0"/>
    <s v="Pozo productor "/>
    <s v="SP-247"/>
    <s v="SP-247"/>
    <m/>
    <s v="Integridad y Corrosión"/>
    <s v="Inhibidor de corrosión"/>
    <x v="3"/>
    <n v="1000232729"/>
    <n v="41"/>
    <n v="1.6930000000000001"/>
    <n v="39.307000000000002"/>
    <n v="10"/>
    <n v="32.43"/>
    <n v="55"/>
    <s v="Caudal de agua entre batchs"/>
    <s v="Batch Camión"/>
    <n v="2"/>
    <n v="0"/>
    <n v="64.86"/>
    <n v="0"/>
    <n v="0"/>
    <d v="2009-10-01T00:00:00"/>
    <s v="Programado"/>
    <d v="2021-03-27T00:00:00"/>
    <s v="BND21-IT597-0321"/>
    <s v="Mariana del Pozo"/>
    <m/>
    <m/>
    <m/>
    <m/>
    <s v="Bombeo Mecánico"/>
    <s v="Batch"/>
    <s v="Q"/>
    <s v="Batch"/>
    <n v="2.1618850000000003"/>
    <n v="32.43"/>
    <n v="32.43"/>
    <n v="32.43"/>
    <n v="1"/>
    <n v="32"/>
    <n v="32"/>
    <n v="32"/>
    <s v="Camioneros"/>
    <m/>
    <n v="2939"/>
    <s v="B"/>
    <s v="SP- 07"/>
    <s v="Señal Picada"/>
  </r>
  <r>
    <s v="BOLLAND &amp; CIA. S.A.U"/>
    <d v="2023-12-01T00:00:00"/>
    <s v="Rincon de los Sauces"/>
    <s v="Señal Picada VAM"/>
    <s v="SP- 07"/>
    <x v="0"/>
    <s v="Pozo productor "/>
    <s v="SP-250"/>
    <s v="SP-250"/>
    <m/>
    <s v="Integridad y Corrosión"/>
    <s v="Inhibidor de corrosión"/>
    <x v="3"/>
    <n v="1000232729"/>
    <n v="87.7"/>
    <n v="3.069"/>
    <n v="84.631"/>
    <n v="10"/>
    <n v="101.56"/>
    <n v="80"/>
    <s v="Caudal de agua entre batchs"/>
    <s v="Batch Camión"/>
    <n v="2"/>
    <n v="2"/>
    <n v="203.12"/>
    <n v="203.12"/>
    <n v="203.12"/>
    <d v="2016-06-28T00:00:00"/>
    <s v="Programado"/>
    <d v="2021-07-13T00:00:00"/>
    <s v="BND21-IT651-0721"/>
    <s v="Mariana del Pozo"/>
    <m/>
    <m/>
    <m/>
    <m/>
    <s v="Bombeo Mecánico"/>
    <s v="Batch"/>
    <s v="Q"/>
    <s v="Batch"/>
    <n v="6.7704799999999992"/>
    <n v="101.56"/>
    <n v="101.56"/>
    <n v="101.56"/>
    <n v="1"/>
    <n v="102"/>
    <n v="102"/>
    <n v="102"/>
    <s v="Camioneros"/>
    <m/>
    <n v="1482"/>
    <s v="B"/>
    <s v="SP- 07"/>
    <s v="Señal Picada"/>
  </r>
  <r>
    <s v="BOLLAND &amp; CIA. S.A.U"/>
    <d v="2023-12-01T00:00:00"/>
    <s v="Rincon de los Sauces"/>
    <s v="Señal Picada VAM"/>
    <s v="SP- 07"/>
    <x v="0"/>
    <s v="Pozo productor "/>
    <s v="SP-250"/>
    <s v="SP-250"/>
    <m/>
    <s v="Integridad y Corrosión"/>
    <s v="Biocida"/>
    <x v="6"/>
    <n v="50600926"/>
    <n v="87.7"/>
    <n v="3.069"/>
    <n v="84.631"/>
    <n v="10"/>
    <n v="126.95"/>
    <n v="50"/>
    <s v="Caudal de agua entre batchs"/>
    <s v="Batch Camión"/>
    <n v="1"/>
    <n v="1"/>
    <n v="126.95"/>
    <n v="126.95"/>
    <n v="126.95"/>
    <d v="2016-06-28T00:00:00"/>
    <s v="Programado"/>
    <d v="2021-07-13T00:00:00"/>
    <s v="BND21-IT651-0721"/>
    <s v="Mariana del Pozo"/>
    <m/>
    <m/>
    <m/>
    <m/>
    <s v="Bombeo Mecánico"/>
    <s v="Batch"/>
    <s v="M"/>
    <s v="Batch"/>
    <n v="4.2315500000000004"/>
    <n v="126.95"/>
    <n v="126.95"/>
    <n v="126.95"/>
    <n v="1"/>
    <n v="127"/>
    <n v="127"/>
    <n v="127"/>
    <s v="Camioneros"/>
    <m/>
    <n v="1482"/>
    <s v="B"/>
    <s v="SP- 07"/>
    <s v="Señal Picada"/>
  </r>
  <r>
    <s v="BOLLAND &amp; CIA. S.A.U"/>
    <d v="2023-12-01T00:00:00"/>
    <s v="Rincon de los Sauces"/>
    <s v="Señal Picada VAM"/>
    <s v="SP- 07"/>
    <x v="0"/>
    <s v="Pozo productor "/>
    <s v="SP-293a"/>
    <s v="SP-293a"/>
    <m/>
    <s v="Integridad y Corrosión"/>
    <s v="Inhibidor de corrosión"/>
    <x v="3"/>
    <n v="1000232729"/>
    <n v="89.2"/>
    <n v="1.3380000000000001"/>
    <n v="87.861999999999995"/>
    <n v="10"/>
    <n v="20"/>
    <n v="15"/>
    <s v="Caudal de agua entre batchs"/>
    <s v="Batch Camión"/>
    <n v="2"/>
    <n v="2"/>
    <n v="40"/>
    <n v="40"/>
    <n v="40"/>
    <d v="1899-12-30T00:00:00"/>
    <s v="Programado"/>
    <d v="2020-06-30T00:00:00"/>
    <s v="BNDFI 0001-8 - Minuta YPF 30-06-2020"/>
    <s v="Mariana del Pozo"/>
    <m/>
    <m/>
    <m/>
    <m/>
    <s v="Cavidad Progresiva"/>
    <s v="Batch"/>
    <s v="Q"/>
    <s v="Batch"/>
    <n v="1.3179299999999998"/>
    <n v="19.77"/>
    <n v="20"/>
    <n v="20"/>
    <n v="1"/>
    <n v="20"/>
    <n v="20"/>
    <n v="20"/>
    <s v="Camioneros"/>
    <m/>
    <n v="2445"/>
    <s v="B"/>
    <s v="SP- 07"/>
    <s v="Señal Picada"/>
  </r>
  <r>
    <s v="BOLLAND &amp; CIA. S.A.U"/>
    <d v="2023-12-01T00:00:00"/>
    <s v="Rincon de los Sauces"/>
    <s v="Señal Picada VAM"/>
    <s v="SP- 07"/>
    <x v="0"/>
    <s v="Pozo productor "/>
    <s v="SP-296a"/>
    <s v="SP-296a"/>
    <m/>
    <s v="Integridad y Corrosión"/>
    <s v="Inhibidor de corrosión"/>
    <x v="3"/>
    <n v="1000232729"/>
    <n v="103"/>
    <n v="2.657"/>
    <n v="100.343"/>
    <n v="10"/>
    <n v="20"/>
    <n v="28"/>
    <s v="Caudal de agua entre batchs"/>
    <s v="Batch Camión"/>
    <n v="4"/>
    <n v="0"/>
    <n v="80"/>
    <n v="0"/>
    <n v="0"/>
    <d v="2011-08-01T00:00:00"/>
    <s v="Programado"/>
    <d v="2020-06-30T00:00:00"/>
    <s v="BNDFI 0001-8 - Minuta YPF 30-06-2020"/>
    <s v="Mariana del Pozo"/>
    <m/>
    <m/>
    <m/>
    <m/>
    <s v="Cavidad Progresiva"/>
    <s v="Batch"/>
    <s v="S"/>
    <s v="Batch"/>
    <n v="2.8096040000000002"/>
    <n v="19.670000000000002"/>
    <n v="20"/>
    <n v="20"/>
    <n v="1"/>
    <n v="20"/>
    <n v="20"/>
    <n v="20"/>
    <s v="Camioneros"/>
    <m/>
    <n v="2435"/>
    <s v="A"/>
    <s v="SP- 07"/>
    <s v="Señal Picada"/>
  </r>
  <r>
    <s v="BOLLAND &amp; CIA. S.A.U"/>
    <d v="2023-12-01T00:00:00"/>
    <s v="Rincon de los Sauces"/>
    <s v="Señal Picada VAM"/>
    <s v="SP- 07"/>
    <x v="0"/>
    <s v="Pozo productor "/>
    <s v="SP-344[00]a"/>
    <s v="SP-344[00]a"/>
    <m/>
    <s v="Integridad y Corrosión"/>
    <s v="Inhibidor de corrosión"/>
    <x v="3"/>
    <n v="1000232729"/>
    <n v="63"/>
    <n v="1.1339999999999999"/>
    <n v="61.866"/>
    <n v="10"/>
    <n v="31.55"/>
    <n v="34"/>
    <s v="Caudal de agua entre batchs"/>
    <s v="Batch Camión"/>
    <n v="2"/>
    <n v="0"/>
    <n v="63.1"/>
    <n v="0"/>
    <n v="0"/>
    <d v="2014-12-01T00:00:00"/>
    <s v="Programado"/>
    <d v="2022-09-19T00:00:00"/>
    <s v="0258-OESTE-22"/>
    <m/>
    <m/>
    <m/>
    <m/>
    <m/>
    <s v="Bombeo Mecánico"/>
    <s v="Batch"/>
    <s v="Q"/>
    <s v="Batch&amp;Recirc"/>
    <n v="2.1034440000000001"/>
    <n v="31.55"/>
    <n v="31.55"/>
    <n v="31.55"/>
    <n v="1"/>
    <n v="32"/>
    <n v="32"/>
    <n v="32"/>
    <s v="Camioneros"/>
    <m/>
    <n v="2242"/>
    <s v="B"/>
    <s v="SP- 07"/>
    <s v="Señal Picada"/>
  </r>
  <r>
    <s v="BOLLAND &amp; CIA. S.A.U"/>
    <d v="2023-12-01T00:00:00"/>
    <s v="Rincon de los Sauces"/>
    <s v="Señal Picada VAM"/>
    <s v="SP- 07"/>
    <x v="0"/>
    <s v="Pozo productor "/>
    <s v="SP-79(I)"/>
    <s v="SP-79(I)"/>
    <m/>
    <s v="Integridad y Corrosión"/>
    <s v="Inhibidor de corrosión"/>
    <x v="3"/>
    <n v="1000232729"/>
    <n v="145"/>
    <n v="4.0599999999999996"/>
    <n v="140.94"/>
    <n v="10"/>
    <n v="73.989999999999995"/>
    <n v="35"/>
    <s v="Caudal de agua entre batchs"/>
    <s v="Batch Camión"/>
    <n v="2"/>
    <n v="2"/>
    <n v="147.97999999999999"/>
    <n v="147.97999999999999"/>
    <n v="147.97999999999999"/>
    <d v="2018-04-10T00:00:00"/>
    <s v="Programado"/>
    <d v="2020-12-22T00:00:00"/>
    <s v="BND21-IT549-1220"/>
    <s v="Mariana del Pozo"/>
    <m/>
    <m/>
    <m/>
    <m/>
    <s v="Cavidad Progresiva"/>
    <s v="Batch"/>
    <s v="Q"/>
    <s v="Batch"/>
    <n v="4.9329000000000001"/>
    <n v="73.989999999999995"/>
    <n v="73.989999999999995"/>
    <n v="73.989999999999995"/>
    <n v="1"/>
    <n v="74"/>
    <n v="74"/>
    <n v="74"/>
    <s v="Camioneros"/>
    <m/>
    <n v="1529"/>
    <s v="A"/>
    <s v="SP- 07"/>
    <s v="Señal Picada"/>
  </r>
  <r>
    <s v="BOLLAND &amp; CIA. S.A.U"/>
    <d v="2023-12-01T00:00:00"/>
    <s v="Rincon de los Sauces"/>
    <s v="Señal Picada VAM"/>
    <s v="SP- 07"/>
    <x v="0"/>
    <s v="Pozo productor "/>
    <s v="SP-79(I)"/>
    <s v="SP-79(I)"/>
    <m/>
    <s v="Integridad y Corrosión"/>
    <s v="Biocida"/>
    <x v="6"/>
    <n v="50600926"/>
    <n v="145"/>
    <n v="4.0599999999999996"/>
    <n v="140.94"/>
    <n v="10"/>
    <n v="42.28"/>
    <n v="20"/>
    <s v="Caudal de agua entre batchs"/>
    <s v="Batch Camión"/>
    <n v="2"/>
    <n v="2"/>
    <n v="84.56"/>
    <n v="84.56"/>
    <n v="84.56"/>
    <d v="2021-01-21T00:00:00"/>
    <s v="Programado"/>
    <d v="2020-12-22T00:00:00"/>
    <s v="BND21-IT549-1220"/>
    <s v="Mariana del Pozo"/>
    <m/>
    <m/>
    <m/>
    <m/>
    <s v="Cavidad Progresiva"/>
    <s v="Batch"/>
    <s v="Q"/>
    <s v="Batch"/>
    <n v="2.8188"/>
    <n v="42.28"/>
    <n v="42.28"/>
    <n v="42.28"/>
    <n v="1"/>
    <n v="42"/>
    <n v="42"/>
    <n v="42"/>
    <s v="Camioneros"/>
    <m/>
    <n v="1529"/>
    <s v="A"/>
    <s v="SP- 07"/>
    <s v="Señal Picada"/>
  </r>
  <r>
    <s v="BOLLAND &amp; CIA. S.A.U"/>
    <d v="2023-12-01T00:00:00"/>
    <s v="Rincon de los Sauces"/>
    <s v="Señal Picada VAM"/>
    <s v="SP- 09"/>
    <x v="0"/>
    <s v="Pozo productor "/>
    <s v="SP-0295[00]a"/>
    <s v="SP-0295[00]a"/>
    <m/>
    <s v="Integridad y Corrosión"/>
    <s v="Biocida"/>
    <x v="6"/>
    <n v="50600926"/>
    <n v="209.8"/>
    <n v="1.909"/>
    <n v="207.89099999999999"/>
    <n v="50"/>
    <n v="93.55"/>
    <n v="30"/>
    <s v="Caudal de agua entre batchs"/>
    <s v="Batch Camión"/>
    <n v="2"/>
    <n v="2"/>
    <n v="187.1"/>
    <n v="187.1"/>
    <n v="187.1"/>
    <d v="2013-03-29T00:00:00"/>
    <s v="Programado"/>
    <d v="2019-09-06T00:00:00"/>
    <s v="BND21-IT217-0918"/>
    <s v="Mariana del Pozo"/>
    <m/>
    <m/>
    <m/>
    <m/>
    <s v="Electro Sumergible"/>
    <s v="Batch"/>
    <s v="Q"/>
    <s v="Batch"/>
    <n v="6.2367299999999997"/>
    <n v="93.55"/>
    <n v="93.55"/>
    <n v="93.55"/>
    <n v="1"/>
    <n v="94"/>
    <n v="94"/>
    <n v="94"/>
    <s v="Camioneros"/>
    <m/>
    <n v="1938"/>
    <s v="B"/>
    <s v="SP- 09"/>
    <s v="Señal Picada"/>
  </r>
  <r>
    <s v="BOLLAND &amp; CIA. S.A.U"/>
    <d v="2023-12-01T00:00:00"/>
    <s v="Rincon de los Sauces"/>
    <s v="Señal Picada VAM"/>
    <s v="SP- 09"/>
    <x v="0"/>
    <s v="Pozo productor "/>
    <s v="SP-152a(I)"/>
    <s v="SP-152a(I)"/>
    <m/>
    <s v="Integridad y Corrosión"/>
    <s v="Biocida"/>
    <x v="6"/>
    <n v="50600926"/>
    <n v="115.5"/>
    <n v="1.3169999999999999"/>
    <n v="114.18300000000001"/>
    <n v="100"/>
    <n v="20.55"/>
    <n v="12"/>
    <s v="Caudal de agua entre batchs"/>
    <s v="Batch Camión"/>
    <n v="2"/>
    <n v="2"/>
    <n v="41.1"/>
    <n v="41.1"/>
    <n v="41.1"/>
    <d v="2016-07-18T00:00:00"/>
    <s v="Programado"/>
    <d v="2020-06-30T00:00:00"/>
    <s v="BNDFI 0001-8 - Minuta YPF 30-06-2020"/>
    <s v="Mariana del Pozo"/>
    <m/>
    <m/>
    <m/>
    <m/>
    <s v="Electro Sumergible"/>
    <s v="Batch"/>
    <s v="Q"/>
    <s v="Batch"/>
    <n v="1.3701960000000002"/>
    <n v="20.55"/>
    <n v="20.55"/>
    <n v="20.55"/>
    <n v="1"/>
    <n v="21"/>
    <n v="21"/>
    <n v="21"/>
    <s v="Camioneros"/>
    <m/>
    <n v="2720"/>
    <s v="C"/>
    <s v="SP- 09"/>
    <s v="Señal Picada"/>
  </r>
  <r>
    <s v="BOLLAND &amp; CIA. S.A.U"/>
    <d v="2023-12-01T00:00:00"/>
    <s v="Rincon de los Sauces"/>
    <s v="Señal Picada VAM"/>
    <s v="SP- 09"/>
    <x v="0"/>
    <s v="Pozo productor "/>
    <s v="SP-228"/>
    <s v="SP-228"/>
    <m/>
    <s v="Integridad y Corrosión"/>
    <s v="Inhibidor de corrosión"/>
    <x v="3"/>
    <n v="1000232729"/>
    <n v="43.4"/>
    <n v="4.0279999999999996"/>
    <n v="39.372"/>
    <n v="10"/>
    <n v="32.479999999999997"/>
    <n v="55"/>
    <s v="Caudal de agua entre batchs"/>
    <s v="Batch Camión"/>
    <n v="2"/>
    <n v="2"/>
    <n v="64.959999999999994"/>
    <n v="64.959999999999994"/>
    <n v="64.959999999999994"/>
    <d v="2013-05-30T00:00:00"/>
    <s v="Programado"/>
    <d v="2020-03-16T00:00:00"/>
    <s v="BND21-IT475-0320"/>
    <s v="Mariana del Pozo"/>
    <m/>
    <m/>
    <m/>
    <m/>
    <s v="Cavidad Progresiva"/>
    <s v="Batch"/>
    <s v="Q"/>
    <s v="Batch"/>
    <n v="2.1654599999999999"/>
    <n v="32.479999999999997"/>
    <n v="32.479999999999997"/>
    <n v="32.479999999999997"/>
    <n v="1"/>
    <n v="32"/>
    <n v="32"/>
    <n v="32"/>
    <s v="Camioneros"/>
    <m/>
    <n v="1981"/>
    <s v="A"/>
    <s v="SP- 09"/>
    <s v="Señal Picada"/>
  </r>
  <r>
    <s v="BOLLAND &amp; CIA. S.A.U"/>
    <d v="2023-12-01T00:00:00"/>
    <s v="Rincon de los Sauces"/>
    <s v="Señal Picada VAM"/>
    <s v="SP- 09"/>
    <x v="0"/>
    <s v="Pozo productor "/>
    <s v="SP-259"/>
    <s v="SP-259"/>
    <m/>
    <s v="Integridad y Corrosión"/>
    <s v="Inhibidor de corrosión"/>
    <x v="3"/>
    <n v="1000232729"/>
    <n v="80.47"/>
    <n v="5.48"/>
    <n v="74.989999999999995"/>
    <n v="200"/>
    <n v="20"/>
    <n v="35"/>
    <s v="Caudal de agua entre batchs"/>
    <s v="Batch Camión"/>
    <n v="4"/>
    <n v="4"/>
    <n v="80"/>
    <n v="80"/>
    <n v="80"/>
    <d v="2008-11-21T00:00:00"/>
    <s v="Programado"/>
    <d v="2020-06-30T00:00:00"/>
    <s v="BNDFI 0001-8 - Minuta YPF 30-06-2020"/>
    <s v="Mariana del Pozo"/>
    <m/>
    <m/>
    <m/>
    <m/>
    <s v="Bombeo Mecánico"/>
    <s v="Batch"/>
    <s v="S"/>
    <s v="Batch"/>
    <n v="2.6246499999999995"/>
    <n v="18.37"/>
    <n v="20"/>
    <n v="20"/>
    <n v="1"/>
    <n v="18"/>
    <n v="20"/>
    <n v="20"/>
    <s v="Camioneros"/>
    <m/>
    <n v="2683"/>
    <s v="A"/>
    <s v="SP- 09"/>
    <s v="Señal Picada"/>
  </r>
  <r>
    <s v="BOLLAND &amp; CIA. S.A.U"/>
    <d v="2023-12-01T00:00:00"/>
    <s v="Rincon de los Sauces"/>
    <s v="Señal Picada VAM"/>
    <s v="SP- 09"/>
    <x v="0"/>
    <s v="Pozo productor "/>
    <s v="SP-259"/>
    <s v="SP-259"/>
    <m/>
    <s v="Integridad y Corrosión"/>
    <s v="Biocida"/>
    <x v="6"/>
    <n v="50600926"/>
    <n v="80.47"/>
    <n v="5.48"/>
    <n v="74.989999999999995"/>
    <n v="200"/>
    <n v="39.369999999999997"/>
    <n v="35"/>
    <s v="Caudal de agua entre batchs"/>
    <s v="Batch Camión"/>
    <n v="2"/>
    <n v="2"/>
    <n v="78.739999999999995"/>
    <n v="78.739999999999995"/>
    <n v="78.739999999999995"/>
    <d v="2008-11-21T00:00:00"/>
    <s v="Programado"/>
    <d v="2020-06-30T00:00:00"/>
    <s v="BNDFI 0001-8 - Minuta YPF 30-06-2020"/>
    <s v="Mariana del Pozo"/>
    <m/>
    <m/>
    <m/>
    <m/>
    <s v="Bombeo Mecánico"/>
    <s v="Batch"/>
    <s v="Q"/>
    <s v="Batch"/>
    <n v="2.6246499999999995"/>
    <n v="39.369999999999997"/>
    <n v="39.369999999999997"/>
    <n v="39.369999999999997"/>
    <n v="1"/>
    <n v="39"/>
    <n v="39"/>
    <n v="39"/>
    <s v="Camioneros"/>
    <m/>
    <n v="2683"/>
    <s v="A"/>
    <s v="SP- 09"/>
    <s v="Señal Picada"/>
  </r>
  <r>
    <s v="BOLLAND &amp; CIA. S.A.U"/>
    <d v="2023-12-01T00:00:00"/>
    <s v="Rincon de los Sauces"/>
    <s v="Señal Picada VAM"/>
    <s v="SP- 09"/>
    <x v="0"/>
    <s v="Pozo productor "/>
    <s v="SP-260"/>
    <s v="SP-260"/>
    <m/>
    <s v="Integridad y Corrosión"/>
    <s v="Inhibidor de corrosión"/>
    <x v="3"/>
    <n v="1000232729"/>
    <n v="39.200000000000003"/>
    <n v="1.764"/>
    <n v="37.436"/>
    <n v="100"/>
    <n v="20"/>
    <n v="25"/>
    <s v="Caudal de agua entre batchs"/>
    <s v="Batch Camión"/>
    <n v="2"/>
    <n v="2"/>
    <n v="40"/>
    <n v="40"/>
    <n v="40"/>
    <d v="2012-07-27T00:00:00"/>
    <s v="Programado"/>
    <d v="2021-09-10T00:00:00"/>
    <s v="0199-OESTE-21"/>
    <s v="Mariana del Pozo"/>
    <m/>
    <m/>
    <m/>
    <m/>
    <s v="Cavidad Progresiva"/>
    <s v="Batch"/>
    <s v="Q"/>
    <s v="Batch"/>
    <n v="0.93589999999999995"/>
    <n v="14.04"/>
    <n v="20"/>
    <n v="20"/>
    <n v="1"/>
    <n v="14"/>
    <n v="20"/>
    <n v="20"/>
    <s v="Camioneros"/>
    <m/>
    <s v="S/D"/>
    <s v="A"/>
    <s v="SP- 09"/>
    <s v="Señal Picada"/>
  </r>
  <r>
    <s v="BOLLAND &amp; CIA. S.A.U"/>
    <d v="2023-12-01T00:00:00"/>
    <s v="Rincon de los Sauces"/>
    <s v="Señal Picada VAM"/>
    <s v="SP- 09"/>
    <x v="0"/>
    <s v="Pozo productor "/>
    <s v="SP-272"/>
    <s v="SP-272"/>
    <m/>
    <s v="Integridad y Corrosión"/>
    <s v="Biocida"/>
    <x v="6"/>
    <n v="50600926"/>
    <n v="155.6"/>
    <n v="1.2909999999999999"/>
    <n v="154.309"/>
    <n v="50"/>
    <n v="37.03"/>
    <n v="8"/>
    <s v="Caudal de agua entre batchs"/>
    <s v="Batch Camión"/>
    <n v="1"/>
    <n v="1"/>
    <n v="37.03"/>
    <n v="37.03"/>
    <n v="37.03"/>
    <d v="2011-10-24T00:00:00"/>
    <s v="Programado"/>
    <d v="2023-02-11T00:00:00"/>
    <s v="0038-OESTE-23"/>
    <s v="Mariana del Pozo"/>
    <m/>
    <m/>
    <m/>
    <m/>
    <s v="Electro Sumergible"/>
    <s v="Batch"/>
    <s v="M"/>
    <s v="Batch"/>
    <n v="1.234472"/>
    <n v="37.03"/>
    <n v="37.03"/>
    <n v="37.03"/>
    <n v="1"/>
    <n v="37"/>
    <n v="37"/>
    <n v="37"/>
    <s v="Camioneros"/>
    <m/>
    <n v="2886"/>
    <s v="C"/>
    <s v="SP- 09"/>
    <s v="Señal Picada"/>
  </r>
  <r>
    <s v="BOLLAND &amp; CIA. S.A.U"/>
    <d v="2023-12-01T00:00:00"/>
    <s v="Rincon de los Sauces"/>
    <s v="Señal Picada VAM"/>
    <s v="SP- 09"/>
    <x v="0"/>
    <s v="Pozo productor "/>
    <s v="SP-283"/>
    <s v="SP-283"/>
    <m/>
    <s v="Integridad y Corrosión"/>
    <s v="Inhibidor de corrosión"/>
    <x v="3"/>
    <n v="1000232729"/>
    <n v="52.8"/>
    <n v="7.4290000000000003"/>
    <n v="45.371000000000002"/>
    <n v="100"/>
    <n v="54.45"/>
    <n v="80"/>
    <s v="Caudal de agua entre batchs"/>
    <s v="Batch Camión"/>
    <n v="2"/>
    <n v="0"/>
    <n v="108.9"/>
    <n v="0"/>
    <n v="0"/>
    <d v="2019-02-26T00:00:00"/>
    <s v="Programado"/>
    <d v="2020-12-04T00:00:00"/>
    <s v="BND21-IT536-1120"/>
    <s v="Mariana del Pozo"/>
    <m/>
    <m/>
    <m/>
    <m/>
    <s v="Bombeo Mecánico"/>
    <s v="Batch"/>
    <s v="Q"/>
    <s v="Batch&amp;Recirc"/>
    <n v="3.6296800000000005"/>
    <n v="54.45"/>
    <n v="54.45"/>
    <n v="54.45"/>
    <n v="1"/>
    <n v="54"/>
    <n v="54"/>
    <n v="54"/>
    <s v="Camioneros"/>
    <m/>
    <n v="1774"/>
    <s v="A"/>
    <s v="SP- 09"/>
    <s v="Señal Picada"/>
  </r>
  <r>
    <s v="BOLLAND &amp; CIA. S.A.U"/>
    <d v="2023-12-01T00:00:00"/>
    <s v="Rincon de los Sauces"/>
    <s v="Señal Picada VAM"/>
    <s v="SP- 09"/>
    <x v="0"/>
    <s v="Pozo productor "/>
    <s v="SP-283"/>
    <s v="SP-283"/>
    <m/>
    <s v="Integridad y Corrosión"/>
    <s v="Biocida"/>
    <x v="6"/>
    <n v="50600926"/>
    <n v="52.8"/>
    <n v="7.4290000000000003"/>
    <n v="45.371000000000002"/>
    <n v="100"/>
    <n v="54.45"/>
    <n v="80"/>
    <s v="Caudal de agua entre batchs"/>
    <s v="Batch Camión"/>
    <n v="2"/>
    <n v="0"/>
    <n v="108.9"/>
    <n v="0"/>
    <n v="0"/>
    <d v="2019-02-26T00:00:00"/>
    <s v="Programado"/>
    <d v="2020-12-04T00:00:00"/>
    <s v="BND21-IT536-1120"/>
    <s v="Mariana del Pozo"/>
    <m/>
    <m/>
    <m/>
    <m/>
    <s v="Bombeo Mecánico"/>
    <s v="Batch"/>
    <s v="Q"/>
    <s v="Batch"/>
    <n v="3.6296800000000005"/>
    <n v="54.45"/>
    <n v="54.45"/>
    <n v="54.45"/>
    <n v="1"/>
    <n v="54"/>
    <n v="54"/>
    <n v="54"/>
    <s v="Camioneros"/>
    <m/>
    <n v="1774"/>
    <s v="A"/>
    <s v="SP- 09"/>
    <s v="Señal Picada"/>
  </r>
  <r>
    <s v="BOLLAND &amp; CIA. S.A.U"/>
    <d v="2023-12-01T00:00:00"/>
    <s v="Rincon de los Sauces"/>
    <s v="Señal Picada VAM"/>
    <s v="SP- 09"/>
    <x v="0"/>
    <s v="Pozo productor "/>
    <s v="SP-333[00]a"/>
    <s v="SP-333[00]a"/>
    <m/>
    <s v="Integridad y Corrosión"/>
    <s v="Inhibidor de corrosión"/>
    <x v="3"/>
    <n v="1000232729"/>
    <n v="54.6"/>
    <n v="0.81399999999999995"/>
    <n v="53.786000000000001"/>
    <n v="100"/>
    <n v="20"/>
    <n v="42"/>
    <s v="Caudal de agua entre batchs"/>
    <s v="Batch Camión"/>
    <n v="4"/>
    <n v="4"/>
    <n v="80"/>
    <n v="80"/>
    <n v="80"/>
    <d v="2014-12-17T00:00:00"/>
    <s v="Programado"/>
    <d v="2022-03-04T00:00:00"/>
    <s v="0053-OESTE-22"/>
    <s v="Mariana del Pozo"/>
    <m/>
    <m/>
    <m/>
    <m/>
    <s v="Cavidad Progresiva"/>
    <s v="Batch"/>
    <s v="S"/>
    <s v="Batch"/>
    <n v="2.2590120000000002"/>
    <n v="15.81"/>
    <n v="20"/>
    <n v="20"/>
    <n v="1"/>
    <n v="16"/>
    <n v="20"/>
    <n v="20"/>
    <s v="Camioneros"/>
    <m/>
    <n v="2543"/>
    <s v="A"/>
    <s v="SP- 09"/>
    <s v="Señal Picada"/>
  </r>
  <r>
    <s v="BOLLAND &amp; CIA. S.A.U"/>
    <d v="2023-12-01T00:00:00"/>
    <s v="Rincon de los Sauces"/>
    <s v="Señal Picada VAM"/>
    <s v="SP- 09"/>
    <x v="0"/>
    <s v="Pozo productor "/>
    <s v="SP-333[00]a"/>
    <s v="SP-333[00]a"/>
    <m/>
    <s v="Integridad y Corrosión"/>
    <s v="Biocida"/>
    <x v="6"/>
    <n v="50600926"/>
    <n v="54.6"/>
    <n v="0.81399999999999995"/>
    <n v="53.786000000000001"/>
    <n v="100"/>
    <n v="20.170000000000002"/>
    <n v="25"/>
    <s v="Caudal de agua entre batchs"/>
    <s v="Batch Camión"/>
    <n v="2"/>
    <n v="2"/>
    <n v="40.340000000000003"/>
    <n v="40.340000000000003"/>
    <n v="40.340000000000003"/>
    <d v="2017-01-07T00:00:00"/>
    <s v="Programado"/>
    <d v="2022-03-04T00:00:00"/>
    <s v="0053-OESTE-22"/>
    <s v="Mariana del Pozo"/>
    <m/>
    <m/>
    <m/>
    <m/>
    <s v="Cavidad Progresiva"/>
    <s v="Batch"/>
    <s v="Q"/>
    <s v="Batch"/>
    <n v="1.3446500000000001"/>
    <n v="20.170000000000002"/>
    <n v="20.170000000000002"/>
    <n v="20.170000000000002"/>
    <n v="1"/>
    <n v="20"/>
    <n v="20"/>
    <n v="20"/>
    <s v="Camioneros"/>
    <m/>
    <n v="2543"/>
    <s v="A"/>
    <s v="SP- 09"/>
    <s v="Señal Picada"/>
  </r>
  <r>
    <s v="BOLLAND &amp; CIA. S.A.U"/>
    <d v="2023-12-01T00:00:00"/>
    <s v="Rincon de los Sauces"/>
    <s v="Señal Picada VAM"/>
    <s v="SP- 09"/>
    <x v="0"/>
    <s v="Pozo productor "/>
    <s v="SP-334[00]a"/>
    <s v="SP-334[00]a"/>
    <m/>
    <s v="Integridad y Corrosión"/>
    <s v="Inhibidor de corrosión"/>
    <x v="3"/>
    <n v="1000232729"/>
    <n v="44.8"/>
    <n v="0.67200000000000004"/>
    <n v="44.128"/>
    <n v="50"/>
    <n v="26.48"/>
    <n v="40"/>
    <s v="Caudal de agua entre batchs"/>
    <s v="Batch Camión"/>
    <n v="2"/>
    <n v="2"/>
    <n v="52.96"/>
    <n v="52.96"/>
    <n v="52.96"/>
    <d v="2015-07-13T00:00:00"/>
    <s v="Programado"/>
    <d v="2021-07-28T00:00:00"/>
    <s v="BND21-IT660-0721"/>
    <m/>
    <m/>
    <m/>
    <m/>
    <m/>
    <s v="Bombeo Mecánico"/>
    <s v="Batch"/>
    <s v="Q"/>
    <s v="Batch"/>
    <n v="1.7651199999999998"/>
    <n v="26.48"/>
    <n v="26.48"/>
    <n v="26.48"/>
    <n v="1"/>
    <n v="26"/>
    <n v="26"/>
    <n v="26"/>
    <s v="Camioneros"/>
    <m/>
    <n v="1889"/>
    <s v="C"/>
    <s v="SP- 09"/>
    <s v="Señal Picada"/>
  </r>
  <r>
    <s v="BOLLAND &amp; CIA. S.A.U"/>
    <d v="2023-12-01T00:00:00"/>
    <s v="Rincon de los Sauces"/>
    <s v="Señal Picada VAM"/>
    <s v="SP- 09"/>
    <x v="0"/>
    <s v="Pozo productor "/>
    <s v="SP-426a"/>
    <s v="SP-426a"/>
    <m/>
    <s v="Integridad y Corrosión"/>
    <s v="Inhibidor de corrosión"/>
    <x v="3"/>
    <n v="1000232729"/>
    <n v="34.299999999999997"/>
    <n v="6.86"/>
    <n v="27.44"/>
    <n v="100"/>
    <n v="20"/>
    <n v="100"/>
    <s v="Caudal de agua entre batchs"/>
    <s v="Batch Camión"/>
    <n v="4"/>
    <n v="4"/>
    <n v="80"/>
    <n v="80"/>
    <n v="80"/>
    <d v="2013-04-24T00:00:00"/>
    <s v="Programado"/>
    <d v="2020-06-30T00:00:00"/>
    <s v="BNDFI 0001-8 - Minuta YPF 30-06-2020"/>
    <s v="Mariana del Pozo"/>
    <m/>
    <m/>
    <m/>
    <m/>
    <s v="Bombeo Mecánico"/>
    <s v="Batch"/>
    <s v="S"/>
    <s v="Batch"/>
    <n v="2.7440000000000002"/>
    <n v="19.21"/>
    <n v="20"/>
    <n v="20"/>
    <n v="1"/>
    <n v="19"/>
    <n v="20"/>
    <n v="20"/>
    <s v="Camioneros"/>
    <m/>
    <s v="S/D"/>
    <s v="A"/>
    <s v="SP- 09"/>
    <s v="Señal Picada"/>
  </r>
  <r>
    <s v="BOLLAND &amp; CIA. S.A.U"/>
    <d v="2023-12-01T00:00:00"/>
    <s v="Rincon de los Sauces"/>
    <s v="Señal Picada VAM"/>
    <s v="SP- 09"/>
    <x v="0"/>
    <s v="Pozo productor "/>
    <s v="SP-428a"/>
    <s v="SP-428a"/>
    <m/>
    <s v="Integridad y Corrosión"/>
    <s v="Inhibidor de corrosión"/>
    <x v="3"/>
    <n v="1000232729"/>
    <n v="19.93"/>
    <n v="2.8980000000000001"/>
    <n v="17.032"/>
    <n v="150"/>
    <n v="38.32"/>
    <n v="150"/>
    <s v="Caudal de agua entre batchs"/>
    <s v="Batch Camión"/>
    <n v="2"/>
    <n v="2"/>
    <n v="76.64"/>
    <n v="76.64"/>
    <n v="76.64"/>
    <d v="2016-06-26T00:00:00"/>
    <s v="Programado"/>
    <d v="2019-11-22T00:00:00"/>
    <s v="BNDFI 0001-8 - Minuta YPF 22-11-2019"/>
    <s v="Mariana del Pozo"/>
    <m/>
    <m/>
    <m/>
    <m/>
    <s v="Cavidad Progresiva"/>
    <s v="Batch"/>
    <s v="Q"/>
    <s v="Batch"/>
    <n v="2.5548000000000002"/>
    <n v="38.32"/>
    <n v="38.32"/>
    <n v="38.32"/>
    <n v="1"/>
    <n v="38"/>
    <n v="38"/>
    <n v="38"/>
    <s v="Camioneros"/>
    <m/>
    <n v="2982"/>
    <s v="A"/>
    <s v="SP- 09"/>
    <s v="Señal Picada"/>
  </r>
  <r>
    <s v="BOLLAND &amp; CIA. S.A.U"/>
    <d v="2023-12-01T00:00:00"/>
    <s v="Rincon de los Sauces"/>
    <s v="Señal Picada VAM"/>
    <s v="SP- 09"/>
    <x v="0"/>
    <s v="Pozo productor "/>
    <s v="SP-429a"/>
    <s v="SP-429a"/>
    <m/>
    <s v="Integridad y Corrosión"/>
    <s v="Inhibidor de corrosión"/>
    <x v="3"/>
    <n v="1000232729"/>
    <n v="59.3"/>
    <n v="2.4140000000000001"/>
    <n v="56.886000000000003"/>
    <n v="10"/>
    <n v="20"/>
    <n v="30"/>
    <s v="Caudal de agua entre batchs"/>
    <s v="Batch Camión"/>
    <n v="4"/>
    <n v="4"/>
    <n v="80"/>
    <n v="80"/>
    <n v="80"/>
    <d v="2013-08-27T00:00:00"/>
    <s v="Programado"/>
    <d v="2021-09-07T00:00:00"/>
    <s v="0196-OESTE-21"/>
    <s v="Mariana del Pozo"/>
    <m/>
    <m/>
    <m/>
    <m/>
    <s v="Cavidad Progresiva"/>
    <s v="Batch"/>
    <s v="S"/>
    <s v="Batch&amp;Recirc"/>
    <n v="1.7065800000000002"/>
    <n v="11.95"/>
    <n v="20"/>
    <n v="20"/>
    <n v="1"/>
    <n v="12"/>
    <n v="20"/>
    <n v="20"/>
    <s v="Camioneros"/>
    <m/>
    <n v="1991"/>
    <s v="B"/>
    <s v="SP- 09"/>
    <s v="Señal Picada"/>
  </r>
  <r>
    <s v="BOLLAND &amp; CIA. S.A.U"/>
    <d v="2023-12-01T00:00:00"/>
    <s v="Rincon de los Sauces"/>
    <s v="Señal Picada VAM"/>
    <s v="SP-10"/>
    <x v="0"/>
    <s v="Pozo productor "/>
    <s v="SP-517[00]a"/>
    <s v="SP-517[00]a"/>
    <m/>
    <s v="Integridad y Corrosión"/>
    <s v="Biocida"/>
    <x v="6"/>
    <n v="50600926"/>
    <n v="10.6"/>
    <n v="1.6659999999999999"/>
    <n v="8.9339999999999993"/>
    <n v="200"/>
    <n v="20"/>
    <n v="130"/>
    <s v="Caudal de agua entre batchs"/>
    <s v="Batch Camión"/>
    <n v="2"/>
    <n v="2"/>
    <n v="40"/>
    <n v="40"/>
    <n v="40"/>
    <d v="2018-01-18T00:00:00"/>
    <s v="Programado"/>
    <d v="2021-06-26T00:00:00"/>
    <s v="BND21-IT640-0621"/>
    <s v="Mariana del Pozo"/>
    <m/>
    <m/>
    <m/>
    <m/>
    <s v="Bombeo Mecánico"/>
    <s v="Batch"/>
    <s v="Q"/>
    <s v="Batch"/>
    <n v="1.1614199999999999"/>
    <n v="17.420000000000002"/>
    <n v="20"/>
    <n v="20"/>
    <n v="1"/>
    <n v="17"/>
    <n v="20"/>
    <n v="20"/>
    <s v="Camioneros"/>
    <m/>
    <n v="2171"/>
    <s v="B"/>
    <s v="SP-10"/>
    <s v="Señal Picada"/>
  </r>
  <r>
    <s v="BOLLAND &amp; CIA. S.A.U"/>
    <d v="2023-12-01T00:00:00"/>
    <s v="Rincon de los Sauces"/>
    <s v="Señal Picada VAM"/>
    <s v="SP-10"/>
    <x v="0"/>
    <s v="Pozo productor "/>
    <s v="SP-517[00]a"/>
    <s v="SP-517[00]a"/>
    <m/>
    <s v="Integridad y Corrosión"/>
    <s v="Inhibidor de corrosión"/>
    <x v="3"/>
    <n v="1000232729"/>
    <n v="10.6"/>
    <n v="1.6659999999999999"/>
    <n v="8.9339999999999993"/>
    <n v="200"/>
    <n v="20"/>
    <n v="130"/>
    <s v="Caudal de agua entre batchs"/>
    <s v="Batch Camión"/>
    <n v="2"/>
    <n v="2"/>
    <n v="40"/>
    <n v="40"/>
    <n v="40"/>
    <d v="2018-01-18T00:00:00"/>
    <s v="Programado"/>
    <d v="2021-06-26T00:00:00"/>
    <s v="BND21-IT640-0621"/>
    <s v="Mariana del Pozo"/>
    <m/>
    <m/>
    <m/>
    <m/>
    <s v="Bombeo Mecánico"/>
    <s v="Batch"/>
    <s v="Q"/>
    <s v="Batch"/>
    <n v="1.1614199999999999"/>
    <n v="17.420000000000002"/>
    <n v="20"/>
    <n v="20"/>
    <n v="1"/>
    <n v="17"/>
    <n v="20"/>
    <n v="20"/>
    <s v="Camioneros"/>
    <m/>
    <n v="2171"/>
    <s v="B"/>
    <s v="SP-10"/>
    <s v="Señal Picada"/>
  </r>
  <r>
    <s v="BOLLAND &amp; CIA. S.A.U"/>
    <d v="2023-12-01T00:00:00"/>
    <s v="Rincon de los Sauces"/>
    <s v="Señal Picada VAM"/>
    <s v="SP-10"/>
    <x v="0"/>
    <s v="Pozo productor "/>
    <s v="SP-501[00]a"/>
    <s v="SP-501[00]a"/>
    <m/>
    <s v="Integridad y Corrosión"/>
    <s v="Biocida"/>
    <x v="6"/>
    <n v="50600926"/>
    <n v="58.7"/>
    <n v="1.802"/>
    <n v="56.898000000000003"/>
    <n v="180"/>
    <n v="20.48"/>
    <n v="12"/>
    <s v="Caudal de agua entre batchs"/>
    <s v="Batch Camión"/>
    <n v="1"/>
    <n v="1"/>
    <n v="20.48"/>
    <n v="20.48"/>
    <n v="20.48"/>
    <d v="2021-03-03T00:00:00"/>
    <s v="Programado"/>
    <d v="2022-01-18T00:00:00"/>
    <s v="0010-OESTE-22"/>
    <s v="Mariana del Pozo"/>
    <m/>
    <m/>
    <m/>
    <m/>
    <s v="Cavidad Progresiva"/>
    <s v="Batch"/>
    <s v="M"/>
    <s v="Batch&amp;Recirc"/>
    <n v="0.68277600000000005"/>
    <n v="20.48"/>
    <n v="20.48"/>
    <n v="20.48"/>
    <n v="1"/>
    <n v="20"/>
    <n v="20"/>
    <n v="20"/>
    <s v="Camioneros"/>
    <m/>
    <s v="S/D"/>
    <s v="B"/>
    <s v="SP-10"/>
    <s v="Señal Picada"/>
  </r>
  <r>
    <s v="BOLLAND &amp; CIA. S.A.U"/>
    <d v="2023-12-01T00:00:00"/>
    <s v="Rincon de los Sauces"/>
    <s v="Señal Picada VAM"/>
    <s v="SP-10"/>
    <x v="0"/>
    <s v="Pozo productor "/>
    <s v="SP-501[00]a"/>
    <s v="SP-501[00]a"/>
    <m/>
    <s v="Integridad y Corrosión"/>
    <s v="Inhibidor de corrosión"/>
    <x v="3"/>
    <n v="1000232729"/>
    <n v="58.7"/>
    <n v="1.802"/>
    <n v="56.898000000000003"/>
    <n v="180"/>
    <n v="42.67"/>
    <n v="25"/>
    <s v="Caudal de agua entre batchs"/>
    <s v="Batch Camión"/>
    <n v="1"/>
    <n v="1"/>
    <n v="42.67"/>
    <n v="42.67"/>
    <n v="42.67"/>
    <d v="2021-03-03T00:00:00"/>
    <s v="Programado"/>
    <d v="2022-01-18T00:00:00"/>
    <s v="0010-OESTE-22"/>
    <s v="Mariana del Pozo"/>
    <m/>
    <m/>
    <m/>
    <m/>
    <s v="Cavidad Progresiva"/>
    <s v="Batch"/>
    <s v="M"/>
    <s v="Batch&amp;Recirc"/>
    <n v="1.42245"/>
    <n v="42.67"/>
    <n v="42.67"/>
    <n v="42.67"/>
    <n v="1"/>
    <n v="43"/>
    <n v="43"/>
    <n v="43"/>
    <s v="Camioneros"/>
    <m/>
    <s v="S/D"/>
    <s v="B"/>
    <s v="SP-10"/>
    <s v="Señal Picada"/>
  </r>
  <r>
    <s v="BOLLAND &amp; CIA. S.A.U"/>
    <d v="2023-12-01T00:00:00"/>
    <s v="Rincon de los Sauces"/>
    <s v="Señal Picada VAM"/>
    <s v="SP- 09"/>
    <x v="0"/>
    <s v="Pozo productor "/>
    <s v="SP-518[00]a"/>
    <s v="SP-518[00]a"/>
    <m/>
    <s v="Integridad y Corrosión"/>
    <s v="Inhibidor de corrosión"/>
    <x v="3"/>
    <n v="1000232729"/>
    <n v="51.5"/>
    <n v="1.895"/>
    <n v="49.604999999999997"/>
    <n v="200"/>
    <n v="63.99"/>
    <n v="86"/>
    <s v="Caudal de agua entre batchs"/>
    <s v="Batch Camión"/>
    <n v="2"/>
    <n v="2"/>
    <n v="127.98"/>
    <n v="127.98"/>
    <n v="127.98"/>
    <d v="2018-03-28T00:00:00"/>
    <s v="Programado"/>
    <d v="2021-07-13T00:00:00"/>
    <s v="BND21-IT652-0721"/>
    <s v="Mariana del Pozo"/>
    <m/>
    <m/>
    <m/>
    <m/>
    <s v="Bombeo Mecánico"/>
    <s v="Batch"/>
    <s v="Q"/>
    <s v="Batch"/>
    <n v="4.2660299999999998"/>
    <n v="63.99"/>
    <n v="63.99"/>
    <n v="63.99"/>
    <n v="1"/>
    <n v="64"/>
    <n v="64"/>
    <n v="64"/>
    <s v="Camioneros"/>
    <m/>
    <n v="2101"/>
    <s v="B"/>
    <s v="SP- 09"/>
    <s v="Señal Picada"/>
  </r>
  <r>
    <s v="BOLLAND &amp; CIA. S.A.U"/>
    <d v="2023-12-01T00:00:00"/>
    <s v="Rincon de los Sauces"/>
    <s v="Señal Picada VAM"/>
    <s v="SP- 09"/>
    <x v="0"/>
    <s v="Pozo productor "/>
    <s v="SP-518[00]a"/>
    <s v="SP-518[00]a"/>
    <m/>
    <s v="Integridad y Corrosión"/>
    <s v="Biocida"/>
    <x v="6"/>
    <n v="50600926"/>
    <n v="51.5"/>
    <n v="1.895"/>
    <n v="49.604999999999997"/>
    <n v="200"/>
    <n v="43.16"/>
    <n v="58"/>
    <s v="Caudal de agua entre batchs"/>
    <s v="Batch Camión"/>
    <n v="2"/>
    <n v="2"/>
    <n v="86.32"/>
    <n v="86.32"/>
    <n v="86.32"/>
    <d v="2018-03-28T00:00:00"/>
    <s v="Programado"/>
    <d v="2021-07-13T00:00:00"/>
    <s v="BND21-IT652-0721"/>
    <s v="Mariana del Pozo"/>
    <m/>
    <m/>
    <m/>
    <m/>
    <s v="Bombeo Mecánico"/>
    <s v="Batch"/>
    <s v="Q"/>
    <s v="Batch&amp;Recirc"/>
    <n v="2.8770899999999995"/>
    <n v="43.16"/>
    <n v="43.16"/>
    <n v="43.16"/>
    <n v="1"/>
    <n v="43"/>
    <n v="43"/>
    <n v="43"/>
    <s v="Camioneros"/>
    <m/>
    <n v="2101"/>
    <s v="B"/>
    <s v="SP- 09"/>
    <s v="Señal Picada"/>
  </r>
  <r>
    <s v="BOLLAND &amp; CIA. S.A.U"/>
    <d v="2023-12-01T00:00:00"/>
    <s v="Rincon de los Sauces"/>
    <s v="Señal Picada VAM"/>
    <s v="SP- 09"/>
    <x v="0"/>
    <s v="Pozo productor "/>
    <s v="SP-86a(I)"/>
    <s v="SP-86a(I)"/>
    <m/>
    <s v="Integridad y Corrosión"/>
    <s v="Inhibidor de corrosión"/>
    <x v="3"/>
    <n v="1000232729"/>
    <n v="54.1"/>
    <n v="2.1640000000000001"/>
    <n v="51.936"/>
    <n v="100"/>
    <n v="32.72"/>
    <n v="90"/>
    <s v="Caudal de agua entre batchs"/>
    <s v="Batch Camión"/>
    <n v="4"/>
    <n v="4"/>
    <n v="130.88"/>
    <n v="130.88"/>
    <n v="130.88"/>
    <d v="2014-12-16T00:00:00"/>
    <s v="Programado"/>
    <d v="2018-11-27T00:00:00"/>
    <s v="BND21-IT278-1118"/>
    <s v="Mariana del Pozo"/>
    <m/>
    <m/>
    <m/>
    <m/>
    <s v="Bombeo Mecánico"/>
    <s v="Batch"/>
    <s v="S"/>
    <s v="Batch"/>
    <n v="4.6742400000000002"/>
    <n v="32.72"/>
    <n v="32.72"/>
    <n v="32.72"/>
    <n v="1"/>
    <n v="33"/>
    <n v="33"/>
    <n v="33"/>
    <s v="Camioneros"/>
    <m/>
    <n v="1866"/>
    <s v="B"/>
    <s v="SP- 09"/>
    <s v="Señal Picada"/>
  </r>
  <r>
    <s v="BOLLAND &amp; CIA. S.A.U"/>
    <d v="2023-12-01T00:00:00"/>
    <s v="Rincon de los Sauces"/>
    <s v="Señal Picada VAM"/>
    <s v="SP- 09"/>
    <x v="0"/>
    <s v="Pozo productor "/>
    <s v="SP-86a(I)"/>
    <s v="SP-86a(I)"/>
    <m/>
    <s v="Integridad y Corrosión"/>
    <s v="Biocida"/>
    <x v="6"/>
    <n v="50600926"/>
    <n v="54.1"/>
    <n v="2.1640000000000001"/>
    <n v="51.936"/>
    <n v="100"/>
    <n v="50.64"/>
    <n v="65"/>
    <s v="Caudal de agua entre batchs"/>
    <s v="Batch Camión"/>
    <n v="2"/>
    <n v="2"/>
    <n v="101.28"/>
    <n v="101.28"/>
    <n v="101.28"/>
    <d v="2014-12-16T00:00:00"/>
    <s v="Programado"/>
    <d v="2018-11-27T00:00:00"/>
    <s v="BND21-IT278-1118"/>
    <s v="Mariana del Pozo"/>
    <m/>
    <m/>
    <m/>
    <m/>
    <s v="Bombeo Mecánico"/>
    <s v="Batch"/>
    <s v="Q"/>
    <s v="Batch&amp;Recirc"/>
    <n v="3.3758400000000002"/>
    <n v="50.64"/>
    <n v="50.64"/>
    <n v="50.64"/>
    <n v="1"/>
    <n v="51"/>
    <n v="51"/>
    <n v="51"/>
    <s v="Camioneros"/>
    <m/>
    <n v="1866"/>
    <s v="B"/>
    <s v="SP- 09"/>
    <s v="Señal Picada"/>
  </r>
  <r>
    <s v="BOLLAND &amp; CIA. S.A.U"/>
    <d v="2023-12-01T00:00:00"/>
    <s v="Rincon de los Sauces"/>
    <s v="Señal Picada VAM"/>
    <s v="SP- 09"/>
    <x v="0"/>
    <s v="Pozo productor "/>
    <s v="SP-90(I)[00]a"/>
    <s v="SP-90(I)[00]a"/>
    <m/>
    <s v="Integridad y Corrosión"/>
    <s v="Biocida"/>
    <x v="6"/>
    <n v="50600926"/>
    <n v="36"/>
    <n v="5.76"/>
    <n v="30.24"/>
    <n v="100"/>
    <n v="20"/>
    <n v="40"/>
    <s v="Caudal de agua entre batchs"/>
    <s v="Batch Camión"/>
    <n v="2"/>
    <n v="2"/>
    <n v="40"/>
    <n v="40"/>
    <n v="40"/>
    <d v="2019-05-21T00:00:00"/>
    <s v="Programado"/>
    <d v="2020-10-22T00:00:00"/>
    <s v="BND21-IT519-1020"/>
    <s v="Mariana del Pozo"/>
    <m/>
    <m/>
    <m/>
    <m/>
    <s v="Bombeo Mecánico"/>
    <s v="Batch"/>
    <s v="Q"/>
    <s v="Batch"/>
    <n v="1.2096"/>
    <n v="18.14"/>
    <n v="20"/>
    <n v="20"/>
    <n v="1"/>
    <n v="18"/>
    <n v="20"/>
    <n v="20"/>
    <s v="Camioneros"/>
    <m/>
    <n v="1697"/>
    <s v="A"/>
    <s v="SP- 09"/>
    <s v="Señal Picada"/>
  </r>
  <r>
    <s v="BOLLAND &amp; CIA. S.A.U"/>
    <d v="2023-12-01T00:00:00"/>
    <s v="Rincon de los Sauces"/>
    <s v="Señal Picada VAM"/>
    <s v="SP- 09"/>
    <x v="0"/>
    <s v="Pozo productor "/>
    <s v="SP-90(I)[00]a"/>
    <s v="SP-90(I)[00]a"/>
    <m/>
    <s v="Integridad y Corrosión"/>
    <s v="Inhibidor de corrosión"/>
    <x v="3"/>
    <n v="1000232729"/>
    <n v="36"/>
    <n v="5.76"/>
    <n v="30.24"/>
    <n v="100"/>
    <n v="20"/>
    <n v="75"/>
    <s v="Caudal de agua entre batchs"/>
    <s v="Batch Camión"/>
    <n v="4"/>
    <n v="4"/>
    <n v="80"/>
    <n v="80"/>
    <n v="80"/>
    <d v="2015-12-02T00:00:00"/>
    <s v="Programado"/>
    <d v="2020-10-22T00:00:00"/>
    <s v="BND21-IT519-1020"/>
    <s v="Mariana del Pozo"/>
    <m/>
    <m/>
    <m/>
    <m/>
    <s v="Bombeo Mecánico"/>
    <s v="Batch"/>
    <s v="S"/>
    <s v="Batch&amp;Recirc"/>
    <n v="2.2679999999999998"/>
    <n v="15.88"/>
    <n v="20"/>
    <n v="20"/>
    <n v="1"/>
    <n v="16"/>
    <n v="20"/>
    <n v="20"/>
    <s v="Camioneros"/>
    <m/>
    <n v="1697"/>
    <s v="A"/>
    <s v="SP- 09"/>
    <s v="Señal Picada"/>
  </r>
  <r>
    <s v="BOLLAND &amp; CIA. S.A.U"/>
    <d v="2023-12-01T00:00:00"/>
    <s v="Rincon de los Sauces"/>
    <s v="Señal Picada VAM"/>
    <s v="VAM"/>
    <x v="3"/>
    <s v="Pozo productor "/>
    <s v="VAM-25a"/>
    <s v="VAM-25a"/>
    <m/>
    <s v="Integridad y Corrosión"/>
    <s v="Inhibidor de corrosión"/>
    <x v="3"/>
    <n v="1000232729"/>
    <n v="68"/>
    <n v="8.2959999999999994"/>
    <n v="59.704000000000001"/>
    <n v="2700"/>
    <n v="35.82"/>
    <n v="40"/>
    <s v="Caudal de agua entre batchs"/>
    <s v="Batch Camión"/>
    <n v="2"/>
    <n v="2"/>
    <n v="71.64"/>
    <n v="71.64"/>
    <n v="71.64"/>
    <d v="2020-11-12T00:00:00"/>
    <s v="Programado"/>
    <d v="2022-01-25T00:00:00"/>
    <s v="0018-OESTE-22"/>
    <s v="Mariana del Pozo"/>
    <m/>
    <m/>
    <m/>
    <m/>
    <s v="Electro Sumergible"/>
    <s v="Batch"/>
    <s v="Q"/>
    <s v="Batch"/>
    <n v="2.3881600000000001"/>
    <n v="35.82"/>
    <n v="35.82"/>
    <n v="35.82"/>
    <n v="1"/>
    <n v="36"/>
    <n v="36"/>
    <n v="36"/>
    <s v="VAM"/>
    <m/>
    <n v="1470"/>
    <s v="A"/>
    <s v="VAM"/>
    <s v="Volcán Auca Mahuida"/>
  </r>
  <r>
    <s v="BOLLAND &amp; CIA. S.A.U"/>
    <d v="2023-12-01T00:00:00"/>
    <s v="Rincon de los Sauces"/>
    <s v="Señal Picada VAM"/>
    <s v="VAM"/>
    <x v="3"/>
    <s v="Pozo productor "/>
    <s v="VAM-15a"/>
    <s v="VAM-15a"/>
    <m/>
    <s v="Integridad y Corrosión"/>
    <s v="Inhibidor de corrosión"/>
    <x v="3"/>
    <n v="1000232729"/>
    <n v="11.04"/>
    <n v="4.968"/>
    <n v="6.0720000000000001"/>
    <n v="1100"/>
    <n v="29.15"/>
    <n v="160"/>
    <s v="Caudal de agua entre batchs"/>
    <s v="Batch Camión"/>
    <n v="1"/>
    <n v="1"/>
    <n v="29.15"/>
    <n v="29.15"/>
    <n v="29.15"/>
    <d v="2013-03-29T00:00:00"/>
    <s v="Programado"/>
    <d v="2022-11-29T00:00:00"/>
    <s v="0322-OESTE-22"/>
    <s v="Mariana del Pozo"/>
    <m/>
    <m/>
    <m/>
    <m/>
    <s v="Bombeo Mecánico"/>
    <s v="Batch"/>
    <s v="M"/>
    <s v="Batch"/>
    <n v="0.97151999999999994"/>
    <n v="29.15"/>
    <n v="29.15"/>
    <n v="29.15"/>
    <n v="1"/>
    <n v="29"/>
    <n v="29"/>
    <n v="29"/>
    <s v="VAM"/>
    <m/>
    <n v="2898"/>
    <s v="B"/>
    <s v="VAM"/>
    <s v="Volcán Auca Mahuida"/>
  </r>
  <r>
    <s v="BOLLAND &amp; CIA. S.A.U"/>
    <d v="2023-12-01T00:00:00"/>
    <s v="Rincon de los Sauces"/>
    <s v="Señal Picada VAM"/>
    <s v="VAM"/>
    <x v="3"/>
    <s v="Pozo productor "/>
    <s v="VAM-27a"/>
    <s v="VAM-27a"/>
    <m/>
    <s v="Integridad y Corrosión"/>
    <s v="Biocida"/>
    <x v="6"/>
    <n v="50600926"/>
    <n v="18"/>
    <n v="8.1"/>
    <n v="9.9"/>
    <n v="2000"/>
    <n v="59.4"/>
    <n v="400"/>
    <s v="Caudal de agua entre batchs"/>
    <s v="Batch Camión"/>
    <n v="2"/>
    <n v="2"/>
    <n v="118.8"/>
    <n v="118.8"/>
    <n v="118.8"/>
    <d v="2017-10-08T00:00:00"/>
    <s v="Programado"/>
    <d v="2022-12-14T00:00:00"/>
    <s v="0328-OESTE-22"/>
    <s v="Mariana del Pozo"/>
    <m/>
    <m/>
    <m/>
    <m/>
    <s v="Bombeo Mecánico"/>
    <s v="Batch"/>
    <s v="Q"/>
    <s v="Batch"/>
    <n v="3.96"/>
    <n v="59.4"/>
    <n v="59.4"/>
    <n v="59.4"/>
    <n v="1"/>
    <n v="59"/>
    <n v="59"/>
    <n v="59"/>
    <s v="VAM"/>
    <m/>
    <n v="1845"/>
    <s v="A"/>
    <s v="VAM"/>
    <s v="Volcán Auca Mahuida"/>
  </r>
  <r>
    <s v="BOLLAND &amp; CIA. S.A.U"/>
    <d v="2023-12-01T00:00:00"/>
    <s v="Rincon de los Sauces"/>
    <s v="Señal Picada VAM"/>
    <s v="VAM"/>
    <x v="3"/>
    <s v="Pozo productor "/>
    <s v="VAM-31a"/>
    <s v="VAM-31a"/>
    <m/>
    <s v="Integridad y Corrosión"/>
    <s v="Inhibidor de corrosión"/>
    <x v="3"/>
    <n v="1000232729"/>
    <n v="39.520000000000003"/>
    <n v="35.173000000000002"/>
    <n v="4.3470000000000004"/>
    <n v="786"/>
    <n v="20"/>
    <n v="100"/>
    <s v="Caudal de agua entre batchs"/>
    <s v="Batch Camión"/>
    <n v="2"/>
    <n v="2"/>
    <n v="40"/>
    <n v="40"/>
    <n v="40"/>
    <d v="2017-01-27T00:00:00"/>
    <s v="Programado"/>
    <d v="2020-09-25T00:00:00"/>
    <s v="BND21-IT512-0920"/>
    <s v="Mariana del Pozo"/>
    <m/>
    <m/>
    <m/>
    <m/>
    <s v="Electro Sumergible"/>
    <s v="Batch"/>
    <s v="Q"/>
    <s v="Batch"/>
    <n v="0.43470000000000003"/>
    <n v="6.52"/>
    <n v="20"/>
    <n v="20"/>
    <n v="1"/>
    <n v="7"/>
    <n v="20"/>
    <n v="20"/>
    <s v="VAM"/>
    <m/>
    <n v="1916"/>
    <s v="A"/>
    <s v="VAM"/>
    <s v="Volcán Auca Mahuida"/>
  </r>
  <r>
    <s v="BOLLAND &amp; CIA. S.A.U"/>
    <d v="2023-12-01T00:00:00"/>
    <s v="Rincon de los Sauces"/>
    <s v="Señal Picada VAM"/>
    <s v="VAM"/>
    <x v="3"/>
    <s v="Pozo productor "/>
    <s v="VAM-46a"/>
    <s v="VAM-46a"/>
    <m/>
    <s v="Integridad y Corrosión"/>
    <s v="Inhibidor de corrosión"/>
    <x v="3"/>
    <n v="1000232729"/>
    <n v="29.25"/>
    <n v="5.85"/>
    <n v="23.4"/>
    <n v="780"/>
    <n v="24.57"/>
    <n v="70"/>
    <s v="Caudal de agua entre batchs"/>
    <s v="Batch Camión"/>
    <n v="2"/>
    <n v="2"/>
    <n v="49.14"/>
    <n v="49.14"/>
    <n v="49.14"/>
    <d v="2014-09-05T00:00:00"/>
    <s v="Programado"/>
    <d v="2021-06-25T00:00:00"/>
    <s v="BND21-IT641-0621"/>
    <s v="Mariana del Pozo"/>
    <m/>
    <m/>
    <m/>
    <m/>
    <s v="Bombeo Mecánico"/>
    <s v="Batch"/>
    <s v="Q"/>
    <s v="Batch"/>
    <n v="1.6379999999999999"/>
    <n v="24.57"/>
    <n v="24.57"/>
    <n v="24.57"/>
    <n v="1"/>
    <n v="25"/>
    <n v="25"/>
    <n v="25"/>
    <s v="VAM"/>
    <m/>
    <n v="2067"/>
    <s v="B"/>
    <s v="VAM"/>
    <s v="Volcán Auca Mahuida"/>
  </r>
  <r>
    <s v="BOLLAND &amp; CIA. S.A.U"/>
    <d v="2023-12-01T00:00:00"/>
    <s v="Rincon de los Sauces"/>
    <s v="Señal Picada VAM"/>
    <s v="VAM"/>
    <x v="3"/>
    <s v="Pozo productor "/>
    <s v="VAM-47a"/>
    <s v="VAM-47a"/>
    <m/>
    <s v="Integridad y Corrosión"/>
    <s v="Inhibidor de corrosión"/>
    <x v="3"/>
    <n v="1000232729"/>
    <n v="13"/>
    <n v="9.1"/>
    <n v="3.9"/>
    <n v="240"/>
    <n v="27.79"/>
    <n v="475"/>
    <s v="Caudal de agua entre batchs"/>
    <s v="Batch Camión"/>
    <n v="2"/>
    <n v="2"/>
    <n v="55.58"/>
    <n v="55.58"/>
    <n v="55.58"/>
    <d v="2015-01-13T00:00:00"/>
    <s v="Programado"/>
    <d v="2023-03-29T00:00:00"/>
    <s v="0092-OESTE-23"/>
    <s v="Mariana del Pozo"/>
    <m/>
    <m/>
    <m/>
    <m/>
    <s v="Bombeo Mecánico"/>
    <s v="Batch"/>
    <s v="Q"/>
    <s v="Batch"/>
    <n v="1.8525"/>
    <n v="27.79"/>
    <n v="27.79"/>
    <n v="27.79"/>
    <n v="1"/>
    <n v="28"/>
    <n v="28"/>
    <n v="28"/>
    <s v="VAM"/>
    <m/>
    <n v="1733"/>
    <s v="A"/>
    <s v="VAM"/>
    <s v="Volcán Auca Mahuida"/>
  </r>
  <r>
    <s v="BOLLAND &amp; CIA. S.A.U"/>
    <d v="2023-12-01T00:00:00"/>
    <s v="Rincon de los Sauces"/>
    <s v="Señal Picada VAM"/>
    <s v="VAM"/>
    <x v="3"/>
    <s v="Pozo productor "/>
    <s v="VAM-50a"/>
    <s v="VAM-50a"/>
    <m/>
    <s v="Integridad y Corrosión"/>
    <s v="Inhibidor de corrosión"/>
    <x v="3"/>
    <n v="1000232729"/>
    <n v="39"/>
    <n v="4.29"/>
    <n v="34.71"/>
    <n v="929"/>
    <n v="41.65"/>
    <n v="40"/>
    <s v="Caudal de agua entre batchs"/>
    <s v="Batch Camión"/>
    <n v="1"/>
    <n v="1"/>
    <n v="41.65"/>
    <n v="41.65"/>
    <n v="41.65"/>
    <d v="2014-03-07T00:00:00"/>
    <s v="Programado"/>
    <d v="2021-11-12T00:00:00"/>
    <s v="0277-OESTE-21"/>
    <m/>
    <m/>
    <m/>
    <m/>
    <m/>
    <s v="Bombeo Mecánico"/>
    <s v="Batch"/>
    <s v="M"/>
    <s v="Batch"/>
    <n v="1.3884000000000001"/>
    <n v="41.65"/>
    <n v="41.65"/>
    <n v="41.65"/>
    <n v="1"/>
    <n v="42"/>
    <n v="42"/>
    <n v="42"/>
    <s v="VAM"/>
    <m/>
    <n v="1831"/>
    <s v="B"/>
    <s v="VAM"/>
    <s v="Volcán Auca Mahuida"/>
  </r>
  <r>
    <s v="BOLLAND &amp; CIA. S.A.U"/>
    <d v="2023-12-01T00:00:00"/>
    <s v="Rincon de los Sauces"/>
    <s v="Señal Picada VAM"/>
    <s v="VAM"/>
    <x v="3"/>
    <s v="Pozo productor "/>
    <s v="VAM-73(d)[00]a"/>
    <s v="VAM-73(d)[00]a"/>
    <m/>
    <s v="Integridad y Corrosión"/>
    <s v="Inhibidor de corrosión"/>
    <x v="3"/>
    <n v="1000232729"/>
    <n v="14.3"/>
    <n v="9.4380000000000006"/>
    <n v="4.8620000000000001"/>
    <n v="524"/>
    <n v="20"/>
    <n v="250"/>
    <s v="Caudal de agua entre batchs"/>
    <s v="Batch Camión"/>
    <n v="2"/>
    <n v="0"/>
    <n v="40"/>
    <n v="0"/>
    <n v="0"/>
    <d v="2017-03-02T00:00:00"/>
    <s v="Programado"/>
    <d v="2019-10-10T00:00:00"/>
    <s v="BND21-IT451-1019"/>
    <s v="Mariana del Pozo"/>
    <m/>
    <m/>
    <m/>
    <m/>
    <s v="Bombeo Mecánico"/>
    <s v="Batch"/>
    <s v="Q"/>
    <s v="Batch"/>
    <n v="1.2155"/>
    <n v="18.23"/>
    <n v="20"/>
    <n v="20"/>
    <n v="1"/>
    <n v="18"/>
    <n v="20"/>
    <n v="20"/>
    <s v="VAM"/>
    <m/>
    <n v="1541"/>
    <s v="A"/>
    <s v="VAM"/>
    <s v="Volcán Auca Mahuida"/>
  </r>
  <r>
    <s v="BOLLAND &amp; CIA. S.A.U"/>
    <d v="2023-12-01T00:00:00"/>
    <s v="Rincon de los Sauces"/>
    <s v="Señal Picada VAM"/>
    <s v="VAM"/>
    <x v="3"/>
    <s v="Pozo productor "/>
    <s v="VAM-65a(d)"/>
    <s v="VAM-65a(d)"/>
    <m/>
    <s v="Aseguramiento de Flujo"/>
    <s v="Inhibidor de parafinas"/>
    <x v="7"/>
    <n v="1000544363"/>
    <n v="14.4"/>
    <n v="14.342000000000001"/>
    <n v="5.8000000000000003E-2"/>
    <n v="2477"/>
    <n v="600.21"/>
    <n v="2790"/>
    <s v="Recomendación técnica en litros (por día, mes o batch)"/>
    <s v="Batch Camión"/>
    <n v="2"/>
    <n v="1"/>
    <n v="1200.42"/>
    <n v="600.21"/>
    <n v="600.21"/>
    <d v="2021-02-21T00:00:00"/>
    <s v="Programado"/>
    <d v="2023-03-08T00:00:00"/>
    <s v="Minuta YPF 18-4-23"/>
    <s v="Mariana del Pozo"/>
    <m/>
    <m/>
    <m/>
    <m/>
    <s v="Bombeo Mecánico"/>
    <s v="Batch"/>
    <s v="Q"/>
    <s v="Batch"/>
    <n v="40.014180000000003"/>
    <n v="600.21"/>
    <n v="600.21"/>
    <n v="600.21"/>
    <n v="1"/>
    <n v="600"/>
    <n v="600"/>
    <n v="600"/>
    <s v="VAM"/>
    <m/>
    <n v="1624"/>
    <s v="A"/>
    <s v="VAM"/>
    <s v="Volcán Auca Mahuid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1E1F7F-45C9-4CD6-A279-24FDDD01F625}" name="TablaDinámica3" cacheId="65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49:C224" firstHeaderRow="1" firstDataRow="1" firstDataCol="1" rowPageCount="3" colPageCount="1"/>
  <pivotFields count="56">
    <pivotField showAll="0"/>
    <pivotField showAll="0"/>
    <pivotField showAll="0"/>
    <pivotField showAll="0"/>
    <pivotField showAll="0"/>
    <pivotField axis="axisPage" showAll="0">
      <items count="6">
        <item x="3"/>
        <item x="0"/>
        <item x="1"/>
        <item x="2"/>
        <item x="4"/>
        <item t="default"/>
      </items>
    </pivotField>
    <pivotField showAll="0"/>
    <pivotField axis="axisRow" showAll="0">
      <items count="284">
        <item x="200"/>
        <item x="113"/>
        <item x="0"/>
        <item x="2"/>
        <item x="3"/>
        <item x="164"/>
        <item x="174"/>
        <item x="169"/>
        <item x="7"/>
        <item x="170"/>
        <item x="155"/>
        <item x="163"/>
        <item x="4"/>
        <item x="158"/>
        <item x="159"/>
        <item x="107"/>
        <item x="5"/>
        <item x="165"/>
        <item x="166"/>
        <item x="175"/>
        <item x="9"/>
        <item x="176"/>
        <item x="177"/>
        <item x="178"/>
        <item x="10"/>
        <item x="179"/>
        <item x="180"/>
        <item x="8"/>
        <item x="162"/>
        <item x="157"/>
        <item x="171"/>
        <item x="167"/>
        <item x="172"/>
        <item x="160"/>
        <item x="173"/>
        <item x="161"/>
        <item x="181"/>
        <item x="6"/>
        <item x="182"/>
        <item x="168"/>
        <item x="114"/>
        <item x="115"/>
        <item x="144"/>
        <item x="13"/>
        <item x="14"/>
        <item x="15"/>
        <item x="16"/>
        <item x="183"/>
        <item x="17"/>
        <item x="18"/>
        <item x="19"/>
        <item x="20"/>
        <item x="46"/>
        <item x="21"/>
        <item x="22"/>
        <item m="1" x="282"/>
        <item x="23"/>
        <item x="24"/>
        <item x="25"/>
        <item x="38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9"/>
        <item x="152"/>
        <item x="40"/>
        <item x="41"/>
        <item x="42"/>
        <item x="43"/>
        <item x="44"/>
        <item x="45"/>
        <item x="55"/>
        <item x="150"/>
        <item x="214"/>
        <item x="251"/>
        <item x="47"/>
        <item x="185"/>
        <item x="108"/>
        <item x="267"/>
        <item x="85"/>
        <item x="104"/>
        <item x="57"/>
        <item x="195"/>
        <item x="223"/>
        <item x="217"/>
        <item x="145"/>
        <item x="71"/>
        <item x="218"/>
        <item x="252"/>
        <item x="253"/>
        <item x="254"/>
        <item x="148"/>
        <item x="109"/>
        <item x="219"/>
        <item x="255"/>
        <item x="224"/>
        <item x="220"/>
        <item x="221"/>
        <item x="78"/>
        <item x="48"/>
        <item x="79"/>
        <item x="80"/>
        <item x="187"/>
        <item x="56"/>
        <item x="256"/>
        <item x="188"/>
        <item x="72"/>
        <item x="257"/>
        <item x="268"/>
        <item x="105"/>
        <item x="49"/>
        <item x="258"/>
        <item x="191"/>
        <item x="259"/>
        <item x="209"/>
        <item x="58"/>
        <item x="59"/>
        <item x="260"/>
        <item x="261"/>
        <item x="262"/>
        <item x="86"/>
        <item x="50"/>
        <item x="106"/>
        <item x="269"/>
        <item x="270"/>
        <item x="189"/>
        <item x="208"/>
        <item x="225"/>
        <item x="83"/>
        <item x="110"/>
        <item x="51"/>
        <item x="87"/>
        <item x="52"/>
        <item x="60"/>
        <item x="66"/>
        <item x="190"/>
        <item x="271"/>
        <item x="226"/>
        <item x="193"/>
        <item x="263"/>
        <item x="264"/>
        <item x="227"/>
        <item x="228"/>
        <item x="229"/>
        <item x="154"/>
        <item x="230"/>
        <item x="194"/>
        <item x="231"/>
        <item x="88"/>
        <item x="232"/>
        <item x="233"/>
        <item x="89"/>
        <item x="61"/>
        <item x="196"/>
        <item x="197"/>
        <item x="234"/>
        <item x="91"/>
        <item x="235"/>
        <item x="92"/>
        <item x="236"/>
        <item x="111"/>
        <item x="272"/>
        <item x="210"/>
        <item x="62"/>
        <item x="93"/>
        <item x="237"/>
        <item x="238"/>
        <item x="239"/>
        <item x="265"/>
        <item x="240"/>
        <item x="63"/>
        <item x="241"/>
        <item x="94"/>
        <item x="242"/>
        <item x="95"/>
        <item x="96"/>
        <item x="243"/>
        <item x="97"/>
        <item x="244"/>
        <item x="54"/>
        <item x="69"/>
        <item x="246"/>
        <item x="198"/>
        <item x="98"/>
        <item x="247"/>
        <item x="248"/>
        <item x="99"/>
        <item x="100"/>
        <item x="101"/>
        <item x="201"/>
        <item x="65"/>
        <item x="245"/>
        <item x="202"/>
        <item x="81"/>
        <item x="273"/>
        <item x="274"/>
        <item x="275"/>
        <item x="67"/>
        <item x="68"/>
        <item x="103"/>
        <item x="249"/>
        <item x="102"/>
        <item x="215"/>
        <item x="184"/>
        <item x="203"/>
        <item x="186"/>
        <item x="64"/>
        <item x="199"/>
        <item x="73"/>
        <item x="211"/>
        <item x="149"/>
        <item x="212"/>
        <item x="204"/>
        <item x="205"/>
        <item x="206"/>
        <item x="70"/>
        <item x="277"/>
        <item x="112"/>
        <item x="146"/>
        <item x="74"/>
        <item x="207"/>
        <item x="276"/>
        <item x="278"/>
        <item x="75"/>
        <item x="53"/>
        <item x="76"/>
        <item x="77"/>
        <item x="216"/>
        <item x="222"/>
        <item x="82"/>
        <item x="266"/>
        <item x="151"/>
        <item x="84"/>
        <item x="279"/>
        <item x="213"/>
        <item x="280"/>
        <item x="250"/>
        <item x="142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47"/>
        <item x="128"/>
        <item x="129"/>
        <item x="281"/>
        <item x="130"/>
        <item x="131"/>
        <item x="132"/>
        <item x="133"/>
        <item x="134"/>
        <item x="136"/>
        <item x="137"/>
        <item x="138"/>
        <item x="143"/>
        <item x="127"/>
        <item x="139"/>
        <item x="140"/>
        <item x="141"/>
        <item x="12"/>
        <item x="1"/>
        <item x="135"/>
        <item x="153"/>
        <item x="156"/>
        <item x="90"/>
        <item x="192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1"/>
        <item h="1"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0"/>
        <item x="1"/>
        <item h="1" m="1" x="2"/>
        <item t="default"/>
      </items>
    </pivotField>
    <pivotField showAll="0"/>
  </pivotFields>
  <rowFields count="1">
    <field x="7"/>
  </rowFields>
  <rowItems count="175">
    <i>
      <x/>
    </i>
    <i>
      <x v="3"/>
    </i>
    <i>
      <x v="5"/>
    </i>
    <i>
      <x v="6"/>
    </i>
    <i>
      <x v="7"/>
    </i>
    <i>
      <x v="8"/>
    </i>
    <i>
      <x v="9"/>
    </i>
    <i>
      <x v="10"/>
    </i>
    <i>
      <x v="13"/>
    </i>
    <i>
      <x v="14"/>
    </i>
    <i>
      <x v="15"/>
    </i>
    <i>
      <x v="19"/>
    </i>
    <i>
      <x v="21"/>
    </i>
    <i>
      <x v="22"/>
    </i>
    <i>
      <x v="23"/>
    </i>
    <i>
      <x v="24"/>
    </i>
    <i>
      <x v="25"/>
    </i>
    <i>
      <x v="26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  <i>
      <x v="37"/>
    </i>
    <i>
      <x v="39"/>
    </i>
    <i>
      <x v="47"/>
    </i>
    <i>
      <x v="48"/>
    </i>
    <i>
      <x v="59"/>
    </i>
    <i>
      <x v="64"/>
    </i>
    <i>
      <x v="73"/>
    </i>
    <i>
      <x v="74"/>
    </i>
    <i>
      <x v="75"/>
    </i>
    <i>
      <x v="77"/>
    </i>
    <i>
      <x v="80"/>
    </i>
    <i>
      <x v="81"/>
    </i>
    <i>
      <x v="82"/>
    </i>
    <i>
      <x v="85"/>
    </i>
    <i>
      <x v="86"/>
    </i>
    <i>
      <x v="87"/>
    </i>
    <i>
      <x v="88"/>
    </i>
    <i>
      <x v="90"/>
    </i>
    <i>
      <x v="91"/>
    </i>
    <i>
      <x v="92"/>
    </i>
    <i>
      <x v="93"/>
    </i>
    <i>
      <x v="94"/>
    </i>
    <i>
      <x v="96"/>
    </i>
    <i>
      <x v="98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3"/>
    </i>
    <i>
      <x v="114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8"/>
    </i>
    <i>
      <x v="129"/>
    </i>
    <i>
      <x v="130"/>
    </i>
    <i>
      <x v="132"/>
    </i>
    <i>
      <x v="133"/>
    </i>
    <i>
      <x v="134"/>
    </i>
    <i>
      <x v="135"/>
    </i>
    <i>
      <x v="136"/>
    </i>
    <i>
      <x v="138"/>
    </i>
    <i>
      <x v="139"/>
    </i>
    <i>
      <x v="141"/>
    </i>
    <i>
      <x v="142"/>
    </i>
    <i>
      <x v="143"/>
    </i>
    <i>
      <x v="144"/>
    </i>
    <i>
      <x v="146"/>
    </i>
    <i>
      <x v="147"/>
    </i>
    <i>
      <x v="148"/>
    </i>
    <i>
      <x v="150"/>
    </i>
    <i>
      <x v="151"/>
    </i>
    <i>
      <x v="152"/>
    </i>
    <i>
      <x v="153"/>
    </i>
    <i>
      <x v="154"/>
    </i>
    <i>
      <x v="156"/>
    </i>
    <i>
      <x v="157"/>
    </i>
    <i>
      <x v="158"/>
    </i>
    <i>
      <x v="159"/>
    </i>
    <i>
      <x v="160"/>
    </i>
    <i>
      <x v="163"/>
    </i>
    <i>
      <x v="164"/>
    </i>
    <i>
      <x v="165"/>
    </i>
    <i>
      <x v="166"/>
    </i>
    <i>
      <x v="168"/>
    </i>
    <i>
      <x v="169"/>
    </i>
    <i>
      <x v="170"/>
    </i>
    <i>
      <x v="172"/>
    </i>
    <i>
      <x v="173"/>
    </i>
    <i>
      <x v="174"/>
    </i>
    <i>
      <x v="175"/>
    </i>
    <i>
      <x v="178"/>
    </i>
    <i>
      <x v="179"/>
    </i>
    <i>
      <x v="180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1"/>
    </i>
    <i>
      <x v="193"/>
    </i>
    <i>
      <x v="194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1"/>
    </i>
    <i>
      <x v="212"/>
    </i>
    <i>
      <x v="213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5"/>
    </i>
    <i>
      <x v="226"/>
    </i>
    <i>
      <x v="227"/>
    </i>
    <i>
      <x v="229"/>
    </i>
    <i>
      <x v="230"/>
    </i>
    <i>
      <x v="231"/>
    </i>
    <i>
      <x v="234"/>
    </i>
    <i>
      <x v="236"/>
    </i>
    <i>
      <x v="237"/>
    </i>
    <i>
      <x v="239"/>
    </i>
    <i>
      <x v="242"/>
    </i>
    <i>
      <x v="243"/>
    </i>
    <i>
      <x v="244"/>
    </i>
    <i>
      <x v="245"/>
    </i>
    <i>
      <x v="248"/>
    </i>
    <i>
      <x v="254"/>
    </i>
    <i>
      <x v="258"/>
    </i>
    <i>
      <x v="259"/>
    </i>
    <i>
      <x v="260"/>
    </i>
    <i>
      <x v="261"/>
    </i>
    <i>
      <x v="263"/>
    </i>
    <i>
      <x v="264"/>
    </i>
    <i>
      <x v="265"/>
    </i>
    <i>
      <x v="266"/>
    </i>
    <i>
      <x v="270"/>
    </i>
    <i>
      <x v="278"/>
    </i>
    <i>
      <x v="279"/>
    </i>
    <i t="grand">
      <x/>
    </i>
  </rowItems>
  <colItems count="1">
    <i/>
  </colItems>
  <pageFields count="3">
    <pageField fld="5" hier="-1"/>
    <pageField fld="37" hier="-1"/>
    <pageField fld="54" hier="-1"/>
  </pageFields>
  <dataFields count="1">
    <dataField name="Suma de Dias de tratamiento - Batchs/mes REALES" fld="23" baseField="0" baseItem="0"/>
  </dataFields>
  <formats count="7">
    <format dxfId="119">
      <pivotArea collapsedLevelsAreSubtotals="1" fieldPosition="0">
        <references count="1">
          <reference field="7" count="170">
            <x v="0"/>
            <x v="3"/>
            <x v="5"/>
            <x v="6"/>
            <x v="7"/>
            <x v="8"/>
            <x v="9"/>
            <x v="10"/>
            <x v="11"/>
            <x v="13"/>
            <x v="14"/>
            <x v="15"/>
            <x v="17"/>
            <x v="18"/>
            <x v="19"/>
            <x v="21"/>
            <x v="22"/>
            <x v="23"/>
            <x v="25"/>
            <x v="26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7"/>
            <x v="48"/>
            <x v="54"/>
            <x v="58"/>
            <x v="72"/>
            <x v="73"/>
            <x v="74"/>
            <x v="75"/>
            <x v="77"/>
            <x v="80"/>
            <x v="81"/>
            <x v="82"/>
            <x v="83"/>
            <x v="85"/>
            <x v="86"/>
            <x v="87"/>
            <x v="88"/>
            <x v="90"/>
            <x v="91"/>
            <x v="92"/>
            <x v="93"/>
            <x v="95"/>
            <x v="96"/>
            <x v="97"/>
            <x v="98"/>
            <x v="99"/>
            <x v="101"/>
            <x v="102"/>
            <x v="103"/>
            <x v="104"/>
            <x v="105"/>
            <x v="106"/>
            <x v="107"/>
            <x v="109"/>
            <x v="110"/>
            <x v="111"/>
            <x v="112"/>
            <x v="113"/>
            <x v="114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2"/>
            <x v="133"/>
            <x v="134"/>
            <x v="135"/>
            <x v="136"/>
            <x v="138"/>
            <x v="139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7"/>
            <x v="188"/>
            <x v="189"/>
            <x v="190"/>
            <x v="191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6"/>
            <x v="218"/>
            <x v="219"/>
            <x v="220"/>
            <x v="221"/>
            <x v="222"/>
          </reference>
        </references>
      </pivotArea>
    </format>
    <format dxfId="118">
      <pivotArea field="7" type="button" dataOnly="0" labelOnly="1" outline="0" axis="axisRow" fieldPosition="0"/>
    </format>
    <format dxfId="117">
      <pivotArea dataOnly="0" labelOnly="1" fieldPosition="0">
        <references count="1">
          <reference field="7" count="49">
            <x v="0"/>
            <x v="3"/>
            <x v="5"/>
            <x v="6"/>
            <x v="7"/>
            <x v="8"/>
            <x v="9"/>
            <x v="10"/>
            <x v="11"/>
            <x v="13"/>
            <x v="14"/>
            <x v="15"/>
            <x v="17"/>
            <x v="18"/>
            <x v="19"/>
            <x v="21"/>
            <x v="22"/>
            <x v="23"/>
            <x v="25"/>
            <x v="26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7"/>
            <x v="48"/>
            <x v="54"/>
            <x v="58"/>
            <x v="72"/>
            <x v="73"/>
            <x v="74"/>
            <x v="75"/>
            <x v="77"/>
            <x v="80"/>
            <x v="81"/>
            <x v="82"/>
            <x v="83"/>
            <x v="85"/>
            <x v="86"/>
            <x v="87"/>
            <x v="88"/>
          </reference>
        </references>
      </pivotArea>
    </format>
    <format dxfId="116">
      <pivotArea dataOnly="0" labelOnly="1" fieldPosition="0">
        <references count="1">
          <reference field="7" count="49">
            <x v="90"/>
            <x v="91"/>
            <x v="92"/>
            <x v="93"/>
            <x v="95"/>
            <x v="96"/>
            <x v="97"/>
            <x v="98"/>
            <x v="99"/>
            <x v="101"/>
            <x v="102"/>
            <x v="103"/>
            <x v="104"/>
            <x v="105"/>
            <x v="106"/>
            <x v="107"/>
            <x v="109"/>
            <x v="110"/>
            <x v="111"/>
            <x v="112"/>
            <x v="113"/>
            <x v="114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2"/>
            <x v="133"/>
            <x v="134"/>
            <x v="135"/>
            <x v="136"/>
            <x v="138"/>
            <x v="139"/>
            <x v="141"/>
            <x v="142"/>
            <x v="143"/>
            <x v="144"/>
            <x v="145"/>
          </reference>
        </references>
      </pivotArea>
    </format>
    <format dxfId="115">
      <pivotArea dataOnly="0" labelOnly="1" fieldPosition="0">
        <references count="1">
          <reference field="7" count="50"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7"/>
            <x v="188"/>
            <x v="189"/>
            <x v="190"/>
            <x v="191"/>
            <x v="193"/>
            <x v="194"/>
            <x v="195"/>
            <x v="196"/>
            <x v="197"/>
            <x v="198"/>
          </reference>
        </references>
      </pivotArea>
    </format>
    <format dxfId="114">
      <pivotArea dataOnly="0" labelOnly="1" fieldPosition="0">
        <references count="1">
          <reference field="7" count="22"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6"/>
            <x v="218"/>
            <x v="219"/>
            <x v="220"/>
            <x v="221"/>
            <x v="222"/>
          </reference>
        </references>
      </pivotArea>
    </format>
    <format dxfId="11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33D2ED-4C0E-4E3F-BC98-757900285BDB}" name="TablaDinámica2" cacheId="64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41:B42" firstHeaderRow="1" firstDataRow="1" firstDataCol="0" rowPageCount="3" colPageCount="1"/>
  <pivotFields count="56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19">
        <item x="8"/>
        <item x="6"/>
        <item x="3"/>
        <item h="1" x="12"/>
        <item x="1"/>
        <item x="11"/>
        <item x="10"/>
        <item x="9"/>
        <item x="15"/>
        <item x="5"/>
        <item x="13"/>
        <item x="4"/>
        <item x="7"/>
        <item x="14"/>
        <item x="2"/>
        <item x="0"/>
        <item x="17"/>
        <item h="1"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0"/>
        <item x="1"/>
        <item h="1" m="1" x="2"/>
        <item t="default"/>
      </items>
    </pivotField>
    <pivotField showAll="0"/>
  </pivotFields>
  <rowItems count="1">
    <i/>
  </rowItems>
  <colItems count="1">
    <i/>
  </colItems>
  <pageFields count="3">
    <pageField fld="21" hier="-1"/>
    <pageField fld="54" hier="-1"/>
    <pageField fld="12" hier="-1"/>
  </pageFields>
  <dataFields count="1">
    <dataField name="Cuenta de Punto de aplicación" fld="8" subtotal="count" baseField="0" baseItem="0"/>
  </dataFields>
  <formats count="3">
    <format dxfId="122">
      <pivotArea type="all" dataOnly="0" outline="0" fieldPosition="0"/>
    </format>
    <format dxfId="121">
      <pivotArea outline="0" collapsedLevelsAreSubtotals="1" fieldPosition="0"/>
    </format>
    <format dxfId="12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E3ACF6-10AE-4468-BB88-DE2B8AAD285F}" name="TablaDinámica4" cacheId="8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59:C262" firstHeaderRow="1" firstDataRow="1" firstDataCol="1"/>
  <pivotFields count="8"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uenta de Cantidad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43C4D1-357C-4A56-8FEB-593A9EF88281}" name="TablaDinámica6" cacheId="62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02:C205" firstHeaderRow="1" firstDataRow="1" firstDataCol="1" rowPageCount="1" colPageCount="1"/>
  <pivotFields count="8">
    <pivotField showAll="0"/>
    <pivotField showAll="0"/>
    <pivotField showAll="0"/>
    <pivotField showAll="0"/>
    <pivotField axis="axisPage" multipleItemSelectionAllowed="1" showAll="0">
      <items count="6">
        <item m="1" x="3"/>
        <item x="1"/>
        <item m="1" x="4"/>
        <item x="0"/>
        <item m="1" x="2"/>
        <item t="default"/>
      </items>
    </pivotField>
    <pivotField axis="axisRow" showAll="0">
      <items count="6">
        <item x="0"/>
        <item x="1"/>
        <item m="1" x="3"/>
        <item m="1" x="2"/>
        <item m="1" x="4"/>
        <item t="default"/>
      </items>
    </pivotField>
    <pivotField dataField="1" showAll="0"/>
    <pivotField showAll="0"/>
  </pivotFields>
  <rowFields count="1">
    <field x="5"/>
  </rowFields>
  <rowItems count="3">
    <i>
      <x/>
    </i>
    <i>
      <x v="1"/>
    </i>
    <i t="grand">
      <x/>
    </i>
  </rowItems>
  <colItems count="1">
    <i/>
  </colItems>
  <pageFields count="1">
    <pageField fld="4" hier="-1"/>
  </pageFields>
  <dataFields count="1">
    <dataField name="Suma de Cantidad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1F222E-0AEA-4766-A045-5D03108B3562}" name="TablaDinámica5" cacheId="67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175:C192" firstHeaderRow="1" firstDataRow="1" firstDataCol="1" rowPageCount="1" colPageCount="1"/>
  <pivotFields count="54">
    <pivotField showAll="0"/>
    <pivotField showAll="0"/>
    <pivotField showAll="0"/>
    <pivotField showAll="0"/>
    <pivotField showAll="0"/>
    <pivotField axis="axisPage" multipleItemSelectionAllowed="1" showAll="0">
      <items count="6">
        <item x="3"/>
        <item x="0"/>
        <item x="1"/>
        <item x="2"/>
        <item m="1" x="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8">
        <item x="8"/>
        <item x="6"/>
        <item x="3"/>
        <item x="12"/>
        <item x="1"/>
        <item x="11"/>
        <item x="10"/>
        <item x="9"/>
        <item x="15"/>
        <item x="5"/>
        <item x="13"/>
        <item x="4"/>
        <item x="7"/>
        <item x="14"/>
        <item x="2"/>
        <item x="0"/>
        <item m="1"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1">
    <pageField fld="5" hier="-1"/>
  </pageFields>
  <dataFields count="1">
    <dataField name="Suma de Consumo a pagar Mes [litros/mes]" fld="26" baseField="1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2A0453-CF2F-45AE-AFA8-36243C5A8EC2}" name="TablaDinámica9" cacheId="62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04:C205" firstHeaderRow="1" firstDataRow="1" firstDataCol="1" rowPageCount="1" colPageCount="1"/>
  <pivotFields count="8">
    <pivotField showAll="0"/>
    <pivotField showAll="0"/>
    <pivotField showAll="0"/>
    <pivotField showAll="0"/>
    <pivotField axis="axisPage" multipleItemSelectionAllowed="1" showAll="0">
      <items count="6">
        <item m="1" x="3"/>
        <item h="1" x="1"/>
        <item h="1" m="1" x="4"/>
        <item h="1" x="0"/>
        <item h="1" m="1" x="2"/>
        <item t="default"/>
      </items>
    </pivotField>
    <pivotField axis="axisRow" showAll="0">
      <items count="6">
        <item x="0"/>
        <item x="1"/>
        <item m="1" x="3"/>
        <item m="1" x="2"/>
        <item m="1" x="4"/>
        <item t="default"/>
      </items>
    </pivotField>
    <pivotField dataField="1" showAll="0"/>
    <pivotField showAll="0"/>
  </pivotFields>
  <rowFields count="1">
    <field x="5"/>
  </rowFields>
  <rowItems count="1">
    <i t="grand">
      <x/>
    </i>
  </rowItems>
  <colItems count="1">
    <i/>
  </colItems>
  <pageFields count="1">
    <pageField fld="4" hier="-1"/>
  </pageFields>
  <dataFields count="1">
    <dataField name="Suma de Cantidad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9CC909-DE01-4939-ABD7-F1B842708F21}" name="TablaDinámica7" cacheId="5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176:C189" firstHeaderRow="1" firstDataRow="1" firstDataCol="1" rowPageCount="2" colPageCount="1"/>
  <pivotFields count="55">
    <pivotField showAll="0"/>
    <pivotField showAll="0"/>
    <pivotField showAll="0"/>
    <pivotField showAll="0"/>
    <pivotField showAll="0"/>
    <pivotField axis="axisPage" multipleItemSelectionAllowed="1" showAll="0">
      <items count="6">
        <item h="1" x="3"/>
        <item x="0"/>
        <item h="1" x="1"/>
        <item h="1" x="2"/>
        <item h="1" m="1" x="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8">
        <item x="8"/>
        <item x="6"/>
        <item x="3"/>
        <item x="12"/>
        <item x="1"/>
        <item x="11"/>
        <item x="10"/>
        <item x="9"/>
        <item x="15"/>
        <item x="5"/>
        <item x="13"/>
        <item x="4"/>
        <item x="7"/>
        <item x="14"/>
        <item x="2"/>
        <item x="0"/>
        <item m="1"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13">
    <i>
      <x/>
    </i>
    <i>
      <x v="1"/>
    </i>
    <i>
      <x v="2"/>
    </i>
    <i>
      <x v="3"/>
    </i>
    <i>
      <x v="4"/>
    </i>
    <i>
      <x v="5"/>
    </i>
    <i>
      <x v="7"/>
    </i>
    <i>
      <x v="10"/>
    </i>
    <i>
      <x v="12"/>
    </i>
    <i>
      <x v="13"/>
    </i>
    <i>
      <x v="14"/>
    </i>
    <i>
      <x v="15"/>
    </i>
    <i t="grand">
      <x/>
    </i>
  </rowItems>
  <colItems count="1">
    <i/>
  </colItems>
  <pageFields count="2">
    <pageField fld="37" hier="-1"/>
    <pageField fld="5" hier="-1"/>
  </pageFields>
  <dataFields count="1">
    <dataField name="Suma de Consumo a pagar Mes [litros/mes]" fld="26" baseField="12" baseItem="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7673CB-6F9F-4549-8A72-F61BF977D716}" name="TablaDinámica13" cacheId="5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176:C184" firstHeaderRow="1" firstDataRow="1" firstDataCol="1" rowPageCount="2" colPageCount="1"/>
  <pivotFields count="55">
    <pivotField showAll="0"/>
    <pivotField showAll="0"/>
    <pivotField showAll="0"/>
    <pivotField showAll="0"/>
    <pivotField showAll="0"/>
    <pivotField axis="axisPage" multipleItemSelectionAllowed="1" showAll="0">
      <items count="6">
        <item h="1" x="3"/>
        <item h="1" x="0"/>
        <item x="1"/>
        <item h="1" x="2"/>
        <item h="1" m="1" x="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8">
        <item x="8"/>
        <item x="6"/>
        <item x="3"/>
        <item x="12"/>
        <item x="1"/>
        <item x="11"/>
        <item x="10"/>
        <item x="9"/>
        <item x="15"/>
        <item x="5"/>
        <item x="13"/>
        <item x="4"/>
        <item x="7"/>
        <item x="14"/>
        <item x="2"/>
        <item x="0"/>
        <item m="1"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8">
    <i>
      <x v="1"/>
    </i>
    <i>
      <x v="2"/>
    </i>
    <i>
      <x v="4"/>
    </i>
    <i>
      <x v="9"/>
    </i>
    <i>
      <x v="11"/>
    </i>
    <i>
      <x v="12"/>
    </i>
    <i>
      <x v="14"/>
    </i>
    <i t="grand">
      <x/>
    </i>
  </rowItems>
  <colItems count="1">
    <i/>
  </colItems>
  <pageFields count="2">
    <pageField fld="37" hier="-1"/>
    <pageField fld="5" hier="-1"/>
  </pageFields>
  <dataFields count="1">
    <dataField name="Suma de Consumo a pagar Mes [litros/mes]" fld="26" baseField="12" baseItem="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2FDE3B-6690-4901-BC7F-ACCE470204A5}" name="TablaDinámica12" cacheId="62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04:C206" firstHeaderRow="1" firstDataRow="1" firstDataCol="1" rowPageCount="1" colPageCount="1"/>
  <pivotFields count="8">
    <pivotField showAll="0"/>
    <pivotField showAll="0"/>
    <pivotField showAll="0"/>
    <pivotField showAll="0"/>
    <pivotField axis="axisPage" multipleItemSelectionAllowed="1" showAll="0">
      <items count="6">
        <item h="1" m="1" x="3"/>
        <item x="1"/>
        <item h="1" m="1" x="4"/>
        <item h="1" x="0"/>
        <item m="1" x="2"/>
        <item t="default"/>
      </items>
    </pivotField>
    <pivotField axis="axisRow" showAll="0">
      <items count="6">
        <item x="0"/>
        <item x="1"/>
        <item m="1" x="3"/>
        <item m="1" x="2"/>
        <item m="1" x="4"/>
        <item t="default"/>
      </items>
    </pivotField>
    <pivotField dataField="1" showAll="0"/>
    <pivotField showAll="0"/>
  </pivotFields>
  <rowFields count="1">
    <field x="5"/>
  </rowFields>
  <rowItems count="2">
    <i>
      <x v="1"/>
    </i>
    <i t="grand">
      <x/>
    </i>
  </rowItems>
  <colItems count="1">
    <i/>
  </colItems>
  <pageFields count="1">
    <pageField fld="4" hier="-1"/>
  </pageFields>
  <dataFields count="1">
    <dataField name="Suma de Cantidad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66BA87-9FCC-45AE-8B1D-426623B2EAC3}" name="TablaDinámica14" cacheId="62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04:C205" firstHeaderRow="1" firstDataRow="1" firstDataCol="1" rowPageCount="1" colPageCount="1"/>
  <pivotFields count="8">
    <pivotField showAll="0"/>
    <pivotField showAll="0"/>
    <pivotField showAll="0"/>
    <pivotField showAll="0"/>
    <pivotField axis="axisPage" multipleItemSelectionAllowed="1" showAll="0">
      <items count="6">
        <item h="1" m="1" x="3"/>
        <item h="1" x="1"/>
        <item m="1" x="4"/>
        <item h="1" x="0"/>
        <item h="1" m="1" x="2"/>
        <item t="default"/>
      </items>
    </pivotField>
    <pivotField axis="axisRow" showAll="0">
      <items count="6">
        <item x="0"/>
        <item x="1"/>
        <item m="1" x="3"/>
        <item m="1" x="2"/>
        <item m="1" x="4"/>
        <item t="default"/>
      </items>
    </pivotField>
    <pivotField dataField="1" showAll="0"/>
    <pivotField showAll="0"/>
  </pivotFields>
  <rowFields count="1">
    <field x="5"/>
  </rowFields>
  <rowItems count="1">
    <i t="grand">
      <x/>
    </i>
  </rowItems>
  <colItems count="1">
    <i/>
  </colItems>
  <pageFields count="1">
    <pageField fld="4" hier="-1"/>
  </pageFields>
  <dataFields count="1">
    <dataField name="Suma de Cantidad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02AB00-C592-4467-A160-CE99A77B56A7}" name="TablaDinámica15" cacheId="5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176:C185" firstHeaderRow="1" firstDataRow="1" firstDataCol="1" rowPageCount="2" colPageCount="1"/>
  <pivotFields count="55">
    <pivotField showAll="0"/>
    <pivotField showAll="0"/>
    <pivotField showAll="0"/>
    <pivotField showAll="0"/>
    <pivotField showAll="0"/>
    <pivotField axis="axisPage" multipleItemSelectionAllowed="1" showAll="0">
      <items count="6">
        <item h="1" x="3"/>
        <item h="1" x="0"/>
        <item h="1" x="1"/>
        <item x="2"/>
        <item h="1" m="1" x="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8">
        <item x="8"/>
        <item x="6"/>
        <item x="3"/>
        <item x="12"/>
        <item x="1"/>
        <item x="11"/>
        <item x="10"/>
        <item x="9"/>
        <item x="15"/>
        <item x="5"/>
        <item x="13"/>
        <item x="4"/>
        <item x="7"/>
        <item x="14"/>
        <item x="2"/>
        <item x="0"/>
        <item m="1"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15"/>
    </i>
    <i t="grand">
      <x/>
    </i>
  </rowItems>
  <colItems count="1">
    <i/>
  </colItems>
  <pageFields count="2">
    <pageField fld="37" hier="-1"/>
    <pageField fld="5" hier="-1"/>
  </pageFields>
  <dataFields count="1">
    <dataField name="Suma de Consumo a pagar Mes [litros/mes]" fld="26" baseField="12" baseItem="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985431-9652-49E0-89DC-9EFD2C19B3CD}" name="TablaDinámica19" cacheId="5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176:C187" firstHeaderRow="1" firstDataRow="1" firstDataCol="1" rowPageCount="2" colPageCount="1"/>
  <pivotFields count="55">
    <pivotField showAll="0"/>
    <pivotField showAll="0"/>
    <pivotField showAll="0"/>
    <pivotField showAll="0"/>
    <pivotField showAll="0"/>
    <pivotField axis="axisPage" multipleItemSelectionAllowed="1" showAll="0">
      <items count="6">
        <item x="3"/>
        <item h="1" x="0"/>
        <item h="1" x="1"/>
        <item h="1" x="2"/>
        <item h="1" m="1" x="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8">
        <item x="8"/>
        <item x="6"/>
        <item x="3"/>
        <item x="12"/>
        <item x="1"/>
        <item x="11"/>
        <item x="10"/>
        <item x="9"/>
        <item x="15"/>
        <item x="5"/>
        <item x="13"/>
        <item x="4"/>
        <item x="7"/>
        <item x="14"/>
        <item x="2"/>
        <item x="0"/>
        <item m="1"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11">
    <i>
      <x/>
    </i>
    <i>
      <x v="1"/>
    </i>
    <i>
      <x v="2"/>
    </i>
    <i>
      <x v="4"/>
    </i>
    <i>
      <x v="5"/>
    </i>
    <i>
      <x v="7"/>
    </i>
    <i>
      <x v="8"/>
    </i>
    <i>
      <x v="11"/>
    </i>
    <i>
      <x v="12"/>
    </i>
    <i>
      <x v="15"/>
    </i>
    <i t="grand">
      <x/>
    </i>
  </rowItems>
  <colItems count="1">
    <i/>
  </colItems>
  <pageFields count="2">
    <pageField fld="37" hier="-1"/>
    <pageField fld="5" hier="-1"/>
  </pageFields>
  <dataFields count="1">
    <dataField name="Suma de Consumo a pagar Mes [litros/mes]" fld="26" baseField="12" baseItem="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38A977-6BCF-40EE-B1A1-C815E69A48DF}" name="TablaDinámica18" cacheId="62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04:C206" firstHeaderRow="1" firstDataRow="1" firstDataCol="1" rowPageCount="1" colPageCount="1"/>
  <pivotFields count="8">
    <pivotField showAll="0"/>
    <pivotField showAll="0"/>
    <pivotField showAll="0"/>
    <pivotField showAll="0"/>
    <pivotField axis="axisPage" multipleItemSelectionAllowed="1" showAll="0">
      <items count="6">
        <item h="1" m="1" x="3"/>
        <item h="1" x="1"/>
        <item h="1" m="1" x="4"/>
        <item x="0"/>
        <item h="1" m="1" x="2"/>
        <item t="default"/>
      </items>
    </pivotField>
    <pivotField axis="axisRow" showAll="0">
      <items count="6">
        <item x="0"/>
        <item x="1"/>
        <item m="1" x="3"/>
        <item m="1" x="2"/>
        <item m="1" x="4"/>
        <item t="default"/>
      </items>
    </pivotField>
    <pivotField dataField="1" showAll="0"/>
    <pivotField showAll="0"/>
  </pivotFields>
  <rowFields count="1">
    <field x="5"/>
  </rowFields>
  <rowItems count="2">
    <i>
      <x/>
    </i>
    <i t="grand">
      <x/>
    </i>
  </rowItems>
  <colItems count="1">
    <i/>
  </colItems>
  <pageFields count="1">
    <pageField fld="4" hier="-1"/>
  </pageFields>
  <dataFields count="1">
    <dataField name="Suma de Cantidad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T8" dT="2021-11-23T21:34:54.02" personId="{57685FA4-E3AA-43D2-BE22-3199194AD273}" id="{FB51092C-4C5E-4CEC-9E4A-463076C4C287}">
    <text>Bajo a 1300 ppm (1000) 4 l/d</text>
  </threadedComment>
  <threadedComment ref="M50" dT="2023-09-06T15:28:45.39" personId="{EB2A350F-4EE6-4B1E-BF61-107F5E08657E}" id="{4A610FC2-DC5C-4255-9E51-52C021F03209}">
    <text>Cambio de PQ desde el 31.08.23</text>
  </threadedComment>
  <threadedComment ref="T101" dT="2021-11-23T21:35:43.93" personId="{57685FA4-E3AA-43D2-BE22-3199194AD273}" id="{7DEF42BC-F236-44AB-ABCE-708DE4489568}">
    <text>Subo a 28 ppm (23) 4 l/d</text>
  </threadedComment>
  <threadedComment ref="T114" dT="2021-12-21T14:15:16.16" personId="{57685FA4-E3AA-43D2-BE22-3199194AD273}" id="{91BEB339-EB1E-4378-BDCE-4986307C2068}">
    <text xml:space="preserve"> subo a 3650 (2700) ppm (4 l/d)</text>
  </threadedComment>
  <threadedComment ref="T114" dT="2021-12-21T14:15:48.39" personId="{57685FA4-E3AA-43D2-BE22-3199194AD273}" id="{945CAA96-4D76-406E-8603-9E76AD403D90}" parentId="{91BEB339-EB1E-4378-BDCE-4986307C2068}">
    <text>2700*</text>
  </threadedComment>
  <threadedComment ref="T115" dT="2022-09-20T14:02:14.70" personId="{57685FA4-E3AA-43D2-BE22-3199194AD273}" id="{DF0DC421-302C-4FED-8756-C698547E3771}">
    <text>Subo a 5000 (800) 4 l/d</text>
  </threadedComment>
  <threadedComment ref="T168" dT="2021-11-23T21:38:37.43" personId="{57685FA4-E3AA-43D2-BE22-3199194AD273}" id="{8DC86CA1-9E97-4CB5-98E0-199005CDF25B}">
    <text>subo a 7000 (2000) 4 l/d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4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56DCD-031F-443E-AF3E-8591395C8466}">
  <sheetPr codeName="Hoja1">
    <tabColor rgb="FF002060"/>
  </sheetPr>
  <dimension ref="A1:R313"/>
  <sheetViews>
    <sheetView zoomScaleNormal="100" zoomScaleSheetLayoutView="130" workbookViewId="0">
      <selection activeCell="D20" sqref="D20"/>
    </sheetView>
  </sheetViews>
  <sheetFormatPr baseColWidth="10" defaultRowHeight="15" x14ac:dyDescent="0.25"/>
  <cols>
    <col min="1" max="1" width="20.42578125" style="5" bestFit="1" customWidth="1"/>
    <col min="2" max="2" width="17.5703125" style="5" bestFit="1" customWidth="1"/>
    <col min="3" max="3" width="45.85546875" style="5" bestFit="1" customWidth="1"/>
    <col min="4" max="4" width="10.28515625" style="5" customWidth="1"/>
    <col min="5" max="5" width="45.5703125" style="5" customWidth="1"/>
    <col min="6" max="6" width="18.7109375" style="5" customWidth="1"/>
    <col min="7" max="7" width="11.42578125" style="5"/>
    <col min="8" max="8" width="14.140625" style="5" bestFit="1" customWidth="1"/>
    <col min="9" max="9" width="5.140625" style="5" customWidth="1"/>
    <col min="10" max="10" width="11.42578125" style="5" hidden="1" customWidth="1"/>
    <col min="11" max="12" width="11.42578125" style="5"/>
    <col min="13" max="13" width="26.28515625" style="5" customWidth="1"/>
    <col min="14" max="16384" width="11.42578125" style="5"/>
  </cols>
  <sheetData>
    <row r="1" spans="1:10" x14ac:dyDescent="0.25">
      <c r="A1" s="72"/>
      <c r="B1" s="73"/>
      <c r="C1" s="73"/>
      <c r="D1" s="73"/>
      <c r="E1" s="73"/>
      <c r="F1" s="73"/>
      <c r="G1" s="74"/>
    </row>
    <row r="2" spans="1:10" x14ac:dyDescent="0.25">
      <c r="A2" s="75"/>
      <c r="C2" s="143" t="s">
        <v>510</v>
      </c>
      <c r="D2" s="143"/>
      <c r="E2" s="143"/>
      <c r="G2" s="76"/>
      <c r="J2" s="12" t="s">
        <v>516</v>
      </c>
    </row>
    <row r="3" spans="1:10" x14ac:dyDescent="0.25">
      <c r="A3" s="75"/>
      <c r="C3" s="143"/>
      <c r="D3" s="143"/>
      <c r="E3" s="143"/>
      <c r="G3" s="76"/>
      <c r="J3" s="12" t="s">
        <v>537</v>
      </c>
    </row>
    <row r="4" spans="1:10" x14ac:dyDescent="0.25">
      <c r="A4" s="75"/>
      <c r="G4" s="76"/>
      <c r="J4" s="12" t="s">
        <v>538</v>
      </c>
    </row>
    <row r="5" spans="1:10" x14ac:dyDescent="0.25">
      <c r="A5" s="75"/>
      <c r="G5" s="76"/>
      <c r="J5" s="12" t="s">
        <v>539</v>
      </c>
    </row>
    <row r="6" spans="1:10" x14ac:dyDescent="0.25">
      <c r="A6" s="75"/>
      <c r="G6" s="76"/>
      <c r="J6" s="12" t="s">
        <v>540</v>
      </c>
    </row>
    <row r="7" spans="1:10" x14ac:dyDescent="0.25">
      <c r="A7" s="75"/>
      <c r="G7" s="76"/>
      <c r="J7" s="12" t="s">
        <v>541</v>
      </c>
    </row>
    <row r="8" spans="1:10" ht="15.75" x14ac:dyDescent="0.25">
      <c r="A8" s="75"/>
      <c r="B8" s="133" t="s">
        <v>511</v>
      </c>
      <c r="C8" s="135"/>
      <c r="D8" s="136" t="s">
        <v>512</v>
      </c>
      <c r="E8" s="137"/>
      <c r="F8" s="43"/>
      <c r="G8" s="77"/>
      <c r="J8" s="12" t="s">
        <v>542</v>
      </c>
    </row>
    <row r="9" spans="1:10" ht="15.75" x14ac:dyDescent="0.25">
      <c r="A9" s="75"/>
      <c r="B9" s="133" t="s">
        <v>513</v>
      </c>
      <c r="C9" s="135"/>
      <c r="D9" s="136" t="s">
        <v>963</v>
      </c>
      <c r="E9" s="137"/>
      <c r="F9" s="43"/>
      <c r="G9" s="77"/>
      <c r="J9" s="12" t="s">
        <v>543</v>
      </c>
    </row>
    <row r="10" spans="1:10" ht="15.75" x14ac:dyDescent="0.25">
      <c r="A10" s="75"/>
      <c r="B10" s="133" t="s">
        <v>514</v>
      </c>
      <c r="C10" s="135"/>
      <c r="D10" s="136" t="s">
        <v>515</v>
      </c>
      <c r="E10" s="137"/>
      <c r="F10" s="43"/>
      <c r="G10" s="77"/>
      <c r="J10" s="12" t="s">
        <v>544</v>
      </c>
    </row>
    <row r="11" spans="1:10" ht="15.75" x14ac:dyDescent="0.25">
      <c r="A11" s="75"/>
      <c r="B11" s="133" t="s">
        <v>516</v>
      </c>
      <c r="C11" s="135"/>
      <c r="D11" s="136" t="s">
        <v>517</v>
      </c>
      <c r="E11" s="137"/>
      <c r="F11" s="43"/>
      <c r="G11" s="77"/>
      <c r="J11" s="12" t="s">
        <v>545</v>
      </c>
    </row>
    <row r="12" spans="1:10" ht="15.75" x14ac:dyDescent="0.25">
      <c r="A12" s="75"/>
      <c r="B12" s="133" t="s">
        <v>518</v>
      </c>
      <c r="C12" s="135"/>
      <c r="D12" s="138" t="s">
        <v>519</v>
      </c>
      <c r="E12" s="138"/>
      <c r="F12" s="138" t="s">
        <v>520</v>
      </c>
      <c r="G12" s="139"/>
      <c r="J12" s="12" t="s">
        <v>546</v>
      </c>
    </row>
    <row r="13" spans="1:10" ht="15.75" x14ac:dyDescent="0.25">
      <c r="A13" s="75"/>
      <c r="B13" s="43"/>
      <c r="C13" s="43"/>
      <c r="D13" s="140">
        <v>45251</v>
      </c>
      <c r="E13" s="141"/>
      <c r="F13" s="140">
        <v>45280</v>
      </c>
      <c r="G13" s="142"/>
      <c r="H13" s="8">
        <f>+F13-D13</f>
        <v>29</v>
      </c>
      <c r="I13" s="5" t="s">
        <v>934</v>
      </c>
      <c r="J13" s="12" t="s">
        <v>517</v>
      </c>
    </row>
    <row r="14" spans="1:10" ht="18.75" x14ac:dyDescent="0.3">
      <c r="A14" s="75"/>
      <c r="B14" s="45"/>
      <c r="C14" s="45"/>
      <c r="D14" s="46"/>
      <c r="E14" s="47"/>
      <c r="F14" s="46"/>
      <c r="G14" s="78"/>
      <c r="J14" s="12" t="s">
        <v>547</v>
      </c>
    </row>
    <row r="15" spans="1:10" ht="18.75" x14ac:dyDescent="0.25">
      <c r="A15" s="75"/>
      <c r="D15" s="46"/>
      <c r="E15" s="47"/>
      <c r="F15" s="46"/>
      <c r="G15" s="78"/>
    </row>
    <row r="16" spans="1:10" x14ac:dyDescent="0.25">
      <c r="A16" s="75"/>
      <c r="G16" s="76"/>
    </row>
    <row r="17" spans="1:8" ht="15.75" x14ac:dyDescent="0.25">
      <c r="A17" s="75"/>
      <c r="B17" s="48" t="s">
        <v>521</v>
      </c>
      <c r="C17" s="48" t="s">
        <v>522</v>
      </c>
      <c r="D17" s="44" t="s">
        <v>523</v>
      </c>
      <c r="E17" s="44" t="s">
        <v>524</v>
      </c>
      <c r="F17" s="44" t="s">
        <v>525</v>
      </c>
      <c r="G17" s="76" t="s">
        <v>997</v>
      </c>
    </row>
    <row r="18" spans="1:8" x14ac:dyDescent="0.25">
      <c r="A18" s="75"/>
      <c r="B18" s="49" t="s">
        <v>526</v>
      </c>
      <c r="C18" s="2" t="s">
        <v>396</v>
      </c>
      <c r="D18" s="2">
        <v>0</v>
      </c>
      <c r="E18" s="50">
        <f>VLOOKUP(B18,$C$302:$X$311,16,FALSE)</f>
        <v>77679.91</v>
      </c>
      <c r="F18" s="51">
        <f>D18*E18</f>
        <v>0</v>
      </c>
      <c r="G18" s="76"/>
    </row>
    <row r="19" spans="1:8" x14ac:dyDescent="0.25">
      <c r="A19" s="75"/>
      <c r="B19" s="49" t="s">
        <v>527</v>
      </c>
      <c r="C19" s="2" t="s">
        <v>396</v>
      </c>
      <c r="D19" s="2">
        <v>0</v>
      </c>
      <c r="E19" s="50">
        <f t="shared" ref="E19:E27" si="0">VLOOKUP(B19,$C$302:$X$311,16,FALSE)</f>
        <v>77679.91</v>
      </c>
      <c r="F19" s="51">
        <f t="shared" ref="F19:F27" si="1">D19*E19</f>
        <v>0</v>
      </c>
      <c r="G19" s="76"/>
    </row>
    <row r="20" spans="1:8" x14ac:dyDescent="0.25">
      <c r="A20" s="75"/>
      <c r="B20" s="49" t="s">
        <v>528</v>
      </c>
      <c r="C20" s="2" t="s">
        <v>396</v>
      </c>
      <c r="D20" s="2">
        <f>+GETPIVOTDATA("Punto de aplicación",$B$41)</f>
        <v>117</v>
      </c>
      <c r="E20" s="126">
        <v>107766.23</v>
      </c>
      <c r="F20" s="51">
        <f t="shared" si="1"/>
        <v>12608648.91</v>
      </c>
      <c r="G20" s="76">
        <f>D20*0.92</f>
        <v>107.64</v>
      </c>
      <c r="H20" s="113">
        <f>G20*E20</f>
        <v>11599956.997199999</v>
      </c>
    </row>
    <row r="21" spans="1:8" x14ac:dyDescent="0.25">
      <c r="A21" s="75"/>
      <c r="B21" s="49" t="s">
        <v>529</v>
      </c>
      <c r="C21" s="2" t="s">
        <v>396</v>
      </c>
      <c r="D21" s="2">
        <v>0</v>
      </c>
      <c r="E21" s="50">
        <f t="shared" si="0"/>
        <v>55231.54</v>
      </c>
      <c r="F21" s="51">
        <f t="shared" si="1"/>
        <v>0</v>
      </c>
      <c r="G21" s="76"/>
    </row>
    <row r="22" spans="1:8" x14ac:dyDescent="0.25">
      <c r="A22" s="75"/>
      <c r="B22" s="49" t="s">
        <v>530</v>
      </c>
      <c r="C22" s="2" t="s">
        <v>396</v>
      </c>
      <c r="D22" s="2">
        <v>0</v>
      </c>
      <c r="E22" s="50">
        <f t="shared" si="0"/>
        <v>46577.919999999998</v>
      </c>
      <c r="F22" s="51">
        <f t="shared" si="1"/>
        <v>0</v>
      </c>
      <c r="G22" s="76"/>
    </row>
    <row r="23" spans="1:8" x14ac:dyDescent="0.25">
      <c r="A23" s="75"/>
      <c r="B23" s="49" t="s">
        <v>531</v>
      </c>
      <c r="C23" s="2" t="s">
        <v>396</v>
      </c>
      <c r="D23" s="2">
        <v>0</v>
      </c>
      <c r="E23" s="50">
        <f t="shared" si="0"/>
        <v>44243.77</v>
      </c>
      <c r="F23" s="51">
        <f t="shared" si="1"/>
        <v>0</v>
      </c>
      <c r="G23" s="76"/>
    </row>
    <row r="24" spans="1:8" x14ac:dyDescent="0.25">
      <c r="A24" s="75"/>
      <c r="B24" s="49" t="s">
        <v>532</v>
      </c>
      <c r="C24" s="2" t="s">
        <v>396</v>
      </c>
      <c r="D24" s="2">
        <f>+GETPIVOTDATA("Dias de tratamiento - Batchs/mes REALES",$B$49)+GETPIVOTDATA("Cantidad",$B$259)</f>
        <v>480</v>
      </c>
      <c r="E24" s="126">
        <v>14719.53</v>
      </c>
      <c r="F24" s="51">
        <f>D24*E24</f>
        <v>7065374.4000000004</v>
      </c>
      <c r="G24" s="76">
        <f>D24*0.92</f>
        <v>441.6</v>
      </c>
      <c r="H24" s="113">
        <f>G24*E24</f>
        <v>6500144.4480000008</v>
      </c>
    </row>
    <row r="25" spans="1:8" x14ac:dyDescent="0.25">
      <c r="A25" s="75"/>
      <c r="B25" s="49" t="s">
        <v>533</v>
      </c>
      <c r="C25" s="2" t="s">
        <v>396</v>
      </c>
      <c r="D25" s="2">
        <v>0</v>
      </c>
      <c r="E25" s="50">
        <f t="shared" si="0"/>
        <v>57655.75</v>
      </c>
      <c r="F25" s="51">
        <f t="shared" si="1"/>
        <v>0</v>
      </c>
      <c r="G25" s="76"/>
    </row>
    <row r="26" spans="1:8" x14ac:dyDescent="0.25">
      <c r="A26" s="75"/>
      <c r="B26" s="49" t="s">
        <v>534</v>
      </c>
      <c r="C26" s="2" t="s">
        <v>396</v>
      </c>
      <c r="D26" s="2">
        <v>0</v>
      </c>
      <c r="E26" s="50">
        <f t="shared" si="0"/>
        <v>152800.51</v>
      </c>
      <c r="F26" s="51">
        <f t="shared" si="1"/>
        <v>0</v>
      </c>
      <c r="G26" s="76"/>
    </row>
    <row r="27" spans="1:8" x14ac:dyDescent="0.25">
      <c r="A27" s="75"/>
      <c r="B27" s="49" t="s">
        <v>535</v>
      </c>
      <c r="C27" s="2" t="s">
        <v>396</v>
      </c>
      <c r="D27" s="2">
        <v>0</v>
      </c>
      <c r="E27" s="50">
        <f t="shared" si="0"/>
        <v>64890.87</v>
      </c>
      <c r="F27" s="51">
        <f t="shared" si="1"/>
        <v>0</v>
      </c>
      <c r="G27" s="79"/>
    </row>
    <row r="28" spans="1:8" ht="15.75" x14ac:dyDescent="0.25">
      <c r="A28" s="75"/>
      <c r="B28" s="4"/>
      <c r="C28" s="133" t="s">
        <v>536</v>
      </c>
      <c r="D28" s="134"/>
      <c r="E28" s="134"/>
      <c r="F28" s="52">
        <f>SUM(F18:F27)</f>
        <v>19674023.310000002</v>
      </c>
      <c r="G28" s="79"/>
      <c r="H28" s="113">
        <f>H20+H24</f>
        <v>18100101.4452</v>
      </c>
    </row>
    <row r="29" spans="1:8" x14ac:dyDescent="0.25">
      <c r="A29" s="75"/>
      <c r="G29" s="76"/>
      <c r="H29" s="113"/>
    </row>
    <row r="30" spans="1:8" x14ac:dyDescent="0.25">
      <c r="A30" s="75"/>
      <c r="G30" s="76"/>
      <c r="H30" s="113"/>
    </row>
    <row r="31" spans="1:8" x14ac:dyDescent="0.25">
      <c r="A31" s="75"/>
      <c r="G31" s="76"/>
    </row>
    <row r="32" spans="1:8" x14ac:dyDescent="0.25">
      <c r="A32" s="75"/>
      <c r="G32" s="76"/>
    </row>
    <row r="33" spans="1:7" x14ac:dyDescent="0.25">
      <c r="A33" s="75"/>
      <c r="G33" s="76"/>
    </row>
    <row r="34" spans="1:7" ht="15.75" thickBot="1" x14ac:dyDescent="0.3">
      <c r="A34" s="80"/>
      <c r="B34" s="81"/>
      <c r="C34" s="81"/>
      <c r="D34" s="81"/>
      <c r="E34" s="81"/>
      <c r="F34" s="81"/>
      <c r="G34" s="82"/>
    </row>
    <row r="37" spans="1:7" x14ac:dyDescent="0.25">
      <c r="B37" s="5" t="s">
        <v>571</v>
      </c>
      <c r="C37" s="5" t="s">
        <v>607</v>
      </c>
    </row>
    <row r="38" spans="1:7" x14ac:dyDescent="0.25">
      <c r="B38" s="5" t="s">
        <v>600</v>
      </c>
      <c r="C38" s="5" t="s">
        <v>927</v>
      </c>
    </row>
    <row r="39" spans="1:7" x14ac:dyDescent="0.25">
      <c r="B39" s="5" t="s">
        <v>562</v>
      </c>
      <c r="C39" s="5" t="s">
        <v>928</v>
      </c>
    </row>
    <row r="41" spans="1:7" x14ac:dyDescent="0.25">
      <c r="B41" s="5" t="s">
        <v>929</v>
      </c>
    </row>
    <row r="42" spans="1:7" x14ac:dyDescent="0.25">
      <c r="B42" s="120">
        <v>117</v>
      </c>
    </row>
    <row r="45" spans="1:7" x14ac:dyDescent="0.25">
      <c r="B45" s="83" t="s">
        <v>555</v>
      </c>
      <c r="C45" t="s">
        <v>925</v>
      </c>
    </row>
    <row r="46" spans="1:7" x14ac:dyDescent="0.25">
      <c r="B46" s="83" t="s">
        <v>586</v>
      </c>
      <c r="C46" t="s">
        <v>817</v>
      </c>
    </row>
    <row r="47" spans="1:7" x14ac:dyDescent="0.25">
      <c r="B47" s="83" t="s">
        <v>600</v>
      </c>
      <c r="C47" t="s">
        <v>927</v>
      </c>
    </row>
    <row r="49" spans="2:3" x14ac:dyDescent="0.25">
      <c r="B49" s="5" t="s">
        <v>926</v>
      </c>
      <c r="C49" s="5" t="s">
        <v>930</v>
      </c>
    </row>
    <row r="50" spans="2:3" x14ac:dyDescent="0.25">
      <c r="B50" s="112" t="s">
        <v>169</v>
      </c>
      <c r="C50" s="120">
        <v>3</v>
      </c>
    </row>
    <row r="51" spans="2:3" x14ac:dyDescent="0.25">
      <c r="B51" s="112" t="s">
        <v>215</v>
      </c>
      <c r="C51" s="120">
        <v>2</v>
      </c>
    </row>
    <row r="52" spans="2:3" x14ac:dyDescent="0.25">
      <c r="B52" s="112" t="s">
        <v>187</v>
      </c>
      <c r="C52" s="120">
        <v>1</v>
      </c>
    </row>
    <row r="53" spans="2:3" x14ac:dyDescent="0.25">
      <c r="B53" s="112" t="s">
        <v>193</v>
      </c>
      <c r="C53" s="120">
        <v>2</v>
      </c>
    </row>
    <row r="54" spans="2:3" x14ac:dyDescent="0.25">
      <c r="B54" s="112" t="s">
        <v>108</v>
      </c>
      <c r="C54" s="120">
        <v>4</v>
      </c>
    </row>
    <row r="55" spans="2:3" x14ac:dyDescent="0.25">
      <c r="B55" s="112" t="s">
        <v>205</v>
      </c>
      <c r="C55" s="120">
        <v>2</v>
      </c>
    </row>
    <row r="56" spans="2:3" x14ac:dyDescent="0.25">
      <c r="B56" s="112" t="s">
        <v>206</v>
      </c>
      <c r="C56" s="120">
        <v>4</v>
      </c>
    </row>
    <row r="57" spans="2:3" x14ac:dyDescent="0.25">
      <c r="B57" s="112" t="s">
        <v>88</v>
      </c>
      <c r="C57" s="120">
        <v>2</v>
      </c>
    </row>
    <row r="58" spans="2:3" x14ac:dyDescent="0.25">
      <c r="B58" s="112" t="s">
        <v>212</v>
      </c>
      <c r="C58" s="120">
        <v>2</v>
      </c>
    </row>
    <row r="59" spans="2:3" x14ac:dyDescent="0.25">
      <c r="B59" s="112" t="s">
        <v>184</v>
      </c>
      <c r="C59" s="120">
        <v>2</v>
      </c>
    </row>
    <row r="60" spans="2:3" x14ac:dyDescent="0.25">
      <c r="B60" s="112" t="s">
        <v>216</v>
      </c>
      <c r="C60" s="120">
        <v>4</v>
      </c>
    </row>
    <row r="61" spans="2:3" x14ac:dyDescent="0.25">
      <c r="B61" s="112" t="s">
        <v>217</v>
      </c>
      <c r="C61" s="120">
        <v>4</v>
      </c>
    </row>
    <row r="62" spans="2:3" x14ac:dyDescent="0.25">
      <c r="B62" s="112" t="s">
        <v>90</v>
      </c>
      <c r="C62" s="120">
        <v>1</v>
      </c>
    </row>
    <row r="63" spans="2:3" x14ac:dyDescent="0.25">
      <c r="B63" s="112" t="s">
        <v>194</v>
      </c>
      <c r="C63" s="120">
        <v>2</v>
      </c>
    </row>
    <row r="64" spans="2:3" x14ac:dyDescent="0.25">
      <c r="B64" s="112" t="s">
        <v>195</v>
      </c>
      <c r="C64" s="120">
        <v>1</v>
      </c>
    </row>
    <row r="65" spans="2:3" x14ac:dyDescent="0.25">
      <c r="B65" s="84" t="s">
        <v>643</v>
      </c>
      <c r="C65" s="119">
        <v>2</v>
      </c>
    </row>
    <row r="66" spans="2:3" x14ac:dyDescent="0.25">
      <c r="B66" s="112" t="s">
        <v>196</v>
      </c>
      <c r="C66" s="120">
        <v>1</v>
      </c>
    </row>
    <row r="67" spans="2:3" x14ac:dyDescent="0.25">
      <c r="B67" s="112" t="s">
        <v>214</v>
      </c>
      <c r="C67" s="120">
        <v>4</v>
      </c>
    </row>
    <row r="68" spans="2:3" x14ac:dyDescent="0.25">
      <c r="B68" s="112" t="s">
        <v>213</v>
      </c>
      <c r="C68" s="120">
        <v>2</v>
      </c>
    </row>
    <row r="69" spans="2:3" x14ac:dyDescent="0.25">
      <c r="B69" s="112" t="s">
        <v>80</v>
      </c>
      <c r="C69" s="120">
        <v>4</v>
      </c>
    </row>
    <row r="70" spans="2:3" x14ac:dyDescent="0.25">
      <c r="B70" s="112" t="s">
        <v>189</v>
      </c>
      <c r="C70" s="120">
        <v>2</v>
      </c>
    </row>
    <row r="71" spans="2:3" x14ac:dyDescent="0.25">
      <c r="B71" s="112" t="s">
        <v>85</v>
      </c>
      <c r="C71" s="120">
        <v>2</v>
      </c>
    </row>
    <row r="72" spans="2:3" x14ac:dyDescent="0.25">
      <c r="B72" s="112" t="s">
        <v>190</v>
      </c>
      <c r="C72" s="120">
        <v>2</v>
      </c>
    </row>
    <row r="73" spans="2:3" x14ac:dyDescent="0.25">
      <c r="B73" s="112" t="s">
        <v>191</v>
      </c>
      <c r="C73" s="120">
        <v>2</v>
      </c>
    </row>
    <row r="74" spans="2:3" x14ac:dyDescent="0.25">
      <c r="B74" s="112" t="s">
        <v>186</v>
      </c>
      <c r="C74" s="120">
        <v>2</v>
      </c>
    </row>
    <row r="75" spans="2:3" x14ac:dyDescent="0.25">
      <c r="B75" s="112" t="s">
        <v>197</v>
      </c>
      <c r="C75" s="120">
        <v>1</v>
      </c>
    </row>
    <row r="76" spans="2:3" x14ac:dyDescent="0.25">
      <c r="B76" s="112" t="s">
        <v>192</v>
      </c>
      <c r="C76" s="120">
        <v>5</v>
      </c>
    </row>
    <row r="77" spans="2:3" x14ac:dyDescent="0.25">
      <c r="B77" s="112" t="s">
        <v>83</v>
      </c>
      <c r="C77" s="120">
        <v>4</v>
      </c>
    </row>
    <row r="78" spans="2:3" x14ac:dyDescent="0.25">
      <c r="B78" s="112" t="s">
        <v>253</v>
      </c>
      <c r="C78" s="120">
        <v>2</v>
      </c>
    </row>
    <row r="79" spans="2:3" x14ac:dyDescent="0.25">
      <c r="B79" s="112" t="s">
        <v>254</v>
      </c>
      <c r="C79" s="120">
        <v>2</v>
      </c>
    </row>
    <row r="80" spans="2:3" x14ac:dyDescent="0.25">
      <c r="B80" s="84" t="s">
        <v>694</v>
      </c>
      <c r="C80" s="119">
        <v>6</v>
      </c>
    </row>
    <row r="81" spans="2:3" x14ac:dyDescent="0.25">
      <c r="B81" s="84" t="s">
        <v>682</v>
      </c>
      <c r="C81" s="119">
        <v>8</v>
      </c>
    </row>
    <row r="82" spans="2:3" x14ac:dyDescent="0.25">
      <c r="B82" s="112" t="s">
        <v>269</v>
      </c>
      <c r="C82" s="120">
        <v>4</v>
      </c>
    </row>
    <row r="83" spans="2:3" x14ac:dyDescent="0.25">
      <c r="B83" s="112" t="s">
        <v>259</v>
      </c>
      <c r="C83" s="120">
        <v>4</v>
      </c>
    </row>
    <row r="84" spans="2:3" x14ac:dyDescent="0.25">
      <c r="B84" s="112" t="s">
        <v>257</v>
      </c>
      <c r="C84" s="120">
        <v>2</v>
      </c>
    </row>
    <row r="85" spans="2:3" x14ac:dyDescent="0.25">
      <c r="B85" s="112" t="s">
        <v>258</v>
      </c>
      <c r="C85" s="120">
        <v>4</v>
      </c>
    </row>
    <row r="86" spans="2:3" x14ac:dyDescent="0.25">
      <c r="B86" s="112" t="s">
        <v>146</v>
      </c>
      <c r="C86" s="120">
        <v>2</v>
      </c>
    </row>
    <row r="87" spans="2:3" x14ac:dyDescent="0.25">
      <c r="B87" s="112" t="s">
        <v>130</v>
      </c>
      <c r="C87" s="120">
        <v>2</v>
      </c>
    </row>
    <row r="88" spans="2:3" x14ac:dyDescent="0.25">
      <c r="B88" s="112" t="s">
        <v>237</v>
      </c>
      <c r="C88" s="120">
        <v>2</v>
      </c>
    </row>
    <row r="89" spans="2:3" x14ac:dyDescent="0.25">
      <c r="B89" s="112" t="s">
        <v>91</v>
      </c>
      <c r="C89" s="120">
        <v>2</v>
      </c>
    </row>
    <row r="90" spans="2:3" x14ac:dyDescent="0.25">
      <c r="B90" s="112" t="s">
        <v>247</v>
      </c>
      <c r="C90" s="120">
        <v>2</v>
      </c>
    </row>
    <row r="91" spans="2:3" x14ac:dyDescent="0.25">
      <c r="B91" s="112" t="s">
        <v>147</v>
      </c>
      <c r="C91" s="120">
        <v>2</v>
      </c>
    </row>
    <row r="92" spans="2:3" x14ac:dyDescent="0.25">
      <c r="B92" s="112" t="s">
        <v>133</v>
      </c>
      <c r="C92" s="120">
        <v>2</v>
      </c>
    </row>
    <row r="93" spans="2:3" x14ac:dyDescent="0.25">
      <c r="B93" s="112" t="s">
        <v>127</v>
      </c>
      <c r="C93" s="120">
        <v>2</v>
      </c>
    </row>
    <row r="94" spans="2:3" x14ac:dyDescent="0.25">
      <c r="B94" s="112" t="s">
        <v>152</v>
      </c>
      <c r="C94" s="120">
        <v>4</v>
      </c>
    </row>
    <row r="95" spans="2:3" x14ac:dyDescent="0.25">
      <c r="B95" s="112" t="s">
        <v>134</v>
      </c>
      <c r="C95" s="120">
        <v>4</v>
      </c>
    </row>
    <row r="96" spans="2:3" x14ac:dyDescent="0.25">
      <c r="B96" s="112" t="s">
        <v>157</v>
      </c>
      <c r="C96" s="120">
        <v>4</v>
      </c>
    </row>
    <row r="97" spans="2:3" x14ac:dyDescent="0.25">
      <c r="B97" s="84" t="s">
        <v>221</v>
      </c>
      <c r="C97" s="119">
        <v>2</v>
      </c>
    </row>
    <row r="98" spans="2:3" x14ac:dyDescent="0.25">
      <c r="B98" s="112" t="s">
        <v>222</v>
      </c>
      <c r="C98" s="120">
        <v>2</v>
      </c>
    </row>
    <row r="99" spans="2:3" x14ac:dyDescent="0.25">
      <c r="B99" s="112" t="s">
        <v>64</v>
      </c>
      <c r="C99" s="120">
        <v>4</v>
      </c>
    </row>
    <row r="100" spans="2:3" x14ac:dyDescent="0.25">
      <c r="B100" s="112" t="s">
        <v>148</v>
      </c>
      <c r="C100" s="120">
        <v>2</v>
      </c>
    </row>
    <row r="101" spans="2:3" x14ac:dyDescent="0.25">
      <c r="B101" s="112" t="s">
        <v>218</v>
      </c>
      <c r="C101" s="120">
        <v>4</v>
      </c>
    </row>
    <row r="102" spans="2:3" x14ac:dyDescent="0.25">
      <c r="B102" s="112" t="s">
        <v>164</v>
      </c>
      <c r="C102" s="120">
        <v>4</v>
      </c>
    </row>
    <row r="103" spans="2:3" x14ac:dyDescent="0.25">
      <c r="B103" s="112" t="s">
        <v>211</v>
      </c>
      <c r="C103" s="120">
        <v>2</v>
      </c>
    </row>
    <row r="104" spans="2:3" x14ac:dyDescent="0.25">
      <c r="B104" s="112" t="s">
        <v>158</v>
      </c>
      <c r="C104" s="120">
        <v>2</v>
      </c>
    </row>
    <row r="105" spans="2:3" x14ac:dyDescent="0.25">
      <c r="B105" s="112" t="s">
        <v>223</v>
      </c>
      <c r="C105" s="120">
        <v>2</v>
      </c>
    </row>
    <row r="106" spans="2:3" x14ac:dyDescent="0.25">
      <c r="B106" s="112" t="s">
        <v>159</v>
      </c>
      <c r="C106" s="120">
        <v>1</v>
      </c>
    </row>
    <row r="107" spans="2:3" x14ac:dyDescent="0.25">
      <c r="B107" s="112" t="s">
        <v>160</v>
      </c>
      <c r="C107" s="120">
        <v>2</v>
      </c>
    </row>
    <row r="108" spans="2:3" x14ac:dyDescent="0.25">
      <c r="B108" s="112" t="s">
        <v>161</v>
      </c>
      <c r="C108" s="120">
        <v>2</v>
      </c>
    </row>
    <row r="109" spans="2:3" x14ac:dyDescent="0.25">
      <c r="B109" s="112" t="s">
        <v>110</v>
      </c>
      <c r="C109" s="120">
        <v>6</v>
      </c>
    </row>
    <row r="110" spans="2:3" x14ac:dyDescent="0.25">
      <c r="B110" s="112" t="s">
        <v>131</v>
      </c>
      <c r="C110" s="120">
        <v>2</v>
      </c>
    </row>
    <row r="111" spans="2:3" x14ac:dyDescent="0.25">
      <c r="B111" s="112" t="s">
        <v>175</v>
      </c>
      <c r="C111" s="120">
        <v>6</v>
      </c>
    </row>
    <row r="112" spans="2:3" x14ac:dyDescent="0.25">
      <c r="B112" s="112" t="s">
        <v>92</v>
      </c>
      <c r="C112" s="120">
        <v>6</v>
      </c>
    </row>
    <row r="113" spans="2:3" x14ac:dyDescent="0.25">
      <c r="B113" s="112" t="s">
        <v>140</v>
      </c>
      <c r="C113" s="120">
        <v>2</v>
      </c>
    </row>
    <row r="114" spans="2:3" x14ac:dyDescent="0.25">
      <c r="B114" s="112" t="s">
        <v>229</v>
      </c>
      <c r="C114" s="120">
        <v>2</v>
      </c>
    </row>
    <row r="115" spans="2:3" x14ac:dyDescent="0.25">
      <c r="B115" s="112" t="s">
        <v>141</v>
      </c>
      <c r="C115" s="120">
        <v>4</v>
      </c>
    </row>
    <row r="116" spans="2:3" x14ac:dyDescent="0.25">
      <c r="B116" s="112" t="s">
        <v>93</v>
      </c>
      <c r="C116" s="120">
        <v>2</v>
      </c>
    </row>
    <row r="117" spans="2:3" x14ac:dyDescent="0.25">
      <c r="B117" s="112" t="s">
        <v>165</v>
      </c>
      <c r="C117" s="120">
        <v>4</v>
      </c>
    </row>
    <row r="118" spans="2:3" x14ac:dyDescent="0.25">
      <c r="B118" s="112" t="s">
        <v>251</v>
      </c>
      <c r="C118" s="120">
        <v>6</v>
      </c>
    </row>
    <row r="119" spans="2:3" x14ac:dyDescent="0.25">
      <c r="B119" s="112" t="s">
        <v>226</v>
      </c>
      <c r="C119" s="120">
        <v>2</v>
      </c>
    </row>
    <row r="120" spans="2:3" x14ac:dyDescent="0.25">
      <c r="B120" s="112" t="s">
        <v>246</v>
      </c>
      <c r="C120" s="120">
        <v>2</v>
      </c>
    </row>
    <row r="121" spans="2:3" x14ac:dyDescent="0.25">
      <c r="B121" s="112" t="s">
        <v>209</v>
      </c>
      <c r="C121" s="120">
        <v>2</v>
      </c>
    </row>
    <row r="122" spans="2:3" x14ac:dyDescent="0.25">
      <c r="B122" s="112" t="s">
        <v>210</v>
      </c>
      <c r="C122" s="120">
        <v>2</v>
      </c>
    </row>
    <row r="123" spans="2:3" x14ac:dyDescent="0.25">
      <c r="B123" s="112" t="s">
        <v>142</v>
      </c>
      <c r="C123" s="120">
        <v>3</v>
      </c>
    </row>
    <row r="124" spans="2:3" x14ac:dyDescent="0.25">
      <c r="B124" s="112" t="s">
        <v>183</v>
      </c>
      <c r="C124" s="120">
        <v>2</v>
      </c>
    </row>
    <row r="125" spans="2:3" x14ac:dyDescent="0.25">
      <c r="B125" s="112" t="s">
        <v>111</v>
      </c>
      <c r="C125" s="120">
        <v>2</v>
      </c>
    </row>
    <row r="126" spans="2:3" x14ac:dyDescent="0.25">
      <c r="B126" s="112" t="s">
        <v>176</v>
      </c>
      <c r="C126" s="120">
        <v>6</v>
      </c>
    </row>
    <row r="127" spans="2:3" x14ac:dyDescent="0.25">
      <c r="B127" s="112" t="s">
        <v>230</v>
      </c>
      <c r="C127" s="120">
        <v>2</v>
      </c>
    </row>
    <row r="128" spans="2:3" x14ac:dyDescent="0.25">
      <c r="B128" s="112" t="s">
        <v>208</v>
      </c>
      <c r="C128" s="120">
        <v>2</v>
      </c>
    </row>
    <row r="129" spans="2:3" x14ac:dyDescent="0.25">
      <c r="B129" s="112" t="s">
        <v>113</v>
      </c>
      <c r="C129" s="120">
        <v>4</v>
      </c>
    </row>
    <row r="130" spans="2:3" x14ac:dyDescent="0.25">
      <c r="B130" s="112" t="s">
        <v>121</v>
      </c>
      <c r="C130" s="120">
        <v>2</v>
      </c>
    </row>
    <row r="131" spans="2:3" x14ac:dyDescent="0.25">
      <c r="B131" s="112" t="s">
        <v>149</v>
      </c>
      <c r="C131" s="120">
        <v>1</v>
      </c>
    </row>
    <row r="132" spans="2:3" x14ac:dyDescent="0.25">
      <c r="B132" s="112" t="s">
        <v>114</v>
      </c>
      <c r="C132" s="120">
        <v>4</v>
      </c>
    </row>
    <row r="133" spans="2:3" x14ac:dyDescent="0.25">
      <c r="B133" s="112" t="s">
        <v>95</v>
      </c>
      <c r="C133" s="120">
        <v>1</v>
      </c>
    </row>
    <row r="134" spans="2:3" x14ac:dyDescent="0.25">
      <c r="B134" s="112" t="s">
        <v>116</v>
      </c>
      <c r="C134" s="120">
        <v>2</v>
      </c>
    </row>
    <row r="135" spans="2:3" x14ac:dyDescent="0.25">
      <c r="B135" s="112" t="s">
        <v>182</v>
      </c>
      <c r="C135" s="120">
        <v>2</v>
      </c>
    </row>
    <row r="136" spans="2:3" x14ac:dyDescent="0.25">
      <c r="B136" s="112" t="s">
        <v>66</v>
      </c>
      <c r="C136" s="120">
        <v>2</v>
      </c>
    </row>
    <row r="137" spans="2:3" x14ac:dyDescent="0.25">
      <c r="B137" s="112" t="s">
        <v>99</v>
      </c>
      <c r="C137" s="120">
        <v>2</v>
      </c>
    </row>
    <row r="138" spans="2:3" x14ac:dyDescent="0.25">
      <c r="B138" s="112" t="s">
        <v>168</v>
      </c>
      <c r="C138" s="120">
        <v>2</v>
      </c>
    </row>
    <row r="139" spans="2:3" x14ac:dyDescent="0.25">
      <c r="B139" s="112" t="s">
        <v>228</v>
      </c>
      <c r="C139" s="120">
        <v>2</v>
      </c>
    </row>
    <row r="140" spans="2:3" x14ac:dyDescent="0.25">
      <c r="B140" s="112" t="s">
        <v>199</v>
      </c>
      <c r="C140" s="120">
        <v>2</v>
      </c>
    </row>
    <row r="141" spans="2:3" x14ac:dyDescent="0.25">
      <c r="B141" s="112" t="s">
        <v>100</v>
      </c>
      <c r="C141" s="120">
        <v>1</v>
      </c>
    </row>
    <row r="142" spans="2:3" x14ac:dyDescent="0.25">
      <c r="B142" s="112" t="s">
        <v>101</v>
      </c>
      <c r="C142" s="120">
        <v>4</v>
      </c>
    </row>
    <row r="143" spans="2:3" x14ac:dyDescent="0.25">
      <c r="B143" s="112" t="s">
        <v>245</v>
      </c>
      <c r="C143" s="120">
        <v>4</v>
      </c>
    </row>
    <row r="144" spans="2:3" x14ac:dyDescent="0.25">
      <c r="B144" s="112" t="s">
        <v>135</v>
      </c>
      <c r="C144" s="120">
        <v>4</v>
      </c>
    </row>
    <row r="145" spans="2:3" x14ac:dyDescent="0.25">
      <c r="B145" s="112" t="s">
        <v>225</v>
      </c>
      <c r="C145" s="120">
        <v>2</v>
      </c>
    </row>
    <row r="146" spans="2:3" x14ac:dyDescent="0.25">
      <c r="B146" s="112" t="s">
        <v>102</v>
      </c>
      <c r="C146" s="120">
        <v>2</v>
      </c>
    </row>
    <row r="147" spans="2:3" x14ac:dyDescent="0.25">
      <c r="B147" s="112" t="s">
        <v>103</v>
      </c>
      <c r="C147" s="120">
        <v>4</v>
      </c>
    </row>
    <row r="148" spans="2:3" x14ac:dyDescent="0.25">
      <c r="B148" s="112" t="s">
        <v>71</v>
      </c>
      <c r="C148" s="120">
        <v>2</v>
      </c>
    </row>
    <row r="149" spans="2:3" x14ac:dyDescent="0.25">
      <c r="B149" s="112" t="s">
        <v>122</v>
      </c>
      <c r="C149" s="120">
        <v>2</v>
      </c>
    </row>
    <row r="150" spans="2:3" x14ac:dyDescent="0.25">
      <c r="B150" s="112" t="s">
        <v>242</v>
      </c>
      <c r="C150" s="120">
        <v>2</v>
      </c>
    </row>
    <row r="151" spans="2:3" x14ac:dyDescent="0.25">
      <c r="B151" s="112" t="s">
        <v>249</v>
      </c>
      <c r="C151" s="120">
        <v>1</v>
      </c>
    </row>
    <row r="152" spans="2:3" x14ac:dyDescent="0.25">
      <c r="B152" s="112" t="s">
        <v>200</v>
      </c>
      <c r="C152" s="120">
        <v>2</v>
      </c>
    </row>
    <row r="153" spans="2:3" x14ac:dyDescent="0.25">
      <c r="B153" s="112" t="s">
        <v>72</v>
      </c>
      <c r="C153" s="120">
        <v>2</v>
      </c>
    </row>
    <row r="154" spans="2:3" x14ac:dyDescent="0.25">
      <c r="B154" s="112" t="s">
        <v>73</v>
      </c>
      <c r="C154" s="120">
        <v>2</v>
      </c>
    </row>
    <row r="155" spans="2:3" x14ac:dyDescent="0.25">
      <c r="B155" s="112" t="s">
        <v>167</v>
      </c>
      <c r="C155" s="120">
        <v>6</v>
      </c>
    </row>
    <row r="156" spans="2:3" x14ac:dyDescent="0.25">
      <c r="B156" s="112" t="s">
        <v>231</v>
      </c>
      <c r="C156" s="120">
        <v>2</v>
      </c>
    </row>
    <row r="157" spans="2:3" x14ac:dyDescent="0.25">
      <c r="B157" s="112" t="s">
        <v>118</v>
      </c>
      <c r="C157" s="120">
        <v>2</v>
      </c>
    </row>
    <row r="158" spans="2:3" x14ac:dyDescent="0.25">
      <c r="B158" s="112" t="s">
        <v>136</v>
      </c>
      <c r="C158" s="120">
        <v>2</v>
      </c>
    </row>
    <row r="159" spans="2:3" x14ac:dyDescent="0.25">
      <c r="B159" s="112" t="s">
        <v>74</v>
      </c>
      <c r="C159" s="120">
        <v>6</v>
      </c>
    </row>
    <row r="160" spans="2:3" x14ac:dyDescent="0.25">
      <c r="B160" s="112" t="s">
        <v>137</v>
      </c>
      <c r="C160" s="120">
        <v>6</v>
      </c>
    </row>
    <row r="161" spans="2:3" x14ac:dyDescent="0.25">
      <c r="B161" s="112" t="s">
        <v>104</v>
      </c>
      <c r="C161" s="120">
        <v>2</v>
      </c>
    </row>
    <row r="162" spans="2:3" x14ac:dyDescent="0.25">
      <c r="B162" s="112" t="s">
        <v>119</v>
      </c>
      <c r="C162" s="120">
        <v>2</v>
      </c>
    </row>
    <row r="163" spans="2:3" x14ac:dyDescent="0.25">
      <c r="B163" s="112" t="s">
        <v>239</v>
      </c>
      <c r="C163" s="120">
        <v>4</v>
      </c>
    </row>
    <row r="164" spans="2:3" x14ac:dyDescent="0.25">
      <c r="B164" s="112" t="s">
        <v>201</v>
      </c>
      <c r="C164" s="120">
        <v>2</v>
      </c>
    </row>
    <row r="165" spans="2:3" x14ac:dyDescent="0.25">
      <c r="B165" s="112" t="s">
        <v>243</v>
      </c>
      <c r="C165" s="120">
        <v>2</v>
      </c>
    </row>
    <row r="166" spans="2:3" x14ac:dyDescent="0.25">
      <c r="B166" s="112" t="s">
        <v>123</v>
      </c>
      <c r="C166" s="120">
        <v>4</v>
      </c>
    </row>
    <row r="167" spans="2:3" x14ac:dyDescent="0.25">
      <c r="B167" s="112" t="s">
        <v>241</v>
      </c>
      <c r="C167" s="120">
        <v>4</v>
      </c>
    </row>
    <row r="168" spans="2:3" x14ac:dyDescent="0.25">
      <c r="B168" s="112" t="s">
        <v>115</v>
      </c>
      <c r="C168" s="120">
        <v>1</v>
      </c>
    </row>
    <row r="169" spans="2:3" x14ac:dyDescent="0.25">
      <c r="B169" s="112" t="s">
        <v>207</v>
      </c>
      <c r="C169" s="120">
        <v>2</v>
      </c>
    </row>
    <row r="170" spans="2:3" x14ac:dyDescent="0.25">
      <c r="B170" s="112" t="s">
        <v>244</v>
      </c>
      <c r="C170" s="120">
        <v>2</v>
      </c>
    </row>
    <row r="171" spans="2:3" x14ac:dyDescent="0.25">
      <c r="B171" s="112" t="s">
        <v>96</v>
      </c>
      <c r="C171" s="120">
        <v>6</v>
      </c>
    </row>
    <row r="172" spans="2:3" x14ac:dyDescent="0.25">
      <c r="B172" s="112" t="s">
        <v>202</v>
      </c>
      <c r="C172" s="120">
        <v>2</v>
      </c>
    </row>
    <row r="173" spans="2:3" x14ac:dyDescent="0.25">
      <c r="B173" s="112" t="s">
        <v>106</v>
      </c>
      <c r="C173" s="120">
        <v>4</v>
      </c>
    </row>
    <row r="174" spans="2:3" x14ac:dyDescent="0.25">
      <c r="B174" s="112" t="s">
        <v>203</v>
      </c>
      <c r="C174" s="120">
        <v>2</v>
      </c>
    </row>
    <row r="175" spans="2:3" x14ac:dyDescent="0.25">
      <c r="B175" s="112" t="s">
        <v>170</v>
      </c>
      <c r="C175" s="120">
        <v>4</v>
      </c>
    </row>
    <row r="176" spans="2:3" x14ac:dyDescent="0.25">
      <c r="B176" s="112" t="s">
        <v>234</v>
      </c>
      <c r="C176" s="120">
        <v>2</v>
      </c>
    </row>
    <row r="177" spans="2:3" x14ac:dyDescent="0.25">
      <c r="B177" s="112" t="s">
        <v>81</v>
      </c>
      <c r="C177" s="120">
        <v>4</v>
      </c>
    </row>
    <row r="178" spans="2:3" x14ac:dyDescent="0.25">
      <c r="B178" s="112" t="s">
        <v>57</v>
      </c>
      <c r="C178" s="120">
        <v>6</v>
      </c>
    </row>
    <row r="179" spans="2:3" x14ac:dyDescent="0.25">
      <c r="B179" s="112" t="s">
        <v>224</v>
      </c>
      <c r="C179" s="120">
        <v>1</v>
      </c>
    </row>
    <row r="180" spans="2:3" x14ac:dyDescent="0.25">
      <c r="B180" s="112" t="s">
        <v>177</v>
      </c>
      <c r="C180" s="120">
        <v>4</v>
      </c>
    </row>
    <row r="181" spans="2:3" x14ac:dyDescent="0.25">
      <c r="B181" s="112" t="s">
        <v>178</v>
      </c>
      <c r="C181" s="120">
        <v>2</v>
      </c>
    </row>
    <row r="182" spans="2:3" x14ac:dyDescent="0.25">
      <c r="B182" s="112" t="s">
        <v>179</v>
      </c>
      <c r="C182" s="120">
        <v>4</v>
      </c>
    </row>
    <row r="183" spans="2:3" x14ac:dyDescent="0.25">
      <c r="B183" s="112" t="s">
        <v>250</v>
      </c>
      <c r="C183" s="120">
        <v>1</v>
      </c>
    </row>
    <row r="184" spans="2:3" x14ac:dyDescent="0.25">
      <c r="B184" s="112" t="s">
        <v>235</v>
      </c>
      <c r="C184" s="120">
        <v>2</v>
      </c>
    </row>
    <row r="185" spans="2:3" x14ac:dyDescent="0.25">
      <c r="B185" s="112" t="s">
        <v>220</v>
      </c>
      <c r="C185" s="120">
        <v>4</v>
      </c>
    </row>
    <row r="186" spans="2:3" x14ac:dyDescent="0.25">
      <c r="B186" s="112" t="s">
        <v>124</v>
      </c>
      <c r="C186" s="120">
        <v>2</v>
      </c>
    </row>
    <row r="187" spans="2:3" x14ac:dyDescent="0.25">
      <c r="B187" s="112" t="s">
        <v>238</v>
      </c>
      <c r="C187" s="120">
        <v>1</v>
      </c>
    </row>
    <row r="188" spans="2:3" x14ac:dyDescent="0.25">
      <c r="B188" s="112" t="s">
        <v>153</v>
      </c>
      <c r="C188" s="120">
        <v>4</v>
      </c>
    </row>
    <row r="189" spans="2:3" x14ac:dyDescent="0.25">
      <c r="B189" s="112" t="s">
        <v>60</v>
      </c>
      <c r="C189" s="120">
        <v>4</v>
      </c>
    </row>
    <row r="190" spans="2:3" x14ac:dyDescent="0.25">
      <c r="B190" s="112" t="s">
        <v>97</v>
      </c>
      <c r="C190" s="120">
        <v>2</v>
      </c>
    </row>
    <row r="191" spans="2:3" x14ac:dyDescent="0.25">
      <c r="B191" s="112" t="s">
        <v>120</v>
      </c>
      <c r="C191" s="120">
        <v>1</v>
      </c>
    </row>
    <row r="192" spans="2:3" x14ac:dyDescent="0.25">
      <c r="B192" s="112" t="s">
        <v>274</v>
      </c>
      <c r="C192" s="120">
        <v>2</v>
      </c>
    </row>
    <row r="193" spans="2:3" x14ac:dyDescent="0.25">
      <c r="B193" s="112" t="s">
        <v>112</v>
      </c>
      <c r="C193" s="120">
        <v>2</v>
      </c>
    </row>
    <row r="194" spans="2:3" x14ac:dyDescent="0.25">
      <c r="B194" s="112" t="s">
        <v>171</v>
      </c>
      <c r="C194" s="120">
        <v>2</v>
      </c>
    </row>
    <row r="195" spans="2:3" x14ac:dyDescent="0.25">
      <c r="B195" s="112" t="s">
        <v>61</v>
      </c>
      <c r="C195" s="120">
        <v>4</v>
      </c>
    </row>
    <row r="196" spans="2:3" x14ac:dyDescent="0.25">
      <c r="B196" s="84" t="s">
        <v>248</v>
      </c>
      <c r="C196" s="119">
        <v>1</v>
      </c>
    </row>
    <row r="197" spans="2:3" x14ac:dyDescent="0.25">
      <c r="B197" s="84" t="s">
        <v>232</v>
      </c>
      <c r="C197" s="119">
        <v>2</v>
      </c>
    </row>
    <row r="198" spans="2:3" x14ac:dyDescent="0.25">
      <c r="B198" s="84" t="s">
        <v>204</v>
      </c>
      <c r="C198" s="119">
        <v>2</v>
      </c>
    </row>
    <row r="199" spans="2:3" x14ac:dyDescent="0.25">
      <c r="B199" s="84" t="s">
        <v>62</v>
      </c>
      <c r="C199" s="119">
        <v>2</v>
      </c>
    </row>
    <row r="200" spans="2:3" x14ac:dyDescent="0.25">
      <c r="B200" s="84" t="s">
        <v>172</v>
      </c>
      <c r="C200" s="119">
        <v>1</v>
      </c>
    </row>
    <row r="201" spans="2:3" x14ac:dyDescent="0.25">
      <c r="B201" s="84" t="s">
        <v>173</v>
      </c>
      <c r="C201" s="119">
        <v>4</v>
      </c>
    </row>
    <row r="202" spans="2:3" x14ac:dyDescent="0.25">
      <c r="B202" s="84" t="s">
        <v>150</v>
      </c>
      <c r="C202" s="119">
        <v>4</v>
      </c>
    </row>
    <row r="203" spans="2:3" x14ac:dyDescent="0.25">
      <c r="B203" s="84" t="s">
        <v>154</v>
      </c>
      <c r="C203" s="119">
        <v>2</v>
      </c>
    </row>
    <row r="204" spans="2:3" x14ac:dyDescent="0.25">
      <c r="B204" s="84" t="s">
        <v>155</v>
      </c>
      <c r="C204" s="119">
        <v>2</v>
      </c>
    </row>
    <row r="205" spans="2:3" x14ac:dyDescent="0.25">
      <c r="B205" s="84" t="s">
        <v>156</v>
      </c>
      <c r="C205" s="119">
        <v>6</v>
      </c>
    </row>
    <row r="206" spans="2:3" x14ac:dyDescent="0.25">
      <c r="B206" s="84" t="s">
        <v>181</v>
      </c>
      <c r="C206" s="119">
        <v>4</v>
      </c>
    </row>
    <row r="207" spans="2:3" x14ac:dyDescent="0.25">
      <c r="B207" s="84" t="s">
        <v>180</v>
      </c>
      <c r="C207" s="119">
        <v>6</v>
      </c>
    </row>
    <row r="208" spans="2:3" x14ac:dyDescent="0.25">
      <c r="B208" s="84" t="s">
        <v>98</v>
      </c>
      <c r="C208" s="119">
        <v>6</v>
      </c>
    </row>
    <row r="209" spans="2:3" x14ac:dyDescent="0.25">
      <c r="B209" s="84" t="s">
        <v>151</v>
      </c>
      <c r="C209" s="119">
        <v>6</v>
      </c>
    </row>
    <row r="210" spans="2:3" x14ac:dyDescent="0.25">
      <c r="B210" s="84" t="s">
        <v>162</v>
      </c>
      <c r="C210" s="119">
        <v>1</v>
      </c>
    </row>
    <row r="211" spans="2:3" x14ac:dyDescent="0.25">
      <c r="B211" s="84" t="s">
        <v>782</v>
      </c>
      <c r="C211" s="119">
        <v>2</v>
      </c>
    </row>
    <row r="212" spans="2:3" x14ac:dyDescent="0.25">
      <c r="B212" s="84" t="s">
        <v>261</v>
      </c>
      <c r="C212" s="119">
        <v>1</v>
      </c>
    </row>
    <row r="213" spans="2:3" x14ac:dyDescent="0.25">
      <c r="B213" s="84" t="s">
        <v>271</v>
      </c>
      <c r="C213" s="119">
        <v>2</v>
      </c>
    </row>
    <row r="214" spans="2:3" x14ac:dyDescent="0.25">
      <c r="B214" s="84" t="s">
        <v>268</v>
      </c>
      <c r="C214" s="119">
        <v>2</v>
      </c>
    </row>
    <row r="215" spans="2:3" x14ac:dyDescent="0.25">
      <c r="B215" s="84" t="s">
        <v>267</v>
      </c>
      <c r="C215" s="119">
        <v>2</v>
      </c>
    </row>
    <row r="216" spans="2:3" x14ac:dyDescent="0.25">
      <c r="B216" s="84" t="s">
        <v>262</v>
      </c>
      <c r="C216" s="119">
        <v>2</v>
      </c>
    </row>
    <row r="217" spans="2:3" x14ac:dyDescent="0.25">
      <c r="B217" s="84" t="s">
        <v>272</v>
      </c>
      <c r="C217" s="119">
        <v>2</v>
      </c>
    </row>
    <row r="218" spans="2:3" x14ac:dyDescent="0.25">
      <c r="B218" s="84" t="s">
        <v>263</v>
      </c>
      <c r="C218" s="119">
        <v>2</v>
      </c>
    </row>
    <row r="219" spans="2:3" x14ac:dyDescent="0.25">
      <c r="B219" s="84" t="s">
        <v>264</v>
      </c>
      <c r="C219" s="119">
        <v>2</v>
      </c>
    </row>
    <row r="220" spans="2:3" x14ac:dyDescent="0.25">
      <c r="B220" s="84" t="s">
        <v>265</v>
      </c>
      <c r="C220" s="119">
        <v>1</v>
      </c>
    </row>
    <row r="221" spans="2:3" x14ac:dyDescent="0.25">
      <c r="B221" s="84" t="s">
        <v>273</v>
      </c>
      <c r="C221" s="119">
        <v>1</v>
      </c>
    </row>
    <row r="222" spans="2:3" x14ac:dyDescent="0.25">
      <c r="B222" s="84" t="s">
        <v>989</v>
      </c>
      <c r="C222" s="119">
        <v>4</v>
      </c>
    </row>
    <row r="223" spans="2:3" x14ac:dyDescent="0.25">
      <c r="B223" s="84" t="s">
        <v>991</v>
      </c>
      <c r="C223" s="119">
        <v>2</v>
      </c>
    </row>
    <row r="224" spans="2:3" x14ac:dyDescent="0.25">
      <c r="B224" s="84" t="s">
        <v>44</v>
      </c>
      <c r="C224" s="119">
        <v>478</v>
      </c>
    </row>
    <row r="225" spans="2:3" x14ac:dyDescent="0.25">
      <c r="B225"/>
      <c r="C225"/>
    </row>
    <row r="226" spans="2:3" x14ac:dyDescent="0.25">
      <c r="B226"/>
      <c r="C226"/>
    </row>
    <row r="227" spans="2:3" x14ac:dyDescent="0.25">
      <c r="B227"/>
      <c r="C227"/>
    </row>
    <row r="228" spans="2:3" x14ac:dyDescent="0.25">
      <c r="B228"/>
      <c r="C228"/>
    </row>
    <row r="229" spans="2:3" x14ac:dyDescent="0.25">
      <c r="B229"/>
      <c r="C229"/>
    </row>
    <row r="230" spans="2:3" x14ac:dyDescent="0.25">
      <c r="B230"/>
      <c r="C230"/>
    </row>
    <row r="231" spans="2:3" x14ac:dyDescent="0.25">
      <c r="B231"/>
      <c r="C231"/>
    </row>
    <row r="232" spans="2:3" x14ac:dyDescent="0.25">
      <c r="B232"/>
      <c r="C232"/>
    </row>
    <row r="233" spans="2:3" x14ac:dyDescent="0.25">
      <c r="B233"/>
      <c r="C233"/>
    </row>
    <row r="234" spans="2:3" x14ac:dyDescent="0.25">
      <c r="B234"/>
      <c r="C234"/>
    </row>
    <row r="235" spans="2:3" x14ac:dyDescent="0.25">
      <c r="B235"/>
      <c r="C235"/>
    </row>
    <row r="236" spans="2:3" x14ac:dyDescent="0.25">
      <c r="B236"/>
      <c r="C236"/>
    </row>
    <row r="237" spans="2:3" x14ac:dyDescent="0.25">
      <c r="B237"/>
      <c r="C237"/>
    </row>
    <row r="238" spans="2:3" x14ac:dyDescent="0.25">
      <c r="B238"/>
      <c r="C238"/>
    </row>
    <row r="239" spans="2:3" x14ac:dyDescent="0.25">
      <c r="B239"/>
      <c r="C239"/>
    </row>
    <row r="240" spans="2:3" x14ac:dyDescent="0.25">
      <c r="B240"/>
      <c r="C240"/>
    </row>
    <row r="241" spans="2:3" x14ac:dyDescent="0.25">
      <c r="B241"/>
      <c r="C241"/>
    </row>
    <row r="242" spans="2:3" x14ac:dyDescent="0.25">
      <c r="B242"/>
      <c r="C242"/>
    </row>
    <row r="243" spans="2:3" x14ac:dyDescent="0.25">
      <c r="B243"/>
      <c r="C243"/>
    </row>
    <row r="244" spans="2:3" x14ac:dyDescent="0.25">
      <c r="B244"/>
      <c r="C244"/>
    </row>
    <row r="245" spans="2:3" x14ac:dyDescent="0.25">
      <c r="B245"/>
      <c r="C245"/>
    </row>
    <row r="246" spans="2:3" x14ac:dyDescent="0.25">
      <c r="B246"/>
      <c r="C246"/>
    </row>
    <row r="247" spans="2:3" x14ac:dyDescent="0.25">
      <c r="B247"/>
      <c r="C247"/>
    </row>
    <row r="248" spans="2:3" x14ac:dyDescent="0.25">
      <c r="B248"/>
      <c r="C248"/>
    </row>
    <row r="249" spans="2:3" x14ac:dyDescent="0.25">
      <c r="B249"/>
      <c r="C249"/>
    </row>
    <row r="250" spans="2:3" x14ac:dyDescent="0.25">
      <c r="B250"/>
      <c r="C250"/>
    </row>
    <row r="251" spans="2:3" x14ac:dyDescent="0.25">
      <c r="B251"/>
      <c r="C251"/>
    </row>
    <row r="252" spans="2:3" x14ac:dyDescent="0.25">
      <c r="B252"/>
      <c r="C252"/>
    </row>
    <row r="253" spans="2:3" x14ac:dyDescent="0.25">
      <c r="B253"/>
      <c r="C253"/>
    </row>
    <row r="254" spans="2:3" x14ac:dyDescent="0.25">
      <c r="B254"/>
      <c r="C254"/>
    </row>
    <row r="255" spans="2:3" x14ac:dyDescent="0.25">
      <c r="B255"/>
      <c r="C255"/>
    </row>
    <row r="256" spans="2:3" x14ac:dyDescent="0.25">
      <c r="B256"/>
      <c r="C256"/>
    </row>
    <row r="257" spans="2:3" x14ac:dyDescent="0.25">
      <c r="B257"/>
      <c r="C257"/>
    </row>
    <row r="259" spans="2:3" x14ac:dyDescent="0.25">
      <c r="B259" s="83" t="s">
        <v>926</v>
      </c>
      <c r="C259" t="s">
        <v>932</v>
      </c>
    </row>
    <row r="260" spans="2:3" x14ac:dyDescent="0.25">
      <c r="B260" s="84" t="s">
        <v>927</v>
      </c>
      <c r="C260" s="119"/>
    </row>
    <row r="261" spans="2:3" x14ac:dyDescent="0.25">
      <c r="B261" s="84" t="s">
        <v>1026</v>
      </c>
      <c r="C261" s="119">
        <v>2</v>
      </c>
    </row>
    <row r="262" spans="2:3" x14ac:dyDescent="0.25">
      <c r="B262" s="84" t="s">
        <v>44</v>
      </c>
      <c r="C262" s="119">
        <v>2</v>
      </c>
    </row>
    <row r="301" spans="3:18" x14ac:dyDescent="0.25">
      <c r="E301" s="53">
        <v>44317</v>
      </c>
      <c r="F301" s="54">
        <v>44348</v>
      </c>
      <c r="G301" s="53">
        <v>44378</v>
      </c>
      <c r="H301" s="54">
        <v>44409</v>
      </c>
      <c r="I301" s="53">
        <v>44440</v>
      </c>
      <c r="J301" s="53" t="s">
        <v>548</v>
      </c>
      <c r="K301" s="53" t="s">
        <v>549</v>
      </c>
      <c r="L301" s="53">
        <v>44621</v>
      </c>
      <c r="M301" s="53">
        <v>44682</v>
      </c>
      <c r="N301" s="53" t="s">
        <v>550</v>
      </c>
      <c r="O301" s="53">
        <v>44805</v>
      </c>
      <c r="P301" s="53">
        <v>44897</v>
      </c>
      <c r="Q301" s="53">
        <v>44957</v>
      </c>
      <c r="R301" s="53">
        <v>45017</v>
      </c>
    </row>
    <row r="302" spans="3:18" ht="15.75" thickBot="1" x14ac:dyDescent="0.3">
      <c r="C302" s="85" t="s">
        <v>526</v>
      </c>
      <c r="D302" s="86">
        <v>24343.57459923315</v>
      </c>
      <c r="E302" s="50">
        <v>24343.57459923315</v>
      </c>
      <c r="F302" s="50">
        <v>25472.637594855947</v>
      </c>
      <c r="G302" s="50">
        <v>25472.637594855947</v>
      </c>
      <c r="H302" s="50">
        <v>26037.169092667351</v>
      </c>
      <c r="I302" s="50">
        <v>26037.169092667351</v>
      </c>
      <c r="J302" s="50">
        <v>29278.48</v>
      </c>
      <c r="K302" s="50">
        <v>33101.120000000003</v>
      </c>
      <c r="L302" s="55">
        <v>39873.214398964497</v>
      </c>
      <c r="M302" s="55">
        <v>42993.260716118697</v>
      </c>
      <c r="N302" s="55">
        <v>45831.271913754303</v>
      </c>
      <c r="O302" s="56">
        <v>52849.99</v>
      </c>
      <c r="P302" s="55">
        <v>58307.72</v>
      </c>
      <c r="Q302" s="114">
        <v>71034.828161348196</v>
      </c>
      <c r="R302" s="115">
        <v>77679.91</v>
      </c>
    </row>
    <row r="303" spans="3:18" ht="15.75" thickBot="1" x14ac:dyDescent="0.3">
      <c r="C303" s="85" t="s">
        <v>527</v>
      </c>
      <c r="D303" s="86">
        <v>24343.57459923315</v>
      </c>
      <c r="E303" s="50">
        <v>24343.57459923315</v>
      </c>
      <c r="F303" s="50">
        <v>25472.637594855947</v>
      </c>
      <c r="G303" s="50">
        <v>25472.637594855947</v>
      </c>
      <c r="H303" s="50">
        <v>26037.169092667351</v>
      </c>
      <c r="I303" s="50">
        <v>26037.169092667351</v>
      </c>
      <c r="J303" s="50"/>
      <c r="K303" s="50">
        <v>33101.120000000003</v>
      </c>
      <c r="L303" s="55">
        <v>39873.214398964497</v>
      </c>
      <c r="M303" s="55">
        <v>42993.260716118697</v>
      </c>
      <c r="N303" s="55">
        <v>45831.271913754303</v>
      </c>
      <c r="O303" s="56">
        <v>52849.99</v>
      </c>
      <c r="P303" s="55">
        <v>58307.72</v>
      </c>
      <c r="Q303" s="114">
        <v>71034.828161348196</v>
      </c>
      <c r="R303" s="115">
        <v>77679.91</v>
      </c>
    </row>
    <row r="304" spans="3:18" ht="15.75" thickBot="1" x14ac:dyDescent="0.3">
      <c r="C304" s="85" t="s">
        <v>528</v>
      </c>
      <c r="D304" s="86">
        <v>20526.219857730208</v>
      </c>
      <c r="E304" s="50">
        <v>20526.219857730208</v>
      </c>
      <c r="F304" s="50">
        <v>21478.232685053896</v>
      </c>
      <c r="G304" s="50">
        <v>21478.232685053896</v>
      </c>
      <c r="H304" s="50">
        <v>21954.239098715741</v>
      </c>
      <c r="I304" s="50">
        <v>21954.239098715741</v>
      </c>
      <c r="J304" s="50">
        <v>24687.27</v>
      </c>
      <c r="K304" s="50">
        <v>27910.48</v>
      </c>
      <c r="L304" s="55">
        <v>33620.6320830689</v>
      </c>
      <c r="M304" s="55">
        <v>36251.418963243203</v>
      </c>
      <c r="N304" s="55">
        <v>38644.397100611903</v>
      </c>
      <c r="O304" s="56">
        <v>44562.5</v>
      </c>
      <c r="P304" s="55">
        <v>49164.39</v>
      </c>
      <c r="Q304" s="114">
        <v>59895.743513438203</v>
      </c>
      <c r="R304" s="115">
        <v>65498.8</v>
      </c>
    </row>
    <row r="305" spans="3:18" ht="15.75" thickBot="1" x14ac:dyDescent="0.3">
      <c r="C305" s="85" t="s">
        <v>529</v>
      </c>
      <c r="D305" s="86">
        <v>17308.634345483741</v>
      </c>
      <c r="E305" s="50">
        <v>17308.634345483741</v>
      </c>
      <c r="F305" s="50">
        <v>18111.414498603372</v>
      </c>
      <c r="G305" s="50">
        <v>18111.414498603372</v>
      </c>
      <c r="H305" s="50">
        <v>18512.804575163187</v>
      </c>
      <c r="I305" s="50">
        <v>18512.804575163187</v>
      </c>
      <c r="J305" s="50">
        <v>20817.419999999998</v>
      </c>
      <c r="K305" s="50">
        <v>23535.38</v>
      </c>
      <c r="L305" s="55">
        <v>28350.433310336201</v>
      </c>
      <c r="M305" s="55">
        <v>30568.831459895398</v>
      </c>
      <c r="N305" s="55">
        <v>32586.698552011399</v>
      </c>
      <c r="O305" s="56">
        <v>37577.11</v>
      </c>
      <c r="P305" s="55">
        <v>41457.629999999997</v>
      </c>
      <c r="Q305" s="114">
        <v>50506.792312981801</v>
      </c>
      <c r="R305" s="115">
        <v>55231.54</v>
      </c>
    </row>
    <row r="306" spans="3:18" ht="15.75" thickBot="1" x14ac:dyDescent="0.3">
      <c r="C306" s="85" t="s">
        <v>530</v>
      </c>
      <c r="D306" s="86">
        <v>14596.736614767238</v>
      </c>
      <c r="E306" s="50">
        <v>14596.736614767238</v>
      </c>
      <c r="F306" s="50">
        <v>15273.738059292367</v>
      </c>
      <c r="G306" s="50">
        <v>15273.738059292367</v>
      </c>
      <c r="H306" s="50">
        <v>15612.238781554932</v>
      </c>
      <c r="I306" s="50">
        <v>15612.238781554932</v>
      </c>
      <c r="J306" s="50">
        <v>17555.77</v>
      </c>
      <c r="K306" s="50">
        <v>19847.88</v>
      </c>
      <c r="L306" s="55">
        <v>23908.518701446701</v>
      </c>
      <c r="M306" s="55">
        <v>25779.3406767374</v>
      </c>
      <c r="N306" s="55">
        <v>27481.050579397001</v>
      </c>
      <c r="O306" s="56">
        <v>31689.57</v>
      </c>
      <c r="P306" s="55">
        <v>34962.1</v>
      </c>
      <c r="Q306" s="114">
        <v>42593.443823123402</v>
      </c>
      <c r="R306" s="115">
        <v>46577.919999999998</v>
      </c>
    </row>
    <row r="307" spans="3:18" ht="15.75" thickBot="1" x14ac:dyDescent="0.3">
      <c r="C307" s="85" t="s">
        <v>531</v>
      </c>
      <c r="D307" s="86">
        <v>13865.253358693662</v>
      </c>
      <c r="E307" s="50">
        <v>13865.253358693662</v>
      </c>
      <c r="F307" s="50">
        <v>14508.328369244038</v>
      </c>
      <c r="G307" s="50">
        <v>14508.328369244038</v>
      </c>
      <c r="H307" s="50">
        <v>14829.865874519228</v>
      </c>
      <c r="I307" s="50">
        <v>14829.865874519228</v>
      </c>
      <c r="J307" s="50">
        <v>16676</v>
      </c>
      <c r="K307" s="50">
        <v>18853.25</v>
      </c>
      <c r="L307" s="55">
        <v>22710.3960272363</v>
      </c>
      <c r="M307" s="55">
        <v>24487.465886137099</v>
      </c>
      <c r="N307" s="55">
        <v>26103.8983508774</v>
      </c>
      <c r="O307" s="56">
        <v>30101.51</v>
      </c>
      <c r="P307" s="55">
        <v>33210.050000000003</v>
      </c>
      <c r="Q307" s="114">
        <v>40458.967344072204</v>
      </c>
      <c r="R307" s="115">
        <v>44243.77</v>
      </c>
    </row>
    <row r="308" spans="3:18" ht="15.75" thickBot="1" x14ac:dyDescent="0.3">
      <c r="C308" s="85" t="s">
        <v>532</v>
      </c>
      <c r="D308" s="86">
        <v>2803.6271422498462</v>
      </c>
      <c r="E308" s="50">
        <v>2803.6271422498462</v>
      </c>
      <c r="F308" s="50">
        <v>2933.6602911177088</v>
      </c>
      <c r="G308" s="50">
        <v>2933.6602911177088</v>
      </c>
      <c r="H308" s="50">
        <v>2998.6768655516403</v>
      </c>
      <c r="I308" s="50">
        <v>2998.6768655516403</v>
      </c>
      <c r="J308" s="50">
        <v>3371.98</v>
      </c>
      <c r="K308" s="50">
        <v>3812.23</v>
      </c>
      <c r="L308" s="55">
        <v>4592.1615037261599</v>
      </c>
      <c r="M308" s="55">
        <v>4951.4943742621699</v>
      </c>
      <c r="N308" s="55">
        <v>5278.34551895605</v>
      </c>
      <c r="O308" s="56">
        <v>6086.68</v>
      </c>
      <c r="P308" s="55">
        <v>6715.25</v>
      </c>
      <c r="Q308" s="114">
        <v>8181.0159582924598</v>
      </c>
      <c r="R308" s="115">
        <v>8946.32</v>
      </c>
    </row>
    <row r="309" spans="3:18" ht="15.75" thickBot="1" x14ac:dyDescent="0.3">
      <c r="C309" s="85" t="s">
        <v>533</v>
      </c>
      <c r="D309" s="86">
        <v>18068.342035875266</v>
      </c>
      <c r="E309" s="50">
        <v>18068.342035875266</v>
      </c>
      <c r="F309" s="50">
        <v>18906.357681515303</v>
      </c>
      <c r="G309" s="50">
        <v>18906.357681515303</v>
      </c>
      <c r="H309" s="50">
        <v>19325.365504335317</v>
      </c>
      <c r="I309" s="50">
        <v>19325.365504335317</v>
      </c>
      <c r="J309" s="50"/>
      <c r="K309" s="50">
        <v>24568.39</v>
      </c>
      <c r="L309" s="55">
        <v>29594.7857983426</v>
      </c>
      <c r="M309" s="55">
        <v>31910.553509296999</v>
      </c>
      <c r="N309" s="55">
        <v>34016.988487097602</v>
      </c>
      <c r="O309" s="56">
        <v>39226.43</v>
      </c>
      <c r="P309" s="55">
        <v>43277.279999999999</v>
      </c>
      <c r="Q309" s="114">
        <v>52723.628013089503</v>
      </c>
      <c r="R309" s="115">
        <v>57655.75</v>
      </c>
    </row>
    <row r="310" spans="3:18" ht="15.75" thickBot="1" x14ac:dyDescent="0.3">
      <c r="C310" s="85" t="s">
        <v>534</v>
      </c>
      <c r="D310" s="86">
        <v>47885.104856597834</v>
      </c>
      <c r="E310" s="50">
        <v>47885.104856597834</v>
      </c>
      <c r="F310" s="50">
        <v>50106.031767504559</v>
      </c>
      <c r="G310" s="50">
        <v>50106.031767504559</v>
      </c>
      <c r="H310" s="50">
        <v>51216.495222957914</v>
      </c>
      <c r="I310" s="50">
        <v>51216.495222957914</v>
      </c>
      <c r="J310" s="50">
        <v>57592.32</v>
      </c>
      <c r="K310" s="50">
        <v>65111.67</v>
      </c>
      <c r="L310" s="55">
        <v>78432.731589228904</v>
      </c>
      <c r="M310" s="55">
        <v>84570.028494633807</v>
      </c>
      <c r="N310" s="55">
        <v>90152.5473325723</v>
      </c>
      <c r="O310" s="56">
        <v>103958.73</v>
      </c>
      <c r="P310" s="55">
        <v>114694.38</v>
      </c>
      <c r="Q310" s="114">
        <v>139729.281791004</v>
      </c>
      <c r="R310" s="115">
        <v>152800.51</v>
      </c>
    </row>
    <row r="311" spans="3:18" ht="15.75" thickBot="1" x14ac:dyDescent="0.3">
      <c r="C311" s="85" t="s">
        <v>535</v>
      </c>
      <c r="D311" s="86">
        <v>20335.704926084036</v>
      </c>
      <c r="E311" s="50">
        <v>20335.704926084036</v>
      </c>
      <c r="F311" s="50">
        <v>21278.88160822459</v>
      </c>
      <c r="G311" s="50">
        <v>21278.88160822459</v>
      </c>
      <c r="H311" s="50">
        <v>21750.469949294868</v>
      </c>
      <c r="I311" s="50">
        <v>21750.469949294868</v>
      </c>
      <c r="J311" s="50">
        <v>24458.13</v>
      </c>
      <c r="K311" s="50">
        <v>27651.43</v>
      </c>
      <c r="L311" s="55">
        <v>33308.580839946597</v>
      </c>
      <c r="M311" s="55">
        <v>35914.949966334498</v>
      </c>
      <c r="N311" s="55">
        <v>38285.717581286903</v>
      </c>
      <c r="O311" s="56">
        <v>44148.89</v>
      </c>
      <c r="P311" s="55">
        <v>48708.07</v>
      </c>
      <c r="Q311" s="114">
        <v>59339.818771305901</v>
      </c>
      <c r="R311" s="115">
        <v>64890.87</v>
      </c>
    </row>
    <row r="313" spans="3:18" ht="15" customHeight="1" x14ac:dyDescent="0.25"/>
  </sheetData>
  <mergeCells count="15">
    <mergeCell ref="F12:G12"/>
    <mergeCell ref="D13:E13"/>
    <mergeCell ref="F13:G13"/>
    <mergeCell ref="C2:E3"/>
    <mergeCell ref="B8:C8"/>
    <mergeCell ref="D8:E8"/>
    <mergeCell ref="B9:C9"/>
    <mergeCell ref="D9:E9"/>
    <mergeCell ref="B10:C10"/>
    <mergeCell ref="D10:E10"/>
    <mergeCell ref="C28:E28"/>
    <mergeCell ref="B11:C11"/>
    <mergeCell ref="D11:E11"/>
    <mergeCell ref="B12:C12"/>
    <mergeCell ref="D12:E12"/>
  </mergeCells>
  <phoneticPr fontId="25" type="noConversion"/>
  <dataValidations count="1">
    <dataValidation type="list" allowBlank="1" showInputMessage="1" showErrorMessage="1" sqref="D11:E11" xr:uid="{5DDC937F-3D77-451F-A83D-E383D3B9AEB4}">
      <formula1>$J$3:$J$14</formula1>
    </dataValidation>
  </dataValidations>
  <pageMargins left="0.7" right="0.7" top="0.75" bottom="0.75" header="0.3" footer="0.3"/>
  <pageSetup paperSize="9" scale="60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1C8D7-28F6-41C3-A684-CE5C168530E7}">
  <sheetPr codeName="Hoja2" filterMode="1">
    <tabColor rgb="FF0070C0"/>
  </sheetPr>
  <dimension ref="A2:S206"/>
  <sheetViews>
    <sheetView tabSelected="1" topLeftCell="C16" workbookViewId="0">
      <selection activeCell="J170" sqref="J170"/>
    </sheetView>
  </sheetViews>
  <sheetFormatPr baseColWidth="10" defaultRowHeight="15" x14ac:dyDescent="0.25"/>
  <cols>
    <col min="1" max="1" width="11.42578125" style="5"/>
    <col min="2" max="2" width="17.5703125" style="5" bestFit="1" customWidth="1"/>
    <col min="3" max="3" width="40" style="5" bestFit="1" customWidth="1"/>
    <col min="4" max="4" width="23" style="5" customWidth="1"/>
    <col min="5" max="5" width="14.85546875" style="5" customWidth="1"/>
    <col min="6" max="6" width="19.140625" style="5" customWidth="1"/>
    <col min="7" max="7" width="15.85546875" style="5" customWidth="1"/>
    <col min="8" max="8" width="11.42578125" style="5" customWidth="1"/>
    <col min="9" max="16384" width="11.42578125" style="5"/>
  </cols>
  <sheetData>
    <row r="2" spans="2:12" ht="15" customHeight="1" x14ac:dyDescent="0.25">
      <c r="C2" s="143" t="s">
        <v>510</v>
      </c>
      <c r="D2" s="143"/>
      <c r="E2" s="143"/>
      <c r="F2" s="143"/>
      <c r="G2" s="143"/>
    </row>
    <row r="3" spans="2:12" ht="15" customHeight="1" x14ac:dyDescent="0.25">
      <c r="C3" s="143"/>
      <c r="D3" s="143"/>
      <c r="E3" s="143"/>
      <c r="F3" s="143"/>
      <c r="G3" s="143"/>
    </row>
    <row r="7" spans="2:12" x14ac:dyDescent="0.25">
      <c r="H7" s="6"/>
    </row>
    <row r="8" spans="2:12" ht="15.75" x14ac:dyDescent="0.25">
      <c r="B8" s="133" t="s">
        <v>511</v>
      </c>
      <c r="C8" s="135"/>
      <c r="D8" s="136" t="s">
        <v>935</v>
      </c>
      <c r="E8" s="137"/>
      <c r="F8" s="43"/>
      <c r="G8" s="43"/>
      <c r="H8" s="6"/>
    </row>
    <row r="9" spans="2:12" ht="15.75" x14ac:dyDescent="0.25">
      <c r="B9" s="133" t="s">
        <v>513</v>
      </c>
      <c r="C9" s="135"/>
      <c r="D9" s="136" t="s">
        <v>963</v>
      </c>
      <c r="E9" s="137"/>
      <c r="F9" s="43"/>
      <c r="G9" s="43"/>
      <c r="H9" s="7"/>
    </row>
    <row r="10" spans="2:12" ht="15.75" x14ac:dyDescent="0.25">
      <c r="B10" s="133" t="s">
        <v>514</v>
      </c>
      <c r="C10" s="135"/>
      <c r="D10" s="136" t="s">
        <v>515</v>
      </c>
      <c r="E10" s="137"/>
      <c r="F10" s="43"/>
      <c r="G10" s="43"/>
    </row>
    <row r="11" spans="2:12" ht="15.75" x14ac:dyDescent="0.25">
      <c r="B11" s="133" t="s">
        <v>516</v>
      </c>
      <c r="C11" s="135"/>
      <c r="D11" s="136" t="s">
        <v>517</v>
      </c>
      <c r="E11" s="137"/>
      <c r="F11" s="43"/>
      <c r="G11" s="43"/>
    </row>
    <row r="12" spans="2:12" ht="25.5" customHeight="1" x14ac:dyDescent="0.25">
      <c r="B12" s="133" t="s">
        <v>518</v>
      </c>
      <c r="C12" s="135"/>
      <c r="D12" s="138" t="s">
        <v>519</v>
      </c>
      <c r="E12" s="138"/>
      <c r="F12" s="138" t="s">
        <v>520</v>
      </c>
      <c r="G12" s="138"/>
      <c r="L12" s="88">
        <v>100062</v>
      </c>
    </row>
    <row r="13" spans="2:12" ht="24.75" customHeight="1" x14ac:dyDescent="0.25">
      <c r="B13" s="43"/>
      <c r="C13" s="43"/>
      <c r="D13" s="140">
        <v>45251</v>
      </c>
      <c r="E13" s="141"/>
      <c r="F13" s="140">
        <v>45280</v>
      </c>
      <c r="G13" s="141"/>
      <c r="H13" s="127">
        <f>F13-D13</f>
        <v>29</v>
      </c>
      <c r="L13" s="88">
        <v>10006237</v>
      </c>
    </row>
    <row r="14" spans="2:12" ht="18.75" x14ac:dyDescent="0.3">
      <c r="B14" s="45"/>
      <c r="C14" s="45"/>
      <c r="D14" s="46"/>
      <c r="E14" s="47"/>
      <c r="F14" s="46"/>
      <c r="G14" s="47"/>
    </row>
    <row r="15" spans="2:12" ht="18.75" x14ac:dyDescent="0.25">
      <c r="D15" s="46"/>
      <c r="E15" s="47"/>
      <c r="F15" s="46"/>
      <c r="G15" s="47"/>
    </row>
    <row r="17" spans="1:19" ht="30" x14ac:dyDescent="0.25">
      <c r="A17" s="90" t="s">
        <v>476</v>
      </c>
      <c r="B17" s="90" t="s">
        <v>521</v>
      </c>
      <c r="C17" s="44" t="s">
        <v>522</v>
      </c>
      <c r="D17" s="44" t="s">
        <v>936</v>
      </c>
      <c r="E17" s="44" t="s">
        <v>524</v>
      </c>
      <c r="F17" s="44" t="s">
        <v>525</v>
      </c>
      <c r="G17" s="91" t="s">
        <v>937</v>
      </c>
      <c r="H17" s="91" t="s">
        <v>938</v>
      </c>
      <c r="I17" s="92" t="s">
        <v>939</v>
      </c>
      <c r="J17" s="93" t="s">
        <v>940</v>
      </c>
      <c r="K17" s="87" t="s">
        <v>941</v>
      </c>
      <c r="L17" s="87" t="s">
        <v>942</v>
      </c>
      <c r="M17" s="87" t="s">
        <v>943</v>
      </c>
      <c r="N17" s="87" t="s">
        <v>944</v>
      </c>
      <c r="O17" s="94" t="s">
        <v>945</v>
      </c>
      <c r="P17" s="87" t="s">
        <v>946</v>
      </c>
      <c r="Q17" s="95"/>
    </row>
    <row r="18" spans="1:19" hidden="1" x14ac:dyDescent="0.25">
      <c r="A18" s="4">
        <f>+'Costo PQ'!B2</f>
        <v>1</v>
      </c>
      <c r="B18" s="4" t="str">
        <f>+'Costo PQ'!C2</f>
        <v>PQ BOLLAND ABC11 ANTIESPUMANTE       (l)</v>
      </c>
      <c r="C18" s="4" t="str">
        <f>+'Costo PQ'!F2</f>
        <v>L</v>
      </c>
      <c r="D18" s="96">
        <f t="shared" ref="D18:D49" si="0">ROUND(IFERROR(VLOOKUP(I18,$B$176:$C$192,2,FALSE),0)+(IFERROR(VLOOKUP(I18,$B$202:$C$207,2,FALSE),0)),0)</f>
        <v>0</v>
      </c>
      <c r="E18" s="51">
        <f>+'Costo PQ'!M2</f>
        <v>4.0870779487416602</v>
      </c>
      <c r="F18" s="51">
        <f>D18*E18</f>
        <v>0</v>
      </c>
      <c r="G18" s="4">
        <f>+'Costo PQ'!D2</f>
        <v>50600314</v>
      </c>
      <c r="H18" s="4"/>
      <c r="I18" s="5" t="s">
        <v>1028</v>
      </c>
      <c r="J18" s="98"/>
      <c r="K18" s="107">
        <f>D18</f>
        <v>0</v>
      </c>
      <c r="L18" s="118">
        <f>+E18</f>
        <v>4.0870779487416602</v>
      </c>
      <c r="M18" s="87" t="s">
        <v>948</v>
      </c>
      <c r="N18" s="87">
        <v>2005</v>
      </c>
      <c r="O18" s="87" t="s">
        <v>949</v>
      </c>
      <c r="P18" s="87" t="s">
        <v>950</v>
      </c>
      <c r="Q18" s="108"/>
    </row>
    <row r="19" spans="1:19" hidden="1" x14ac:dyDescent="0.25">
      <c r="A19" s="4">
        <f>+'Costo PQ'!B3</f>
        <v>2</v>
      </c>
      <c r="B19" s="4" t="str">
        <f>+'Costo PQ'!C3</f>
        <v>PQ BOLLAND RFB200 REDUCTOR FRICCION  (l)</v>
      </c>
      <c r="C19" s="4" t="str">
        <f>+'Costo PQ'!F3</f>
        <v>L</v>
      </c>
      <c r="D19" s="96">
        <f t="shared" si="0"/>
        <v>0</v>
      </c>
      <c r="E19" s="51">
        <f>+'Costo PQ'!M3</f>
        <v>3.4497708787683901</v>
      </c>
      <c r="F19" s="51">
        <f t="shared" ref="F19:F82" si="1">D19*E19</f>
        <v>0</v>
      </c>
      <c r="G19" s="4">
        <f>+'Costo PQ'!D3</f>
        <v>50600316</v>
      </c>
      <c r="H19" s="4"/>
      <c r="I19" s="5" t="s">
        <v>1030</v>
      </c>
      <c r="J19" s="108"/>
      <c r="K19" s="107">
        <f t="shared" ref="K19:K82" si="2">D19</f>
        <v>0</v>
      </c>
      <c r="L19" s="118">
        <f t="shared" ref="L19:L82" si="3">+E19</f>
        <v>3.4497708787683901</v>
      </c>
      <c r="M19" s="87" t="s">
        <v>948</v>
      </c>
      <c r="N19" s="87">
        <v>2005</v>
      </c>
      <c r="O19" s="87" t="s">
        <v>949</v>
      </c>
      <c r="P19" s="87" t="s">
        <v>950</v>
      </c>
      <c r="Q19" s="108"/>
    </row>
    <row r="20" spans="1:19" ht="17.25" hidden="1" customHeight="1" x14ac:dyDescent="0.25">
      <c r="A20" s="4">
        <f>+'Costo PQ'!B4</f>
        <v>3</v>
      </c>
      <c r="B20" s="4" t="str">
        <f>+'Costo PQ'!C4</f>
        <v>PQ BOLLAND RFB650 REDUCTOR FRICCION  (l)</v>
      </c>
      <c r="C20" s="4" t="str">
        <f>+'Costo PQ'!F4</f>
        <v>L</v>
      </c>
      <c r="D20" s="96">
        <f t="shared" si="0"/>
        <v>0</v>
      </c>
      <c r="E20" s="51">
        <f>+'Costo PQ'!M4</f>
        <v>4.3503134776436703</v>
      </c>
      <c r="F20" s="51">
        <f t="shared" si="1"/>
        <v>0</v>
      </c>
      <c r="G20" s="4">
        <f>+'Costo PQ'!D4</f>
        <v>50600317</v>
      </c>
      <c r="H20" s="4"/>
      <c r="I20" s="5" t="s">
        <v>1031</v>
      </c>
      <c r="K20" s="107">
        <f t="shared" si="2"/>
        <v>0</v>
      </c>
      <c r="L20" s="118">
        <f t="shared" si="3"/>
        <v>4.3503134776436703</v>
      </c>
      <c r="M20" s="87" t="s">
        <v>948</v>
      </c>
      <c r="N20" s="87">
        <v>2005</v>
      </c>
      <c r="O20" s="87" t="s">
        <v>949</v>
      </c>
      <c r="P20" s="87" t="s">
        <v>950</v>
      </c>
      <c r="Q20" s="108"/>
    </row>
    <row r="21" spans="1:19" hidden="1" x14ac:dyDescent="0.25">
      <c r="A21" s="4">
        <f>+'Costo PQ'!B5</f>
        <v>4</v>
      </c>
      <c r="B21" s="4" t="str">
        <f>+'Costo PQ'!C5</f>
        <v>PQ BACTERICIDA BOLLAND BX707</v>
      </c>
      <c r="C21" s="4" t="str">
        <f>+'Costo PQ'!F5</f>
        <v>L</v>
      </c>
      <c r="D21" s="96">
        <f t="shared" si="0"/>
        <v>0</v>
      </c>
      <c r="E21" s="51">
        <f>+'Costo PQ'!M5</f>
        <v>4.7243850187149397</v>
      </c>
      <c r="F21" s="51">
        <f t="shared" si="1"/>
        <v>0</v>
      </c>
      <c r="G21" s="4">
        <f>+'Costo PQ'!D5</f>
        <v>50600319</v>
      </c>
      <c r="H21" s="4"/>
      <c r="I21" s="5" t="s">
        <v>1037</v>
      </c>
      <c r="K21" s="107">
        <f t="shared" si="2"/>
        <v>0</v>
      </c>
      <c r="L21" s="118">
        <f t="shared" si="3"/>
        <v>4.7243850187149397</v>
      </c>
      <c r="M21" s="87" t="s">
        <v>948</v>
      </c>
      <c r="N21" s="87">
        <v>2005</v>
      </c>
      <c r="O21" s="87" t="s">
        <v>949</v>
      </c>
      <c r="P21" s="87" t="s">
        <v>950</v>
      </c>
      <c r="Q21" s="108"/>
    </row>
    <row r="22" spans="1:19" hidden="1" x14ac:dyDescent="0.25">
      <c r="A22" s="4">
        <f>+'Costo PQ'!B6</f>
        <v>5</v>
      </c>
      <c r="B22" s="4" t="str">
        <f>+'Costo PQ'!C6</f>
        <v>PQ INHIBIDOR DE CORROSION BOLLAND CY589</v>
      </c>
      <c r="C22" s="4" t="str">
        <f>+'Costo PQ'!F6</f>
        <v>L</v>
      </c>
      <c r="D22" s="96">
        <f t="shared" si="0"/>
        <v>0</v>
      </c>
      <c r="E22" s="51">
        <f>+'Costo PQ'!M6</f>
        <v>3.69915190614923</v>
      </c>
      <c r="F22" s="51">
        <f t="shared" si="1"/>
        <v>0</v>
      </c>
      <c r="G22" s="4">
        <f>+'Costo PQ'!D6</f>
        <v>50600418</v>
      </c>
      <c r="H22" s="4"/>
      <c r="I22" s="5" t="s">
        <v>1039</v>
      </c>
      <c r="K22" s="107">
        <f t="shared" si="2"/>
        <v>0</v>
      </c>
      <c r="L22" s="118">
        <f t="shared" si="3"/>
        <v>3.69915190614923</v>
      </c>
      <c r="M22" s="87" t="s">
        <v>948</v>
      </c>
      <c r="N22" s="87">
        <v>2005</v>
      </c>
      <c r="O22" s="87" t="s">
        <v>949</v>
      </c>
      <c r="P22" s="87" t="s">
        <v>950</v>
      </c>
    </row>
    <row r="23" spans="1:19" hidden="1" x14ac:dyDescent="0.25">
      <c r="A23" s="4">
        <f>+'Costo PQ'!B7</f>
        <v>6</v>
      </c>
      <c r="B23" s="4" t="str">
        <f>+'Costo PQ'!C7</f>
        <v>PQ DESINCRUSTANTE BOLLAND DS92</v>
      </c>
      <c r="C23" s="4" t="str">
        <f>+'Costo PQ'!F7</f>
        <v>L</v>
      </c>
      <c r="D23" s="96">
        <f t="shared" si="0"/>
        <v>0</v>
      </c>
      <c r="E23" s="51">
        <f>+'Costo PQ'!M7</f>
        <v>3.7130064076703899</v>
      </c>
      <c r="F23" s="51">
        <f t="shared" si="1"/>
        <v>0</v>
      </c>
      <c r="G23" s="4">
        <f>+'Costo PQ'!D7</f>
        <v>50600428</v>
      </c>
      <c r="H23" s="4"/>
      <c r="I23" s="5" t="s">
        <v>1038</v>
      </c>
      <c r="K23" s="107">
        <f t="shared" si="2"/>
        <v>0</v>
      </c>
      <c r="L23" s="118">
        <f t="shared" si="3"/>
        <v>3.7130064076703899</v>
      </c>
      <c r="M23" s="87" t="s">
        <v>948</v>
      </c>
      <c r="N23" s="87">
        <v>2005</v>
      </c>
      <c r="O23" s="87" t="s">
        <v>949</v>
      </c>
      <c r="P23" s="87" t="s">
        <v>950</v>
      </c>
    </row>
    <row r="24" spans="1:19" hidden="1" x14ac:dyDescent="0.25">
      <c r="A24" s="4">
        <f>+'Costo PQ'!B8</f>
        <v>7</v>
      </c>
      <c r="B24" s="4" t="str">
        <f>+'Costo PQ'!C8</f>
        <v>PQ BOLLAND IC898 INHIB.INCRUST.x200L (l)</v>
      </c>
      <c r="C24" s="4" t="str">
        <f>+'Costo PQ'!F8</f>
        <v>L</v>
      </c>
      <c r="D24" s="96">
        <f t="shared" si="0"/>
        <v>0</v>
      </c>
      <c r="E24" s="51">
        <f>+'Costo PQ'!M8</f>
        <v>3.4774798818106998</v>
      </c>
      <c r="F24" s="51">
        <f t="shared" si="1"/>
        <v>0</v>
      </c>
      <c r="G24" s="4">
        <f>+'Costo PQ'!D8</f>
        <v>50600430</v>
      </c>
      <c r="H24" s="4"/>
      <c r="I24" s="5" t="s">
        <v>1032</v>
      </c>
      <c r="K24" s="107">
        <f t="shared" si="2"/>
        <v>0</v>
      </c>
      <c r="L24" s="118">
        <f t="shared" si="3"/>
        <v>3.4774798818106998</v>
      </c>
      <c r="M24" s="87" t="s">
        <v>948</v>
      </c>
      <c r="N24" s="87">
        <v>2005</v>
      </c>
      <c r="O24" s="87" t="s">
        <v>949</v>
      </c>
      <c r="P24" s="87" t="s">
        <v>950</v>
      </c>
    </row>
    <row r="25" spans="1:19" x14ac:dyDescent="0.25">
      <c r="A25" s="4">
        <f>+'Costo PQ'!B9</f>
        <v>8</v>
      </c>
      <c r="B25" s="4" t="str">
        <f>+'Costo PQ'!C9</f>
        <v>PQ BOLLAND IPB71  INHIBIDOR PARAFINA (l)</v>
      </c>
      <c r="C25" s="2" t="str">
        <f>+'Costo PQ'!F9</f>
        <v>L</v>
      </c>
      <c r="D25" s="96">
        <f t="shared" si="0"/>
        <v>285</v>
      </c>
      <c r="E25" s="51">
        <f>+'Costo PQ'!M9</f>
        <v>4.6966760156726197</v>
      </c>
      <c r="F25" s="97">
        <f t="shared" si="1"/>
        <v>1338.5526644666966</v>
      </c>
      <c r="G25" s="4">
        <f>+'Costo PQ'!D9</f>
        <v>50600435</v>
      </c>
      <c r="H25" s="4"/>
      <c r="I25" s="5" t="s">
        <v>746</v>
      </c>
      <c r="J25" s="98" t="s">
        <v>947</v>
      </c>
      <c r="K25" s="99">
        <f>D25</f>
        <v>285</v>
      </c>
      <c r="L25" s="118">
        <f t="shared" si="3"/>
        <v>4.6966760156726197</v>
      </c>
      <c r="M25" s="87" t="s">
        <v>948</v>
      </c>
      <c r="N25" s="87">
        <v>2005</v>
      </c>
      <c r="O25" s="87" t="s">
        <v>949</v>
      </c>
      <c r="P25" s="87" t="s">
        <v>950</v>
      </c>
      <c r="R25" s="5">
        <f>VLOOKUP(I25,[1]SP!I25:L136,3,FALSE)+VLOOKUP(I25,[1]PUB!I25:L136,3,FALSE)+VLOOKUP(I25,[1]SCB!I25:L136,3,FALSE)+VLOOKUP(I25,[1]CHO!I25:L136,3,FALSE)+VLOOKUP(I25,[1]VAM!I25:L136,3,FALSE)</f>
        <v>115.83</v>
      </c>
    </row>
    <row r="26" spans="1:19" x14ac:dyDescent="0.25">
      <c r="A26" s="4">
        <f>+'Costo PQ'!B10</f>
        <v>9</v>
      </c>
      <c r="B26" s="4" t="str">
        <f>+'Costo PQ'!C10</f>
        <v>PQ BOLLAND SB14 SOLVENTE ALCOHOLICO  (l)</v>
      </c>
      <c r="C26" s="2" t="str">
        <f>+'Costo PQ'!F10</f>
        <v>L</v>
      </c>
      <c r="D26" s="96">
        <f t="shared" si="0"/>
        <v>4447</v>
      </c>
      <c r="E26" s="51">
        <f>+'Costo PQ'!M10</f>
        <v>1.41315915515813</v>
      </c>
      <c r="F26" s="97">
        <f t="shared" si="1"/>
        <v>6284.3187629882041</v>
      </c>
      <c r="G26" s="4">
        <f>+'Costo PQ'!D10</f>
        <v>50600710</v>
      </c>
      <c r="H26" s="4"/>
      <c r="I26" s="5" t="s">
        <v>619</v>
      </c>
      <c r="J26" s="98" t="s">
        <v>951</v>
      </c>
      <c r="K26" s="99">
        <f>D26</f>
        <v>4447</v>
      </c>
      <c r="L26" s="118">
        <f t="shared" si="3"/>
        <v>1.41315915515813</v>
      </c>
      <c r="M26" s="87" t="s">
        <v>948</v>
      </c>
      <c r="N26" s="87">
        <v>2005</v>
      </c>
      <c r="O26" s="87" t="s">
        <v>949</v>
      </c>
      <c r="P26" s="87" t="s">
        <v>950</v>
      </c>
      <c r="R26" s="5">
        <f>VLOOKUP(I26,[1]SP!I26:L137,3,FALSE)+VLOOKUP(I26,[1]PUB!I26:L137,3,FALSE)+VLOOKUP(I26,[1]SCB!I26:L137,3,FALSE)+VLOOKUP(I26,[1]CHO!I26:L137,3,FALSE)+VLOOKUP(I26,[1]VAM!I26:L137,3,FALSE)</f>
        <v>5481.05</v>
      </c>
    </row>
    <row r="27" spans="1:19" hidden="1" x14ac:dyDescent="0.25">
      <c r="A27" s="4">
        <f>+'Costo PQ'!B11</f>
        <v>10</v>
      </c>
      <c r="B27" s="4" t="str">
        <f>+'Costo PQ'!C11</f>
        <v>PQ BOLLAND DPB58  DISPERSANT.PARAFIN.(l)</v>
      </c>
      <c r="C27" s="4" t="str">
        <f>+'Costo PQ'!F11</f>
        <v>L</v>
      </c>
      <c r="D27" s="96">
        <f t="shared" si="0"/>
        <v>0</v>
      </c>
      <c r="E27" s="51">
        <f>+'Costo PQ'!M11</f>
        <v>4.7798030247995698</v>
      </c>
      <c r="F27" s="51">
        <f t="shared" si="1"/>
        <v>0</v>
      </c>
      <c r="G27" s="4">
        <f>+'Costo PQ'!D11</f>
        <v>50600764</v>
      </c>
      <c r="H27" s="4"/>
      <c r="I27" s="5" t="s">
        <v>1033</v>
      </c>
      <c r="K27" s="107">
        <f t="shared" si="2"/>
        <v>0</v>
      </c>
      <c r="L27" s="118">
        <f t="shared" si="3"/>
        <v>4.7798030247995698</v>
      </c>
      <c r="M27" s="87" t="s">
        <v>948</v>
      </c>
      <c r="N27" s="87">
        <v>2005</v>
      </c>
      <c r="O27" s="87" t="s">
        <v>949</v>
      </c>
      <c r="P27" s="87" t="s">
        <v>950</v>
      </c>
    </row>
    <row r="28" spans="1:19" hidden="1" x14ac:dyDescent="0.25">
      <c r="A28" s="4">
        <f>+'Costo PQ'!B12</f>
        <v>11</v>
      </c>
      <c r="B28" s="4" t="str">
        <f>+'Costo PQ'!C12</f>
        <v>PQ BOLLAND SPBC38 SOLVENTE PARAFINA  (l)</v>
      </c>
      <c r="C28" s="4" t="str">
        <f>+'Costo PQ'!F12</f>
        <v>L</v>
      </c>
      <c r="D28" s="96">
        <f t="shared" si="0"/>
        <v>0</v>
      </c>
      <c r="E28" s="51">
        <f>+'Costo PQ'!M12</f>
        <v>4.6966760156726197</v>
      </c>
      <c r="F28" s="51">
        <f t="shared" si="1"/>
        <v>0</v>
      </c>
      <c r="G28" s="4">
        <f>+'Costo PQ'!D12</f>
        <v>50600810</v>
      </c>
      <c r="H28" s="4"/>
      <c r="I28" s="5" t="s">
        <v>1034</v>
      </c>
      <c r="K28" s="107">
        <f t="shared" si="2"/>
        <v>0</v>
      </c>
      <c r="L28" s="118">
        <f t="shared" si="3"/>
        <v>4.6966760156726197</v>
      </c>
      <c r="M28" s="87" t="s">
        <v>948</v>
      </c>
      <c r="N28" s="87">
        <v>2005</v>
      </c>
      <c r="O28" s="87" t="s">
        <v>949</v>
      </c>
      <c r="P28" s="87" t="s">
        <v>950</v>
      </c>
    </row>
    <row r="29" spans="1:19" x14ac:dyDescent="0.25">
      <c r="A29" s="4">
        <f>+'Costo PQ'!B13</f>
        <v>12</v>
      </c>
      <c r="B29" s="4" t="str">
        <f>+'Costo PQ'!C13</f>
        <v>PQ BOLLAND RFB790 REDUCTOR FRICCION  (l)</v>
      </c>
      <c r="C29" s="2" t="str">
        <f>+'Costo PQ'!F13</f>
        <v>L</v>
      </c>
      <c r="D29" s="96">
        <f t="shared" si="0"/>
        <v>599</v>
      </c>
      <c r="E29" s="51">
        <f>+'Costo PQ'!M13</f>
        <v>4.5442764989398796</v>
      </c>
      <c r="F29" s="97">
        <f t="shared" si="1"/>
        <v>2722.0216228649879</v>
      </c>
      <c r="G29" s="4">
        <f>+'Costo PQ'!D13</f>
        <v>50600814</v>
      </c>
      <c r="H29" s="4"/>
      <c r="I29" s="5" t="s">
        <v>631</v>
      </c>
      <c r="J29" s="98" t="s">
        <v>952</v>
      </c>
      <c r="K29" s="99">
        <f>D29</f>
        <v>599</v>
      </c>
      <c r="L29" s="118">
        <f t="shared" si="3"/>
        <v>4.5442764989398796</v>
      </c>
      <c r="M29" s="87" t="s">
        <v>948</v>
      </c>
      <c r="N29" s="87">
        <v>2005</v>
      </c>
      <c r="O29" s="87" t="s">
        <v>949</v>
      </c>
      <c r="P29" s="87" t="s">
        <v>950</v>
      </c>
      <c r="R29" s="5">
        <f>VLOOKUP(I29,[1]SP!I29:L140,3,FALSE)+VLOOKUP(I29,[1]PUB!I29:L140,3,FALSE)+VLOOKUP(I29,[1]SCB!I29:L140,3,FALSE)+VLOOKUP(I29,[1]CHO!I29:L140,3,FALSE)+VLOOKUP(I29,[1]VAM!I29:L140,3,FALSE)</f>
        <v>784.09</v>
      </c>
    </row>
    <row r="30" spans="1:19" hidden="1" x14ac:dyDescent="0.25">
      <c r="A30" s="4">
        <f>+'Costo PQ'!B14</f>
        <v>13</v>
      </c>
      <c r="B30" s="4" t="str">
        <f>+'Costo PQ'!C14</f>
        <v>PQ BOLLAND DBC4651 DESEMULSIONANTE   (l)</v>
      </c>
      <c r="C30" s="4" t="str">
        <f>+'Costo PQ'!F14</f>
        <v>L</v>
      </c>
      <c r="D30" s="96">
        <f t="shared" si="0"/>
        <v>0</v>
      </c>
      <c r="E30" s="51">
        <f>+'Costo PQ'!M14</f>
        <v>5.0153295506592599</v>
      </c>
      <c r="F30" s="51">
        <f t="shared" si="1"/>
        <v>0</v>
      </c>
      <c r="G30" s="4">
        <f>+'Costo PQ'!D14</f>
        <v>50600871</v>
      </c>
      <c r="H30" s="4"/>
      <c r="I30" s="5" t="s">
        <v>1029</v>
      </c>
      <c r="K30" s="107">
        <f t="shared" si="2"/>
        <v>0</v>
      </c>
      <c r="L30" s="118">
        <f t="shared" si="3"/>
        <v>5.0153295506592599</v>
      </c>
      <c r="M30" s="87" t="s">
        <v>948</v>
      </c>
      <c r="N30" s="87">
        <v>2005</v>
      </c>
      <c r="O30" s="87" t="s">
        <v>949</v>
      </c>
      <c r="P30" s="87" t="s">
        <v>950</v>
      </c>
    </row>
    <row r="31" spans="1:19" hidden="1" x14ac:dyDescent="0.25">
      <c r="A31" s="4">
        <f>+'Costo PQ'!B15</f>
        <v>14</v>
      </c>
      <c r="B31" s="4" t="str">
        <f>+'Costo PQ'!C15</f>
        <v>PQ BOLLAND RFB791 REDUCTOR FRICCION  (l)</v>
      </c>
      <c r="C31" s="4" t="str">
        <f>+'Costo PQ'!F15</f>
        <v>L</v>
      </c>
      <c r="D31" s="96">
        <f t="shared" si="0"/>
        <v>0</v>
      </c>
      <c r="E31" s="51">
        <f>+'Costo PQ'!M15</f>
        <v>4.6412580095879896</v>
      </c>
      <c r="F31" s="51">
        <f t="shared" si="1"/>
        <v>0</v>
      </c>
      <c r="G31" s="4">
        <f>+'Costo PQ'!D15</f>
        <v>50600873</v>
      </c>
      <c r="H31" s="4"/>
      <c r="I31" s="5" t="s">
        <v>1035</v>
      </c>
      <c r="K31" s="107">
        <f t="shared" si="2"/>
        <v>0</v>
      </c>
      <c r="L31" s="118">
        <f t="shared" si="3"/>
        <v>4.6412580095879896</v>
      </c>
      <c r="M31" s="87" t="s">
        <v>948</v>
      </c>
      <c r="N31" s="87">
        <v>2005</v>
      </c>
      <c r="O31" s="87" t="s">
        <v>949</v>
      </c>
      <c r="P31" s="87" t="s">
        <v>950</v>
      </c>
    </row>
    <row r="32" spans="1:19" x14ac:dyDescent="0.25">
      <c r="A32" s="4">
        <f>+'Costo PQ'!B16</f>
        <v>15</v>
      </c>
      <c r="B32" s="4" t="str">
        <f>+'Costo PQ'!C16</f>
        <v>PQ BOLLAND BX960 BACTERICIDA         (l)</v>
      </c>
      <c r="C32" s="2" t="str">
        <f>+'Costo PQ'!F16</f>
        <v>L</v>
      </c>
      <c r="D32" s="96">
        <f t="shared" si="0"/>
        <v>6671</v>
      </c>
      <c r="E32" s="51">
        <f>+'Costo PQ'!M16</f>
        <v>4.5027129943764104</v>
      </c>
      <c r="F32" s="97">
        <f t="shared" si="1"/>
        <v>30037.598385485035</v>
      </c>
      <c r="G32" s="4">
        <f>+'Costo PQ'!D16</f>
        <v>50600926</v>
      </c>
      <c r="H32" s="4"/>
      <c r="I32" s="5" t="s">
        <v>68</v>
      </c>
      <c r="J32" s="5" t="s">
        <v>953</v>
      </c>
      <c r="K32" s="100">
        <f>D32</f>
        <v>6671</v>
      </c>
      <c r="L32" s="118">
        <f t="shared" si="3"/>
        <v>4.5027129943764104</v>
      </c>
      <c r="M32" s="87" t="s">
        <v>948</v>
      </c>
      <c r="N32" s="87">
        <v>2005</v>
      </c>
      <c r="O32" s="87" t="s">
        <v>949</v>
      </c>
      <c r="P32" s="87" t="s">
        <v>950</v>
      </c>
      <c r="R32" s="101">
        <f>VLOOKUP(I32,[1]SP!I32:L143,3,FALSE)+VLOOKUP(I32,[1]PUB!I32:L143,3,FALSE)+VLOOKUP(I32,[1]SCB!I32:L143,3,FALSE)+VLOOKUP(I32,[1]CHO!I32:L143,3,FALSE)+VLOOKUP(I32,[1]VAM!I32:L143,3,FALSE)</f>
        <v>6501.7500000000009</v>
      </c>
      <c r="S32" s="102"/>
    </row>
    <row r="33" spans="1:18" hidden="1" x14ac:dyDescent="0.25">
      <c r="A33" s="4">
        <f>+'Costo PQ'!B17</f>
        <v>16</v>
      </c>
      <c r="B33" s="4" t="str">
        <f>+'Costo PQ'!C17</f>
        <v>PQ BOLLAND BSH506 SECUESTR.SULFHIDR. (l)</v>
      </c>
      <c r="C33" s="4" t="str">
        <f>+'Costo PQ'!F17</f>
        <v>L</v>
      </c>
      <c r="D33" s="96">
        <f t="shared" si="0"/>
        <v>0</v>
      </c>
      <c r="E33" s="51">
        <f>+'Costo PQ'!M17</f>
        <v>2.4522467692449998</v>
      </c>
      <c r="F33" s="51">
        <f t="shared" si="1"/>
        <v>0</v>
      </c>
      <c r="G33" s="4">
        <f>+'Costo PQ'!D17</f>
        <v>50600943</v>
      </c>
      <c r="H33" s="4"/>
      <c r="I33" s="5" t="s">
        <v>1036</v>
      </c>
      <c r="K33" s="107">
        <f t="shared" si="2"/>
        <v>0</v>
      </c>
      <c r="L33" s="118">
        <f t="shared" si="3"/>
        <v>2.4522467692449998</v>
      </c>
      <c r="M33" s="87" t="s">
        <v>948</v>
      </c>
      <c r="N33" s="87">
        <v>2005</v>
      </c>
      <c r="O33" s="87" t="s">
        <v>949</v>
      </c>
      <c r="P33" s="87" t="s">
        <v>950</v>
      </c>
    </row>
    <row r="34" spans="1:18" x14ac:dyDescent="0.25">
      <c r="A34" s="4">
        <f>+'Costo PQ'!B18</f>
        <v>17</v>
      </c>
      <c r="B34" s="4" t="str">
        <f>+'Costo PQ'!C18</f>
        <v>PQ BOLLAND IC5087A INHIBIDOR INCRUST.(l)</v>
      </c>
      <c r="C34" s="2" t="str">
        <f>+'Costo PQ'!F18</f>
        <v>L</v>
      </c>
      <c r="D34" s="96">
        <f t="shared" si="0"/>
        <v>2838</v>
      </c>
      <c r="E34" s="51">
        <f>+'Costo PQ'!M18</f>
        <v>4.5996945050245097</v>
      </c>
      <c r="F34" s="97">
        <f t="shared" si="1"/>
        <v>13053.933005259558</v>
      </c>
      <c r="G34" s="4">
        <f>+'Costo PQ'!D18</f>
        <v>50601018</v>
      </c>
      <c r="H34" s="4"/>
      <c r="I34" s="5" t="s">
        <v>614</v>
      </c>
      <c r="J34" s="98" t="s">
        <v>954</v>
      </c>
      <c r="K34" s="99">
        <f t="shared" si="2"/>
        <v>2838</v>
      </c>
      <c r="L34" s="118">
        <f t="shared" si="3"/>
        <v>4.5996945050245097</v>
      </c>
      <c r="M34" s="87" t="s">
        <v>948</v>
      </c>
      <c r="N34" s="87">
        <v>2005</v>
      </c>
      <c r="O34" s="87" t="s">
        <v>949</v>
      </c>
      <c r="P34" s="87" t="s">
        <v>950</v>
      </c>
      <c r="R34" s="101">
        <f>VLOOKUP(I34,[1]SP!I34:L145,3,FALSE)+VLOOKUP(I34,[1]PUB!I34:L145,3,FALSE)+VLOOKUP(I34,[1]SCB!I34:L145,3,FALSE)+VLOOKUP(I34,[1]CHO!I34:L145,3,FALSE)+VLOOKUP(I34,[1]VAM!I34:L145,3,FALSE)</f>
        <v>2672.52</v>
      </c>
    </row>
    <row r="35" spans="1:18" x14ac:dyDescent="0.25">
      <c r="A35" s="4">
        <f>+'Costo PQ'!B19</f>
        <v>18</v>
      </c>
      <c r="B35" s="4" t="str">
        <f>+'Costo PQ'!C19</f>
        <v>PQ INHIBIDOR DE CORROSION BOLLAND ICS400</v>
      </c>
      <c r="C35" s="2" t="str">
        <f>+'Costo PQ'!F19</f>
        <v>L</v>
      </c>
      <c r="D35" s="96">
        <f t="shared" si="0"/>
        <v>1966</v>
      </c>
      <c r="E35" s="51">
        <f>+'Costo PQ'!M19</f>
        <v>4.4195859852494603</v>
      </c>
      <c r="F35" s="97">
        <f t="shared" si="1"/>
        <v>8688.9060470004388</v>
      </c>
      <c r="G35" s="4">
        <f>+'Costo PQ'!D19</f>
        <v>50695199</v>
      </c>
      <c r="H35" s="4"/>
      <c r="I35" s="5" t="s">
        <v>658</v>
      </c>
      <c r="J35" s="98" t="s">
        <v>955</v>
      </c>
      <c r="K35" s="99">
        <f t="shared" si="2"/>
        <v>1966</v>
      </c>
      <c r="L35" s="118">
        <f t="shared" si="3"/>
        <v>4.4195859852494603</v>
      </c>
      <c r="M35" s="87" t="s">
        <v>948</v>
      </c>
      <c r="N35" s="87">
        <v>2005</v>
      </c>
      <c r="O35" s="87" t="s">
        <v>949</v>
      </c>
      <c r="P35" s="87" t="s">
        <v>950</v>
      </c>
      <c r="R35" s="101">
        <f>VLOOKUP(I35,[1]SP!I35:L146,3,FALSE)+VLOOKUP(I35,[1]PUB!I35:L146,3,FALSE)+VLOOKUP(I35,[1]SCB!I35:L146,3,FALSE)+VLOOKUP(I35,[1]CHO!I35:L146,3,FALSE)+VLOOKUP(I35,[1]VAM!I35:L146,3,FALSE)</f>
        <v>1765.5</v>
      </c>
    </row>
    <row r="36" spans="1:18" hidden="1" x14ac:dyDescent="0.25">
      <c r="A36" s="4">
        <f>+'Costo PQ'!B20</f>
        <v>19</v>
      </c>
      <c r="B36" s="4" t="str">
        <f>+'Costo PQ'!C20</f>
        <v>PQ BOLLAND RT34 SURFACTANTE          (l)</v>
      </c>
      <c r="C36" s="4" t="str">
        <f>+'Costo PQ'!F20</f>
        <v>L</v>
      </c>
      <c r="D36" s="96">
        <f t="shared" si="0"/>
        <v>0</v>
      </c>
      <c r="E36" s="51">
        <f>+'Costo PQ'!M20</f>
        <v>5.0984565597862099</v>
      </c>
      <c r="F36" s="51">
        <f t="shared" si="1"/>
        <v>0</v>
      </c>
      <c r="G36" s="4">
        <f>+'Costo PQ'!D20</f>
        <v>50695239</v>
      </c>
      <c r="H36" s="4"/>
      <c r="I36" s="5" t="s">
        <v>1147</v>
      </c>
      <c r="K36" s="107">
        <f t="shared" si="2"/>
        <v>0</v>
      </c>
      <c r="L36" s="118">
        <f t="shared" si="3"/>
        <v>5.0984565597862099</v>
      </c>
      <c r="M36" s="87" t="s">
        <v>948</v>
      </c>
      <c r="N36" s="87">
        <v>2005</v>
      </c>
      <c r="O36" s="87" t="s">
        <v>949</v>
      </c>
      <c r="P36" s="87" t="s">
        <v>950</v>
      </c>
    </row>
    <row r="37" spans="1:18" hidden="1" x14ac:dyDescent="0.25">
      <c r="A37" s="4">
        <f>+'Costo PQ'!B21</f>
        <v>20</v>
      </c>
      <c r="B37" s="4" t="str">
        <f>+'Costo PQ'!C21</f>
        <v>PQ BOLLAND DPB55  DISPERSANT.PARAFIN.(l)</v>
      </c>
      <c r="C37" s="4" t="str">
        <f>+'Costo PQ'!F21</f>
        <v>L</v>
      </c>
      <c r="D37" s="96">
        <f t="shared" si="0"/>
        <v>0</v>
      </c>
      <c r="E37" s="51">
        <f>+'Costo PQ'!M21</f>
        <v>4.1702049578686102</v>
      </c>
      <c r="F37" s="51">
        <f t="shared" si="1"/>
        <v>0</v>
      </c>
      <c r="G37" s="4">
        <f>+'Costo PQ'!D21</f>
        <v>50695243</v>
      </c>
      <c r="H37" s="4"/>
      <c r="I37" s="5" t="s">
        <v>1040</v>
      </c>
      <c r="K37" s="107">
        <f t="shared" si="2"/>
        <v>0</v>
      </c>
      <c r="L37" s="118">
        <f t="shared" si="3"/>
        <v>4.1702049578686102</v>
      </c>
      <c r="M37" s="87" t="s">
        <v>948</v>
      </c>
      <c r="N37" s="87">
        <v>2005</v>
      </c>
      <c r="O37" s="87" t="s">
        <v>949</v>
      </c>
      <c r="P37" s="87" t="s">
        <v>950</v>
      </c>
    </row>
    <row r="38" spans="1:18" hidden="1" x14ac:dyDescent="0.25">
      <c r="A38" s="4">
        <f>+'Costo PQ'!B22</f>
        <v>21</v>
      </c>
      <c r="B38" s="4" t="str">
        <f>+'Costo PQ'!C22</f>
        <v>PQ BOLLAND DPB52  DISPERSANT.PARAFIN.(l)</v>
      </c>
      <c r="C38" s="4" t="str">
        <f>+'Costo PQ'!F22</f>
        <v>L</v>
      </c>
      <c r="D38" s="96">
        <f t="shared" si="0"/>
        <v>0</v>
      </c>
      <c r="E38" s="51">
        <f>+'Costo PQ'!M22</f>
        <v>5.07074755674389</v>
      </c>
      <c r="F38" s="51">
        <f t="shared" si="1"/>
        <v>0</v>
      </c>
      <c r="G38" s="4">
        <f>+'Costo PQ'!D22</f>
        <v>50695244</v>
      </c>
      <c r="H38" s="4"/>
      <c r="I38" s="5" t="s">
        <v>1041</v>
      </c>
      <c r="K38" s="107">
        <f t="shared" si="2"/>
        <v>0</v>
      </c>
      <c r="L38" s="118">
        <f t="shared" si="3"/>
        <v>5.07074755674389</v>
      </c>
      <c r="M38" s="87" t="s">
        <v>948</v>
      </c>
      <c r="N38" s="87">
        <v>2005</v>
      </c>
      <c r="O38" s="87" t="s">
        <v>949</v>
      </c>
      <c r="P38" s="87" t="s">
        <v>950</v>
      </c>
    </row>
    <row r="39" spans="1:18" hidden="1" x14ac:dyDescent="0.25">
      <c r="A39" s="4">
        <f>+'Costo PQ'!B23</f>
        <v>22</v>
      </c>
      <c r="B39" s="4" t="str">
        <f>+'Costo PQ'!C23</f>
        <v>PQ BACTERICIDA BOLLAND BX950</v>
      </c>
      <c r="C39" s="4" t="str">
        <f>+'Costo PQ'!F23</f>
        <v>L</v>
      </c>
      <c r="D39" s="96">
        <f t="shared" si="0"/>
        <v>0</v>
      </c>
      <c r="E39" s="51">
        <f>+'Costo PQ'!M23</f>
        <v>4.5027129943764104</v>
      </c>
      <c r="F39" s="51">
        <f t="shared" si="1"/>
        <v>0</v>
      </c>
      <c r="G39" s="4">
        <f>+'Costo PQ'!D23</f>
        <v>50695315</v>
      </c>
      <c r="H39" s="4"/>
      <c r="I39" s="5" t="s">
        <v>1042</v>
      </c>
      <c r="K39" s="107">
        <f t="shared" si="2"/>
        <v>0</v>
      </c>
      <c r="L39" s="118">
        <f t="shared" si="3"/>
        <v>4.5027129943764104</v>
      </c>
      <c r="M39" s="87" t="s">
        <v>948</v>
      </c>
      <c r="N39" s="87">
        <v>2005</v>
      </c>
      <c r="O39" s="87" t="s">
        <v>949</v>
      </c>
      <c r="P39" s="87" t="s">
        <v>950</v>
      </c>
    </row>
    <row r="40" spans="1:18" hidden="1" x14ac:dyDescent="0.25">
      <c r="A40" s="4">
        <f>+'Costo PQ'!B24</f>
        <v>23</v>
      </c>
      <c r="B40" s="4" t="str">
        <f>+'Costo PQ'!C24</f>
        <v>PQ BOLLAND IC896 INHIB.INCRUST.x200L (l)</v>
      </c>
      <c r="C40" s="4" t="str">
        <f>+'Costo PQ'!F24</f>
        <v>L</v>
      </c>
      <c r="D40" s="96">
        <f t="shared" si="0"/>
        <v>0</v>
      </c>
      <c r="E40" s="51">
        <f>+'Costo PQ'!M24</f>
        <v>3.3804983711625902</v>
      </c>
      <c r="F40" s="51">
        <f t="shared" si="1"/>
        <v>0</v>
      </c>
      <c r="G40" s="4">
        <f>+'Costo PQ'!D24</f>
        <v>50695619</v>
      </c>
      <c r="H40" s="4"/>
      <c r="I40" s="5" t="s">
        <v>1043</v>
      </c>
      <c r="K40" s="107">
        <f t="shared" si="2"/>
        <v>0</v>
      </c>
      <c r="L40" s="118">
        <f t="shared" si="3"/>
        <v>3.3804983711625902</v>
      </c>
      <c r="M40" s="87" t="s">
        <v>948</v>
      </c>
      <c r="N40" s="87">
        <v>2005</v>
      </c>
      <c r="O40" s="87" t="s">
        <v>949</v>
      </c>
      <c r="P40" s="87" t="s">
        <v>950</v>
      </c>
    </row>
    <row r="41" spans="1:18" hidden="1" x14ac:dyDescent="0.25">
      <c r="A41" s="4">
        <f>+'Costo PQ'!B25</f>
        <v>24</v>
      </c>
      <c r="B41" s="4" t="str">
        <f>+'Costo PQ'!C25</f>
        <v>PQ BOLLAND IPB6256 INHIB.DISPERS.    (l)</v>
      </c>
      <c r="C41" s="2" t="str">
        <f>+'Costo PQ'!F25</f>
        <v>L</v>
      </c>
      <c r="D41" s="96">
        <f t="shared" si="0"/>
        <v>0</v>
      </c>
      <c r="E41" s="51">
        <f>+'Costo PQ'!M25</f>
        <v>5.8327451404075896</v>
      </c>
      <c r="F41" s="51">
        <f t="shared" si="1"/>
        <v>0</v>
      </c>
      <c r="G41" s="4">
        <f>+'Costo PQ'!D25</f>
        <v>1000002542</v>
      </c>
      <c r="H41" s="4"/>
      <c r="I41" s="5" t="s">
        <v>723</v>
      </c>
      <c r="J41" s="5" t="s">
        <v>980</v>
      </c>
      <c r="K41" s="107">
        <f t="shared" si="2"/>
        <v>0</v>
      </c>
      <c r="L41" s="118">
        <f t="shared" si="3"/>
        <v>5.8327451404075896</v>
      </c>
      <c r="M41" s="87" t="s">
        <v>948</v>
      </c>
      <c r="N41" s="87">
        <v>2005</v>
      </c>
      <c r="O41" s="87" t="s">
        <v>949</v>
      </c>
      <c r="P41" s="87" t="s">
        <v>950</v>
      </c>
    </row>
    <row r="42" spans="1:18" hidden="1" x14ac:dyDescent="0.25">
      <c r="A42" s="4">
        <f>+'Costo PQ'!B26</f>
        <v>25</v>
      </c>
      <c r="B42" s="4" t="str">
        <f>+'Costo PQ'!C26</f>
        <v>PQ BOLLAND RT15 RUPTOR EMULSION      (l)</v>
      </c>
      <c r="C42" s="4" t="str">
        <f>+'Costo PQ'!F26</f>
        <v>L</v>
      </c>
      <c r="D42" s="96">
        <f t="shared" si="0"/>
        <v>0</v>
      </c>
      <c r="E42" s="51">
        <f>+'Costo PQ'!M26</f>
        <v>5.5140916054209503</v>
      </c>
      <c r="F42" s="51">
        <f t="shared" si="1"/>
        <v>0</v>
      </c>
      <c r="G42" s="4">
        <f>+'Costo PQ'!D26</f>
        <v>1000015872</v>
      </c>
      <c r="H42" s="4"/>
      <c r="I42" s="5" t="s">
        <v>1044</v>
      </c>
      <c r="K42" s="107">
        <f t="shared" si="2"/>
        <v>0</v>
      </c>
      <c r="L42" s="118">
        <f t="shared" si="3"/>
        <v>5.5140916054209503</v>
      </c>
      <c r="M42" s="87" t="s">
        <v>948</v>
      </c>
      <c r="N42" s="87">
        <v>2005</v>
      </c>
      <c r="O42" s="87" t="s">
        <v>949</v>
      </c>
      <c r="P42" s="87" t="s">
        <v>950</v>
      </c>
    </row>
    <row r="43" spans="1:18" hidden="1" x14ac:dyDescent="0.25">
      <c r="A43" s="4">
        <f>+'Costo PQ'!B27</f>
        <v>26</v>
      </c>
      <c r="B43" s="4" t="str">
        <f>+'Costo PQ'!C27</f>
        <v>PQ BOLLAND DPB350 SOLVENTE BIODEGRAD.(l)</v>
      </c>
      <c r="C43" s="4" t="str">
        <f>+'Costo PQ'!F27</f>
        <v>L</v>
      </c>
      <c r="D43" s="96">
        <f t="shared" si="0"/>
        <v>0</v>
      </c>
      <c r="E43" s="51">
        <f>+'Costo PQ'!M27</f>
        <v>4.3918769822071404</v>
      </c>
      <c r="F43" s="51">
        <f t="shared" si="1"/>
        <v>0</v>
      </c>
      <c r="G43" s="4">
        <f>+'Costo PQ'!D27</f>
        <v>1000018345</v>
      </c>
      <c r="H43" s="4"/>
      <c r="I43" s="5" t="s">
        <v>1045</v>
      </c>
      <c r="K43" s="107">
        <f t="shared" si="2"/>
        <v>0</v>
      </c>
      <c r="L43" s="118">
        <f t="shared" si="3"/>
        <v>4.3918769822071404</v>
      </c>
      <c r="M43" s="87" t="s">
        <v>948</v>
      </c>
      <c r="N43" s="87">
        <v>2005</v>
      </c>
      <c r="O43" s="87" t="s">
        <v>949</v>
      </c>
      <c r="P43" s="87" t="s">
        <v>950</v>
      </c>
    </row>
    <row r="44" spans="1:18" hidden="1" x14ac:dyDescent="0.25">
      <c r="A44" s="4">
        <f>+'Costo PQ'!B28</f>
        <v>27</v>
      </c>
      <c r="B44" s="4" t="str">
        <f>+'Costo PQ'!C28</f>
        <v>PQ BOLLAND IPB530 INHIBIDOR PARAFINA (l)</v>
      </c>
      <c r="C44" s="4" t="str">
        <f>+'Costo PQ'!F28</f>
        <v>L</v>
      </c>
      <c r="D44" s="96">
        <f t="shared" si="0"/>
        <v>0</v>
      </c>
      <c r="E44" s="51">
        <f>+'Costo PQ'!M28</f>
        <v>6.6085972255924501</v>
      </c>
      <c r="F44" s="51">
        <f t="shared" si="1"/>
        <v>0</v>
      </c>
      <c r="G44" s="4">
        <f>+'Costo PQ'!D28</f>
        <v>1000020984</v>
      </c>
      <c r="H44" s="4"/>
      <c r="I44" s="5" t="s">
        <v>644</v>
      </c>
      <c r="K44" s="107">
        <f t="shared" si="2"/>
        <v>0</v>
      </c>
      <c r="L44" s="118">
        <f t="shared" si="3"/>
        <v>6.6085972255924501</v>
      </c>
      <c r="M44" s="87" t="s">
        <v>948</v>
      </c>
      <c r="N44" s="87">
        <v>2005</v>
      </c>
      <c r="O44" s="87" t="s">
        <v>949</v>
      </c>
      <c r="P44" s="87" t="s">
        <v>950</v>
      </c>
    </row>
    <row r="45" spans="1:18" hidden="1" x14ac:dyDescent="0.25">
      <c r="A45" s="4">
        <f>+'Costo PQ'!B29</f>
        <v>28</v>
      </c>
      <c r="B45" s="4" t="str">
        <f>+'Costo PQ'!C29</f>
        <v>PQ BOLLAND ABC33 ANTIESPUMANTE       (l)</v>
      </c>
      <c r="C45" s="4" t="str">
        <f>+'Costo PQ'!F29</f>
        <v>L</v>
      </c>
      <c r="D45" s="96">
        <f t="shared" si="0"/>
        <v>0</v>
      </c>
      <c r="E45" s="51">
        <f>+'Costo PQ'!M29</f>
        <v>4.8352210308841999</v>
      </c>
      <c r="F45" s="51">
        <f t="shared" si="1"/>
        <v>0</v>
      </c>
      <c r="G45" s="4">
        <f>+'Costo PQ'!D29</f>
        <v>1000037230</v>
      </c>
      <c r="H45" s="4"/>
      <c r="I45" s="5" t="s">
        <v>1046</v>
      </c>
      <c r="K45" s="107">
        <f t="shared" si="2"/>
        <v>0</v>
      </c>
      <c r="L45" s="118">
        <f t="shared" si="3"/>
        <v>4.8352210308841999</v>
      </c>
      <c r="M45" s="87" t="s">
        <v>948</v>
      </c>
      <c r="N45" s="87">
        <v>2005</v>
      </c>
      <c r="O45" s="87" t="s">
        <v>949</v>
      </c>
      <c r="P45" s="87" t="s">
        <v>950</v>
      </c>
    </row>
    <row r="46" spans="1:18" hidden="1" x14ac:dyDescent="0.25">
      <c r="A46" s="4">
        <f>+'Costo PQ'!B30</f>
        <v>29</v>
      </c>
      <c r="B46" s="4" t="str">
        <f>+'Costo PQ'!C30</f>
        <v>PQ BOLLAND BXC3270 BACTERICIDA       (l)</v>
      </c>
      <c r="C46" s="4" t="str">
        <f>+'Costo PQ'!F30</f>
        <v>L</v>
      </c>
      <c r="D46" s="96">
        <f t="shared" si="0"/>
        <v>0</v>
      </c>
      <c r="E46" s="51">
        <f>+'Costo PQ'!M30</f>
        <v>9.6427330587260904</v>
      </c>
      <c r="F46" s="51">
        <f t="shared" si="1"/>
        <v>0</v>
      </c>
      <c r="G46" s="4">
        <f>+'Costo PQ'!D30</f>
        <v>1000044717</v>
      </c>
      <c r="H46" s="4"/>
      <c r="I46" s="5" t="s">
        <v>1047</v>
      </c>
      <c r="K46" s="107">
        <f t="shared" si="2"/>
        <v>0</v>
      </c>
      <c r="L46" s="118">
        <f t="shared" si="3"/>
        <v>9.6427330587260904</v>
      </c>
      <c r="M46" s="87" t="s">
        <v>948</v>
      </c>
      <c r="N46" s="87">
        <v>2005</v>
      </c>
      <c r="O46" s="87" t="s">
        <v>949</v>
      </c>
      <c r="P46" s="87" t="s">
        <v>950</v>
      </c>
    </row>
    <row r="47" spans="1:18" hidden="1" x14ac:dyDescent="0.25">
      <c r="A47" s="4">
        <f>+'Costo PQ'!B31</f>
        <v>30</v>
      </c>
      <c r="B47" s="4" t="str">
        <f>+'Costo PQ'!C31</f>
        <v>PQ BOLLAND BHI50  INHIB.HIDRATOS     (l)</v>
      </c>
      <c r="C47" s="4" t="str">
        <f>+'Costo PQ'!F31</f>
        <v>L</v>
      </c>
      <c r="D47" s="96">
        <f t="shared" si="0"/>
        <v>0</v>
      </c>
      <c r="E47" s="51">
        <f>+'Costo PQ'!M31</f>
        <v>3.8238424198396599</v>
      </c>
      <c r="F47" s="51">
        <f t="shared" si="1"/>
        <v>0</v>
      </c>
      <c r="G47" s="4">
        <f>+'Costo PQ'!D31</f>
        <v>1000180611</v>
      </c>
      <c r="H47" s="4"/>
      <c r="I47" s="5" t="s">
        <v>1048</v>
      </c>
      <c r="K47" s="107">
        <f t="shared" si="2"/>
        <v>0</v>
      </c>
      <c r="L47" s="118">
        <f t="shared" si="3"/>
        <v>3.8238424198396599</v>
      </c>
      <c r="M47" s="87" t="s">
        <v>948</v>
      </c>
      <c r="N47" s="87">
        <v>2005</v>
      </c>
      <c r="O47" s="87" t="s">
        <v>949</v>
      </c>
      <c r="P47" s="87" t="s">
        <v>950</v>
      </c>
    </row>
    <row r="48" spans="1:18" hidden="1" x14ac:dyDescent="0.25">
      <c r="A48" s="4">
        <f>+'Costo PQ'!B32</f>
        <v>31</v>
      </c>
      <c r="B48" s="4" t="str">
        <f>+'Costo PQ'!C32</f>
        <v>PQ BOLLAND DBC4960 DESEMULSIONANTE   (l)</v>
      </c>
      <c r="C48" s="4" t="str">
        <f>+'Costo PQ'!F32</f>
        <v>L</v>
      </c>
      <c r="D48" s="96">
        <f t="shared" si="0"/>
        <v>0</v>
      </c>
      <c r="E48" s="51">
        <f>+'Costo PQ'!M32</f>
        <v>6.9272507605790903</v>
      </c>
      <c r="F48" s="51">
        <f t="shared" si="1"/>
        <v>0</v>
      </c>
      <c r="G48" s="4">
        <f>+'Costo PQ'!D32</f>
        <v>1000191573</v>
      </c>
      <c r="H48" s="4"/>
      <c r="I48" s="5" t="s">
        <v>1049</v>
      </c>
      <c r="K48" s="107">
        <f t="shared" si="2"/>
        <v>0</v>
      </c>
      <c r="L48" s="118">
        <f t="shared" si="3"/>
        <v>6.9272507605790903</v>
      </c>
      <c r="M48" s="87" t="s">
        <v>948</v>
      </c>
      <c r="N48" s="87">
        <v>2005</v>
      </c>
      <c r="O48" s="87" t="s">
        <v>949</v>
      </c>
      <c r="P48" s="87" t="s">
        <v>950</v>
      </c>
    </row>
    <row r="49" spans="1:18" hidden="1" x14ac:dyDescent="0.25">
      <c r="A49" s="4">
        <f>+'Costo PQ'!B33</f>
        <v>32</v>
      </c>
      <c r="B49" s="4" t="str">
        <f>+'Costo PQ'!C33</f>
        <v>PQ BOLLAND IC5400 INHIBIDOR INCRUST. (l)</v>
      </c>
      <c r="C49" s="4" t="str">
        <f>+'Costo PQ'!F33</f>
        <v>L</v>
      </c>
      <c r="D49" s="96">
        <f t="shared" si="0"/>
        <v>0</v>
      </c>
      <c r="E49" s="51">
        <f>+'Costo PQ'!M33</f>
        <v>4.0593689456993403</v>
      </c>
      <c r="F49" s="51">
        <f t="shared" si="1"/>
        <v>0</v>
      </c>
      <c r="G49" s="4">
        <f>+'Costo PQ'!D33</f>
        <v>1000204746</v>
      </c>
      <c r="H49" s="4"/>
      <c r="I49" s="5" t="s">
        <v>1050</v>
      </c>
      <c r="K49" s="107">
        <f t="shared" si="2"/>
        <v>0</v>
      </c>
      <c r="L49" s="118">
        <f t="shared" si="3"/>
        <v>4.0593689456993403</v>
      </c>
      <c r="M49" s="87" t="s">
        <v>948</v>
      </c>
      <c r="N49" s="87">
        <v>2005</v>
      </c>
      <c r="O49" s="87" t="s">
        <v>949</v>
      </c>
      <c r="P49" s="87" t="s">
        <v>950</v>
      </c>
    </row>
    <row r="50" spans="1:18" x14ac:dyDescent="0.25">
      <c r="A50" s="4">
        <f>+'Costo PQ'!B34</f>
        <v>33</v>
      </c>
      <c r="B50" s="4" t="str">
        <f>+'Costo PQ'!C34</f>
        <v>PQ BOLLAND CY51W     INHIB.CORROSION (l)</v>
      </c>
      <c r="C50" s="2" t="str">
        <f>+'Costo PQ'!F34</f>
        <v>L</v>
      </c>
      <c r="D50" s="96">
        <f t="shared" ref="D50:D81" si="4">ROUND(IFERROR(VLOOKUP(I50,$B$176:$C$192,2,FALSE),0)+(IFERROR(VLOOKUP(I50,$B$202:$C$207,2,FALSE),0)),0)</f>
        <v>13436</v>
      </c>
      <c r="E50" s="51">
        <f>+'Costo PQ'!M34</f>
        <v>4.7520940217572498</v>
      </c>
      <c r="F50" s="97">
        <f t="shared" si="1"/>
        <v>63849.135276330409</v>
      </c>
      <c r="G50" s="4">
        <f>+'Costo PQ'!D34</f>
        <v>1000232729</v>
      </c>
      <c r="H50" s="4"/>
      <c r="I50" s="5" t="s">
        <v>59</v>
      </c>
      <c r="J50" s="98" t="s">
        <v>956</v>
      </c>
      <c r="K50" s="99">
        <f>D50</f>
        <v>13436</v>
      </c>
      <c r="L50" s="118">
        <f t="shared" si="3"/>
        <v>4.7520940217572498</v>
      </c>
      <c r="M50" s="87" t="s">
        <v>948</v>
      </c>
      <c r="N50" s="87">
        <v>2005</v>
      </c>
      <c r="O50" s="87" t="s">
        <v>949</v>
      </c>
      <c r="P50" s="87" t="s">
        <v>950</v>
      </c>
      <c r="R50" s="101">
        <f>VLOOKUP(I50,[1]SP!I50:L161,3,FALSE)+VLOOKUP(I50,[1]PUB!I50:L161,3,FALSE)+VLOOKUP(I50,[1]SCB!I50:L161,3,FALSE)+VLOOKUP(I50,[1]CHO!I50:L161,3,FALSE)+VLOOKUP(I50,[1]VAM!I50:L161,3,FALSE)</f>
        <v>15977.560000000007</v>
      </c>
    </row>
    <row r="51" spans="1:18" hidden="1" x14ac:dyDescent="0.25">
      <c r="A51" s="4">
        <f>+'Costo PQ'!B35</f>
        <v>34</v>
      </c>
      <c r="B51" s="4" t="str">
        <f>+'Costo PQ'!C35</f>
        <v>PQ BOLLAND FBS2990 FLOCUL./CLARIFIC. (l)</v>
      </c>
      <c r="C51" s="4" t="str">
        <f>+'Costo PQ'!F35</f>
        <v>L</v>
      </c>
      <c r="D51" s="96">
        <f t="shared" si="4"/>
        <v>0</v>
      </c>
      <c r="E51" s="51">
        <f>+'Costo PQ'!M35</f>
        <v>2.3414107570757299</v>
      </c>
      <c r="F51" s="51">
        <f t="shared" si="1"/>
        <v>0</v>
      </c>
      <c r="G51" s="4">
        <f>+'Costo PQ'!D35</f>
        <v>1000234869</v>
      </c>
      <c r="H51" s="4"/>
      <c r="I51" s="5" t="s">
        <v>1051</v>
      </c>
      <c r="K51" s="107">
        <f t="shared" si="2"/>
        <v>0</v>
      </c>
      <c r="L51" s="118">
        <f t="shared" si="3"/>
        <v>2.3414107570757299</v>
      </c>
      <c r="M51" s="87" t="s">
        <v>948</v>
      </c>
      <c r="N51" s="87">
        <v>2005</v>
      </c>
      <c r="O51" s="87" t="s">
        <v>949</v>
      </c>
      <c r="P51" s="87" t="s">
        <v>950</v>
      </c>
    </row>
    <row r="52" spans="1:18" hidden="1" x14ac:dyDescent="0.25">
      <c r="A52" s="4">
        <f>+'Costo PQ'!B36</f>
        <v>35</v>
      </c>
      <c r="B52" s="4" t="str">
        <f>+'Costo PQ'!C36</f>
        <v>PQ BOLLAND RFB700 REDUCTOR FRICCION  (L)</v>
      </c>
      <c r="C52" s="4" t="str">
        <f>+'Costo PQ'!F36</f>
        <v>L</v>
      </c>
      <c r="D52" s="96">
        <f t="shared" si="4"/>
        <v>0</v>
      </c>
      <c r="E52" s="51">
        <f>+'Costo PQ'!M36</f>
        <v>4.3780224806859804</v>
      </c>
      <c r="F52" s="51">
        <f t="shared" si="1"/>
        <v>0</v>
      </c>
      <c r="G52" s="4">
        <f>+'Costo PQ'!D36</f>
        <v>1000235302</v>
      </c>
      <c r="H52" s="4"/>
      <c r="I52" s="5" t="s">
        <v>1052</v>
      </c>
      <c r="K52" s="107">
        <f t="shared" si="2"/>
        <v>0</v>
      </c>
      <c r="L52" s="118">
        <f t="shared" si="3"/>
        <v>4.3780224806859804</v>
      </c>
      <c r="M52" s="87" t="s">
        <v>948</v>
      </c>
      <c r="N52" s="87">
        <v>2005</v>
      </c>
      <c r="O52" s="87" t="s">
        <v>949</v>
      </c>
      <c r="P52" s="87" t="s">
        <v>950</v>
      </c>
    </row>
    <row r="53" spans="1:18" hidden="1" x14ac:dyDescent="0.25">
      <c r="A53" s="4">
        <f>+'Costo PQ'!B37</f>
        <v>36</v>
      </c>
      <c r="B53" s="4" t="str">
        <f>+'Costo PQ'!C37</f>
        <v>PQ BOLLAND CY20W     INHIB.CORROSION (l)</v>
      </c>
      <c r="C53" s="4" t="str">
        <f>+'Costo PQ'!F37</f>
        <v>L</v>
      </c>
      <c r="D53" s="96">
        <f t="shared" si="4"/>
        <v>0</v>
      </c>
      <c r="E53" s="51">
        <f>+'Costo PQ'!M37</f>
        <v>4.1979139609109302</v>
      </c>
      <c r="F53" s="51">
        <f t="shared" si="1"/>
        <v>0</v>
      </c>
      <c r="G53" s="4">
        <f>+'Costo PQ'!D37</f>
        <v>1000236748</v>
      </c>
      <c r="H53" s="4"/>
      <c r="I53" s="5" t="s">
        <v>1053</v>
      </c>
      <c r="K53" s="107">
        <f t="shared" si="2"/>
        <v>0</v>
      </c>
      <c r="L53" s="118">
        <f t="shared" si="3"/>
        <v>4.1979139609109302</v>
      </c>
      <c r="M53" s="87" t="s">
        <v>948</v>
      </c>
      <c r="N53" s="87">
        <v>2005</v>
      </c>
      <c r="O53" s="87" t="s">
        <v>949</v>
      </c>
      <c r="P53" s="87" t="s">
        <v>950</v>
      </c>
    </row>
    <row r="54" spans="1:18" hidden="1" x14ac:dyDescent="0.25">
      <c r="A54" s="4">
        <f>+'Costo PQ'!B38</f>
        <v>37</v>
      </c>
      <c r="B54" s="4" t="str">
        <f>+'Costo PQ'!C38</f>
        <v>PQ BOLLAND IPB60  INHIBIDOR PARAFINA (l)</v>
      </c>
      <c r="C54" s="4" t="str">
        <f>+'Costo PQ'!F38</f>
        <v>L</v>
      </c>
      <c r="D54" s="96">
        <f t="shared" si="4"/>
        <v>0</v>
      </c>
      <c r="E54" s="51">
        <f>+'Costo PQ'!M38</f>
        <v>4.3918769822071404</v>
      </c>
      <c r="F54" s="51">
        <f t="shared" si="1"/>
        <v>0</v>
      </c>
      <c r="G54" s="4">
        <f>+'Costo PQ'!D38</f>
        <v>1000241736</v>
      </c>
      <c r="H54" s="4"/>
      <c r="I54" s="5" t="s">
        <v>1054</v>
      </c>
      <c r="K54" s="107">
        <f t="shared" si="2"/>
        <v>0</v>
      </c>
      <c r="L54" s="118">
        <f t="shared" si="3"/>
        <v>4.3918769822071404</v>
      </c>
      <c r="M54" s="87" t="s">
        <v>948</v>
      </c>
      <c r="N54" s="87">
        <v>2005</v>
      </c>
      <c r="O54" s="87" t="s">
        <v>949</v>
      </c>
      <c r="P54" s="87" t="s">
        <v>950</v>
      </c>
    </row>
    <row r="55" spans="1:18" hidden="1" x14ac:dyDescent="0.25">
      <c r="A55" s="4">
        <f>+'Costo PQ'!B39</f>
        <v>38</v>
      </c>
      <c r="B55" s="4" t="str">
        <f>+'Costo PQ'!C39</f>
        <v>PQ BOLLAND RFB671 REDUCTOR FRICCION  (L)</v>
      </c>
      <c r="C55" s="4" t="str">
        <f>+'Costo PQ'!F39</f>
        <v>L</v>
      </c>
      <c r="D55" s="96">
        <f t="shared" si="4"/>
        <v>0</v>
      </c>
      <c r="E55" s="51">
        <f>+'Costo PQ'!M39</f>
        <v>4.3918769822071404</v>
      </c>
      <c r="F55" s="51">
        <f t="shared" si="1"/>
        <v>0</v>
      </c>
      <c r="G55" s="4">
        <f>+'Costo PQ'!D39</f>
        <v>1000247040</v>
      </c>
      <c r="H55" s="4"/>
      <c r="I55" s="5" t="s">
        <v>1055</v>
      </c>
      <c r="K55" s="107">
        <f t="shared" si="2"/>
        <v>0</v>
      </c>
      <c r="L55" s="118">
        <f t="shared" si="3"/>
        <v>4.3918769822071404</v>
      </c>
      <c r="M55" s="87" t="s">
        <v>948</v>
      </c>
      <c r="N55" s="87">
        <v>2005</v>
      </c>
      <c r="O55" s="87" t="s">
        <v>949</v>
      </c>
      <c r="P55" s="87" t="s">
        <v>950</v>
      </c>
    </row>
    <row r="56" spans="1:18" hidden="1" x14ac:dyDescent="0.25">
      <c r="A56" s="4">
        <f>+'Costo PQ'!B40</f>
        <v>39</v>
      </c>
      <c r="B56" s="4" t="str">
        <f>+'Costo PQ'!C40</f>
        <v>PQ BOLLAND IPB895 INHIBIDOR PARAFINA (l)</v>
      </c>
      <c r="C56" s="4" t="str">
        <f>+'Costo PQ'!F40</f>
        <v>L</v>
      </c>
      <c r="D56" s="96">
        <f t="shared" si="4"/>
        <v>0</v>
      </c>
      <c r="E56" s="51">
        <f>+'Costo PQ'!M40</f>
        <v>5.3894010917305302</v>
      </c>
      <c r="F56" s="51">
        <f t="shared" si="1"/>
        <v>0</v>
      </c>
      <c r="G56" s="4">
        <f>+'Costo PQ'!D40</f>
        <v>1000304870</v>
      </c>
      <c r="H56" s="4"/>
      <c r="I56" s="5" t="s">
        <v>1056</v>
      </c>
      <c r="K56" s="107">
        <f t="shared" si="2"/>
        <v>0</v>
      </c>
      <c r="L56" s="118">
        <f t="shared" si="3"/>
        <v>5.3894010917305302</v>
      </c>
      <c r="M56" s="87" t="s">
        <v>948</v>
      </c>
      <c r="N56" s="87">
        <v>2005</v>
      </c>
      <c r="O56" s="87" t="s">
        <v>949</v>
      </c>
      <c r="P56" s="87" t="s">
        <v>950</v>
      </c>
    </row>
    <row r="57" spans="1:18" hidden="1" x14ac:dyDescent="0.25">
      <c r="A57" s="4">
        <f>+'Costo PQ'!B41</f>
        <v>40</v>
      </c>
      <c r="B57" s="4" t="str">
        <f>+'Costo PQ'!C41</f>
        <v>PQ BOLLAND RFB1200 REDUCTOR FRICCION (L)</v>
      </c>
      <c r="C57" s="4" t="str">
        <f>+'Costo PQ'!F41</f>
        <v>L</v>
      </c>
      <c r="D57" s="96">
        <f t="shared" si="4"/>
        <v>0</v>
      </c>
      <c r="E57" s="51">
        <f>+'Costo PQ'!M41</f>
        <v>6.6085972255924501</v>
      </c>
      <c r="F57" s="51">
        <f t="shared" si="1"/>
        <v>0</v>
      </c>
      <c r="G57" s="4">
        <f>+'Costo PQ'!D41</f>
        <v>1000304874</v>
      </c>
      <c r="H57" s="4"/>
      <c r="I57" s="5" t="s">
        <v>1057</v>
      </c>
      <c r="K57" s="107">
        <f t="shared" si="2"/>
        <v>0</v>
      </c>
      <c r="L57" s="118">
        <f t="shared" si="3"/>
        <v>6.6085972255924501</v>
      </c>
      <c r="M57" s="87" t="s">
        <v>948</v>
      </c>
      <c r="N57" s="87">
        <v>2005</v>
      </c>
      <c r="O57" s="87" t="s">
        <v>949</v>
      </c>
      <c r="P57" s="87" t="s">
        <v>950</v>
      </c>
    </row>
    <row r="58" spans="1:18" hidden="1" x14ac:dyDescent="0.25">
      <c r="A58" s="4">
        <f>+'Costo PQ'!B42</f>
        <v>41</v>
      </c>
      <c r="B58" s="4" t="str">
        <f>+'Costo PQ'!C42</f>
        <v>PQ BOLLAND RFB1400 REDUCTOR FRICCION (L)</v>
      </c>
      <c r="C58" s="4" t="str">
        <f>+'Costo PQ'!F42</f>
        <v>L</v>
      </c>
      <c r="D58" s="96">
        <f t="shared" si="4"/>
        <v>0</v>
      </c>
      <c r="E58" s="51">
        <f>+'Costo PQ'!M42</f>
        <v>6.7887057453675101</v>
      </c>
      <c r="F58" s="51">
        <f t="shared" si="1"/>
        <v>0</v>
      </c>
      <c r="G58" s="4">
        <f>+'Costo PQ'!D42</f>
        <v>1000304875</v>
      </c>
      <c r="H58" s="4"/>
      <c r="I58" s="5" t="s">
        <v>1058</v>
      </c>
      <c r="K58" s="107">
        <f t="shared" si="2"/>
        <v>0</v>
      </c>
      <c r="L58" s="118">
        <f t="shared" si="3"/>
        <v>6.7887057453675101</v>
      </c>
      <c r="M58" s="87" t="s">
        <v>948</v>
      </c>
      <c r="N58" s="87">
        <v>2005</v>
      </c>
      <c r="O58" s="87" t="s">
        <v>949</v>
      </c>
      <c r="P58" s="87" t="s">
        <v>950</v>
      </c>
    </row>
    <row r="59" spans="1:18" hidden="1" x14ac:dyDescent="0.25">
      <c r="A59" s="4">
        <f>+'Costo PQ'!B43</f>
        <v>42</v>
      </c>
      <c r="B59" s="4" t="str">
        <f>+'Costo PQ'!C43</f>
        <v>PQ BOLLAND BX910 BACTERICIDA         (l)</v>
      </c>
      <c r="C59" s="4" t="str">
        <f>+'Costo PQ'!F43</f>
        <v>L</v>
      </c>
      <c r="D59" s="96">
        <f t="shared" si="4"/>
        <v>0</v>
      </c>
      <c r="E59" s="51">
        <f>+'Costo PQ'!M43</f>
        <v>6.0821261677884397</v>
      </c>
      <c r="F59" s="51">
        <f t="shared" si="1"/>
        <v>0</v>
      </c>
      <c r="G59" s="4">
        <f>+'Costo PQ'!D43</f>
        <v>1000304898</v>
      </c>
      <c r="H59" s="4"/>
      <c r="I59" s="5" t="s">
        <v>1059</v>
      </c>
      <c r="K59" s="107">
        <f t="shared" si="2"/>
        <v>0</v>
      </c>
      <c r="L59" s="118">
        <f t="shared" si="3"/>
        <v>6.0821261677884397</v>
      </c>
      <c r="M59" s="87" t="s">
        <v>948</v>
      </c>
      <c r="N59" s="87">
        <v>2005</v>
      </c>
      <c r="O59" s="87" t="s">
        <v>949</v>
      </c>
      <c r="P59" s="87" t="s">
        <v>950</v>
      </c>
    </row>
    <row r="60" spans="1:18" x14ac:dyDescent="0.25">
      <c r="A60" s="4">
        <f>+'Costo PQ'!B44</f>
        <v>43</v>
      </c>
      <c r="B60" s="4" t="str">
        <f>+'Costo PQ'!C44</f>
        <v>PQ INHIBIDOR DE PARAFINAS BOLLAND IPB650</v>
      </c>
      <c r="C60" s="2" t="str">
        <f>+'Costo PQ'!F44</f>
        <v>L</v>
      </c>
      <c r="D60" s="96">
        <f t="shared" si="4"/>
        <v>1731</v>
      </c>
      <c r="E60" s="51">
        <f>+'Costo PQ'!M44</f>
        <v>7.2043407910022497</v>
      </c>
      <c r="F60" s="97">
        <f t="shared" si="1"/>
        <v>12470.713909224894</v>
      </c>
      <c r="G60" s="4">
        <f>+'Costo PQ'!D44</f>
        <v>1000518676</v>
      </c>
      <c r="H60" s="4"/>
      <c r="I60" s="5" t="s">
        <v>637</v>
      </c>
      <c r="J60" s="98" t="s">
        <v>957</v>
      </c>
      <c r="K60" s="99">
        <f>D60</f>
        <v>1731</v>
      </c>
      <c r="L60" s="118">
        <f t="shared" si="3"/>
        <v>7.2043407910022497</v>
      </c>
      <c r="M60" s="87" t="s">
        <v>948</v>
      </c>
      <c r="N60" s="87">
        <v>2005</v>
      </c>
      <c r="O60" s="87" t="s">
        <v>949</v>
      </c>
      <c r="P60" s="87" t="s">
        <v>950</v>
      </c>
      <c r="R60" s="5">
        <f>VLOOKUP(I60,[1]SP!I60:L171,3,FALSE)+VLOOKUP(I60,[1]PUB!I60:L171,3,FALSE)+VLOOKUP(I60,[1]SCB!I60:L171,3,FALSE)+VLOOKUP(I60,[1]CHO!I60:L171,3,FALSE)+VLOOKUP(I60,[1]VAM!I60:L171,3,FALSE)</f>
        <v>1838.28</v>
      </c>
    </row>
    <row r="61" spans="1:18" hidden="1" x14ac:dyDescent="0.25">
      <c r="A61" s="4">
        <f>+'Costo PQ'!B45</f>
        <v>44</v>
      </c>
      <c r="B61" s="4" t="str">
        <f>+'Costo PQ'!C45</f>
        <v>PQ INHIBIDOR DE HIDRATOS BOLLAND BHI7030</v>
      </c>
      <c r="C61" s="4" t="str">
        <f>+'Costo PQ'!F45</f>
        <v>L</v>
      </c>
      <c r="D61" s="96">
        <f t="shared" si="4"/>
        <v>0</v>
      </c>
      <c r="E61" s="51">
        <f>+'Costo PQ'!M45</f>
        <v>4.2810409700378704</v>
      </c>
      <c r="F61" s="51">
        <f t="shared" si="1"/>
        <v>0</v>
      </c>
      <c r="G61" s="4">
        <f>+'Costo PQ'!D45</f>
        <v>1000536997</v>
      </c>
      <c r="H61" s="4"/>
      <c r="I61" s="5" t="s">
        <v>1060</v>
      </c>
      <c r="K61" s="107">
        <f t="shared" si="2"/>
        <v>0</v>
      </c>
      <c r="L61" s="118">
        <f t="shared" si="3"/>
        <v>4.2810409700378704</v>
      </c>
      <c r="M61" s="87" t="s">
        <v>948</v>
      </c>
      <c r="N61" s="87">
        <v>2005</v>
      </c>
      <c r="O61" s="87" t="s">
        <v>949</v>
      </c>
      <c r="P61" s="87" t="s">
        <v>950</v>
      </c>
    </row>
    <row r="62" spans="1:18" x14ac:dyDescent="0.25">
      <c r="A62" s="4">
        <f>+'Costo PQ'!B46</f>
        <v>45</v>
      </c>
      <c r="B62" s="4" t="str">
        <f>+'Costo PQ'!C46</f>
        <v>PQ SECUESTRANTE DE SULFHIDRICO BOLLAND *</v>
      </c>
      <c r="C62" s="2" t="str">
        <f>+'Costo PQ'!F46</f>
        <v>L</v>
      </c>
      <c r="D62" s="96">
        <f t="shared" si="4"/>
        <v>1426</v>
      </c>
      <c r="E62" s="51">
        <f>+'Costo PQ'!M46</f>
        <v>4.1147869517839801</v>
      </c>
      <c r="F62" s="97">
        <f t="shared" si="1"/>
        <v>5867.686193243956</v>
      </c>
      <c r="G62" s="4">
        <f>+'Costo PQ'!D46</f>
        <v>1000539909</v>
      </c>
      <c r="H62" s="4"/>
      <c r="I62" s="5" t="s">
        <v>654</v>
      </c>
      <c r="J62" s="98" t="s">
        <v>958</v>
      </c>
      <c r="K62" s="100">
        <f>D62</f>
        <v>1426</v>
      </c>
      <c r="L62" s="118">
        <f t="shared" si="3"/>
        <v>4.1147869517839801</v>
      </c>
      <c r="M62" s="87" t="s">
        <v>948</v>
      </c>
      <c r="N62" s="87">
        <v>2005</v>
      </c>
      <c r="O62" s="87" t="s">
        <v>949</v>
      </c>
      <c r="P62" s="87" t="s">
        <v>950</v>
      </c>
      <c r="R62" s="5">
        <f>VLOOKUP(I62,[1]SP!I62:L173,3,FALSE)+VLOOKUP(I62,[1]PUB!I62:L173,3,FALSE)+VLOOKUP(I62,[1]SCB!I62:L173,3,FALSE)+VLOOKUP(I62,[1]CHO!I62:L173,3,FALSE)+VLOOKUP(I62,[1]VAM!I62:L173,3,FALSE)</f>
        <v>2701.3100000000004</v>
      </c>
    </row>
    <row r="63" spans="1:18" hidden="1" x14ac:dyDescent="0.25">
      <c r="A63" s="4">
        <f>+'Costo PQ'!B47</f>
        <v>46</v>
      </c>
      <c r="B63" s="4" t="str">
        <f>+'Costo PQ'!C47</f>
        <v>PQ FLOCUL.BOLLAND FBS1409</v>
      </c>
      <c r="C63" s="4" t="str">
        <f>+'Costo PQ'!F47</f>
        <v>L</v>
      </c>
      <c r="D63" s="96">
        <f t="shared" si="4"/>
        <v>0</v>
      </c>
      <c r="E63" s="51">
        <f>+'Costo PQ'!M47</f>
        <v>8.1464468944410093</v>
      </c>
      <c r="F63" s="51">
        <f t="shared" si="1"/>
        <v>0</v>
      </c>
      <c r="G63" s="4">
        <f>+'Costo PQ'!D47</f>
        <v>1000544294</v>
      </c>
      <c r="H63" s="4"/>
      <c r="I63" s="5" t="s">
        <v>1061</v>
      </c>
      <c r="K63" s="107">
        <f t="shared" si="2"/>
        <v>0</v>
      </c>
      <c r="L63" s="118">
        <f t="shared" si="3"/>
        <v>8.1464468944410093</v>
      </c>
      <c r="M63" s="87" t="s">
        <v>948</v>
      </c>
      <c r="N63" s="87">
        <v>2005</v>
      </c>
      <c r="O63" s="87" t="s">
        <v>949</v>
      </c>
      <c r="P63" s="87" t="s">
        <v>950</v>
      </c>
    </row>
    <row r="64" spans="1:18" hidden="1" x14ac:dyDescent="0.25">
      <c r="A64" s="4">
        <f>+'Costo PQ'!B48</f>
        <v>47</v>
      </c>
      <c r="B64" s="4" t="str">
        <f>+'Costo PQ'!C48</f>
        <v>PQ ANTIESP.BOLLAND ABC19</v>
      </c>
      <c r="C64" s="4" t="str">
        <f>+'Costo PQ'!F48</f>
        <v>L</v>
      </c>
      <c r="D64" s="96">
        <f t="shared" si="4"/>
        <v>0</v>
      </c>
      <c r="E64" s="51">
        <f>+'Costo PQ'!M48</f>
        <v>3.9762419365724</v>
      </c>
      <c r="F64" s="51">
        <f t="shared" si="1"/>
        <v>0</v>
      </c>
      <c r="G64" s="4">
        <f>+'Costo PQ'!D48</f>
        <v>1000544297</v>
      </c>
      <c r="H64" s="4"/>
      <c r="I64" s="5" t="s">
        <v>1062</v>
      </c>
      <c r="K64" s="107">
        <f t="shared" si="2"/>
        <v>0</v>
      </c>
      <c r="L64" s="118">
        <f t="shared" si="3"/>
        <v>3.9762419365724</v>
      </c>
      <c r="M64" s="87" t="s">
        <v>948</v>
      </c>
      <c r="N64" s="87">
        <v>2005</v>
      </c>
      <c r="O64" s="87" t="s">
        <v>949</v>
      </c>
      <c r="P64" s="87" t="s">
        <v>950</v>
      </c>
    </row>
    <row r="65" spans="1:16" hidden="1" x14ac:dyDescent="0.25">
      <c r="A65" s="4">
        <f>+'Costo PQ'!B49</f>
        <v>48</v>
      </c>
      <c r="B65" s="4" t="str">
        <f>+'Costo PQ'!C49</f>
        <v>PQ DESINCRUST.BOLLAND DS100</v>
      </c>
      <c r="C65" s="4" t="str">
        <f>+'Costo PQ'!F49</f>
        <v>L</v>
      </c>
      <c r="D65" s="96">
        <f t="shared" si="4"/>
        <v>0</v>
      </c>
      <c r="E65" s="51">
        <f>+'Costo PQ'!M49</f>
        <v>3.96238743505124</v>
      </c>
      <c r="F65" s="51">
        <f t="shared" si="1"/>
        <v>0</v>
      </c>
      <c r="G65" s="4">
        <f>+'Costo PQ'!D49</f>
        <v>1000544318</v>
      </c>
      <c r="H65" s="4"/>
      <c r="I65" s="5" t="s">
        <v>1063</v>
      </c>
      <c r="K65" s="107">
        <f t="shared" si="2"/>
        <v>0</v>
      </c>
      <c r="L65" s="118">
        <f t="shared" si="3"/>
        <v>3.96238743505124</v>
      </c>
      <c r="M65" s="87" t="s">
        <v>948</v>
      </c>
      <c r="N65" s="87">
        <v>2005</v>
      </c>
      <c r="O65" s="87" t="s">
        <v>949</v>
      </c>
      <c r="P65" s="87" t="s">
        <v>950</v>
      </c>
    </row>
    <row r="66" spans="1:16" hidden="1" x14ac:dyDescent="0.25">
      <c r="A66" s="4">
        <f>+'Costo PQ'!B50</f>
        <v>49</v>
      </c>
      <c r="B66" s="4" t="str">
        <f>+'Costo PQ'!C50</f>
        <v>PQ DISPERS.PARAF.BOLLAND DPB66</v>
      </c>
      <c r="C66" s="4" t="str">
        <f>+'Costo PQ'!F50</f>
        <v>L</v>
      </c>
      <c r="D66" s="96">
        <f t="shared" si="4"/>
        <v>0</v>
      </c>
      <c r="E66" s="51">
        <f>+'Costo PQ'!M50</f>
        <v>4.6828215141514598</v>
      </c>
      <c r="F66" s="51">
        <f t="shared" si="1"/>
        <v>0</v>
      </c>
      <c r="G66" s="4">
        <f>+'Costo PQ'!D50</f>
        <v>1000544319</v>
      </c>
      <c r="H66" s="4"/>
      <c r="I66" s="5" t="s">
        <v>1064</v>
      </c>
      <c r="K66" s="107">
        <f t="shared" si="2"/>
        <v>0</v>
      </c>
      <c r="L66" s="118">
        <f t="shared" si="3"/>
        <v>4.6828215141514598</v>
      </c>
      <c r="M66" s="87" t="s">
        <v>948</v>
      </c>
      <c r="N66" s="87">
        <v>2005</v>
      </c>
      <c r="O66" s="87" t="s">
        <v>949</v>
      </c>
      <c r="P66" s="87" t="s">
        <v>950</v>
      </c>
    </row>
    <row r="67" spans="1:16" hidden="1" x14ac:dyDescent="0.25">
      <c r="A67" s="4">
        <f>+'Costo PQ'!B51</f>
        <v>50</v>
      </c>
      <c r="B67" s="4" t="str">
        <f>+'Costo PQ'!C51</f>
        <v>PQ DISPERS.PARAF.BOLLAND DPB63</v>
      </c>
      <c r="C67" s="4" t="str">
        <f>+'Costo PQ'!F51</f>
        <v>L</v>
      </c>
      <c r="D67" s="96">
        <f t="shared" si="4"/>
        <v>0</v>
      </c>
      <c r="E67" s="51">
        <f>+'Costo PQ'!M51</f>
        <v>4.0455144441781901</v>
      </c>
      <c r="F67" s="51">
        <f t="shared" si="1"/>
        <v>0</v>
      </c>
      <c r="G67" s="4">
        <f>+'Costo PQ'!D51</f>
        <v>1000544321</v>
      </c>
      <c r="H67" s="4"/>
      <c r="I67" s="5" t="s">
        <v>1065</v>
      </c>
      <c r="K67" s="107">
        <f t="shared" si="2"/>
        <v>0</v>
      </c>
      <c r="L67" s="118">
        <f t="shared" si="3"/>
        <v>4.0455144441781901</v>
      </c>
      <c r="M67" s="87" t="s">
        <v>948</v>
      </c>
      <c r="N67" s="87">
        <v>2005</v>
      </c>
      <c r="O67" s="87" t="s">
        <v>949</v>
      </c>
      <c r="P67" s="87" t="s">
        <v>950</v>
      </c>
    </row>
    <row r="68" spans="1:16" hidden="1" x14ac:dyDescent="0.25">
      <c r="A68" s="4">
        <f>+'Costo PQ'!B52</f>
        <v>51</v>
      </c>
      <c r="B68" s="4" t="str">
        <f>+'Costo PQ'!C52</f>
        <v>PQ DESEMULS.BOLLAND DBC4879</v>
      </c>
      <c r="C68" s="4" t="str">
        <f>+'Costo PQ'!F52</f>
        <v>L</v>
      </c>
      <c r="D68" s="96">
        <f t="shared" si="4"/>
        <v>0</v>
      </c>
      <c r="E68" s="51">
        <f>+'Costo PQ'!M52</f>
        <v>5.8465996419287496</v>
      </c>
      <c r="F68" s="51">
        <f t="shared" si="1"/>
        <v>0</v>
      </c>
      <c r="G68" s="4">
        <f>+'Costo PQ'!D52</f>
        <v>1000544322</v>
      </c>
      <c r="H68" s="4"/>
      <c r="I68" s="5" t="s">
        <v>1066</v>
      </c>
      <c r="K68" s="107">
        <f t="shared" si="2"/>
        <v>0</v>
      </c>
      <c r="L68" s="118">
        <f t="shared" si="3"/>
        <v>5.8465996419287496</v>
      </c>
      <c r="M68" s="87" t="s">
        <v>948</v>
      </c>
      <c r="N68" s="87">
        <v>2005</v>
      </c>
      <c r="O68" s="87" t="s">
        <v>949</v>
      </c>
      <c r="P68" s="87" t="s">
        <v>950</v>
      </c>
    </row>
    <row r="69" spans="1:16" hidden="1" x14ac:dyDescent="0.25">
      <c r="A69" s="4">
        <f>+'Costo PQ'!B53</f>
        <v>52</v>
      </c>
      <c r="B69" s="4" t="str">
        <f>+'Costo PQ'!C53</f>
        <v>PQ DESEMULS.BOLLAND DBC3158</v>
      </c>
      <c r="C69" s="4" t="str">
        <f>+'Costo PQ'!F53</f>
        <v>L</v>
      </c>
      <c r="D69" s="96">
        <f t="shared" si="4"/>
        <v>0</v>
      </c>
      <c r="E69" s="51">
        <f>+'Costo PQ'!M53</f>
        <v>7.2181952925234096</v>
      </c>
      <c r="F69" s="51">
        <f t="shared" si="1"/>
        <v>0</v>
      </c>
      <c r="G69" s="4">
        <f>+'Costo PQ'!D53</f>
        <v>1000544323</v>
      </c>
      <c r="H69" s="4"/>
      <c r="I69" s="5" t="s">
        <v>1067</v>
      </c>
      <c r="K69" s="107">
        <f t="shared" si="2"/>
        <v>0</v>
      </c>
      <c r="L69" s="118">
        <f t="shared" si="3"/>
        <v>7.2181952925234096</v>
      </c>
      <c r="M69" s="87" t="s">
        <v>948</v>
      </c>
      <c r="N69" s="87">
        <v>2005</v>
      </c>
      <c r="O69" s="87" t="s">
        <v>949</v>
      </c>
      <c r="P69" s="87" t="s">
        <v>950</v>
      </c>
    </row>
    <row r="70" spans="1:16" hidden="1" x14ac:dyDescent="0.25">
      <c r="A70" s="4">
        <f>+'Costo PQ'!B54</f>
        <v>53</v>
      </c>
      <c r="B70" s="4" t="str">
        <f>+'Costo PQ'!C54</f>
        <v>PQ INHIB.HIDR.BOLLAND BHI58</v>
      </c>
      <c r="C70" s="4" t="str">
        <f>+'Costo PQ'!F54</f>
        <v>L</v>
      </c>
      <c r="D70" s="96">
        <f t="shared" si="4"/>
        <v>0</v>
      </c>
      <c r="E70" s="51">
        <f>+'Costo PQ'!M54</f>
        <v>3.7130064076703899</v>
      </c>
      <c r="F70" s="51">
        <f t="shared" si="1"/>
        <v>0</v>
      </c>
      <c r="G70" s="4">
        <f>+'Costo PQ'!D54</f>
        <v>1000544325</v>
      </c>
      <c r="H70" s="4"/>
      <c r="I70" s="5" t="s">
        <v>1068</v>
      </c>
      <c r="K70" s="107">
        <f t="shared" si="2"/>
        <v>0</v>
      </c>
      <c r="L70" s="118">
        <f t="shared" si="3"/>
        <v>3.7130064076703899</v>
      </c>
      <c r="M70" s="87" t="s">
        <v>948</v>
      </c>
      <c r="N70" s="87">
        <v>2005</v>
      </c>
      <c r="O70" s="87" t="s">
        <v>949</v>
      </c>
      <c r="P70" s="87" t="s">
        <v>950</v>
      </c>
    </row>
    <row r="71" spans="1:16" hidden="1" x14ac:dyDescent="0.25">
      <c r="A71" s="4">
        <f>+'Costo PQ'!B55</f>
        <v>54</v>
      </c>
      <c r="B71" s="4" t="str">
        <f>+'Costo PQ'!C55</f>
        <v>PQ DISPERS.PARAF.GRANEL BOLLAND DPB60</v>
      </c>
      <c r="C71" s="4" t="str">
        <f>+'Costo PQ'!F55</f>
        <v>L</v>
      </c>
      <c r="D71" s="96">
        <f t="shared" si="4"/>
        <v>0</v>
      </c>
      <c r="E71" s="51">
        <f>+'Costo PQ'!M55</f>
        <v>5.1400200643496801</v>
      </c>
      <c r="F71" s="51">
        <f t="shared" si="1"/>
        <v>0</v>
      </c>
      <c r="G71" s="4">
        <f>+'Costo PQ'!D55</f>
        <v>1000544326</v>
      </c>
      <c r="H71" s="4"/>
      <c r="I71" s="5" t="s">
        <v>1069</v>
      </c>
      <c r="K71" s="107">
        <f t="shared" si="2"/>
        <v>0</v>
      </c>
      <c r="L71" s="118">
        <f t="shared" si="3"/>
        <v>5.1400200643496801</v>
      </c>
      <c r="M71" s="87" t="s">
        <v>948</v>
      </c>
      <c r="N71" s="87">
        <v>2005</v>
      </c>
      <c r="O71" s="87" t="s">
        <v>949</v>
      </c>
      <c r="P71" s="87" t="s">
        <v>950</v>
      </c>
    </row>
    <row r="72" spans="1:16" hidden="1" x14ac:dyDescent="0.25">
      <c r="A72" s="4">
        <f>+'Costo PQ'!B56</f>
        <v>55</v>
      </c>
      <c r="B72" s="4" t="str">
        <f>+'Costo PQ'!C56</f>
        <v>PQ FLOCUL.BOLLAND FBS4517</v>
      </c>
      <c r="C72" s="4" t="str">
        <f>+'Costo PQ'!F56</f>
        <v>L</v>
      </c>
      <c r="D72" s="96">
        <f t="shared" si="4"/>
        <v>0</v>
      </c>
      <c r="E72" s="51">
        <f>+'Costo PQ'!M56</f>
        <v>9.2548070161336593</v>
      </c>
      <c r="F72" s="51">
        <f t="shared" si="1"/>
        <v>0</v>
      </c>
      <c r="G72" s="4">
        <f>+'Costo PQ'!D56</f>
        <v>1000544327</v>
      </c>
      <c r="H72" s="4"/>
      <c r="I72" s="5" t="s">
        <v>1070</v>
      </c>
      <c r="K72" s="107">
        <f t="shared" si="2"/>
        <v>0</v>
      </c>
      <c r="L72" s="118">
        <f t="shared" si="3"/>
        <v>9.2548070161336593</v>
      </c>
      <c r="M72" s="87" t="s">
        <v>948</v>
      </c>
      <c r="N72" s="87">
        <v>2005</v>
      </c>
      <c r="O72" s="87" t="s">
        <v>949</v>
      </c>
      <c r="P72" s="87" t="s">
        <v>950</v>
      </c>
    </row>
    <row r="73" spans="1:16" hidden="1" x14ac:dyDescent="0.25">
      <c r="A73" s="4">
        <f>+'Costo PQ'!B57</f>
        <v>56</v>
      </c>
      <c r="B73" s="4" t="str">
        <f>+'Costo PQ'!C57</f>
        <v>PQ INHIB.CORR.BOLLAND CY28W</v>
      </c>
      <c r="C73" s="4" t="str">
        <f>+'Costo PQ'!F57</f>
        <v>L</v>
      </c>
      <c r="D73" s="96">
        <f t="shared" si="4"/>
        <v>0</v>
      </c>
      <c r="E73" s="51">
        <f>+'Costo PQ'!M57</f>
        <v>4.1979139609109302</v>
      </c>
      <c r="F73" s="51">
        <f t="shared" si="1"/>
        <v>0</v>
      </c>
      <c r="G73" s="4">
        <f>+'Costo PQ'!D57</f>
        <v>1000544328</v>
      </c>
      <c r="H73" s="4"/>
      <c r="I73" s="5" t="s">
        <v>1071</v>
      </c>
      <c r="K73" s="107">
        <f t="shared" si="2"/>
        <v>0</v>
      </c>
      <c r="L73" s="118">
        <f t="shared" si="3"/>
        <v>4.1979139609109302</v>
      </c>
      <c r="M73" s="87" t="s">
        <v>948</v>
      </c>
      <c r="N73" s="87">
        <v>2005</v>
      </c>
      <c r="O73" s="87" t="s">
        <v>949</v>
      </c>
      <c r="P73" s="87" t="s">
        <v>950</v>
      </c>
    </row>
    <row r="74" spans="1:16" hidden="1" x14ac:dyDescent="0.25">
      <c r="A74" s="4">
        <f>+'Costo PQ'!B58</f>
        <v>57</v>
      </c>
      <c r="B74" s="4" t="str">
        <f>+'Costo PQ'!C58</f>
        <v>PQ FLOCUL.COAG.BOLLAND FBS9558</v>
      </c>
      <c r="C74" s="4" t="str">
        <f>+'Costo PQ'!F58</f>
        <v>L</v>
      </c>
      <c r="D74" s="96">
        <f t="shared" si="4"/>
        <v>0</v>
      </c>
      <c r="E74" s="51">
        <f>+'Costo PQ'!M58</f>
        <v>9.2548070161336593</v>
      </c>
      <c r="F74" s="51">
        <f t="shared" si="1"/>
        <v>0</v>
      </c>
      <c r="G74" s="4">
        <f>+'Costo PQ'!D58</f>
        <v>1000544329</v>
      </c>
      <c r="H74" s="4"/>
      <c r="I74" s="5" t="s">
        <v>1072</v>
      </c>
      <c r="K74" s="107">
        <f t="shared" si="2"/>
        <v>0</v>
      </c>
      <c r="L74" s="118">
        <f t="shared" si="3"/>
        <v>9.2548070161336593</v>
      </c>
      <c r="M74" s="87" t="s">
        <v>948</v>
      </c>
      <c r="N74" s="87">
        <v>2005</v>
      </c>
      <c r="O74" s="87" t="s">
        <v>949</v>
      </c>
      <c r="P74" s="87" t="s">
        <v>950</v>
      </c>
    </row>
    <row r="75" spans="1:16" hidden="1" x14ac:dyDescent="0.25">
      <c r="A75" s="4">
        <f>+'Costo PQ'!B59</f>
        <v>58</v>
      </c>
      <c r="B75" s="4" t="str">
        <f>+'Costo PQ'!C59</f>
        <v>PQ FLOCUL.COAG.BOLLAND FBS2008</v>
      </c>
      <c r="C75" s="4" t="str">
        <f>+'Costo PQ'!F59</f>
        <v>L</v>
      </c>
      <c r="D75" s="96">
        <f t="shared" si="4"/>
        <v>0</v>
      </c>
      <c r="E75" s="51">
        <f>+'Costo PQ'!M59</f>
        <v>2.7431913011893201</v>
      </c>
      <c r="F75" s="51">
        <f t="shared" si="1"/>
        <v>0</v>
      </c>
      <c r="G75" s="4">
        <f>+'Costo PQ'!D59</f>
        <v>1000544330</v>
      </c>
      <c r="H75" s="4"/>
      <c r="I75" s="5" t="s">
        <v>1148</v>
      </c>
      <c r="K75" s="107">
        <f t="shared" si="2"/>
        <v>0</v>
      </c>
      <c r="L75" s="118">
        <f t="shared" si="3"/>
        <v>2.7431913011893201</v>
      </c>
      <c r="M75" s="87" t="s">
        <v>948</v>
      </c>
      <c r="N75" s="87">
        <v>2005</v>
      </c>
      <c r="O75" s="87" t="s">
        <v>949</v>
      </c>
      <c r="P75" s="87" t="s">
        <v>950</v>
      </c>
    </row>
    <row r="76" spans="1:16" hidden="1" x14ac:dyDescent="0.25">
      <c r="A76" s="4">
        <f>+'Costo PQ'!B60</f>
        <v>59</v>
      </c>
      <c r="B76" s="4" t="str">
        <f>+'Costo PQ'!C60</f>
        <v>PQ INHIB.INCRUST.BOLLAND IC5408</v>
      </c>
      <c r="C76" s="4" t="str">
        <f>+'Costo PQ'!F60</f>
        <v>L</v>
      </c>
      <c r="D76" s="96">
        <f t="shared" si="4"/>
        <v>0</v>
      </c>
      <c r="E76" s="51">
        <f>+'Costo PQ'!M60</f>
        <v>4.0593689456993403</v>
      </c>
      <c r="F76" s="51">
        <f t="shared" si="1"/>
        <v>0</v>
      </c>
      <c r="G76" s="4">
        <f>+'Costo PQ'!D60</f>
        <v>1000544333</v>
      </c>
      <c r="H76" s="4"/>
      <c r="I76" s="5" t="s">
        <v>1073</v>
      </c>
      <c r="K76" s="107">
        <f t="shared" si="2"/>
        <v>0</v>
      </c>
      <c r="L76" s="118">
        <f t="shared" si="3"/>
        <v>4.0593689456993403</v>
      </c>
      <c r="M76" s="87" t="s">
        <v>948</v>
      </c>
      <c r="N76" s="87">
        <v>2005</v>
      </c>
      <c r="O76" s="87" t="s">
        <v>949</v>
      </c>
      <c r="P76" s="87" t="s">
        <v>950</v>
      </c>
    </row>
    <row r="77" spans="1:16" hidden="1" x14ac:dyDescent="0.25">
      <c r="A77" s="4">
        <f>+'Costo PQ'!B61</f>
        <v>60</v>
      </c>
      <c r="B77" s="4" t="str">
        <f>+'Costo PQ'!C61</f>
        <v>PQ BACTER.BOLLAND BXC3278</v>
      </c>
      <c r="C77" s="4" t="str">
        <f>+'Costo PQ'!F61</f>
        <v>L</v>
      </c>
      <c r="D77" s="96">
        <f t="shared" si="4"/>
        <v>0</v>
      </c>
      <c r="E77" s="51">
        <f>+'Costo PQ'!M61</f>
        <v>9.3517885267817693</v>
      </c>
      <c r="F77" s="51">
        <f t="shared" si="1"/>
        <v>0</v>
      </c>
      <c r="G77" s="4">
        <f>+'Costo PQ'!D61</f>
        <v>1000544335</v>
      </c>
      <c r="H77" s="4"/>
      <c r="I77" s="5" t="s">
        <v>1074</v>
      </c>
      <c r="K77" s="107">
        <f t="shared" si="2"/>
        <v>0</v>
      </c>
      <c r="L77" s="118">
        <f t="shared" si="3"/>
        <v>9.3517885267817693</v>
      </c>
      <c r="M77" s="87" t="s">
        <v>948</v>
      </c>
      <c r="N77" s="87">
        <v>2005</v>
      </c>
      <c r="O77" s="87" t="s">
        <v>949</v>
      </c>
      <c r="P77" s="87" t="s">
        <v>950</v>
      </c>
    </row>
    <row r="78" spans="1:16" hidden="1" x14ac:dyDescent="0.25">
      <c r="A78" s="4">
        <f>+'Costo PQ'!B62</f>
        <v>61</v>
      </c>
      <c r="B78" s="4" t="str">
        <f>+'Costo PQ'!C62</f>
        <v>PQ ANTIESP.BOLLAND ABC42</v>
      </c>
      <c r="C78" s="4" t="str">
        <f>+'Costo PQ'!F62</f>
        <v>L</v>
      </c>
      <c r="D78" s="96">
        <f t="shared" si="4"/>
        <v>0</v>
      </c>
      <c r="E78" s="51">
        <f>+'Costo PQ'!M62</f>
        <v>4.6551125111091496</v>
      </c>
      <c r="F78" s="51">
        <f t="shared" si="1"/>
        <v>0</v>
      </c>
      <c r="G78" s="4">
        <f>+'Costo PQ'!D62</f>
        <v>1000544337</v>
      </c>
      <c r="H78" s="4"/>
      <c r="I78" s="5" t="s">
        <v>1075</v>
      </c>
      <c r="K78" s="107">
        <f t="shared" si="2"/>
        <v>0</v>
      </c>
      <c r="L78" s="118">
        <f t="shared" si="3"/>
        <v>4.6551125111091496</v>
      </c>
      <c r="M78" s="87" t="s">
        <v>948</v>
      </c>
      <c r="N78" s="87">
        <v>2005</v>
      </c>
      <c r="O78" s="87" t="s">
        <v>949</v>
      </c>
      <c r="P78" s="87" t="s">
        <v>950</v>
      </c>
    </row>
    <row r="79" spans="1:16" hidden="1" x14ac:dyDescent="0.25">
      <c r="A79" s="4">
        <f>+'Costo PQ'!B63</f>
        <v>62</v>
      </c>
      <c r="B79" s="4" t="str">
        <f>+'Costo PQ'!C63</f>
        <v>PQ INHIB.INCRUST.BOLLAND IC5099</v>
      </c>
      <c r="C79" s="4" t="str">
        <f>+'Costo PQ'!F63</f>
        <v>L</v>
      </c>
      <c r="D79" s="96">
        <f t="shared" si="4"/>
        <v>0</v>
      </c>
      <c r="E79" s="51">
        <f>+'Costo PQ'!M63</f>
        <v>4.0593689456993403</v>
      </c>
      <c r="F79" s="51">
        <f t="shared" si="1"/>
        <v>0</v>
      </c>
      <c r="G79" s="4">
        <f>+'Costo PQ'!D63</f>
        <v>1000544338</v>
      </c>
      <c r="H79" s="4"/>
      <c r="I79" s="5" t="s">
        <v>1076</v>
      </c>
      <c r="K79" s="107">
        <f t="shared" si="2"/>
        <v>0</v>
      </c>
      <c r="L79" s="118">
        <f t="shared" si="3"/>
        <v>4.0593689456993403</v>
      </c>
      <c r="M79" s="87" t="s">
        <v>948</v>
      </c>
      <c r="N79" s="87">
        <v>2005</v>
      </c>
      <c r="O79" s="87" t="s">
        <v>949</v>
      </c>
      <c r="P79" s="87" t="s">
        <v>950</v>
      </c>
    </row>
    <row r="80" spans="1:16" hidden="1" x14ac:dyDescent="0.25">
      <c r="A80" s="4">
        <f>+'Costo PQ'!B64</f>
        <v>63</v>
      </c>
      <c r="B80" s="4" t="str">
        <f>+'Costo PQ'!C64</f>
        <v>PQ BACTER.BOLLAND BX715</v>
      </c>
      <c r="C80" s="4" t="str">
        <f>+'Costo PQ'!F64</f>
        <v>L</v>
      </c>
      <c r="D80" s="96">
        <f t="shared" si="4"/>
        <v>0</v>
      </c>
      <c r="E80" s="51">
        <f>+'Costo PQ'!M64</f>
        <v>4.5858400035033604</v>
      </c>
      <c r="F80" s="51">
        <f t="shared" si="1"/>
        <v>0</v>
      </c>
      <c r="G80" s="4">
        <f>+'Costo PQ'!D64</f>
        <v>1000544339</v>
      </c>
      <c r="H80" s="4"/>
      <c r="I80" s="5" t="s">
        <v>1077</v>
      </c>
      <c r="K80" s="107">
        <f t="shared" si="2"/>
        <v>0</v>
      </c>
      <c r="L80" s="118">
        <f t="shared" si="3"/>
        <v>4.5858400035033604</v>
      </c>
      <c r="M80" s="87" t="s">
        <v>948</v>
      </c>
      <c r="N80" s="87">
        <v>2005</v>
      </c>
      <c r="O80" s="87" t="s">
        <v>949</v>
      </c>
      <c r="P80" s="87" t="s">
        <v>950</v>
      </c>
    </row>
    <row r="81" spans="1:18" hidden="1" x14ac:dyDescent="0.25">
      <c r="A81" s="4">
        <f>+'Costo PQ'!B65</f>
        <v>64</v>
      </c>
      <c r="B81" s="4" t="str">
        <f>+'Costo PQ'!C65</f>
        <v>PQ INHIB.HIDR.BOLLAND BHI7038</v>
      </c>
      <c r="C81" s="4" t="str">
        <f>+'Costo PQ'!F65</f>
        <v>L</v>
      </c>
      <c r="D81" s="96">
        <f t="shared" si="4"/>
        <v>0</v>
      </c>
      <c r="E81" s="51">
        <f>+'Costo PQ'!M65</f>
        <v>4.1563504563474503</v>
      </c>
      <c r="F81" s="51">
        <f t="shared" si="1"/>
        <v>0</v>
      </c>
      <c r="G81" s="4">
        <f>+'Costo PQ'!D65</f>
        <v>1000544340</v>
      </c>
      <c r="H81" s="4"/>
      <c r="I81" s="5" t="s">
        <v>1078</v>
      </c>
      <c r="K81" s="107">
        <f t="shared" si="2"/>
        <v>0</v>
      </c>
      <c r="L81" s="118">
        <f t="shared" si="3"/>
        <v>4.1563504563474503</v>
      </c>
      <c r="M81" s="87" t="s">
        <v>948</v>
      </c>
      <c r="N81" s="87">
        <v>2005</v>
      </c>
      <c r="O81" s="87" t="s">
        <v>949</v>
      </c>
      <c r="P81" s="87" t="s">
        <v>950</v>
      </c>
    </row>
    <row r="82" spans="1:18" hidden="1" x14ac:dyDescent="0.25">
      <c r="A82" s="4">
        <f>+'Costo PQ'!B66</f>
        <v>65</v>
      </c>
      <c r="B82" s="4" t="str">
        <f>+'Costo PQ'!C66</f>
        <v>PQ BACTER.BOLLAND BX958</v>
      </c>
      <c r="C82" s="4" t="str">
        <f>+'Costo PQ'!F66</f>
        <v>L</v>
      </c>
      <c r="D82" s="96">
        <f t="shared" ref="D82:D113" si="5">ROUND(IFERROR(VLOOKUP(I82,$B$176:$C$192,2,FALSE),0)+(IFERROR(VLOOKUP(I82,$B$202:$C$207,2,FALSE),0)),0)</f>
        <v>0</v>
      </c>
      <c r="E82" s="51">
        <f>+'Costo PQ'!M66</f>
        <v>4.5027129943764104</v>
      </c>
      <c r="F82" s="51">
        <f t="shared" si="1"/>
        <v>0</v>
      </c>
      <c r="G82" s="4">
        <f>+'Costo PQ'!D66</f>
        <v>1000544341</v>
      </c>
      <c r="H82" s="4"/>
      <c r="I82" s="5" t="s">
        <v>1079</v>
      </c>
      <c r="K82" s="107">
        <f t="shared" si="2"/>
        <v>0</v>
      </c>
      <c r="L82" s="118">
        <f t="shared" si="3"/>
        <v>4.5027129943764104</v>
      </c>
      <c r="M82" s="87" t="s">
        <v>948</v>
      </c>
      <c r="N82" s="87">
        <v>2005</v>
      </c>
      <c r="O82" s="87" t="s">
        <v>949</v>
      </c>
      <c r="P82" s="87" t="s">
        <v>950</v>
      </c>
    </row>
    <row r="83" spans="1:18" hidden="1" x14ac:dyDescent="0.25">
      <c r="A83" s="4">
        <f>+'Costo PQ'!B67</f>
        <v>66</v>
      </c>
      <c r="B83" s="4" t="str">
        <f>+'Costo PQ'!C67</f>
        <v>PQ BACTER.BOLLAND BX264</v>
      </c>
      <c r="C83" s="4" t="str">
        <f>+'Costo PQ'!F67</f>
        <v>L</v>
      </c>
      <c r="D83" s="96">
        <f t="shared" si="5"/>
        <v>0</v>
      </c>
      <c r="E83" s="51">
        <f>+'Costo PQ'!M67</f>
        <v>3.6714429031069198</v>
      </c>
      <c r="F83" s="51">
        <f t="shared" ref="F83:F146" si="6">D83*E83</f>
        <v>0</v>
      </c>
      <c r="G83" s="4">
        <f>+'Costo PQ'!D67</f>
        <v>1000544347</v>
      </c>
      <c r="H83" s="4"/>
      <c r="I83" s="5" t="s">
        <v>1080</v>
      </c>
      <c r="K83" s="107">
        <f t="shared" ref="K83:K146" si="7">D83</f>
        <v>0</v>
      </c>
      <c r="L83" s="118">
        <f t="shared" ref="L83:L146" si="8">+E83</f>
        <v>3.6714429031069198</v>
      </c>
      <c r="M83" s="87" t="s">
        <v>948</v>
      </c>
      <c r="N83" s="87">
        <v>2005</v>
      </c>
      <c r="O83" s="87" t="s">
        <v>949</v>
      </c>
      <c r="P83" s="87" t="s">
        <v>950</v>
      </c>
    </row>
    <row r="84" spans="1:18" hidden="1" x14ac:dyDescent="0.25">
      <c r="A84" s="4">
        <f>+'Costo PQ'!B68</f>
        <v>67</v>
      </c>
      <c r="B84" s="4" t="str">
        <f>+'Costo PQ'!C68</f>
        <v>PQ BACTER.BOLLAND BX844</v>
      </c>
      <c r="C84" s="4" t="str">
        <f>+'Costo PQ'!F68</f>
        <v>L</v>
      </c>
      <c r="D84" s="96">
        <f t="shared" si="5"/>
        <v>0</v>
      </c>
      <c r="E84" s="51">
        <f>+'Costo PQ'!M68</f>
        <v>3.89311492744545</v>
      </c>
      <c r="F84" s="51">
        <f t="shared" si="6"/>
        <v>0</v>
      </c>
      <c r="G84" s="4">
        <f>+'Costo PQ'!D68</f>
        <v>1000544350</v>
      </c>
      <c r="H84" s="4"/>
      <c r="I84" s="5" t="s">
        <v>1081</v>
      </c>
      <c r="K84" s="107">
        <f t="shared" si="7"/>
        <v>0</v>
      </c>
      <c r="L84" s="118">
        <f t="shared" si="8"/>
        <v>3.89311492744545</v>
      </c>
      <c r="M84" s="87" t="s">
        <v>948</v>
      </c>
      <c r="N84" s="87">
        <v>2005</v>
      </c>
      <c r="O84" s="87" t="s">
        <v>949</v>
      </c>
      <c r="P84" s="87" t="s">
        <v>950</v>
      </c>
    </row>
    <row r="85" spans="1:18" hidden="1" x14ac:dyDescent="0.25">
      <c r="A85" s="4">
        <f>+'Costo PQ'!B69</f>
        <v>68</v>
      </c>
      <c r="B85" s="4" t="str">
        <f>+'Costo PQ'!C69</f>
        <v>PQ BACTER.BOLLAND BX968</v>
      </c>
      <c r="C85" s="4" t="str">
        <f>+'Costo PQ'!F69</f>
        <v>L</v>
      </c>
      <c r="D85" s="96">
        <f t="shared" si="5"/>
        <v>0</v>
      </c>
      <c r="E85" s="51">
        <f>+'Costo PQ'!M69</f>
        <v>4.5027129943764104</v>
      </c>
      <c r="F85" s="51">
        <f t="shared" si="6"/>
        <v>0</v>
      </c>
      <c r="G85" s="4">
        <f>+'Costo PQ'!D69</f>
        <v>1000544351</v>
      </c>
      <c r="H85" s="4"/>
      <c r="I85" s="5" t="s">
        <v>1082</v>
      </c>
      <c r="K85" s="107">
        <f t="shared" si="7"/>
        <v>0</v>
      </c>
      <c r="L85" s="118">
        <f t="shared" si="8"/>
        <v>4.5027129943764104</v>
      </c>
      <c r="M85" s="87" t="s">
        <v>948</v>
      </c>
      <c r="N85" s="87">
        <v>2005</v>
      </c>
      <c r="O85" s="87" t="s">
        <v>949</v>
      </c>
      <c r="P85" s="87" t="s">
        <v>950</v>
      </c>
    </row>
    <row r="86" spans="1:18" hidden="1" x14ac:dyDescent="0.25">
      <c r="A86" s="4">
        <f>+'Costo PQ'!B70</f>
        <v>69</v>
      </c>
      <c r="B86" s="4" t="str">
        <f>+'Costo PQ'!C70</f>
        <v>PQ ESPUMIG.SOL.BOLLAND ESB608</v>
      </c>
      <c r="C86" s="4" t="str">
        <f>+'Costo PQ'!F70</f>
        <v>L</v>
      </c>
      <c r="D86" s="96">
        <f t="shared" si="5"/>
        <v>0</v>
      </c>
      <c r="E86" s="51">
        <f>+'Costo PQ'!M70</f>
        <v>721.597857228002</v>
      </c>
      <c r="F86" s="97">
        <f t="shared" si="6"/>
        <v>0</v>
      </c>
      <c r="G86" s="4">
        <f>+'Costo PQ'!D70</f>
        <v>1000544352</v>
      </c>
      <c r="H86" s="4"/>
      <c r="I86" s="5" t="s">
        <v>964</v>
      </c>
      <c r="K86" s="107">
        <f t="shared" si="7"/>
        <v>0</v>
      </c>
      <c r="L86" s="118">
        <f t="shared" si="8"/>
        <v>721.597857228002</v>
      </c>
      <c r="M86" s="87" t="s">
        <v>948</v>
      </c>
      <c r="N86" s="87">
        <v>2005</v>
      </c>
      <c r="O86" s="87" t="s">
        <v>949</v>
      </c>
      <c r="P86" s="87" t="s">
        <v>950</v>
      </c>
    </row>
    <row r="87" spans="1:18" hidden="1" x14ac:dyDescent="0.25">
      <c r="A87" s="4">
        <f>+'Costo PQ'!B71</f>
        <v>70</v>
      </c>
      <c r="B87" s="4" t="str">
        <f>+'Costo PQ'!C71</f>
        <v>PQ INHIB.INCRUST.BOLLAND IC962</v>
      </c>
      <c r="C87" s="4" t="str">
        <f>+'Costo PQ'!F71</f>
        <v>L</v>
      </c>
      <c r="D87" s="96">
        <f t="shared" si="5"/>
        <v>0</v>
      </c>
      <c r="E87" s="51">
        <f>+'Costo PQ'!M71</f>
        <v>3.3804983711625902</v>
      </c>
      <c r="F87" s="51">
        <f t="shared" si="6"/>
        <v>0</v>
      </c>
      <c r="G87" s="4">
        <f>+'Costo PQ'!D71</f>
        <v>1000544353</v>
      </c>
      <c r="H87" s="4"/>
      <c r="I87" s="5" t="s">
        <v>1083</v>
      </c>
      <c r="K87" s="107">
        <f t="shared" si="7"/>
        <v>0</v>
      </c>
      <c r="L87" s="118">
        <f t="shared" si="8"/>
        <v>3.3804983711625902</v>
      </c>
      <c r="M87" s="87" t="s">
        <v>948</v>
      </c>
      <c r="N87" s="87">
        <v>2005</v>
      </c>
      <c r="O87" s="87" t="s">
        <v>949</v>
      </c>
      <c r="P87" s="87" t="s">
        <v>950</v>
      </c>
    </row>
    <row r="88" spans="1:18" hidden="1" x14ac:dyDescent="0.25">
      <c r="A88" s="4">
        <f>+'Costo PQ'!B72</f>
        <v>71</v>
      </c>
      <c r="B88" s="4" t="str">
        <f>+'Costo PQ'!C72</f>
        <v>PQ INHIB.PARAF.BOLLAND IPB68</v>
      </c>
      <c r="C88" s="4" t="str">
        <f>+'Costo PQ'!F72</f>
        <v>UNI</v>
      </c>
      <c r="D88" s="96">
        <f t="shared" si="5"/>
        <v>0</v>
      </c>
      <c r="E88" s="51">
        <f>+'Costo PQ'!M72</f>
        <v>4.2671864685167202</v>
      </c>
      <c r="F88" s="51">
        <f t="shared" si="6"/>
        <v>0</v>
      </c>
      <c r="G88" s="4">
        <f>+'Costo PQ'!D72</f>
        <v>1000544355</v>
      </c>
      <c r="H88" s="4"/>
      <c r="I88" s="5" t="s">
        <v>1084</v>
      </c>
      <c r="K88" s="107">
        <f t="shared" si="7"/>
        <v>0</v>
      </c>
      <c r="L88" s="118">
        <f t="shared" si="8"/>
        <v>4.2671864685167202</v>
      </c>
      <c r="M88" s="87" t="s">
        <v>948</v>
      </c>
      <c r="N88" s="87">
        <v>2005</v>
      </c>
      <c r="O88" s="87" t="s">
        <v>949</v>
      </c>
      <c r="P88" s="87" t="s">
        <v>950</v>
      </c>
    </row>
    <row r="89" spans="1:18" ht="15" customHeight="1" x14ac:dyDescent="0.25">
      <c r="A89" s="4">
        <f>+'Costo PQ'!B73</f>
        <v>72</v>
      </c>
      <c r="B89" s="4" t="str">
        <f>+'Costo PQ'!C73</f>
        <v>PQ INHIB.PARAF.BOLLAND IPB658</v>
      </c>
      <c r="C89" s="2" t="str">
        <f>+'Costo PQ'!F73</f>
        <v>L</v>
      </c>
      <c r="D89" s="96">
        <f t="shared" si="5"/>
        <v>2106</v>
      </c>
      <c r="E89" s="51">
        <f>+'Costo PQ'!M73</f>
        <v>7.2043407910022497</v>
      </c>
      <c r="F89" s="97">
        <f t="shared" si="6"/>
        <v>15172.341705850738</v>
      </c>
      <c r="G89" s="4">
        <f>+'Costo PQ'!D73</f>
        <v>1000544363</v>
      </c>
      <c r="H89" s="4"/>
      <c r="I89" s="5" t="s">
        <v>7</v>
      </c>
      <c r="J89" s="98" t="s">
        <v>959</v>
      </c>
      <c r="K89" s="100">
        <f>D89</f>
        <v>2106</v>
      </c>
      <c r="L89" s="118">
        <f t="shared" si="8"/>
        <v>7.2043407910022497</v>
      </c>
      <c r="M89" s="87" t="s">
        <v>948</v>
      </c>
      <c r="N89" s="87">
        <v>2005</v>
      </c>
      <c r="O89" s="87" t="s">
        <v>949</v>
      </c>
      <c r="P89" s="87" t="s">
        <v>950</v>
      </c>
      <c r="Q89" s="87"/>
      <c r="R89" s="5">
        <f>VLOOKUP(I89,[1]SP!I89:L195,3,FALSE)+VLOOKUP(I89,[1]PUB!I89:L195,3,FALSE)+VLOOKUP(I89,[1]SCB!I89:L194,3,FALSE)+VLOOKUP(I89,[1]CHO!I89:L193,3,FALSE)+VLOOKUP(I89,[1]VAM!I89:L195,3,FALSE)</f>
        <v>2765.54</v>
      </c>
    </row>
    <row r="90" spans="1:18" ht="15" hidden="1" customHeight="1" x14ac:dyDescent="0.25">
      <c r="A90" s="4">
        <f>+'Costo PQ'!B74</f>
        <v>73</v>
      </c>
      <c r="B90" s="4" t="str">
        <f>+'Costo PQ'!C74</f>
        <v>PQ RED.FRIC.BOLLAND RFB208</v>
      </c>
      <c r="C90" s="4" t="str">
        <f>+'Costo PQ'!F74</f>
        <v>L</v>
      </c>
      <c r="D90" s="96">
        <f t="shared" si="5"/>
        <v>0</v>
      </c>
      <c r="E90" s="51">
        <f>+'Costo PQ'!M74</f>
        <v>3.4497708787683901</v>
      </c>
      <c r="F90" s="97">
        <f t="shared" si="6"/>
        <v>0</v>
      </c>
      <c r="G90" s="4">
        <f>+'Costo PQ'!D74</f>
        <v>1000544364</v>
      </c>
      <c r="H90" s="4"/>
      <c r="I90" s="5" t="s">
        <v>1085</v>
      </c>
      <c r="K90" s="107">
        <f t="shared" si="7"/>
        <v>0</v>
      </c>
      <c r="L90" s="118">
        <f t="shared" si="8"/>
        <v>3.4497708787683901</v>
      </c>
      <c r="M90" s="87" t="s">
        <v>948</v>
      </c>
      <c r="N90" s="87">
        <v>2005</v>
      </c>
      <c r="O90" s="87" t="s">
        <v>949</v>
      </c>
      <c r="P90" s="87" t="s">
        <v>950</v>
      </c>
      <c r="Q90" s="87"/>
    </row>
    <row r="91" spans="1:18" ht="20.100000000000001" hidden="1" customHeight="1" x14ac:dyDescent="0.25">
      <c r="A91" s="4">
        <f>+'Costo PQ'!B75</f>
        <v>74</v>
      </c>
      <c r="B91" s="4" t="str">
        <f>+'Costo PQ'!C75</f>
        <v>PQ RED.FRIC.BOLLAND RFB1268</v>
      </c>
      <c r="C91" s="4" t="str">
        <f>+'Costo PQ'!F75</f>
        <v>L</v>
      </c>
      <c r="D91" s="96">
        <f t="shared" si="5"/>
        <v>0</v>
      </c>
      <c r="E91" s="51">
        <f>+'Costo PQ'!M75</f>
        <v>6.6917242347194001</v>
      </c>
      <c r="F91" s="97">
        <f t="shared" si="6"/>
        <v>0</v>
      </c>
      <c r="G91" s="4">
        <f>+'Costo PQ'!D75</f>
        <v>1000544366</v>
      </c>
      <c r="H91" s="109">
        <v>222052</v>
      </c>
      <c r="I91" s="5" t="s">
        <v>1086</v>
      </c>
      <c r="K91" s="110">
        <f t="shared" si="7"/>
        <v>0</v>
      </c>
      <c r="L91" s="118">
        <f t="shared" si="8"/>
        <v>6.6917242347194001</v>
      </c>
      <c r="M91" s="87" t="s">
        <v>948</v>
      </c>
      <c r="N91" s="87">
        <v>2005</v>
      </c>
      <c r="O91" s="87" t="s">
        <v>949</v>
      </c>
      <c r="P91" s="87" t="s">
        <v>950</v>
      </c>
      <c r="Q91" s="87" t="s">
        <v>965</v>
      </c>
    </row>
    <row r="92" spans="1:18" ht="15" hidden="1" customHeight="1" x14ac:dyDescent="0.25">
      <c r="A92" s="4">
        <f>+'Costo PQ'!B76</f>
        <v>75</v>
      </c>
      <c r="B92" s="4" t="str">
        <f>+'Costo PQ'!C76</f>
        <v>PQ RED.FRIC.BOLLAND RFB708</v>
      </c>
      <c r="C92" s="4" t="str">
        <f>+'Costo PQ'!F76</f>
        <v>L</v>
      </c>
      <c r="D92" s="96">
        <f t="shared" si="5"/>
        <v>0</v>
      </c>
      <c r="E92" s="51">
        <f>+'Costo PQ'!M76</f>
        <v>4.2394774654744003</v>
      </c>
      <c r="F92" s="97">
        <f t="shared" si="6"/>
        <v>0</v>
      </c>
      <c r="G92" s="4">
        <f>+'Costo PQ'!D76</f>
        <v>1000544368</v>
      </c>
      <c r="H92" s="4"/>
      <c r="I92" s="5" t="s">
        <v>1087</v>
      </c>
      <c r="K92" s="107">
        <f t="shared" si="7"/>
        <v>0</v>
      </c>
      <c r="L92" s="118">
        <f t="shared" si="8"/>
        <v>4.2394774654744003</v>
      </c>
      <c r="M92" s="87" t="s">
        <v>948</v>
      </c>
      <c r="N92" s="87">
        <v>2005</v>
      </c>
      <c r="O92" s="87" t="s">
        <v>949</v>
      </c>
      <c r="P92" s="87" t="s">
        <v>950</v>
      </c>
      <c r="Q92" s="87"/>
    </row>
    <row r="93" spans="1:18" ht="15" hidden="1" customHeight="1" x14ac:dyDescent="0.25">
      <c r="A93" s="4">
        <f>+'Costo PQ'!B77</f>
        <v>76</v>
      </c>
      <c r="B93" s="4" t="str">
        <f>+'Costo PQ'!C77</f>
        <v>PQ RED.FRIC.BOLLAND RFB801</v>
      </c>
      <c r="C93" s="4" t="str">
        <f>+'Costo PQ'!F77</f>
        <v>L</v>
      </c>
      <c r="D93" s="96">
        <f t="shared" si="5"/>
        <v>0</v>
      </c>
      <c r="E93" s="51">
        <f>+'Costo PQ'!M77</f>
        <v>4.2948954715590304</v>
      </c>
      <c r="F93" s="97">
        <f t="shared" si="6"/>
        <v>0</v>
      </c>
      <c r="G93" s="4">
        <f>+'Costo PQ'!D77</f>
        <v>1000544370</v>
      </c>
      <c r="H93" s="4"/>
      <c r="I93" s="5" t="s">
        <v>1088</v>
      </c>
      <c r="K93" s="107">
        <f t="shared" si="7"/>
        <v>0</v>
      </c>
      <c r="L93" s="118">
        <f t="shared" si="8"/>
        <v>4.2948954715590304</v>
      </c>
      <c r="M93" s="87" t="s">
        <v>948</v>
      </c>
      <c r="N93" s="87">
        <v>2005</v>
      </c>
      <c r="O93" s="87" t="s">
        <v>949</v>
      </c>
      <c r="P93" s="87" t="s">
        <v>950</v>
      </c>
      <c r="Q93" s="87"/>
    </row>
    <row r="94" spans="1:18" ht="15" hidden="1" customHeight="1" x14ac:dyDescent="0.25">
      <c r="A94" s="4">
        <f>+'Costo PQ'!B78</f>
        <v>77</v>
      </c>
      <c r="B94" s="4" t="str">
        <f>+'Costo PQ'!C78</f>
        <v>PQ RED.FRIC.BOLLAND RFB702</v>
      </c>
      <c r="C94" s="4" t="str">
        <f>+'Costo PQ'!F78</f>
        <v>L</v>
      </c>
      <c r="D94" s="96">
        <f t="shared" si="5"/>
        <v>0</v>
      </c>
      <c r="E94" s="51">
        <f>+'Costo PQ'!M78</f>
        <v>4.4195859852494603</v>
      </c>
      <c r="F94" s="97">
        <f t="shared" si="6"/>
        <v>0</v>
      </c>
      <c r="G94" s="4">
        <f>+'Costo PQ'!D78</f>
        <v>1000544371</v>
      </c>
      <c r="H94" s="4"/>
      <c r="I94" s="5" t="s">
        <v>1089</v>
      </c>
      <c r="K94" s="107">
        <f t="shared" si="7"/>
        <v>0</v>
      </c>
      <c r="L94" s="118">
        <f t="shared" si="8"/>
        <v>4.4195859852494603</v>
      </c>
      <c r="M94" s="87" t="s">
        <v>948</v>
      </c>
      <c r="N94" s="87">
        <v>2005</v>
      </c>
      <c r="O94" s="87" t="s">
        <v>949</v>
      </c>
      <c r="P94" s="87" t="s">
        <v>950</v>
      </c>
      <c r="Q94" s="87"/>
    </row>
    <row r="95" spans="1:18" ht="15" hidden="1" customHeight="1" x14ac:dyDescent="0.25">
      <c r="A95" s="4">
        <f>+'Costo PQ'!B79</f>
        <v>78</v>
      </c>
      <c r="B95" s="4" t="str">
        <f>+'Costo PQ'!C79</f>
        <v>PQ RUPT.EMULS.BOLLAND RT150</v>
      </c>
      <c r="C95" s="4" t="str">
        <f>+'Costo PQ'!F79</f>
        <v>L</v>
      </c>
      <c r="D95" s="96">
        <f t="shared" si="5"/>
        <v>0</v>
      </c>
      <c r="E95" s="51">
        <f>+'Costo PQ'!M79</f>
        <v>6.37307069973276</v>
      </c>
      <c r="F95" s="97">
        <f t="shared" si="6"/>
        <v>0</v>
      </c>
      <c r="G95" s="4">
        <f>+'Costo PQ'!D79</f>
        <v>1000544372</v>
      </c>
      <c r="H95" s="4"/>
      <c r="I95" s="5" t="s">
        <v>1090</v>
      </c>
      <c r="K95" s="107">
        <f t="shared" si="7"/>
        <v>0</v>
      </c>
      <c r="L95" s="118">
        <f t="shared" si="8"/>
        <v>6.37307069973276</v>
      </c>
      <c r="M95" s="87" t="s">
        <v>948</v>
      </c>
      <c r="N95" s="87">
        <v>2005</v>
      </c>
      <c r="O95" s="87" t="s">
        <v>949</v>
      </c>
      <c r="P95" s="87" t="s">
        <v>950</v>
      </c>
      <c r="Q95" s="87"/>
    </row>
    <row r="96" spans="1:18" ht="15" hidden="1" customHeight="1" x14ac:dyDescent="0.25">
      <c r="A96" s="4">
        <f>+'Costo PQ'!B80</f>
        <v>79</v>
      </c>
      <c r="B96" s="4" t="str">
        <f>+'Costo PQ'!C80</f>
        <v>PQ INHIB.CORR.BOLLAND KPF15</v>
      </c>
      <c r="C96" s="2" t="str">
        <f>+'Costo PQ'!F80</f>
        <v>L</v>
      </c>
      <c r="D96" s="96">
        <f t="shared" si="5"/>
        <v>0</v>
      </c>
      <c r="E96" s="51">
        <f>+'Costo PQ'!M80</f>
        <v>3.5328978878953299</v>
      </c>
      <c r="F96" s="97">
        <f t="shared" si="6"/>
        <v>0</v>
      </c>
      <c r="G96" s="4">
        <f>+'Costo PQ'!D80</f>
        <v>1000544375</v>
      </c>
      <c r="H96" s="4"/>
      <c r="I96" s="5" t="s">
        <v>966</v>
      </c>
      <c r="J96" s="5" t="s">
        <v>966</v>
      </c>
      <c r="K96" s="104">
        <f>D96</f>
        <v>0</v>
      </c>
      <c r="L96" s="118">
        <f t="shared" si="8"/>
        <v>3.5328978878953299</v>
      </c>
      <c r="M96" s="87" t="s">
        <v>948</v>
      </c>
      <c r="N96" s="87">
        <v>2005</v>
      </c>
      <c r="O96" s="87" t="s">
        <v>949</v>
      </c>
      <c r="P96" s="87" t="s">
        <v>950</v>
      </c>
      <c r="Q96" s="87"/>
      <c r="R96" s="5">
        <f>VLOOKUP(I96,[1]SP!I96:L199,3,FALSE)+VLOOKUP(I96,[1]PUB!I96:L200,3,FALSE)+VLOOKUP(I96,[1]SCB!I96:L198,3,FALSE)+VLOOKUP(I96,[1]CHO!I96:L198,3,FALSE)+VLOOKUP(I96,[1]VAM!I96:L201,3,FALSE)</f>
        <v>0</v>
      </c>
    </row>
    <row r="97" spans="1:17" ht="15" hidden="1" customHeight="1" x14ac:dyDescent="0.25">
      <c r="A97" s="4">
        <f>+'Costo PQ'!B81</f>
        <v>80</v>
      </c>
      <c r="B97" s="4" t="str">
        <f>+'Costo PQ'!C81</f>
        <v>PQ RUPT.EMULS.BOLLAND RT155</v>
      </c>
      <c r="C97" s="4" t="str">
        <f>+'Costo PQ'!F81</f>
        <v>L</v>
      </c>
      <c r="D97" s="96">
        <f t="shared" si="5"/>
        <v>0</v>
      </c>
      <c r="E97" s="51">
        <f>+'Costo PQ'!M81</f>
        <v>7.46757631990425</v>
      </c>
      <c r="F97" s="97">
        <f t="shared" si="6"/>
        <v>0</v>
      </c>
      <c r="G97" s="4">
        <f>+'Costo PQ'!D81</f>
        <v>1000544377</v>
      </c>
      <c r="H97" s="4"/>
      <c r="I97" s="5" t="s">
        <v>1143</v>
      </c>
      <c r="K97" s="107">
        <f t="shared" si="7"/>
        <v>0</v>
      </c>
      <c r="L97" s="118">
        <f t="shared" si="8"/>
        <v>7.46757631990425</v>
      </c>
      <c r="M97" s="87" t="s">
        <v>948</v>
      </c>
      <c r="N97" s="87">
        <v>2005</v>
      </c>
      <c r="O97" s="87" t="s">
        <v>949</v>
      </c>
      <c r="P97" s="87" t="s">
        <v>950</v>
      </c>
      <c r="Q97" s="87"/>
    </row>
    <row r="98" spans="1:17" ht="15" hidden="1" customHeight="1" x14ac:dyDescent="0.25">
      <c r="A98" s="4">
        <f>+'Costo PQ'!B82</f>
        <v>81</v>
      </c>
      <c r="B98" s="4" t="str">
        <f>+'Costo PQ'!C82</f>
        <v>PQ RED.FRIC.BOLLAND RFB679</v>
      </c>
      <c r="C98" s="4" t="str">
        <f>+'Costo PQ'!F82</f>
        <v>L</v>
      </c>
      <c r="D98" s="96">
        <f t="shared" si="5"/>
        <v>0</v>
      </c>
      <c r="E98" s="51">
        <f>+'Costo PQ'!M82</f>
        <v>4.3087499730801904</v>
      </c>
      <c r="F98" s="97">
        <f t="shared" si="6"/>
        <v>0</v>
      </c>
      <c r="G98" s="4">
        <f>+'Costo PQ'!D82</f>
        <v>1000544378</v>
      </c>
      <c r="H98" s="4"/>
      <c r="I98" s="5" t="s">
        <v>1091</v>
      </c>
      <c r="K98" s="107">
        <f t="shared" si="7"/>
        <v>0</v>
      </c>
      <c r="L98" s="118">
        <f t="shared" si="8"/>
        <v>4.3087499730801904</v>
      </c>
      <c r="M98" s="87" t="s">
        <v>948</v>
      </c>
      <c r="N98" s="87">
        <v>2005</v>
      </c>
      <c r="O98" s="87" t="s">
        <v>949</v>
      </c>
      <c r="P98" s="87" t="s">
        <v>950</v>
      </c>
      <c r="Q98" s="87"/>
    </row>
    <row r="99" spans="1:17" ht="15" hidden="1" customHeight="1" x14ac:dyDescent="0.25">
      <c r="A99" s="4">
        <f>+'Costo PQ'!B83</f>
        <v>82</v>
      </c>
      <c r="B99" s="4" t="str">
        <f>+'Costo PQ'!C83</f>
        <v>PQ RED.FRIC.BOLLAND RFB659</v>
      </c>
      <c r="C99" s="4" t="str">
        <f>+'Costo PQ'!F83</f>
        <v>L</v>
      </c>
      <c r="D99" s="96">
        <f t="shared" si="5"/>
        <v>0</v>
      </c>
      <c r="E99" s="51">
        <f>+'Costo PQ'!M83</f>
        <v>4.3503134776436703</v>
      </c>
      <c r="F99" s="97">
        <f t="shared" si="6"/>
        <v>0</v>
      </c>
      <c r="G99" s="4">
        <f>+'Costo PQ'!D83</f>
        <v>1000544380</v>
      </c>
      <c r="H99" s="4"/>
      <c r="I99" s="5" t="s">
        <v>1092</v>
      </c>
      <c r="K99" s="107">
        <f t="shared" si="7"/>
        <v>0</v>
      </c>
      <c r="L99" s="118">
        <f t="shared" si="8"/>
        <v>4.3503134776436703</v>
      </c>
      <c r="M99" s="87" t="s">
        <v>948</v>
      </c>
      <c r="N99" s="87">
        <v>2005</v>
      </c>
      <c r="O99" s="87" t="s">
        <v>949</v>
      </c>
      <c r="P99" s="87" t="s">
        <v>950</v>
      </c>
      <c r="Q99" s="87"/>
    </row>
    <row r="100" spans="1:17" ht="15" hidden="1" customHeight="1" x14ac:dyDescent="0.25">
      <c r="A100" s="4">
        <f>+'Costo PQ'!B84</f>
        <v>83</v>
      </c>
      <c r="B100" s="4" t="str">
        <f>+'Costo PQ'!C84</f>
        <v>PQ RUPT.EMULS.BOLLAND RT638</v>
      </c>
      <c r="C100" s="4" t="str">
        <f>+'Costo PQ'!F84</f>
        <v>L</v>
      </c>
      <c r="D100" s="96">
        <f t="shared" si="5"/>
        <v>0</v>
      </c>
      <c r="E100" s="51">
        <f>+'Costo PQ'!M84</f>
        <v>7.46757631990425</v>
      </c>
      <c r="F100" s="97">
        <f t="shared" si="6"/>
        <v>0</v>
      </c>
      <c r="G100" s="4">
        <f>+'Costo PQ'!D84</f>
        <v>1000544400</v>
      </c>
      <c r="H100" s="4"/>
      <c r="I100" s="5" t="s">
        <v>1093</v>
      </c>
      <c r="K100" s="107">
        <f t="shared" si="7"/>
        <v>0</v>
      </c>
      <c r="L100" s="118">
        <f t="shared" si="8"/>
        <v>7.46757631990425</v>
      </c>
      <c r="M100" s="87" t="s">
        <v>948</v>
      </c>
      <c r="N100" s="87">
        <v>2005</v>
      </c>
      <c r="O100" s="87" t="s">
        <v>949</v>
      </c>
      <c r="P100" s="87" t="s">
        <v>950</v>
      </c>
      <c r="Q100" s="87"/>
    </row>
    <row r="101" spans="1:17" ht="15" hidden="1" customHeight="1" x14ac:dyDescent="0.25">
      <c r="A101" s="4">
        <f>+'Costo PQ'!B85</f>
        <v>84</v>
      </c>
      <c r="B101" s="4" t="str">
        <f>+'Costo PQ'!C85</f>
        <v>PQ SECUESTR.O2.BOLLAND SO4353</v>
      </c>
      <c r="C101" s="4" t="str">
        <f>+'Costo PQ'!F85</f>
        <v>L</v>
      </c>
      <c r="D101" s="96">
        <f t="shared" si="5"/>
        <v>0</v>
      </c>
      <c r="E101" s="51">
        <f>+'Costo PQ'!M85</f>
        <v>2.3137017540334099</v>
      </c>
      <c r="F101" s="97">
        <f t="shared" si="6"/>
        <v>0</v>
      </c>
      <c r="G101" s="4">
        <f>+'Costo PQ'!D85</f>
        <v>1000544401</v>
      </c>
      <c r="H101" s="4"/>
      <c r="I101" s="5" t="s">
        <v>1094</v>
      </c>
      <c r="K101" s="107">
        <f t="shared" si="7"/>
        <v>0</v>
      </c>
      <c r="L101" s="118">
        <f t="shared" si="8"/>
        <v>2.3137017540334099</v>
      </c>
      <c r="M101" s="87" t="s">
        <v>948</v>
      </c>
      <c r="N101" s="87">
        <v>2005</v>
      </c>
      <c r="O101" s="87" t="s">
        <v>949</v>
      </c>
      <c r="P101" s="87" t="s">
        <v>950</v>
      </c>
      <c r="Q101" s="87"/>
    </row>
    <row r="102" spans="1:17" ht="15" hidden="1" customHeight="1" x14ac:dyDescent="0.25">
      <c r="A102" s="4">
        <f>+'Costo PQ'!B86</f>
        <v>85</v>
      </c>
      <c r="B102" s="4" t="str">
        <f>+'Costo PQ'!C86</f>
        <v>PQ FLOCUL.COAG.BOLLAND FBS2844</v>
      </c>
      <c r="C102" s="4" t="str">
        <f>+'Costo PQ'!F86</f>
        <v>L</v>
      </c>
      <c r="D102" s="96">
        <f t="shared" si="5"/>
        <v>0</v>
      </c>
      <c r="E102" s="51">
        <f>+'Costo PQ'!M86</f>
        <v>3.26966235899333</v>
      </c>
      <c r="F102" s="97">
        <f t="shared" si="6"/>
        <v>0</v>
      </c>
      <c r="G102" s="4">
        <f>+'Costo PQ'!D86</f>
        <v>1000544403</v>
      </c>
      <c r="H102" s="4"/>
      <c r="I102" s="5" t="s">
        <v>1095</v>
      </c>
      <c r="K102" s="107">
        <f t="shared" si="7"/>
        <v>0</v>
      </c>
      <c r="L102" s="118">
        <f t="shared" si="8"/>
        <v>3.26966235899333</v>
      </c>
      <c r="M102" s="87" t="s">
        <v>948</v>
      </c>
      <c r="N102" s="87">
        <v>2005</v>
      </c>
      <c r="O102" s="87" t="s">
        <v>949</v>
      </c>
      <c r="P102" s="87" t="s">
        <v>950</v>
      </c>
      <c r="Q102" s="87"/>
    </row>
    <row r="103" spans="1:17" ht="15" hidden="1" customHeight="1" x14ac:dyDescent="0.25">
      <c r="A103" s="4">
        <f>+'Costo PQ'!B87</f>
        <v>86</v>
      </c>
      <c r="B103" s="4" t="str">
        <f>+'Costo PQ'!C87</f>
        <v>PQ DESEMULS.BOLLAND DBC4896</v>
      </c>
      <c r="C103" s="4" t="str">
        <f>+'Costo PQ'!F87</f>
        <v>L</v>
      </c>
      <c r="D103" s="96">
        <f t="shared" si="5"/>
        <v>0</v>
      </c>
      <c r="E103" s="51">
        <f>+'Costo PQ'!M87</f>
        <v>7.4952853229465699</v>
      </c>
      <c r="F103" s="97">
        <f t="shared" si="6"/>
        <v>0</v>
      </c>
      <c r="G103" s="4">
        <f>+'Costo PQ'!D87</f>
        <v>1000544404</v>
      </c>
      <c r="H103" s="4"/>
      <c r="I103" s="5" t="s">
        <v>1096</v>
      </c>
      <c r="K103" s="107">
        <f t="shared" si="7"/>
        <v>0</v>
      </c>
      <c r="L103" s="118">
        <f t="shared" si="8"/>
        <v>7.4952853229465699</v>
      </c>
      <c r="M103" s="87" t="s">
        <v>948</v>
      </c>
      <c r="N103" s="87">
        <v>2005</v>
      </c>
      <c r="O103" s="87" t="s">
        <v>949</v>
      </c>
      <c r="P103" s="87" t="s">
        <v>950</v>
      </c>
      <c r="Q103" s="87"/>
    </row>
    <row r="104" spans="1:17" ht="15" hidden="1" customHeight="1" x14ac:dyDescent="0.25">
      <c r="A104" s="4">
        <f>+'Costo PQ'!B88</f>
        <v>87</v>
      </c>
      <c r="B104" s="4" t="str">
        <f>+'Costo PQ'!C88</f>
        <v>PQ DESEMULS.BOLLAND DBC4928</v>
      </c>
      <c r="C104" s="4" t="str">
        <f>+'Costo PQ'!F88</f>
        <v>L</v>
      </c>
      <c r="D104" s="96">
        <f t="shared" si="5"/>
        <v>0</v>
      </c>
      <c r="E104" s="51">
        <f>+'Costo PQ'!M88</f>
        <v>6.6224517271136101</v>
      </c>
      <c r="F104" s="97">
        <f t="shared" si="6"/>
        <v>0</v>
      </c>
      <c r="G104" s="4">
        <f>+'Costo PQ'!D88</f>
        <v>1000544415</v>
      </c>
      <c r="H104" s="4"/>
      <c r="I104" s="5" t="s">
        <v>1097</v>
      </c>
      <c r="K104" s="107">
        <f t="shared" si="7"/>
        <v>0</v>
      </c>
      <c r="L104" s="118">
        <f t="shared" si="8"/>
        <v>6.6224517271136101</v>
      </c>
      <c r="M104" s="87" t="s">
        <v>948</v>
      </c>
      <c r="N104" s="87">
        <v>2005</v>
      </c>
      <c r="O104" s="87" t="s">
        <v>949</v>
      </c>
      <c r="P104" s="87" t="s">
        <v>950</v>
      </c>
      <c r="Q104" s="87"/>
    </row>
    <row r="105" spans="1:17" ht="15" hidden="1" customHeight="1" x14ac:dyDescent="0.25">
      <c r="A105" s="4">
        <f>+'Costo PQ'!B89</f>
        <v>88</v>
      </c>
      <c r="B105" s="4" t="str">
        <f>+'Costo PQ'!C89</f>
        <v>PQ INHIB.CORR.BOLLAND CYB816</v>
      </c>
      <c r="C105" s="4" t="str">
        <f>+'Costo PQ'!F89</f>
        <v>L</v>
      </c>
      <c r="D105" s="96">
        <f t="shared" si="5"/>
        <v>0</v>
      </c>
      <c r="E105" s="51">
        <f>+'Costo PQ'!M89</f>
        <v>3.2142443529086999</v>
      </c>
      <c r="F105" s="97">
        <f t="shared" si="6"/>
        <v>0</v>
      </c>
      <c r="G105" s="4">
        <f>+'Costo PQ'!D89</f>
        <v>1000544417</v>
      </c>
      <c r="H105" s="4"/>
      <c r="I105" s="5" t="s">
        <v>1098</v>
      </c>
      <c r="K105" s="107">
        <f t="shared" si="7"/>
        <v>0</v>
      </c>
      <c r="L105" s="118">
        <f t="shared" si="8"/>
        <v>3.2142443529086999</v>
      </c>
      <c r="M105" s="87" t="s">
        <v>948</v>
      </c>
      <c r="N105" s="87">
        <v>2005</v>
      </c>
      <c r="O105" s="87" t="s">
        <v>949</v>
      </c>
      <c r="P105" s="87" t="s">
        <v>950</v>
      </c>
      <c r="Q105" s="87"/>
    </row>
    <row r="106" spans="1:17" ht="15" hidden="1" customHeight="1" x14ac:dyDescent="0.25">
      <c r="A106" s="4">
        <f>+'Costo PQ'!B90</f>
        <v>89</v>
      </c>
      <c r="B106" s="4" t="str">
        <f>+'Costo PQ'!C90</f>
        <v>PQ RED.FRIC.BOLLAND RFB1408</v>
      </c>
      <c r="C106" s="4" t="str">
        <f>+'Costo PQ'!F90</f>
        <v>L</v>
      </c>
      <c r="D106" s="96">
        <f t="shared" si="5"/>
        <v>0</v>
      </c>
      <c r="E106" s="51">
        <f>+'Costo PQ'!M90</f>
        <v>6.5947427240712901</v>
      </c>
      <c r="F106" s="97">
        <f t="shared" si="6"/>
        <v>0</v>
      </c>
      <c r="G106" s="4">
        <f>+'Costo PQ'!D90</f>
        <v>1000544419</v>
      </c>
      <c r="H106" s="4"/>
      <c r="I106" s="5" t="s">
        <v>1099</v>
      </c>
      <c r="K106" s="107">
        <f t="shared" si="7"/>
        <v>0</v>
      </c>
      <c r="L106" s="118">
        <f t="shared" si="8"/>
        <v>6.5947427240712901</v>
      </c>
      <c r="M106" s="87" t="s">
        <v>948</v>
      </c>
      <c r="N106" s="87">
        <v>2005</v>
      </c>
      <c r="O106" s="87" t="s">
        <v>949</v>
      </c>
      <c r="P106" s="87" t="s">
        <v>950</v>
      </c>
      <c r="Q106" s="87"/>
    </row>
    <row r="107" spans="1:17" ht="15" hidden="1" customHeight="1" x14ac:dyDescent="0.25">
      <c r="A107" s="4">
        <f>+'Costo PQ'!B91</f>
        <v>90</v>
      </c>
      <c r="B107" s="4" t="str">
        <f>+'Costo PQ'!C91</f>
        <v>PQ INHIB.CORR.BOLLAND CY59W</v>
      </c>
      <c r="C107" s="4" t="str">
        <f>+'Costo PQ'!F91</f>
        <v>L</v>
      </c>
      <c r="D107" s="96">
        <f t="shared" si="5"/>
        <v>0</v>
      </c>
      <c r="E107" s="51">
        <f>+'Costo PQ'!M91</f>
        <v>4.7520940217572498</v>
      </c>
      <c r="F107" s="97">
        <f t="shared" si="6"/>
        <v>0</v>
      </c>
      <c r="G107" s="4">
        <f>+'Costo PQ'!D91</f>
        <v>1000544420</v>
      </c>
      <c r="H107" s="4"/>
      <c r="I107" s="5" t="s">
        <v>1100</v>
      </c>
      <c r="K107" s="107">
        <f t="shared" si="7"/>
        <v>0</v>
      </c>
      <c r="L107" s="118">
        <f t="shared" si="8"/>
        <v>4.7520940217572498</v>
      </c>
      <c r="M107" s="87" t="s">
        <v>948</v>
      </c>
      <c r="N107" s="87">
        <v>2005</v>
      </c>
      <c r="O107" s="87" t="s">
        <v>949</v>
      </c>
      <c r="P107" s="87" t="s">
        <v>950</v>
      </c>
      <c r="Q107" s="87"/>
    </row>
    <row r="108" spans="1:17" ht="15" hidden="1" customHeight="1" x14ac:dyDescent="0.25">
      <c r="A108" s="4">
        <f>+'Costo PQ'!B92</f>
        <v>91</v>
      </c>
      <c r="B108" s="4" t="str">
        <f>+'Costo PQ'!C92</f>
        <v>PQ DESINCRUST.BOLLAND NOVOC® DS3508</v>
      </c>
      <c r="C108" s="4" t="str">
        <f>+'Costo PQ'!F92</f>
        <v>L</v>
      </c>
      <c r="D108" s="96">
        <f t="shared" si="5"/>
        <v>0</v>
      </c>
      <c r="E108" s="51">
        <f>+'Costo PQ'!M92</f>
        <v>2.7709003042316298</v>
      </c>
      <c r="F108" s="97">
        <f t="shared" si="6"/>
        <v>0</v>
      </c>
      <c r="G108" s="4">
        <f>+'Costo PQ'!D92</f>
        <v>1000544421</v>
      </c>
      <c r="H108" s="4"/>
      <c r="I108" s="5" t="s">
        <v>1101</v>
      </c>
      <c r="K108" s="107">
        <f t="shared" si="7"/>
        <v>0</v>
      </c>
      <c r="L108" s="118">
        <f t="shared" si="8"/>
        <v>2.7709003042316298</v>
      </c>
      <c r="M108" s="87" t="s">
        <v>948</v>
      </c>
      <c r="N108" s="87">
        <v>2005</v>
      </c>
      <c r="O108" s="87" t="s">
        <v>949</v>
      </c>
      <c r="P108" s="87" t="s">
        <v>950</v>
      </c>
      <c r="Q108" s="87"/>
    </row>
    <row r="109" spans="1:17" ht="15" hidden="1" customHeight="1" x14ac:dyDescent="0.25">
      <c r="A109" s="4">
        <f>+'Costo PQ'!B93</f>
        <v>92</v>
      </c>
      <c r="B109" s="4" t="str">
        <f>+'Costo PQ'!C93</f>
        <v>PQ INHIB.CORR.BOLLAND CYB598</v>
      </c>
      <c r="C109" s="4" t="str">
        <f>+'Costo PQ'!F93</f>
        <v>L</v>
      </c>
      <c r="D109" s="96">
        <f t="shared" si="5"/>
        <v>0</v>
      </c>
      <c r="E109" s="51">
        <f>+'Costo PQ'!M93</f>
        <v>3.69915190614923</v>
      </c>
      <c r="F109" s="97">
        <f t="shared" si="6"/>
        <v>0</v>
      </c>
      <c r="G109" s="4">
        <f>+'Costo PQ'!D93</f>
        <v>1000544422</v>
      </c>
      <c r="H109" s="4"/>
      <c r="I109" s="5" t="s">
        <v>1102</v>
      </c>
      <c r="K109" s="107">
        <f t="shared" si="7"/>
        <v>0</v>
      </c>
      <c r="L109" s="118">
        <f t="shared" si="8"/>
        <v>3.69915190614923</v>
      </c>
      <c r="M109" s="87" t="s">
        <v>948</v>
      </c>
      <c r="N109" s="87">
        <v>2005</v>
      </c>
      <c r="O109" s="87" t="s">
        <v>949</v>
      </c>
      <c r="P109" s="87" t="s">
        <v>950</v>
      </c>
      <c r="Q109" s="87"/>
    </row>
    <row r="110" spans="1:17" ht="15" hidden="1" customHeight="1" x14ac:dyDescent="0.25">
      <c r="A110" s="4">
        <f>+'Costo PQ'!B94</f>
        <v>93</v>
      </c>
      <c r="B110" s="4" t="str">
        <f>+'Costo PQ'!C94</f>
        <v>PQ INHIB.ASFALT.BOLLAND IPB79</v>
      </c>
      <c r="C110" s="4" t="str">
        <f>+'Costo PQ'!F94</f>
        <v>L</v>
      </c>
      <c r="D110" s="96">
        <f t="shared" si="5"/>
        <v>0</v>
      </c>
      <c r="E110" s="51">
        <f>+'Costo PQ'!M94</f>
        <v>4.5719855019822004</v>
      </c>
      <c r="F110" s="97">
        <f t="shared" si="6"/>
        <v>0</v>
      </c>
      <c r="G110" s="4">
        <f>+'Costo PQ'!D94</f>
        <v>1000544434</v>
      </c>
      <c r="H110" s="4"/>
      <c r="I110" s="5" t="s">
        <v>1103</v>
      </c>
      <c r="K110" s="107">
        <f t="shared" si="7"/>
        <v>0</v>
      </c>
      <c r="L110" s="118">
        <f t="shared" si="8"/>
        <v>4.5719855019822004</v>
      </c>
      <c r="M110" s="87" t="s">
        <v>948</v>
      </c>
      <c r="N110" s="87">
        <v>2005</v>
      </c>
      <c r="O110" s="87" t="s">
        <v>949</v>
      </c>
      <c r="P110" s="87" t="s">
        <v>950</v>
      </c>
      <c r="Q110" s="87"/>
    </row>
    <row r="111" spans="1:17" ht="15" hidden="1" customHeight="1" x14ac:dyDescent="0.25">
      <c r="A111" s="4">
        <f>+'Costo PQ'!B95</f>
        <v>94</v>
      </c>
      <c r="B111" s="4" t="str">
        <f>+'Costo PQ'!C95</f>
        <v>PQ SOLV.BOLLAND SB21</v>
      </c>
      <c r="C111" s="4" t="str">
        <f>+'Costo PQ'!F95</f>
        <v>L</v>
      </c>
      <c r="D111" s="96">
        <f t="shared" si="5"/>
        <v>0</v>
      </c>
      <c r="E111" s="51">
        <f>+'Costo PQ'!M95</f>
        <v>1.37159565059466</v>
      </c>
      <c r="F111" s="97">
        <f t="shared" si="6"/>
        <v>0</v>
      </c>
      <c r="G111" s="4">
        <f>+'Costo PQ'!D95</f>
        <v>1000544435</v>
      </c>
      <c r="H111" s="4"/>
      <c r="I111" s="5" t="s">
        <v>1104</v>
      </c>
      <c r="K111" s="107">
        <f t="shared" si="7"/>
        <v>0</v>
      </c>
      <c r="L111" s="118">
        <f t="shared" si="8"/>
        <v>1.37159565059466</v>
      </c>
      <c r="M111" s="87" t="s">
        <v>948</v>
      </c>
      <c r="N111" s="87">
        <v>2005</v>
      </c>
      <c r="O111" s="87" t="s">
        <v>949</v>
      </c>
      <c r="P111" s="87" t="s">
        <v>950</v>
      </c>
      <c r="Q111" s="87"/>
    </row>
    <row r="112" spans="1:17" ht="15" hidden="1" customHeight="1" x14ac:dyDescent="0.25">
      <c r="A112" s="4">
        <f>+'Costo PQ'!B96</f>
        <v>95</v>
      </c>
      <c r="B112" s="4" t="str">
        <f>+'Costo PQ'!C96</f>
        <v>PQ INHIB.ASFALT._ BOLLAND IPB6264</v>
      </c>
      <c r="C112" s="4" t="str">
        <f>+'Costo PQ'!F96</f>
        <v>L</v>
      </c>
      <c r="D112" s="96">
        <f t="shared" si="5"/>
        <v>0</v>
      </c>
      <c r="E112" s="51">
        <f>+'Costo PQ'!M96</f>
        <v>5.6526366206325296</v>
      </c>
      <c r="F112" s="97">
        <f t="shared" si="6"/>
        <v>0</v>
      </c>
      <c r="G112" s="4">
        <f>+'Costo PQ'!D96</f>
        <v>1000544436</v>
      </c>
      <c r="H112" s="4"/>
      <c r="I112" s="5" t="s">
        <v>1105</v>
      </c>
      <c r="K112" s="107">
        <f t="shared" si="7"/>
        <v>0</v>
      </c>
      <c r="L112" s="118">
        <f t="shared" si="8"/>
        <v>5.6526366206325296</v>
      </c>
      <c r="M112" s="87" t="s">
        <v>948</v>
      </c>
      <c r="N112" s="87">
        <v>2005</v>
      </c>
      <c r="O112" s="87" t="s">
        <v>949</v>
      </c>
      <c r="P112" s="87" t="s">
        <v>950</v>
      </c>
      <c r="Q112" s="87"/>
    </row>
    <row r="113" spans="1:17" ht="15" hidden="1" customHeight="1" x14ac:dyDescent="0.25">
      <c r="A113" s="4">
        <f>+'Costo PQ'!B97</f>
        <v>96</v>
      </c>
      <c r="B113" s="4" t="str">
        <f>+'Costo PQ'!C97</f>
        <v>PQ DISPERS.PET.BOLLAND DPB358</v>
      </c>
      <c r="C113" s="4" t="str">
        <f>+'Costo PQ'!F97</f>
        <v>L</v>
      </c>
      <c r="D113" s="96">
        <f t="shared" si="5"/>
        <v>0</v>
      </c>
      <c r="E113" s="51">
        <f>+'Costo PQ'!M97</f>
        <v>4.3918769822071404</v>
      </c>
      <c r="F113" s="97">
        <f t="shared" si="6"/>
        <v>0</v>
      </c>
      <c r="G113" s="4">
        <f>+'Costo PQ'!D97</f>
        <v>1000544509</v>
      </c>
      <c r="H113" s="4"/>
      <c r="I113" s="5" t="s">
        <v>1106</v>
      </c>
      <c r="K113" s="107">
        <f t="shared" si="7"/>
        <v>0</v>
      </c>
      <c r="L113" s="118">
        <f t="shared" si="8"/>
        <v>4.3918769822071404</v>
      </c>
      <c r="M113" s="87" t="s">
        <v>948</v>
      </c>
      <c r="N113" s="87">
        <v>2005</v>
      </c>
      <c r="O113" s="87" t="s">
        <v>949</v>
      </c>
      <c r="P113" s="87" t="s">
        <v>950</v>
      </c>
      <c r="Q113" s="87"/>
    </row>
    <row r="114" spans="1:17" ht="15" hidden="1" customHeight="1" x14ac:dyDescent="0.25">
      <c r="A114" s="4">
        <f>+'Costo PQ'!B98</f>
        <v>97</v>
      </c>
      <c r="B114" s="4" t="str">
        <f>+'Costo PQ'!C98</f>
        <v>PQ FLOCUL.COAG.BOLLAND FBS3511</v>
      </c>
      <c r="C114" s="4" t="str">
        <f>+'Costo PQ'!F98</f>
        <v>L</v>
      </c>
      <c r="D114" s="96">
        <f t="shared" ref="D114:D145" si="9">ROUND(IFERROR(VLOOKUP(I114,$B$176:$C$192,2,FALSE),0)+(IFERROR(VLOOKUP(I114,$B$202:$C$207,2,FALSE),0)),0)</f>
        <v>0</v>
      </c>
      <c r="E114" s="51">
        <f>+'Costo PQ'!M98</f>
        <v>9.7258600678530396</v>
      </c>
      <c r="F114" s="97">
        <f t="shared" si="6"/>
        <v>0</v>
      </c>
      <c r="G114" s="4">
        <f>+'Costo PQ'!D98</f>
        <v>1000544634</v>
      </c>
      <c r="H114" s="4"/>
      <c r="I114" s="5" t="s">
        <v>1107</v>
      </c>
      <c r="K114" s="107">
        <f t="shared" si="7"/>
        <v>0</v>
      </c>
      <c r="L114" s="118">
        <f t="shared" si="8"/>
        <v>9.7258600678530396</v>
      </c>
      <c r="M114" s="87" t="s">
        <v>948</v>
      </c>
      <c r="N114" s="87">
        <v>2005</v>
      </c>
      <c r="O114" s="87" t="s">
        <v>949</v>
      </c>
      <c r="P114" s="87" t="s">
        <v>950</v>
      </c>
      <c r="Q114" s="87"/>
    </row>
    <row r="115" spans="1:17" ht="15" hidden="1" customHeight="1" x14ac:dyDescent="0.25">
      <c r="A115" s="4">
        <f>+'Costo PQ'!B99</f>
        <v>98</v>
      </c>
      <c r="B115" s="4" t="str">
        <f>+'Costo PQ'!C99</f>
        <v>PQ DESEMULS.BOLLAND DBC4893</v>
      </c>
      <c r="C115" s="4" t="str">
        <f>+'Costo PQ'!F99</f>
        <v>L</v>
      </c>
      <c r="D115" s="96">
        <f t="shared" si="9"/>
        <v>0</v>
      </c>
      <c r="E115" s="51">
        <f>+'Costo PQ'!M99</f>
        <v>6.8164147484098203</v>
      </c>
      <c r="F115" s="97">
        <f t="shared" si="6"/>
        <v>0</v>
      </c>
      <c r="G115" s="4">
        <f>+'Costo PQ'!D99</f>
        <v>1000544637</v>
      </c>
      <c r="H115" s="4"/>
      <c r="I115" s="5" t="s">
        <v>1108</v>
      </c>
      <c r="K115" s="107">
        <f t="shared" si="7"/>
        <v>0</v>
      </c>
      <c r="L115" s="118">
        <f t="shared" si="8"/>
        <v>6.8164147484098203</v>
      </c>
      <c r="M115" s="87" t="s">
        <v>948</v>
      </c>
      <c r="N115" s="87">
        <v>2005</v>
      </c>
      <c r="O115" s="87" t="s">
        <v>949</v>
      </c>
      <c r="P115" s="87" t="s">
        <v>950</v>
      </c>
      <c r="Q115" s="87"/>
    </row>
    <row r="116" spans="1:17" ht="15" hidden="1" customHeight="1" x14ac:dyDescent="0.25">
      <c r="A116" s="4">
        <f>+'Costo PQ'!B100</f>
        <v>99</v>
      </c>
      <c r="B116" s="4" t="str">
        <f>+'Costo PQ'!C100</f>
        <v>PQ DESEMULS.BOLLAND DBC4039</v>
      </c>
      <c r="C116" s="4" t="str">
        <f>+'Costo PQ'!F100</f>
        <v>L</v>
      </c>
      <c r="D116" s="96">
        <f t="shared" si="9"/>
        <v>0</v>
      </c>
      <c r="E116" s="51">
        <f>+'Costo PQ'!M100</f>
        <v>6.6085972255924501</v>
      </c>
      <c r="F116" s="97">
        <f t="shared" si="6"/>
        <v>0</v>
      </c>
      <c r="G116" s="4">
        <f>+'Costo PQ'!D100</f>
        <v>1000544640</v>
      </c>
      <c r="H116" s="4"/>
      <c r="I116" s="5" t="s">
        <v>1109</v>
      </c>
      <c r="K116" s="107">
        <f t="shared" si="7"/>
        <v>0</v>
      </c>
      <c r="L116" s="118">
        <f t="shared" si="8"/>
        <v>6.6085972255924501</v>
      </c>
      <c r="M116" s="87" t="s">
        <v>948</v>
      </c>
      <c r="N116" s="87">
        <v>2005</v>
      </c>
      <c r="O116" s="87" t="s">
        <v>949</v>
      </c>
      <c r="P116" s="87" t="s">
        <v>950</v>
      </c>
      <c r="Q116" s="87"/>
    </row>
    <row r="117" spans="1:17" ht="15" hidden="1" customHeight="1" x14ac:dyDescent="0.25">
      <c r="A117" s="4">
        <f>+'Costo PQ'!B101</f>
        <v>100</v>
      </c>
      <c r="B117" s="4" t="str">
        <f>+'Costo PQ'!C101</f>
        <v>PQ INHIB.INCRUST.BOLLAND IC904</v>
      </c>
      <c r="C117" s="4" t="str">
        <f>+'Costo PQ'!F101</f>
        <v>L</v>
      </c>
      <c r="D117" s="96">
        <f t="shared" si="9"/>
        <v>0</v>
      </c>
      <c r="E117" s="51">
        <f>+'Costo PQ'!M101</f>
        <v>3.28351686051449</v>
      </c>
      <c r="F117" s="97">
        <f t="shared" si="6"/>
        <v>0</v>
      </c>
      <c r="G117" s="4">
        <f>+'Costo PQ'!D101</f>
        <v>1000544642</v>
      </c>
      <c r="H117" s="4"/>
      <c r="I117" s="5" t="s">
        <v>1110</v>
      </c>
      <c r="K117" s="107">
        <f t="shared" si="7"/>
        <v>0</v>
      </c>
      <c r="L117" s="118">
        <f t="shared" si="8"/>
        <v>3.28351686051449</v>
      </c>
      <c r="M117" s="87" t="s">
        <v>948</v>
      </c>
      <c r="N117" s="87">
        <v>2005</v>
      </c>
      <c r="O117" s="87" t="s">
        <v>949</v>
      </c>
      <c r="P117" s="87" t="s">
        <v>950</v>
      </c>
      <c r="Q117" s="87"/>
    </row>
    <row r="118" spans="1:17" ht="15" hidden="1" customHeight="1" x14ac:dyDescent="0.25">
      <c r="A118" s="4">
        <f>+'Costo PQ'!B102</f>
        <v>101</v>
      </c>
      <c r="B118" s="4" t="str">
        <f>+'Costo PQ'!C102</f>
        <v>PQ INHIB.INCRUST.BOLLAND IC906</v>
      </c>
      <c r="C118" s="4" t="str">
        <f>+'Costo PQ'!F102</f>
        <v>L</v>
      </c>
      <c r="D118" s="96">
        <f t="shared" si="9"/>
        <v>0</v>
      </c>
      <c r="E118" s="51">
        <f>+'Costo PQ'!M102</f>
        <v>3.4774798818106998</v>
      </c>
      <c r="F118" s="97">
        <f t="shared" si="6"/>
        <v>0</v>
      </c>
      <c r="G118" s="4">
        <f>+'Costo PQ'!D102</f>
        <v>1000544647</v>
      </c>
      <c r="H118" s="4"/>
      <c r="I118" s="5" t="s">
        <v>1111</v>
      </c>
      <c r="K118" s="107">
        <f t="shared" si="7"/>
        <v>0</v>
      </c>
      <c r="L118" s="118">
        <f t="shared" si="8"/>
        <v>3.4774798818106998</v>
      </c>
      <c r="M118" s="87" t="s">
        <v>948</v>
      </c>
      <c r="N118" s="87">
        <v>2005</v>
      </c>
      <c r="O118" s="87" t="s">
        <v>949</v>
      </c>
      <c r="P118" s="87" t="s">
        <v>950</v>
      </c>
      <c r="Q118" s="87"/>
    </row>
    <row r="119" spans="1:17" ht="15" hidden="1" customHeight="1" x14ac:dyDescent="0.25">
      <c r="A119" s="4">
        <f>+'Costo PQ'!B103</f>
        <v>102</v>
      </c>
      <c r="B119" s="4" t="str">
        <f>+'Costo PQ'!C103</f>
        <v>PQ BACTER.BOLLAND BX158</v>
      </c>
      <c r="C119" s="4" t="str">
        <f>+'Costo PQ'!F103</f>
        <v>L</v>
      </c>
      <c r="D119" s="96">
        <f t="shared" si="9"/>
        <v>0</v>
      </c>
      <c r="E119" s="51">
        <f>+'Costo PQ'!M103</f>
        <v>1.1637781277772901</v>
      </c>
      <c r="F119" s="97">
        <f t="shared" si="6"/>
        <v>0</v>
      </c>
      <c r="G119" s="4">
        <f>+'Costo PQ'!D103</f>
        <v>1000544648</v>
      </c>
      <c r="H119" s="4"/>
      <c r="I119" s="5" t="s">
        <v>1112</v>
      </c>
      <c r="K119" s="107">
        <f t="shared" si="7"/>
        <v>0</v>
      </c>
      <c r="L119" s="118">
        <f t="shared" si="8"/>
        <v>1.1637781277772901</v>
      </c>
      <c r="M119" s="87" t="s">
        <v>948</v>
      </c>
      <c r="N119" s="87">
        <v>2005</v>
      </c>
      <c r="O119" s="87" t="s">
        <v>949</v>
      </c>
      <c r="P119" s="87" t="s">
        <v>950</v>
      </c>
      <c r="Q119" s="87"/>
    </row>
    <row r="120" spans="1:17" ht="15" hidden="1" customHeight="1" x14ac:dyDescent="0.25">
      <c r="A120" s="4">
        <f>+'Costo PQ'!B104</f>
        <v>103</v>
      </c>
      <c r="B120" s="4" t="str">
        <f>+'Costo PQ'!C104</f>
        <v>PQ FLOCUL.BOLLAND FBS4711</v>
      </c>
      <c r="C120" s="4" t="str">
        <f>+'Costo PQ'!F104</f>
        <v>L</v>
      </c>
      <c r="D120" s="96">
        <f t="shared" si="9"/>
        <v>0</v>
      </c>
      <c r="E120" s="51">
        <f>+'Costo PQ'!M104</f>
        <v>1.98119371752562</v>
      </c>
      <c r="F120" s="97">
        <f t="shared" si="6"/>
        <v>0</v>
      </c>
      <c r="G120" s="4">
        <f>+'Costo PQ'!D104</f>
        <v>1000544666</v>
      </c>
      <c r="H120" s="4"/>
      <c r="I120" s="5" t="s">
        <v>1113</v>
      </c>
      <c r="K120" s="107">
        <f t="shared" si="7"/>
        <v>0</v>
      </c>
      <c r="L120" s="118">
        <f t="shared" si="8"/>
        <v>1.98119371752562</v>
      </c>
      <c r="M120" s="87" t="s">
        <v>948</v>
      </c>
      <c r="N120" s="87">
        <v>2005</v>
      </c>
      <c r="O120" s="87" t="s">
        <v>949</v>
      </c>
      <c r="P120" s="87" t="s">
        <v>950</v>
      </c>
      <c r="Q120" s="87"/>
    </row>
    <row r="121" spans="1:17" ht="15" hidden="1" customHeight="1" x14ac:dyDescent="0.25">
      <c r="A121" s="4">
        <f>+'Costo PQ'!B105</f>
        <v>104</v>
      </c>
      <c r="B121" s="4" t="str">
        <f>+'Costo PQ'!C105</f>
        <v>PQ BOLLAND RT20 DESEMULSIONANTE      (l)</v>
      </c>
      <c r="C121" s="4" t="str">
        <f>+'Costo PQ'!F105</f>
        <v>L</v>
      </c>
      <c r="D121" s="96">
        <f t="shared" si="9"/>
        <v>0</v>
      </c>
      <c r="E121" s="51">
        <f>+'Costo PQ'!M105</f>
        <v>6.8164147484098203</v>
      </c>
      <c r="F121" s="97">
        <f t="shared" si="6"/>
        <v>0</v>
      </c>
      <c r="G121" s="4">
        <f>+'Costo PQ'!D105</f>
        <v>50600311</v>
      </c>
      <c r="H121" s="4"/>
      <c r="I121" s="5" t="s">
        <v>1114</v>
      </c>
      <c r="K121" s="107">
        <f t="shared" si="7"/>
        <v>0</v>
      </c>
      <c r="L121" s="118">
        <f t="shared" si="8"/>
        <v>6.8164147484098203</v>
      </c>
      <c r="M121" s="87" t="s">
        <v>948</v>
      </c>
      <c r="N121" s="87">
        <v>2005</v>
      </c>
      <c r="O121" s="87" t="s">
        <v>949</v>
      </c>
      <c r="P121" s="87" t="s">
        <v>950</v>
      </c>
      <c r="Q121" s="87"/>
    </row>
    <row r="122" spans="1:17" ht="15" hidden="1" customHeight="1" x14ac:dyDescent="0.25">
      <c r="A122" s="4">
        <f>+'Costo PQ'!B106</f>
        <v>105</v>
      </c>
      <c r="B122" s="4" t="str">
        <f>+'Costo PQ'!C106</f>
        <v>PQ BOLLAND FBS1747 FLOCUL./CLARIFIC. (l)</v>
      </c>
      <c r="C122" s="4" t="str">
        <f>+'Costo PQ'!F106</f>
        <v>L</v>
      </c>
      <c r="D122" s="96">
        <f t="shared" si="9"/>
        <v>0</v>
      </c>
      <c r="E122" s="51">
        <f>+'Costo PQ'!M106</f>
        <v>4.5719855019822004</v>
      </c>
      <c r="F122" s="97">
        <f t="shared" si="6"/>
        <v>0</v>
      </c>
      <c r="G122" s="4">
        <f>+'Costo PQ'!D106</f>
        <v>1000048398</v>
      </c>
      <c r="H122" s="4"/>
      <c r="I122" s="5" t="s">
        <v>1115</v>
      </c>
      <c r="K122" s="107">
        <f t="shared" si="7"/>
        <v>0</v>
      </c>
      <c r="L122" s="118">
        <f t="shared" si="8"/>
        <v>4.5719855019822004</v>
      </c>
      <c r="M122" s="87" t="s">
        <v>948</v>
      </c>
      <c r="N122" s="87">
        <v>2005</v>
      </c>
      <c r="O122" s="87" t="s">
        <v>949</v>
      </c>
      <c r="P122" s="87" t="s">
        <v>950</v>
      </c>
      <c r="Q122" s="87"/>
    </row>
    <row r="123" spans="1:17" ht="15" hidden="1" customHeight="1" x14ac:dyDescent="0.25">
      <c r="A123" s="4">
        <f>+'Costo PQ'!B107</f>
        <v>106</v>
      </c>
      <c r="B123" s="4" t="str">
        <f>+'Costo PQ'!C107</f>
        <v>PQ BACTER._ BOLLAND BX927</v>
      </c>
      <c r="C123" s="4" t="str">
        <f>+'Costo PQ'!F107</f>
        <v>L</v>
      </c>
      <c r="D123" s="96">
        <f t="shared" si="9"/>
        <v>0</v>
      </c>
      <c r="E123" s="51">
        <f>+'Costo PQ'!M107</f>
        <v>6.0821261677884397</v>
      </c>
      <c r="F123" s="97">
        <f t="shared" si="6"/>
        <v>0</v>
      </c>
      <c r="G123" s="4">
        <f>+'Costo PQ'!D107</f>
        <v>1000555742</v>
      </c>
      <c r="H123" s="4"/>
      <c r="I123" s="5" t="s">
        <v>1116</v>
      </c>
      <c r="K123" s="107">
        <f t="shared" si="7"/>
        <v>0</v>
      </c>
      <c r="L123" s="118">
        <f t="shared" si="8"/>
        <v>6.0821261677884397</v>
      </c>
      <c r="M123" s="87" t="s">
        <v>948</v>
      </c>
      <c r="N123" s="87">
        <v>2005</v>
      </c>
      <c r="O123" s="87" t="s">
        <v>949</v>
      </c>
      <c r="P123" s="87" t="s">
        <v>950</v>
      </c>
      <c r="Q123" s="87"/>
    </row>
    <row r="124" spans="1:17" ht="15" hidden="1" customHeight="1" x14ac:dyDescent="0.25">
      <c r="A124" s="4">
        <f>+'Costo PQ'!B108</f>
        <v>107</v>
      </c>
      <c r="B124" s="4" t="str">
        <f>+'Costo PQ'!C108</f>
        <v>PQ DESINCRUST._ BOLLAND DS592</v>
      </c>
      <c r="C124" s="4" t="str">
        <f>+'Costo PQ'!F108</f>
        <v>L</v>
      </c>
      <c r="D124" s="96">
        <f t="shared" si="9"/>
        <v>0</v>
      </c>
      <c r="E124" s="51">
        <f>+'Costo PQ'!M108</f>
        <v>1.51014066580624</v>
      </c>
      <c r="F124" s="97">
        <f t="shared" si="6"/>
        <v>0</v>
      </c>
      <c r="G124" s="4">
        <f>+'Costo PQ'!D108</f>
        <v>1000276057</v>
      </c>
      <c r="H124" s="4"/>
      <c r="I124" s="5" t="s">
        <v>1117</v>
      </c>
      <c r="K124" s="107">
        <f t="shared" si="7"/>
        <v>0</v>
      </c>
      <c r="L124" s="118">
        <f t="shared" si="8"/>
        <v>1.51014066580624</v>
      </c>
      <c r="M124" s="87" t="s">
        <v>948</v>
      </c>
      <c r="N124" s="87">
        <v>2005</v>
      </c>
      <c r="O124" s="87" t="s">
        <v>949</v>
      </c>
      <c r="P124" s="87" t="s">
        <v>950</v>
      </c>
      <c r="Q124" s="87"/>
    </row>
    <row r="125" spans="1:17" ht="15" hidden="1" customHeight="1" x14ac:dyDescent="0.25">
      <c r="A125" s="4">
        <f>+'Costo PQ'!B109</f>
        <v>108</v>
      </c>
      <c r="B125" s="4" t="str">
        <f>+'Costo PQ'!C109</f>
        <v>PQ BOLLAND BX256 BACTERICIDA         (l)</v>
      </c>
      <c r="C125" s="4" t="str">
        <f>+'Costo PQ'!F109</f>
        <v>L</v>
      </c>
      <c r="D125" s="96">
        <f t="shared" si="9"/>
        <v>0</v>
      </c>
      <c r="E125" s="51">
        <f>+'Costo PQ'!M109</f>
        <v>3.76842441375502</v>
      </c>
      <c r="F125" s="97">
        <f t="shared" si="6"/>
        <v>0</v>
      </c>
      <c r="G125" s="4">
        <f>+'Costo PQ'!D109</f>
        <v>1000232727</v>
      </c>
      <c r="H125" s="4"/>
      <c r="I125" s="5" t="s">
        <v>1118</v>
      </c>
      <c r="K125" s="107">
        <f t="shared" si="7"/>
        <v>0</v>
      </c>
      <c r="L125" s="118">
        <f t="shared" si="8"/>
        <v>3.76842441375502</v>
      </c>
      <c r="M125" s="87" t="s">
        <v>948</v>
      </c>
      <c r="N125" s="87">
        <v>2005</v>
      </c>
      <c r="O125" s="87" t="s">
        <v>949</v>
      </c>
      <c r="P125" s="87" t="s">
        <v>950</v>
      </c>
      <c r="Q125" s="87"/>
    </row>
    <row r="126" spans="1:17" ht="15" hidden="1" customHeight="1" x14ac:dyDescent="0.25">
      <c r="A126" s="4">
        <f>+'Costo PQ'!B110</f>
        <v>109</v>
      </c>
      <c r="B126" s="4" t="str">
        <f>+'Costo PQ'!C110</f>
        <v>PQ ESPUMIG.L BOLLAND ESB9862</v>
      </c>
      <c r="C126" s="4" t="str">
        <f>+'Costo PQ'!F110</f>
        <v>L</v>
      </c>
      <c r="D126" s="96">
        <f t="shared" si="9"/>
        <v>0</v>
      </c>
      <c r="E126" s="51">
        <f>+'Costo PQ'!M110</f>
        <v>6.0682716662672798</v>
      </c>
      <c r="F126" s="97">
        <f t="shared" si="6"/>
        <v>0</v>
      </c>
      <c r="G126" s="4">
        <f>+'Costo PQ'!D110</f>
        <v>1000549998</v>
      </c>
      <c r="H126" s="4"/>
      <c r="I126" s="5" t="s">
        <v>1119</v>
      </c>
      <c r="K126" s="107">
        <f t="shared" si="7"/>
        <v>0</v>
      </c>
      <c r="L126" s="118">
        <f t="shared" si="8"/>
        <v>6.0682716662672798</v>
      </c>
      <c r="M126" s="87" t="s">
        <v>948</v>
      </c>
      <c r="N126" s="87">
        <v>2005</v>
      </c>
      <c r="O126" s="87" t="s">
        <v>949</v>
      </c>
      <c r="P126" s="87" t="s">
        <v>950</v>
      </c>
      <c r="Q126" s="87"/>
    </row>
    <row r="127" spans="1:17" ht="15" hidden="1" customHeight="1" x14ac:dyDescent="0.25">
      <c r="A127" s="4">
        <f>+'Costo PQ'!B111</f>
        <v>110</v>
      </c>
      <c r="B127" s="4" t="str">
        <f>+'Costo PQ'!C111</f>
        <v>PQ DESEMULS.GRANEL BOLLAND DBC4641</v>
      </c>
      <c r="C127" s="4" t="str">
        <f>+'Costo PQ'!F111</f>
        <v>L</v>
      </c>
      <c r="D127" s="96">
        <f t="shared" si="9"/>
        <v>0</v>
      </c>
      <c r="E127" s="51">
        <f>+'Costo PQ'!M111</f>
        <v>7.1627772864387804</v>
      </c>
      <c r="F127" s="97">
        <f t="shared" si="6"/>
        <v>0</v>
      </c>
      <c r="G127" s="4">
        <f>+'Costo PQ'!D111</f>
        <v>1000553127</v>
      </c>
      <c r="H127" s="4"/>
      <c r="I127" s="5" t="s">
        <v>1120</v>
      </c>
      <c r="K127" s="107">
        <f t="shared" si="7"/>
        <v>0</v>
      </c>
      <c r="L127" s="118">
        <f t="shared" si="8"/>
        <v>7.1627772864387804</v>
      </c>
      <c r="M127" s="87" t="s">
        <v>948</v>
      </c>
      <c r="N127" s="87">
        <v>2005</v>
      </c>
      <c r="O127" s="87" t="s">
        <v>949</v>
      </c>
      <c r="P127" s="87" t="s">
        <v>950</v>
      </c>
      <c r="Q127" s="87"/>
    </row>
    <row r="128" spans="1:17" ht="15" hidden="1" customHeight="1" x14ac:dyDescent="0.25">
      <c r="A128" s="4">
        <f>+'Costo PQ'!B112</f>
        <v>111</v>
      </c>
      <c r="B128" s="4" t="str">
        <f>+'Costo PQ'!C112</f>
        <v>PQ DESEMULS.L BOLLAND DBC4614</v>
      </c>
      <c r="C128" s="4" t="str">
        <f>+'Costo PQ'!F112</f>
        <v>L</v>
      </c>
      <c r="D128" s="96">
        <f t="shared" si="9"/>
        <v>0</v>
      </c>
      <c r="E128" s="51">
        <f>+'Costo PQ'!M112</f>
        <v>6.26223468756349</v>
      </c>
      <c r="F128" s="97">
        <f t="shared" si="6"/>
        <v>0</v>
      </c>
      <c r="G128" s="4">
        <f>+'Costo PQ'!D112</f>
        <v>1000550003</v>
      </c>
      <c r="H128" s="4"/>
      <c r="I128" s="5" t="s">
        <v>1121</v>
      </c>
      <c r="K128" s="107">
        <f t="shared" si="7"/>
        <v>0</v>
      </c>
      <c r="L128" s="118">
        <f t="shared" si="8"/>
        <v>6.26223468756349</v>
      </c>
      <c r="M128" s="87" t="s">
        <v>948</v>
      </c>
      <c r="N128" s="87">
        <v>2005</v>
      </c>
      <c r="O128" s="87" t="s">
        <v>949</v>
      </c>
      <c r="P128" s="87" t="s">
        <v>950</v>
      </c>
      <c r="Q128" s="87"/>
    </row>
    <row r="129" spans="1:18" ht="15" hidden="1" customHeight="1" x14ac:dyDescent="0.25">
      <c r="A129" s="4">
        <f>+'Costo PQ'!B113</f>
        <v>112</v>
      </c>
      <c r="B129" s="4" t="str">
        <f>+'Costo PQ'!C113</f>
        <v>PQ DESEMULS.L BOLLAND DBC4655</v>
      </c>
      <c r="C129" s="4" t="str">
        <f>+'Costo PQ'!F113</f>
        <v>L</v>
      </c>
      <c r="D129" s="96">
        <f t="shared" si="9"/>
        <v>0</v>
      </c>
      <c r="E129" s="51">
        <f>+'Costo PQ'!M113</f>
        <v>6.3869252012539199</v>
      </c>
      <c r="F129" s="97">
        <f t="shared" si="6"/>
        <v>0</v>
      </c>
      <c r="G129" s="4">
        <f>+'Costo PQ'!D113</f>
        <v>1000550001</v>
      </c>
      <c r="H129" s="4"/>
      <c r="I129" s="5" t="s">
        <v>1122</v>
      </c>
      <c r="K129" s="107">
        <f t="shared" si="7"/>
        <v>0</v>
      </c>
      <c r="L129" s="118">
        <f t="shared" si="8"/>
        <v>6.3869252012539199</v>
      </c>
      <c r="M129" s="87" t="s">
        <v>948</v>
      </c>
      <c r="N129" s="87">
        <v>2005</v>
      </c>
      <c r="O129" s="87" t="s">
        <v>949</v>
      </c>
      <c r="P129" s="87" t="s">
        <v>950</v>
      </c>
      <c r="Q129" s="87"/>
    </row>
    <row r="130" spans="1:18" ht="15" hidden="1" customHeight="1" x14ac:dyDescent="0.25">
      <c r="A130" s="4">
        <f>+'Costo PQ'!B114</f>
        <v>113</v>
      </c>
      <c r="B130" s="4" t="str">
        <f>+'Costo PQ'!C114</f>
        <v>PQ DESEMULS._ BOLLAND DBC4886</v>
      </c>
      <c r="C130" s="4" t="str">
        <f>+'Costo PQ'!F114</f>
        <v>L</v>
      </c>
      <c r="D130" s="96">
        <f t="shared" si="9"/>
        <v>0</v>
      </c>
      <c r="E130" s="51">
        <f>+'Costo PQ'!M114</f>
        <v>5.0014750491380999</v>
      </c>
      <c r="F130" s="97">
        <f t="shared" si="6"/>
        <v>0</v>
      </c>
      <c r="G130" s="4">
        <f>+'Costo PQ'!D114</f>
        <v>1000561457</v>
      </c>
      <c r="H130" s="4"/>
      <c r="I130" s="5" t="s">
        <v>1123</v>
      </c>
      <c r="K130" s="107">
        <f t="shared" si="7"/>
        <v>0</v>
      </c>
      <c r="L130" s="118">
        <f t="shared" si="8"/>
        <v>5.0014750491380999</v>
      </c>
      <c r="M130" s="87" t="s">
        <v>948</v>
      </c>
      <c r="N130" s="87">
        <v>2005</v>
      </c>
      <c r="O130" s="87" t="s">
        <v>949</v>
      </c>
      <c r="P130" s="87" t="s">
        <v>950</v>
      </c>
      <c r="Q130" s="87"/>
    </row>
    <row r="131" spans="1:18" ht="15" hidden="1" customHeight="1" x14ac:dyDescent="0.25">
      <c r="A131" s="4">
        <f>+'Costo PQ'!B115</f>
        <v>114</v>
      </c>
      <c r="B131" s="4" t="str">
        <f>+'Costo PQ'!C115</f>
        <v>PQ BOLLAND RT102 RUPTOR EMULSION     (l)</v>
      </c>
      <c r="C131" s="4" t="str">
        <f>+'Costo PQ'!F115</f>
        <v>L</v>
      </c>
      <c r="D131" s="96">
        <f t="shared" si="9"/>
        <v>0</v>
      </c>
      <c r="E131" s="51">
        <f>+'Costo PQ'!M115</f>
        <v>6.4007797027750799</v>
      </c>
      <c r="F131" s="97">
        <f t="shared" si="6"/>
        <v>0</v>
      </c>
      <c r="G131" s="4">
        <f>+'Costo PQ'!D115</f>
        <v>1000224390</v>
      </c>
      <c r="H131" s="4"/>
      <c r="I131" s="5" t="s">
        <v>1124</v>
      </c>
      <c r="K131" s="107">
        <f t="shared" si="7"/>
        <v>0</v>
      </c>
      <c r="L131" s="118">
        <f t="shared" si="8"/>
        <v>6.4007797027750799</v>
      </c>
      <c r="M131" s="87" t="s">
        <v>948</v>
      </c>
      <c r="N131" s="87">
        <v>2005</v>
      </c>
      <c r="O131" s="87" t="s">
        <v>949</v>
      </c>
      <c r="P131" s="87" t="s">
        <v>950</v>
      </c>
      <c r="Q131" s="87"/>
    </row>
    <row r="132" spans="1:18" ht="15" hidden="1" customHeight="1" x14ac:dyDescent="0.25">
      <c r="A132" s="4">
        <f>+'Costo PQ'!B116</f>
        <v>115</v>
      </c>
      <c r="B132" s="4" t="str">
        <f>+'Costo PQ'!C116</f>
        <v>PQ DESEMULS._ BOLLAND RT729</v>
      </c>
      <c r="C132" s="4" t="str">
        <f>+'Costo PQ'!F116</f>
        <v>L</v>
      </c>
      <c r="D132" s="96">
        <f t="shared" si="9"/>
        <v>0</v>
      </c>
      <c r="E132" s="51">
        <f>+'Costo PQ'!M116</f>
        <v>7.4398673168619398</v>
      </c>
      <c r="F132" s="97">
        <f t="shared" si="6"/>
        <v>0</v>
      </c>
      <c r="G132" s="4">
        <f>+'Costo PQ'!D116</f>
        <v>1000561458</v>
      </c>
      <c r="H132" s="4"/>
      <c r="I132" s="5" t="s">
        <v>1149</v>
      </c>
      <c r="K132" s="107">
        <f t="shared" si="7"/>
        <v>0</v>
      </c>
      <c r="L132" s="118">
        <f t="shared" si="8"/>
        <v>7.4398673168619398</v>
      </c>
      <c r="M132" s="87" t="s">
        <v>948</v>
      </c>
      <c r="N132" s="87">
        <v>2005</v>
      </c>
      <c r="O132" s="87" t="s">
        <v>949</v>
      </c>
      <c r="P132" s="87" t="s">
        <v>950</v>
      </c>
      <c r="Q132" s="87"/>
    </row>
    <row r="133" spans="1:18" ht="15" hidden="1" customHeight="1" x14ac:dyDescent="0.25">
      <c r="A133" s="4">
        <f>+'Costo PQ'!B117</f>
        <v>116</v>
      </c>
      <c r="B133" s="4" t="str">
        <f>+'Costo PQ'!C117</f>
        <v>PQ FLOCULANTE BOLLAND FBS4500</v>
      </c>
      <c r="C133" s="4" t="str">
        <f>+'Costo PQ'!F117</f>
        <v>L</v>
      </c>
      <c r="D133" s="96">
        <f t="shared" si="9"/>
        <v>0</v>
      </c>
      <c r="E133" s="51">
        <f>+'Costo PQ'!M117</f>
        <v>9.1162620009220792</v>
      </c>
      <c r="F133" s="97">
        <f t="shared" si="6"/>
        <v>0</v>
      </c>
      <c r="G133" s="4">
        <f>+'Costo PQ'!D117</f>
        <v>1000510682</v>
      </c>
      <c r="H133" s="4"/>
      <c r="I133" s="5" t="s">
        <v>1125</v>
      </c>
      <c r="K133" s="107">
        <f t="shared" si="7"/>
        <v>0</v>
      </c>
      <c r="L133" s="118">
        <f t="shared" si="8"/>
        <v>9.1162620009220792</v>
      </c>
      <c r="M133" s="87" t="s">
        <v>948</v>
      </c>
      <c r="N133" s="87">
        <v>2005</v>
      </c>
      <c r="O133" s="87" t="s">
        <v>949</v>
      </c>
      <c r="P133" s="87" t="s">
        <v>950</v>
      </c>
      <c r="Q133" s="87"/>
    </row>
    <row r="134" spans="1:18" ht="15" hidden="1" customHeight="1" x14ac:dyDescent="0.25">
      <c r="A134" s="4">
        <f>+'Costo PQ'!B118</f>
        <v>117</v>
      </c>
      <c r="B134" s="4" t="str">
        <f>+'Costo PQ'!C118</f>
        <v>PQ BACTER._ BOLLAND BX237</v>
      </c>
      <c r="C134" s="4" t="str">
        <f>+'Costo PQ'!F118</f>
        <v>L</v>
      </c>
      <c r="D134" s="96">
        <f t="shared" si="9"/>
        <v>0</v>
      </c>
      <c r="E134" s="51">
        <f>+'Costo PQ'!M118</f>
        <v>3.0341358331336399</v>
      </c>
      <c r="F134" s="97">
        <f t="shared" si="6"/>
        <v>0</v>
      </c>
      <c r="G134" s="4">
        <f>+'Costo PQ'!D118</f>
        <v>1000558124</v>
      </c>
      <c r="H134" s="4"/>
      <c r="I134" s="5" t="s">
        <v>1126</v>
      </c>
      <c r="K134" s="107">
        <f t="shared" si="7"/>
        <v>0</v>
      </c>
      <c r="L134" s="118">
        <f t="shared" si="8"/>
        <v>3.0341358331336399</v>
      </c>
      <c r="M134" s="87" t="s">
        <v>948</v>
      </c>
      <c r="N134" s="87">
        <v>2005</v>
      </c>
      <c r="O134" s="87" t="s">
        <v>949</v>
      </c>
      <c r="P134" s="87" t="s">
        <v>950</v>
      </c>
      <c r="Q134" s="87"/>
    </row>
    <row r="135" spans="1:18" ht="15" hidden="1" customHeight="1" x14ac:dyDescent="0.25">
      <c r="A135" s="4">
        <f>+'Costo PQ'!B119</f>
        <v>118</v>
      </c>
      <c r="B135" s="4" t="str">
        <f>+'Costo PQ'!C119</f>
        <v>PQ INHIB.MULTIP.BOLLAND ICS408</v>
      </c>
      <c r="C135" s="4" t="str">
        <f>+'Costo PQ'!F119</f>
        <v>L</v>
      </c>
      <c r="D135" s="96">
        <f t="shared" si="9"/>
        <v>0</v>
      </c>
      <c r="E135" s="51">
        <f>+'Costo PQ'!M119</f>
        <v>4.2533319669955603</v>
      </c>
      <c r="F135" s="97">
        <f t="shared" si="6"/>
        <v>0</v>
      </c>
      <c r="G135" s="4">
        <f>+'Costo PQ'!D119</f>
        <v>1000544438</v>
      </c>
      <c r="H135" s="4"/>
      <c r="I135" s="5" t="s">
        <v>1127</v>
      </c>
      <c r="K135" s="107">
        <f t="shared" si="7"/>
        <v>0</v>
      </c>
      <c r="L135" s="118">
        <f t="shared" si="8"/>
        <v>4.2533319669955603</v>
      </c>
      <c r="M135" s="87" t="s">
        <v>948</v>
      </c>
      <c r="N135" s="87">
        <v>2005</v>
      </c>
      <c r="O135" s="87" t="s">
        <v>949</v>
      </c>
      <c r="P135" s="87" t="s">
        <v>950</v>
      </c>
      <c r="Q135" s="87"/>
    </row>
    <row r="136" spans="1:18" ht="15" customHeight="1" x14ac:dyDescent="0.25">
      <c r="A136" s="4">
        <f>+'Costo PQ'!B120</f>
        <v>119</v>
      </c>
      <c r="B136" s="4" t="str">
        <f>+'Costo PQ'!C120</f>
        <v>PQ INHIB.INCRUST._ BOLLAND IC5091</v>
      </c>
      <c r="C136" s="2" t="str">
        <f>+'Costo PQ'!F120</f>
        <v>L</v>
      </c>
      <c r="D136" s="96">
        <f t="shared" si="9"/>
        <v>312</v>
      </c>
      <c r="E136" s="51">
        <f>+'Costo PQ'!M120</f>
        <v>4.0178054411358701</v>
      </c>
      <c r="F136" s="97">
        <f t="shared" si="6"/>
        <v>1253.5552976343915</v>
      </c>
      <c r="G136" s="4">
        <f>+'Costo PQ'!D120</f>
        <v>1000568102</v>
      </c>
      <c r="H136" s="4"/>
      <c r="I136" s="5" t="s">
        <v>695</v>
      </c>
      <c r="J136" s="98" t="s">
        <v>960</v>
      </c>
      <c r="K136" s="99">
        <f>D136</f>
        <v>312</v>
      </c>
      <c r="L136" s="118">
        <f t="shared" si="8"/>
        <v>4.0178054411358701</v>
      </c>
      <c r="M136" s="87" t="s">
        <v>948</v>
      </c>
      <c r="N136" s="87">
        <v>2005</v>
      </c>
      <c r="O136" s="87" t="s">
        <v>949</v>
      </c>
      <c r="P136" s="87" t="s">
        <v>950</v>
      </c>
      <c r="Q136" s="87"/>
      <c r="R136" s="5">
        <f>VLOOKUP(I136,[1]SP!I136:L239,3,FALSE)+VLOOKUP(I136,[1]PUB!I136:L240,3,FALSE)+VLOOKUP(I136,[1]SCB!I136:L238,3,FALSE)+VLOOKUP(I136,[1]CHO!I136:L238,3,FALSE)+VLOOKUP(I136,[1]VAM!I136:L241,3,FALSE)</f>
        <v>297.18</v>
      </c>
    </row>
    <row r="137" spans="1:18" ht="15" hidden="1" customHeight="1" x14ac:dyDescent="0.25">
      <c r="A137" s="4">
        <f>+'Costo PQ'!B121</f>
        <v>120</v>
      </c>
      <c r="B137" s="4" t="str">
        <f>+'Costo PQ'!C121</f>
        <v>PQ FLOCUL._ BOLLAND FBS5609</v>
      </c>
      <c r="C137" s="4" t="str">
        <f>+'Costo PQ'!F121</f>
        <v>L</v>
      </c>
      <c r="D137" s="96">
        <f t="shared" si="9"/>
        <v>0</v>
      </c>
      <c r="E137" s="51">
        <f>+'Costo PQ'!M121</f>
        <v>9.1716800070067102</v>
      </c>
      <c r="F137" s="97">
        <f t="shared" si="6"/>
        <v>0</v>
      </c>
      <c r="G137" s="4">
        <f>+'Costo PQ'!D121</f>
        <v>1000572931</v>
      </c>
      <c r="H137" s="4"/>
      <c r="I137" s="5" t="s">
        <v>1128</v>
      </c>
      <c r="K137" s="107">
        <f t="shared" si="7"/>
        <v>0</v>
      </c>
      <c r="L137" s="118">
        <f t="shared" si="8"/>
        <v>9.1716800070067102</v>
      </c>
      <c r="M137" s="87" t="s">
        <v>948</v>
      </c>
      <c r="N137" s="87">
        <v>2005</v>
      </c>
      <c r="O137" s="87" t="s">
        <v>949</v>
      </c>
      <c r="P137" s="87" t="s">
        <v>950</v>
      </c>
      <c r="Q137" s="87"/>
    </row>
    <row r="138" spans="1:18" ht="15" hidden="1" customHeight="1" x14ac:dyDescent="0.25">
      <c r="A138" s="4">
        <f>+'Costo PQ'!B122</f>
        <v>121</v>
      </c>
      <c r="B138" s="4" t="str">
        <f>+'Costo PQ'!C122</f>
        <v>PQ FLOCUL._ BOLLAND FBS7614</v>
      </c>
      <c r="C138" s="4" t="str">
        <f>+'Costo PQ'!F122</f>
        <v>L</v>
      </c>
      <c r="D138" s="96">
        <f t="shared" si="9"/>
        <v>0</v>
      </c>
      <c r="E138" s="51">
        <f>+'Costo PQ'!M122</f>
        <v>5.0430385537015798</v>
      </c>
      <c r="F138" s="97">
        <f t="shared" si="6"/>
        <v>0</v>
      </c>
      <c r="G138" s="4">
        <f>+'Costo PQ'!D122</f>
        <v>1000572932</v>
      </c>
      <c r="H138" s="4"/>
      <c r="I138" s="5" t="s">
        <v>1129</v>
      </c>
      <c r="K138" s="107">
        <f t="shared" si="7"/>
        <v>0</v>
      </c>
      <c r="L138" s="118">
        <f t="shared" si="8"/>
        <v>5.0430385537015798</v>
      </c>
      <c r="M138" s="87" t="s">
        <v>948</v>
      </c>
      <c r="N138" s="87">
        <v>2005</v>
      </c>
      <c r="O138" s="87" t="s">
        <v>949</v>
      </c>
      <c r="P138" s="87" t="s">
        <v>950</v>
      </c>
      <c r="Q138" s="87"/>
    </row>
    <row r="139" spans="1:18" ht="20.100000000000001" hidden="1" customHeight="1" x14ac:dyDescent="0.25">
      <c r="A139" s="4">
        <f>+'Costo PQ'!B123</f>
        <v>122</v>
      </c>
      <c r="B139" s="4" t="str">
        <f>+'Costo PQ'!C123</f>
        <v>PQ DESEMULS._ BOLLAND DBC3513</v>
      </c>
      <c r="C139" s="4" t="str">
        <f>+'Costo PQ'!F123</f>
        <v>L</v>
      </c>
      <c r="D139" s="96">
        <f t="shared" si="9"/>
        <v>0</v>
      </c>
      <c r="E139" s="51">
        <f>+'Costo PQ'!M123</f>
        <v>7.1489227849176196</v>
      </c>
      <c r="F139" s="97">
        <f t="shared" si="6"/>
        <v>0</v>
      </c>
      <c r="G139" s="4">
        <f>+'Costo PQ'!D123</f>
        <v>1000574896</v>
      </c>
      <c r="H139" s="109">
        <v>222052</v>
      </c>
      <c r="I139" s="5" t="s">
        <v>1130</v>
      </c>
      <c r="K139" s="110">
        <f t="shared" si="7"/>
        <v>0</v>
      </c>
      <c r="L139" s="118">
        <f t="shared" si="8"/>
        <v>7.1489227849176196</v>
      </c>
      <c r="M139" s="87" t="s">
        <v>948</v>
      </c>
      <c r="N139" s="87">
        <v>2005</v>
      </c>
      <c r="O139" s="87" t="s">
        <v>949</v>
      </c>
      <c r="P139" s="87" t="s">
        <v>950</v>
      </c>
      <c r="Q139" s="87" t="s">
        <v>967</v>
      </c>
    </row>
    <row r="140" spans="1:18" hidden="1" x14ac:dyDescent="0.25">
      <c r="A140" s="4">
        <f>+'Costo PQ'!B124</f>
        <v>123</v>
      </c>
      <c r="B140" s="4" t="str">
        <f>+'Costo PQ'!C124</f>
        <v>PQ DESEMULS._ BOLLAND DBC4352SP</v>
      </c>
      <c r="C140" s="4" t="str">
        <f>+'Costo PQ'!F124</f>
        <v>L</v>
      </c>
      <c r="D140" s="96">
        <f t="shared" si="9"/>
        <v>0</v>
      </c>
      <c r="E140" s="51">
        <f>+'Costo PQ'!M124</f>
        <v>7.75852085184858</v>
      </c>
      <c r="F140" s="97">
        <f t="shared" si="6"/>
        <v>0</v>
      </c>
      <c r="G140" s="4">
        <f>+'Costo PQ'!D124</f>
        <v>1000577384</v>
      </c>
      <c r="H140" s="4"/>
      <c r="I140" s="5" t="s">
        <v>1146</v>
      </c>
      <c r="K140" s="107">
        <f t="shared" si="7"/>
        <v>0</v>
      </c>
      <c r="L140" s="118">
        <f t="shared" si="8"/>
        <v>7.75852085184858</v>
      </c>
      <c r="M140" s="87" t="s">
        <v>948</v>
      </c>
      <c r="N140" s="87">
        <v>2005</v>
      </c>
      <c r="O140" s="87" t="s">
        <v>949</v>
      </c>
      <c r="P140" s="87" t="s">
        <v>950</v>
      </c>
      <c r="Q140" s="87"/>
    </row>
    <row r="141" spans="1:18" hidden="1" x14ac:dyDescent="0.25">
      <c r="A141" s="4">
        <f>+'Costo PQ'!B125</f>
        <v>124</v>
      </c>
      <c r="B141" s="4" t="str">
        <f>+'Costo PQ'!C125</f>
        <v>PQ RUPT.EMULS._ BOLLAND RT903SP</v>
      </c>
      <c r="C141" s="4" t="str">
        <f>+'Costo PQ'!F125</f>
        <v>L</v>
      </c>
      <c r="D141" s="96">
        <f t="shared" si="9"/>
        <v>0</v>
      </c>
      <c r="E141" s="51">
        <f>+'Costo PQ'!M125</f>
        <v>7.8000843564120501</v>
      </c>
      <c r="F141" s="97">
        <f t="shared" si="6"/>
        <v>0</v>
      </c>
      <c r="G141" s="4">
        <f>+'Costo PQ'!D125</f>
        <v>1000577366</v>
      </c>
      <c r="H141" s="4"/>
      <c r="I141" s="5" t="s">
        <v>1144</v>
      </c>
      <c r="K141" s="107">
        <f t="shared" si="7"/>
        <v>0</v>
      </c>
      <c r="L141" s="118">
        <f t="shared" si="8"/>
        <v>7.8000843564120501</v>
      </c>
      <c r="M141" s="87" t="s">
        <v>948</v>
      </c>
      <c r="N141" s="87">
        <v>2005</v>
      </c>
      <c r="O141" s="87" t="s">
        <v>949</v>
      </c>
      <c r="P141" s="87" t="s">
        <v>950</v>
      </c>
      <c r="Q141" s="87"/>
    </row>
    <row r="142" spans="1:18" hidden="1" x14ac:dyDescent="0.25">
      <c r="A142" s="4">
        <f>+'Costo PQ'!B126</f>
        <v>125</v>
      </c>
      <c r="B142" s="4" t="str">
        <f>+'Costo PQ'!C126</f>
        <v>PQ DESINCRUSTANTE BOLLAND NOVOC DS3500</v>
      </c>
      <c r="C142" s="4" t="str">
        <f>+'Costo PQ'!F126</f>
        <v>L</v>
      </c>
      <c r="D142" s="96">
        <f t="shared" si="9"/>
        <v>0</v>
      </c>
      <c r="E142" s="51">
        <f>+'Costo PQ'!M126</f>
        <v>2.7431913011893201</v>
      </c>
      <c r="F142" s="97">
        <f t="shared" si="6"/>
        <v>0</v>
      </c>
      <c r="G142" s="4">
        <f>+'Costo PQ'!D126</f>
        <v>1000541237</v>
      </c>
      <c r="H142" s="4"/>
      <c r="I142" s="5" t="s">
        <v>968</v>
      </c>
      <c r="J142" s="5">
        <v>50004826</v>
      </c>
      <c r="K142" s="103">
        <f>D142</f>
        <v>0</v>
      </c>
      <c r="L142" s="118">
        <f t="shared" si="8"/>
        <v>2.7431913011893201</v>
      </c>
      <c r="M142" s="87" t="s">
        <v>948</v>
      </c>
      <c r="N142" s="87">
        <v>2005</v>
      </c>
      <c r="O142" s="87" t="s">
        <v>949</v>
      </c>
      <c r="P142" s="87" t="s">
        <v>950</v>
      </c>
      <c r="Q142" s="87"/>
    </row>
    <row r="143" spans="1:18" hidden="1" x14ac:dyDescent="0.25">
      <c r="A143" s="4">
        <f>+'Costo PQ'!B127</f>
        <v>126</v>
      </c>
      <c r="B143" s="4" t="str">
        <f>+'Costo PQ'!C127</f>
        <v>PQ DESEMULS._ BOLLAND RT566</v>
      </c>
      <c r="C143" s="4" t="str">
        <f>+'Costo PQ'!F127</f>
        <v>L</v>
      </c>
      <c r="D143" s="96">
        <f t="shared" si="9"/>
        <v>0</v>
      </c>
      <c r="E143" s="51">
        <f>+'Costo PQ'!M127</f>
        <v>8.5205184355122796</v>
      </c>
      <c r="F143" s="97">
        <f t="shared" si="6"/>
        <v>0</v>
      </c>
      <c r="G143" s="4">
        <f>+'Costo PQ'!D127</f>
        <v>1000579471</v>
      </c>
      <c r="H143" s="4"/>
      <c r="I143" s="5" t="s">
        <v>1131</v>
      </c>
      <c r="K143" s="107">
        <f t="shared" si="7"/>
        <v>0</v>
      </c>
      <c r="L143" s="118">
        <f t="shared" si="8"/>
        <v>8.5205184355122796</v>
      </c>
      <c r="M143" s="87" t="s">
        <v>948</v>
      </c>
      <c r="N143" s="87">
        <v>2005</v>
      </c>
      <c r="O143" s="87" t="s">
        <v>949</v>
      </c>
      <c r="P143" s="87" t="s">
        <v>950</v>
      </c>
      <c r="Q143" s="87"/>
    </row>
    <row r="144" spans="1:18" hidden="1" x14ac:dyDescent="0.25">
      <c r="A144" s="4">
        <f>+'Costo PQ'!B128</f>
        <v>127</v>
      </c>
      <c r="B144" s="4" t="str">
        <f>+'Costo PQ'!C128</f>
        <v>PQ DESEMULS._ BOLLAND RT760</v>
      </c>
      <c r="C144" s="4" t="str">
        <f>+'Costo PQ'!F128</f>
        <v>L</v>
      </c>
      <c r="D144" s="96">
        <f t="shared" si="9"/>
        <v>0</v>
      </c>
      <c r="E144" s="51">
        <f>+'Costo PQ'!M128</f>
        <v>8.6036454446392305</v>
      </c>
      <c r="F144" s="97">
        <f t="shared" si="6"/>
        <v>0</v>
      </c>
      <c r="G144" s="4">
        <f>+'Costo PQ'!D128</f>
        <v>1000579481</v>
      </c>
      <c r="H144" s="4"/>
      <c r="I144" s="5" t="s">
        <v>1132</v>
      </c>
      <c r="K144" s="107">
        <f t="shared" si="7"/>
        <v>0</v>
      </c>
      <c r="L144" s="118">
        <f t="shared" si="8"/>
        <v>8.6036454446392305</v>
      </c>
      <c r="M144" s="87" t="s">
        <v>948</v>
      </c>
      <c r="N144" s="87">
        <v>2005</v>
      </c>
      <c r="O144" s="87" t="s">
        <v>949</v>
      </c>
      <c r="P144" s="87" t="s">
        <v>950</v>
      </c>
      <c r="Q144" s="87"/>
    </row>
    <row r="145" spans="1:18" hidden="1" x14ac:dyDescent="0.25">
      <c r="A145" s="4">
        <f>+'Costo PQ'!B129</f>
        <v>128</v>
      </c>
      <c r="B145" s="4" t="str">
        <f>+'Costo PQ'!C129</f>
        <v>PQ SECUESTR.H2S _ BOLLAND BSH300</v>
      </c>
      <c r="C145" s="4" t="str">
        <f>+'Costo PQ'!F129</f>
        <v>L</v>
      </c>
      <c r="D145" s="96">
        <f t="shared" si="9"/>
        <v>0</v>
      </c>
      <c r="E145" s="51">
        <f>+'Costo PQ'!M129</f>
        <v>2.7293367996681601</v>
      </c>
      <c r="F145" s="97">
        <f t="shared" si="6"/>
        <v>0</v>
      </c>
      <c r="G145" s="4">
        <f>+'Costo PQ'!D129</f>
        <v>1000581772</v>
      </c>
      <c r="H145" s="4"/>
      <c r="I145" s="5" t="s">
        <v>1145</v>
      </c>
      <c r="K145" s="107">
        <f t="shared" si="7"/>
        <v>0</v>
      </c>
      <c r="L145" s="118">
        <f t="shared" si="8"/>
        <v>2.7293367996681601</v>
      </c>
      <c r="M145" s="87" t="s">
        <v>948</v>
      </c>
      <c r="N145" s="87">
        <v>2005</v>
      </c>
      <c r="O145" s="87" t="s">
        <v>949</v>
      </c>
      <c r="P145" s="87" t="s">
        <v>950</v>
      </c>
      <c r="Q145" s="87"/>
    </row>
    <row r="146" spans="1:18" hidden="1" x14ac:dyDescent="0.25">
      <c r="A146" s="4">
        <f>+'Costo PQ'!B130</f>
        <v>129</v>
      </c>
      <c r="B146" s="4" t="str">
        <f>+'Costo PQ'!C130</f>
        <v>PQ BACTER.BOLLAND BXC3209</v>
      </c>
      <c r="C146" s="4" t="str">
        <f>+'Costo PQ'!F130</f>
        <v>L</v>
      </c>
      <c r="D146" s="96">
        <f t="shared" ref="D146:D167" si="10">ROUND(IFERROR(VLOOKUP(I146,$B$176:$C$192,2,FALSE),0)+(IFERROR(VLOOKUP(I146,$B$202:$C$207,2,FALSE),0)),0)</f>
        <v>0</v>
      </c>
      <c r="E146" s="51">
        <f>+'Costo PQ'!M130</f>
        <v>2.8401728118374301</v>
      </c>
      <c r="F146" s="97">
        <f t="shared" si="6"/>
        <v>0</v>
      </c>
      <c r="G146" s="4">
        <f>+'Costo PQ'!D130</f>
        <v>1000544348</v>
      </c>
      <c r="H146" s="4"/>
      <c r="I146" s="5" t="s">
        <v>1133</v>
      </c>
      <c r="K146" s="107">
        <f t="shared" si="7"/>
        <v>0</v>
      </c>
      <c r="L146" s="118">
        <f t="shared" si="8"/>
        <v>2.8401728118374301</v>
      </c>
      <c r="M146" s="87" t="s">
        <v>948</v>
      </c>
      <c r="N146" s="87">
        <v>2005</v>
      </c>
      <c r="O146" s="87" t="s">
        <v>949</v>
      </c>
      <c r="P146" s="87" t="s">
        <v>950</v>
      </c>
      <c r="Q146" s="87"/>
    </row>
    <row r="147" spans="1:18" hidden="1" x14ac:dyDescent="0.25">
      <c r="A147" s="4">
        <f>+'Costo PQ'!B131</f>
        <v>130</v>
      </c>
      <c r="B147" s="4" t="str">
        <f>+'Costo PQ'!C131</f>
        <v>PQ INHIB.CORR._ BOLLAND CY802</v>
      </c>
      <c r="C147" s="4" t="str">
        <f>+'Costo PQ'!F131</f>
        <v>L</v>
      </c>
      <c r="D147" s="96">
        <f t="shared" si="10"/>
        <v>0</v>
      </c>
      <c r="E147" s="51">
        <f>+'Costo PQ'!M131</f>
        <v>3.6021703955011302</v>
      </c>
      <c r="F147" s="97">
        <f t="shared" ref="F147:F166" si="11">D147*E147</f>
        <v>0</v>
      </c>
      <c r="G147" s="4">
        <f>+'Costo PQ'!D131</f>
        <v>1000581775</v>
      </c>
      <c r="H147" s="4"/>
      <c r="I147" s="5" t="s">
        <v>1134</v>
      </c>
      <c r="K147" s="107">
        <f t="shared" ref="K147:K166" si="12">D147</f>
        <v>0</v>
      </c>
      <c r="L147" s="118">
        <f t="shared" ref="L147:L160" si="13">+E147</f>
        <v>3.6021703955011302</v>
      </c>
      <c r="M147" s="87" t="s">
        <v>948</v>
      </c>
      <c r="N147" s="87">
        <v>2005</v>
      </c>
      <c r="O147" s="87" t="s">
        <v>949</v>
      </c>
      <c r="P147" s="87" t="s">
        <v>950</v>
      </c>
      <c r="Q147" s="87"/>
    </row>
    <row r="148" spans="1:18" hidden="1" x14ac:dyDescent="0.25">
      <c r="A148" s="4">
        <f>+'Costo PQ'!B132</f>
        <v>131</v>
      </c>
      <c r="B148" s="4" t="str">
        <f>+'Costo PQ'!C132</f>
        <v>PQ INHIB.INCRUST._ BOLLAND IC5098</v>
      </c>
      <c r="C148" s="4" t="str">
        <f>+'Costo PQ'!F132</f>
        <v>L</v>
      </c>
      <c r="D148" s="96">
        <f t="shared" si="10"/>
        <v>0</v>
      </c>
      <c r="E148" s="51">
        <f>+'Costo PQ'!M132</f>
        <v>4.2117684624320804</v>
      </c>
      <c r="F148" s="97">
        <f t="shared" si="11"/>
        <v>0</v>
      </c>
      <c r="G148" s="4">
        <f>+'Costo PQ'!D132</f>
        <v>1000581773</v>
      </c>
      <c r="H148" s="4"/>
      <c r="I148" s="5" t="s">
        <v>1135</v>
      </c>
      <c r="K148" s="107">
        <f t="shared" si="12"/>
        <v>0</v>
      </c>
      <c r="L148" s="118">
        <f t="shared" si="13"/>
        <v>4.2117684624320804</v>
      </c>
      <c r="M148" s="87" t="s">
        <v>948</v>
      </c>
      <c r="N148" s="87">
        <v>2005</v>
      </c>
      <c r="O148" s="87" t="s">
        <v>949</v>
      </c>
      <c r="P148" s="87" t="s">
        <v>950</v>
      </c>
      <c r="Q148" s="87"/>
    </row>
    <row r="149" spans="1:18" x14ac:dyDescent="0.25">
      <c r="A149" s="4">
        <f>+'Costo PQ'!B133</f>
        <v>132</v>
      </c>
      <c r="B149" s="4" t="str">
        <f>+'Costo PQ'!C133</f>
        <v>PQ INHIB.INCRUST._ BOLLAND IC7001</v>
      </c>
      <c r="C149" s="2" t="str">
        <f>+'Costo PQ'!F133</f>
        <v>L</v>
      </c>
      <c r="D149" s="96">
        <f t="shared" si="10"/>
        <v>164</v>
      </c>
      <c r="E149" s="51">
        <f>+'Costo PQ'!M133</f>
        <v>7.0796502773118304</v>
      </c>
      <c r="F149" s="97">
        <f t="shared" si="11"/>
        <v>1161.0626454791402</v>
      </c>
      <c r="G149" s="4">
        <f>+'Costo PQ'!D133</f>
        <v>1000582063</v>
      </c>
      <c r="H149" s="4"/>
      <c r="I149" s="5" t="s">
        <v>678</v>
      </c>
      <c r="J149" s="5" t="s">
        <v>678</v>
      </c>
      <c r="K149" s="103">
        <f>D149</f>
        <v>164</v>
      </c>
      <c r="L149" s="118">
        <f t="shared" si="13"/>
        <v>7.0796502773118304</v>
      </c>
      <c r="M149" s="87" t="s">
        <v>948</v>
      </c>
      <c r="N149" s="87">
        <v>2005</v>
      </c>
      <c r="O149" s="87" t="s">
        <v>949</v>
      </c>
      <c r="P149" s="87" t="s">
        <v>950</v>
      </c>
      <c r="Q149" s="87"/>
      <c r="R149" s="5">
        <f>VLOOKUP(I149,[1]SP!I149:L252,3,FALSE)+VLOOKUP(I149,[1]PUB!I149:L253,3,FALSE)+VLOOKUP(I149,[1]SCB!I149:L251,3,FALSE)+VLOOKUP(I149,[1]CHO!I149:L251,3,FALSE)+VLOOKUP(I149,[1]VAM!I149:L254,3,FALSE)</f>
        <v>0.64654999999999996</v>
      </c>
    </row>
    <row r="150" spans="1:18" x14ac:dyDescent="0.25">
      <c r="A150" s="4">
        <f>+'Costo PQ'!B134</f>
        <v>133</v>
      </c>
      <c r="B150" s="4" t="str">
        <f>+'Costo PQ'!C134</f>
        <v>PQ INHIB.PARAF._ BOLLAND IPB279</v>
      </c>
      <c r="C150" s="2" t="str">
        <f>+'Costo PQ'!F134</f>
        <v>L</v>
      </c>
      <c r="D150" s="96">
        <f t="shared" si="10"/>
        <v>669</v>
      </c>
      <c r="E150" s="51">
        <f>+'Costo PQ'!M134</f>
        <v>5.9020176480133797</v>
      </c>
      <c r="F150" s="97">
        <f t="shared" si="11"/>
        <v>3948.4498065209509</v>
      </c>
      <c r="G150" s="4">
        <f>+'Costo PQ'!D134</f>
        <v>1000582064</v>
      </c>
      <c r="H150" s="4"/>
      <c r="I150" s="5" t="s">
        <v>808</v>
      </c>
      <c r="J150" s="5" t="s">
        <v>961</v>
      </c>
      <c r="K150" s="104">
        <f t="shared" si="12"/>
        <v>669</v>
      </c>
      <c r="L150" s="118">
        <f t="shared" si="13"/>
        <v>5.9020176480133797</v>
      </c>
      <c r="M150" s="87" t="s">
        <v>948</v>
      </c>
      <c r="N150" s="87">
        <v>2005</v>
      </c>
      <c r="O150" s="87" t="s">
        <v>949</v>
      </c>
      <c r="P150" s="87" t="s">
        <v>950</v>
      </c>
      <c r="Q150" s="87"/>
    </row>
    <row r="151" spans="1:18" hidden="1" x14ac:dyDescent="0.25">
      <c r="A151" s="4">
        <f>+'Costo PQ'!B135</f>
        <v>134</v>
      </c>
      <c r="B151" s="4" t="str">
        <f>+'Costo PQ'!C135</f>
        <v>PQ INHIB.ASFALT.PARAF._ BOLLAND IPB651</v>
      </c>
      <c r="C151" s="4" t="str">
        <f>+'Costo PQ'!F135</f>
        <v>L</v>
      </c>
      <c r="D151" s="96">
        <f t="shared" si="10"/>
        <v>0</v>
      </c>
      <c r="E151" s="51">
        <f>+'Costo PQ'!M135</f>
        <v>7.6199758366369901</v>
      </c>
      <c r="F151" s="97">
        <f t="shared" si="11"/>
        <v>0</v>
      </c>
      <c r="G151" s="4">
        <f>+'Costo PQ'!D135</f>
        <v>1000582014</v>
      </c>
      <c r="H151" s="4"/>
      <c r="I151" s="5" t="s">
        <v>1136</v>
      </c>
      <c r="K151" s="107">
        <f t="shared" si="12"/>
        <v>0</v>
      </c>
      <c r="L151" s="118">
        <f t="shared" si="13"/>
        <v>7.6199758366369901</v>
      </c>
      <c r="M151" s="87" t="s">
        <v>948</v>
      </c>
      <c r="N151" s="87">
        <v>2005</v>
      </c>
      <c r="O151" s="87" t="s">
        <v>949</v>
      </c>
      <c r="P151" s="87" t="s">
        <v>950</v>
      </c>
      <c r="Q151" s="87"/>
    </row>
    <row r="152" spans="1:18" hidden="1" x14ac:dyDescent="0.25">
      <c r="A152" s="4">
        <f>+'Costo PQ'!B137</f>
        <v>136</v>
      </c>
      <c r="B152" s="4" t="str">
        <f>+'Costo PQ'!C137</f>
        <v>PQ INHIB.PARAF._ BOLLAND IPB935</v>
      </c>
      <c r="C152" s="4" t="str">
        <f>+'Costo PQ'!F137</f>
        <v>L</v>
      </c>
      <c r="D152" s="96">
        <f t="shared" si="10"/>
        <v>0</v>
      </c>
      <c r="E152" s="51">
        <f>+'Costo PQ'!M137</f>
        <v>7.8832113655390001</v>
      </c>
      <c r="F152" s="51">
        <f t="shared" si="11"/>
        <v>0</v>
      </c>
      <c r="G152" s="4">
        <f>+'Costo PQ'!D137</f>
        <v>1000582003</v>
      </c>
      <c r="H152" s="4"/>
      <c r="I152" s="5" t="s">
        <v>1137</v>
      </c>
      <c r="K152" s="107">
        <f t="shared" si="12"/>
        <v>0</v>
      </c>
      <c r="L152" s="118">
        <f t="shared" si="13"/>
        <v>7.8832113655390001</v>
      </c>
      <c r="M152" s="87" t="s">
        <v>948</v>
      </c>
      <c r="N152" s="87">
        <v>2005</v>
      </c>
      <c r="O152" s="87" t="s">
        <v>949</v>
      </c>
      <c r="P152" s="87" t="s">
        <v>950</v>
      </c>
      <c r="Q152" s="87"/>
    </row>
    <row r="153" spans="1:18" hidden="1" x14ac:dyDescent="0.25">
      <c r="A153" s="4">
        <f>+'Costo PQ'!B138</f>
        <v>137</v>
      </c>
      <c r="B153" s="4" t="str">
        <f>+'Costo PQ'!C138</f>
        <v>PQ INHIB.INCRUST._ BOLLAND NX DURACAPS *</v>
      </c>
      <c r="C153" s="4" t="str">
        <f>+'Costo PQ'!F138</f>
        <v>L</v>
      </c>
      <c r="D153" s="96">
        <f t="shared" si="10"/>
        <v>0</v>
      </c>
      <c r="E153" s="51">
        <f>+'Costo PQ'!M138</f>
        <v>14.1315915515813</v>
      </c>
      <c r="F153" s="97">
        <f t="shared" si="11"/>
        <v>0</v>
      </c>
      <c r="G153" s="4">
        <f>+'Costo PQ'!D138</f>
        <v>1000583228</v>
      </c>
      <c r="H153" s="111">
        <v>222052</v>
      </c>
      <c r="I153" s="5" t="s">
        <v>1150</v>
      </c>
      <c r="K153" s="110">
        <f t="shared" si="12"/>
        <v>0</v>
      </c>
      <c r="L153" s="118">
        <f t="shared" si="13"/>
        <v>14.1315915515813</v>
      </c>
      <c r="M153" s="87" t="s">
        <v>948</v>
      </c>
      <c r="N153" s="87">
        <v>2005</v>
      </c>
      <c r="O153" s="87" t="s">
        <v>949</v>
      </c>
      <c r="P153" s="87" t="s">
        <v>950</v>
      </c>
      <c r="Q153" s="87"/>
    </row>
    <row r="154" spans="1:18" hidden="1" x14ac:dyDescent="0.25">
      <c r="A154" s="4">
        <f>+'Costo PQ'!B139</f>
        <v>138</v>
      </c>
      <c r="B154" s="4" t="str">
        <f>+'Costo PQ'!C139</f>
        <v>PQ INHIB.CORR.ENCAPS._ BOLLAND NX DURAC*</v>
      </c>
      <c r="C154" s="4" t="str">
        <f>+'Costo PQ'!F139</f>
        <v>L</v>
      </c>
      <c r="D154" s="96">
        <f t="shared" si="10"/>
        <v>0</v>
      </c>
      <c r="E154" s="51">
        <f>+'Costo PQ'!M139</f>
        <v>14.408681582004499</v>
      </c>
      <c r="F154" s="51">
        <f t="shared" si="11"/>
        <v>0</v>
      </c>
      <c r="G154" s="4">
        <f>+'Costo PQ'!D139</f>
        <v>1000583227</v>
      </c>
      <c r="H154" s="4"/>
      <c r="I154" s="5" t="s">
        <v>1151</v>
      </c>
      <c r="K154" s="107">
        <f t="shared" si="12"/>
        <v>0</v>
      </c>
      <c r="L154" s="118">
        <f t="shared" si="13"/>
        <v>14.408681582004499</v>
      </c>
      <c r="M154" s="87" t="s">
        <v>948</v>
      </c>
      <c r="N154" s="87">
        <v>2005</v>
      </c>
      <c r="O154" s="87" t="s">
        <v>949</v>
      </c>
      <c r="P154" s="87" t="s">
        <v>950</v>
      </c>
      <c r="Q154" s="87"/>
    </row>
    <row r="155" spans="1:18" hidden="1" x14ac:dyDescent="0.25">
      <c r="A155" s="4">
        <f>+'Costo PQ'!B140</f>
        <v>139</v>
      </c>
      <c r="B155" s="4" t="str">
        <f>+'Costo PQ'!C140</f>
        <v>PQ DESEMULS._ BOLLAND DBC5039</v>
      </c>
      <c r="C155" s="4" t="str">
        <f>+'Costo PQ'!F140</f>
        <v>L</v>
      </c>
      <c r="D155" s="96">
        <f t="shared" si="10"/>
        <v>0</v>
      </c>
      <c r="E155" s="51">
        <f>+'Costo PQ'!M140</f>
        <v>7.3013223016503597</v>
      </c>
      <c r="F155" s="51">
        <f t="shared" si="11"/>
        <v>0</v>
      </c>
      <c r="G155" s="4">
        <f>+'Costo PQ'!D140</f>
        <v>1000583503</v>
      </c>
      <c r="H155" s="4"/>
      <c r="I155" s="5" t="s">
        <v>1138</v>
      </c>
      <c r="K155" s="107">
        <f t="shared" si="12"/>
        <v>0</v>
      </c>
      <c r="L155" s="118">
        <f t="shared" si="13"/>
        <v>7.3013223016503597</v>
      </c>
      <c r="M155" s="87" t="s">
        <v>948</v>
      </c>
      <c r="N155" s="87">
        <v>2005</v>
      </c>
      <c r="O155" s="87" t="s">
        <v>949</v>
      </c>
      <c r="P155" s="87" t="s">
        <v>950</v>
      </c>
      <c r="Q155" s="87"/>
    </row>
    <row r="156" spans="1:18" hidden="1" x14ac:dyDescent="0.25">
      <c r="A156" s="4">
        <f>+'Costo PQ'!B141</f>
        <v>140</v>
      </c>
      <c r="B156" s="4" t="str">
        <f>+'Costo PQ'!C141</f>
        <v>PQ DESEMULS._ BOLLAND DBC4077</v>
      </c>
      <c r="C156" s="4" t="str">
        <f>+'Costo PQ'!F141</f>
        <v>L</v>
      </c>
      <c r="D156" s="96">
        <f t="shared" si="10"/>
        <v>0</v>
      </c>
      <c r="E156" s="51">
        <f>+'Costo PQ'!M141</f>
        <v>7.1627772864387804</v>
      </c>
      <c r="F156" s="51">
        <f t="shared" si="11"/>
        <v>0</v>
      </c>
      <c r="G156" s="4">
        <f>+'Costo PQ'!D141</f>
        <v>1000585030</v>
      </c>
      <c r="H156" s="4"/>
      <c r="I156" s="5" t="s">
        <v>1139</v>
      </c>
      <c r="K156" s="107">
        <f t="shared" si="12"/>
        <v>0</v>
      </c>
      <c r="L156" s="118">
        <f t="shared" si="13"/>
        <v>7.1627772864387804</v>
      </c>
      <c r="M156" s="87" t="s">
        <v>948</v>
      </c>
      <c r="N156" s="87">
        <v>2005</v>
      </c>
      <c r="O156" s="87" t="s">
        <v>949</v>
      </c>
      <c r="P156" s="87" t="s">
        <v>950</v>
      </c>
      <c r="Q156" s="87"/>
    </row>
    <row r="157" spans="1:18" hidden="1" x14ac:dyDescent="0.25">
      <c r="A157" s="4">
        <f>+'Costo PQ'!B142</f>
        <v>141</v>
      </c>
      <c r="B157" s="4" t="str">
        <f>+'Costo PQ'!C142</f>
        <v>PQ ESPUMIG.SOL.BARRA BOLLAND ESB310</v>
      </c>
      <c r="C157" s="4" t="str">
        <f>+'Costo PQ'!F142</f>
        <v>L</v>
      </c>
      <c r="D157" s="96">
        <f t="shared" si="10"/>
        <v>0</v>
      </c>
      <c r="E157" s="51">
        <f>+'Costo PQ'!M142</f>
        <v>18.481905029225</v>
      </c>
      <c r="F157" s="51">
        <f t="shared" si="11"/>
        <v>0</v>
      </c>
      <c r="G157" s="4">
        <f>+'Costo PQ'!D142</f>
        <v>1000585564</v>
      </c>
      <c r="H157" s="4"/>
      <c r="I157" s="5" t="s">
        <v>1140</v>
      </c>
      <c r="K157" s="107">
        <f t="shared" si="12"/>
        <v>0</v>
      </c>
      <c r="L157" s="118">
        <f t="shared" si="13"/>
        <v>18.481905029225</v>
      </c>
      <c r="M157" s="87" t="s">
        <v>948</v>
      </c>
      <c r="N157" s="87">
        <v>2005</v>
      </c>
      <c r="O157" s="87" t="s">
        <v>949</v>
      </c>
      <c r="P157" s="87" t="s">
        <v>950</v>
      </c>
      <c r="Q157" s="87"/>
    </row>
    <row r="158" spans="1:18" hidden="1" x14ac:dyDescent="0.25">
      <c r="A158" s="4">
        <f>+'Costo PQ'!B143</f>
        <v>142</v>
      </c>
      <c r="B158" s="4" t="str">
        <f>+'Costo PQ'!C143</f>
        <v>PQ DESEMULS._ BOLLAND RT518</v>
      </c>
      <c r="C158" s="4" t="str">
        <f>+'Costo PQ'!F143</f>
        <v>L</v>
      </c>
      <c r="D158" s="96">
        <f t="shared" si="10"/>
        <v>0</v>
      </c>
      <c r="E158" s="51">
        <f>+'Costo PQ'!M143</f>
        <v>8.2572829066102695</v>
      </c>
      <c r="F158" s="51">
        <f t="shared" si="11"/>
        <v>0</v>
      </c>
      <c r="G158" s="4">
        <f>+'Costo PQ'!D143</f>
        <v>1000583228</v>
      </c>
      <c r="H158" s="4"/>
      <c r="I158" s="5" t="s">
        <v>1141</v>
      </c>
      <c r="K158" s="107">
        <f t="shared" si="12"/>
        <v>0</v>
      </c>
      <c r="L158" s="118">
        <f t="shared" si="13"/>
        <v>8.2572829066102695</v>
      </c>
      <c r="M158" s="87" t="s">
        <v>948</v>
      </c>
      <c r="N158" s="87">
        <v>2005</v>
      </c>
      <c r="O158" s="87" t="s">
        <v>949</v>
      </c>
      <c r="P158" s="87" t="s">
        <v>950</v>
      </c>
      <c r="Q158" s="87"/>
    </row>
    <row r="159" spans="1:18" hidden="1" x14ac:dyDescent="0.25">
      <c r="A159" s="4">
        <f>+'Costo PQ'!B144</f>
        <v>143</v>
      </c>
      <c r="B159" s="4" t="str">
        <f>+'Costo PQ'!C144</f>
        <v>PQ FLOCUL._ BOLLAND FBS2021</v>
      </c>
      <c r="C159" s="4" t="str">
        <f>+'Costo PQ'!F144</f>
        <v>L</v>
      </c>
      <c r="D159" s="96">
        <f t="shared" si="10"/>
        <v>0</v>
      </c>
      <c r="E159" s="51">
        <f>+'Costo PQ'!M144</f>
        <v>3.5328978878953299</v>
      </c>
      <c r="F159" s="51">
        <f t="shared" si="11"/>
        <v>0</v>
      </c>
      <c r="G159" s="4">
        <f>+'Costo PQ'!D144</f>
        <v>1000583227</v>
      </c>
      <c r="H159" s="4"/>
      <c r="I159" s="5" t="s">
        <v>1142</v>
      </c>
      <c r="K159" s="107">
        <f t="shared" si="12"/>
        <v>0</v>
      </c>
      <c r="L159" s="118">
        <f t="shared" si="13"/>
        <v>3.5328978878953299</v>
      </c>
      <c r="M159" s="87" t="s">
        <v>948</v>
      </c>
      <c r="N159" s="87">
        <v>2005</v>
      </c>
      <c r="O159" s="87" t="s">
        <v>949</v>
      </c>
      <c r="P159" s="87" t="s">
        <v>950</v>
      </c>
      <c r="Q159" s="87"/>
    </row>
    <row r="160" spans="1:18" hidden="1" x14ac:dyDescent="0.25">
      <c r="A160" s="4">
        <f>+'Costo PQ'!B145</f>
        <v>144</v>
      </c>
      <c r="B160" s="4" t="str">
        <f>+'Costo PQ'!C145</f>
        <v>PQ DESEMULS._ BOLLAND DBC5039</v>
      </c>
      <c r="C160" s="4" t="str">
        <f>+'Costo PQ'!F145</f>
        <v>L</v>
      </c>
      <c r="D160" s="96">
        <f t="shared" si="10"/>
        <v>0</v>
      </c>
      <c r="E160" s="51" t="e">
        <f>+'Costo PQ'!M145</f>
        <v>#N/A</v>
      </c>
      <c r="F160" s="51" t="e">
        <f t="shared" si="11"/>
        <v>#N/A</v>
      </c>
      <c r="G160" s="4">
        <f>+'Costo PQ'!D145</f>
        <v>1000583503</v>
      </c>
      <c r="H160" s="4"/>
      <c r="I160" s="5" t="s">
        <v>1138</v>
      </c>
      <c r="K160" s="107">
        <f t="shared" si="12"/>
        <v>0</v>
      </c>
      <c r="L160" s="118" t="e">
        <f t="shared" si="13"/>
        <v>#N/A</v>
      </c>
      <c r="M160" s="87" t="s">
        <v>948</v>
      </c>
      <c r="N160" s="87">
        <v>2005</v>
      </c>
      <c r="O160" s="87" t="s">
        <v>949</v>
      </c>
      <c r="P160" s="87" t="s">
        <v>950</v>
      </c>
      <c r="Q160" s="87"/>
    </row>
    <row r="161" spans="1:17" hidden="1" x14ac:dyDescent="0.25">
      <c r="A161" s="4">
        <f>+'Costo PQ'!B146</f>
        <v>0</v>
      </c>
      <c r="B161" s="4">
        <f>+'Costo PQ'!C146</f>
        <v>0</v>
      </c>
      <c r="C161" s="4">
        <f>+'Costo PQ'!F146</f>
        <v>0</v>
      </c>
      <c r="D161" s="96">
        <f t="shared" si="10"/>
        <v>0</v>
      </c>
      <c r="E161" s="51">
        <f>+'Costo PQ'!M146</f>
        <v>0</v>
      </c>
      <c r="F161" s="51">
        <f t="shared" si="11"/>
        <v>0</v>
      </c>
      <c r="G161" s="4">
        <f>'[1]Costo producto'!D146</f>
        <v>0</v>
      </c>
      <c r="H161" s="4"/>
      <c r="K161" s="107">
        <f t="shared" si="12"/>
        <v>0</v>
      </c>
      <c r="M161" s="87" t="s">
        <v>948</v>
      </c>
      <c r="N161" s="87">
        <v>2005</v>
      </c>
      <c r="O161" s="87" t="s">
        <v>949</v>
      </c>
      <c r="P161" s="87" t="s">
        <v>950</v>
      </c>
      <c r="Q161" s="87"/>
    </row>
    <row r="162" spans="1:17" hidden="1" x14ac:dyDescent="0.25">
      <c r="A162" s="4">
        <f>+'Costo PQ'!B147</f>
        <v>0</v>
      </c>
      <c r="B162" s="4">
        <f>+'Costo PQ'!C147</f>
        <v>0</v>
      </c>
      <c r="C162" s="4">
        <f>+'Costo PQ'!F147</f>
        <v>0</v>
      </c>
      <c r="D162" s="96">
        <f t="shared" si="10"/>
        <v>0</v>
      </c>
      <c r="E162" s="51">
        <f>+'Costo PQ'!M147</f>
        <v>0</v>
      </c>
      <c r="F162" s="51">
        <f t="shared" si="11"/>
        <v>0</v>
      </c>
      <c r="G162" s="4">
        <f>'[1]Costo producto'!D147</f>
        <v>0</v>
      </c>
      <c r="H162" s="4"/>
      <c r="K162" s="107">
        <f t="shared" si="12"/>
        <v>0</v>
      </c>
      <c r="M162" s="87" t="s">
        <v>948</v>
      </c>
      <c r="N162" s="87">
        <v>2005</v>
      </c>
      <c r="O162" s="87" t="s">
        <v>949</v>
      </c>
      <c r="P162" s="87" t="s">
        <v>950</v>
      </c>
      <c r="Q162" s="87"/>
    </row>
    <row r="163" spans="1:17" hidden="1" x14ac:dyDescent="0.25">
      <c r="A163" s="4">
        <f>+'Costo PQ'!B148</f>
        <v>0</v>
      </c>
      <c r="B163" s="4">
        <f>+'Costo PQ'!C148</f>
        <v>0</v>
      </c>
      <c r="C163" s="4">
        <f>+'Costo PQ'!F148</f>
        <v>0</v>
      </c>
      <c r="D163" s="96">
        <f t="shared" si="10"/>
        <v>0</v>
      </c>
      <c r="E163" s="51">
        <f>+'Costo PQ'!M148</f>
        <v>0</v>
      </c>
      <c r="F163" s="51">
        <f t="shared" si="11"/>
        <v>0</v>
      </c>
      <c r="G163" s="4">
        <f>'[1]Costo producto'!D148</f>
        <v>0</v>
      </c>
      <c r="H163" s="4"/>
      <c r="K163" s="107">
        <f t="shared" si="12"/>
        <v>0</v>
      </c>
      <c r="M163" s="87" t="s">
        <v>948</v>
      </c>
      <c r="N163" s="87">
        <v>2005</v>
      </c>
      <c r="O163" s="87" t="s">
        <v>949</v>
      </c>
      <c r="P163" s="87" t="s">
        <v>950</v>
      </c>
      <c r="Q163" s="87"/>
    </row>
    <row r="164" spans="1:17" hidden="1" x14ac:dyDescent="0.25">
      <c r="A164" s="4">
        <f>+'Costo PQ'!B149</f>
        <v>0</v>
      </c>
      <c r="B164" s="4">
        <f>+'Costo PQ'!C149</f>
        <v>0</v>
      </c>
      <c r="C164" s="4">
        <f>+'Costo PQ'!F149</f>
        <v>0</v>
      </c>
      <c r="D164" s="96">
        <f t="shared" si="10"/>
        <v>0</v>
      </c>
      <c r="E164" s="51">
        <f>+'Costo PQ'!M149</f>
        <v>0</v>
      </c>
      <c r="F164" s="51">
        <f t="shared" si="11"/>
        <v>0</v>
      </c>
      <c r="G164" s="4">
        <f>'[1]Costo producto'!D149</f>
        <v>0</v>
      </c>
      <c r="H164" s="4"/>
      <c r="K164" s="107">
        <f t="shared" si="12"/>
        <v>0</v>
      </c>
      <c r="M164" s="87" t="s">
        <v>948</v>
      </c>
      <c r="N164" s="87">
        <v>2005</v>
      </c>
      <c r="O164" s="87" t="s">
        <v>949</v>
      </c>
      <c r="P164" s="87" t="s">
        <v>950</v>
      </c>
      <c r="Q164" s="87"/>
    </row>
    <row r="165" spans="1:17" hidden="1" x14ac:dyDescent="0.25">
      <c r="A165" s="4">
        <f>+'Costo PQ'!B150</f>
        <v>0</v>
      </c>
      <c r="B165" s="4">
        <f>+'Costo PQ'!C150</f>
        <v>0</v>
      </c>
      <c r="C165" s="4">
        <f>+'Costo PQ'!F150</f>
        <v>0</v>
      </c>
      <c r="D165" s="96">
        <f t="shared" si="10"/>
        <v>0</v>
      </c>
      <c r="E165" s="51">
        <f>+'Costo PQ'!M150</f>
        <v>0</v>
      </c>
      <c r="F165" s="51">
        <f t="shared" si="11"/>
        <v>0</v>
      </c>
      <c r="G165" s="4">
        <f>'[1]Costo producto'!D150</f>
        <v>0</v>
      </c>
      <c r="H165" s="4"/>
      <c r="K165" s="107">
        <f t="shared" si="12"/>
        <v>0</v>
      </c>
      <c r="M165" s="87" t="s">
        <v>948</v>
      </c>
      <c r="N165" s="87">
        <v>2005</v>
      </c>
      <c r="O165" s="87" t="s">
        <v>949</v>
      </c>
      <c r="P165" s="87" t="s">
        <v>950</v>
      </c>
      <c r="Q165" s="87"/>
    </row>
    <row r="166" spans="1:17" hidden="1" x14ac:dyDescent="0.25">
      <c r="A166" s="4">
        <f>+'Costo PQ'!B151</f>
        <v>0</v>
      </c>
      <c r="B166" s="4">
        <f>+'Costo PQ'!C151</f>
        <v>0</v>
      </c>
      <c r="C166" s="4">
        <f>+'Costo PQ'!F151</f>
        <v>0</v>
      </c>
      <c r="D166" s="96">
        <f t="shared" si="10"/>
        <v>0</v>
      </c>
      <c r="E166" s="51">
        <f>+'Costo PQ'!M151</f>
        <v>0</v>
      </c>
      <c r="F166" s="51">
        <f t="shared" si="11"/>
        <v>0</v>
      </c>
      <c r="G166" s="4">
        <f>'[1]Costo producto'!D151</f>
        <v>0</v>
      </c>
      <c r="H166" s="4"/>
      <c r="K166" s="107">
        <f t="shared" si="12"/>
        <v>0</v>
      </c>
      <c r="M166" s="87" t="s">
        <v>948</v>
      </c>
      <c r="N166" s="87">
        <v>2005</v>
      </c>
      <c r="O166" s="87" t="s">
        <v>949</v>
      </c>
      <c r="P166" s="87" t="s">
        <v>950</v>
      </c>
      <c r="Q166" s="87"/>
    </row>
    <row r="167" spans="1:17" hidden="1" x14ac:dyDescent="0.25">
      <c r="A167" s="4">
        <f>+'Costo PQ'!B152</f>
        <v>0</v>
      </c>
      <c r="B167" s="4">
        <f>+'Costo PQ'!C152</f>
        <v>0</v>
      </c>
      <c r="C167" s="4">
        <f>+'Costo PQ'!F152</f>
        <v>0</v>
      </c>
      <c r="D167" s="96">
        <f t="shared" si="10"/>
        <v>0</v>
      </c>
      <c r="E167" s="51">
        <f>+'Costo PQ'!M152</f>
        <v>0</v>
      </c>
      <c r="F167" s="51">
        <f>D167*E167</f>
        <v>0</v>
      </c>
      <c r="G167" s="4">
        <f>'[1]Costo producto'!D152</f>
        <v>0</v>
      </c>
      <c r="H167" s="4"/>
      <c r="K167" s="107">
        <f>D167</f>
        <v>0</v>
      </c>
      <c r="M167" s="87" t="s">
        <v>948</v>
      </c>
      <c r="N167" s="87">
        <v>2005</v>
      </c>
      <c r="O167" s="87" t="s">
        <v>949</v>
      </c>
      <c r="P167" s="87" t="s">
        <v>950</v>
      </c>
    </row>
    <row r="168" spans="1:17" ht="25.5" customHeight="1" x14ac:dyDescent="0.25">
      <c r="B168"/>
      <c r="C168" s="133" t="s">
        <v>962</v>
      </c>
      <c r="D168" s="134"/>
      <c r="E168" s="135"/>
      <c r="F168" s="105">
        <f>SUBTOTAL(9,F18:F167)</f>
        <v>165848.27532234936</v>
      </c>
      <c r="G168" s="106"/>
    </row>
    <row r="169" spans="1:17" x14ac:dyDescent="0.25">
      <c r="F169" s="129">
        <f>SP!F169+PuB!F169+SCB!F169+VAM!F169</f>
        <v>165865.5518857463</v>
      </c>
    </row>
    <row r="170" spans="1:17" x14ac:dyDescent="0.25">
      <c r="F170" s="122"/>
    </row>
    <row r="173" spans="1:17" x14ac:dyDescent="0.25">
      <c r="B173" s="83" t="s">
        <v>555</v>
      </c>
      <c r="C173" t="s">
        <v>925</v>
      </c>
    </row>
    <row r="175" spans="1:17" x14ac:dyDescent="0.25">
      <c r="B175" s="83" t="s">
        <v>926</v>
      </c>
      <c r="C175" t="s">
        <v>969</v>
      </c>
    </row>
    <row r="176" spans="1:17" x14ac:dyDescent="0.25">
      <c r="B176" s="84" t="s">
        <v>654</v>
      </c>
      <c r="C176" s="119">
        <v>1426.41</v>
      </c>
    </row>
    <row r="177" spans="2:3" x14ac:dyDescent="0.25">
      <c r="B177" s="84" t="s">
        <v>68</v>
      </c>
      <c r="C177" s="119">
        <v>6670.9600000000009</v>
      </c>
    </row>
    <row r="178" spans="2:3" x14ac:dyDescent="0.25">
      <c r="B178" s="84" t="s">
        <v>59</v>
      </c>
      <c r="C178" s="119">
        <v>13435.799999999997</v>
      </c>
    </row>
    <row r="179" spans="2:3" x14ac:dyDescent="0.25">
      <c r="B179" s="84" t="s">
        <v>707</v>
      </c>
      <c r="C179" s="119">
        <v>0</v>
      </c>
    </row>
    <row r="180" spans="2:3" x14ac:dyDescent="0.25">
      <c r="B180" s="84" t="s">
        <v>614</v>
      </c>
      <c r="C180" s="119">
        <v>2838.4100000000003</v>
      </c>
    </row>
    <row r="181" spans="2:3" x14ac:dyDescent="0.25">
      <c r="B181" s="84" t="s">
        <v>695</v>
      </c>
      <c r="C181" s="119">
        <v>312.22000000000003</v>
      </c>
    </row>
    <row r="182" spans="2:3" x14ac:dyDescent="0.25">
      <c r="B182" s="84" t="s">
        <v>678</v>
      </c>
      <c r="C182" s="119">
        <v>164.33</v>
      </c>
    </row>
    <row r="183" spans="2:3" x14ac:dyDescent="0.25">
      <c r="B183" s="84" t="s">
        <v>658</v>
      </c>
      <c r="C183" s="119">
        <v>1966.1</v>
      </c>
    </row>
    <row r="184" spans="2:3" x14ac:dyDescent="0.25">
      <c r="B184" s="84" t="s">
        <v>808</v>
      </c>
      <c r="C184" s="119">
        <v>668.79</v>
      </c>
    </row>
    <row r="185" spans="2:3" x14ac:dyDescent="0.25">
      <c r="B185" s="84" t="s">
        <v>644</v>
      </c>
      <c r="C185" s="119">
        <v>0</v>
      </c>
    </row>
    <row r="186" spans="2:3" x14ac:dyDescent="0.25">
      <c r="B186" s="84" t="s">
        <v>723</v>
      </c>
      <c r="C186" s="119">
        <v>0</v>
      </c>
    </row>
    <row r="187" spans="2:3" x14ac:dyDescent="0.25">
      <c r="B187" s="84" t="s">
        <v>637</v>
      </c>
      <c r="C187" s="119">
        <v>1731.48</v>
      </c>
    </row>
    <row r="188" spans="2:3" x14ac:dyDescent="0.25">
      <c r="B188" s="84" t="s">
        <v>7</v>
      </c>
      <c r="C188" s="119">
        <v>2105.9899999999998</v>
      </c>
    </row>
    <row r="189" spans="2:3" x14ac:dyDescent="0.25">
      <c r="B189" s="84" t="s">
        <v>746</v>
      </c>
      <c r="C189" s="119">
        <v>285.17</v>
      </c>
    </row>
    <row r="190" spans="2:3" x14ac:dyDescent="0.25">
      <c r="B190" s="84" t="s">
        <v>631</v>
      </c>
      <c r="C190" s="119">
        <v>599.35</v>
      </c>
    </row>
    <row r="191" spans="2:3" x14ac:dyDescent="0.25">
      <c r="B191" s="84" t="s">
        <v>619</v>
      </c>
      <c r="C191" s="119">
        <v>4447.3899999999994</v>
      </c>
    </row>
    <row r="192" spans="2:3" x14ac:dyDescent="0.25">
      <c r="B192" s="84" t="s">
        <v>44</v>
      </c>
      <c r="C192" s="119">
        <v>36652.399999999994</v>
      </c>
    </row>
    <row r="193" spans="2:3" x14ac:dyDescent="0.25">
      <c r="B193"/>
      <c r="C193"/>
    </row>
    <row r="200" spans="2:3" x14ac:dyDescent="0.25">
      <c r="B200" s="83" t="s">
        <v>3</v>
      </c>
      <c r="C200" t="s">
        <v>925</v>
      </c>
    </row>
    <row r="202" spans="2:3" x14ac:dyDescent="0.25">
      <c r="B202" s="83" t="s">
        <v>926</v>
      </c>
      <c r="C202" t="s">
        <v>931</v>
      </c>
    </row>
    <row r="203" spans="2:3" x14ac:dyDescent="0.25">
      <c r="B203" s="84" t="s">
        <v>7</v>
      </c>
      <c r="C203" s="119"/>
    </row>
    <row r="204" spans="2:3" x14ac:dyDescent="0.25">
      <c r="B204" s="84" t="s">
        <v>927</v>
      </c>
      <c r="C204" s="119"/>
    </row>
    <row r="205" spans="2:3" x14ac:dyDescent="0.25">
      <c r="B205" s="84" t="s">
        <v>44</v>
      </c>
      <c r="C205" s="119"/>
    </row>
    <row r="206" spans="2:3" x14ac:dyDescent="0.25">
      <c r="B206"/>
      <c r="C206"/>
    </row>
  </sheetData>
  <autoFilter ref="A17:S169" xr:uid="{8FE1C8D7-28F6-41C3-A684-CE5C168530E7}">
    <filterColumn colId="3">
      <filters blank="1">
        <filter val="13436"/>
        <filter val="1426"/>
        <filter val="164"/>
        <filter val="1731"/>
        <filter val="1966"/>
        <filter val="2106"/>
        <filter val="2838"/>
        <filter val="285"/>
        <filter val="312"/>
        <filter val="4447"/>
        <filter val="599"/>
        <filter val="6671"/>
        <filter val="669"/>
      </filters>
    </filterColumn>
  </autoFilter>
  <mergeCells count="15">
    <mergeCell ref="F12:G12"/>
    <mergeCell ref="D13:E13"/>
    <mergeCell ref="F13:G13"/>
    <mergeCell ref="C2:G3"/>
    <mergeCell ref="B8:C8"/>
    <mergeCell ref="D8:E8"/>
    <mergeCell ref="B9:C9"/>
    <mergeCell ref="D9:E9"/>
    <mergeCell ref="B10:C10"/>
    <mergeCell ref="D10:E10"/>
    <mergeCell ref="C168:E168"/>
    <mergeCell ref="B11:C11"/>
    <mergeCell ref="D11:E11"/>
    <mergeCell ref="B12:C12"/>
    <mergeCell ref="D12:E12"/>
  </mergeCells>
  <pageMargins left="0.7" right="0.7" top="0.75" bottom="0.75" header="0.3" footer="0.3"/>
  <pageSetup orientation="portrait" horizontalDpi="300" verticalDpi="0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01260-6BFD-4838-A987-AC2A14CE297B}">
  <sheetPr codeName="Hoja3">
    <tabColor rgb="FFFFC000"/>
  </sheetPr>
  <dimension ref="A2:BD1048482"/>
  <sheetViews>
    <sheetView topLeftCell="AO1" zoomScale="112" zoomScaleNormal="112" workbookViewId="0">
      <selection activeCell="H5" sqref="H5"/>
    </sheetView>
  </sheetViews>
  <sheetFormatPr baseColWidth="10" defaultColWidth="11.42578125" defaultRowHeight="15" x14ac:dyDescent="0.25"/>
  <cols>
    <col min="1" max="1" width="20.42578125" style="5" bestFit="1" customWidth="1"/>
    <col min="2" max="2" width="16" style="5" customWidth="1"/>
    <col min="3" max="3" width="19.28515625" style="5" bestFit="1" customWidth="1"/>
    <col min="4" max="4" width="16.85546875" style="5" bestFit="1" customWidth="1"/>
    <col min="5" max="5" width="16.140625" style="5" bestFit="1" customWidth="1"/>
    <col min="6" max="6" width="11.42578125" style="5"/>
    <col min="7" max="7" width="14.85546875" style="5" bestFit="1" customWidth="1"/>
    <col min="8" max="8" width="15.28515625" style="5" customWidth="1"/>
    <col min="9" max="9" width="17.5703125" style="5" customWidth="1"/>
    <col min="10" max="10" width="20.28515625" style="5" customWidth="1"/>
    <col min="11" max="11" width="22.42578125" style="5" customWidth="1"/>
    <col min="12" max="12" width="34.7109375" style="5" customWidth="1"/>
    <col min="13" max="13" width="14.140625" style="5" customWidth="1"/>
    <col min="14" max="14" width="11.5703125" style="5" customWidth="1"/>
    <col min="15" max="17" width="13.7109375" style="5" customWidth="1"/>
    <col min="18" max="19" width="15.5703125" style="5" customWidth="1"/>
    <col min="20" max="20" width="11.42578125" style="5" customWidth="1"/>
    <col min="21" max="21" width="50" style="5" customWidth="1"/>
    <col min="22" max="22" width="15.7109375" style="5" customWidth="1"/>
    <col min="23" max="24" width="15.42578125" style="5" customWidth="1"/>
    <col min="25" max="26" width="15.5703125" style="5" customWidth="1"/>
    <col min="27" max="27" width="15.7109375" style="5" customWidth="1"/>
    <col min="28" max="28" width="18.85546875" style="6" customWidth="1"/>
    <col min="29" max="29" width="23.42578125" style="5" customWidth="1"/>
    <col min="30" max="30" width="21.42578125" style="5" customWidth="1"/>
    <col min="31" max="31" width="46.5703125" style="5" customWidth="1"/>
    <col min="32" max="32" width="17.5703125" style="5" customWidth="1"/>
    <col min="33" max="33" width="24.140625" style="5" customWidth="1"/>
    <col min="34" max="34" width="15.7109375" style="5" customWidth="1"/>
    <col min="35" max="36" width="15.5703125" style="5" customWidth="1"/>
    <col min="37" max="37" width="18" style="5" customWidth="1"/>
    <col min="38" max="38" width="14.85546875" style="5" customWidth="1"/>
    <col min="39" max="39" width="15.28515625" style="5" customWidth="1"/>
    <col min="40" max="40" width="15.5703125" style="5" customWidth="1"/>
    <col min="41" max="41" width="9.42578125" style="5" customWidth="1"/>
    <col min="42" max="42" width="15.42578125" style="5" customWidth="1"/>
    <col min="43" max="43" width="8.7109375" style="5" customWidth="1"/>
    <col min="44" max="44" width="13.5703125" style="5" customWidth="1"/>
    <col min="45" max="45" width="13.140625" style="5" customWidth="1"/>
    <col min="46" max="46" width="15" style="5" customWidth="1"/>
    <col min="47" max="47" width="12.28515625" style="5" customWidth="1"/>
    <col min="48" max="48" width="15.7109375" style="5" customWidth="1"/>
    <col min="49" max="49" width="15.42578125" style="5" customWidth="1"/>
    <col min="50" max="50" width="15.140625" style="5" customWidth="1"/>
    <col min="51" max="51" width="8" style="7" customWidth="1"/>
    <col min="52" max="52" width="15.42578125" style="5" customWidth="1"/>
    <col min="53" max="53" width="16.140625" style="5" customWidth="1"/>
    <col min="54" max="54" width="20" style="5" customWidth="1"/>
    <col min="55" max="55" width="19" style="5" bestFit="1" customWidth="1"/>
    <col min="56" max="56" width="30.7109375" style="5" bestFit="1" customWidth="1"/>
    <col min="57" max="16384" width="11.42578125" style="5"/>
  </cols>
  <sheetData>
    <row r="2" spans="1:56" ht="60" x14ac:dyDescent="0.25">
      <c r="A2" s="57" t="s">
        <v>551</v>
      </c>
      <c r="B2" s="57" t="s">
        <v>552</v>
      </c>
      <c r="C2" s="57" t="s">
        <v>553</v>
      </c>
      <c r="D2" s="57" t="s">
        <v>554</v>
      </c>
      <c r="E2" s="57" t="s">
        <v>45</v>
      </c>
      <c r="F2" s="57" t="s">
        <v>555</v>
      </c>
      <c r="G2" s="57" t="s">
        <v>556</v>
      </c>
      <c r="H2" s="57" t="s">
        <v>557</v>
      </c>
      <c r="I2" s="57" t="s">
        <v>558</v>
      </c>
      <c r="J2" s="57" t="s">
        <v>559</v>
      </c>
      <c r="K2" s="57" t="s">
        <v>560</v>
      </c>
      <c r="L2" s="57" t="s">
        <v>561</v>
      </c>
      <c r="M2" s="57" t="s">
        <v>562</v>
      </c>
      <c r="N2" s="57" t="s">
        <v>563</v>
      </c>
      <c r="O2" s="57" t="s">
        <v>564</v>
      </c>
      <c r="P2" s="57" t="s">
        <v>565</v>
      </c>
      <c r="Q2" s="57" t="s">
        <v>566</v>
      </c>
      <c r="R2" s="57" t="s">
        <v>567</v>
      </c>
      <c r="S2" s="57" t="s">
        <v>568</v>
      </c>
      <c r="T2" s="57" t="s">
        <v>569</v>
      </c>
      <c r="U2" s="57" t="s">
        <v>570</v>
      </c>
      <c r="V2" s="57" t="s">
        <v>571</v>
      </c>
      <c r="W2" s="57" t="s">
        <v>572</v>
      </c>
      <c r="X2" s="57" t="s">
        <v>573</v>
      </c>
      <c r="Y2" s="57" t="s">
        <v>574</v>
      </c>
      <c r="Z2" s="57" t="s">
        <v>575</v>
      </c>
      <c r="AA2" s="57" t="s">
        <v>576</v>
      </c>
      <c r="AB2" s="57" t="s">
        <v>577</v>
      </c>
      <c r="AC2" s="57" t="s">
        <v>578</v>
      </c>
      <c r="AD2" s="57" t="s">
        <v>579</v>
      </c>
      <c r="AE2" s="57" t="s">
        <v>580</v>
      </c>
      <c r="AF2" s="57" t="s">
        <v>581</v>
      </c>
      <c r="AG2" s="57" t="s">
        <v>48</v>
      </c>
      <c r="AH2" s="57" t="s">
        <v>582</v>
      </c>
      <c r="AI2" s="57" t="s">
        <v>583</v>
      </c>
      <c r="AJ2" s="57" t="s">
        <v>584</v>
      </c>
      <c r="AK2" s="58" t="s">
        <v>585</v>
      </c>
      <c r="AL2" s="58" t="s">
        <v>586</v>
      </c>
      <c r="AM2" s="58" t="s">
        <v>587</v>
      </c>
      <c r="AN2" s="58" t="s">
        <v>586</v>
      </c>
      <c r="AO2" s="58" t="s">
        <v>588</v>
      </c>
      <c r="AP2" s="58" t="s">
        <v>589</v>
      </c>
      <c r="AQ2" s="58" t="s">
        <v>590</v>
      </c>
      <c r="AR2" s="59" t="s">
        <v>591</v>
      </c>
      <c r="AS2" s="58" t="s">
        <v>592</v>
      </c>
      <c r="AT2" s="58" t="s">
        <v>593</v>
      </c>
      <c r="AU2" s="58" t="s">
        <v>594</v>
      </c>
      <c r="AV2" s="60" t="s">
        <v>595</v>
      </c>
      <c r="AW2" s="58" t="s">
        <v>596</v>
      </c>
      <c r="AX2" s="58" t="s">
        <v>597</v>
      </c>
      <c r="AY2" s="61" t="s">
        <v>598</v>
      </c>
      <c r="AZ2" s="58" t="s">
        <v>599</v>
      </c>
      <c r="BA2" s="58" t="s">
        <v>45</v>
      </c>
      <c r="BB2" s="58" t="s">
        <v>3</v>
      </c>
      <c r="BC2" s="58" t="s">
        <v>600</v>
      </c>
      <c r="BD2" s="58" t="s">
        <v>54</v>
      </c>
    </row>
    <row r="3" spans="1:56" ht="15" customHeight="1" x14ac:dyDescent="0.25">
      <c r="A3" s="62" t="s">
        <v>601</v>
      </c>
      <c r="B3" s="63">
        <v>45261</v>
      </c>
      <c r="C3" s="62" t="s">
        <v>602</v>
      </c>
      <c r="D3" s="62" t="s">
        <v>603</v>
      </c>
      <c r="E3" s="62" t="str">
        <f>IFERROR(VLOOKUP(H3,[4]Referencias!$A$2:$F$671,6,FALSE),"")</f>
        <v>PIEDRAS NEGRAS</v>
      </c>
      <c r="F3" s="62">
        <f>IFERROR(VLOOKUP(I3,[4]Referencias!$A$2:$T$800,20,FALSE),"")</f>
        <v>222052</v>
      </c>
      <c r="G3" s="62" t="s">
        <v>616</v>
      </c>
      <c r="H3" s="62" t="s">
        <v>617</v>
      </c>
      <c r="I3" s="62" t="s">
        <v>617</v>
      </c>
      <c r="J3" s="62"/>
      <c r="K3" s="62" t="s">
        <v>618</v>
      </c>
      <c r="L3" s="62" t="str">
        <f>IFERROR(VLOOKUP(M3,[4]Referencias!$X$2:$Y$139,2,FALSE),"")</f>
        <v>Inhibidor de hidratos</v>
      </c>
      <c r="M3" s="62" t="s">
        <v>619</v>
      </c>
      <c r="N3" s="62">
        <f>IFERROR(VLOOKUP(M3,[4]Referencias!$K$2:$L$138,2,FALSE),"")</f>
        <v>50600710</v>
      </c>
      <c r="O3" s="62">
        <f>IFERROR(VLOOKUP(I3,'[4]Control Producción'!$B$13:$L$408,4,FALSE),0)</f>
        <v>0</v>
      </c>
      <c r="P3" s="62">
        <f>IFERROR(VLOOKUP(I3,'[4]Control Producción'!$B$13:$L$408,5,FALSE),0)</f>
        <v>0</v>
      </c>
      <c r="Q3" s="62">
        <f>IFERROR(VLOOKUP(I3,'[4]Control Producción'!$B$13:$L$408,7,FALSE),0)</f>
        <v>0</v>
      </c>
      <c r="R3" s="62">
        <f>IFERROR(VLOOKUP(I3,'[4]Control Producción'!$B$13:$L$408,8,FALSE),0)</f>
        <v>12815</v>
      </c>
      <c r="S3" s="62">
        <f t="shared" ref="S3:S66" si="0">AR3</f>
        <v>30</v>
      </c>
      <c r="T3" s="62"/>
      <c r="U3" s="62" t="s">
        <v>620</v>
      </c>
      <c r="V3" s="62" t="s">
        <v>607</v>
      </c>
      <c r="W3" s="62">
        <f>_xlfn.IFS(AM3="C",29,AM3="M",1,AM3="Q",2,AM3="S",4)</f>
        <v>29</v>
      </c>
      <c r="X3" s="62">
        <f>+_xlfn.IFS(BC3="p",0,AL3="Continua",'CM 4600011377 (Producto)'!$H$13,AL3="Batch",VLOOKUP(BD3,'BATCH Total'!$K$2:$M$600,3,FALSE))</f>
        <v>0</v>
      </c>
      <c r="Y3" s="62">
        <f t="shared" ref="Y3:Y66" si="1">W3*S3</f>
        <v>870</v>
      </c>
      <c r="Z3" s="64">
        <f>+IFERROR(IF(BC3="P",0,IF(V3="continua",VLOOKUP(BD3,'KPI Aplicaciones'!$A$9:$H$177,6,FALSE),S3*X3)),0)</f>
        <v>0</v>
      </c>
      <c r="AA3" s="64">
        <f t="shared" ref="AA3:AA66" si="2">IF(V3="Continua",IFERROR(ROUND(IF((Z3-Y3)/Y3&gt;0.3,Y3,Z3),2),""),Z3)</f>
        <v>0</v>
      </c>
      <c r="AB3" s="65"/>
      <c r="AC3" s="62" t="s">
        <v>608</v>
      </c>
      <c r="AD3" s="65">
        <v>42624</v>
      </c>
      <c r="AE3" s="62" t="s">
        <v>621</v>
      </c>
      <c r="AF3" s="62"/>
      <c r="AG3" s="62"/>
      <c r="AH3" s="62"/>
      <c r="AI3" s="62"/>
      <c r="AJ3" s="62"/>
      <c r="AK3" s="62" t="str">
        <f>IFERROR(VLOOKUP(I3,'[4]Control Producción'!$B$13:$K$406,10,FALSE),"")</f>
        <v>Surgente</v>
      </c>
      <c r="AL3" s="62" t="str">
        <f t="shared" ref="AL3:AL64" si="3">_xlfn.IFS(V3="Continua","Continua",V3="Batch Camión","Batch",V3="Batch Cuba","Batch")</f>
        <v>Continua</v>
      </c>
      <c r="AM3" s="62" t="s">
        <v>610</v>
      </c>
      <c r="AN3" s="62" t="s">
        <v>622</v>
      </c>
      <c r="AO3" s="62">
        <f>_xlfn.IFS(L3="Inhibidor de corrosión",T3*Q3/1000,L3="Inhibidor de incrustaciones",T3*Q3/1000,L3="Biocida",T3*Q3/1000,L3="Inhibidor de corrosión/incrustaciones",T3*Q3/1000,L3="Inhibidor de parafinas y asfaltenos",T3*P3/1000,L3="Inhibidor de parafinas",T3*P3/1000,L3="Inhibidor de asfaltenos",T3*P3/1000,L3="Reductor de fricción",T3*P3/1000,L3="Encapsulado",0,L3="Inhibidor de hidratos",VLOOKUP(I3,[4]Intermedia!$B$485:$E$502,4,FALSE),L3="Secuestrante de sulfhídrico",VLOOKUP(I3,[4]Intermedia!$B$485:$E$502,4,FALSE))</f>
        <v>30</v>
      </c>
      <c r="AP3" s="62">
        <f t="shared" ref="AP3:AP66" si="4">IFERROR(ROUND(IF(AL3="Continua",AO3,IF(AL3="Batch",IF(AM3="M",30,IF(AM3="Q",15,7))*AO3)),2),"")</f>
        <v>30</v>
      </c>
      <c r="AQ3" s="62">
        <f t="shared" ref="AQ3:AQ66" si="5">IF(AP3&lt;=20,20,AP3)</f>
        <v>30</v>
      </c>
      <c r="AR3" s="62">
        <f t="shared" ref="AR3:AR66" si="6">IF(AL3="Batch",AQ3,AP3)</f>
        <v>30</v>
      </c>
      <c r="AS3" s="66">
        <v>1</v>
      </c>
      <c r="AT3" s="62" cm="1">
        <f t="array" ref="AT3">IFERROR(ROUND(IF(AL3="Continua",AO3*_xlfn.IFS(AS3=100%,1,AS3=20%,5,AS3=50%,2),IF(AL3="Batch",IF(AM3="M",30,IF(AM3="Q",15,7))*AO3)),0),"")</f>
        <v>30</v>
      </c>
      <c r="AU3" s="62">
        <f t="shared" ref="AU3:AU66" si="7">IF(AT3&lt;=20,20,AT3)</f>
        <v>30</v>
      </c>
      <c r="AV3" s="62">
        <f t="shared" ref="AV3:AV66" si="8">IF(AL3="Batch",AU3,AT3)</f>
        <v>30</v>
      </c>
      <c r="AW3" s="62" t="s">
        <v>623</v>
      </c>
      <c r="AX3" s="62">
        <v>1</v>
      </c>
      <c r="AY3" s="67" t="str">
        <f ca="1">IFERROR(TODAY()-VLOOKUP(H3,[4]IDEF!$A$6:$H$1602,8,FALSE),"S/D")</f>
        <v>S/D</v>
      </c>
      <c r="AZ3" s="62" t="str">
        <f>IFERROR(VLOOKUP(H3,'[4]Control Producción'!$B$13:$L$406,11,FALSE),"S/C")</f>
        <v>A</v>
      </c>
      <c r="BA3" s="62" t="str">
        <f t="shared" ref="BA3:BA66" si="9">E3</f>
        <v>PIEDRAS NEGRAS</v>
      </c>
      <c r="BB3" s="62" t="str">
        <f>IFERROR(VLOOKUP(I3,[4]Referencias!$A$2:$Z$800,26,FALSE),"")</f>
        <v>Señal Picada</v>
      </c>
      <c r="BC3" s="159" t="s">
        <v>981</v>
      </c>
      <c r="BD3" s="125" t="str">
        <f>+CONCATENATE(I3,M3)</f>
        <v>PN.a-19[00]aSB14</v>
      </c>
    </row>
    <row r="4" spans="1:56" ht="15" customHeight="1" x14ac:dyDescent="0.25">
      <c r="A4" s="62" t="s">
        <v>601</v>
      </c>
      <c r="B4" s="63">
        <v>45261</v>
      </c>
      <c r="C4" s="62" t="s">
        <v>602</v>
      </c>
      <c r="D4" s="62" t="s">
        <v>603</v>
      </c>
      <c r="E4" s="62" t="str">
        <f>IFERROR(VLOOKUP(H4,[4]Referencias!$A$2:$F$671,6,FALSE),"")</f>
        <v/>
      </c>
      <c r="F4" s="62">
        <f>IFERROR(VLOOKUP(I4,[4]Referencias!$A$2:$T$800,20,FALSE),"")</f>
        <v>222052</v>
      </c>
      <c r="G4" s="62" t="s">
        <v>624</v>
      </c>
      <c r="H4" s="62"/>
      <c r="I4" s="62" t="s">
        <v>625</v>
      </c>
      <c r="J4" s="62"/>
      <c r="K4" s="62" t="s">
        <v>618</v>
      </c>
      <c r="L4" s="62" t="str">
        <f>IFERROR(VLOOKUP(M4,[4]Referencias!$X$2:$Y$139,2,FALSE),"")</f>
        <v>Inhibidor de hidratos</v>
      </c>
      <c r="M4" s="62" t="s">
        <v>619</v>
      </c>
      <c r="N4" s="62">
        <f>IFERROR(VLOOKUP(M4,[4]Referencias!$K$2:$L$138,2,FALSE),"")</f>
        <v>50600710</v>
      </c>
      <c r="O4" s="62">
        <f>IFERROR(VLOOKUP(I4,'[4]Control Producción'!$B$13:$L$408,4,FALSE),0)</f>
        <v>0</v>
      </c>
      <c r="P4" s="62">
        <f>IFERROR(VLOOKUP(I4,'[4]Control Producción'!$B$13:$L$408,5,FALSE),0)</f>
        <v>0</v>
      </c>
      <c r="Q4" s="62">
        <f>IFERROR(VLOOKUP(I4,'[4]Control Producción'!$B$13:$L$408,7,FALSE),0)</f>
        <v>0</v>
      </c>
      <c r="R4" s="62">
        <f>IFERROR(VLOOKUP(I4,'[4]Control Producción'!$B$13:$L$408,8,FALSE),0)</f>
        <v>0</v>
      </c>
      <c r="S4" s="62">
        <f t="shared" si="0"/>
        <v>40</v>
      </c>
      <c r="T4" s="62"/>
      <c r="U4" s="62" t="s">
        <v>620</v>
      </c>
      <c r="V4" s="62" t="s">
        <v>607</v>
      </c>
      <c r="W4" s="62">
        <f t="shared" ref="W4:W9" si="10">_xlfn.IFS(AM4="C",29,AM4="M",1,AM4="Q",2,AM4="S",4)</f>
        <v>29</v>
      </c>
      <c r="X4" s="62">
        <f>+_xlfn.IFS(BC4="p",0,AL4="Continua",'CM 4600011377 (Producto)'!$H$13,AL4="Batch",VLOOKUP(BD4,'BATCH Total'!$K$2:$M$600,3,FALSE))</f>
        <v>29</v>
      </c>
      <c r="Y4" s="62">
        <f t="shared" si="1"/>
        <v>1160</v>
      </c>
      <c r="Z4" s="64">
        <f>+IFERROR(IF(BC4="P",0,IF(V4="continua",VLOOKUP(BD4,'KPI Aplicaciones'!$A$9:$H$177,6,FALSE),S4*X4)),0)</f>
        <v>983.92857142857144</v>
      </c>
      <c r="AA4" s="64">
        <f t="shared" si="2"/>
        <v>983.93</v>
      </c>
      <c r="AB4" s="65" t="s">
        <v>219</v>
      </c>
      <c r="AC4" s="62" t="s">
        <v>608</v>
      </c>
      <c r="AD4" s="65">
        <v>43477</v>
      </c>
      <c r="AE4" s="62" t="s">
        <v>626</v>
      </c>
      <c r="AF4" s="62"/>
      <c r="AG4" s="62"/>
      <c r="AH4" s="62"/>
      <c r="AI4" s="62"/>
      <c r="AJ4" s="62"/>
      <c r="AK4" s="62" t="str">
        <f>IFERROR(VLOOKUP(I4,'[4]Control Producción'!$B$13:$K$406,10,FALSE),"")</f>
        <v/>
      </c>
      <c r="AL4" s="62" t="str">
        <f t="shared" si="3"/>
        <v>Continua</v>
      </c>
      <c r="AM4" s="62" t="s">
        <v>610</v>
      </c>
      <c r="AN4" s="62" t="s">
        <v>627</v>
      </c>
      <c r="AO4" s="62">
        <f>_xlfn.IFS(L4="Inhibidor de corrosión",T4*Q4/1000,L4="Inhibidor de incrustaciones",T4*Q4/1000,L4="Biocida",T4*Q4/1000,L4="Inhibidor de corrosión/incrustaciones",T4*Q4/1000,L4="Inhibidor de parafinas y asfaltenos",T4*P4/1000,L4="Inhibidor de parafinas",T4*P4/1000,L4="Inhibidor de asfaltenos",T4*P4/1000,L4="Reductor de fricción",T4*P4/1000,L4="Encapsulado",0,L4="Inhibidor de hidratos",VLOOKUP(I4,[4]Intermedia!$B$485:$E$502,4,FALSE),L4="Secuestrante de sulfhídrico",VLOOKUP(I4,[4]Intermedia!$B$485:$E$502,4,FALSE))</f>
        <v>40</v>
      </c>
      <c r="AP4" s="62">
        <f t="shared" si="4"/>
        <v>40</v>
      </c>
      <c r="AQ4" s="62">
        <f t="shared" si="5"/>
        <v>40</v>
      </c>
      <c r="AR4" s="62">
        <f t="shared" si="6"/>
        <v>40</v>
      </c>
      <c r="AS4" s="66">
        <v>1</v>
      </c>
      <c r="AT4" s="62" cm="1">
        <f t="array" ref="AT4">IFERROR(ROUND(IF(AL4="Continua",AO4*_xlfn.IFS(AS4=100%,1,AS4=20%,5,AS4=50%,2),IF(AL4="Batch",IF(AM4="M",30,IF(AM4="Q",15,7))*AO4)),0),"")</f>
        <v>40</v>
      </c>
      <c r="AU4" s="62">
        <f t="shared" si="7"/>
        <v>40</v>
      </c>
      <c r="AV4" s="62">
        <f t="shared" si="8"/>
        <v>40</v>
      </c>
      <c r="AW4" s="62" t="s">
        <v>623</v>
      </c>
      <c r="AX4" s="62">
        <v>1</v>
      </c>
      <c r="AY4" s="67" t="str">
        <f ca="1">IFERROR(TODAY()-VLOOKUP(H4,[4]IDEF!$A$6:$H$1602,8,FALSE),"S/D")</f>
        <v>S/D</v>
      </c>
      <c r="AZ4" s="62" t="str">
        <f>IFERROR(VLOOKUP(H4,'[4]Control Producción'!$B$13:$L$406,11,FALSE),"S/C")</f>
        <v>S/C</v>
      </c>
      <c r="BA4" s="62" t="str">
        <f t="shared" si="9"/>
        <v/>
      </c>
      <c r="BB4" s="62" t="str">
        <f>IFERROR(VLOOKUP(I4,[4]Referencias!$A$2:$Z$800,26,FALSE),"")</f>
        <v>Señal Picada</v>
      </c>
      <c r="BC4" s="62"/>
      <c r="BD4" s="125" t="str">
        <f t="shared" ref="BD4:BD61" si="11">+CONCATENATE(I4,M4)</f>
        <v>PTGSB14</v>
      </c>
    </row>
    <row r="5" spans="1:56" ht="15" customHeight="1" x14ac:dyDescent="0.25">
      <c r="A5" s="62" t="s">
        <v>601</v>
      </c>
      <c r="B5" s="63">
        <v>45261</v>
      </c>
      <c r="C5" s="62" t="s">
        <v>602</v>
      </c>
      <c r="D5" s="62" t="s">
        <v>603</v>
      </c>
      <c r="E5" s="62" t="str">
        <f>IFERROR(VLOOKUP(H5,[4]Referencias!$A$2:$F$671,6,FALSE),"")</f>
        <v>PB- 04</v>
      </c>
      <c r="F5" s="62">
        <f>IFERROR(VLOOKUP(I5,[4]Referencias!$A$2:$T$800,20,FALSE),"")</f>
        <v>222053</v>
      </c>
      <c r="G5" s="62" t="s">
        <v>604</v>
      </c>
      <c r="H5" s="62" t="s">
        <v>215</v>
      </c>
      <c r="I5" s="62" t="s">
        <v>215</v>
      </c>
      <c r="J5" s="62"/>
      <c r="K5" s="62" t="s">
        <v>605</v>
      </c>
      <c r="L5" s="62" t="str">
        <f>IFERROR(VLOOKUP(M5,[4]Referencias!$X$2:$Y$139,2,FALSE),"")</f>
        <v>Inhibidor de incrustaciones</v>
      </c>
      <c r="M5" s="62" t="s">
        <v>614</v>
      </c>
      <c r="N5" s="62">
        <f>IFERROR(VLOOKUP(M5,[4]Referencias!$K$2:$L$138,2,FALSE),"")</f>
        <v>50601018</v>
      </c>
      <c r="O5" s="62">
        <f>IFERROR(VLOOKUP(I5,'[4]Control Producción'!$B$13:$L$408,4,FALSE),0)</f>
        <v>15.3</v>
      </c>
      <c r="P5" s="62">
        <f>IFERROR(VLOOKUP(I5,'[4]Control Producción'!$B$13:$L$408,5,FALSE),0)</f>
        <v>0.76500000000000001</v>
      </c>
      <c r="Q5" s="62">
        <f>IFERROR(VLOOKUP(I5,'[4]Control Producción'!$B$13:$L$408,7,FALSE),0)</f>
        <v>14.535</v>
      </c>
      <c r="R5" s="62">
        <f>IFERROR(VLOOKUP(I5,'[4]Control Producción'!$B$13:$L$408,8,FALSE),0)</f>
        <v>2</v>
      </c>
      <c r="S5" s="62">
        <f t="shared" si="0"/>
        <v>1.1599999999999999</v>
      </c>
      <c r="T5" s="62">
        <v>80</v>
      </c>
      <c r="U5" s="62" t="s">
        <v>606</v>
      </c>
      <c r="V5" s="62" t="s">
        <v>607</v>
      </c>
      <c r="W5" s="62">
        <f t="shared" si="10"/>
        <v>29</v>
      </c>
      <c r="X5" s="62">
        <f>+_xlfn.IFS(BC5="p",0,AL5="Continua",'CM 4600011377 (Producto)'!$H$13,AL5="Batch",VLOOKUP(BD5,'BATCH Total'!$K$2:$M$600,3,FALSE))</f>
        <v>29</v>
      </c>
      <c r="Y5" s="62">
        <f t="shared" si="1"/>
        <v>33.64</v>
      </c>
      <c r="Z5" s="64">
        <f>+IFERROR(IF(BC5="P",0,IF(V5="continua",VLOOKUP(BD5,'KPI Aplicaciones'!$A$9:$H$177,6,FALSE),S5*X5)),0)</f>
        <v>22.30769230769231</v>
      </c>
      <c r="AA5" s="64">
        <f t="shared" si="2"/>
        <v>22.31</v>
      </c>
      <c r="AB5" s="65">
        <v>43797</v>
      </c>
      <c r="AC5" s="62" t="s">
        <v>608</v>
      </c>
      <c r="AD5" s="65">
        <v>43797</v>
      </c>
      <c r="AE5" s="62" t="s">
        <v>628</v>
      </c>
      <c r="AF5" s="62" t="s">
        <v>609</v>
      </c>
      <c r="AG5" s="62"/>
      <c r="AH5" s="62"/>
      <c r="AI5" s="62"/>
      <c r="AJ5" s="62"/>
      <c r="AK5" s="62" t="str">
        <f>IFERROR(VLOOKUP(I5,'[4]Control Producción'!$B$13:$K$406,10,FALSE),"")</f>
        <v>Cavidad Progresiva</v>
      </c>
      <c r="AL5" s="62" t="str">
        <f t="shared" si="3"/>
        <v>Continua</v>
      </c>
      <c r="AM5" s="62" t="s">
        <v>610</v>
      </c>
      <c r="AN5" s="62" t="s">
        <v>607</v>
      </c>
      <c r="AO5" s="62">
        <f>_xlfn.IFS(L5="Inhibidor de corrosión",T5*Q5/1000,L5="Inhibidor de incrustaciones",T5*Q5/1000,L5="Biocida",T5*Q5/1000,L5="Inhibidor de corrosión/incrustaciones",T5*Q5/1000,L5="Inhibidor de parafinas y asfaltenos",T5*P5/1000,L5="Inhibidor de parafinas",T5*P5/1000,L5="Inhibidor de asfaltenos",T5*P5/1000,L5="Reductor de fricción",T5*P5/1000,L5="Encapsulado",0,L5="Inhibidor de hidratos",VLOOKUP(I5,[4]Intermedia!$B$485:$E$502,4,FALSE),L5="Secuestrante de sulfhídrico",VLOOKUP(I5,[4]Intermedia!$B$485:$E$502,4,FALSE))</f>
        <v>1.1628000000000001</v>
      </c>
      <c r="AP5" s="62">
        <f t="shared" si="4"/>
        <v>1.1599999999999999</v>
      </c>
      <c r="AQ5" s="62">
        <f t="shared" si="5"/>
        <v>20</v>
      </c>
      <c r="AR5" s="62">
        <f t="shared" si="6"/>
        <v>1.1599999999999999</v>
      </c>
      <c r="AS5" s="66">
        <v>0.2</v>
      </c>
      <c r="AT5" s="62" cm="1">
        <f t="array" ref="AT5">IFERROR(ROUND(IF(AL5="Continua",AO5*_xlfn.IFS(AS5=100%,1,AS5=20%,5,AS5=50%,2),IF(AL5="Batch",IF(AM5="M",30,IF(AM5="Q",15,7))*AO5)),0),"")</f>
        <v>6</v>
      </c>
      <c r="AU5" s="62">
        <f t="shared" si="7"/>
        <v>20</v>
      </c>
      <c r="AV5" s="62">
        <f t="shared" si="8"/>
        <v>6</v>
      </c>
      <c r="AW5" s="62" t="s">
        <v>629</v>
      </c>
      <c r="AX5" s="62">
        <v>1</v>
      </c>
      <c r="AY5" s="67">
        <f ca="1">IFERROR(TODAY()-VLOOKUP(H5,[4]IDEF!$A$6:$H$1602,8,FALSE),"S/D")</f>
        <v>1492</v>
      </c>
      <c r="AZ5" s="62" t="str">
        <f>IFERROR(VLOOKUP(H5,'[4]Control Producción'!$B$13:$L$406,11,FALSE),"S/C")</f>
        <v>A</v>
      </c>
      <c r="BA5" s="62" t="str">
        <f t="shared" si="9"/>
        <v>PB- 04</v>
      </c>
      <c r="BB5" s="62" t="str">
        <f>IFERROR(VLOOKUP(I5,[4]Referencias!$A$2:$Z$800,26,FALSE),"")</f>
        <v>Punta Barda</v>
      </c>
      <c r="BC5" s="62"/>
      <c r="BD5" s="125" t="str">
        <f t="shared" si="11"/>
        <v>PuB.a-166[00]aIC5087A</v>
      </c>
    </row>
    <row r="6" spans="1:56" ht="15" customHeight="1" x14ac:dyDescent="0.25">
      <c r="A6" s="62" t="s">
        <v>601</v>
      </c>
      <c r="B6" s="63">
        <v>45261</v>
      </c>
      <c r="C6" s="62" t="s">
        <v>602</v>
      </c>
      <c r="D6" s="62" t="s">
        <v>603</v>
      </c>
      <c r="E6" s="62" t="str">
        <f>IFERROR(VLOOKUP(H6,[4]Referencias!$A$2:$F$671,6,FALSE),"")</f>
        <v>PB- 01</v>
      </c>
      <c r="F6" s="62">
        <f>IFERROR(VLOOKUP(I6,[4]Referencias!$A$2:$T$800,20,FALSE),"")</f>
        <v>222053</v>
      </c>
      <c r="G6" s="62" t="s">
        <v>616</v>
      </c>
      <c r="H6" s="62" t="s">
        <v>630</v>
      </c>
      <c r="I6" s="62" t="s">
        <v>630</v>
      </c>
      <c r="J6" s="62"/>
      <c r="K6" s="62" t="s">
        <v>618</v>
      </c>
      <c r="L6" s="62" t="str">
        <f>IFERROR(VLOOKUP(M6,[4]Referencias!$X$2:$Y$139,2,FALSE),"")</f>
        <v>Reductor de fricción</v>
      </c>
      <c r="M6" s="62" t="s">
        <v>631</v>
      </c>
      <c r="N6" s="62">
        <f>IFERROR(VLOOKUP(M6,[4]Referencias!$K$2:$L$138,2,FALSE),"")</f>
        <v>50600814</v>
      </c>
      <c r="O6" s="62">
        <f>IFERROR(VLOOKUP(I6,'[4]Control Producción'!$B$13:$L$408,4,FALSE),0)</f>
        <v>27.2</v>
      </c>
      <c r="P6" s="62">
        <f>IFERROR(VLOOKUP(I6,'[4]Control Producción'!$B$13:$L$408,5,FALSE),0)</f>
        <v>2.9380000000000002</v>
      </c>
      <c r="Q6" s="62">
        <f>IFERROR(VLOOKUP(I6,'[4]Control Producción'!$B$13:$L$408,7,FALSE),0)</f>
        <v>24.262</v>
      </c>
      <c r="R6" s="62">
        <f>IFERROR(VLOOKUP(I6,'[4]Control Producción'!$B$13:$L$408,8,FALSE),0)</f>
        <v>2</v>
      </c>
      <c r="S6" s="62">
        <f t="shared" si="0"/>
        <v>3.23</v>
      </c>
      <c r="T6" s="62">
        <v>1100</v>
      </c>
      <c r="U6" s="62" t="s">
        <v>632</v>
      </c>
      <c r="V6" s="62" t="s">
        <v>607</v>
      </c>
      <c r="W6" s="62">
        <f t="shared" si="10"/>
        <v>29</v>
      </c>
      <c r="X6" s="62">
        <f>+_xlfn.IFS(BC6="p",0,AL6="Continua",'CM 4600011377 (Producto)'!$H$13,AL6="Batch",VLOOKUP(BD6,'BATCH Total'!$K$2:$M$600,3,FALSE))</f>
        <v>29</v>
      </c>
      <c r="Y6" s="62">
        <f t="shared" si="1"/>
        <v>93.67</v>
      </c>
      <c r="Z6" s="64">
        <f>+IFERROR(IF(BC6="P",0,IF(V6="continua",VLOOKUP(BD6,'KPI Aplicaciones'!$A$9:$H$177,6,FALSE),S6*X6)),0)</f>
        <v>147.23076923076923</v>
      </c>
      <c r="AA6" s="64">
        <f t="shared" si="2"/>
        <v>93.67</v>
      </c>
      <c r="AB6" s="65">
        <v>41403</v>
      </c>
      <c r="AC6" s="62" t="s">
        <v>608</v>
      </c>
      <c r="AD6" s="65">
        <v>43900</v>
      </c>
      <c r="AE6" s="62" t="s">
        <v>633</v>
      </c>
      <c r="AF6" s="62" t="s">
        <v>609</v>
      </c>
      <c r="AG6" s="62"/>
      <c r="AH6" s="62"/>
      <c r="AI6" s="62"/>
      <c r="AJ6" s="62"/>
      <c r="AK6" s="62" t="str">
        <f>IFERROR(VLOOKUP(I6,'[4]Control Producción'!$B$13:$K$406,10,FALSE),"")</f>
        <v>Cavidad Progresiva</v>
      </c>
      <c r="AL6" s="62" t="str">
        <f t="shared" si="3"/>
        <v>Continua</v>
      </c>
      <c r="AM6" s="62" t="s">
        <v>610</v>
      </c>
      <c r="AN6" s="62" t="s">
        <v>622</v>
      </c>
      <c r="AO6" s="62">
        <f>_xlfn.IFS(L6="Inhibidor de corrosión",T6*Q6/1000,L6="Inhibidor de incrustaciones",T6*Q6/1000,L6="Biocida",T6*Q6/1000,L6="Inhibidor de corrosión/incrustaciones",T6*Q6/1000,L6="Inhibidor de parafinas y asfaltenos",T6*P6/1000,L6="Inhibidor de parafinas",T6*P6/1000,L6="Inhibidor de asfaltenos",T6*P6/1000,L6="Reductor de fricción",T6*P6/1000,L6="Encapsulado",0,L6="Inhibidor de hidratos",VLOOKUP(I6,[4]Intermedia!$B$485:$E$502,4,FALSE),L6="Secuestrante de sulfhídrico",VLOOKUP(I6,[4]Intermedia!$B$485:$E$502,4,FALSE))</f>
        <v>3.2318000000000002</v>
      </c>
      <c r="AP6" s="62">
        <f t="shared" si="4"/>
        <v>3.23</v>
      </c>
      <c r="AQ6" s="62">
        <f t="shared" si="5"/>
        <v>20</v>
      </c>
      <c r="AR6" s="62">
        <f t="shared" si="6"/>
        <v>3.23</v>
      </c>
      <c r="AS6" s="66">
        <v>1</v>
      </c>
      <c r="AT6" s="62" cm="1">
        <f t="array" ref="AT6">IFERROR(ROUND(IF(AL6="Continua",AO6*_xlfn.IFS(AS6=100%,1,AS6=20%,5,AS6=50%,2),IF(AL6="Batch",IF(AM6="M",30,IF(AM6="Q",15,7))*AO6)),0),"")</f>
        <v>3</v>
      </c>
      <c r="AU6" s="62">
        <f t="shared" si="7"/>
        <v>20</v>
      </c>
      <c r="AV6" s="62">
        <f t="shared" si="8"/>
        <v>3</v>
      </c>
      <c r="AW6" s="62" t="s">
        <v>629</v>
      </c>
      <c r="AX6" s="62">
        <v>1</v>
      </c>
      <c r="AY6" s="67">
        <f ca="1">IFERROR(TODAY()-VLOOKUP(H6,[4]IDEF!$A$6:$H$1602,8,FALSE),"S/D")</f>
        <v>2589</v>
      </c>
      <c r="AZ6" s="62" t="str">
        <f>IFERROR(VLOOKUP(H6,'[4]Control Producción'!$B$13:$L$406,11,FALSE),"S/C")</f>
        <v>A</v>
      </c>
      <c r="BA6" s="62" t="str">
        <f t="shared" si="9"/>
        <v>PB- 01</v>
      </c>
      <c r="BB6" s="62" t="str">
        <f>IFERROR(VLOOKUP(I6,[4]Referencias!$A$2:$Z$800,26,FALSE),"")</f>
        <v>Punta Barda</v>
      </c>
      <c r="BC6" s="62"/>
      <c r="BD6" s="125" t="str">
        <f t="shared" si="11"/>
        <v>PuB.a-171[00]aRFB790</v>
      </c>
    </row>
    <row r="7" spans="1:56" ht="15" customHeight="1" x14ac:dyDescent="0.25">
      <c r="A7" s="62" t="s">
        <v>601</v>
      </c>
      <c r="B7" s="63">
        <v>45261</v>
      </c>
      <c r="C7" s="62" t="s">
        <v>602</v>
      </c>
      <c r="D7" s="62" t="s">
        <v>603</v>
      </c>
      <c r="E7" s="62" t="str">
        <f>IFERROR(VLOOKUP(H7,[4]Referencias!$A$2:$F$671,6,FALSE),"")</f>
        <v>PB- 02</v>
      </c>
      <c r="F7" s="62">
        <f>IFERROR(VLOOKUP(I7,[4]Referencias!$A$2:$T$800,20,FALSE),"")</f>
        <v>222053</v>
      </c>
      <c r="G7" s="62" t="s">
        <v>604</v>
      </c>
      <c r="H7" s="62" t="s">
        <v>634</v>
      </c>
      <c r="I7" s="62" t="s">
        <v>634</v>
      </c>
      <c r="J7" s="62"/>
      <c r="K7" s="62" t="s">
        <v>605</v>
      </c>
      <c r="L7" s="62" t="str">
        <f>IFERROR(VLOOKUP(M7,[4]Referencias!$X$2:$Y$139,2,FALSE),"")</f>
        <v>Inhibidor de corrosión</v>
      </c>
      <c r="M7" s="62" t="s">
        <v>59</v>
      </c>
      <c r="N7" s="62">
        <f>IFERROR(VLOOKUP(M7,[4]Referencias!$K$2:$L$138,2,FALSE),"")</f>
        <v>1000232729</v>
      </c>
      <c r="O7" s="62">
        <f>IFERROR(VLOOKUP(I7,'[4]Control Producción'!$B$13:$L$408,4,FALSE),0)</f>
        <v>130</v>
      </c>
      <c r="P7" s="62">
        <f>IFERROR(VLOOKUP(I7,'[4]Control Producción'!$B$13:$L$408,5,FALSE),0)</f>
        <v>3.25</v>
      </c>
      <c r="Q7" s="62">
        <f>IFERROR(VLOOKUP(I7,'[4]Control Producción'!$B$13:$L$408,7,FALSE),0)</f>
        <v>126.75</v>
      </c>
      <c r="R7" s="62">
        <f>IFERROR(VLOOKUP(I7,'[4]Control Producción'!$B$13:$L$408,8,FALSE),0)</f>
        <v>2</v>
      </c>
      <c r="S7" s="62">
        <f t="shared" si="0"/>
        <v>5.07</v>
      </c>
      <c r="T7" s="62">
        <v>40</v>
      </c>
      <c r="U7" s="62" t="s">
        <v>606</v>
      </c>
      <c r="V7" s="62" t="s">
        <v>607</v>
      </c>
      <c r="W7" s="62">
        <f t="shared" si="10"/>
        <v>29</v>
      </c>
      <c r="X7" s="62">
        <f>+_xlfn.IFS(BC7="p",0,AL7="Continua",'CM 4600011377 (Producto)'!$H$13,AL7="Batch",VLOOKUP(BD7,'BATCH Total'!$K$2:$M$600,3,FALSE))</f>
        <v>0</v>
      </c>
      <c r="Y7" s="62">
        <f t="shared" si="1"/>
        <v>147.03</v>
      </c>
      <c r="Z7" s="64">
        <f>+IFERROR(IF(BC7="P",0,IF(V7="continua",VLOOKUP(BD7,'KPI Aplicaciones'!$A$9:$H$177,6,FALSE),S7*X7)),0)</f>
        <v>0</v>
      </c>
      <c r="AA7" s="64">
        <f t="shared" si="2"/>
        <v>0</v>
      </c>
      <c r="AB7" s="65">
        <v>43179</v>
      </c>
      <c r="AC7" s="62" t="s">
        <v>608</v>
      </c>
      <c r="AD7" s="65">
        <v>44980</v>
      </c>
      <c r="AE7" s="62" t="s">
        <v>998</v>
      </c>
      <c r="AF7" s="62" t="s">
        <v>988</v>
      </c>
      <c r="AG7" s="62"/>
      <c r="AH7" s="62"/>
      <c r="AI7" s="62"/>
      <c r="AJ7" s="62"/>
      <c r="AK7" s="62" t="str">
        <f>IFERROR(VLOOKUP(I7,'[4]Control Producción'!$B$13:$K$406,10,FALSE),"")</f>
        <v>Cavidad Progresiva</v>
      </c>
      <c r="AL7" s="62" t="str">
        <f t="shared" si="3"/>
        <v>Continua</v>
      </c>
      <c r="AM7" s="62" t="s">
        <v>610</v>
      </c>
      <c r="AN7" s="62" t="s">
        <v>611</v>
      </c>
      <c r="AO7" s="62">
        <f>_xlfn.IFS(L7="Inhibidor de corrosión",T7*Q7/1000,L7="Inhibidor de incrustaciones",T7*Q7/1000,L7="Biocida",T7*Q7/1000,L7="Inhibidor de corrosión/incrustaciones",T7*Q7/1000,L7="Inhibidor de parafinas y asfaltenos",T7*P7/1000,L7="Inhibidor de parafinas",T7*P7/1000,L7="Inhibidor de asfaltenos",T7*P7/1000,L7="Reductor de fricción",T7*P7/1000,L7="Encapsulado",0,L7="Inhibidor de hidratos",VLOOKUP(I7,[4]Intermedia!$B$485:$E$502,4,FALSE),L7="Secuestrante de sulfhídrico",VLOOKUP(I7,[4]Intermedia!$B$485:$E$502,4,FALSE))</f>
        <v>5.07</v>
      </c>
      <c r="AP7" s="62">
        <f t="shared" si="4"/>
        <v>5.07</v>
      </c>
      <c r="AQ7" s="62">
        <f t="shared" si="5"/>
        <v>20</v>
      </c>
      <c r="AR7" s="62">
        <f t="shared" si="6"/>
        <v>5.07</v>
      </c>
      <c r="AS7" s="66">
        <v>1</v>
      </c>
      <c r="AT7" s="62" cm="1">
        <f t="array" ref="AT7">IFERROR(ROUND(IF(AL7="Continua",AO7*_xlfn.IFS(AS7=100%,1,AS7=20%,5,AS7=50%,2),IF(AL7="Batch",IF(AM7="M",30,IF(AM7="Q",15,7))*AO7)),0),"")</f>
        <v>5</v>
      </c>
      <c r="AU7" s="62">
        <f t="shared" si="7"/>
        <v>20</v>
      </c>
      <c r="AV7" s="62">
        <f t="shared" si="8"/>
        <v>5</v>
      </c>
      <c r="AW7" s="62" t="s">
        <v>629</v>
      </c>
      <c r="AX7" s="62">
        <v>1</v>
      </c>
      <c r="AY7" s="67">
        <f ca="1">IFERROR(TODAY()-VLOOKUP(H7,[4]IDEF!$A$6:$H$1602,8,FALSE),"S/D")</f>
        <v>2126</v>
      </c>
      <c r="AZ7" s="62" t="str">
        <f>IFERROR(VLOOKUP(H7,'[4]Control Producción'!$B$13:$L$406,11,FALSE),"S/C")</f>
        <v>A</v>
      </c>
      <c r="BA7" s="62" t="str">
        <f t="shared" si="9"/>
        <v>PB- 02</v>
      </c>
      <c r="BB7" s="62" t="str">
        <f>IFERROR(VLOOKUP(I7,[4]Referencias!$A$2:$Z$800,26,FALSE),"")</f>
        <v>Punta Barda</v>
      </c>
      <c r="BC7" s="159" t="s">
        <v>981</v>
      </c>
      <c r="BD7" s="125" t="str">
        <f t="shared" si="11"/>
        <v>PuB-126aCY51W</v>
      </c>
    </row>
    <row r="8" spans="1:56" ht="15" customHeight="1" x14ac:dyDescent="0.25">
      <c r="A8" s="62" t="s">
        <v>601</v>
      </c>
      <c r="B8" s="63">
        <v>45261</v>
      </c>
      <c r="C8" s="62" t="s">
        <v>602</v>
      </c>
      <c r="D8" s="62" t="s">
        <v>603</v>
      </c>
      <c r="E8" s="62" t="str">
        <f>IFERROR(VLOOKUP(H8,[4]Referencias!$A$2:$F$671,6,FALSE),"")</f>
        <v>PB- 04</v>
      </c>
      <c r="F8" s="62">
        <f>IFERROR(VLOOKUP(I8,[4]Referencias!$A$2:$T$800,20,FALSE),"")</f>
        <v>222053</v>
      </c>
      <c r="G8" s="62" t="s">
        <v>616</v>
      </c>
      <c r="H8" s="62" t="s">
        <v>635</v>
      </c>
      <c r="I8" s="62" t="s">
        <v>635</v>
      </c>
      <c r="J8" s="62"/>
      <c r="K8" s="62" t="s">
        <v>618</v>
      </c>
      <c r="L8" s="62" t="str">
        <f>IFERROR(VLOOKUP(M8,[4]Referencias!$X$2:$Y$139,2,FALSE),"")</f>
        <v>Reductor de fricción</v>
      </c>
      <c r="M8" s="62" t="s">
        <v>631</v>
      </c>
      <c r="N8" s="62">
        <f>IFERROR(VLOOKUP(M8,[4]Referencias!$K$2:$L$138,2,FALSE),"")</f>
        <v>50600814</v>
      </c>
      <c r="O8" s="62">
        <f>IFERROR(VLOOKUP(I8,'[4]Control Producción'!$B$13:$L$408,4,FALSE),0)</f>
        <v>26</v>
      </c>
      <c r="P8" s="62">
        <f>IFERROR(VLOOKUP(I8,'[4]Control Producción'!$B$13:$L$408,5,FALSE),0)</f>
        <v>2.34</v>
      </c>
      <c r="Q8" s="62">
        <f>IFERROR(VLOOKUP(I8,'[4]Control Producción'!$B$13:$L$408,7,FALSE),0)</f>
        <v>23.66</v>
      </c>
      <c r="R8" s="62">
        <f>IFERROR(VLOOKUP(I8,'[4]Control Producción'!$B$13:$L$408,8,FALSE),0)</f>
        <v>2</v>
      </c>
      <c r="S8" s="62">
        <f t="shared" si="0"/>
        <v>3.04</v>
      </c>
      <c r="T8" s="62">
        <v>1300</v>
      </c>
      <c r="U8" s="62" t="s">
        <v>632</v>
      </c>
      <c r="V8" s="62" t="s">
        <v>607</v>
      </c>
      <c r="W8" s="62">
        <f t="shared" si="10"/>
        <v>29</v>
      </c>
      <c r="X8" s="62">
        <f>+_xlfn.IFS(BC8="p",0,AL8="Continua",'CM 4600011377 (Producto)'!$H$13,AL8="Batch",VLOOKUP(BD8,'BATCH Total'!$K$2:$M$600,3,FALSE))</f>
        <v>0</v>
      </c>
      <c r="Y8" s="62">
        <f t="shared" si="1"/>
        <v>88.16</v>
      </c>
      <c r="Z8" s="64">
        <f>+IFERROR(IF(BC8="P",0,IF(V8="continua",VLOOKUP(BD8,'KPI Aplicaciones'!$A$9:$H$177,6,FALSE),S8*X8)),0)</f>
        <v>0</v>
      </c>
      <c r="AA8" s="64">
        <f t="shared" si="2"/>
        <v>0</v>
      </c>
      <c r="AB8" s="65">
        <v>44015</v>
      </c>
      <c r="AC8" s="62" t="s">
        <v>608</v>
      </c>
      <c r="AD8" s="65">
        <v>44015</v>
      </c>
      <c r="AE8" s="62" t="s">
        <v>636</v>
      </c>
      <c r="AF8" s="62" t="s">
        <v>609</v>
      </c>
      <c r="AG8" s="62"/>
      <c r="AH8" s="62"/>
      <c r="AI8" s="62"/>
      <c r="AJ8" s="62"/>
      <c r="AK8" s="62" t="str">
        <f>IFERROR(VLOOKUP(I8,'[4]Control Producción'!$B$13:$K$406,10,FALSE),"")</f>
        <v>Cavidad Progresiva</v>
      </c>
      <c r="AL8" s="62" t="str">
        <f t="shared" si="3"/>
        <v>Continua</v>
      </c>
      <c r="AM8" s="62" t="s">
        <v>610</v>
      </c>
      <c r="AN8" s="62" t="s">
        <v>622</v>
      </c>
      <c r="AO8" s="62">
        <f>_xlfn.IFS(L8="Inhibidor de corrosión",T8*Q8/1000,L8="Inhibidor de incrustaciones",T8*Q8/1000,L8="Biocida",T8*Q8/1000,L8="Inhibidor de corrosión/incrustaciones",T8*Q8/1000,L8="Inhibidor de parafinas y asfaltenos",T8*P8/1000,L8="Inhibidor de parafinas",T8*P8/1000,L8="Inhibidor de asfaltenos",T8*P8/1000,L8="Reductor de fricción",T8*P8/1000,L8="Encapsulado",0,L8="Inhibidor de hidratos",VLOOKUP(I8,[4]Intermedia!$B$485:$E$502,4,FALSE),L8="Secuestrante de sulfhídrico",VLOOKUP(I8,[4]Intermedia!$B$485:$E$502,4,FALSE))</f>
        <v>3.0419999999999998</v>
      </c>
      <c r="AP8" s="62">
        <f t="shared" si="4"/>
        <v>3.04</v>
      </c>
      <c r="AQ8" s="62">
        <f t="shared" si="5"/>
        <v>20</v>
      </c>
      <c r="AR8" s="62">
        <f t="shared" si="6"/>
        <v>3.04</v>
      </c>
      <c r="AS8" s="66">
        <v>1</v>
      </c>
      <c r="AT8" s="62" cm="1">
        <f t="array" ref="AT8">IFERROR(ROUND(IF(AL8="Continua",AO8*_xlfn.IFS(AS8=100%,1,AS8=20%,5,AS8=50%,2),IF(AL8="Batch",IF(AM8="M",30,IF(AM8="Q",15,7))*AO8)),0),"")</f>
        <v>3</v>
      </c>
      <c r="AU8" s="62">
        <f t="shared" si="7"/>
        <v>20</v>
      </c>
      <c r="AV8" s="62">
        <f t="shared" si="8"/>
        <v>3</v>
      </c>
      <c r="AW8" s="62" t="s">
        <v>629</v>
      </c>
      <c r="AX8" s="62">
        <v>1</v>
      </c>
      <c r="AY8" s="67">
        <f ca="1">IFERROR(TODAY()-VLOOKUP(H8,[4]IDEF!$A$6:$H$1602,8,FALSE),"S/D")</f>
        <v>1720</v>
      </c>
      <c r="AZ8" s="62" t="str">
        <f>IFERROR(VLOOKUP(H8,'[4]Control Producción'!$B$13:$L$406,11,FALSE),"S/C")</f>
        <v>A</v>
      </c>
      <c r="BA8" s="62" t="str">
        <f t="shared" si="9"/>
        <v>PB- 04</v>
      </c>
      <c r="BB8" s="62" t="str">
        <f>IFERROR(VLOOKUP(I8,[4]Referencias!$A$2:$Z$800,26,FALSE),"")</f>
        <v>Punta Barda</v>
      </c>
      <c r="BC8" s="159" t="s">
        <v>981</v>
      </c>
      <c r="BD8" s="125" t="str">
        <f t="shared" si="11"/>
        <v>PuB-145aRFB790</v>
      </c>
    </row>
    <row r="9" spans="1:56" ht="15" customHeight="1" x14ac:dyDescent="0.25">
      <c r="A9" s="62" t="s">
        <v>601</v>
      </c>
      <c r="B9" s="63">
        <v>45261</v>
      </c>
      <c r="C9" s="62" t="s">
        <v>602</v>
      </c>
      <c r="D9" s="62" t="s">
        <v>603</v>
      </c>
      <c r="E9" s="62" t="str">
        <f>IFERROR(VLOOKUP(H9,[4]Referencias!$A$2:$F$671,6,FALSE),"")</f>
        <v>PB- 03</v>
      </c>
      <c r="F9" s="62">
        <f>IFERROR(VLOOKUP(I9,[4]Referencias!$A$2:$T$800,20,FALSE),"")</f>
        <v>222053</v>
      </c>
      <c r="G9" s="62" t="s">
        <v>616</v>
      </c>
      <c r="H9" s="62" t="s">
        <v>192</v>
      </c>
      <c r="I9" s="62" t="s">
        <v>192</v>
      </c>
      <c r="J9" s="62"/>
      <c r="K9" s="62" t="s">
        <v>618</v>
      </c>
      <c r="L9" s="62" t="str">
        <f>IFERROR(VLOOKUP(M9,[4]Referencias!$X$2:$Y$139,2,FALSE),"")</f>
        <v>Inhibidor de parafinas</v>
      </c>
      <c r="M9" s="62" t="s">
        <v>637</v>
      </c>
      <c r="N9" s="62">
        <f>IFERROR(VLOOKUP(M9,[4]Referencias!$K$2:$L$138,2,FALSE),"")</f>
        <v>1000518676</v>
      </c>
      <c r="O9" s="62">
        <f>IFERROR(VLOOKUP(I9,'[4]Control Producción'!$B$13:$L$408,4,FALSE),0)</f>
        <v>55</v>
      </c>
      <c r="P9" s="62">
        <f>IFERROR(VLOOKUP(I9,'[4]Control Producción'!$B$13:$L$408,5,FALSE),0)</f>
        <v>7.7</v>
      </c>
      <c r="Q9" s="62">
        <f>IFERROR(VLOOKUP(I9,'[4]Control Producción'!$B$13:$L$408,7,FALSE),0)</f>
        <v>47.3</v>
      </c>
      <c r="R9" s="62">
        <f>IFERROR(VLOOKUP(I9,'[4]Control Producción'!$B$13:$L$408,8,FALSE),0)</f>
        <v>10</v>
      </c>
      <c r="S9" s="62">
        <f t="shared" si="0"/>
        <v>6.16</v>
      </c>
      <c r="T9" s="62">
        <v>800</v>
      </c>
      <c r="U9" s="62" t="s">
        <v>632</v>
      </c>
      <c r="V9" s="62" t="s">
        <v>607</v>
      </c>
      <c r="W9" s="62">
        <f t="shared" si="10"/>
        <v>29</v>
      </c>
      <c r="X9" s="62">
        <f>+_xlfn.IFS(BC9="p",0,AL9="Continua",'CM 4600011377 (Producto)'!$H$13,AL9="Batch",VLOOKUP(BD9,'BATCH Total'!$K$2:$M$600,3,FALSE))</f>
        <v>0</v>
      </c>
      <c r="Y9" s="62">
        <f t="shared" si="1"/>
        <v>178.64000000000001</v>
      </c>
      <c r="Z9" s="64">
        <f>+IFERROR(IF(BC9="P",0,IF(V9="continua",VLOOKUP(BD9,'KPI Aplicaciones'!$A$9:$H$177,6,FALSE),S9*X9)),0)</f>
        <v>0</v>
      </c>
      <c r="AA9" s="64">
        <f t="shared" si="2"/>
        <v>0</v>
      </c>
      <c r="AB9" s="65">
        <v>45128</v>
      </c>
      <c r="AC9" s="62" t="s">
        <v>608</v>
      </c>
      <c r="AD9" s="65">
        <v>45127</v>
      </c>
      <c r="AE9" s="62" t="s">
        <v>1168</v>
      </c>
      <c r="AF9" s="62" t="s">
        <v>609</v>
      </c>
      <c r="AG9" s="62"/>
      <c r="AH9" s="62"/>
      <c r="AI9" s="62"/>
      <c r="AJ9" s="62"/>
      <c r="AK9" s="62" t="str">
        <f>IFERROR(VLOOKUP(I9,'[4]Control Producción'!$B$13:$K$406,10,FALSE),"")</f>
        <v>Cavidad Progresiva</v>
      </c>
      <c r="AL9" s="62" t="str">
        <f t="shared" si="3"/>
        <v>Continua</v>
      </c>
      <c r="AM9" s="62" t="s">
        <v>610</v>
      </c>
      <c r="AN9" s="62" t="s">
        <v>622</v>
      </c>
      <c r="AO9" s="62">
        <f>_xlfn.IFS(L9="Inhibidor de corrosión",T9*Q9/1000,L9="Inhibidor de incrustaciones",T9*Q9/1000,L9="Biocida",T9*Q9/1000,L9="Inhibidor de corrosión/incrustaciones",T9*Q9/1000,L9="Inhibidor de parafinas y asfaltenos",T9*P9/1000,L9="Inhibidor de parafinas",T9*P9/1000,L9="Inhibidor de asfaltenos",T9*P9/1000,L9="Reductor de fricción",T9*P9/1000,L9="Encapsulado",0,L9="Inhibidor de hidratos",VLOOKUP(I9,[4]Intermedia!$B$485:$E$502,4,FALSE),L9="Secuestrante de sulfhídrico",VLOOKUP(I9,[4]Intermedia!$B$485:$E$502,4,FALSE))</f>
        <v>6.16</v>
      </c>
      <c r="AP9" s="62">
        <f t="shared" si="4"/>
        <v>6.16</v>
      </c>
      <c r="AQ9" s="62">
        <f t="shared" si="5"/>
        <v>20</v>
      </c>
      <c r="AR9" s="62">
        <f t="shared" si="6"/>
        <v>6.16</v>
      </c>
      <c r="AS9" s="66">
        <v>1</v>
      </c>
      <c r="AT9" s="62" cm="1">
        <f t="array" ref="AT9">IFERROR(ROUND(IF(AL9="Continua",AO9*_xlfn.IFS(AS9=100%,1,AS9=20%,5,AS9=50%,2),IF(AL9="Batch",IF(AM9="M",30,IF(AM9="Q",15,7))*AO9)),0),"")</f>
        <v>6</v>
      </c>
      <c r="AU9" s="62">
        <f t="shared" si="7"/>
        <v>20</v>
      </c>
      <c r="AV9" s="62">
        <f t="shared" si="8"/>
        <v>6</v>
      </c>
      <c r="AW9" s="62" t="s">
        <v>629</v>
      </c>
      <c r="AX9" s="62">
        <v>1</v>
      </c>
      <c r="AY9" s="67">
        <f ca="1">IFERROR(TODAY()-VLOOKUP(H9,[4]IDEF!$A$6:$H$1602,8,FALSE),"S/D")</f>
        <v>1485</v>
      </c>
      <c r="AZ9" s="62" t="str">
        <f>IFERROR(VLOOKUP(H9,'[4]Control Producción'!$B$13:$L$406,11,FALSE),"S/C")</f>
        <v>A</v>
      </c>
      <c r="BA9" s="62" t="str">
        <f t="shared" si="9"/>
        <v>PB- 03</v>
      </c>
      <c r="BB9" s="62" t="str">
        <f>IFERROR(VLOOKUP(I9,[4]Referencias!$A$2:$Z$800,26,FALSE),"")</f>
        <v>Punta Barda</v>
      </c>
      <c r="BC9" s="62" t="s">
        <v>981</v>
      </c>
      <c r="BD9" s="125" t="str">
        <f t="shared" si="11"/>
        <v>PuB-68IPB650</v>
      </c>
    </row>
    <row r="10" spans="1:56" ht="15" customHeight="1" x14ac:dyDescent="0.25">
      <c r="A10" s="62" t="s">
        <v>601</v>
      </c>
      <c r="B10" s="63">
        <v>45261</v>
      </c>
      <c r="C10" s="62" t="s">
        <v>602</v>
      </c>
      <c r="D10" s="62" t="s">
        <v>603</v>
      </c>
      <c r="E10" s="62" t="str">
        <f>IFERROR(VLOOKUP(H10,[4]Referencias!$A$2:$F$671,6,FALSE),"")</f>
        <v>PB- 03</v>
      </c>
      <c r="F10" s="62">
        <f>IFERROR(VLOOKUP(I10,[4]Referencias!$A$2:$T$800,20,FALSE),"")</f>
        <v>222053</v>
      </c>
      <c r="G10" s="62" t="s">
        <v>616</v>
      </c>
      <c r="H10" s="62" t="s">
        <v>192</v>
      </c>
      <c r="I10" s="62" t="s">
        <v>192</v>
      </c>
      <c r="J10" s="62"/>
      <c r="K10" s="62" t="s">
        <v>618</v>
      </c>
      <c r="L10" s="62" t="str">
        <f>IFERROR(VLOOKUP(M10,[4]Referencias!$X$2:$Y$139,2,FALSE),"")</f>
        <v>Inhibidor de parafinas</v>
      </c>
      <c r="M10" s="62" t="s">
        <v>637</v>
      </c>
      <c r="N10" s="62">
        <f>IFERROR(VLOOKUP(M10,[4]Referencias!$K$2:$L$138,2,FALSE),"")</f>
        <v>1000518676</v>
      </c>
      <c r="O10" s="62">
        <f>IFERROR(VLOOKUP(I10,'[4]Control Producción'!$B$13:$L$408,4,FALSE),0)</f>
        <v>55</v>
      </c>
      <c r="P10" s="62">
        <f>IFERROR(VLOOKUP(I10,'[4]Control Producción'!$B$13:$L$408,5,FALSE),0)</f>
        <v>7.7</v>
      </c>
      <c r="Q10" s="62">
        <f>IFERROR(VLOOKUP(I10,'[4]Control Producción'!$B$13:$L$408,7,FALSE),0)</f>
        <v>47.3</v>
      </c>
      <c r="R10" s="62">
        <f>IFERROR(VLOOKUP(I10,'[4]Control Producción'!$B$13:$L$408,8,FALSE),0)</f>
        <v>10</v>
      </c>
      <c r="S10" s="62">
        <f t="shared" si="0"/>
        <v>92.4</v>
      </c>
      <c r="T10" s="62">
        <v>800</v>
      </c>
      <c r="U10" s="62" t="s">
        <v>822</v>
      </c>
      <c r="V10" s="62" t="s">
        <v>821</v>
      </c>
      <c r="W10" s="62">
        <f t="shared" ref="W3:W66" si="12">_xlfn.IFS(AM10="C",31,AM10="M",1,AM10="Q",2,AM10="S",4)</f>
        <v>2</v>
      </c>
      <c r="X10" s="62">
        <f>+_xlfn.IFS(BC10="p",0,AL10="Continua",'CM 4600011377 (Producto)'!$H$13,AL10="Batch",VLOOKUP(BD10,'BATCH Total'!$K$2:$M$600,3,FALSE))</f>
        <v>1</v>
      </c>
      <c r="Y10" s="62">
        <f t="shared" si="1"/>
        <v>184.8</v>
      </c>
      <c r="Z10" s="64">
        <f>+IFERROR(IF(BC10="P",0,IF(V10="continua",VLOOKUP(BD10,'KPI Aplicaciones'!$A$9:$H$177,6,FALSE),S10*X10)),0)</f>
        <v>92.4</v>
      </c>
      <c r="AA10" s="64">
        <f t="shared" si="2"/>
        <v>92.4</v>
      </c>
      <c r="AB10" s="65">
        <v>45128</v>
      </c>
      <c r="AC10" s="62" t="s">
        <v>608</v>
      </c>
      <c r="AD10" s="65">
        <v>45127</v>
      </c>
      <c r="AE10" s="62" t="s">
        <v>1168</v>
      </c>
      <c r="AF10" s="62" t="s">
        <v>609</v>
      </c>
      <c r="AG10" s="62"/>
      <c r="AH10" s="62"/>
      <c r="AI10" s="62"/>
      <c r="AJ10" s="62"/>
      <c r="AK10" s="62" t="str">
        <f>IFERROR(VLOOKUP(I10,'[4]Control Producción'!$B$13:$K$406,10,FALSE),"")</f>
        <v>Cavidad Progresiva</v>
      </c>
      <c r="AL10" s="62" t="str">
        <f t="shared" si="3"/>
        <v>Batch</v>
      </c>
      <c r="AM10" s="62" t="s">
        <v>818</v>
      </c>
      <c r="AN10" s="62" t="s">
        <v>622</v>
      </c>
      <c r="AO10" s="62">
        <f>_xlfn.IFS(L10="Inhibidor de corrosión",T10*Q10/1000,L10="Inhibidor de incrustaciones",T10*Q10/1000,L10="Biocida",T10*Q10/1000,L10="Inhibidor de corrosión/incrustaciones",T10*Q10/1000,L10="Inhibidor de parafinas y asfaltenos",T10*P10/1000,L10="Inhibidor de parafinas",T10*P10/1000,L10="Inhibidor de asfaltenos",T10*P10/1000,L10="Reductor de fricción",T10*P10/1000,L10="Encapsulado",0,L10="Inhibidor de hidratos",VLOOKUP(I10,[4]Intermedia!$B$485:$E$502,4,FALSE),L10="Secuestrante de sulfhídrico",VLOOKUP(I10,[4]Intermedia!$B$485:$E$502,4,FALSE))</f>
        <v>6.16</v>
      </c>
      <c r="AP10" s="62">
        <f t="shared" si="4"/>
        <v>92.4</v>
      </c>
      <c r="AQ10" s="62">
        <f t="shared" si="5"/>
        <v>92.4</v>
      </c>
      <c r="AR10" s="62">
        <f t="shared" si="6"/>
        <v>92.4</v>
      </c>
      <c r="AS10" s="66">
        <v>1</v>
      </c>
      <c r="AT10" s="62" cm="1">
        <f t="array" ref="AT10">IFERROR(ROUND(IF(AL10="Continua",AO10*_xlfn.IFS(AS10=100%,1,AS10=20%,5,AS10=50%,2),IF(AL10="Batch",IF(AM10="M",30,IF(AM10="Q",15,7))*AO10)),0),"")</f>
        <v>92</v>
      </c>
      <c r="AU10" s="62">
        <f t="shared" si="7"/>
        <v>92</v>
      </c>
      <c r="AV10" s="62">
        <f t="shared" si="8"/>
        <v>92</v>
      </c>
      <c r="AW10" s="62" t="s">
        <v>819</v>
      </c>
      <c r="AX10" s="62"/>
      <c r="AY10" s="67">
        <f ca="1">IFERROR(TODAY()-VLOOKUP(H10,[4]IDEF!$A$6:$H$1602,8,FALSE),"S/D")</f>
        <v>1485</v>
      </c>
      <c r="AZ10" s="62" t="str">
        <f>IFERROR(VLOOKUP(H10,'[4]Control Producción'!$B$13:$L$406,11,FALSE),"S/C")</f>
        <v>A</v>
      </c>
      <c r="BA10" s="62" t="str">
        <f t="shared" si="9"/>
        <v>PB- 03</v>
      </c>
      <c r="BB10" s="62" t="str">
        <f>IFERROR(VLOOKUP(I10,[4]Referencias!$A$2:$Z$800,26,FALSE),"")</f>
        <v>Punta Barda</v>
      </c>
      <c r="BD10" s="125" t="str">
        <f t="shared" si="11"/>
        <v>PuB-68IPB650</v>
      </c>
    </row>
    <row r="11" spans="1:56" ht="15" customHeight="1" x14ac:dyDescent="0.25">
      <c r="A11" s="62" t="s">
        <v>601</v>
      </c>
      <c r="B11" s="63">
        <v>45261</v>
      </c>
      <c r="C11" s="62" t="s">
        <v>602</v>
      </c>
      <c r="D11" s="62" t="s">
        <v>603</v>
      </c>
      <c r="E11" s="62" t="str">
        <f>IFERROR(VLOOKUP(H11,[4]Referencias!$A$2:$F$671,6,FALSE),"")</f>
        <v>PB- 03</v>
      </c>
      <c r="F11" s="62">
        <f>IFERROR(VLOOKUP(H11,[4]Referencias!$A$2:$T$800,20,FALSE),"")</f>
        <v>222053</v>
      </c>
      <c r="G11" s="62" t="s">
        <v>616</v>
      </c>
      <c r="H11" s="62" t="s">
        <v>205</v>
      </c>
      <c r="I11" s="62" t="s">
        <v>205</v>
      </c>
      <c r="J11" s="62"/>
      <c r="K11" s="62" t="s">
        <v>618</v>
      </c>
      <c r="L11" s="62" t="str">
        <f>IFERROR(VLOOKUP(M11,[4]Referencias!$X$2:$Y$139,2,FALSE),"")</f>
        <v>Inhibidor de parafinas</v>
      </c>
      <c r="M11" s="62" t="s">
        <v>637</v>
      </c>
      <c r="N11" s="62">
        <f>IFERROR(VLOOKUP(M11,[4]Referencias!$K$2:$L$138,2,FALSE),"")</f>
        <v>1000518676</v>
      </c>
      <c r="O11" s="62">
        <f>IFERROR(VLOOKUP(I11,'[4]Control Producción'!$B$13:$L$408,4,FALSE),0)</f>
        <v>30.5</v>
      </c>
      <c r="P11" s="62">
        <f>IFERROR(VLOOKUP(I11,'[4]Control Producción'!$B$13:$L$408,5,FALSE),0)</f>
        <v>7.5330000000000004</v>
      </c>
      <c r="Q11" s="62">
        <f>IFERROR(VLOOKUP(I11,'[4]Control Producción'!$B$13:$L$408,7,FALSE),0)</f>
        <v>22.966999999999999</v>
      </c>
      <c r="R11" s="62">
        <f>IFERROR(VLOOKUP(I11,'[4]Control Producción'!$B$13:$L$408,8,FALSE),0)</f>
        <v>10</v>
      </c>
      <c r="S11" s="62">
        <f t="shared" si="0"/>
        <v>6.03</v>
      </c>
      <c r="T11" s="62">
        <v>800</v>
      </c>
      <c r="U11" s="62" t="s">
        <v>632</v>
      </c>
      <c r="V11" s="62" t="s">
        <v>607</v>
      </c>
      <c r="W11" s="62">
        <f t="shared" ref="W11:W15" si="13">_xlfn.IFS(AM11="C",29,AM11="M",1,AM11="Q",2,AM11="S",4)</f>
        <v>29</v>
      </c>
      <c r="X11" s="62">
        <f>+_xlfn.IFS(BC11="p",0,AL11="Continua",'CM 4600011377 (Producto)'!$H$13,AL11="Batch",VLOOKUP(BD11,'BATCH Total'!$K$2:$M$600,3,FALSE))</f>
        <v>29</v>
      </c>
      <c r="Y11" s="62">
        <f t="shared" si="1"/>
        <v>174.87</v>
      </c>
      <c r="Z11" s="64">
        <f>+IFERROR(IF(BC11="P",0,IF(V11="continua",VLOOKUP(BD11,'KPI Aplicaciones'!$A$9:$H$177,6,FALSE),S11*X11)),0)</f>
        <v>117.11538461538461</v>
      </c>
      <c r="AA11" s="64">
        <f t="shared" si="2"/>
        <v>117.12</v>
      </c>
      <c r="AB11" s="65">
        <v>44846</v>
      </c>
      <c r="AC11" s="62" t="s">
        <v>608</v>
      </c>
      <c r="AD11" s="65">
        <v>44876</v>
      </c>
      <c r="AE11" s="62" t="s">
        <v>638</v>
      </c>
      <c r="AF11" s="62" t="s">
        <v>609</v>
      </c>
      <c r="AG11" s="62"/>
      <c r="AH11" s="62"/>
      <c r="AI11" s="62"/>
      <c r="AJ11" s="62"/>
      <c r="AK11" s="62" t="str">
        <f>IFERROR(VLOOKUP(I11,'[4]Control Producción'!$B$13:$K$406,10,FALSE),"")</f>
        <v>Cavidad Progresiva</v>
      </c>
      <c r="AL11" s="62" t="str">
        <f t="shared" si="3"/>
        <v>Continua</v>
      </c>
      <c r="AM11" s="62" t="s">
        <v>610</v>
      </c>
      <c r="AN11" s="62" t="s">
        <v>622</v>
      </c>
      <c r="AO11" s="62">
        <f>_xlfn.IFS(L11="Inhibidor de corrosión",T11*Q11/1000,L11="Inhibidor de incrustaciones",T11*Q11/1000,L11="Biocida",T11*Q11/1000,L11="Inhibidor de corrosión/incrustaciones",T11*Q11/1000,L11="Inhibidor de parafinas y asfaltenos",T11*P11/1000,L11="Inhibidor de parafinas",T11*P11/1000,L11="Inhibidor de asfaltenos",T11*P11/1000,L11="Reductor de fricción",T11*P11/1000,L11="Encapsulado",0,L11="Inhibidor de hidratos",VLOOKUP(I11,[4]Intermedia!$B$485:$E$502,4,FALSE),L11="Secuestrante de sulfhídrico",VLOOKUP(I11,[4]Intermedia!$B$485:$E$502,4,FALSE))</f>
        <v>6.0264000000000006</v>
      </c>
      <c r="AP11" s="62">
        <f t="shared" si="4"/>
        <v>6.03</v>
      </c>
      <c r="AQ11" s="62">
        <f t="shared" si="5"/>
        <v>20</v>
      </c>
      <c r="AR11" s="62">
        <f t="shared" si="6"/>
        <v>6.03</v>
      </c>
      <c r="AS11" s="66">
        <v>1</v>
      </c>
      <c r="AT11" s="62" cm="1">
        <f t="array" ref="AT11">IFERROR(ROUND(IF(AL11="Continua",AO11*_xlfn.IFS(AS11=100%,1,AS11=20%,5,AS11=50%,2),IF(AL11="Batch",IF(AM11="M",30,IF(AM11="Q",15,7))*AO11)),0),"")</f>
        <v>6</v>
      </c>
      <c r="AU11" s="62">
        <f t="shared" si="7"/>
        <v>20</v>
      </c>
      <c r="AV11" s="62">
        <f t="shared" si="8"/>
        <v>6</v>
      </c>
      <c r="AW11" s="62" t="s">
        <v>629</v>
      </c>
      <c r="AX11" s="62">
        <v>1</v>
      </c>
      <c r="AY11" s="67">
        <f ca="1">IFERROR(TODAY()-VLOOKUP(H11,[4]IDEF!$A$6:$H$1602,8,FALSE),"S/D")</f>
        <v>1567</v>
      </c>
      <c r="AZ11" s="62" t="str">
        <f>IFERROR(VLOOKUP(H11,'[4]Control Producción'!$B$13:$L$406,11,FALSE),"S/C")</f>
        <v>B</v>
      </c>
      <c r="BA11" s="62" t="str">
        <f t="shared" si="9"/>
        <v>PB- 03</v>
      </c>
      <c r="BB11" s="62" t="str">
        <f>IFERROR(VLOOKUP(I11,[4]Referencias!$A$2:$Z$800,26,FALSE),"")</f>
        <v>Punta Barda</v>
      </c>
      <c r="BC11" s="62"/>
      <c r="BD11" s="125" t="str">
        <f t="shared" si="11"/>
        <v>PuB-105aIPB650</v>
      </c>
    </row>
    <row r="12" spans="1:56" ht="15" customHeight="1" x14ac:dyDescent="0.25">
      <c r="A12" s="62" t="s">
        <v>601</v>
      </c>
      <c r="B12" s="63">
        <v>45261</v>
      </c>
      <c r="C12" s="62" t="s">
        <v>602</v>
      </c>
      <c r="D12" s="62" t="s">
        <v>603</v>
      </c>
      <c r="E12" s="62" t="str">
        <f>IFERROR(VLOOKUP(H12,[4]Referencias!$A$2:$F$671,6,FALSE),"")</f>
        <v>PB- 01</v>
      </c>
      <c r="F12" s="62">
        <f>IFERROR(VLOOKUP(I12,[4]Referencias!$A$2:$T$800,20,FALSE),"")</f>
        <v>222053</v>
      </c>
      <c r="G12" s="62" t="s">
        <v>616</v>
      </c>
      <c r="H12" s="62" t="s">
        <v>639</v>
      </c>
      <c r="I12" s="62" t="s">
        <v>639</v>
      </c>
      <c r="J12" s="62"/>
      <c r="K12" s="62" t="s">
        <v>618</v>
      </c>
      <c r="L12" s="62" t="str">
        <f>IFERROR(VLOOKUP(M12,[4]Referencias!$X$2:$Y$139,2,FALSE),"")</f>
        <v>Inhibidor de parafinas</v>
      </c>
      <c r="M12" s="62" t="s">
        <v>637</v>
      </c>
      <c r="N12" s="62">
        <f>IFERROR(VLOOKUP(M12,[4]Referencias!$K$2:$L$138,2,FALSE),"")</f>
        <v>1000518676</v>
      </c>
      <c r="O12" s="62">
        <f>IFERROR(VLOOKUP(I12,'[4]Control Producción'!$B$13:$L$408,4,FALSE),0)</f>
        <v>4.5999999999999996</v>
      </c>
      <c r="P12" s="62">
        <f>IFERROR(VLOOKUP(I12,'[4]Control Producción'!$B$13:$L$408,5,FALSE),0)</f>
        <v>0.34499999999999997</v>
      </c>
      <c r="Q12" s="62">
        <f>IFERROR(VLOOKUP(I12,'[4]Control Producción'!$B$13:$L$408,7,FALSE),0)</f>
        <v>4.2549999999999999</v>
      </c>
      <c r="R12" s="62">
        <f>IFERROR(VLOOKUP(I12,'[4]Control Producción'!$B$13:$L$408,8,FALSE),0)</f>
        <v>2</v>
      </c>
      <c r="S12" s="62">
        <f t="shared" si="0"/>
        <v>2.0699999999999998</v>
      </c>
      <c r="T12" s="62">
        <v>6000</v>
      </c>
      <c r="U12" s="62" t="s">
        <v>632</v>
      </c>
      <c r="V12" s="62" t="s">
        <v>607</v>
      </c>
      <c r="W12" s="62">
        <f t="shared" si="13"/>
        <v>29</v>
      </c>
      <c r="X12" s="62">
        <f>+_xlfn.IFS(BC12="p",0,AL12="Continua",'CM 4600011377 (Producto)'!$H$13,AL12="Batch",VLOOKUP(BD12,'BATCH Total'!$K$2:$M$600,3,FALSE))</f>
        <v>29</v>
      </c>
      <c r="Y12" s="62">
        <f t="shared" si="1"/>
        <v>60.029999999999994</v>
      </c>
      <c r="Z12" s="64">
        <f>+IFERROR(IF(BC12="P",0,IF(V12="continua",VLOOKUP(BD12,'KPI Aplicaciones'!$A$9:$H$177,6,FALSE),S12*X12)),0)</f>
        <v>150.57692307692309</v>
      </c>
      <c r="AA12" s="64">
        <f t="shared" si="2"/>
        <v>60.03</v>
      </c>
      <c r="AB12" s="65">
        <v>44846</v>
      </c>
      <c r="AC12" s="62" t="s">
        <v>608</v>
      </c>
      <c r="AD12" s="65">
        <v>44876</v>
      </c>
      <c r="AE12" s="62" t="s">
        <v>640</v>
      </c>
      <c r="AF12" s="62" t="s">
        <v>609</v>
      </c>
      <c r="AG12" s="62"/>
      <c r="AH12" s="62"/>
      <c r="AI12" s="62"/>
      <c r="AJ12" s="62"/>
      <c r="AK12" s="62" t="str">
        <f>IFERROR(VLOOKUP(I12,'[4]Control Producción'!$B$13:$K$406,10,FALSE),"")</f>
        <v>Cavidad Progresiva</v>
      </c>
      <c r="AL12" s="62" t="str">
        <f t="shared" si="3"/>
        <v>Continua</v>
      </c>
      <c r="AM12" s="62" t="s">
        <v>610</v>
      </c>
      <c r="AN12" s="62" t="s">
        <v>622</v>
      </c>
      <c r="AO12" s="62">
        <f>_xlfn.IFS(L12="Inhibidor de corrosión",T12*Q12/1000,L12="Inhibidor de incrustaciones",T12*Q12/1000,L12="Biocida",T12*Q12/1000,L12="Inhibidor de corrosión/incrustaciones",T12*Q12/1000,L12="Inhibidor de parafinas y asfaltenos",T12*P12/1000,L12="Inhibidor de parafinas",T12*P12/1000,L12="Inhibidor de asfaltenos",T12*P12/1000,L12="Reductor de fricción",T12*P12/1000,L12="Encapsulado",0,L12="Inhibidor de hidratos",VLOOKUP(I12,[4]Intermedia!$B$485:$E$502,4,FALSE),L12="Secuestrante de sulfhídrico",VLOOKUP(I12,[4]Intermedia!$B$485:$E$502,4,FALSE))</f>
        <v>2.0699999999999998</v>
      </c>
      <c r="AP12" s="62">
        <f t="shared" si="4"/>
        <v>2.0699999999999998</v>
      </c>
      <c r="AQ12" s="62">
        <f t="shared" si="5"/>
        <v>20</v>
      </c>
      <c r="AR12" s="62">
        <f t="shared" si="6"/>
        <v>2.0699999999999998</v>
      </c>
      <c r="AS12" s="66">
        <v>1</v>
      </c>
      <c r="AT12" s="62" cm="1">
        <f t="array" ref="AT12">IFERROR(ROUND(IF(AL12="Continua",AO12*_xlfn.IFS(AS12=100%,1,AS12=20%,5,AS12=50%,2),IF(AL12="Batch",IF(AM12="M",30,IF(AM12="Q",15,7))*AO12)),0),"")</f>
        <v>2</v>
      </c>
      <c r="AU12" s="62">
        <f t="shared" si="7"/>
        <v>20</v>
      </c>
      <c r="AV12" s="62">
        <f t="shared" si="8"/>
        <v>2</v>
      </c>
      <c r="AW12" s="62" t="s">
        <v>629</v>
      </c>
      <c r="AX12" s="62">
        <v>1</v>
      </c>
      <c r="AY12" s="67">
        <f ca="1">IFERROR(TODAY()-VLOOKUP(H12,[4]IDEF!$A$6:$H$1602,8,FALSE),"S/D")</f>
        <v>2039</v>
      </c>
      <c r="AZ12" s="62" t="str">
        <f>IFERROR(VLOOKUP(H12,'[4]Control Producción'!$B$13:$L$406,11,FALSE),"S/C")</f>
        <v>C</v>
      </c>
      <c r="BA12" s="62" t="str">
        <f t="shared" si="9"/>
        <v>PB- 01</v>
      </c>
      <c r="BB12" s="62" t="str">
        <f>IFERROR(VLOOKUP(I12,[4]Referencias!$A$2:$Z$800,26,FALSE),"")</f>
        <v>Punta Barda</v>
      </c>
      <c r="BC12" s="62"/>
      <c r="BD12" s="125" t="str">
        <f t="shared" si="11"/>
        <v>PuB-197[00]aIPB650</v>
      </c>
    </row>
    <row r="13" spans="1:56" ht="15" customHeight="1" x14ac:dyDescent="0.25">
      <c r="A13" s="62" t="s">
        <v>601</v>
      </c>
      <c r="B13" s="63">
        <v>45261</v>
      </c>
      <c r="C13" s="62" t="s">
        <v>602</v>
      </c>
      <c r="D13" s="62" t="s">
        <v>603</v>
      </c>
      <c r="E13" s="62" t="str">
        <f>IFERROR(VLOOKUP(H13,[4]Referencias!$A$2:$F$671,6,FALSE),"")</f>
        <v>PB- 04</v>
      </c>
      <c r="F13" s="62">
        <f>IFERROR(VLOOKUP(I13,[4]Referencias!$A$2:$T$800,20,FALSE),"")</f>
        <v>222053</v>
      </c>
      <c r="G13" s="62" t="s">
        <v>604</v>
      </c>
      <c r="H13" s="62" t="s">
        <v>641</v>
      </c>
      <c r="I13" s="62" t="s">
        <v>641</v>
      </c>
      <c r="J13" s="62"/>
      <c r="K13" s="62" t="s">
        <v>605</v>
      </c>
      <c r="L13" s="62" t="str">
        <f>IFERROR(VLOOKUP(M13,[4]Referencias!$X$2:$Y$139,2,FALSE),"")</f>
        <v>Inhibidor de corrosión</v>
      </c>
      <c r="M13" s="62" t="s">
        <v>59</v>
      </c>
      <c r="N13" s="62">
        <f>IFERROR(VLOOKUP(M13,[4]Referencias!$K$2:$L$138,2,FALSE),"")</f>
        <v>1000232729</v>
      </c>
      <c r="O13" s="62">
        <f>IFERROR(VLOOKUP(I13,'[4]Control Producción'!$B$13:$L$408,4,FALSE),0)</f>
        <v>5.5</v>
      </c>
      <c r="P13" s="62">
        <f>IFERROR(VLOOKUP(I13,'[4]Control Producción'!$B$13:$L$408,5,FALSE),0)</f>
        <v>0.99</v>
      </c>
      <c r="Q13" s="62">
        <f>IFERROR(VLOOKUP(I13,'[4]Control Producción'!$B$13:$L$408,7,FALSE),0)</f>
        <v>4.51</v>
      </c>
      <c r="R13" s="62">
        <f>IFERROR(VLOOKUP(I13,'[4]Control Producción'!$B$13:$L$408,8,FALSE),0)</f>
        <v>2</v>
      </c>
      <c r="S13" s="62">
        <f t="shared" si="0"/>
        <v>4.0599999999999996</v>
      </c>
      <c r="T13" s="62">
        <v>900</v>
      </c>
      <c r="U13" s="62" t="s">
        <v>606</v>
      </c>
      <c r="V13" s="62" t="s">
        <v>607</v>
      </c>
      <c r="W13" s="62">
        <f t="shared" si="13"/>
        <v>29</v>
      </c>
      <c r="X13" s="62">
        <f>+_xlfn.IFS(BC13="p",0,AL13="Continua",'CM 4600011377 (Producto)'!$H$13,AL13="Batch",VLOOKUP(BD13,'BATCH Total'!$K$2:$M$600,3,FALSE))</f>
        <v>0</v>
      </c>
      <c r="Y13" s="62">
        <f t="shared" si="1"/>
        <v>117.74</v>
      </c>
      <c r="Z13" s="64">
        <f>+IFERROR(IF(BC13="P",0,IF(V13="continua",VLOOKUP(BD13,'KPI Aplicaciones'!$A$9:$H$177,6,FALSE),S13*X13)),0)</f>
        <v>0</v>
      </c>
      <c r="AA13" s="64">
        <f t="shared" si="2"/>
        <v>0</v>
      </c>
      <c r="AB13" s="65">
        <v>43160</v>
      </c>
      <c r="AC13" s="62" t="s">
        <v>608</v>
      </c>
      <c r="AD13" s="65">
        <v>44503</v>
      </c>
      <c r="AE13" s="62" t="s">
        <v>642</v>
      </c>
      <c r="AF13" s="62" t="s">
        <v>609</v>
      </c>
      <c r="AG13" s="62"/>
      <c r="AH13" s="62"/>
      <c r="AI13" s="62"/>
      <c r="AJ13" s="62"/>
      <c r="AK13" s="62" t="str">
        <f>IFERROR(VLOOKUP(I13,'[4]Control Producción'!$B$13:$K$406,10,FALSE),"")</f>
        <v>Bombeo Mecánico</v>
      </c>
      <c r="AL13" s="62" t="str">
        <f t="shared" si="3"/>
        <v>Continua</v>
      </c>
      <c r="AM13" s="62" t="s">
        <v>610</v>
      </c>
      <c r="AN13" s="62" t="s">
        <v>611</v>
      </c>
      <c r="AO13" s="62">
        <f>_xlfn.IFS(L13="Inhibidor de corrosión",T13*Q13/1000,L13="Inhibidor de incrustaciones",T13*Q13/1000,L13="Biocida",T13*Q13/1000,L13="Inhibidor de corrosión/incrustaciones",T13*Q13/1000,L13="Inhibidor de parafinas y asfaltenos",T13*P13/1000,L13="Inhibidor de parafinas",T13*P13/1000,L13="Inhibidor de asfaltenos",T13*P13/1000,L13="Reductor de fricción",T13*P13/1000,L13="Encapsulado",0,L13="Inhibidor de hidratos",VLOOKUP(I13,[4]Intermedia!$B$485:$E$502,4,FALSE),L13="Secuestrante de sulfhídrico",VLOOKUP(I13,[4]Intermedia!$B$485:$E$502,4,FALSE))</f>
        <v>4.0590000000000002</v>
      </c>
      <c r="AP13" s="62">
        <f t="shared" si="4"/>
        <v>4.0599999999999996</v>
      </c>
      <c r="AQ13" s="62">
        <f t="shared" si="5"/>
        <v>20</v>
      </c>
      <c r="AR13" s="62">
        <f t="shared" si="6"/>
        <v>4.0599999999999996</v>
      </c>
      <c r="AS13" s="66">
        <v>1</v>
      </c>
      <c r="AT13" s="62" cm="1">
        <f t="array" ref="AT13">IFERROR(ROUND(IF(AL13="Continua",AO13*_xlfn.IFS(AS13=100%,1,AS13=20%,5,AS13=50%,2),IF(AL13="Batch",IF(AM13="M",30,IF(AM13="Q",15,7))*AO13)),0),"")</f>
        <v>4</v>
      </c>
      <c r="AU13" s="62">
        <f t="shared" si="7"/>
        <v>20</v>
      </c>
      <c r="AV13" s="62">
        <f t="shared" si="8"/>
        <v>4</v>
      </c>
      <c r="AW13" s="62" t="s">
        <v>629</v>
      </c>
      <c r="AX13" s="62">
        <v>1</v>
      </c>
      <c r="AY13" s="67">
        <f ca="1">IFERROR(TODAY()-VLOOKUP(H13,[4]IDEF!$A$6:$H$1602,8,FALSE),"S/D")</f>
        <v>2011</v>
      </c>
      <c r="AZ13" s="62" t="str">
        <f>IFERROR(VLOOKUP(H13,'[4]Control Producción'!$B$13:$L$406,11,FALSE),"S/C")</f>
        <v>B</v>
      </c>
      <c r="BA13" s="62" t="str">
        <f t="shared" si="9"/>
        <v>PB- 04</v>
      </c>
      <c r="BB13" s="62" t="str">
        <f>IFERROR(VLOOKUP(I13,[4]Referencias!$A$2:$Z$800,26,FALSE),"")</f>
        <v>Punta Barda</v>
      </c>
      <c r="BC13" s="159" t="s">
        <v>981</v>
      </c>
      <c r="BD13" s="125" t="str">
        <f t="shared" si="11"/>
        <v>PuB-157[00]aCY51W</v>
      </c>
    </row>
    <row r="14" spans="1:56" ht="15" customHeight="1" x14ac:dyDescent="0.25">
      <c r="A14" s="62" t="s">
        <v>601</v>
      </c>
      <c r="B14" s="63">
        <v>45261</v>
      </c>
      <c r="C14" s="62" t="s">
        <v>602</v>
      </c>
      <c r="D14" s="62" t="s">
        <v>603</v>
      </c>
      <c r="E14" s="62" t="str">
        <f>IFERROR(VLOOKUP(H14,[4]Referencias!$A$2:$F$671,6,FALSE),"")</f>
        <v>PTA BARDA 114</v>
      </c>
      <c r="F14" s="62">
        <f>IFERROR(VLOOKUP(I14,[4]Referencias!$A$2:$T$800,20,FALSE),"")</f>
        <v>222053</v>
      </c>
      <c r="G14" s="62" t="s">
        <v>604</v>
      </c>
      <c r="H14" s="62" t="s">
        <v>643</v>
      </c>
      <c r="I14" s="62" t="s">
        <v>643</v>
      </c>
      <c r="J14" s="62"/>
      <c r="K14" s="62" t="s">
        <v>618</v>
      </c>
      <c r="L14" s="62" t="str">
        <f>IFERROR(VLOOKUP(M14,[4]Referencias!$X$2:$Y$139,2,FALSE),"")</f>
        <v>Inhibidor de parafinas</v>
      </c>
      <c r="M14" s="62" t="s">
        <v>644</v>
      </c>
      <c r="N14" s="62">
        <f>IFERROR(VLOOKUP(M14,[4]Referencias!$K$2:$L$138,2,FALSE),"")</f>
        <v>1000020984</v>
      </c>
      <c r="O14" s="62">
        <f>IFERROR(VLOOKUP(I14,'[4]Control Producción'!$B$13:$L$408,4,FALSE),0)</f>
        <v>9</v>
      </c>
      <c r="P14" s="62">
        <f>IFERROR(VLOOKUP(I14,'[4]Control Producción'!$B$13:$L$408,5,FALSE),0)</f>
        <v>2.61</v>
      </c>
      <c r="Q14" s="62">
        <f>IFERROR(VLOOKUP(I14,'[4]Control Producción'!$B$13:$L$408,7,FALSE),0)</f>
        <v>6.39</v>
      </c>
      <c r="R14" s="62">
        <f>IFERROR(VLOOKUP(I14,'[4]Control Producción'!$B$13:$L$408,8,FALSE),0)</f>
        <v>2</v>
      </c>
      <c r="S14" s="62">
        <f t="shared" si="0"/>
        <v>6.53</v>
      </c>
      <c r="T14" s="62">
        <v>2500</v>
      </c>
      <c r="U14" s="62" t="s">
        <v>632</v>
      </c>
      <c r="V14" s="62" t="s">
        <v>607</v>
      </c>
      <c r="W14" s="62">
        <f t="shared" si="13"/>
        <v>29</v>
      </c>
      <c r="X14" s="62">
        <f>+_xlfn.IFS(BC14="p",0,AL14="Continua",'CM 4600011377 (Producto)'!$H$13,AL14="Batch",VLOOKUP(BD14,'BATCH Total'!$K$2:$M$600,3,FALSE))</f>
        <v>29</v>
      </c>
      <c r="Y14" s="62">
        <f>W14*S14</f>
        <v>189.37</v>
      </c>
      <c r="Z14" s="64">
        <f>+IFERROR(IF(BC14="P",0,IF(V14="continua",VLOOKUP(BD14,'KPI Aplicaciones'!$A$9:$H$177,6,FALSE),S14*X14)),0)</f>
        <v>0</v>
      </c>
      <c r="AA14" s="64">
        <f t="shared" si="2"/>
        <v>0</v>
      </c>
      <c r="AB14" s="65">
        <v>44300</v>
      </c>
      <c r="AC14" s="62" t="s">
        <v>608</v>
      </c>
      <c r="AD14" s="65">
        <v>44998</v>
      </c>
      <c r="AE14" s="62" t="s">
        <v>999</v>
      </c>
      <c r="AF14" s="62" t="s">
        <v>609</v>
      </c>
      <c r="AG14" s="62"/>
      <c r="AH14" s="62"/>
      <c r="AI14" s="62"/>
      <c r="AJ14" s="62"/>
      <c r="AK14" s="62" t="str">
        <f>IFERROR(VLOOKUP(I14,'[4]Control Producción'!$B$13:$K$406,10,FALSE),"")</f>
        <v>Cavidad Progresiva</v>
      </c>
      <c r="AL14" s="62" t="str">
        <f t="shared" si="3"/>
        <v>Continua</v>
      </c>
      <c r="AM14" s="62" t="s">
        <v>610</v>
      </c>
      <c r="AN14" s="62" t="s">
        <v>622</v>
      </c>
      <c r="AO14" s="62">
        <f>_xlfn.IFS(L14="Inhibidor de corrosión",T14*Q14/1000,L14="Inhibidor de incrustaciones",T14*Q14/1000,L14="Biocida",T14*Q14/1000,L14="Inhibidor de corrosión/incrustaciones",T14*Q14/1000,L14="Inhibidor de parafinas y asfaltenos",T14*P14/1000,L14="Inhibidor de parafinas",T14*P14/1000,L14="Inhibidor de asfaltenos",T14*P14/1000,L14="Reductor de fricción",T14*P14/1000,L14="Encapsulado",0,L14="Inhibidor de hidratos",VLOOKUP(I14,[4]Intermedia!$B$485:$E$502,4,FALSE),L14="Secuestrante de sulfhídrico",VLOOKUP(I14,[4]Intermedia!$B$485:$E$502,4,FALSE))</f>
        <v>6.5250000000000004</v>
      </c>
      <c r="AP14" s="62">
        <f t="shared" si="4"/>
        <v>6.53</v>
      </c>
      <c r="AQ14" s="62">
        <f t="shared" si="5"/>
        <v>20</v>
      </c>
      <c r="AR14" s="62">
        <f t="shared" si="6"/>
        <v>6.53</v>
      </c>
      <c r="AS14" s="66">
        <v>1</v>
      </c>
      <c r="AT14" s="62" cm="1">
        <f t="array" ref="AT14">IFERROR(ROUND(IF(AL14="Continua",AO14*_xlfn.IFS(AS14=100%,1,AS14=20%,5,AS14=50%,2),IF(AL14="Batch",IF(AM14="M",30,IF(AM14="Q",15,7))*AO14)),0),"")</f>
        <v>7</v>
      </c>
      <c r="AU14" s="62">
        <f t="shared" si="7"/>
        <v>20</v>
      </c>
      <c r="AV14" s="62">
        <f t="shared" si="8"/>
        <v>7</v>
      </c>
      <c r="AW14" s="62" t="s">
        <v>629</v>
      </c>
      <c r="AX14" s="62">
        <v>1</v>
      </c>
      <c r="AY14" s="67">
        <f ca="1">IFERROR(TODAY()-VLOOKUP(H14,[4]IDEF!$A$6:$H$1602,8,FALSE),"S/D")</f>
        <v>1522</v>
      </c>
      <c r="AZ14" s="62" t="str">
        <f>IFERROR(VLOOKUP(H14,'[4]Control Producción'!$B$13:$L$406,11,FALSE),"S/C")</f>
        <v>B</v>
      </c>
      <c r="BA14" s="62" t="str">
        <f t="shared" si="9"/>
        <v>PTA BARDA 114</v>
      </c>
      <c r="BB14" s="62" t="str">
        <f>IFERROR(VLOOKUP(I14,[4]Referencias!$A$2:$Z$800,26,FALSE),"")</f>
        <v>Punta Barda</v>
      </c>
      <c r="BC14" s="62"/>
      <c r="BD14" s="125" t="str">
        <f t="shared" si="11"/>
        <v>PuB-181aIPB530</v>
      </c>
    </row>
    <row r="15" spans="1:56" ht="15" customHeight="1" x14ac:dyDescent="0.25">
      <c r="A15" s="62" t="s">
        <v>601</v>
      </c>
      <c r="B15" s="63">
        <v>45261</v>
      </c>
      <c r="C15" s="62" t="s">
        <v>602</v>
      </c>
      <c r="D15" s="62" t="s">
        <v>603</v>
      </c>
      <c r="E15" s="62" t="str">
        <f>IFERROR(VLOOKUP(H15,[4]Referencias!$A$2:$F$671,6,FALSE),"")</f>
        <v>PB- 04</v>
      </c>
      <c r="F15" s="62">
        <f>IFERROR(VLOOKUP(I15,[4]Referencias!$A$2:$T$800,20,FALSE),"")</f>
        <v>222053</v>
      </c>
      <c r="G15" s="62" t="s">
        <v>604</v>
      </c>
      <c r="H15" s="62" t="s">
        <v>1166</v>
      </c>
      <c r="I15" s="62" t="s">
        <v>1166</v>
      </c>
      <c r="J15" s="62"/>
      <c r="K15" s="62" t="s">
        <v>605</v>
      </c>
      <c r="L15" s="62" t="str">
        <f>IFERROR(VLOOKUP(M15,[4]Referencias!$X$2:$Y$139,2,FALSE),"")</f>
        <v>Biocida</v>
      </c>
      <c r="M15" s="62" t="s">
        <v>68</v>
      </c>
      <c r="N15" s="62">
        <f>IFERROR(VLOOKUP(M15,[4]Referencias!$K$2:$L$138,2,FALSE),"")</f>
        <v>50600926</v>
      </c>
      <c r="O15" s="62">
        <f>IFERROR(VLOOKUP(I15,'[4]Control Producción'!$B$13:$L$408,4,FALSE),0)</f>
        <v>12.9</v>
      </c>
      <c r="P15" s="62">
        <f>IFERROR(VLOOKUP(I15,'[4]Control Producción'!$B$13:$L$408,5,FALSE),0)</f>
        <v>5.6760000000000002</v>
      </c>
      <c r="Q15" s="62">
        <f>IFERROR(VLOOKUP(I15,'[4]Control Producción'!$B$13:$L$408,7,FALSE),0)</f>
        <v>7.2240000000000002</v>
      </c>
      <c r="R15" s="62">
        <f>IFERROR(VLOOKUP(I15,'[4]Control Producción'!$B$13:$L$408,8,FALSE),0)</f>
        <v>2</v>
      </c>
      <c r="S15" s="62">
        <f t="shared" si="0"/>
        <v>20.59</v>
      </c>
      <c r="T15" s="62">
        <v>190</v>
      </c>
      <c r="U15" s="62" t="s">
        <v>815</v>
      </c>
      <c r="V15" s="62" t="s">
        <v>821</v>
      </c>
      <c r="W15" s="62">
        <f t="shared" si="13"/>
        <v>2</v>
      </c>
      <c r="X15" s="62">
        <f>+_xlfn.IFS(BC15="p",0,AL15="Continua",'CM 4600011377 (Producto)'!$H$13,AL15="Batch",VLOOKUP(BD15,'BATCH Total'!$K$2:$M$600,3,FALSE))</f>
        <v>0</v>
      </c>
      <c r="Y15" s="62">
        <f t="shared" si="1"/>
        <v>41.18</v>
      </c>
      <c r="Z15" s="64">
        <f>+IFERROR(IF(BC15="P",0,IF(V15="continua",VLOOKUP(BD15,'KPI Aplicaciones'!$A$9:$H$177,6,FALSE),S15*X15)),0)</f>
        <v>0</v>
      </c>
      <c r="AA15" s="64">
        <f t="shared" si="2"/>
        <v>0</v>
      </c>
      <c r="AB15" s="65">
        <v>45128</v>
      </c>
      <c r="AC15" s="62" t="s">
        <v>608</v>
      </c>
      <c r="AD15" s="65">
        <v>45078</v>
      </c>
      <c r="AE15" s="62" t="s">
        <v>1169</v>
      </c>
      <c r="AF15" s="62" t="s">
        <v>609</v>
      </c>
      <c r="AG15" s="62"/>
      <c r="AH15" s="62"/>
      <c r="AI15" s="62"/>
      <c r="AJ15" s="62"/>
      <c r="AK15" s="62" t="str">
        <f>IFERROR(VLOOKUP(I15,'[4]Control Producción'!$B$13:$K$406,10,FALSE),"")</f>
        <v>Bombeo Mecánico</v>
      </c>
      <c r="AL15" s="62" t="str">
        <f t="shared" si="3"/>
        <v>Batch</v>
      </c>
      <c r="AM15" s="62" t="s">
        <v>818</v>
      </c>
      <c r="AN15" s="62" t="s">
        <v>817</v>
      </c>
      <c r="AO15" s="62">
        <f>_xlfn.IFS(L15="Inhibidor de corrosión",T15*Q15/1000,L15="Inhibidor de incrustaciones",T15*Q15/1000,L15="Biocida",T15*Q15/1000,L15="Inhibidor de corrosión/incrustaciones",T15*Q15/1000,L15="Inhibidor de parafinas y asfaltenos",T15*P15/1000,L15="Inhibidor de parafinas",T15*P15/1000,L15="Inhibidor de asfaltenos",T15*P15/1000,L15="Reductor de fricción",T15*P15/1000,L15="Encapsulado",0,L15="Inhibidor de hidratos",VLOOKUP(I15,[4]Intermedia!$B$485:$E$502,4,FALSE),L15="Secuestrante de sulfhídrico",VLOOKUP(I15,[4]Intermedia!$B$485:$E$502,4,FALSE))</f>
        <v>1.37256</v>
      </c>
      <c r="AP15" s="62">
        <f t="shared" si="4"/>
        <v>20.59</v>
      </c>
      <c r="AQ15" s="62">
        <f t="shared" si="5"/>
        <v>20.59</v>
      </c>
      <c r="AR15" s="62">
        <f t="shared" si="6"/>
        <v>20.59</v>
      </c>
      <c r="AS15" s="66">
        <v>1</v>
      </c>
      <c r="AT15" s="62" cm="1">
        <f t="array" ref="AT15">IFERROR(ROUND(IF(AL15="Continua",AO15*_xlfn.IFS(AS15=100%,1,AS15=20%,5,AS15=50%,2),IF(AL15="Batch",IF(AM15="M",30,IF(AM15="Q",15,7))*AO15)),0),"")</f>
        <v>21</v>
      </c>
      <c r="AU15" s="62">
        <f t="shared" si="7"/>
        <v>21</v>
      </c>
      <c r="AV15" s="62">
        <f t="shared" si="8"/>
        <v>21</v>
      </c>
      <c r="AW15" s="62" t="s">
        <v>819</v>
      </c>
      <c r="AX15" s="62"/>
      <c r="AY15" s="67">
        <f ca="1">IFERROR(TODAY()-VLOOKUP(H15,[4]IDEF!$A$6:$H$1602,8,FALSE),"S/D")</f>
        <v>2188</v>
      </c>
      <c r="AZ15" s="62" t="str">
        <f>IFERROR(VLOOKUP(H15,'[4]Control Producción'!$B$13:$L$406,11,FALSE),"S/C")</f>
        <v>A</v>
      </c>
      <c r="BA15" s="62" t="str">
        <f t="shared" si="9"/>
        <v>PB- 04</v>
      </c>
      <c r="BB15" s="62" t="str">
        <f>IFERROR(VLOOKUP(I15,[4]Referencias!$A$2:$Z$800,26,FALSE),"")</f>
        <v>Punta Barda</v>
      </c>
      <c r="BC15" s="131" t="s">
        <v>981</v>
      </c>
      <c r="BD15" s="125" t="str">
        <f t="shared" si="11"/>
        <v>PuB-194[00]aBX960</v>
      </c>
    </row>
    <row r="16" spans="1:56" ht="15" customHeight="1" x14ac:dyDescent="0.25">
      <c r="A16" s="62" t="s">
        <v>601</v>
      </c>
      <c r="B16" s="63">
        <v>45261</v>
      </c>
      <c r="C16" s="62" t="s">
        <v>602</v>
      </c>
      <c r="D16" s="62" t="s">
        <v>603</v>
      </c>
      <c r="E16" s="62" t="str">
        <f>IFERROR(VLOOKUP(H16,[4]Referencias!$A$2:$F$671,6,FALSE),"")</f>
        <v>PTA BARDA 114</v>
      </c>
      <c r="F16" s="62">
        <f>IFERROR(VLOOKUP(I16,[4]Referencias!$A$2:$T$800,20,FALSE),"")</f>
        <v>222053</v>
      </c>
      <c r="G16" s="62" t="s">
        <v>604</v>
      </c>
      <c r="H16" s="62" t="s">
        <v>643</v>
      </c>
      <c r="I16" s="62" t="s">
        <v>643</v>
      </c>
      <c r="J16" s="62"/>
      <c r="K16" s="62" t="s">
        <v>605</v>
      </c>
      <c r="L16" s="62" t="str">
        <f>IFERROR(VLOOKUP(M16,[4]Referencias!$X$2:$Y$139,2,FALSE),"")</f>
        <v>Biocida</v>
      </c>
      <c r="M16" s="62" t="s">
        <v>68</v>
      </c>
      <c r="N16" s="62">
        <f>IFERROR(VLOOKUP(M16,[4]Referencias!$K$2:$L$138,2,FALSE),"")</f>
        <v>50600926</v>
      </c>
      <c r="O16" s="62">
        <f>IFERROR(VLOOKUP(I16,'[4]Control Producción'!$B$13:$L$408,4,FALSE),0)</f>
        <v>9</v>
      </c>
      <c r="P16" s="62">
        <f>IFERROR(VLOOKUP(I16,'[4]Control Producción'!$B$13:$L$408,5,FALSE),0)</f>
        <v>2.61</v>
      </c>
      <c r="Q16" s="62">
        <f>IFERROR(VLOOKUP(I16,'[4]Control Producción'!$B$13:$L$408,7,FALSE),0)</f>
        <v>6.39</v>
      </c>
      <c r="R16" s="62">
        <f>IFERROR(VLOOKUP(I16,'[4]Control Producción'!$B$13:$L$408,8,FALSE),0)</f>
        <v>2</v>
      </c>
      <c r="S16" s="62">
        <f t="shared" si="0"/>
        <v>20</v>
      </c>
      <c r="T16" s="62">
        <v>50</v>
      </c>
      <c r="U16" s="62" t="s">
        <v>815</v>
      </c>
      <c r="V16" s="62" t="s">
        <v>821</v>
      </c>
      <c r="W16" s="62">
        <f t="shared" si="12"/>
        <v>2</v>
      </c>
      <c r="X16" s="62">
        <f>+_xlfn.IFS(BC16="p",0,AL16="Continua",'CM 4600011377 (Producto)'!$H$13,AL16="Batch",VLOOKUP(BD16,'BATCH Total'!$K$2:$M$600,3,FALSE))</f>
        <v>2</v>
      </c>
      <c r="Y16" s="62">
        <f t="shared" si="1"/>
        <v>40</v>
      </c>
      <c r="Z16" s="64">
        <f>+IFERROR(IF(BC16="P",0,IF(V16="continua",VLOOKUP(BD16,'KPI Aplicaciones'!$A$9:$H$177,6,FALSE),S16*X16)),0)</f>
        <v>40</v>
      </c>
      <c r="AA16" s="64">
        <f t="shared" si="2"/>
        <v>40</v>
      </c>
      <c r="AB16" s="65">
        <v>44300</v>
      </c>
      <c r="AC16" s="62" t="s">
        <v>608</v>
      </c>
      <c r="AD16" s="65">
        <v>44998</v>
      </c>
      <c r="AE16" s="62" t="s">
        <v>999</v>
      </c>
      <c r="AF16" s="62" t="s">
        <v>609</v>
      </c>
      <c r="AG16" s="62"/>
      <c r="AH16" s="62"/>
      <c r="AI16" s="62"/>
      <c r="AJ16" s="62"/>
      <c r="AK16" s="62" t="str">
        <f>IFERROR(VLOOKUP(I16,'[4]Control Producción'!$B$13:$K$406,10,FALSE),"")</f>
        <v>Cavidad Progresiva</v>
      </c>
      <c r="AL16" s="62" t="s">
        <v>817</v>
      </c>
      <c r="AM16" s="62" t="s">
        <v>818</v>
      </c>
      <c r="AN16" s="62" t="s">
        <v>817</v>
      </c>
      <c r="AO16" s="62">
        <f>_xlfn.IFS(L16="Inhibidor de corrosión",T16*Q16/1000,L16="Inhibidor de incrustaciones",T16*Q16/1000,L16="Biocida",T16*Q16/1000,L16="Inhibidor de corrosión/incrustaciones",T16*Q16/1000,L16="Inhibidor de parafinas y asfaltenos",T16*P16/1000,L16="Inhibidor de parafinas",T16*P16/1000,L16="Inhibidor de asfaltenos",T16*P16/1000,L16="Reductor de fricción",T16*P16/1000,L16="Encapsulado",0,L16="Inhibidor de hidratos",VLOOKUP(I16,[4]Intermedia!$B$485:$E$502,4,FALSE),L16="Secuestrante de sulfhídrico",VLOOKUP(I16,[4]Intermedia!$B$485:$E$502,4,FALSE))</f>
        <v>0.31950000000000001</v>
      </c>
      <c r="AP16" s="62">
        <f t="shared" si="4"/>
        <v>4.79</v>
      </c>
      <c r="AQ16" s="62">
        <f t="shared" si="5"/>
        <v>20</v>
      </c>
      <c r="AR16" s="62">
        <f t="shared" si="6"/>
        <v>20</v>
      </c>
      <c r="AS16" s="66">
        <v>1</v>
      </c>
      <c r="AT16" s="62" cm="1">
        <f t="array" ref="AT16">IFERROR(ROUND(IF(AL16="Continua",AO16*_xlfn.IFS(AS16=100%,1,AS16=20%,5,AS16=50%,2),IF(AL16="Batch",IF(AM16="M",30,IF(AM16="Q",15,7))*AO16)),0),"")</f>
        <v>5</v>
      </c>
      <c r="AU16" s="62">
        <f t="shared" si="7"/>
        <v>20</v>
      </c>
      <c r="AV16" s="62">
        <f t="shared" si="8"/>
        <v>20</v>
      </c>
      <c r="AW16" s="62" t="s">
        <v>819</v>
      </c>
      <c r="AX16" s="62"/>
      <c r="AY16" s="67">
        <f ca="1">IFERROR(TODAY()-VLOOKUP(H16,[4]IDEF!$A$6:$H$1602,8,FALSE),"S/D")</f>
        <v>1522</v>
      </c>
      <c r="AZ16" s="62" t="str">
        <f>IFERROR(VLOOKUP(H16,'[4]Control Producción'!$B$13:$L$406,11,FALSE),"S/C")</f>
        <v>B</v>
      </c>
      <c r="BA16" s="62" t="str">
        <f t="shared" si="9"/>
        <v>PTA BARDA 114</v>
      </c>
      <c r="BB16" s="62" t="str">
        <f>IFERROR(VLOOKUP(I16,[4]Referencias!$A$2:$Z$800,26,FALSE),"")</f>
        <v>Punta Barda</v>
      </c>
      <c r="BC16" s="62"/>
      <c r="BD16" s="125" t="str">
        <f t="shared" si="11"/>
        <v>PuB-181aBX960</v>
      </c>
    </row>
    <row r="17" spans="1:56" ht="15" customHeight="1" x14ac:dyDescent="0.25">
      <c r="A17" s="62" t="s">
        <v>601</v>
      </c>
      <c r="B17" s="63">
        <v>45261</v>
      </c>
      <c r="C17" s="62" t="s">
        <v>602</v>
      </c>
      <c r="D17" s="62" t="s">
        <v>603</v>
      </c>
      <c r="E17" s="62" t="str">
        <f>IFERROR(VLOOKUP(H17,[4]Referencias!$A$2:$F$671,6,FALSE),"")</f>
        <v>PTA BARDA VV7</v>
      </c>
      <c r="F17" s="62">
        <f>IFERROR(VLOOKUP(I17,[4]Referencias!$A$2:$T$800,20,FALSE),"")</f>
        <v>222053</v>
      </c>
      <c r="G17" s="62" t="s">
        <v>616</v>
      </c>
      <c r="H17" s="62" t="s">
        <v>645</v>
      </c>
      <c r="I17" s="62" t="s">
        <v>645</v>
      </c>
      <c r="J17" s="62"/>
      <c r="K17" s="62" t="s">
        <v>618</v>
      </c>
      <c r="L17" s="62" t="str">
        <f>IFERROR(VLOOKUP(M17,[4]Referencias!$X$2:$Y$139,2,FALSE),"")</f>
        <v>Inhibidor de parafinas</v>
      </c>
      <c r="M17" s="62" t="s">
        <v>7</v>
      </c>
      <c r="N17" s="62">
        <f>IFERROR(VLOOKUP(M17,[4]Referencias!$K$2:$L$138,2,FALSE),"")</f>
        <v>1000544363</v>
      </c>
      <c r="O17" s="62">
        <f>IFERROR(VLOOKUP(I17,'[4]Control Producción'!$B$13:$L$408,4,FALSE),0)</f>
        <v>6</v>
      </c>
      <c r="P17" s="62">
        <f>IFERROR(VLOOKUP(I17,'[4]Control Producción'!$B$13:$L$408,5,FALSE),0)</f>
        <v>1.8</v>
      </c>
      <c r="Q17" s="62">
        <f>IFERROR(VLOOKUP(I17,'[4]Control Producción'!$B$13:$L$408,7,FALSE),0)</f>
        <v>4.2</v>
      </c>
      <c r="R17" s="62">
        <f>IFERROR(VLOOKUP(I17,'[4]Control Producción'!$B$13:$L$408,8,FALSE),0)</f>
        <v>10</v>
      </c>
      <c r="S17" s="62">
        <f t="shared" si="0"/>
        <v>6.48</v>
      </c>
      <c r="T17" s="62">
        <v>3600</v>
      </c>
      <c r="U17" s="62" t="s">
        <v>632</v>
      </c>
      <c r="V17" s="62" t="s">
        <v>607</v>
      </c>
      <c r="W17" s="62">
        <f t="shared" ref="W17:W80" si="14">_xlfn.IFS(AM17="C",29,AM17="M",1,AM17="Q",2,AM17="S",4)</f>
        <v>29</v>
      </c>
      <c r="X17" s="62">
        <f>+_xlfn.IFS(BC17="p",0,AL17="Continua",'CM 4600011377 (Producto)'!$H$13,AL17="Batch",VLOOKUP(BD17,'BATCH Total'!$K$2:$M$600,3,FALSE))</f>
        <v>0</v>
      </c>
      <c r="Y17" s="62">
        <f t="shared" si="1"/>
        <v>187.92000000000002</v>
      </c>
      <c r="Z17" s="64">
        <f>+IFERROR(IF(BC17="P",0,IF(V17="continua",VLOOKUP(BD17,'KPI Aplicaciones'!$A$9:$H$177,6,FALSE),S17*X17)),0)</f>
        <v>0</v>
      </c>
      <c r="AA17" s="64">
        <f t="shared" si="2"/>
        <v>0</v>
      </c>
      <c r="AB17" s="65">
        <v>0</v>
      </c>
      <c r="AC17" s="62" t="s">
        <v>608</v>
      </c>
      <c r="AD17" s="65"/>
      <c r="AE17" s="62"/>
      <c r="AF17" s="62"/>
      <c r="AG17" s="62"/>
      <c r="AH17" s="62"/>
      <c r="AI17" s="62"/>
      <c r="AJ17" s="62"/>
      <c r="AK17" s="62" t="str">
        <f>IFERROR(VLOOKUP(I17,'[4]Control Producción'!$B$13:$K$406,10,FALSE),"")</f>
        <v>Bombeo Mecánico</v>
      </c>
      <c r="AL17" s="62" t="str">
        <f t="shared" ref="AL17:AL80" si="15">_xlfn.IFS(V17="Continua","Continua",V17="Batch Camión","Batch",V17="Batch Cuba","Batch")</f>
        <v>Continua</v>
      </c>
      <c r="AM17" s="62" t="s">
        <v>610</v>
      </c>
      <c r="AN17" s="62" t="s">
        <v>622</v>
      </c>
      <c r="AO17" s="62">
        <f>_xlfn.IFS(L17="Inhibidor de corrosión",T17*Q17/1000,L17="Inhibidor de incrustaciones",T17*Q17/1000,L17="Biocida",T17*Q17/1000,L17="Inhibidor de corrosión/incrustaciones",T17*Q17/1000,L17="Inhibidor de parafinas y asfaltenos",T17*P17/1000,L17="Inhibidor de parafinas",T17*P17/1000,L17="Inhibidor de asfaltenos",T17*P17/1000,L17="Reductor de fricción",T17*P17/1000,L17="Encapsulado",0,L17="Inhibidor de hidratos",VLOOKUP(I17,[4]Intermedia!$B$485:$E$502,4,FALSE),L17="Secuestrante de sulfhídrico",VLOOKUP(I17,[4]Intermedia!$B$485:$E$502,4,FALSE))</f>
        <v>6.48</v>
      </c>
      <c r="AP17" s="62">
        <f t="shared" si="4"/>
        <v>6.48</v>
      </c>
      <c r="AQ17" s="62">
        <f t="shared" si="5"/>
        <v>20</v>
      </c>
      <c r="AR17" s="62">
        <f t="shared" si="6"/>
        <v>6.48</v>
      </c>
      <c r="AS17" s="66">
        <v>1</v>
      </c>
      <c r="AT17" s="62" cm="1">
        <f t="array" ref="AT17">IFERROR(ROUND(IF(AL17="Continua",AO17*_xlfn.IFS(AS17=100%,1,AS17=20%,5,AS17=50%,2),IF(AL17="Batch",IF(AM17="M",30,IF(AM17="Q",15,7))*AO17)),0),"")</f>
        <v>6</v>
      </c>
      <c r="AU17" s="62">
        <f t="shared" si="7"/>
        <v>20</v>
      </c>
      <c r="AV17" s="62">
        <f t="shared" si="8"/>
        <v>6</v>
      </c>
      <c r="AW17" s="62" t="s">
        <v>629</v>
      </c>
      <c r="AX17" s="62">
        <v>1</v>
      </c>
      <c r="AY17" s="67" t="str">
        <f ca="1">IFERROR(TODAY()-VLOOKUP(H17,[4]IDEF!$A$6:$H$1602,8,FALSE),"S/D")</f>
        <v>S/D</v>
      </c>
      <c r="AZ17" s="62" t="str">
        <f>IFERROR(VLOOKUP(H17,'[4]Control Producción'!$B$13:$L$406,11,FALSE),"S/C")</f>
        <v>A</v>
      </c>
      <c r="BA17" s="62" t="str">
        <f t="shared" si="9"/>
        <v>PTA BARDA VV7</v>
      </c>
      <c r="BB17" s="62" t="str">
        <f>IFERROR(VLOOKUP(I17,[4]Referencias!$A$2:$Z$800,26,FALSE),"")</f>
        <v>Punta Barda</v>
      </c>
      <c r="BC17" s="159" t="s">
        <v>981</v>
      </c>
      <c r="BD17" s="125" t="str">
        <f t="shared" si="11"/>
        <v>VV.a-7IPB658</v>
      </c>
    </row>
    <row r="18" spans="1:56" ht="15" customHeight="1" x14ac:dyDescent="0.25">
      <c r="A18" s="62" t="s">
        <v>601</v>
      </c>
      <c r="B18" s="63">
        <v>45261</v>
      </c>
      <c r="C18" s="62" t="s">
        <v>602</v>
      </c>
      <c r="D18" s="62" t="s">
        <v>603</v>
      </c>
      <c r="E18" s="62" t="str">
        <f>IFERROR(VLOOKUP(H18,[4]Referencias!$A$2:$F$671,6,FALSE),"")</f>
        <v/>
      </c>
      <c r="F18" s="62">
        <f>IFERROR(VLOOKUP(I18,[4]Referencias!$A$2:$T$800,20,FALSE),"")</f>
        <v>222057</v>
      </c>
      <c r="G18" s="62" t="s">
        <v>624</v>
      </c>
      <c r="H18" s="62"/>
      <c r="I18" s="62" t="s">
        <v>646</v>
      </c>
      <c r="J18" s="62"/>
      <c r="K18" s="62" t="s">
        <v>618</v>
      </c>
      <c r="L18" s="62" t="str">
        <f>IFERROR(VLOOKUP(M18,[4]Referencias!$X$2:$Y$139,2,FALSE),"")</f>
        <v>Inhibidor de hidratos</v>
      </c>
      <c r="M18" s="62" t="s">
        <v>619</v>
      </c>
      <c r="N18" s="62">
        <f>IFERROR(VLOOKUP(M18,[4]Referencias!$K$2:$L$138,2,FALSE),"")</f>
        <v>50600710</v>
      </c>
      <c r="O18" s="62">
        <f>IFERROR(VLOOKUP(I18,'[4]Control Producción'!$B$13:$L$408,4,FALSE),0)</f>
        <v>0</v>
      </c>
      <c r="P18" s="62">
        <f>IFERROR(VLOOKUP(I18,'[4]Control Producción'!$B$13:$L$408,5,FALSE),0)</f>
        <v>0</v>
      </c>
      <c r="Q18" s="62">
        <f>IFERROR(VLOOKUP(I18,'[4]Control Producción'!$B$13:$L$408,7,FALSE),0)</f>
        <v>0</v>
      </c>
      <c r="R18" s="62">
        <f>IFERROR(VLOOKUP(I18,'[4]Control Producción'!$B$13:$L$408,8,FALSE),0)</f>
        <v>0</v>
      </c>
      <c r="S18" s="62">
        <f t="shared" si="0"/>
        <v>15</v>
      </c>
      <c r="T18" s="62"/>
      <c r="U18" s="62" t="s">
        <v>620</v>
      </c>
      <c r="V18" s="62" t="s">
        <v>607</v>
      </c>
      <c r="W18" s="62">
        <f t="shared" si="14"/>
        <v>29</v>
      </c>
      <c r="X18" s="62">
        <f>+_xlfn.IFS(BC18="p",0,AL18="Continua",'CM 4600011377 (Producto)'!$H$13,AL18="Batch",VLOOKUP(BD18,'BATCH Total'!$K$2:$M$600,3,FALSE))</f>
        <v>29</v>
      </c>
      <c r="Y18" s="62">
        <f t="shared" si="1"/>
        <v>435</v>
      </c>
      <c r="Z18" s="64">
        <f>+IFERROR(IF(BC18="P",0,IF(V18="continua",VLOOKUP(BD18,'KPI Aplicaciones'!$A$9:$H$177,6,FALSE),S18*X18)),0)</f>
        <v>401.16666666666669</v>
      </c>
      <c r="AA18" s="64">
        <f t="shared" si="2"/>
        <v>401.17</v>
      </c>
      <c r="AB18" s="65">
        <v>39619</v>
      </c>
      <c r="AC18" s="62" t="s">
        <v>608</v>
      </c>
      <c r="AD18" s="65">
        <v>44092</v>
      </c>
      <c r="AE18" s="62" t="s">
        <v>647</v>
      </c>
      <c r="AF18" s="62" t="s">
        <v>609</v>
      </c>
      <c r="AG18" s="62" t="s">
        <v>648</v>
      </c>
      <c r="AH18" s="62"/>
      <c r="AI18" s="62"/>
      <c r="AJ18" s="62"/>
      <c r="AK18" s="62" t="str">
        <f>IFERROR(VLOOKUP(I18,'[4]Control Producción'!$B$13:$K$406,10,FALSE),"")</f>
        <v/>
      </c>
      <c r="AL18" s="62" t="str">
        <f t="shared" si="15"/>
        <v>Continua</v>
      </c>
      <c r="AM18" s="62" t="s">
        <v>610</v>
      </c>
      <c r="AN18" s="62" t="s">
        <v>622</v>
      </c>
      <c r="AO18" s="62">
        <f>_xlfn.IFS(L18="Inhibidor de corrosión",T18*Q18/1000,L18="Inhibidor de incrustaciones",T18*Q18/1000,L18="Biocida",T18*Q18/1000,L18="Inhibidor de corrosión/incrustaciones",T18*Q18/1000,L18="Inhibidor de parafinas y asfaltenos",T18*P18/1000,L18="Inhibidor de parafinas",T18*P18/1000,L18="Inhibidor de asfaltenos",T18*P18/1000,L18="Reductor de fricción",T18*P18/1000,L18="Encapsulado",0,L18="Inhibidor de hidratos",VLOOKUP(I18,[4]Intermedia!$B$485:$E$502,4,FALSE),L18="Secuestrante de sulfhídrico",VLOOKUP(I18,[4]Intermedia!$B$485:$E$502,4,FALSE))</f>
        <v>15</v>
      </c>
      <c r="AP18" s="62">
        <f t="shared" si="4"/>
        <v>15</v>
      </c>
      <c r="AQ18" s="62">
        <f t="shared" si="5"/>
        <v>20</v>
      </c>
      <c r="AR18" s="62">
        <f t="shared" si="6"/>
        <v>15</v>
      </c>
      <c r="AS18" s="66">
        <v>1</v>
      </c>
      <c r="AT18" s="62" cm="1">
        <f t="array" ref="AT18">IFERROR(ROUND(IF(AL18="Continua",AO18*_xlfn.IFS(AS18=100%,1,AS18=20%,5,AS18=50%,2),IF(AL18="Batch",IF(AM18="M",30,IF(AM18="Q",15,7))*AO18)),0),"")</f>
        <v>15</v>
      </c>
      <c r="AU18" s="62">
        <f t="shared" si="7"/>
        <v>20</v>
      </c>
      <c r="AV18" s="62">
        <f t="shared" si="8"/>
        <v>15</v>
      </c>
      <c r="AW18" s="62" t="s">
        <v>612</v>
      </c>
      <c r="AX18" s="62">
        <v>1</v>
      </c>
      <c r="AY18" s="67" t="str">
        <f ca="1">IFERROR(TODAY()-VLOOKUP(H18,[4]IDEF!$A$6:$H$1602,8,FALSE),"S/D")</f>
        <v>S/D</v>
      </c>
      <c r="AZ18" s="62" t="str">
        <f>IFERROR(VLOOKUP(H18,'[4]Control Producción'!$B$13:$L$406,11,FALSE),"S/C")</f>
        <v>S/C</v>
      </c>
      <c r="BA18" s="62" t="str">
        <f t="shared" si="9"/>
        <v/>
      </c>
      <c r="BB18" s="62" t="str">
        <f>IFERROR(VLOOKUP(I18,[4]Referencias!$A$2:$Z$800,26,FALSE),"")</f>
        <v>Señal Cerro Bayo</v>
      </c>
      <c r="BC18" s="62"/>
      <c r="BD18" s="125" t="str">
        <f t="shared" si="11"/>
        <v>SEPARADOR DE GAS EDA PTCSB14</v>
      </c>
    </row>
    <row r="19" spans="1:56" ht="15" customHeight="1" x14ac:dyDescent="0.25">
      <c r="A19" s="62" t="s">
        <v>601</v>
      </c>
      <c r="B19" s="63">
        <v>45261</v>
      </c>
      <c r="C19" s="62" t="s">
        <v>602</v>
      </c>
      <c r="D19" s="62" t="s">
        <v>603</v>
      </c>
      <c r="E19" s="62"/>
      <c r="F19" s="62">
        <f>IFERROR(VLOOKUP(I19,[4]Referencias!$A$2:$T$800,20,FALSE),"")</f>
        <v>222057</v>
      </c>
      <c r="G19" s="62" t="s">
        <v>45</v>
      </c>
      <c r="H19" s="62"/>
      <c r="I19" s="62" t="s">
        <v>649</v>
      </c>
      <c r="J19" s="62"/>
      <c r="K19" s="62" t="s">
        <v>618</v>
      </c>
      <c r="L19" s="62" t="str">
        <f>IFERROR(VLOOKUP(M19,[4]Referencias!$X$2:$Y$139,2,FALSE),"")</f>
        <v>Inhibidor de hidratos</v>
      </c>
      <c r="M19" s="62" t="s">
        <v>619</v>
      </c>
      <c r="N19" s="62">
        <f>IFERROR(VLOOKUP(M19,[4]Referencias!$K$2:$L$138,2,FALSE),"")</f>
        <v>50600710</v>
      </c>
      <c r="O19" s="62">
        <f>IFERROR(VLOOKUP(I19,'[4]Control Producción'!$B$13:$L$408,4,FALSE),0)</f>
        <v>0</v>
      </c>
      <c r="P19" s="62">
        <f>IFERROR(VLOOKUP(I19,'[4]Control Producción'!$B$13:$L$408,5,FALSE),0)</f>
        <v>0</v>
      </c>
      <c r="Q19" s="62">
        <f>IFERROR(VLOOKUP(I19,'[4]Control Producción'!$B$13:$L$408,7,FALSE),0)</f>
        <v>0</v>
      </c>
      <c r="R19" s="62">
        <f>IFERROR(VLOOKUP(I19,'[4]Control Producción'!$B$13:$L$408,8,FALSE),0)</f>
        <v>0</v>
      </c>
      <c r="S19" s="62">
        <f t="shared" si="0"/>
        <v>30</v>
      </c>
      <c r="T19" s="62"/>
      <c r="U19" s="62" t="s">
        <v>650</v>
      </c>
      <c r="V19" s="62" t="s">
        <v>607</v>
      </c>
      <c r="W19" s="62">
        <f t="shared" si="14"/>
        <v>29</v>
      </c>
      <c r="X19" s="62">
        <f>+_xlfn.IFS(BC19="p",0,AL19="Continua",'CM 4600011377 (Producto)'!$H$13,AL19="Batch",VLOOKUP(BD19,'BATCH Total'!$K$2:$M$600,3,FALSE))</f>
        <v>29</v>
      </c>
      <c r="Y19" s="62">
        <f t="shared" si="1"/>
        <v>870</v>
      </c>
      <c r="Z19" s="64">
        <f>+IFERROR(IF(BC19="P",0,IF(V19="continua",VLOOKUP(BD19,'KPI Aplicaciones'!$A$9:$H$177,6,FALSE),S19*X19)),0)</f>
        <v>841</v>
      </c>
      <c r="AA19" s="64">
        <f t="shared" si="2"/>
        <v>841</v>
      </c>
      <c r="AB19" s="65"/>
      <c r="AC19" s="62" t="s">
        <v>608</v>
      </c>
      <c r="AD19" s="65"/>
      <c r="AE19" s="62"/>
      <c r="AF19" s="62"/>
      <c r="AG19" s="62"/>
      <c r="AH19" s="62"/>
      <c r="AI19" s="62"/>
      <c r="AJ19" s="62"/>
      <c r="AK19" s="62" t="str">
        <f>IFERROR(VLOOKUP(I19,'[4]Control Producción'!$B$13:$K$406,10,FALSE),"")</f>
        <v/>
      </c>
      <c r="AL19" s="62" t="str">
        <f t="shared" si="15"/>
        <v>Continua</v>
      </c>
      <c r="AM19" s="62" t="s">
        <v>610</v>
      </c>
      <c r="AN19" s="62" t="s">
        <v>622</v>
      </c>
      <c r="AO19" s="62">
        <f>_xlfn.IFS(L19="Inhibidor de corrosión",T19*Q19/1000,L19="Inhibidor de incrustaciones",T19*Q19/1000,L19="Biocida",T19*Q19/1000,L19="Inhibidor de corrosión/incrustaciones",T19*Q19/1000,L19="Inhibidor de parafinas y asfaltenos",T19*P19/1000,L19="Inhibidor de parafinas",T19*P19/1000,L19="Inhibidor de asfaltenos",T19*P19/1000,L19="Reductor de fricción",T19*P19/1000,L19="Encapsulado",0,L19="Inhibidor de hidratos",VLOOKUP(I19,[4]Intermedia!$B$485:$E$502,4,FALSE),L19="Secuestrante de sulfhídrico",VLOOKUP(I19,[4]Intermedia!$B$485:$E$502,4,FALSE))</f>
        <v>30</v>
      </c>
      <c r="AP19" s="62">
        <f t="shared" si="4"/>
        <v>30</v>
      </c>
      <c r="AQ19" s="62">
        <f t="shared" si="5"/>
        <v>30</v>
      </c>
      <c r="AR19" s="62">
        <f t="shared" si="6"/>
        <v>30</v>
      </c>
      <c r="AS19" s="66">
        <v>1</v>
      </c>
      <c r="AT19" s="62" cm="1">
        <f t="array" ref="AT19">IFERROR(ROUND(IF(AL19="Continua",AO19*_xlfn.IFS(AS19=100%,1,AS19=20%,5,AS19=50%,2),IF(AL19="Batch",IF(AM19="M",30,IF(AM19="Q",15,7))*AO19)),0),"")</f>
        <v>30</v>
      </c>
      <c r="AU19" s="62">
        <f t="shared" si="7"/>
        <v>30</v>
      </c>
      <c r="AV19" s="62">
        <f t="shared" si="8"/>
        <v>30</v>
      </c>
      <c r="AW19" s="62" t="s">
        <v>612</v>
      </c>
      <c r="AX19" s="62">
        <v>1</v>
      </c>
      <c r="AY19" s="67" t="str">
        <f ca="1">IFERROR(TODAY()-VLOOKUP(H19,[4]IDEF!$A$6:$H$1602,8,FALSE),"S/D")</f>
        <v>S/D</v>
      </c>
      <c r="AZ19" s="62" t="str">
        <f>IFERROR(VLOOKUP(H19,'[4]Control Producción'!$B$13:$L$406,11,FALSE),"S/C")</f>
        <v>S/C</v>
      </c>
      <c r="BA19" s="62">
        <f t="shared" si="9"/>
        <v>0</v>
      </c>
      <c r="BB19" s="62" t="str">
        <f>IFERROR(VLOOKUP(I19,[4]Referencias!$A$2:$Z$800,26,FALSE),"")</f>
        <v>Señal Cerro Bayo</v>
      </c>
      <c r="BC19" s="62"/>
      <c r="BD19" s="125" t="str">
        <f t="shared" si="11"/>
        <v>SDA BATERIA SCBSB14</v>
      </c>
    </row>
    <row r="20" spans="1:56" ht="15" customHeight="1" x14ac:dyDescent="0.25">
      <c r="A20" s="62" t="s">
        <v>601</v>
      </c>
      <c r="B20" s="63">
        <v>45261</v>
      </c>
      <c r="C20" s="62" t="s">
        <v>602</v>
      </c>
      <c r="D20" s="62" t="s">
        <v>603</v>
      </c>
      <c r="E20" s="62" t="str">
        <f>IFERROR(VLOOKUP(H20,[4]Referencias!$A$2:$F$671,6,FALSE),"")</f>
        <v>SCB- 01</v>
      </c>
      <c r="F20" s="62">
        <f>IFERROR(VLOOKUP(I20,[4]Referencias!$A$2:$T$800,20,FALSE),"")</f>
        <v>222057</v>
      </c>
      <c r="G20" s="62" t="s">
        <v>604</v>
      </c>
      <c r="H20" s="62" t="s">
        <v>651</v>
      </c>
      <c r="I20" s="62" t="s">
        <v>651</v>
      </c>
      <c r="J20" s="62"/>
      <c r="K20" s="62" t="s">
        <v>605</v>
      </c>
      <c r="L20" s="62" t="str">
        <f>IFERROR(VLOOKUP(M20,[4]Referencias!$X$2:$Y$139,2,FALSE),"")</f>
        <v>Inhibidor de incrustaciones</v>
      </c>
      <c r="M20" s="62" t="s">
        <v>614</v>
      </c>
      <c r="N20" s="62">
        <f>IFERROR(VLOOKUP(M20,[4]Referencias!$K$2:$L$138,2,FALSE),"")</f>
        <v>50601018</v>
      </c>
      <c r="O20" s="62">
        <f>IFERROR(VLOOKUP(I20,'[4]Control Producción'!$B$13:$L$408,4,FALSE),0)</f>
        <v>400</v>
      </c>
      <c r="P20" s="62">
        <f>IFERROR(VLOOKUP(I20,'[4]Control Producción'!$B$13:$L$408,5,FALSE),0)</f>
        <v>8.8000000000000007</v>
      </c>
      <c r="Q20" s="62">
        <f>IFERROR(VLOOKUP(I20,'[4]Control Producción'!$B$13:$L$408,7,FALSE),0)</f>
        <v>391.2</v>
      </c>
      <c r="R20" s="62">
        <f>IFERROR(VLOOKUP(I20,'[4]Control Producción'!$B$13:$L$408,8,FALSE),0)</f>
        <v>900</v>
      </c>
      <c r="S20" s="62">
        <f t="shared" si="0"/>
        <v>3.13</v>
      </c>
      <c r="T20" s="62">
        <v>8</v>
      </c>
      <c r="U20" s="62" t="s">
        <v>606</v>
      </c>
      <c r="V20" s="62" t="s">
        <v>607</v>
      </c>
      <c r="W20" s="62">
        <f t="shared" si="14"/>
        <v>29</v>
      </c>
      <c r="X20" s="62">
        <f>+_xlfn.IFS(BC20="p",0,AL20="Continua",'CM 4600011377 (Producto)'!$H$13,AL20="Batch",VLOOKUP(BD20,'BATCH Total'!$K$2:$M$600,3,FALSE))</f>
        <v>29</v>
      </c>
      <c r="Y20" s="62">
        <f t="shared" si="1"/>
        <v>90.77</v>
      </c>
      <c r="Z20" s="64">
        <f>+IFERROR(IF(BC20="P",0,IF(V20="continua",VLOOKUP(BD20,'KPI Aplicaciones'!$A$9:$H$177,6,FALSE),S20*X20)),0)</f>
        <v>91.253333333333345</v>
      </c>
      <c r="AA20" s="64">
        <f t="shared" si="2"/>
        <v>91.25</v>
      </c>
      <c r="AB20" s="65" t="s">
        <v>219</v>
      </c>
      <c r="AC20" s="62" t="s">
        <v>608</v>
      </c>
      <c r="AD20" s="65">
        <v>44012</v>
      </c>
      <c r="AE20" s="62" t="s">
        <v>613</v>
      </c>
      <c r="AF20" s="62" t="s">
        <v>609</v>
      </c>
      <c r="AG20" s="62"/>
      <c r="AH20" s="62"/>
      <c r="AI20" s="62"/>
      <c r="AJ20" s="62"/>
      <c r="AK20" s="62" t="str">
        <f>IFERROR(VLOOKUP(I20,'[4]Control Producción'!$B$13:$K$406,10,FALSE),"")</f>
        <v>Electro Sumergible</v>
      </c>
      <c r="AL20" s="62" t="str">
        <f t="shared" si="15"/>
        <v>Continua</v>
      </c>
      <c r="AM20" s="62" t="s">
        <v>610</v>
      </c>
      <c r="AN20" s="62" t="s">
        <v>615</v>
      </c>
      <c r="AO20" s="62">
        <f>_xlfn.IFS(L20="Inhibidor de corrosión",T20*Q20/1000,L20="Inhibidor de incrustaciones",T20*Q20/1000,L20="Biocida",T20*Q20/1000,L20="Inhibidor de corrosión/incrustaciones",T20*Q20/1000,L20="Inhibidor de parafinas y asfaltenos",T20*P20/1000,L20="Inhibidor de parafinas",T20*P20/1000,L20="Inhibidor de asfaltenos",T20*P20/1000,L20="Reductor de fricción",T20*P20/1000,L20="Encapsulado",0,L20="Inhibidor de hidratos",VLOOKUP(I20,[4]Intermedia!$B$485:$E$502,4,FALSE),L20="Secuestrante de sulfhídrico",VLOOKUP(I20,[4]Intermedia!$B$485:$E$502,4,FALSE))</f>
        <v>3.1295999999999999</v>
      </c>
      <c r="AP20" s="62">
        <f t="shared" si="4"/>
        <v>3.13</v>
      </c>
      <c r="AQ20" s="62">
        <f t="shared" si="5"/>
        <v>20</v>
      </c>
      <c r="AR20" s="62">
        <f t="shared" si="6"/>
        <v>3.13</v>
      </c>
      <c r="AS20" s="66">
        <v>0.2</v>
      </c>
      <c r="AT20" s="62" cm="1">
        <f t="array" ref="AT20">IFERROR(ROUND(IF(AL20="Continua",AO20*_xlfn.IFS(AS20=100%,1,AS20=20%,5,AS20=50%,2),IF(AL20="Batch",IF(AM20="M",30,IF(AM20="Q",15,7))*AO20)),0),"")</f>
        <v>16</v>
      </c>
      <c r="AU20" s="62">
        <f t="shared" si="7"/>
        <v>20</v>
      </c>
      <c r="AV20" s="62">
        <f t="shared" si="8"/>
        <v>16</v>
      </c>
      <c r="AW20" s="62" t="s">
        <v>612</v>
      </c>
      <c r="AX20" s="62">
        <v>1</v>
      </c>
      <c r="AY20" s="67">
        <f ca="1">IFERROR(TODAY()-VLOOKUP(H20,[4]IDEF!$A$6:$H$1602,8,FALSE),"S/D")</f>
        <v>1706</v>
      </c>
      <c r="AZ20" s="62" t="str">
        <f>IFERROR(VLOOKUP(H20,'[4]Control Producción'!$B$13:$L$406,11,FALSE),"S/C")</f>
        <v>A</v>
      </c>
      <c r="BA20" s="62" t="str">
        <f t="shared" si="9"/>
        <v>SCB- 01</v>
      </c>
      <c r="BB20" s="62" t="str">
        <f>IFERROR(VLOOKUP(I20,[4]Referencias!$A$2:$Z$800,26,FALSE),"")</f>
        <v>Señal Cerro Bayo</v>
      </c>
      <c r="BC20" s="62"/>
      <c r="BD20" s="125" t="str">
        <f t="shared" si="11"/>
        <v>SCB.xp-55IC5087A</v>
      </c>
    </row>
    <row r="21" spans="1:56" ht="15" customHeight="1" x14ac:dyDescent="0.25">
      <c r="A21" s="62" t="s">
        <v>601</v>
      </c>
      <c r="B21" s="63">
        <v>45261</v>
      </c>
      <c r="C21" s="62" t="s">
        <v>602</v>
      </c>
      <c r="D21" s="62" t="s">
        <v>603</v>
      </c>
      <c r="E21" s="62" t="str">
        <f>IFERROR(VLOOKUP(H21,[4]Referencias!$A$2:$F$671,6,FALSE),"")</f>
        <v>SCB- 01</v>
      </c>
      <c r="F21" s="62">
        <f>IFERROR(VLOOKUP(I21,[4]Referencias!$A$2:$T$800,20,FALSE),"")</f>
        <v>222057</v>
      </c>
      <c r="G21" s="62" t="s">
        <v>604</v>
      </c>
      <c r="H21" s="62" t="s">
        <v>652</v>
      </c>
      <c r="I21" s="62" t="s">
        <v>652</v>
      </c>
      <c r="J21" s="62"/>
      <c r="K21" s="62" t="s">
        <v>605</v>
      </c>
      <c r="L21" s="62" t="str">
        <f>IFERROR(VLOOKUP(M21,[4]Referencias!$X$2:$Y$139,2,FALSE),"")</f>
        <v>Inhibidor de corrosión</v>
      </c>
      <c r="M21" s="62" t="s">
        <v>59</v>
      </c>
      <c r="N21" s="62">
        <f>IFERROR(VLOOKUP(M21,[4]Referencias!$K$2:$L$138,2,FALSE),"")</f>
        <v>1000232729</v>
      </c>
      <c r="O21" s="62">
        <f>IFERROR(VLOOKUP(I21,'[4]Control Producción'!$B$13:$L$408,4,FALSE),0)</f>
        <v>70</v>
      </c>
      <c r="P21" s="62">
        <f>IFERROR(VLOOKUP(I21,'[4]Control Producción'!$B$13:$L$408,5,FALSE),0)</f>
        <v>0.7</v>
      </c>
      <c r="Q21" s="62">
        <f>IFERROR(VLOOKUP(I21,'[4]Control Producción'!$B$13:$L$408,7,FALSE),0)</f>
        <v>69.3</v>
      </c>
      <c r="R21" s="62">
        <f>IFERROR(VLOOKUP(I21,'[4]Control Producción'!$B$13:$L$408,8,FALSE),0)</f>
        <v>23</v>
      </c>
      <c r="S21" s="62">
        <f t="shared" si="0"/>
        <v>4.8499999999999996</v>
      </c>
      <c r="T21" s="62">
        <v>70</v>
      </c>
      <c r="U21" s="62" t="s">
        <v>606</v>
      </c>
      <c r="V21" s="62" t="s">
        <v>607</v>
      </c>
      <c r="W21" s="62">
        <f t="shared" si="14"/>
        <v>29</v>
      </c>
      <c r="X21" s="62">
        <f>+_xlfn.IFS(BC21="p",0,AL21="Continua",'CM 4600011377 (Producto)'!$H$13,AL21="Batch",VLOOKUP(BD21,'BATCH Total'!$K$2:$M$600,3,FALSE))</f>
        <v>0</v>
      </c>
      <c r="Y21" s="62">
        <f t="shared" si="1"/>
        <v>140.64999999999998</v>
      </c>
      <c r="Z21" s="64">
        <f>+IFERROR(IF(BC21="P",0,IF(V21="continua",VLOOKUP(BD21,'KPI Aplicaciones'!$A$9:$H$177,6,FALSE),S21*X21)),0)</f>
        <v>0</v>
      </c>
      <c r="AA21" s="64">
        <f t="shared" si="2"/>
        <v>0</v>
      </c>
      <c r="AB21" s="65">
        <v>42562</v>
      </c>
      <c r="AC21" s="62" t="s">
        <v>608</v>
      </c>
      <c r="AD21" s="65">
        <v>43734</v>
      </c>
      <c r="AE21" s="62" t="s">
        <v>653</v>
      </c>
      <c r="AF21" s="62"/>
      <c r="AG21" s="62"/>
      <c r="AH21" s="62"/>
      <c r="AI21" s="62"/>
      <c r="AJ21" s="62"/>
      <c r="AK21" s="62" t="str">
        <f>IFERROR(VLOOKUP(I21,'[4]Control Producción'!$B$13:$K$406,10,FALSE),"")</f>
        <v>Bombeo Mecánico</v>
      </c>
      <c r="AL21" s="62" t="str">
        <f t="shared" si="15"/>
        <v>Continua</v>
      </c>
      <c r="AM21" s="62" t="s">
        <v>610</v>
      </c>
      <c r="AN21" s="62" t="s">
        <v>611</v>
      </c>
      <c r="AO21" s="62">
        <f>_xlfn.IFS(L21="Inhibidor de corrosión",T21*Q21/1000,L21="Inhibidor de incrustaciones",T21*Q21/1000,L21="Biocida",T21*Q21/1000,L21="Inhibidor de corrosión/incrustaciones",T21*Q21/1000,L21="Inhibidor de parafinas y asfaltenos",T21*P21/1000,L21="Inhibidor de parafinas",T21*P21/1000,L21="Inhibidor de asfaltenos",T21*P21/1000,L21="Reductor de fricción",T21*P21/1000,L21="Encapsulado",0,L21="Inhibidor de hidratos",VLOOKUP(I21,[4]Intermedia!$B$485:$E$502,4,FALSE),L21="Secuestrante de sulfhídrico",VLOOKUP(I21,[4]Intermedia!$B$485:$E$502,4,FALSE))</f>
        <v>4.851</v>
      </c>
      <c r="AP21" s="62">
        <f t="shared" si="4"/>
        <v>4.8499999999999996</v>
      </c>
      <c r="AQ21" s="62">
        <f t="shared" si="5"/>
        <v>20</v>
      </c>
      <c r="AR21" s="62">
        <f t="shared" si="6"/>
        <v>4.8499999999999996</v>
      </c>
      <c r="AS21" s="66">
        <v>1</v>
      </c>
      <c r="AT21" s="62" cm="1">
        <f t="array" ref="AT21">IFERROR(ROUND(IF(AL21="Continua",AO21*_xlfn.IFS(AS21=100%,1,AS21=20%,5,AS21=50%,2),IF(AL21="Batch",IF(AM21="M",30,IF(AM21="Q",15,7))*AO21)),0),"")</f>
        <v>5</v>
      </c>
      <c r="AU21" s="62">
        <f t="shared" si="7"/>
        <v>20</v>
      </c>
      <c r="AV21" s="62">
        <f t="shared" si="8"/>
        <v>5</v>
      </c>
      <c r="AW21" s="62" t="s">
        <v>612</v>
      </c>
      <c r="AX21" s="62">
        <v>1</v>
      </c>
      <c r="AY21" s="67">
        <f ca="1">IFERROR(TODAY()-VLOOKUP(H21,[4]IDEF!$A$6:$H$1602,8,FALSE),"S/D")</f>
        <v>1552</v>
      </c>
      <c r="AZ21" s="62" t="str">
        <f>IFERROR(VLOOKUP(H21,'[4]Control Producción'!$B$13:$L$406,11,FALSE),"S/C")</f>
        <v>C</v>
      </c>
      <c r="BA21" s="62" t="str">
        <f t="shared" si="9"/>
        <v>SCB- 01</v>
      </c>
      <c r="BB21" s="62" t="str">
        <f>IFERROR(VLOOKUP(I21,[4]Referencias!$A$2:$Z$800,26,FALSE),"")</f>
        <v>Señal Cerro Bayo</v>
      </c>
      <c r="BC21" s="159" t="s">
        <v>1165</v>
      </c>
      <c r="BD21" s="125" t="str">
        <f t="shared" si="11"/>
        <v>SCB-0061[00]aCY51W</v>
      </c>
    </row>
    <row r="22" spans="1:56" ht="15" customHeight="1" x14ac:dyDescent="0.25">
      <c r="A22" s="62" t="s">
        <v>601</v>
      </c>
      <c r="B22" s="63">
        <v>45261</v>
      </c>
      <c r="C22" s="62" t="s">
        <v>602</v>
      </c>
      <c r="D22" s="62" t="s">
        <v>603</v>
      </c>
      <c r="E22" s="62" t="str">
        <f>IFERROR(VLOOKUP(H22,[4]Referencias!$A$2:$F$671,6,FALSE),"")</f>
        <v>SCB- 01</v>
      </c>
      <c r="F22" s="62">
        <f>IFERROR(VLOOKUP(I22,[4]Referencias!$A$2:$T$800,20,FALSE),"")</f>
        <v>222057</v>
      </c>
      <c r="G22" s="62" t="s">
        <v>616</v>
      </c>
      <c r="H22" s="62" t="s">
        <v>652</v>
      </c>
      <c r="I22" s="62" t="s">
        <v>652</v>
      </c>
      <c r="J22" s="62"/>
      <c r="K22" s="62" t="s">
        <v>605</v>
      </c>
      <c r="L22" s="62" t="str">
        <f>IFERROR(VLOOKUP(M22,[4]Referencias!$X$2:$Y$139,2,FALSE),"")</f>
        <v>Secuestrante de sulfhídrico</v>
      </c>
      <c r="M22" s="62" t="s">
        <v>654</v>
      </c>
      <c r="N22" s="62">
        <f>IFERROR(VLOOKUP(M22,[4]Referencias!$K$2:$L$138,2,FALSE),"")</f>
        <v>1000539909</v>
      </c>
      <c r="O22" s="62">
        <f>IFERROR(VLOOKUP(I22,'[4]Control Producción'!$B$13:$L$408,4,FALSE),0)</f>
        <v>70</v>
      </c>
      <c r="P22" s="62">
        <f>IFERROR(VLOOKUP(I22,'[4]Control Producción'!$B$13:$L$408,5,FALSE),0)</f>
        <v>0.7</v>
      </c>
      <c r="Q22" s="62">
        <f>IFERROR(VLOOKUP(I22,'[4]Control Producción'!$B$13:$L$408,7,FALSE),0)</f>
        <v>69.3</v>
      </c>
      <c r="R22" s="62">
        <f>IFERROR(VLOOKUP(I22,'[4]Control Producción'!$B$13:$L$408,8,FALSE),0)</f>
        <v>23</v>
      </c>
      <c r="S22" s="62">
        <f t="shared" si="0"/>
        <v>18</v>
      </c>
      <c r="T22" s="62"/>
      <c r="U22" s="62" t="s">
        <v>650</v>
      </c>
      <c r="V22" s="62" t="s">
        <v>607</v>
      </c>
      <c r="W22" s="62">
        <f t="shared" si="14"/>
        <v>29</v>
      </c>
      <c r="X22" s="62">
        <f>+_xlfn.IFS(BC22="p",0,AL22="Continua",'CM 4600011377 (Producto)'!$H$13,AL22="Batch",VLOOKUP(BD22,'BATCH Total'!$K$2:$M$600,3,FALSE))</f>
        <v>0</v>
      </c>
      <c r="Y22" s="62">
        <f t="shared" si="1"/>
        <v>522</v>
      </c>
      <c r="Z22" s="64">
        <f>+IFERROR(IF(BC22="P",0,IF(V22="continua",VLOOKUP(BD22,'KPI Aplicaciones'!$A$9:$H$177,6,FALSE),S22*X22)),0)</f>
        <v>0</v>
      </c>
      <c r="AA22" s="64">
        <f t="shared" si="2"/>
        <v>0</v>
      </c>
      <c r="AB22" s="65">
        <v>42562</v>
      </c>
      <c r="AC22" s="62" t="s">
        <v>608</v>
      </c>
      <c r="AD22" s="65">
        <v>43734</v>
      </c>
      <c r="AE22" s="62" t="s">
        <v>653</v>
      </c>
      <c r="AF22" s="62"/>
      <c r="AG22" s="62"/>
      <c r="AH22" s="62"/>
      <c r="AI22" s="62"/>
      <c r="AJ22" s="62"/>
      <c r="AK22" s="62" t="str">
        <f>IFERROR(VLOOKUP(I22,'[4]Control Producción'!$B$13:$K$406,10,FALSE),"")</f>
        <v>Bombeo Mecánico</v>
      </c>
      <c r="AL22" s="62" t="str">
        <f t="shared" si="15"/>
        <v>Continua</v>
      </c>
      <c r="AM22" s="62" t="s">
        <v>610</v>
      </c>
      <c r="AN22" s="62" t="s">
        <v>622</v>
      </c>
      <c r="AO22" s="62">
        <f>_xlfn.IFS(L22="Inhibidor de corrosión",T22*Q22/1000,L22="Inhibidor de incrustaciones",T22*Q22/1000,L22="Biocida",T22*Q22/1000,L22="Inhibidor de corrosión/incrustaciones",T22*Q22/1000,L22="Inhibidor de parafinas y asfaltenos",T22*P22/1000,L22="Inhibidor de parafinas",T22*P22/1000,L22="Inhibidor de asfaltenos",T22*P22/1000,L22="Reductor de fricción",T22*P22/1000,L22="Encapsulado",0,L22="Inhibidor de hidratos",VLOOKUP(I22,[4]Intermedia!$B$485:$E$502,4,FALSE),L22="Secuestrante de sulfhídrico",VLOOKUP(I22,[4]Intermedia!$B$485:$E$502,4,FALSE))</f>
        <v>18</v>
      </c>
      <c r="AP22" s="62">
        <f t="shared" si="4"/>
        <v>18</v>
      </c>
      <c r="AQ22" s="62">
        <f t="shared" si="5"/>
        <v>20</v>
      </c>
      <c r="AR22" s="62">
        <f t="shared" si="6"/>
        <v>18</v>
      </c>
      <c r="AS22" s="66">
        <v>1</v>
      </c>
      <c r="AT22" s="62" cm="1">
        <f t="array" ref="AT22">IFERROR(ROUND(IF(AL22="Continua",AO22*_xlfn.IFS(AS22=100%,1,AS22=20%,5,AS22=50%,2),IF(AL22="Batch",IF(AM22="M",30,IF(AM22="Q",15,7))*AO22)),0),"")</f>
        <v>18</v>
      </c>
      <c r="AU22" s="62">
        <f t="shared" si="7"/>
        <v>20</v>
      </c>
      <c r="AV22" s="62">
        <f t="shared" si="8"/>
        <v>18</v>
      </c>
      <c r="AW22" s="62" t="s">
        <v>612</v>
      </c>
      <c r="AX22" s="62">
        <v>2</v>
      </c>
      <c r="AY22" s="67">
        <f ca="1">IFERROR(TODAY()-VLOOKUP(H22,[4]IDEF!$A$6:$H$1602,8,FALSE),"S/D")</f>
        <v>1552</v>
      </c>
      <c r="AZ22" s="62" t="str">
        <f>IFERROR(VLOOKUP(H22,'[4]Control Producción'!$B$13:$L$406,11,FALSE),"S/C")</f>
        <v>C</v>
      </c>
      <c r="BA22" s="62" t="str">
        <f t="shared" si="9"/>
        <v>SCB- 01</v>
      </c>
      <c r="BB22" s="62" t="str">
        <f>IFERROR(VLOOKUP(I22,[4]Referencias!$A$2:$Z$800,26,FALSE),"")</f>
        <v>Señal Cerro Bayo</v>
      </c>
      <c r="BC22" s="159" t="s">
        <v>1165</v>
      </c>
      <c r="BD22" s="125" t="str">
        <f t="shared" si="11"/>
        <v>SCB-0061[00]aBSH8050</v>
      </c>
    </row>
    <row r="23" spans="1:56" ht="15" customHeight="1" x14ac:dyDescent="0.25">
      <c r="A23" s="62" t="s">
        <v>601</v>
      </c>
      <c r="B23" s="63">
        <v>45261</v>
      </c>
      <c r="C23" s="62" t="s">
        <v>602</v>
      </c>
      <c r="D23" s="62" t="s">
        <v>603</v>
      </c>
      <c r="E23" s="62" t="str">
        <f>IFERROR(VLOOKUP(H23,[4]Referencias!$A$2:$F$671,6,FALSE),"")</f>
        <v>SCB- 01</v>
      </c>
      <c r="F23" s="62">
        <f>IFERROR(VLOOKUP(I23,[4]Referencias!$A$2:$T$800,20,FALSE),"")</f>
        <v>222057</v>
      </c>
      <c r="G23" s="62" t="s">
        <v>604</v>
      </c>
      <c r="H23" s="62" t="s">
        <v>655</v>
      </c>
      <c r="I23" s="62" t="s">
        <v>655</v>
      </c>
      <c r="J23" s="62"/>
      <c r="K23" s="62" t="s">
        <v>605</v>
      </c>
      <c r="L23" s="62" t="str">
        <f>IFERROR(VLOOKUP(M23,[4]Referencias!$X$2:$Y$139,2,FALSE),"")</f>
        <v>Inhibidor de incrustaciones</v>
      </c>
      <c r="M23" s="62" t="s">
        <v>614</v>
      </c>
      <c r="N23" s="62">
        <f>IFERROR(VLOOKUP(M23,[4]Referencias!$K$2:$L$138,2,FALSE),"")</f>
        <v>50601018</v>
      </c>
      <c r="O23" s="62">
        <f>IFERROR(VLOOKUP(I23,'[4]Control Producción'!$B$13:$L$408,4,FALSE),0)</f>
        <v>393</v>
      </c>
      <c r="P23" s="62">
        <f>IFERROR(VLOOKUP(I23,'[4]Control Producción'!$B$13:$L$408,5,FALSE),0)</f>
        <v>3.93</v>
      </c>
      <c r="Q23" s="62">
        <f>IFERROR(VLOOKUP(I23,'[4]Control Producción'!$B$13:$L$408,7,FALSE),0)</f>
        <v>389.07</v>
      </c>
      <c r="R23" s="62">
        <f>IFERROR(VLOOKUP(I23,'[4]Control Producción'!$B$13:$L$408,8,FALSE),0)</f>
        <v>204</v>
      </c>
      <c r="S23" s="62">
        <f t="shared" si="0"/>
        <v>2.72</v>
      </c>
      <c r="T23" s="62">
        <v>7</v>
      </c>
      <c r="U23" s="62" t="s">
        <v>606</v>
      </c>
      <c r="V23" s="62" t="s">
        <v>607</v>
      </c>
      <c r="W23" s="62">
        <f t="shared" si="14"/>
        <v>29</v>
      </c>
      <c r="X23" s="62">
        <f>+_xlfn.IFS(BC23="p",0,AL23="Continua",'CM 4600011377 (Producto)'!$H$13,AL23="Batch",VLOOKUP(BD23,'BATCH Total'!$K$2:$M$600,3,FALSE))</f>
        <v>29</v>
      </c>
      <c r="Y23" s="62">
        <f t="shared" si="1"/>
        <v>78.88000000000001</v>
      </c>
      <c r="Z23" s="64">
        <f>+IFERROR(IF(BC23="P",0,IF(V23="continua",VLOOKUP(BD23,'KPI Aplicaciones'!$A$9:$H$177,6,FALSE),S23*X23)),0)</f>
        <v>79.84666666666665</v>
      </c>
      <c r="AA23" s="64">
        <f t="shared" si="2"/>
        <v>79.849999999999994</v>
      </c>
      <c r="AB23" s="65">
        <v>42333</v>
      </c>
      <c r="AC23" s="62" t="s">
        <v>608</v>
      </c>
      <c r="AD23" s="65">
        <v>44630</v>
      </c>
      <c r="AE23" s="62" t="s">
        <v>656</v>
      </c>
      <c r="AF23" s="62" t="s">
        <v>609</v>
      </c>
      <c r="AG23" s="62"/>
      <c r="AH23" s="62"/>
      <c r="AI23" s="62"/>
      <c r="AJ23" s="62"/>
      <c r="AK23" s="62" t="str">
        <f>IFERROR(VLOOKUP(I23,'[4]Control Producción'!$B$13:$K$406,10,FALSE),"")</f>
        <v>Electro Sumergible</v>
      </c>
      <c r="AL23" s="62" t="str">
        <f t="shared" si="15"/>
        <v>Continua</v>
      </c>
      <c r="AM23" s="62" t="s">
        <v>610</v>
      </c>
      <c r="AN23" s="62" t="s">
        <v>615</v>
      </c>
      <c r="AO23" s="62">
        <f>_xlfn.IFS(L23="Inhibidor de corrosión",T23*Q23/1000,L23="Inhibidor de incrustaciones",T23*Q23/1000,L23="Biocida",T23*Q23/1000,L23="Inhibidor de corrosión/incrustaciones",T23*Q23/1000,L23="Inhibidor de parafinas y asfaltenos",T23*P23/1000,L23="Inhibidor de parafinas",T23*P23/1000,L23="Inhibidor de asfaltenos",T23*P23/1000,L23="Reductor de fricción",T23*P23/1000,L23="Encapsulado",0,L23="Inhibidor de hidratos",VLOOKUP(I23,[4]Intermedia!$B$485:$E$502,4,FALSE),L23="Secuestrante de sulfhídrico",VLOOKUP(I23,[4]Intermedia!$B$485:$E$502,4,FALSE))</f>
        <v>2.72349</v>
      </c>
      <c r="AP23" s="62">
        <f t="shared" si="4"/>
        <v>2.72</v>
      </c>
      <c r="AQ23" s="62">
        <f t="shared" si="5"/>
        <v>20</v>
      </c>
      <c r="AR23" s="62">
        <f t="shared" si="6"/>
        <v>2.72</v>
      </c>
      <c r="AS23" s="66">
        <v>0.2</v>
      </c>
      <c r="AT23" s="62" cm="1">
        <f t="array" ref="AT23">IFERROR(ROUND(IF(AL23="Continua",AO23*_xlfn.IFS(AS23=100%,1,AS23=20%,5,AS23=50%,2),IF(AL23="Batch",IF(AM23="M",30,IF(AM23="Q",15,7))*AO23)),0),"")</f>
        <v>14</v>
      </c>
      <c r="AU23" s="62">
        <f t="shared" si="7"/>
        <v>20</v>
      </c>
      <c r="AV23" s="62">
        <f t="shared" si="8"/>
        <v>14</v>
      </c>
      <c r="AW23" s="62" t="s">
        <v>612</v>
      </c>
      <c r="AX23" s="62">
        <v>1</v>
      </c>
      <c r="AY23" s="67">
        <f ca="1">IFERROR(TODAY()-VLOOKUP(H23,[4]IDEF!$A$6:$H$1602,8,FALSE),"S/D")</f>
        <v>2486</v>
      </c>
      <c r="AZ23" s="62" t="str">
        <f>IFERROR(VLOOKUP(H23,'[4]Control Producción'!$B$13:$L$406,11,FALSE),"S/C")</f>
        <v>B</v>
      </c>
      <c r="BA23" s="62" t="str">
        <f t="shared" si="9"/>
        <v>SCB- 01</v>
      </c>
      <c r="BB23" s="62" t="str">
        <f>IFERROR(VLOOKUP(I23,[4]Referencias!$A$2:$Z$800,26,FALSE),"")</f>
        <v>Señal Cerro Bayo</v>
      </c>
      <c r="BC23" s="62"/>
      <c r="BD23" s="125" t="str">
        <f t="shared" si="11"/>
        <v>SCB-0062[00]aIC5087A</v>
      </c>
    </row>
    <row r="24" spans="1:56" ht="15" customHeight="1" x14ac:dyDescent="0.25">
      <c r="A24" s="62" t="s">
        <v>601</v>
      </c>
      <c r="B24" s="63">
        <v>45261</v>
      </c>
      <c r="C24" s="62" t="s">
        <v>602</v>
      </c>
      <c r="D24" s="62" t="s">
        <v>603</v>
      </c>
      <c r="E24" s="62" t="str">
        <f>IFERROR(VLOOKUP(H24,[4]Referencias!$A$2:$F$671,6,FALSE),"")</f>
        <v>SCB- 01</v>
      </c>
      <c r="F24" s="62">
        <f>IFERROR(VLOOKUP(I24,[4]Referencias!$A$2:$T$800,20,FALSE),"")</f>
        <v>222057</v>
      </c>
      <c r="G24" s="62" t="s">
        <v>604</v>
      </c>
      <c r="H24" s="62" t="s">
        <v>657</v>
      </c>
      <c r="I24" s="62" t="s">
        <v>657</v>
      </c>
      <c r="J24" s="62"/>
      <c r="K24" s="62" t="s">
        <v>605</v>
      </c>
      <c r="L24" s="62" t="str">
        <f>IFERROR(VLOOKUP(M24,[4]Referencias!$X$2:$Y$139,2,FALSE),"")</f>
        <v>Inhibidor de incrustaciones</v>
      </c>
      <c r="M24" s="62" t="s">
        <v>614</v>
      </c>
      <c r="N24" s="62">
        <f>IFERROR(VLOOKUP(M24,[4]Referencias!$K$2:$L$138,2,FALSE),"")</f>
        <v>50601018</v>
      </c>
      <c r="O24" s="62">
        <f>IFERROR(VLOOKUP(I24,'[4]Control Producción'!$B$13:$L$408,4,FALSE),0)</f>
        <v>211</v>
      </c>
      <c r="P24" s="62">
        <f>IFERROR(VLOOKUP(I24,'[4]Control Producción'!$B$13:$L$408,5,FALSE),0)</f>
        <v>4.6420000000000003</v>
      </c>
      <c r="Q24" s="62">
        <f>IFERROR(VLOOKUP(I24,'[4]Control Producción'!$B$13:$L$408,7,FALSE),0)</f>
        <v>206.358</v>
      </c>
      <c r="R24" s="62">
        <f>IFERROR(VLOOKUP(I24,'[4]Control Producción'!$B$13:$L$408,8,FALSE),0)</f>
        <v>135</v>
      </c>
      <c r="S24" s="62">
        <f t="shared" si="0"/>
        <v>2.06</v>
      </c>
      <c r="T24" s="62">
        <v>10</v>
      </c>
      <c r="U24" s="62" t="s">
        <v>606</v>
      </c>
      <c r="V24" s="62" t="s">
        <v>607</v>
      </c>
      <c r="W24" s="62">
        <f t="shared" si="14"/>
        <v>29</v>
      </c>
      <c r="X24" s="62">
        <f>+_xlfn.IFS(BC24="p",0,AL24="Continua",'CM 4600011377 (Producto)'!$H$13,AL24="Batch",VLOOKUP(BD24,'BATCH Total'!$K$2:$M$600,3,FALSE))</f>
        <v>29</v>
      </c>
      <c r="Y24" s="62">
        <f t="shared" si="1"/>
        <v>59.74</v>
      </c>
      <c r="Z24" s="64">
        <f>+IFERROR(IF(BC24="P",0,IF(V24="continua",VLOOKUP(BD24,'KPI Aplicaciones'!$A$9:$H$177,6,FALSE),S24*X24)),0)</f>
        <v>56.06666666666667</v>
      </c>
      <c r="AA24" s="64">
        <f t="shared" si="2"/>
        <v>56.07</v>
      </c>
      <c r="AB24" s="65">
        <v>40338</v>
      </c>
      <c r="AC24" s="62" t="s">
        <v>608</v>
      </c>
      <c r="AD24" s="65">
        <v>44012</v>
      </c>
      <c r="AE24" s="62" t="s">
        <v>613</v>
      </c>
      <c r="AF24" s="62" t="s">
        <v>609</v>
      </c>
      <c r="AG24" s="62"/>
      <c r="AH24" s="62"/>
      <c r="AI24" s="62"/>
      <c r="AJ24" s="62"/>
      <c r="AK24" s="62" t="str">
        <f>IFERROR(VLOOKUP(I24,'[4]Control Producción'!$B$13:$K$406,10,FALSE),"")</f>
        <v>Electro Sumergible</v>
      </c>
      <c r="AL24" s="62" t="str">
        <f t="shared" si="15"/>
        <v>Continua</v>
      </c>
      <c r="AM24" s="62" t="s">
        <v>610</v>
      </c>
      <c r="AN24" s="62" t="s">
        <v>615</v>
      </c>
      <c r="AO24" s="62">
        <f>_xlfn.IFS(L24="Inhibidor de corrosión",T24*Q24/1000,L24="Inhibidor de incrustaciones",T24*Q24/1000,L24="Biocida",T24*Q24/1000,L24="Inhibidor de corrosión/incrustaciones",T24*Q24/1000,L24="Inhibidor de parafinas y asfaltenos",T24*P24/1000,L24="Inhibidor de parafinas",T24*P24/1000,L24="Inhibidor de asfaltenos",T24*P24/1000,L24="Reductor de fricción",T24*P24/1000,L24="Encapsulado",0,L24="Inhibidor de hidratos",VLOOKUP(I24,[4]Intermedia!$B$485:$E$502,4,FALSE),L24="Secuestrante de sulfhídrico",VLOOKUP(I24,[4]Intermedia!$B$485:$E$502,4,FALSE))</f>
        <v>2.06358</v>
      </c>
      <c r="AP24" s="62">
        <f t="shared" si="4"/>
        <v>2.06</v>
      </c>
      <c r="AQ24" s="62">
        <f t="shared" si="5"/>
        <v>20</v>
      </c>
      <c r="AR24" s="62">
        <f t="shared" si="6"/>
        <v>2.06</v>
      </c>
      <c r="AS24" s="66">
        <v>0.2</v>
      </c>
      <c r="AT24" s="62" cm="1">
        <f t="array" ref="AT24">IFERROR(ROUND(IF(AL24="Continua",AO24*_xlfn.IFS(AS24=100%,1,AS24=20%,5,AS24=50%,2),IF(AL24="Batch",IF(AM24="M",30,IF(AM24="Q",15,7))*AO24)),0),"")</f>
        <v>10</v>
      </c>
      <c r="AU24" s="62">
        <f t="shared" si="7"/>
        <v>20</v>
      </c>
      <c r="AV24" s="62">
        <f t="shared" si="8"/>
        <v>10</v>
      </c>
      <c r="AW24" s="62" t="s">
        <v>612</v>
      </c>
      <c r="AX24" s="62">
        <v>1</v>
      </c>
      <c r="AY24" s="67">
        <f ca="1">IFERROR(TODAY()-VLOOKUP(H24,[4]IDEF!$A$6:$H$1602,8,FALSE),"S/D")</f>
        <v>2913</v>
      </c>
      <c r="AZ24" s="62" t="str">
        <f>IFERROR(VLOOKUP(H24,'[4]Control Producción'!$B$13:$L$406,11,FALSE),"S/C")</f>
        <v>A</v>
      </c>
      <c r="BA24" s="62" t="str">
        <f t="shared" si="9"/>
        <v>SCB- 01</v>
      </c>
      <c r="BB24" s="62" t="str">
        <f>IFERROR(VLOOKUP(I24,[4]Referencias!$A$2:$Z$800,26,FALSE),"")</f>
        <v>Señal Cerro Bayo</v>
      </c>
      <c r="BC24" s="62"/>
      <c r="BD24" s="125" t="str">
        <f t="shared" si="11"/>
        <v>SCB-0063[00]aIC5087A</v>
      </c>
    </row>
    <row r="25" spans="1:56" ht="15" customHeight="1" x14ac:dyDescent="0.25">
      <c r="A25" s="62" t="s">
        <v>601</v>
      </c>
      <c r="B25" s="63">
        <v>45261</v>
      </c>
      <c r="C25" s="62" t="s">
        <v>602</v>
      </c>
      <c r="D25" s="62" t="s">
        <v>603</v>
      </c>
      <c r="E25" s="62" t="str">
        <f>IFERROR(VLOOKUP(H25,[4]Referencias!$A$2:$F$671,6,FALSE),"")</f>
        <v>SCB- 01</v>
      </c>
      <c r="F25" s="62">
        <f>IFERROR(VLOOKUP(I25,[4]Referencias!$A$2:$T$800,20,FALSE),"")</f>
        <v>222057</v>
      </c>
      <c r="G25" s="62" t="s">
        <v>604</v>
      </c>
      <c r="H25" s="62" t="s">
        <v>254</v>
      </c>
      <c r="I25" s="62" t="s">
        <v>254</v>
      </c>
      <c r="J25" s="62"/>
      <c r="K25" s="62" t="s">
        <v>605</v>
      </c>
      <c r="L25" s="62" t="str">
        <f>IFERROR(VLOOKUP(M25,[4]Referencias!$X$2:$Y$139,2,FALSE),"")</f>
        <v>Inhibidor de corrosión/Incrustaciones</v>
      </c>
      <c r="M25" s="62" t="s">
        <v>658</v>
      </c>
      <c r="N25" s="62">
        <f>IFERROR(VLOOKUP(M25,[4]Referencias!$K$2:$L$138,2,FALSE),"")</f>
        <v>50695199</v>
      </c>
      <c r="O25" s="62">
        <f>IFERROR(VLOOKUP(I25,'[4]Control Producción'!$B$13:$L$408,4,FALSE),0)</f>
        <v>60</v>
      </c>
      <c r="P25" s="62">
        <f>IFERROR(VLOOKUP(I25,'[4]Control Producción'!$B$13:$L$408,5,FALSE),0)</f>
        <v>15</v>
      </c>
      <c r="Q25" s="62">
        <f>IFERROR(VLOOKUP(I25,'[4]Control Producción'!$B$13:$L$408,7,FALSE),0)</f>
        <v>45</v>
      </c>
      <c r="R25" s="62">
        <f>IFERROR(VLOOKUP(I25,'[4]Control Producción'!$B$13:$L$408,8,FALSE),0)</f>
        <v>787</v>
      </c>
      <c r="S25" s="62">
        <f t="shared" si="0"/>
        <v>5.99</v>
      </c>
      <c r="T25" s="62">
        <v>133</v>
      </c>
      <c r="U25" s="62" t="s">
        <v>606</v>
      </c>
      <c r="V25" s="62" t="s">
        <v>607</v>
      </c>
      <c r="W25" s="62">
        <f t="shared" si="14"/>
        <v>29</v>
      </c>
      <c r="X25" s="62">
        <f>+_xlfn.IFS(BC25="p",0,AL25="Continua",'CM 4600011377 (Producto)'!$H$13,AL25="Batch",VLOOKUP(BD25,'BATCH Total'!$K$2:$M$600,3,FALSE))</f>
        <v>29</v>
      </c>
      <c r="Y25" s="62">
        <f t="shared" si="1"/>
        <v>173.71</v>
      </c>
      <c r="Z25" s="64">
        <f>+IFERROR(IF(BC25="P",0,IF(V25="continua",VLOOKUP(BD25,'KPI Aplicaciones'!$A$9:$H$177,6,FALSE),S25*X25)),0)</f>
        <v>166.26666666666668</v>
      </c>
      <c r="AA25" s="64">
        <f t="shared" si="2"/>
        <v>166.27</v>
      </c>
      <c r="AB25" s="65">
        <v>40541</v>
      </c>
      <c r="AC25" s="62" t="s">
        <v>608</v>
      </c>
      <c r="AD25" s="65">
        <v>43791</v>
      </c>
      <c r="AE25" s="62" t="s">
        <v>659</v>
      </c>
      <c r="AF25" s="62" t="s">
        <v>609</v>
      </c>
      <c r="AG25" s="62"/>
      <c r="AH25" s="62"/>
      <c r="AI25" s="62"/>
      <c r="AJ25" s="62"/>
      <c r="AK25" s="62" t="str">
        <f>IFERROR(VLOOKUP(I25,'[4]Control Producción'!$B$13:$K$406,10,FALSE),"")</f>
        <v>Bombeo Mecánico</v>
      </c>
      <c r="AL25" s="62" t="str">
        <f t="shared" si="15"/>
        <v>Continua</v>
      </c>
      <c r="AM25" s="62" t="s">
        <v>610</v>
      </c>
      <c r="AN25" s="62" t="s">
        <v>611</v>
      </c>
      <c r="AO25" s="62">
        <f>_xlfn.IFS(L25="Inhibidor de corrosión",T25*Q25/1000,L25="Inhibidor de incrustaciones",T25*Q25/1000,L25="Biocida",T25*Q25/1000,L25="Inhibidor de corrosión/incrustaciones",T25*Q25/1000,L25="Inhibidor de parafinas y asfaltenos",T25*P25/1000,L25="Inhibidor de parafinas",T25*P25/1000,L25="Inhibidor de asfaltenos",T25*P25/1000,L25="Reductor de fricción",T25*P25/1000,L25="Encapsulado",0,L25="Inhibidor de hidratos",VLOOKUP(I25,[4]Intermedia!$B$485:$E$502,4,FALSE),L25="Secuestrante de sulfhídrico",VLOOKUP(I25,[4]Intermedia!$B$485:$E$502,4,FALSE))</f>
        <v>5.9850000000000003</v>
      </c>
      <c r="AP25" s="62">
        <f t="shared" si="4"/>
        <v>5.99</v>
      </c>
      <c r="AQ25" s="62">
        <f t="shared" si="5"/>
        <v>20</v>
      </c>
      <c r="AR25" s="62">
        <f t="shared" si="6"/>
        <v>5.99</v>
      </c>
      <c r="AS25" s="66">
        <v>1</v>
      </c>
      <c r="AT25" s="62" cm="1">
        <f t="array" ref="AT25">IFERROR(ROUND(IF(AL25="Continua",AO25*_xlfn.IFS(AS25=100%,1,AS25=20%,5,AS25=50%,2),IF(AL25="Batch",IF(AM25="M",30,IF(AM25="Q",15,7))*AO25)),0),"")</f>
        <v>6</v>
      </c>
      <c r="AU25" s="62">
        <f t="shared" si="7"/>
        <v>20</v>
      </c>
      <c r="AV25" s="62">
        <f t="shared" si="8"/>
        <v>6</v>
      </c>
      <c r="AW25" s="62" t="s">
        <v>612</v>
      </c>
      <c r="AX25" s="62">
        <v>1</v>
      </c>
      <c r="AY25" s="67">
        <f ca="1">IFERROR(TODAY()-VLOOKUP(H25,[4]IDEF!$A$6:$H$1602,8,FALSE),"S/D")</f>
        <v>3125</v>
      </c>
      <c r="AZ25" s="62" t="str">
        <f>IFERROR(VLOOKUP(H25,'[4]Control Producción'!$B$13:$L$406,11,FALSE),"S/C")</f>
        <v>A</v>
      </c>
      <c r="BA25" s="62" t="str">
        <f t="shared" si="9"/>
        <v>SCB- 01</v>
      </c>
      <c r="BB25" s="62" t="str">
        <f>IFERROR(VLOOKUP(I25,[4]Referencias!$A$2:$Z$800,26,FALSE),"")</f>
        <v>Señal Cerro Bayo</v>
      </c>
      <c r="BC25" s="62"/>
      <c r="BD25" s="125" t="str">
        <f t="shared" si="11"/>
        <v>SCB-0065[00]aICS400</v>
      </c>
    </row>
    <row r="26" spans="1:56" ht="15" customHeight="1" x14ac:dyDescent="0.25">
      <c r="A26" s="62" t="s">
        <v>601</v>
      </c>
      <c r="B26" s="63">
        <v>45261</v>
      </c>
      <c r="C26" s="62" t="s">
        <v>602</v>
      </c>
      <c r="D26" s="62" t="s">
        <v>603</v>
      </c>
      <c r="E26" s="62" t="str">
        <f>IFERROR(VLOOKUP(H26,[4]Referencias!$A$2:$F$671,6,FALSE),"")</f>
        <v>SCB- 01</v>
      </c>
      <c r="F26" s="62">
        <f>IFERROR(VLOOKUP(I26,[4]Referencias!$A$2:$T$800,20,FALSE),"")</f>
        <v>222057</v>
      </c>
      <c r="G26" s="62" t="s">
        <v>616</v>
      </c>
      <c r="H26" s="62" t="s">
        <v>254</v>
      </c>
      <c r="I26" s="62" t="s">
        <v>254</v>
      </c>
      <c r="J26" s="62"/>
      <c r="K26" s="62" t="s">
        <v>605</v>
      </c>
      <c r="L26" s="62" t="str">
        <f>IFERROR(VLOOKUP(M26,[4]Referencias!$X$2:$Y$139,2,FALSE),"")</f>
        <v>Secuestrante de sulfhídrico</v>
      </c>
      <c r="M26" s="62" t="s">
        <v>654</v>
      </c>
      <c r="N26" s="62">
        <f>IFERROR(VLOOKUP(M26,[4]Referencias!$K$2:$L$138,2,FALSE),"")</f>
        <v>1000539909</v>
      </c>
      <c r="O26" s="62">
        <f>IFERROR(VLOOKUP(I26,'[4]Control Producción'!$B$13:$L$408,4,FALSE),0)</f>
        <v>60</v>
      </c>
      <c r="P26" s="62">
        <f>IFERROR(VLOOKUP(I26,'[4]Control Producción'!$B$13:$L$408,5,FALSE),0)</f>
        <v>15</v>
      </c>
      <c r="Q26" s="62">
        <f>IFERROR(VLOOKUP(I26,'[4]Control Producción'!$B$13:$L$408,7,FALSE),0)</f>
        <v>45</v>
      </c>
      <c r="R26" s="62">
        <f>IFERROR(VLOOKUP(I26,'[4]Control Producción'!$B$13:$L$408,8,FALSE),0)</f>
        <v>787</v>
      </c>
      <c r="S26" s="62">
        <f t="shared" si="0"/>
        <v>13.5</v>
      </c>
      <c r="T26" s="62">
        <v>300</v>
      </c>
      <c r="U26" s="62" t="s">
        <v>606</v>
      </c>
      <c r="V26" s="62" t="s">
        <v>607</v>
      </c>
      <c r="W26" s="62">
        <f t="shared" si="14"/>
        <v>29</v>
      </c>
      <c r="X26" s="62">
        <f>+_xlfn.IFS(BC26="p",0,AL26="Continua",'CM 4600011377 (Producto)'!$H$13,AL26="Batch",VLOOKUP(BD26,'BATCH Total'!$K$2:$M$600,3,FALSE))</f>
        <v>29</v>
      </c>
      <c r="Y26" s="62">
        <f t="shared" si="1"/>
        <v>391.5</v>
      </c>
      <c r="Z26" s="64">
        <f>+IFERROR(IF(BC26="P",0,IF(V26="continua",VLOOKUP(BD26,'KPI Aplicaciones'!$A$9:$H$177,6,FALSE),S26*X26)),0)</f>
        <v>394.4</v>
      </c>
      <c r="AA26" s="64">
        <f t="shared" si="2"/>
        <v>394.4</v>
      </c>
      <c r="AB26" s="65">
        <v>43342</v>
      </c>
      <c r="AC26" s="62" t="s">
        <v>608</v>
      </c>
      <c r="AD26" s="65">
        <v>43791</v>
      </c>
      <c r="AE26" s="62" t="s">
        <v>659</v>
      </c>
      <c r="AF26" s="62" t="s">
        <v>609</v>
      </c>
      <c r="AG26" s="62"/>
      <c r="AH26" s="62"/>
      <c r="AI26" s="62"/>
      <c r="AJ26" s="62"/>
      <c r="AK26" s="62" t="str">
        <f>IFERROR(VLOOKUP(I26,'[4]Control Producción'!$B$13:$K$406,10,FALSE),"")</f>
        <v>Bombeo Mecánico</v>
      </c>
      <c r="AL26" s="62" t="str">
        <f t="shared" si="15"/>
        <v>Continua</v>
      </c>
      <c r="AM26" s="62" t="s">
        <v>610</v>
      </c>
      <c r="AN26" s="62" t="s">
        <v>622</v>
      </c>
      <c r="AO26" s="62">
        <f>_xlfn.IFS(L26="Inhibidor de corrosión",T26*Q26/1000,L26="Inhibidor de incrustaciones",T26*Q26/1000,L26="Biocida",T26*Q26/1000,L26="Inhibidor de corrosión/incrustaciones",T26*Q26/1000,L26="Inhibidor de parafinas y asfaltenos",T26*P26/1000,L26="Inhibidor de parafinas",T26*P26/1000,L26="Inhibidor de asfaltenos",T26*P26/1000,L26="Reductor de fricción",T26*P26/1000,L26="Encapsulado",0,L26="Inhibidor de hidratos",VLOOKUP(I26,[4]Intermedia!$B$485:$E$502,4,FALSE),L26="Secuestrante de sulfhídrico",VLOOKUP(I26,[4]Intermedia!$B$485:$E$502,4,FALSE))</f>
        <v>13.5</v>
      </c>
      <c r="AP26" s="62">
        <f t="shared" si="4"/>
        <v>13.5</v>
      </c>
      <c r="AQ26" s="62">
        <f t="shared" si="5"/>
        <v>20</v>
      </c>
      <c r="AR26" s="62">
        <f t="shared" si="6"/>
        <v>13.5</v>
      </c>
      <c r="AS26" s="66">
        <v>1</v>
      </c>
      <c r="AT26" s="62" cm="1">
        <f t="array" ref="AT26">IFERROR(ROUND(IF(AL26="Continua",AO26*_xlfn.IFS(AS26=100%,1,AS26=20%,5,AS26=50%,2),IF(AL26="Batch",IF(AM26="M",30,IF(AM26="Q",15,7))*AO26)),0),"")</f>
        <v>14</v>
      </c>
      <c r="AU26" s="62">
        <f t="shared" si="7"/>
        <v>20</v>
      </c>
      <c r="AV26" s="62">
        <f t="shared" si="8"/>
        <v>14</v>
      </c>
      <c r="AW26" s="62" t="s">
        <v>612</v>
      </c>
      <c r="AX26" s="62">
        <v>2</v>
      </c>
      <c r="AY26" s="67">
        <f ca="1">IFERROR(TODAY()-VLOOKUP(H26,[4]IDEF!$A$6:$H$1602,8,FALSE),"S/D")</f>
        <v>3125</v>
      </c>
      <c r="AZ26" s="62" t="str">
        <f>IFERROR(VLOOKUP(H26,'[4]Control Producción'!$B$13:$L$406,11,FALSE),"S/C")</f>
        <v>A</v>
      </c>
      <c r="BA26" s="62" t="str">
        <f t="shared" si="9"/>
        <v>SCB- 01</v>
      </c>
      <c r="BB26" s="62" t="str">
        <f>IFERROR(VLOOKUP(I26,[4]Referencias!$A$2:$Z$800,26,FALSE),"")</f>
        <v>Señal Cerro Bayo</v>
      </c>
      <c r="BC26" s="62"/>
      <c r="BD26" s="125" t="str">
        <f t="shared" si="11"/>
        <v>SCB-0065[00]aBSH8050</v>
      </c>
    </row>
    <row r="27" spans="1:56" x14ac:dyDescent="0.25">
      <c r="A27" s="62" t="s">
        <v>601</v>
      </c>
      <c r="B27" s="63">
        <v>45261</v>
      </c>
      <c r="C27" s="62" t="s">
        <v>602</v>
      </c>
      <c r="D27" s="62" t="s">
        <v>603</v>
      </c>
      <c r="E27" s="62" t="str">
        <f>IFERROR(VLOOKUP(H27,[4]Referencias!$A$2:$F$671,6,FALSE),"")</f>
        <v>SCB- 01</v>
      </c>
      <c r="F27" s="62">
        <f>IFERROR(VLOOKUP(I27,[4]Referencias!$A$2:$T$800,20,FALSE),"")</f>
        <v>222057</v>
      </c>
      <c r="G27" s="62" t="s">
        <v>604</v>
      </c>
      <c r="H27" s="62" t="s">
        <v>660</v>
      </c>
      <c r="I27" s="62" t="s">
        <v>660</v>
      </c>
      <c r="J27" s="62"/>
      <c r="K27" s="62" t="s">
        <v>605</v>
      </c>
      <c r="L27" s="62" t="str">
        <f>IFERROR(VLOOKUP(M27,[4]Referencias!$X$2:$Y$139,2,FALSE),"")</f>
        <v>Inhibidor de incrustaciones</v>
      </c>
      <c r="M27" s="62" t="s">
        <v>614</v>
      </c>
      <c r="N27" s="62">
        <f>IFERROR(VLOOKUP(M27,[4]Referencias!$K$2:$L$138,2,FALSE),"")</f>
        <v>50601018</v>
      </c>
      <c r="O27" s="62">
        <f>IFERROR(VLOOKUP(I27,'[4]Control Producción'!$B$13:$L$408,4,FALSE),0)</f>
        <v>255</v>
      </c>
      <c r="P27" s="62">
        <f>IFERROR(VLOOKUP(I27,'[4]Control Producción'!$B$13:$L$408,5,FALSE),0)</f>
        <v>2.04</v>
      </c>
      <c r="Q27" s="62">
        <f>IFERROR(VLOOKUP(I27,'[4]Control Producción'!$B$13:$L$408,7,FALSE),0)</f>
        <v>252.96</v>
      </c>
      <c r="R27" s="62">
        <f>IFERROR(VLOOKUP(I27,'[4]Control Producción'!$B$13:$L$408,8,FALSE),0)</f>
        <v>1000</v>
      </c>
      <c r="S27" s="62">
        <f t="shared" si="0"/>
        <v>3.79</v>
      </c>
      <c r="T27" s="62">
        <v>15</v>
      </c>
      <c r="U27" s="62" t="s">
        <v>606</v>
      </c>
      <c r="V27" s="62" t="s">
        <v>607</v>
      </c>
      <c r="W27" s="62">
        <f t="shared" si="14"/>
        <v>29</v>
      </c>
      <c r="X27" s="62">
        <f>+_xlfn.IFS(BC27="p",0,AL27="Continua",'CM 4600011377 (Producto)'!$H$13,AL27="Batch",VLOOKUP(BD27,'BATCH Total'!$K$2:$M$600,3,FALSE))</f>
        <v>29</v>
      </c>
      <c r="Y27" s="62">
        <f t="shared" si="1"/>
        <v>109.91</v>
      </c>
      <c r="Z27" s="64">
        <f>+IFERROR(IF(BC27="P",0,IF(V27="continua",VLOOKUP(BD27,'KPI Aplicaciones'!$A$9:$H$177,6,FALSE),S27*X27)),0)</f>
        <v>233.54666666666665</v>
      </c>
      <c r="AA27" s="64">
        <f t="shared" si="2"/>
        <v>109.91</v>
      </c>
      <c r="AB27" s="65">
        <v>41040</v>
      </c>
      <c r="AC27" s="62" t="s">
        <v>608</v>
      </c>
      <c r="AD27" s="65">
        <v>44007</v>
      </c>
      <c r="AE27" s="62" t="s">
        <v>661</v>
      </c>
      <c r="AF27" s="62" t="s">
        <v>609</v>
      </c>
      <c r="AG27" s="62"/>
      <c r="AH27" s="62"/>
      <c r="AI27" s="62"/>
      <c r="AJ27" s="62"/>
      <c r="AK27" s="62" t="str">
        <f>IFERROR(VLOOKUP(I27,'[4]Control Producción'!$B$13:$K$406,10,FALSE),"")</f>
        <v>Electro Sumergible</v>
      </c>
      <c r="AL27" s="62" t="str">
        <f t="shared" si="15"/>
        <v>Continua</v>
      </c>
      <c r="AM27" s="62" t="s">
        <v>610</v>
      </c>
      <c r="AN27" s="62" t="s">
        <v>615</v>
      </c>
      <c r="AO27" s="62">
        <f>_xlfn.IFS(L27="Inhibidor de corrosión",T27*Q27/1000,L27="Inhibidor de incrustaciones",T27*Q27/1000,L27="Biocida",T27*Q27/1000,L27="Inhibidor de corrosión/incrustaciones",T27*Q27/1000,L27="Inhibidor de parafinas y asfaltenos",T27*P27/1000,L27="Inhibidor de parafinas",T27*P27/1000,L27="Inhibidor de asfaltenos",T27*P27/1000,L27="Reductor de fricción",T27*P27/1000,L27="Encapsulado",0,L27="Inhibidor de hidratos",VLOOKUP(I27,[4]Intermedia!$B$485:$E$502,4,FALSE),L27="Secuestrante de sulfhídrico",VLOOKUP(I27,[4]Intermedia!$B$485:$E$502,4,FALSE))</f>
        <v>3.7944</v>
      </c>
      <c r="AP27" s="62">
        <f t="shared" si="4"/>
        <v>3.79</v>
      </c>
      <c r="AQ27" s="62">
        <f t="shared" si="5"/>
        <v>20</v>
      </c>
      <c r="AR27" s="62">
        <f t="shared" si="6"/>
        <v>3.79</v>
      </c>
      <c r="AS27" s="66">
        <v>0.2</v>
      </c>
      <c r="AT27" s="62" cm="1">
        <f t="array" ref="AT27">IFERROR(ROUND(IF(AL27="Continua",AO27*_xlfn.IFS(AS27=100%,1,AS27=20%,5,AS27=50%,2),IF(AL27="Batch",IF(AM27="M",30,IF(AM27="Q",15,7))*AO27)),0),"")</f>
        <v>19</v>
      </c>
      <c r="AU27" s="62">
        <f t="shared" si="7"/>
        <v>20</v>
      </c>
      <c r="AV27" s="62">
        <f t="shared" si="8"/>
        <v>19</v>
      </c>
      <c r="AW27" s="62" t="s">
        <v>612</v>
      </c>
      <c r="AX27" s="62">
        <v>1</v>
      </c>
      <c r="AY27" s="67">
        <f ca="1">IFERROR(TODAY()-VLOOKUP(H27,[4]IDEF!$A$6:$H$1602,8,FALSE),"S/D")</f>
        <v>2641</v>
      </c>
      <c r="AZ27" s="62" t="str">
        <f>IFERROR(VLOOKUP(H27,'[4]Control Producción'!$B$13:$L$406,11,FALSE),"S/C")</f>
        <v>B</v>
      </c>
      <c r="BA27" s="62" t="str">
        <f t="shared" si="9"/>
        <v>SCB- 01</v>
      </c>
      <c r="BB27" s="62" t="str">
        <f>IFERROR(VLOOKUP(I27,[4]Referencias!$A$2:$Z$800,26,FALSE),"")</f>
        <v>Señal Cerro Bayo</v>
      </c>
      <c r="BC27" s="62"/>
      <c r="BD27" s="125" t="str">
        <f t="shared" si="11"/>
        <v>SCB-0067[00]aIC5087A</v>
      </c>
    </row>
    <row r="28" spans="1:56" ht="15" customHeight="1" x14ac:dyDescent="0.25">
      <c r="A28" s="62" t="s">
        <v>601</v>
      </c>
      <c r="B28" s="63">
        <v>45261</v>
      </c>
      <c r="C28" s="62" t="s">
        <v>602</v>
      </c>
      <c r="D28" s="62" t="s">
        <v>603</v>
      </c>
      <c r="E28" s="62" t="str">
        <f>IFERROR(VLOOKUP(H28,[4]Referencias!$A$2:$F$671,6,FALSE),"")</f>
        <v>SCB- 01</v>
      </c>
      <c r="F28" s="62">
        <f>IFERROR(VLOOKUP(I28,[4]Referencias!$A$2:$T$800,20,FALSE),"")</f>
        <v>222057</v>
      </c>
      <c r="G28" s="62" t="s">
        <v>604</v>
      </c>
      <c r="H28" s="62" t="s">
        <v>662</v>
      </c>
      <c r="I28" s="62" t="s">
        <v>662</v>
      </c>
      <c r="J28" s="62"/>
      <c r="K28" s="62" t="s">
        <v>605</v>
      </c>
      <c r="L28" s="62" t="str">
        <f>IFERROR(VLOOKUP(M28,[4]Referencias!$X$2:$Y$139,2,FALSE),"")</f>
        <v>Inhibidor de incrustaciones</v>
      </c>
      <c r="M28" s="62" t="s">
        <v>614</v>
      </c>
      <c r="N28" s="62">
        <f>IFERROR(VLOOKUP(M28,[4]Referencias!$K$2:$L$138,2,FALSE),"")</f>
        <v>50601018</v>
      </c>
      <c r="O28" s="62">
        <f>IFERROR(VLOOKUP(I28,'[4]Control Producción'!$B$13:$L$408,4,FALSE),0)</f>
        <v>23</v>
      </c>
      <c r="P28" s="62">
        <f>IFERROR(VLOOKUP(I28,'[4]Control Producción'!$B$13:$L$408,5,FALSE),0)</f>
        <v>4.37</v>
      </c>
      <c r="Q28" s="62">
        <f>IFERROR(VLOOKUP(I28,'[4]Control Producción'!$B$13:$L$408,7,FALSE),0)</f>
        <v>18.63</v>
      </c>
      <c r="R28" s="62">
        <f>IFERROR(VLOOKUP(I28,'[4]Control Producción'!$B$13:$L$408,8,FALSE),0)</f>
        <v>511</v>
      </c>
      <c r="S28" s="62">
        <f t="shared" si="0"/>
        <v>1.06</v>
      </c>
      <c r="T28" s="62">
        <v>57</v>
      </c>
      <c r="U28" s="62" t="s">
        <v>606</v>
      </c>
      <c r="V28" s="62" t="s">
        <v>607</v>
      </c>
      <c r="W28" s="62">
        <f t="shared" si="14"/>
        <v>29</v>
      </c>
      <c r="X28" s="62">
        <f>+_xlfn.IFS(BC28="p",0,AL28="Continua",'CM 4600011377 (Producto)'!$H$13,AL28="Batch",VLOOKUP(BD28,'BATCH Total'!$K$2:$M$600,3,FALSE))</f>
        <v>29</v>
      </c>
      <c r="Y28" s="62">
        <f t="shared" si="1"/>
        <v>30.740000000000002</v>
      </c>
      <c r="Z28" s="64">
        <f>+IFERROR(IF(BC28="P",0,IF(V28="continua",VLOOKUP(BD28,'KPI Aplicaciones'!$A$9:$H$177,6,FALSE),S28*X28)),0)</f>
        <v>87</v>
      </c>
      <c r="AA28" s="64">
        <f t="shared" si="2"/>
        <v>30.74</v>
      </c>
      <c r="AB28" s="65">
        <v>41381</v>
      </c>
      <c r="AC28" s="62" t="s">
        <v>608</v>
      </c>
      <c r="AD28" s="65">
        <v>44012</v>
      </c>
      <c r="AE28" s="68" t="s">
        <v>613</v>
      </c>
      <c r="AF28" s="62" t="s">
        <v>609</v>
      </c>
      <c r="AG28" s="62"/>
      <c r="AH28" s="62"/>
      <c r="AI28" s="62"/>
      <c r="AJ28" s="62"/>
      <c r="AK28" s="62" t="str">
        <f>IFERROR(VLOOKUP(I28,'[4]Control Producción'!$B$13:$K$406,10,FALSE),"")</f>
        <v>Bombeo Mecánico</v>
      </c>
      <c r="AL28" s="62" t="str">
        <f t="shared" si="15"/>
        <v>Continua</v>
      </c>
      <c r="AM28" s="62" t="s">
        <v>610</v>
      </c>
      <c r="AN28" s="62" t="s">
        <v>611</v>
      </c>
      <c r="AO28" s="62">
        <f>_xlfn.IFS(L28="Inhibidor de corrosión",T28*Q28/1000,L28="Inhibidor de incrustaciones",T28*Q28/1000,L28="Biocida",T28*Q28/1000,L28="Inhibidor de corrosión/incrustaciones",T28*Q28/1000,L28="Inhibidor de parafinas y asfaltenos",T28*P28/1000,L28="Inhibidor de parafinas",T28*P28/1000,L28="Inhibidor de asfaltenos",T28*P28/1000,L28="Reductor de fricción",T28*P28/1000,L28="Encapsulado",0,L28="Inhibidor de hidratos",VLOOKUP(I28,[4]Intermedia!$B$485:$E$502,4,FALSE),L28="Secuestrante de sulfhídrico",VLOOKUP(I28,[4]Intermedia!$B$485:$E$502,4,FALSE))</f>
        <v>1.0619099999999999</v>
      </c>
      <c r="AP28" s="62">
        <f t="shared" si="4"/>
        <v>1.06</v>
      </c>
      <c r="AQ28" s="62">
        <f t="shared" si="5"/>
        <v>20</v>
      </c>
      <c r="AR28" s="62">
        <f t="shared" si="6"/>
        <v>1.06</v>
      </c>
      <c r="AS28" s="66">
        <v>0.2</v>
      </c>
      <c r="AT28" s="62" cm="1">
        <f t="array" ref="AT28">IFERROR(ROUND(IF(AL28="Continua",AO28*_xlfn.IFS(AS28=100%,1,AS28=20%,5,AS28=50%,2),IF(AL28="Batch",IF(AM28="M",30,IF(AM28="Q",15,7))*AO28)),0),"")</f>
        <v>5</v>
      </c>
      <c r="AU28" s="62">
        <f t="shared" si="7"/>
        <v>20</v>
      </c>
      <c r="AV28" s="62">
        <f t="shared" si="8"/>
        <v>5</v>
      </c>
      <c r="AW28" s="62" t="s">
        <v>612</v>
      </c>
      <c r="AX28" s="62">
        <v>1</v>
      </c>
      <c r="AY28" s="67">
        <f ca="1">IFERROR(TODAY()-VLOOKUP(H28,[4]IDEF!$A$6:$H$1602,8,FALSE),"S/D")</f>
        <v>1857</v>
      </c>
      <c r="AZ28" s="62" t="str">
        <f>IFERROR(VLOOKUP(H28,'[4]Control Producción'!$B$13:$L$406,11,FALSE),"S/C")</f>
        <v>A</v>
      </c>
      <c r="BA28" s="62" t="str">
        <f t="shared" si="9"/>
        <v>SCB- 01</v>
      </c>
      <c r="BB28" s="62" t="str">
        <f>IFERROR(VLOOKUP(I28,[4]Referencias!$A$2:$Z$800,26,FALSE),"")</f>
        <v>Señal Cerro Bayo</v>
      </c>
      <c r="BC28" s="62"/>
      <c r="BD28" s="125" t="str">
        <f t="shared" si="11"/>
        <v>SCB-0071[00]aIC5087A</v>
      </c>
    </row>
    <row r="29" spans="1:56" ht="15" customHeight="1" x14ac:dyDescent="0.25">
      <c r="A29" s="62" t="s">
        <v>601</v>
      </c>
      <c r="B29" s="63">
        <v>45261</v>
      </c>
      <c r="C29" s="62" t="s">
        <v>602</v>
      </c>
      <c r="D29" s="62" t="s">
        <v>603</v>
      </c>
      <c r="E29" s="62" t="str">
        <f>IFERROR(VLOOKUP(H29,[4]Referencias!$A$2:$F$671,6,FALSE),"")</f>
        <v>SCB- 01</v>
      </c>
      <c r="F29" s="62">
        <f>IFERROR(VLOOKUP(I29,[4]Referencias!$A$2:$T$800,20,FALSE),"")</f>
        <v>222057</v>
      </c>
      <c r="G29" s="62" t="s">
        <v>604</v>
      </c>
      <c r="H29" s="62" t="s">
        <v>663</v>
      </c>
      <c r="I29" s="62" t="s">
        <v>663</v>
      </c>
      <c r="J29" s="62"/>
      <c r="K29" s="62" t="s">
        <v>605</v>
      </c>
      <c r="L29" s="62" t="str">
        <f>IFERROR(VLOOKUP(M29,[4]Referencias!$X$2:$Y$139,2,FALSE),"")</f>
        <v>Inhibidor de incrustaciones</v>
      </c>
      <c r="M29" s="62" t="s">
        <v>614</v>
      </c>
      <c r="N29" s="62">
        <f>IFERROR(VLOOKUP(M29,[4]Referencias!$K$2:$L$138,2,FALSE),"")</f>
        <v>50601018</v>
      </c>
      <c r="O29" s="62">
        <f>IFERROR(VLOOKUP(I29,'[4]Control Producción'!$B$13:$L$408,4,FALSE),0)</f>
        <v>215</v>
      </c>
      <c r="P29" s="62">
        <f>IFERROR(VLOOKUP(I29,'[4]Control Producción'!$B$13:$L$408,5,FALSE),0)</f>
        <v>5.16</v>
      </c>
      <c r="Q29" s="62">
        <f>IFERROR(VLOOKUP(I29,'[4]Control Producción'!$B$13:$L$408,7,FALSE),0)</f>
        <v>209.84</v>
      </c>
      <c r="R29" s="62">
        <f>IFERROR(VLOOKUP(I29,'[4]Control Producción'!$B$13:$L$408,8,FALSE),0)</f>
        <v>116</v>
      </c>
      <c r="S29" s="62">
        <f t="shared" si="0"/>
        <v>1.26</v>
      </c>
      <c r="T29" s="62">
        <v>6</v>
      </c>
      <c r="U29" s="62" t="s">
        <v>606</v>
      </c>
      <c r="V29" s="62" t="s">
        <v>607</v>
      </c>
      <c r="W29" s="62">
        <f t="shared" si="14"/>
        <v>29</v>
      </c>
      <c r="X29" s="62">
        <f>+_xlfn.IFS(BC29="p",0,AL29="Continua",'CM 4600011377 (Producto)'!$H$13,AL29="Batch",VLOOKUP(BD29,'BATCH Total'!$K$2:$M$600,3,FALSE))</f>
        <v>29</v>
      </c>
      <c r="Y29" s="62">
        <f t="shared" si="1"/>
        <v>36.54</v>
      </c>
      <c r="Z29" s="64">
        <f>+IFERROR(IF(BC29="P",0,IF(V29="continua",VLOOKUP(BD29,'KPI Aplicaciones'!$A$9:$H$177,6,FALSE),S29*X29)),0)</f>
        <v>35.186666666666667</v>
      </c>
      <c r="AA29" s="64">
        <f t="shared" si="2"/>
        <v>35.19</v>
      </c>
      <c r="AB29" s="65">
        <v>42990</v>
      </c>
      <c r="AC29" s="62" t="s">
        <v>608</v>
      </c>
      <c r="AD29" s="65">
        <v>44229</v>
      </c>
      <c r="AE29" s="62" t="s">
        <v>664</v>
      </c>
      <c r="AF29" s="62" t="s">
        <v>609</v>
      </c>
      <c r="AG29" s="62"/>
      <c r="AH29" s="62"/>
      <c r="AI29" s="62"/>
      <c r="AJ29" s="62"/>
      <c r="AK29" s="62" t="str">
        <f>IFERROR(VLOOKUP(I29,'[4]Control Producción'!$B$13:$K$406,10,FALSE),"")</f>
        <v>Electro Sumergible</v>
      </c>
      <c r="AL29" s="62" t="str">
        <f t="shared" si="15"/>
        <v>Continua</v>
      </c>
      <c r="AM29" s="62" t="s">
        <v>610</v>
      </c>
      <c r="AN29" s="62" t="s">
        <v>607</v>
      </c>
      <c r="AO29" s="62">
        <f>_xlfn.IFS(L29="Inhibidor de corrosión",T29*Q29/1000,L29="Inhibidor de incrustaciones",T29*Q29/1000,L29="Biocida",T29*Q29/1000,L29="Inhibidor de corrosión/incrustaciones",T29*Q29/1000,L29="Inhibidor de parafinas y asfaltenos",T29*P29/1000,L29="Inhibidor de parafinas",T29*P29/1000,L29="Inhibidor de asfaltenos",T29*P29/1000,L29="Reductor de fricción",T29*P29/1000,L29="Encapsulado",0,L29="Inhibidor de hidratos",VLOOKUP(I29,[4]Intermedia!$B$485:$E$502,4,FALSE),L29="Secuestrante de sulfhídrico",VLOOKUP(I29,[4]Intermedia!$B$485:$E$502,4,FALSE))</f>
        <v>1.2590399999999999</v>
      </c>
      <c r="AP29" s="62">
        <f t="shared" si="4"/>
        <v>1.26</v>
      </c>
      <c r="AQ29" s="62">
        <f t="shared" si="5"/>
        <v>20</v>
      </c>
      <c r="AR29" s="62">
        <f t="shared" si="6"/>
        <v>1.26</v>
      </c>
      <c r="AS29" s="66">
        <v>0.2</v>
      </c>
      <c r="AT29" s="62" cm="1">
        <f t="array" ref="AT29">IFERROR(ROUND(IF(AL29="Continua",AO29*_xlfn.IFS(AS29=100%,1,AS29=20%,5,AS29=50%,2),IF(AL29="Batch",IF(AM29="M",30,IF(AM29="Q",15,7))*AO29)),0),"")</f>
        <v>6</v>
      </c>
      <c r="AU29" s="62">
        <f t="shared" si="7"/>
        <v>20</v>
      </c>
      <c r="AV29" s="62">
        <f t="shared" si="8"/>
        <v>6</v>
      </c>
      <c r="AW29" s="62" t="s">
        <v>612</v>
      </c>
      <c r="AX29" s="62">
        <v>1</v>
      </c>
      <c r="AY29" s="67">
        <f ca="1">IFERROR(TODAY()-VLOOKUP(H29,[4]IDEF!$A$6:$H$1602,8,FALSE),"S/D")</f>
        <v>2413</v>
      </c>
      <c r="AZ29" s="62" t="str">
        <f>IFERROR(VLOOKUP(H29,'[4]Control Producción'!$B$13:$L$406,11,FALSE),"S/C")</f>
        <v>A</v>
      </c>
      <c r="BA29" s="62" t="str">
        <f t="shared" si="9"/>
        <v>SCB- 01</v>
      </c>
      <c r="BB29" s="62" t="str">
        <f>IFERROR(VLOOKUP(I29,[4]Referencias!$A$2:$Z$800,26,FALSE),"")</f>
        <v>Señal Cerro Bayo</v>
      </c>
      <c r="BC29" s="62"/>
      <c r="BD29" s="125" t="str">
        <f t="shared" si="11"/>
        <v>SCB-0076[00]aIC5087A</v>
      </c>
    </row>
    <row r="30" spans="1:56" ht="15" customHeight="1" x14ac:dyDescent="0.25">
      <c r="A30" s="62" t="s">
        <v>601</v>
      </c>
      <c r="B30" s="63">
        <v>45261</v>
      </c>
      <c r="C30" s="62" t="s">
        <v>602</v>
      </c>
      <c r="D30" s="62" t="s">
        <v>603</v>
      </c>
      <c r="E30" s="62" t="str">
        <f>IFERROR(VLOOKUP(H30,[4]Referencias!$A$2:$F$671,6,FALSE),"")</f>
        <v>SCB- 01</v>
      </c>
      <c r="F30" s="62">
        <f>IFERROR(VLOOKUP(I30,[4]Referencias!$A$2:$T$800,20,FALSE),"")</f>
        <v>222057</v>
      </c>
      <c r="G30" s="62" t="s">
        <v>616</v>
      </c>
      <c r="H30" s="62" t="s">
        <v>665</v>
      </c>
      <c r="I30" s="62" t="s">
        <v>665</v>
      </c>
      <c r="J30" s="62"/>
      <c r="K30" s="62" t="s">
        <v>618</v>
      </c>
      <c r="L30" s="62" t="str">
        <f>IFERROR(VLOOKUP(M30,[4]Referencias!$X$2:$Y$139,2,FALSE),"")</f>
        <v>Inhibidor de hidratos</v>
      </c>
      <c r="M30" s="62" t="s">
        <v>619</v>
      </c>
      <c r="N30" s="62">
        <f>IFERROR(VLOOKUP(M30,[4]Referencias!$K$2:$L$138,2,FALSE),"")</f>
        <v>50600710</v>
      </c>
      <c r="O30" s="62">
        <f>IFERROR(VLOOKUP(I30,'[4]Control Producción'!$B$13:$L$408,4,FALSE),0)</f>
        <v>0</v>
      </c>
      <c r="P30" s="62">
        <f>IFERROR(VLOOKUP(I30,'[4]Control Producción'!$B$13:$L$408,5,FALSE),0)</f>
        <v>0</v>
      </c>
      <c r="Q30" s="62">
        <f>IFERROR(VLOOKUP(I30,'[4]Control Producción'!$B$13:$L$408,7,FALSE),0)</f>
        <v>0</v>
      </c>
      <c r="R30" s="62">
        <f>IFERROR(VLOOKUP(I30,'[4]Control Producción'!$B$13:$L$408,8,FALSE),0)</f>
        <v>61500</v>
      </c>
      <c r="S30" s="62">
        <f t="shared" si="0"/>
        <v>25</v>
      </c>
      <c r="T30" s="62"/>
      <c r="U30" s="62" t="s">
        <v>620</v>
      </c>
      <c r="V30" s="62" t="s">
        <v>607</v>
      </c>
      <c r="W30" s="62">
        <f t="shared" si="14"/>
        <v>29</v>
      </c>
      <c r="X30" s="62">
        <f>+_xlfn.IFS(BC30="p",0,AL30="Continua",'CM 4600011377 (Producto)'!$H$13,AL30="Batch",VLOOKUP(BD30,'BATCH Total'!$K$2:$M$600,3,FALSE))</f>
        <v>29</v>
      </c>
      <c r="Y30" s="62">
        <f t="shared" si="1"/>
        <v>725</v>
      </c>
      <c r="Z30" s="64">
        <f>+IFERROR(IF(BC30="P",0,IF(V30="continua",VLOOKUP(BD30,'KPI Aplicaciones'!$A$9:$H$177,6,FALSE),S30*X30)),0)</f>
        <v>700.83333333333337</v>
      </c>
      <c r="AA30" s="64">
        <f t="shared" si="2"/>
        <v>700.83</v>
      </c>
      <c r="AB30" s="65">
        <v>42893</v>
      </c>
      <c r="AC30" s="62" t="s">
        <v>608</v>
      </c>
      <c r="AD30" s="65">
        <v>44092</v>
      </c>
      <c r="AE30" s="62" t="s">
        <v>666</v>
      </c>
      <c r="AF30" s="62" t="s">
        <v>667</v>
      </c>
      <c r="AG30" s="62"/>
      <c r="AH30" s="62"/>
      <c r="AI30" s="62"/>
      <c r="AJ30" s="62"/>
      <c r="AK30" s="62" t="str">
        <f>IFERROR(VLOOKUP(I30,'[4]Control Producción'!$B$13:$K$406,10,FALSE),"")</f>
        <v>Surgente</v>
      </c>
      <c r="AL30" s="62" t="str">
        <f t="shared" si="15"/>
        <v>Continua</v>
      </c>
      <c r="AM30" s="62" t="s">
        <v>610</v>
      </c>
      <c r="AN30" s="62" t="s">
        <v>622</v>
      </c>
      <c r="AO30" s="62">
        <f>_xlfn.IFS(L30="Inhibidor de corrosión",T30*Q30/1000,L30="Inhibidor de incrustaciones",T30*Q30/1000,L30="Biocida",T30*Q30/1000,L30="Inhibidor de corrosión/incrustaciones",T30*Q30/1000,L30="Inhibidor de parafinas y asfaltenos",T30*P30/1000,L30="Inhibidor de parafinas",T30*P30/1000,L30="Inhibidor de asfaltenos",T30*P30/1000,L30="Reductor de fricción",T30*P30/1000,L30="Encapsulado",0,L30="Inhibidor de hidratos",VLOOKUP(I30,[4]Intermedia!$B$485:$E$502,4,FALSE),L30="Secuestrante de sulfhídrico",VLOOKUP(I30,[4]Intermedia!$B$485:$E$502,4,FALSE))</f>
        <v>25</v>
      </c>
      <c r="AP30" s="62">
        <f t="shared" si="4"/>
        <v>25</v>
      </c>
      <c r="AQ30" s="62">
        <f t="shared" si="5"/>
        <v>25</v>
      </c>
      <c r="AR30" s="62">
        <f t="shared" si="6"/>
        <v>25</v>
      </c>
      <c r="AS30" s="66">
        <v>1</v>
      </c>
      <c r="AT30" s="62" cm="1">
        <f t="array" ref="AT30">IFERROR(ROUND(IF(AL30="Continua",AO30*_xlfn.IFS(AS30=100%,1,AS30=20%,5,AS30=50%,2),IF(AL30="Batch",IF(AM30="M",30,IF(AM30="Q",15,7))*AO30)),0),"")</f>
        <v>25</v>
      </c>
      <c r="AU30" s="62">
        <f t="shared" si="7"/>
        <v>25</v>
      </c>
      <c r="AV30" s="62">
        <f t="shared" si="8"/>
        <v>25</v>
      </c>
      <c r="AW30" s="62" t="s">
        <v>612</v>
      </c>
      <c r="AX30" s="62">
        <v>1</v>
      </c>
      <c r="AY30" s="67" t="str">
        <f ca="1">IFERROR(TODAY()-VLOOKUP(H30,[4]IDEF!$A$6:$H$1602,8,FALSE),"S/D")</f>
        <v>S/D</v>
      </c>
      <c r="AZ30" s="62" t="str">
        <f>IFERROR(VLOOKUP(H30,'[4]Control Producción'!$B$13:$L$406,11,FALSE),"S/C")</f>
        <v>A</v>
      </c>
      <c r="BA30" s="62" t="str">
        <f t="shared" si="9"/>
        <v>SCB- 01</v>
      </c>
      <c r="BB30" s="62" t="str">
        <f>IFERROR(VLOOKUP(I30,[4]Referencias!$A$2:$Z$800,26,FALSE),"")</f>
        <v>Señal Cerro Bayo</v>
      </c>
      <c r="BC30" s="62"/>
      <c r="BD30" s="125" t="str">
        <f t="shared" si="11"/>
        <v>SCB-11SB14</v>
      </c>
    </row>
    <row r="31" spans="1:56" ht="15" customHeight="1" x14ac:dyDescent="0.25">
      <c r="A31" s="62" t="s">
        <v>601</v>
      </c>
      <c r="B31" s="63">
        <v>45261</v>
      </c>
      <c r="C31" s="62" t="s">
        <v>602</v>
      </c>
      <c r="D31" s="62" t="s">
        <v>603</v>
      </c>
      <c r="E31" s="62" t="str">
        <f>IFERROR(VLOOKUP(H31,[4]Referencias!$A$2:$F$671,6,FALSE),"")</f>
        <v>SCB- 01</v>
      </c>
      <c r="F31" s="62">
        <f>IFERROR(VLOOKUP(I31,[4]Referencias!$A$2:$T$800,20,FALSE),"")</f>
        <v>222057</v>
      </c>
      <c r="G31" s="62" t="s">
        <v>604</v>
      </c>
      <c r="H31" s="62" t="s">
        <v>255</v>
      </c>
      <c r="I31" s="62" t="s">
        <v>255</v>
      </c>
      <c r="J31" s="62"/>
      <c r="K31" s="62" t="s">
        <v>605</v>
      </c>
      <c r="L31" s="62" t="str">
        <f>IFERROR(VLOOKUP(M31,[4]Referencias!$X$2:$Y$139,2,FALSE),"")</f>
        <v>Inhibidor de incrustaciones</v>
      </c>
      <c r="M31" s="62" t="s">
        <v>614</v>
      </c>
      <c r="N31" s="62">
        <f>IFERROR(VLOOKUP(M31,[4]Referencias!$K$2:$L$138,2,FALSE),"")</f>
        <v>50601018</v>
      </c>
      <c r="O31" s="62">
        <f>IFERROR(VLOOKUP(I31,'[4]Control Producción'!$B$13:$L$408,4,FALSE),0)</f>
        <v>0</v>
      </c>
      <c r="P31" s="62">
        <f>IFERROR(VLOOKUP(I31,'[4]Control Producción'!$B$13:$L$408,5,FALSE),0)</f>
        <v>0</v>
      </c>
      <c r="Q31" s="62">
        <f>IFERROR(VLOOKUP(I31,'[4]Control Producción'!$B$13:$L$408,7,FALSE),0)</f>
        <v>0</v>
      </c>
      <c r="R31" s="62">
        <f>IFERROR(VLOOKUP(I31,'[4]Control Producción'!$B$13:$L$408,8,FALSE),0)</f>
        <v>0</v>
      </c>
      <c r="S31" s="62">
        <f t="shared" si="0"/>
        <v>0</v>
      </c>
      <c r="T31" s="62">
        <v>64</v>
      </c>
      <c r="U31" s="62" t="s">
        <v>606</v>
      </c>
      <c r="V31" s="62" t="s">
        <v>607</v>
      </c>
      <c r="W31" s="62">
        <f t="shared" si="14"/>
        <v>29</v>
      </c>
      <c r="X31" s="62">
        <f>+_xlfn.IFS(BC31="p",0,AL31="Continua",'CM 4600011377 (Producto)'!$H$13,AL31="Batch",VLOOKUP(BD31,'BATCH Total'!$K$2:$M$600,3,FALSE))</f>
        <v>0</v>
      </c>
      <c r="Y31" s="62">
        <f t="shared" si="1"/>
        <v>0</v>
      </c>
      <c r="Z31" s="64">
        <f>+IFERROR(IF(BC31="P",0,IF(V31="continua",VLOOKUP(BD31,'KPI Aplicaciones'!$A$9:$H$177,6,FALSE),S31*X31)),0)</f>
        <v>0</v>
      </c>
      <c r="AA31" s="64" t="str">
        <f t="shared" si="2"/>
        <v/>
      </c>
      <c r="AB31" s="65">
        <v>40232</v>
      </c>
      <c r="AC31" s="62" t="s">
        <v>608</v>
      </c>
      <c r="AD31" s="65">
        <v>44705</v>
      </c>
      <c r="AE31" s="62" t="s">
        <v>668</v>
      </c>
      <c r="AF31" s="62" t="s">
        <v>609</v>
      </c>
      <c r="AG31" s="62"/>
      <c r="AH31" s="62"/>
      <c r="AI31" s="62"/>
      <c r="AJ31" s="62"/>
      <c r="AK31" s="62" t="str">
        <f>IFERROR(VLOOKUP(I31,'[4]Control Producción'!$B$13:$K$406,10,FALSE),"")</f>
        <v/>
      </c>
      <c r="AL31" s="62" t="str">
        <f t="shared" si="15"/>
        <v>Continua</v>
      </c>
      <c r="AM31" s="62" t="s">
        <v>610</v>
      </c>
      <c r="AN31" s="62" t="s">
        <v>611</v>
      </c>
      <c r="AO31" s="62">
        <f>_xlfn.IFS(L31="Inhibidor de corrosión",T31*Q31/1000,L31="Inhibidor de incrustaciones",T31*Q31/1000,L31="Biocida",T31*Q31/1000,L31="Inhibidor de corrosión/incrustaciones",T31*Q31/1000,L31="Inhibidor de parafinas y asfaltenos",T31*P31/1000,L31="Inhibidor de parafinas",T31*P31/1000,L31="Inhibidor de asfaltenos",T31*P31/1000,L31="Reductor de fricción",T31*P31/1000,L31="Encapsulado",0,L31="Inhibidor de hidratos",VLOOKUP(I31,[4]Intermedia!$B$485:$E$502,4,FALSE),L31="Secuestrante de sulfhídrico",VLOOKUP(I31,[4]Intermedia!$B$485:$E$502,4,FALSE))</f>
        <v>0</v>
      </c>
      <c r="AP31" s="62">
        <f t="shared" si="4"/>
        <v>0</v>
      </c>
      <c r="AQ31" s="62">
        <f t="shared" si="5"/>
        <v>20</v>
      </c>
      <c r="AR31" s="62">
        <f t="shared" si="6"/>
        <v>0</v>
      </c>
      <c r="AS31" s="66">
        <v>0.2</v>
      </c>
      <c r="AT31" s="62" cm="1">
        <f t="array" ref="AT31">IFERROR(ROUND(IF(AL31="Continua",AO31*_xlfn.IFS(AS31=100%,1,AS31=20%,5,AS31=50%,2),IF(AL31="Batch",IF(AM31="M",30,IF(AM31="Q",15,7))*AO31)),0),"")</f>
        <v>0</v>
      </c>
      <c r="AU31" s="62">
        <f t="shared" si="7"/>
        <v>20</v>
      </c>
      <c r="AV31" s="62">
        <f t="shared" si="8"/>
        <v>0</v>
      </c>
      <c r="AW31" s="62" t="s">
        <v>612</v>
      </c>
      <c r="AX31" s="62">
        <v>1</v>
      </c>
      <c r="AY31" s="67">
        <f ca="1">IFERROR(TODAY()-VLOOKUP(H31,[4]IDEF!$A$6:$H$1602,8,FALSE),"S/D")</f>
        <v>1544</v>
      </c>
      <c r="AZ31" s="62" t="str">
        <f>IFERROR(VLOOKUP(H31,'[4]Control Producción'!$B$13:$L$406,11,FALSE),"S/C")</f>
        <v>S/C</v>
      </c>
      <c r="BA31" s="62" t="str">
        <f t="shared" si="9"/>
        <v>SCB- 01</v>
      </c>
      <c r="BB31" s="62" t="str">
        <f>IFERROR(VLOOKUP(I31,[4]Referencias!$A$2:$Z$800,26,FALSE),"")</f>
        <v>Señal Cerro Bayo</v>
      </c>
      <c r="BC31" s="62" t="s">
        <v>981</v>
      </c>
      <c r="BD31" s="125" t="str">
        <f t="shared" si="11"/>
        <v>SCB-131aIC5087A</v>
      </c>
    </row>
    <row r="32" spans="1:56" ht="15" customHeight="1" x14ac:dyDescent="0.25">
      <c r="A32" s="62" t="s">
        <v>601</v>
      </c>
      <c r="B32" s="63">
        <v>45261</v>
      </c>
      <c r="C32" s="62" t="s">
        <v>602</v>
      </c>
      <c r="D32" s="62" t="s">
        <v>603</v>
      </c>
      <c r="E32" s="62" t="str">
        <f>IFERROR(VLOOKUP(H32,[4]Referencias!$A$2:$F$671,6,FALSE),"")</f>
        <v>SCB- 01</v>
      </c>
      <c r="F32" s="62">
        <f>IFERROR(VLOOKUP(I32,[4]Referencias!$A$2:$T$800,20,FALSE),"")</f>
        <v>222057</v>
      </c>
      <c r="G32" s="62" t="s">
        <v>604</v>
      </c>
      <c r="H32" s="62" t="s">
        <v>670</v>
      </c>
      <c r="I32" s="62" t="s">
        <v>670</v>
      </c>
      <c r="J32" s="62"/>
      <c r="K32" s="62" t="s">
        <v>605</v>
      </c>
      <c r="L32" s="62" t="str">
        <f>IFERROR(VLOOKUP(M32,[4]Referencias!$X$2:$Y$139,2,FALSE),"")</f>
        <v>Inhibidor de corrosión/Incrustaciones</v>
      </c>
      <c r="M32" s="62" t="s">
        <v>658</v>
      </c>
      <c r="N32" s="62">
        <f>IFERROR(VLOOKUP(M32,[4]Referencias!$K$2:$L$138,2,FALSE),"")</f>
        <v>50695199</v>
      </c>
      <c r="O32" s="62">
        <f>IFERROR(VLOOKUP(I32,'[4]Control Producción'!$B$13:$L$408,4,FALSE),0)</f>
        <v>49</v>
      </c>
      <c r="P32" s="62">
        <f>IFERROR(VLOOKUP(I32,'[4]Control Producción'!$B$13:$L$408,5,FALSE),0)</f>
        <v>0.49</v>
      </c>
      <c r="Q32" s="62">
        <f>IFERROR(VLOOKUP(I32,'[4]Control Producción'!$B$13:$L$408,7,FALSE),0)</f>
        <v>48.51</v>
      </c>
      <c r="R32" s="62">
        <f>IFERROR(VLOOKUP(I32,'[4]Control Producción'!$B$13:$L$408,8,FALSE),0)</f>
        <v>500</v>
      </c>
      <c r="S32" s="62">
        <f t="shared" si="0"/>
        <v>8</v>
      </c>
      <c r="T32" s="62">
        <v>165</v>
      </c>
      <c r="U32" s="62" t="s">
        <v>606</v>
      </c>
      <c r="V32" s="62" t="s">
        <v>607</v>
      </c>
      <c r="W32" s="62">
        <f t="shared" si="14"/>
        <v>29</v>
      </c>
      <c r="X32" s="62">
        <f>+_xlfn.IFS(BC32="p",0,AL32="Continua",'CM 4600011377 (Producto)'!$H$13,AL32="Batch",VLOOKUP(BD32,'BATCH Total'!$K$2:$M$600,3,FALSE))</f>
        <v>29</v>
      </c>
      <c r="Y32" s="62">
        <f t="shared" si="1"/>
        <v>232</v>
      </c>
      <c r="Z32" s="64">
        <f>+IFERROR(IF(BC32="P",0,IF(V32="continua",VLOOKUP(BD32,'KPI Aplicaciones'!$A$9:$H$177,6,FALSE),S32*X32)),0)</f>
        <v>228.13333333333333</v>
      </c>
      <c r="AA32" s="64">
        <f t="shared" si="2"/>
        <v>228.13</v>
      </c>
      <c r="AB32" s="65">
        <v>41994</v>
      </c>
      <c r="AC32" s="62" t="s">
        <v>608</v>
      </c>
      <c r="AD32" s="65">
        <v>44015</v>
      </c>
      <c r="AE32" s="62" t="s">
        <v>669</v>
      </c>
      <c r="AF32" s="62" t="s">
        <v>609</v>
      </c>
      <c r="AG32" s="62"/>
      <c r="AH32" s="62"/>
      <c r="AI32" s="62"/>
      <c r="AJ32" s="62"/>
      <c r="AK32" s="62" t="str">
        <f>IFERROR(VLOOKUP(I32,'[4]Control Producción'!$B$13:$K$406,10,FALSE),"")</f>
        <v>Bombeo Mecánico</v>
      </c>
      <c r="AL32" s="62" t="str">
        <f t="shared" si="15"/>
        <v>Continua</v>
      </c>
      <c r="AM32" s="62" t="s">
        <v>610</v>
      </c>
      <c r="AN32" s="62" t="s">
        <v>611</v>
      </c>
      <c r="AO32" s="62">
        <f>_xlfn.IFS(L32="Inhibidor de corrosión",T32*Q32/1000,L32="Inhibidor de incrustaciones",T32*Q32/1000,L32="Biocida",T32*Q32/1000,L32="Inhibidor de corrosión/incrustaciones",T32*Q32/1000,L32="Inhibidor de parafinas y asfaltenos",T32*P32/1000,L32="Inhibidor de parafinas",T32*P32/1000,L32="Inhibidor de asfaltenos",T32*P32/1000,L32="Reductor de fricción",T32*P32/1000,L32="Encapsulado",0,L32="Inhibidor de hidratos",VLOOKUP(I32,[4]Intermedia!$B$485:$E$502,4,FALSE),L32="Secuestrante de sulfhídrico",VLOOKUP(I32,[4]Intermedia!$B$485:$E$502,4,FALSE))</f>
        <v>8.0041499999999992</v>
      </c>
      <c r="AP32" s="62">
        <f t="shared" si="4"/>
        <v>8</v>
      </c>
      <c r="AQ32" s="62">
        <f t="shared" si="5"/>
        <v>20</v>
      </c>
      <c r="AR32" s="62">
        <f t="shared" si="6"/>
        <v>8</v>
      </c>
      <c r="AS32" s="66">
        <v>1</v>
      </c>
      <c r="AT32" s="62" cm="1">
        <f t="array" ref="AT32">IFERROR(ROUND(IF(AL32="Continua",AO32*_xlfn.IFS(AS32=100%,1,AS32=20%,5,AS32=50%,2),IF(AL32="Batch",IF(AM32="M",30,IF(AM32="Q",15,7))*AO32)),0),"")</f>
        <v>8</v>
      </c>
      <c r="AU32" s="62">
        <f t="shared" si="7"/>
        <v>20</v>
      </c>
      <c r="AV32" s="62">
        <f t="shared" si="8"/>
        <v>8</v>
      </c>
      <c r="AW32" s="62" t="s">
        <v>612</v>
      </c>
      <c r="AX32" s="62">
        <v>1</v>
      </c>
      <c r="AY32" s="67">
        <f ca="1">IFERROR(TODAY()-VLOOKUP(H32,[4]IDEF!$A$6:$H$1602,8,FALSE),"S/D")</f>
        <v>2041</v>
      </c>
      <c r="AZ32" s="62" t="str">
        <f>IFERROR(VLOOKUP(H32,'[4]Control Producción'!$B$13:$L$406,11,FALSE),"S/C")</f>
        <v>C</v>
      </c>
      <c r="BA32" s="62" t="str">
        <f t="shared" si="9"/>
        <v>SCB- 01</v>
      </c>
      <c r="BB32" s="62" t="str">
        <f>IFERROR(VLOOKUP(I32,[4]Referencias!$A$2:$Z$800,26,FALSE),"")</f>
        <v>Señal Cerro Bayo</v>
      </c>
      <c r="BC32" s="62"/>
      <c r="BD32" s="125" t="str">
        <f t="shared" si="11"/>
        <v>SCB-133aICS400</v>
      </c>
    </row>
    <row r="33" spans="1:56" ht="15" customHeight="1" x14ac:dyDescent="0.25">
      <c r="A33" s="62" t="s">
        <v>601</v>
      </c>
      <c r="B33" s="63">
        <v>45261</v>
      </c>
      <c r="C33" s="62" t="s">
        <v>602</v>
      </c>
      <c r="D33" s="62" t="s">
        <v>603</v>
      </c>
      <c r="E33" s="62" t="str">
        <f>IFERROR(VLOOKUP(H33,[4]Referencias!$A$2:$F$671,6,FALSE),"")</f>
        <v>SCB- 01</v>
      </c>
      <c r="F33" s="62">
        <f>IFERROR(VLOOKUP(I33,[4]Referencias!$A$2:$T$800,20,FALSE),"")</f>
        <v>222057</v>
      </c>
      <c r="G33" s="62" t="s">
        <v>604</v>
      </c>
      <c r="H33" s="62" t="s">
        <v>671</v>
      </c>
      <c r="I33" s="62" t="s">
        <v>671</v>
      </c>
      <c r="J33" s="62"/>
      <c r="K33" s="62" t="s">
        <v>605</v>
      </c>
      <c r="L33" s="62" t="str">
        <f>IFERROR(VLOOKUP(M33,[4]Referencias!$X$2:$Y$139,2,FALSE),"")</f>
        <v>Inhibidor de incrustaciones</v>
      </c>
      <c r="M33" s="62" t="s">
        <v>614</v>
      </c>
      <c r="N33" s="62">
        <f>IFERROR(VLOOKUP(M33,[4]Referencias!$K$2:$L$138,2,FALSE),"")</f>
        <v>50601018</v>
      </c>
      <c r="O33" s="62">
        <f>IFERROR(VLOOKUP(I33,'[4]Control Producción'!$B$13:$L$408,4,FALSE),0)</f>
        <v>271</v>
      </c>
      <c r="P33" s="62">
        <f>IFERROR(VLOOKUP(I33,'[4]Control Producción'!$B$13:$L$408,5,FALSE),0)</f>
        <v>1.897</v>
      </c>
      <c r="Q33" s="62">
        <f>IFERROR(VLOOKUP(I33,'[4]Control Producción'!$B$13:$L$408,7,FALSE),0)</f>
        <v>269.10300000000001</v>
      </c>
      <c r="R33" s="62">
        <f>IFERROR(VLOOKUP(I33,'[4]Control Producción'!$B$13:$L$408,8,FALSE),0)</f>
        <v>99</v>
      </c>
      <c r="S33" s="62">
        <f t="shared" si="0"/>
        <v>4.04</v>
      </c>
      <c r="T33" s="62">
        <v>15</v>
      </c>
      <c r="U33" s="62" t="s">
        <v>606</v>
      </c>
      <c r="V33" s="62" t="s">
        <v>607</v>
      </c>
      <c r="W33" s="62">
        <f t="shared" si="14"/>
        <v>29</v>
      </c>
      <c r="X33" s="62">
        <f>+_xlfn.IFS(BC33="p",0,AL33="Continua",'CM 4600011377 (Producto)'!$H$13,AL33="Batch",VLOOKUP(BD33,'BATCH Total'!$K$2:$M$600,3,FALSE))</f>
        <v>29</v>
      </c>
      <c r="Y33" s="62">
        <f t="shared" si="1"/>
        <v>117.16</v>
      </c>
      <c r="Z33" s="64">
        <f>+IFERROR(IF(BC33="P",0,IF(V33="continua",VLOOKUP(BD33,'KPI Aplicaciones'!$A$9:$H$177,6,FALSE),S33*X33)),0)</f>
        <v>125.37666666666669</v>
      </c>
      <c r="AA33" s="64">
        <f t="shared" si="2"/>
        <v>125.38</v>
      </c>
      <c r="AB33" s="65" t="s">
        <v>219</v>
      </c>
      <c r="AC33" s="62" t="s">
        <v>608</v>
      </c>
      <c r="AD33" s="65">
        <v>44244</v>
      </c>
      <c r="AE33" s="62" t="s">
        <v>672</v>
      </c>
      <c r="AF33" s="62" t="s">
        <v>609</v>
      </c>
      <c r="AG33" s="62"/>
      <c r="AH33" s="62"/>
      <c r="AI33" s="62"/>
      <c r="AJ33" s="62"/>
      <c r="AK33" s="62" t="str">
        <f>IFERROR(VLOOKUP(I33,'[4]Control Producción'!$B$13:$K$406,10,FALSE),"")</f>
        <v>Electro Sumergible</v>
      </c>
      <c r="AL33" s="62" t="str">
        <f t="shared" si="15"/>
        <v>Continua</v>
      </c>
      <c r="AM33" s="62" t="s">
        <v>610</v>
      </c>
      <c r="AN33" s="62" t="s">
        <v>615</v>
      </c>
      <c r="AO33" s="62">
        <f>_xlfn.IFS(L33="Inhibidor de corrosión",T33*Q33/1000,L33="Inhibidor de incrustaciones",T33*Q33/1000,L33="Biocida",T33*Q33/1000,L33="Inhibidor de corrosión/incrustaciones",T33*Q33/1000,L33="Inhibidor de parafinas y asfaltenos",T33*P33/1000,L33="Inhibidor de parafinas",T33*P33/1000,L33="Inhibidor de asfaltenos",T33*P33/1000,L33="Reductor de fricción",T33*P33/1000,L33="Encapsulado",0,L33="Inhibidor de hidratos",VLOOKUP(I33,[4]Intermedia!$B$485:$E$502,4,FALSE),L33="Secuestrante de sulfhídrico",VLOOKUP(I33,[4]Intermedia!$B$485:$E$502,4,FALSE))</f>
        <v>4.0365450000000003</v>
      </c>
      <c r="AP33" s="62">
        <f t="shared" si="4"/>
        <v>4.04</v>
      </c>
      <c r="AQ33" s="62">
        <f t="shared" si="5"/>
        <v>20</v>
      </c>
      <c r="AR33" s="62">
        <f t="shared" si="6"/>
        <v>4.04</v>
      </c>
      <c r="AS33" s="66">
        <v>0.2</v>
      </c>
      <c r="AT33" s="62" cm="1">
        <f t="array" ref="AT33">IFERROR(ROUND(IF(AL33="Continua",AO33*_xlfn.IFS(AS33=100%,1,AS33=20%,5,AS33=50%,2),IF(AL33="Batch",IF(AM33="M",30,IF(AM33="Q",15,7))*AO33)),0),"")</f>
        <v>20</v>
      </c>
      <c r="AU33" s="62">
        <f t="shared" si="7"/>
        <v>20</v>
      </c>
      <c r="AV33" s="62">
        <f t="shared" si="8"/>
        <v>20</v>
      </c>
      <c r="AW33" s="62" t="s">
        <v>612</v>
      </c>
      <c r="AX33" s="62">
        <v>1</v>
      </c>
      <c r="AY33" s="67">
        <f ca="1">IFERROR(TODAY()-VLOOKUP(H33,[4]IDEF!$A$6:$H$1602,8,FALSE),"S/D")</f>
        <v>3151</v>
      </c>
      <c r="AZ33" s="62" t="str">
        <f>IFERROR(VLOOKUP(H33,'[4]Control Producción'!$B$13:$L$406,11,FALSE),"S/C")</f>
        <v>C</v>
      </c>
      <c r="BA33" s="62" t="str">
        <f t="shared" si="9"/>
        <v>SCB- 01</v>
      </c>
      <c r="BB33" s="62" t="str">
        <f>IFERROR(VLOOKUP(I33,[4]Referencias!$A$2:$Z$800,26,FALSE),"")</f>
        <v>Señal Cerro Bayo</v>
      </c>
      <c r="BC33" s="62"/>
      <c r="BD33" s="125" t="str">
        <f t="shared" si="11"/>
        <v>SCB-137aIC5087A</v>
      </c>
    </row>
    <row r="34" spans="1:56" ht="15" customHeight="1" x14ac:dyDescent="0.25">
      <c r="A34" s="62" t="s">
        <v>601</v>
      </c>
      <c r="B34" s="63">
        <v>45261</v>
      </c>
      <c r="C34" s="62" t="s">
        <v>602</v>
      </c>
      <c r="D34" s="62" t="s">
        <v>603</v>
      </c>
      <c r="E34" s="62" t="str">
        <f>IFERROR(VLOOKUP(H34,[4]Referencias!$A$2:$F$671,6,FALSE),"")</f>
        <v>SCB- 01</v>
      </c>
      <c r="F34" s="62">
        <f>IFERROR(VLOOKUP(I34,[4]Referencias!$A$2:$T$800,20,FALSE),"")</f>
        <v>222057</v>
      </c>
      <c r="G34" s="62" t="s">
        <v>616</v>
      </c>
      <c r="H34" s="62" t="s">
        <v>270</v>
      </c>
      <c r="I34" s="62" t="s">
        <v>270</v>
      </c>
      <c r="J34" s="62"/>
      <c r="K34" s="62" t="s">
        <v>605</v>
      </c>
      <c r="L34" s="62" t="str">
        <f>IFERROR(VLOOKUP(M34,[4]Referencias!$X$2:$Y$139,2,FALSE),"")</f>
        <v>Secuestrante de sulfhídrico</v>
      </c>
      <c r="M34" s="62" t="s">
        <v>654</v>
      </c>
      <c r="N34" s="62">
        <f>IFERROR(VLOOKUP(M34,[4]Referencias!$K$2:$L$138,2,FALSE),"")</f>
        <v>1000539909</v>
      </c>
      <c r="O34" s="62">
        <f>IFERROR(VLOOKUP(I34,'[4]Control Producción'!$B$13:$L$408,4,FALSE),0)</f>
        <v>49</v>
      </c>
      <c r="P34" s="62">
        <f>IFERROR(VLOOKUP(I34,'[4]Control Producción'!$B$13:$L$408,5,FALSE),0)</f>
        <v>4.41</v>
      </c>
      <c r="Q34" s="62">
        <f>IFERROR(VLOOKUP(I34,'[4]Control Producción'!$B$13:$L$408,7,FALSE),0)</f>
        <v>44.59</v>
      </c>
      <c r="R34" s="62">
        <f>IFERROR(VLOOKUP(I34,'[4]Control Producción'!$B$13:$L$408,8,FALSE),0)</f>
        <v>111</v>
      </c>
      <c r="S34" s="62">
        <f t="shared" si="0"/>
        <v>4</v>
      </c>
      <c r="T34" s="62"/>
      <c r="U34" s="62" t="s">
        <v>650</v>
      </c>
      <c r="V34" s="62" t="s">
        <v>607</v>
      </c>
      <c r="W34" s="62">
        <f t="shared" si="14"/>
        <v>29</v>
      </c>
      <c r="X34" s="62">
        <f>+_xlfn.IFS(BC34="p",0,AL34="Continua",'CM 4600011377 (Producto)'!$H$13,AL34="Batch",VLOOKUP(BD34,'BATCH Total'!$K$2:$M$600,3,FALSE))</f>
        <v>29</v>
      </c>
      <c r="Y34" s="62">
        <f t="shared" si="1"/>
        <v>116</v>
      </c>
      <c r="Z34" s="64">
        <f>+IFERROR(IF(BC34="P",0,IF(V34="continua",VLOOKUP(BD34,'KPI Aplicaciones'!$A$9:$H$177,6,FALSE),S34*X34)),0)</f>
        <v>98.6</v>
      </c>
      <c r="AA34" s="64">
        <f t="shared" si="2"/>
        <v>98.6</v>
      </c>
      <c r="AB34" s="65">
        <v>43342</v>
      </c>
      <c r="AC34" s="62" t="s">
        <v>608</v>
      </c>
      <c r="AD34" s="65">
        <v>44469</v>
      </c>
      <c r="AE34" s="62" t="s">
        <v>673</v>
      </c>
      <c r="AF34" s="62" t="s">
        <v>609</v>
      </c>
      <c r="AG34" s="62"/>
      <c r="AH34" s="62"/>
      <c r="AI34" s="62"/>
      <c r="AJ34" s="62"/>
      <c r="AK34" s="62" t="str">
        <f>IFERROR(VLOOKUP(I34,'[4]Control Producción'!$B$13:$K$406,10,FALSE),"")</f>
        <v>Bombeo Mecánico</v>
      </c>
      <c r="AL34" s="62" t="str">
        <f t="shared" si="15"/>
        <v>Continua</v>
      </c>
      <c r="AM34" s="62" t="s">
        <v>610</v>
      </c>
      <c r="AN34" s="62" t="s">
        <v>622</v>
      </c>
      <c r="AO34" s="62">
        <f>_xlfn.IFS(L34="Inhibidor de corrosión",T34*Q34/1000,L34="Inhibidor de incrustaciones",T34*Q34/1000,L34="Biocida",T34*Q34/1000,L34="Inhibidor de corrosión/incrustaciones",T34*Q34/1000,L34="Inhibidor de parafinas y asfaltenos",T34*P34/1000,L34="Inhibidor de parafinas",T34*P34/1000,L34="Inhibidor de asfaltenos",T34*P34/1000,L34="Reductor de fricción",T34*P34/1000,L34="Encapsulado",0,L34="Inhibidor de hidratos",VLOOKUP(I34,[4]Intermedia!$B$485:$E$502,4,FALSE),L34="Secuestrante de sulfhídrico",VLOOKUP(I34,[4]Intermedia!$B$485:$E$502,4,FALSE))</f>
        <v>4</v>
      </c>
      <c r="AP34" s="62">
        <f t="shared" si="4"/>
        <v>4</v>
      </c>
      <c r="AQ34" s="62">
        <f t="shared" si="5"/>
        <v>20</v>
      </c>
      <c r="AR34" s="62">
        <f t="shared" si="6"/>
        <v>4</v>
      </c>
      <c r="AS34" s="66">
        <v>1</v>
      </c>
      <c r="AT34" s="62" cm="1">
        <f t="array" ref="AT34">IFERROR(ROUND(IF(AL34="Continua",AO34*_xlfn.IFS(AS34=100%,1,AS34=20%,5,AS34=50%,2),IF(AL34="Batch",IF(AM34="M",30,IF(AM34="Q",15,7))*AO34)),0),"")</f>
        <v>4</v>
      </c>
      <c r="AU34" s="62">
        <f t="shared" si="7"/>
        <v>20</v>
      </c>
      <c r="AV34" s="62">
        <f t="shared" si="8"/>
        <v>4</v>
      </c>
      <c r="AW34" s="62" t="s">
        <v>612</v>
      </c>
      <c r="AX34" s="62">
        <v>1</v>
      </c>
      <c r="AY34" s="67">
        <f ca="1">IFERROR(TODAY()-VLOOKUP(H34,[4]IDEF!$A$6:$H$1602,8,FALSE),"S/D")</f>
        <v>2123</v>
      </c>
      <c r="AZ34" s="62" t="str">
        <f>IFERROR(VLOOKUP(H34,'[4]Control Producción'!$B$13:$L$406,11,FALSE),"S/C")</f>
        <v>B</v>
      </c>
      <c r="BA34" s="62" t="str">
        <f t="shared" si="9"/>
        <v>SCB- 01</v>
      </c>
      <c r="BB34" s="62" t="str">
        <f>IFERROR(VLOOKUP(I34,[4]Referencias!$A$2:$Z$800,26,FALSE),"")</f>
        <v>Señal Cerro Bayo</v>
      </c>
      <c r="BC34" s="159"/>
      <c r="BD34" s="125" t="str">
        <f t="shared" si="11"/>
        <v>SCB-138aBSH8050</v>
      </c>
    </row>
    <row r="35" spans="1:56" ht="15" customHeight="1" x14ac:dyDescent="0.25">
      <c r="A35" s="62" t="s">
        <v>601</v>
      </c>
      <c r="B35" s="63">
        <v>45261</v>
      </c>
      <c r="C35" s="62" t="s">
        <v>602</v>
      </c>
      <c r="D35" s="62" t="s">
        <v>603</v>
      </c>
      <c r="E35" s="62" t="str">
        <f>IFERROR(VLOOKUP(H35,[4]Referencias!$A$2:$F$671,6,FALSE),"")</f>
        <v>SCB- 01</v>
      </c>
      <c r="F35" s="62">
        <f>IFERROR(VLOOKUP(I35,[4]Referencias!$A$2:$T$800,20,FALSE),"")</f>
        <v>222057</v>
      </c>
      <c r="G35" s="62" t="s">
        <v>604</v>
      </c>
      <c r="H35" s="62" t="s">
        <v>674</v>
      </c>
      <c r="I35" s="62" t="s">
        <v>674</v>
      </c>
      <c r="J35" s="62"/>
      <c r="K35" s="62" t="s">
        <v>605</v>
      </c>
      <c r="L35" s="62" t="str">
        <f>IFERROR(VLOOKUP(M35,[4]Referencias!$X$2:$Y$139,2,FALSE),"")</f>
        <v>Inhibidor de incrustaciones</v>
      </c>
      <c r="M35" s="62" t="s">
        <v>614</v>
      </c>
      <c r="N35" s="62">
        <f>IFERROR(VLOOKUP(M35,[4]Referencias!$K$2:$L$138,2,FALSE),"")</f>
        <v>50601018</v>
      </c>
      <c r="O35" s="62">
        <f>IFERROR(VLOOKUP(I35,'[4]Control Producción'!$B$13:$L$408,4,FALSE),0)</f>
        <v>0</v>
      </c>
      <c r="P35" s="62">
        <f>IFERROR(VLOOKUP(I35,'[4]Control Producción'!$B$13:$L$408,5,FALSE),0)</f>
        <v>0</v>
      </c>
      <c r="Q35" s="62">
        <f>IFERROR(VLOOKUP(I35,'[4]Control Producción'!$B$13:$L$408,7,FALSE),0)</f>
        <v>0</v>
      </c>
      <c r="R35" s="62">
        <f>IFERROR(VLOOKUP(I35,'[4]Control Producción'!$B$13:$L$408,8,FALSE),0)</f>
        <v>0</v>
      </c>
      <c r="S35" s="62">
        <f t="shared" si="0"/>
        <v>0</v>
      </c>
      <c r="T35" s="62">
        <v>8</v>
      </c>
      <c r="U35" s="62" t="s">
        <v>606</v>
      </c>
      <c r="V35" s="62" t="s">
        <v>607</v>
      </c>
      <c r="W35" s="62">
        <f t="shared" si="14"/>
        <v>29</v>
      </c>
      <c r="X35" s="62">
        <f>+_xlfn.IFS(BC35="p",0,AL35="Continua",'CM 4600011377 (Producto)'!$H$13,AL35="Batch",VLOOKUP(BD35,'BATCH Total'!$K$2:$M$600,3,FALSE))</f>
        <v>0</v>
      </c>
      <c r="Y35" s="62">
        <f t="shared" si="1"/>
        <v>0</v>
      </c>
      <c r="Z35" s="64">
        <f>+IFERROR(IF(BC35="P",0,IF(V35="continua",VLOOKUP(BD35,'KPI Aplicaciones'!$A$9:$H$177,6,FALSE),S35*X35)),0)</f>
        <v>0</v>
      </c>
      <c r="AA35" s="64" t="str">
        <f t="shared" si="2"/>
        <v/>
      </c>
      <c r="AB35" s="65">
        <v>41571</v>
      </c>
      <c r="AC35" s="62" t="s">
        <v>608</v>
      </c>
      <c r="AD35" s="65">
        <v>44012</v>
      </c>
      <c r="AE35" s="62" t="s">
        <v>613</v>
      </c>
      <c r="AF35" s="62" t="s">
        <v>609</v>
      </c>
      <c r="AG35" s="62"/>
      <c r="AH35" s="62"/>
      <c r="AI35" s="62"/>
      <c r="AJ35" s="62"/>
      <c r="AK35" s="62" t="str">
        <f>IFERROR(VLOOKUP(I35,'[4]Control Producción'!$B$13:$K$406,10,FALSE),"")</f>
        <v/>
      </c>
      <c r="AL35" s="62" t="str">
        <f t="shared" si="15"/>
        <v>Continua</v>
      </c>
      <c r="AM35" s="62" t="s">
        <v>610</v>
      </c>
      <c r="AN35" s="62" t="s">
        <v>615</v>
      </c>
      <c r="AO35" s="62">
        <f>_xlfn.IFS(L35="Inhibidor de corrosión",T35*Q35/1000,L35="Inhibidor de incrustaciones",T35*Q35/1000,L35="Biocida",T35*Q35/1000,L35="Inhibidor de corrosión/incrustaciones",T35*Q35/1000,L35="Inhibidor de parafinas y asfaltenos",T35*P35/1000,L35="Inhibidor de parafinas",T35*P35/1000,L35="Inhibidor de asfaltenos",T35*P35/1000,L35="Reductor de fricción",T35*P35/1000,L35="Encapsulado",0,L35="Inhibidor de hidratos",VLOOKUP(I35,[4]Intermedia!$B$485:$E$502,4,FALSE),L35="Secuestrante de sulfhídrico",VLOOKUP(I35,[4]Intermedia!$B$485:$E$502,4,FALSE))</f>
        <v>0</v>
      </c>
      <c r="AP35" s="62">
        <f t="shared" si="4"/>
        <v>0</v>
      </c>
      <c r="AQ35" s="62">
        <f t="shared" si="5"/>
        <v>20</v>
      </c>
      <c r="AR35" s="62">
        <f t="shared" si="6"/>
        <v>0</v>
      </c>
      <c r="AS35" s="66">
        <v>0.2</v>
      </c>
      <c r="AT35" s="62" cm="1">
        <f t="array" ref="AT35">IFERROR(ROUND(IF(AL35="Continua",AO35*_xlfn.IFS(AS35=100%,1,AS35=20%,5,AS35=50%,2),IF(AL35="Batch",IF(AM35="M",30,IF(AM35="Q",15,7))*AO35)),0),"")</f>
        <v>0</v>
      </c>
      <c r="AU35" s="62">
        <f t="shared" si="7"/>
        <v>20</v>
      </c>
      <c r="AV35" s="62">
        <f t="shared" si="8"/>
        <v>0</v>
      </c>
      <c r="AW35" s="62" t="s">
        <v>612</v>
      </c>
      <c r="AX35" s="62">
        <v>1</v>
      </c>
      <c r="AY35" s="67">
        <f ca="1">IFERROR(TODAY()-VLOOKUP(H35,[4]IDEF!$A$6:$H$1602,8,FALSE),"S/D")</f>
        <v>2535</v>
      </c>
      <c r="AZ35" s="62" t="str">
        <f>IFERROR(VLOOKUP(H35,'[4]Control Producción'!$B$13:$L$406,11,FALSE),"S/C")</f>
        <v>S/C</v>
      </c>
      <c r="BA35" s="62" t="str">
        <f t="shared" si="9"/>
        <v>SCB- 01</v>
      </c>
      <c r="BB35" s="62" t="str">
        <f>IFERROR(VLOOKUP(I35,[4]Referencias!$A$2:$Z$800,26,FALSE),"")</f>
        <v>Señal Cerro Bayo</v>
      </c>
      <c r="BC35" s="159" t="s">
        <v>1165</v>
      </c>
      <c r="BD35" s="125" t="str">
        <f t="shared" si="11"/>
        <v>SCB-140aIC5087A</v>
      </c>
    </row>
    <row r="36" spans="1:56" ht="15" customHeight="1" x14ac:dyDescent="0.25">
      <c r="A36" s="62" t="s">
        <v>601</v>
      </c>
      <c r="B36" s="63">
        <v>45261</v>
      </c>
      <c r="C36" s="62" t="s">
        <v>602</v>
      </c>
      <c r="D36" s="62" t="s">
        <v>603</v>
      </c>
      <c r="E36" s="62" t="str">
        <f>IFERROR(VLOOKUP(H36,[4]Referencias!$A$2:$F$671,6,FALSE),"")</f>
        <v>SCB- 01</v>
      </c>
      <c r="F36" s="62">
        <f>IFERROR(VLOOKUP(I36,[4]Referencias!$A$2:$T$800,20,FALSE),"")</f>
        <v>222057</v>
      </c>
      <c r="G36" s="62" t="s">
        <v>604</v>
      </c>
      <c r="H36" s="62" t="s">
        <v>675</v>
      </c>
      <c r="I36" s="62" t="s">
        <v>675</v>
      </c>
      <c r="J36" s="62"/>
      <c r="K36" s="62" t="s">
        <v>605</v>
      </c>
      <c r="L36" s="62" t="str">
        <f>IFERROR(VLOOKUP(M36,[4]Referencias!$X$2:$Y$139,2,FALSE),"")</f>
        <v>Inhibidor de corrosión/Incrustaciones</v>
      </c>
      <c r="M36" s="62" t="s">
        <v>658</v>
      </c>
      <c r="N36" s="62">
        <f>IFERROR(VLOOKUP(M36,[4]Referencias!$K$2:$L$138,2,FALSE),"")</f>
        <v>50695199</v>
      </c>
      <c r="O36" s="62">
        <f>IFERROR(VLOOKUP(I36,'[4]Control Producción'!$B$13:$L$408,4,FALSE),0)</f>
        <v>18</v>
      </c>
      <c r="P36" s="62">
        <f>IFERROR(VLOOKUP(I36,'[4]Control Producción'!$B$13:$L$408,5,FALSE),0)</f>
        <v>2.7</v>
      </c>
      <c r="Q36" s="62">
        <f>IFERROR(VLOOKUP(I36,'[4]Control Producción'!$B$13:$L$408,7,FALSE),0)</f>
        <v>15.3</v>
      </c>
      <c r="R36" s="62">
        <f>IFERROR(VLOOKUP(I36,'[4]Control Producción'!$B$13:$L$408,8,FALSE),0)</f>
        <v>796</v>
      </c>
      <c r="S36" s="62">
        <f t="shared" si="0"/>
        <v>4.9000000000000004</v>
      </c>
      <c r="T36" s="62">
        <v>320</v>
      </c>
      <c r="U36" s="62" t="s">
        <v>606</v>
      </c>
      <c r="V36" s="62" t="s">
        <v>607</v>
      </c>
      <c r="W36" s="62">
        <f t="shared" si="14"/>
        <v>29</v>
      </c>
      <c r="X36" s="62">
        <f>+_xlfn.IFS(BC36="p",0,AL36="Continua",'CM 4600011377 (Producto)'!$H$13,AL36="Batch",VLOOKUP(BD36,'BATCH Total'!$K$2:$M$600,3,FALSE))</f>
        <v>29</v>
      </c>
      <c r="Y36" s="62">
        <f t="shared" si="1"/>
        <v>142.10000000000002</v>
      </c>
      <c r="Z36" s="64">
        <f>+IFERROR(IF(BC36="P",0,IF(V36="continua",VLOOKUP(BD36,'KPI Aplicaciones'!$A$9:$H$177,6,FALSE),S36*X36)),0)</f>
        <v>145</v>
      </c>
      <c r="AA36" s="64">
        <f t="shared" si="2"/>
        <v>145</v>
      </c>
      <c r="AB36" s="65">
        <v>43266</v>
      </c>
      <c r="AC36" s="62" t="s">
        <v>608</v>
      </c>
      <c r="AD36" s="65">
        <v>44315</v>
      </c>
      <c r="AE36" s="62" t="s">
        <v>676</v>
      </c>
      <c r="AF36" s="62" t="s">
        <v>609</v>
      </c>
      <c r="AG36" s="62"/>
      <c r="AH36" s="62"/>
      <c r="AI36" s="62"/>
      <c r="AJ36" s="62"/>
      <c r="AK36" s="62" t="str">
        <f>IFERROR(VLOOKUP(I36,'[4]Control Producción'!$B$13:$K$406,10,FALSE),"")</f>
        <v>Bombeo Mecánico</v>
      </c>
      <c r="AL36" s="62" t="str">
        <f t="shared" si="15"/>
        <v>Continua</v>
      </c>
      <c r="AM36" s="62" t="s">
        <v>610</v>
      </c>
      <c r="AN36" s="62" t="s">
        <v>611</v>
      </c>
      <c r="AO36" s="62">
        <f>_xlfn.IFS(L36="Inhibidor de corrosión",T36*Q36/1000,L36="Inhibidor de incrustaciones",T36*Q36/1000,L36="Biocida",T36*Q36/1000,L36="Inhibidor de corrosión/incrustaciones",T36*Q36/1000,L36="Inhibidor de parafinas y asfaltenos",T36*P36/1000,L36="Inhibidor de parafinas",T36*P36/1000,L36="Inhibidor de asfaltenos",T36*P36/1000,L36="Reductor de fricción",T36*P36/1000,L36="Encapsulado",0,L36="Inhibidor de hidratos",VLOOKUP(I36,[4]Intermedia!$B$485:$E$502,4,FALSE),L36="Secuestrante de sulfhídrico",VLOOKUP(I36,[4]Intermedia!$B$485:$E$502,4,FALSE))</f>
        <v>4.8959999999999999</v>
      </c>
      <c r="AP36" s="62">
        <f t="shared" si="4"/>
        <v>4.9000000000000004</v>
      </c>
      <c r="AQ36" s="62">
        <f t="shared" si="5"/>
        <v>20</v>
      </c>
      <c r="AR36" s="62">
        <f t="shared" si="6"/>
        <v>4.9000000000000004</v>
      </c>
      <c r="AS36" s="66">
        <v>1</v>
      </c>
      <c r="AT36" s="62" cm="1">
        <f t="array" ref="AT36">IFERROR(ROUND(IF(AL36="Continua",AO36*_xlfn.IFS(AS36=100%,1,AS36=20%,5,AS36=50%,2),IF(AL36="Batch",IF(AM36="M",30,IF(AM36="Q",15,7))*AO36)),0),"")</f>
        <v>5</v>
      </c>
      <c r="AU36" s="62">
        <f t="shared" si="7"/>
        <v>20</v>
      </c>
      <c r="AV36" s="62">
        <f t="shared" si="8"/>
        <v>5</v>
      </c>
      <c r="AW36" s="62" t="s">
        <v>612</v>
      </c>
      <c r="AX36" s="62">
        <v>1</v>
      </c>
      <c r="AY36" s="67">
        <f ca="1">IFERROR(TODAY()-VLOOKUP(H36,[4]IDEF!$A$6:$H$1602,8,FALSE),"S/D")</f>
        <v>1859</v>
      </c>
      <c r="AZ36" s="62" t="str">
        <f>IFERROR(VLOOKUP(H36,'[4]Control Producción'!$B$13:$L$406,11,FALSE),"S/C")</f>
        <v>B</v>
      </c>
      <c r="BA36" s="62" t="str">
        <f t="shared" si="9"/>
        <v>SCB- 01</v>
      </c>
      <c r="BB36" s="62" t="str">
        <f>IFERROR(VLOOKUP(I36,[4]Referencias!$A$2:$Z$800,26,FALSE),"")</f>
        <v>Señal Cerro Bayo</v>
      </c>
      <c r="BC36" s="62"/>
      <c r="BD36" s="125" t="str">
        <f t="shared" si="11"/>
        <v>SCB-142aICS400</v>
      </c>
    </row>
    <row r="37" spans="1:56" ht="15" customHeight="1" x14ac:dyDescent="0.25">
      <c r="A37" s="62" t="s">
        <v>601</v>
      </c>
      <c r="B37" s="63">
        <v>45261</v>
      </c>
      <c r="C37" s="62" t="s">
        <v>602</v>
      </c>
      <c r="D37" s="62" t="s">
        <v>603</v>
      </c>
      <c r="E37" s="62" t="str">
        <f>IFERROR(VLOOKUP(H37,[4]Referencias!$A$2:$F$671,6,FALSE),"")</f>
        <v>SCB- 01</v>
      </c>
      <c r="F37" s="62">
        <f>IFERROR(VLOOKUP(I37,[4]Referencias!$A$2:$T$800,20,FALSE),"")</f>
        <v>222057</v>
      </c>
      <c r="G37" s="62" t="s">
        <v>604</v>
      </c>
      <c r="H37" s="62" t="s">
        <v>677</v>
      </c>
      <c r="I37" s="62" t="s">
        <v>677</v>
      </c>
      <c r="J37" s="62"/>
      <c r="K37" s="62" t="s">
        <v>605</v>
      </c>
      <c r="L37" s="62" t="str">
        <f>IFERROR(VLOOKUP(M37,[4]Referencias!$X$2:$Y$139,2,FALSE),"")</f>
        <v>Inhibidor de incrustaciones</v>
      </c>
      <c r="M37" s="62" t="s">
        <v>678</v>
      </c>
      <c r="N37" s="62">
        <f>IFERROR(VLOOKUP(M37,[4]Referencias!$K$2:$L$138,2,FALSE),"")</f>
        <v>1000582063</v>
      </c>
      <c r="O37" s="62">
        <f>IFERROR(VLOOKUP(I37,'[4]Control Producción'!$B$13:$L$408,4,FALSE),0)</f>
        <v>81</v>
      </c>
      <c r="P37" s="62">
        <f>IFERROR(VLOOKUP(I37,'[4]Control Producción'!$B$13:$L$408,5,FALSE),0)</f>
        <v>3.24</v>
      </c>
      <c r="Q37" s="62">
        <f>IFERROR(VLOOKUP(I37,'[4]Control Producción'!$B$13:$L$408,7,FALSE),0)</f>
        <v>77.760000000000005</v>
      </c>
      <c r="R37" s="62">
        <f>IFERROR(VLOOKUP(I37,'[4]Control Producción'!$B$13:$L$408,8,FALSE),0)</f>
        <v>155</v>
      </c>
      <c r="S37" s="62">
        <f t="shared" si="0"/>
        <v>6.22</v>
      </c>
      <c r="T37" s="62">
        <v>80</v>
      </c>
      <c r="U37" s="62" t="s">
        <v>606</v>
      </c>
      <c r="V37" s="62" t="s">
        <v>607</v>
      </c>
      <c r="W37" s="62">
        <f t="shared" si="14"/>
        <v>29</v>
      </c>
      <c r="X37" s="62">
        <f>+_xlfn.IFS(BC37="p",0,AL37="Continua",'CM 4600011377 (Producto)'!$H$13,AL37="Batch",VLOOKUP(BD37,'BATCH Total'!$K$2:$M$600,3,FALSE))</f>
        <v>29</v>
      </c>
      <c r="Y37" s="62">
        <f t="shared" si="1"/>
        <v>180.38</v>
      </c>
      <c r="Z37" s="64">
        <f>+IFERROR(IF(BC37="P",0,IF(V37="continua",VLOOKUP(BD37,'KPI Aplicaciones'!$A$9:$H$177,6,FALSE),S37*X37)),0)</f>
        <v>164.33333333333334</v>
      </c>
      <c r="AA37" s="64">
        <f t="shared" si="2"/>
        <v>164.33</v>
      </c>
      <c r="AB37" s="65">
        <v>43368</v>
      </c>
      <c r="AC37" s="62" t="s">
        <v>608</v>
      </c>
      <c r="AD37" s="65">
        <v>44077</v>
      </c>
      <c r="AE37" s="62" t="s">
        <v>679</v>
      </c>
      <c r="AF37" s="62" t="s">
        <v>609</v>
      </c>
      <c r="AG37" s="62"/>
      <c r="AH37" s="62"/>
      <c r="AI37" s="62"/>
      <c r="AJ37" s="62"/>
      <c r="AK37" s="62" t="str">
        <f>IFERROR(VLOOKUP(I37,'[4]Control Producción'!$B$13:$K$406,10,FALSE),"")</f>
        <v>Electro Sumergible</v>
      </c>
      <c r="AL37" s="62" t="str">
        <f t="shared" si="15"/>
        <v>Continua</v>
      </c>
      <c r="AM37" s="62" t="s">
        <v>610</v>
      </c>
      <c r="AN37" s="62" t="s">
        <v>615</v>
      </c>
      <c r="AO37" s="62">
        <f>_xlfn.IFS(L37="Inhibidor de corrosión",T37*Q37/1000,L37="Inhibidor de incrustaciones",T37*Q37/1000,L37="Biocida",T37*Q37/1000,L37="Inhibidor de corrosión/incrustaciones",T37*Q37/1000,L37="Inhibidor de parafinas y asfaltenos",T37*P37/1000,L37="Inhibidor de parafinas",T37*P37/1000,L37="Inhibidor de asfaltenos",T37*P37/1000,L37="Reductor de fricción",T37*P37/1000,L37="Encapsulado",0,L37="Inhibidor de hidratos",VLOOKUP(I37,[4]Intermedia!$B$485:$E$502,4,FALSE),L37="Secuestrante de sulfhídrico",VLOOKUP(I37,[4]Intermedia!$B$485:$E$502,4,FALSE))</f>
        <v>6.2208000000000006</v>
      </c>
      <c r="AP37" s="62">
        <f t="shared" si="4"/>
        <v>6.22</v>
      </c>
      <c r="AQ37" s="62">
        <f t="shared" si="5"/>
        <v>20</v>
      </c>
      <c r="AR37" s="62">
        <f t="shared" si="6"/>
        <v>6.22</v>
      </c>
      <c r="AS37" s="66">
        <v>1</v>
      </c>
      <c r="AT37" s="62" cm="1">
        <f t="array" ref="AT37">IFERROR(ROUND(IF(AL37="Continua",AO37*_xlfn.IFS(AS37=100%,1,AS37=20%,5,AS37=50%,2),IF(AL37="Batch",IF(AM37="M",30,IF(AM37="Q",15,7))*AO37)),0),"")</f>
        <v>6</v>
      </c>
      <c r="AU37" s="62">
        <f t="shared" si="7"/>
        <v>20</v>
      </c>
      <c r="AV37" s="62">
        <f t="shared" si="8"/>
        <v>6</v>
      </c>
      <c r="AW37" s="62" t="s">
        <v>612</v>
      </c>
      <c r="AX37" s="62">
        <v>1</v>
      </c>
      <c r="AY37" s="67">
        <f ca="1">IFERROR(TODAY()-VLOOKUP(H37,[4]IDEF!$A$6:$H$1602,8,FALSE),"S/D")</f>
        <v>1807</v>
      </c>
      <c r="AZ37" s="62" t="str">
        <f>IFERROR(VLOOKUP(H37,'[4]Control Producción'!$B$13:$L$406,11,FALSE),"S/C")</f>
        <v>B</v>
      </c>
      <c r="BA37" s="62" t="str">
        <f t="shared" si="9"/>
        <v>SCB- 01</v>
      </c>
      <c r="BB37" s="62" t="str">
        <f>IFERROR(VLOOKUP(I37,[4]Referencias!$A$2:$Z$800,26,FALSE),"")</f>
        <v>Señal Cerro Bayo</v>
      </c>
      <c r="BC37" s="62"/>
      <c r="BD37" s="125" t="str">
        <f t="shared" si="11"/>
        <v>SCB-144aIC7001</v>
      </c>
    </row>
    <row r="38" spans="1:56" ht="15" customHeight="1" x14ac:dyDescent="0.25">
      <c r="A38" s="62" t="s">
        <v>601</v>
      </c>
      <c r="B38" s="63">
        <v>45261</v>
      </c>
      <c r="C38" s="62" t="s">
        <v>602</v>
      </c>
      <c r="D38" s="62" t="s">
        <v>603</v>
      </c>
      <c r="E38" s="62" t="str">
        <f>IFERROR(VLOOKUP(H38,[4]Referencias!$A$2:$F$671,6,FALSE),"")</f>
        <v>SCB- 01</v>
      </c>
      <c r="F38" s="62">
        <f>IFERROR(VLOOKUP(I38,[4]Referencias!$A$2:$T$800,20,FALSE),"")</f>
        <v>222057</v>
      </c>
      <c r="G38" s="62" t="s">
        <v>604</v>
      </c>
      <c r="H38" s="62" t="s">
        <v>680</v>
      </c>
      <c r="I38" s="62" t="s">
        <v>680</v>
      </c>
      <c r="J38" s="62"/>
      <c r="K38" s="62" t="s">
        <v>605</v>
      </c>
      <c r="L38" s="62" t="str">
        <f>IFERROR(VLOOKUP(M38,[4]Referencias!$X$2:$Y$139,2,FALSE),"")</f>
        <v>Inhibidor de incrustaciones</v>
      </c>
      <c r="M38" s="62" t="s">
        <v>614</v>
      </c>
      <c r="N38" s="62">
        <f>IFERROR(VLOOKUP(M38,[4]Referencias!$K$2:$L$138,2,FALSE),"")</f>
        <v>50601018</v>
      </c>
      <c r="O38" s="62">
        <f>IFERROR(VLOOKUP(I38,'[4]Control Producción'!$B$13:$L$408,4,FALSE),0)</f>
        <v>66</v>
      </c>
      <c r="P38" s="62">
        <f>IFERROR(VLOOKUP(I38,'[4]Control Producción'!$B$13:$L$408,5,FALSE),0)</f>
        <v>2.64</v>
      </c>
      <c r="Q38" s="62">
        <f>IFERROR(VLOOKUP(I38,'[4]Control Producción'!$B$13:$L$408,7,FALSE),0)</f>
        <v>63.36</v>
      </c>
      <c r="R38" s="62">
        <f>IFERROR(VLOOKUP(I38,'[4]Control Producción'!$B$13:$L$408,8,FALSE),0)</f>
        <v>23</v>
      </c>
      <c r="S38" s="62">
        <f t="shared" si="0"/>
        <v>1.52</v>
      </c>
      <c r="T38" s="62">
        <v>24</v>
      </c>
      <c r="U38" s="62" t="s">
        <v>606</v>
      </c>
      <c r="V38" s="62" t="s">
        <v>607</v>
      </c>
      <c r="W38" s="62">
        <f t="shared" si="14"/>
        <v>29</v>
      </c>
      <c r="X38" s="62">
        <f>+_xlfn.IFS(BC38="p",0,AL38="Continua",'CM 4600011377 (Producto)'!$H$13,AL38="Batch",VLOOKUP(BD38,'BATCH Total'!$K$2:$M$600,3,FALSE))</f>
        <v>29</v>
      </c>
      <c r="Y38" s="62">
        <f t="shared" si="1"/>
        <v>44.08</v>
      </c>
      <c r="Z38" s="64">
        <f>+IFERROR(IF(BC38="P",0,IF(V38="continua",VLOOKUP(BD38,'KPI Aplicaciones'!$A$9:$H$177,6,FALSE),S38*X38)),0)</f>
        <v>46.593333333333334</v>
      </c>
      <c r="AA38" s="64">
        <f t="shared" si="2"/>
        <v>46.59</v>
      </c>
      <c r="AB38" s="65">
        <v>42540</v>
      </c>
      <c r="AC38" s="62" t="s">
        <v>608</v>
      </c>
      <c r="AD38" s="65">
        <v>44390</v>
      </c>
      <c r="AE38" s="62" t="s">
        <v>681</v>
      </c>
      <c r="AF38" s="62" t="s">
        <v>609</v>
      </c>
      <c r="AG38" s="62"/>
      <c r="AH38" s="62"/>
      <c r="AI38" s="62"/>
      <c r="AJ38" s="62"/>
      <c r="AK38" s="62" t="str">
        <f>IFERROR(VLOOKUP(I38,'[4]Control Producción'!$B$13:$K$406,10,FALSE),"")</f>
        <v>Electro Sumergible</v>
      </c>
      <c r="AL38" s="62" t="str">
        <f t="shared" si="15"/>
        <v>Continua</v>
      </c>
      <c r="AM38" s="62" t="s">
        <v>610</v>
      </c>
      <c r="AN38" s="62" t="s">
        <v>615</v>
      </c>
      <c r="AO38" s="62">
        <f>_xlfn.IFS(L38="Inhibidor de corrosión",T38*Q38/1000,L38="Inhibidor de incrustaciones",T38*Q38/1000,L38="Biocida",T38*Q38/1000,L38="Inhibidor de corrosión/incrustaciones",T38*Q38/1000,L38="Inhibidor de parafinas y asfaltenos",T38*P38/1000,L38="Inhibidor de parafinas",T38*P38/1000,L38="Inhibidor de asfaltenos",T38*P38/1000,L38="Reductor de fricción",T38*P38/1000,L38="Encapsulado",0,L38="Inhibidor de hidratos",VLOOKUP(I38,[4]Intermedia!$B$485:$E$502,4,FALSE),L38="Secuestrante de sulfhídrico",VLOOKUP(I38,[4]Intermedia!$B$485:$E$502,4,FALSE))</f>
        <v>1.5206399999999998</v>
      </c>
      <c r="AP38" s="62">
        <f t="shared" si="4"/>
        <v>1.52</v>
      </c>
      <c r="AQ38" s="62">
        <f t="shared" si="5"/>
        <v>20</v>
      </c>
      <c r="AR38" s="62">
        <f t="shared" si="6"/>
        <v>1.52</v>
      </c>
      <c r="AS38" s="66">
        <v>0.2</v>
      </c>
      <c r="AT38" s="62" cm="1">
        <f t="array" ref="AT38">IFERROR(ROUND(IF(AL38="Continua",AO38*_xlfn.IFS(AS38=100%,1,AS38=20%,5,AS38=50%,2),IF(AL38="Batch",IF(AM38="M",30,IF(AM38="Q",15,7))*AO38)),0),"")</f>
        <v>8</v>
      </c>
      <c r="AU38" s="62">
        <f t="shared" si="7"/>
        <v>20</v>
      </c>
      <c r="AV38" s="62">
        <f t="shared" si="8"/>
        <v>8</v>
      </c>
      <c r="AW38" s="62" t="s">
        <v>612</v>
      </c>
      <c r="AX38" s="62">
        <v>1</v>
      </c>
      <c r="AY38" s="67">
        <f ca="1">IFERROR(TODAY()-VLOOKUP(H38,[4]IDEF!$A$6:$H$1602,8,FALSE),"S/D")</f>
        <v>1817</v>
      </c>
      <c r="AZ38" s="62" t="str">
        <f>IFERROR(VLOOKUP(H38,'[4]Control Producción'!$B$13:$L$406,11,FALSE),"S/C")</f>
        <v>C</v>
      </c>
      <c r="BA38" s="62" t="str">
        <f t="shared" si="9"/>
        <v>SCB- 01</v>
      </c>
      <c r="BB38" s="62" t="str">
        <f>IFERROR(VLOOKUP(I38,[4]Referencias!$A$2:$Z$800,26,FALSE),"")</f>
        <v>Señal Cerro Bayo</v>
      </c>
      <c r="BC38" s="62"/>
      <c r="BD38" s="125" t="str">
        <f t="shared" si="11"/>
        <v>SCB-145aIC5087A</v>
      </c>
    </row>
    <row r="39" spans="1:56" ht="15" customHeight="1" x14ac:dyDescent="0.25">
      <c r="A39" s="62" t="s">
        <v>601</v>
      </c>
      <c r="B39" s="63">
        <v>45261</v>
      </c>
      <c r="C39" s="62" t="s">
        <v>602</v>
      </c>
      <c r="D39" s="62" t="s">
        <v>603</v>
      </c>
      <c r="E39" s="62" t="str">
        <f>IFERROR(VLOOKUP(H39,[4]Referencias!$A$2:$F$671,6,FALSE),"")</f>
        <v>SCB- 01</v>
      </c>
      <c r="F39" s="62">
        <f>IFERROR(VLOOKUP(I39,[4]Referencias!$A$2:$T$800,20,FALSE),"")</f>
        <v>222057</v>
      </c>
      <c r="G39" s="62" t="s">
        <v>604</v>
      </c>
      <c r="H39" s="62" t="s">
        <v>680</v>
      </c>
      <c r="I39" s="62" t="s">
        <v>680</v>
      </c>
      <c r="J39" s="62"/>
      <c r="K39" s="62" t="s">
        <v>605</v>
      </c>
      <c r="L39" s="62" t="str">
        <f>IFERROR(VLOOKUP(M39,[4]Referencias!$X$2:$Y$139,2,FALSE),"")</f>
        <v>Inhibidor de incrustaciones</v>
      </c>
      <c r="M39" s="62" t="s">
        <v>614</v>
      </c>
      <c r="N39" s="62">
        <f>IFERROR(VLOOKUP(M39,[4]Referencias!$K$2:$L$138,2,FALSE),"")</f>
        <v>50601018</v>
      </c>
      <c r="O39" s="62">
        <f>IFERROR(VLOOKUP(I39,'[4]Control Producción'!$B$13:$L$408,4,FALSE),0)</f>
        <v>66</v>
      </c>
      <c r="P39" s="62">
        <f>IFERROR(VLOOKUP(I39,'[4]Control Producción'!$B$13:$L$408,5,FALSE),0)</f>
        <v>2.64</v>
      </c>
      <c r="Q39" s="62">
        <f>IFERROR(VLOOKUP(I39,'[4]Control Producción'!$B$13:$L$408,7,FALSE),0)</f>
        <v>63.36</v>
      </c>
      <c r="R39" s="62">
        <f>IFERROR(VLOOKUP(I39,'[4]Control Producción'!$B$13:$L$408,8,FALSE),0)</f>
        <v>23</v>
      </c>
      <c r="S39" s="62">
        <f t="shared" si="0"/>
        <v>1.52</v>
      </c>
      <c r="T39" s="62">
        <v>24</v>
      </c>
      <c r="U39" s="62" t="s">
        <v>606</v>
      </c>
      <c r="V39" s="62" t="s">
        <v>607</v>
      </c>
      <c r="W39" s="62">
        <f t="shared" si="14"/>
        <v>29</v>
      </c>
      <c r="X39" s="62">
        <f>+_xlfn.IFS(BC39="p",0,AL39="Continua",'CM 4600011377 (Producto)'!$H$13,AL39="Batch",VLOOKUP(BD39,'BATCH Total'!$K$2:$M$600,3,FALSE))</f>
        <v>29</v>
      </c>
      <c r="Y39" s="62">
        <f t="shared" si="1"/>
        <v>44.08</v>
      </c>
      <c r="Z39" s="64">
        <f>+IFERROR(IF(BC39="P",0,IF(V39="continua",VLOOKUP(BD39,'KPI Aplicaciones'!$A$9:$H$177,6,FALSE),S39*X39)),0)</f>
        <v>46.593333333333334</v>
      </c>
      <c r="AA39" s="64">
        <f t="shared" si="2"/>
        <v>46.59</v>
      </c>
      <c r="AB39" s="65">
        <v>42540</v>
      </c>
      <c r="AC39" s="62" t="s">
        <v>608</v>
      </c>
      <c r="AD39" s="65">
        <v>44390</v>
      </c>
      <c r="AE39" s="62" t="s">
        <v>681</v>
      </c>
      <c r="AF39" s="62" t="s">
        <v>609</v>
      </c>
      <c r="AG39" s="62"/>
      <c r="AH39" s="62"/>
      <c r="AI39" s="62"/>
      <c r="AJ39" s="62"/>
      <c r="AK39" s="62" t="str">
        <f>IFERROR(VLOOKUP(I39,'[4]Control Producción'!$B$13:$K$406,10,FALSE),"")</f>
        <v>Electro Sumergible</v>
      </c>
      <c r="AL39" s="62" t="str">
        <f t="shared" si="15"/>
        <v>Continua</v>
      </c>
      <c r="AM39" s="62" t="s">
        <v>610</v>
      </c>
      <c r="AN39" s="62" t="s">
        <v>611</v>
      </c>
      <c r="AO39" s="62">
        <f>_xlfn.IFS(L39="Inhibidor de corrosión",T39*Q39/1000,L39="Inhibidor de incrustaciones",T39*Q39/1000,L39="Biocida",T39*Q39/1000,L39="Inhibidor de corrosión/incrustaciones",T39*Q39/1000,L39="Inhibidor de parafinas y asfaltenos",T39*P39/1000,L39="Inhibidor de parafinas",T39*P39/1000,L39="Inhibidor de asfaltenos",T39*P39/1000,L39="Reductor de fricción",T39*P39/1000,L39="Encapsulado",0,L39="Inhibidor de hidratos",VLOOKUP(I39,[4]Intermedia!$B$485:$E$502,4,FALSE),L39="Secuestrante de sulfhídrico",VLOOKUP(I39,[4]Intermedia!$B$485:$E$502,4,FALSE))</f>
        <v>1.5206399999999998</v>
      </c>
      <c r="AP39" s="62">
        <f t="shared" si="4"/>
        <v>1.52</v>
      </c>
      <c r="AQ39" s="62">
        <f t="shared" si="5"/>
        <v>20</v>
      </c>
      <c r="AR39" s="62">
        <f t="shared" si="6"/>
        <v>1.52</v>
      </c>
      <c r="AS39" s="66">
        <v>0.2</v>
      </c>
      <c r="AT39" s="62" cm="1">
        <f t="array" ref="AT39">IFERROR(ROUND(IF(AL39="Continua",AO39*_xlfn.IFS(AS39=100%,1,AS39=20%,5,AS39=50%,2),IF(AL39="Batch",IF(AM39="M",30,IF(AM39="Q",15,7))*AO39)),0),"")</f>
        <v>8</v>
      </c>
      <c r="AU39" s="62">
        <f t="shared" si="7"/>
        <v>20</v>
      </c>
      <c r="AV39" s="62">
        <f t="shared" si="8"/>
        <v>8</v>
      </c>
      <c r="AW39" s="62" t="s">
        <v>612</v>
      </c>
      <c r="AX39" s="62">
        <v>1</v>
      </c>
      <c r="AY39" s="67">
        <f ca="1">IFERROR(TODAY()-VLOOKUP(H39,[4]IDEF!$A$6:$H$1602,8,FALSE),"S/D")</f>
        <v>1817</v>
      </c>
      <c r="AZ39" s="62" t="str">
        <f>IFERROR(VLOOKUP(H39,'[4]Control Producción'!$B$13:$L$406,11,FALSE),"S/C")</f>
        <v>C</v>
      </c>
      <c r="BA39" s="62" t="str">
        <f t="shared" si="9"/>
        <v>SCB- 01</v>
      </c>
      <c r="BB39" s="62" t="str">
        <f>IFERROR(VLOOKUP(I39,[4]Referencias!$A$2:$Z$800,26,FALSE),"")</f>
        <v>Señal Cerro Bayo</v>
      </c>
      <c r="BC39" s="62"/>
      <c r="BD39" s="125" t="str">
        <f t="shared" si="11"/>
        <v>SCB-145aIC5087A</v>
      </c>
    </row>
    <row r="40" spans="1:56" ht="15" customHeight="1" x14ac:dyDescent="0.25">
      <c r="A40" s="62" t="s">
        <v>601</v>
      </c>
      <c r="B40" s="63">
        <v>45261</v>
      </c>
      <c r="C40" s="62" t="s">
        <v>602</v>
      </c>
      <c r="D40" s="62" t="s">
        <v>603</v>
      </c>
      <c r="E40" s="62" t="str">
        <f>IFERROR(VLOOKUP(H40,[4]Referencias!$A$2:$F$671,6,FALSE),"")</f>
        <v>SCB- 01</v>
      </c>
      <c r="F40" s="62">
        <f>IFERROR(VLOOKUP(I40,[4]Referencias!$A$2:$T$800,20,FALSE),"")</f>
        <v>222057</v>
      </c>
      <c r="G40" s="62" t="s">
        <v>604</v>
      </c>
      <c r="H40" s="62" t="s">
        <v>682</v>
      </c>
      <c r="I40" s="62" t="s">
        <v>682</v>
      </c>
      <c r="J40" s="62"/>
      <c r="K40" s="62" t="s">
        <v>605</v>
      </c>
      <c r="L40" s="62" t="str">
        <f>IFERROR(VLOOKUP(M40,[4]Referencias!$X$2:$Y$139,2,FALSE),"")</f>
        <v>Inhibidor de incrustaciones</v>
      </c>
      <c r="M40" s="62" t="s">
        <v>614</v>
      </c>
      <c r="N40" s="62">
        <f>IFERROR(VLOOKUP(M40,[4]Referencias!$K$2:$L$138,2,FALSE),"")</f>
        <v>50601018</v>
      </c>
      <c r="O40" s="62">
        <f>IFERROR(VLOOKUP(I40,'[4]Control Producción'!$B$13:$L$408,4,FALSE),0)</f>
        <v>60</v>
      </c>
      <c r="P40" s="62">
        <f>IFERROR(VLOOKUP(I40,'[4]Control Producción'!$B$13:$L$408,5,FALSE),0)</f>
        <v>4.62</v>
      </c>
      <c r="Q40" s="62">
        <f>IFERROR(VLOOKUP(I40,'[4]Control Producción'!$B$13:$L$408,7,FALSE),0)</f>
        <v>55.38</v>
      </c>
      <c r="R40" s="62">
        <f>IFERROR(VLOOKUP(I40,'[4]Control Producción'!$B$13:$L$408,8,FALSE),0)</f>
        <v>197</v>
      </c>
      <c r="S40" s="62">
        <f t="shared" si="0"/>
        <v>2.2200000000000002</v>
      </c>
      <c r="T40" s="62">
        <v>40</v>
      </c>
      <c r="U40" s="62" t="s">
        <v>606</v>
      </c>
      <c r="V40" s="62" t="s">
        <v>607</v>
      </c>
      <c r="W40" s="62">
        <f t="shared" si="14"/>
        <v>29</v>
      </c>
      <c r="X40" s="62">
        <f>+_xlfn.IFS(BC40="p",0,AL40="Continua",'CM 4600011377 (Producto)'!$H$13,AL40="Batch",VLOOKUP(BD40,'BATCH Total'!$K$2:$M$600,3,FALSE))</f>
        <v>29</v>
      </c>
      <c r="Y40" s="62">
        <f t="shared" si="1"/>
        <v>64.38000000000001</v>
      </c>
      <c r="Z40" s="64">
        <f>+IFERROR(IF(BC40="P",0,IF(V40="continua",VLOOKUP(BD40,'KPI Aplicaciones'!$A$9:$H$177,6,FALSE),S40*X40)),0)</f>
        <v>141.61666666666667</v>
      </c>
      <c r="AA40" s="64">
        <f t="shared" si="2"/>
        <v>64.38</v>
      </c>
      <c r="AB40" s="65">
        <v>41456</v>
      </c>
      <c r="AC40" s="62" t="s">
        <v>608</v>
      </c>
      <c r="AD40" s="65">
        <v>45034</v>
      </c>
      <c r="AE40" s="62" t="s">
        <v>1019</v>
      </c>
      <c r="AF40" s="62" t="s">
        <v>609</v>
      </c>
      <c r="AG40" s="62"/>
      <c r="AH40" s="62"/>
      <c r="AI40" s="62"/>
      <c r="AJ40" s="62"/>
      <c r="AK40" s="62" t="str">
        <f>IFERROR(VLOOKUP(I40,'[4]Control Producción'!$B$13:$K$406,10,FALSE),"")</f>
        <v>Bombeo Mecánico</v>
      </c>
      <c r="AL40" s="62" t="str">
        <f t="shared" si="15"/>
        <v>Continua</v>
      </c>
      <c r="AM40" s="62" t="s">
        <v>610</v>
      </c>
      <c r="AN40" s="62" t="s">
        <v>611</v>
      </c>
      <c r="AO40" s="62">
        <f>_xlfn.IFS(L40="Inhibidor de corrosión",T40*Q40/1000,L40="Inhibidor de incrustaciones",T40*Q40/1000,L40="Biocida",T40*Q40/1000,L40="Inhibidor de corrosión/incrustaciones",T40*Q40/1000,L40="Inhibidor de parafinas y asfaltenos",T40*P40/1000,L40="Inhibidor de parafinas",T40*P40/1000,L40="Inhibidor de asfaltenos",T40*P40/1000,L40="Reductor de fricción",T40*P40/1000,L40="Encapsulado",0,L40="Inhibidor de hidratos",VLOOKUP(I40,[4]Intermedia!$B$485:$E$502,4,FALSE),L40="Secuestrante de sulfhídrico",VLOOKUP(I40,[4]Intermedia!$B$485:$E$502,4,FALSE))</f>
        <v>2.2152000000000003</v>
      </c>
      <c r="AP40" s="62">
        <f t="shared" si="4"/>
        <v>2.2200000000000002</v>
      </c>
      <c r="AQ40" s="62">
        <f t="shared" si="5"/>
        <v>20</v>
      </c>
      <c r="AR40" s="62">
        <f t="shared" si="6"/>
        <v>2.2200000000000002</v>
      </c>
      <c r="AS40" s="66">
        <v>0.2</v>
      </c>
      <c r="AT40" s="62" cm="1">
        <f t="array" ref="AT40">IFERROR(ROUND(IF(AL40="Continua",AO40*_xlfn.IFS(AS40=100%,1,AS40=20%,5,AS40=50%,2),IF(AL40="Batch",IF(AM40="M",30,IF(AM40="Q",15,7))*AO40)),0),"")</f>
        <v>11</v>
      </c>
      <c r="AU40" s="62">
        <f t="shared" si="7"/>
        <v>20</v>
      </c>
      <c r="AV40" s="62">
        <f t="shared" si="8"/>
        <v>11</v>
      </c>
      <c r="AW40" s="62" t="s">
        <v>612</v>
      </c>
      <c r="AX40" s="62">
        <v>1</v>
      </c>
      <c r="AY40" s="67">
        <f ca="1">IFERROR(TODAY()-VLOOKUP(H40,[4]IDEF!$A$6:$H$1602,8,FALSE),"S/D")</f>
        <v>2502</v>
      </c>
      <c r="AZ40" s="62" t="str">
        <f>IFERROR(VLOOKUP(H40,'[4]Control Producción'!$B$13:$L$406,11,FALSE),"S/C")</f>
        <v>A</v>
      </c>
      <c r="BA40" s="62" t="str">
        <f t="shared" si="9"/>
        <v>SCB- 01</v>
      </c>
      <c r="BB40" s="62" t="str">
        <f>IFERROR(VLOOKUP(I40,[4]Referencias!$A$2:$Z$800,26,FALSE),"")</f>
        <v>Señal Cerro Bayo</v>
      </c>
      <c r="BC40" s="62"/>
      <c r="BD40" s="125" t="str">
        <f t="shared" si="11"/>
        <v>SCB-146aIC5087A</v>
      </c>
    </row>
    <row r="41" spans="1:56" ht="15" customHeight="1" x14ac:dyDescent="0.25">
      <c r="A41" s="62" t="s">
        <v>601</v>
      </c>
      <c r="B41" s="63">
        <v>45261</v>
      </c>
      <c r="C41" s="62" t="s">
        <v>602</v>
      </c>
      <c r="D41" s="62" t="s">
        <v>603</v>
      </c>
      <c r="E41" s="62" t="str">
        <f>IFERROR(VLOOKUP(H41,[4]Referencias!$A$2:$F$671,6,FALSE),"")</f>
        <v>SCB- 01</v>
      </c>
      <c r="F41" s="62">
        <f>IFERROR(VLOOKUP(I41,[4]Referencias!$A$2:$T$800,20,FALSE),"")</f>
        <v>222057</v>
      </c>
      <c r="G41" s="62" t="s">
        <v>604</v>
      </c>
      <c r="H41" s="62" t="s">
        <v>682</v>
      </c>
      <c r="I41" s="62" t="s">
        <v>682</v>
      </c>
      <c r="J41" s="62"/>
      <c r="K41" s="62" t="s">
        <v>605</v>
      </c>
      <c r="L41" s="62" t="str">
        <f>IFERROR(VLOOKUP(M41,[4]Referencias!$X$2:$Y$139,2,FALSE),"")</f>
        <v>Inhibidor de corrosión</v>
      </c>
      <c r="M41" s="62" t="s">
        <v>59</v>
      </c>
      <c r="N41" s="62">
        <f>IFERROR(VLOOKUP(M41,[4]Referencias!$K$2:$L$138,2,FALSE),"")</f>
        <v>1000232729</v>
      </c>
      <c r="O41" s="62">
        <f>IFERROR(VLOOKUP(I41,'[4]Control Producción'!$B$13:$L$408,4,FALSE),0)</f>
        <v>60</v>
      </c>
      <c r="P41" s="62">
        <f>IFERROR(VLOOKUP(I41,'[4]Control Producción'!$B$13:$L$408,5,FALSE),0)</f>
        <v>4.62</v>
      </c>
      <c r="Q41" s="62">
        <f>IFERROR(VLOOKUP(I41,'[4]Control Producción'!$B$13:$L$408,7,FALSE),0)</f>
        <v>55.38</v>
      </c>
      <c r="R41" s="62">
        <f>IFERROR(VLOOKUP(I41,'[4]Control Producción'!$B$13:$L$408,8,FALSE),0)</f>
        <v>197</v>
      </c>
      <c r="S41" s="62">
        <f t="shared" si="0"/>
        <v>33.229999999999997</v>
      </c>
      <c r="T41" s="62">
        <v>40</v>
      </c>
      <c r="U41" s="62" t="s">
        <v>815</v>
      </c>
      <c r="V41" s="62" t="s">
        <v>821</v>
      </c>
      <c r="W41" s="62">
        <f t="shared" si="14"/>
        <v>2</v>
      </c>
      <c r="X41" s="62">
        <f>+_xlfn.IFS(BC41="p",0,AL41="Continua",'CM 4600011377 (Producto)'!$H$13,AL41="Batch",VLOOKUP(BD41,'BATCH Total'!$K$2:$M$600,3,FALSE))</f>
        <v>4</v>
      </c>
      <c r="Y41" s="62">
        <f t="shared" si="1"/>
        <v>66.459999999999994</v>
      </c>
      <c r="Z41" s="64">
        <f>+IFERROR(IF(BC41="P",0,IF(V41="continua",VLOOKUP(BD41,'KPI Aplicaciones'!$A$9:$H$177,6,FALSE),S41*X41)),0)</f>
        <v>132.91999999999999</v>
      </c>
      <c r="AA41" s="64">
        <f t="shared" si="2"/>
        <v>132.91999999999999</v>
      </c>
      <c r="AB41" s="65">
        <v>45029</v>
      </c>
      <c r="AC41" s="62" t="s">
        <v>608</v>
      </c>
      <c r="AD41" s="65">
        <v>45034</v>
      </c>
      <c r="AE41" s="62" t="s">
        <v>1019</v>
      </c>
      <c r="AF41" s="62" t="s">
        <v>609</v>
      </c>
      <c r="AG41" s="62"/>
      <c r="AH41" s="62"/>
      <c r="AI41" s="62"/>
      <c r="AJ41" s="62"/>
      <c r="AK41" s="62" t="str">
        <f>IFERROR(VLOOKUP(I41,'[4]Control Producción'!$B$13:$K$406,10,FALSE),"")</f>
        <v>Bombeo Mecánico</v>
      </c>
      <c r="AL41" s="62" t="str">
        <f t="shared" si="15"/>
        <v>Batch</v>
      </c>
      <c r="AM41" s="62" t="s">
        <v>818</v>
      </c>
      <c r="AN41" s="62" t="s">
        <v>817</v>
      </c>
      <c r="AO41" s="62">
        <f>_xlfn.IFS(L41="Inhibidor de corrosión",T41*Q41/1000,L41="Inhibidor de incrustaciones",T41*Q41/1000,L41="Biocida",T41*Q41/1000,L41="Inhibidor de corrosión/incrustaciones",T41*Q41/1000,L41="Inhibidor de parafinas y asfaltenos",T41*P41/1000,L41="Inhibidor de parafinas",T41*P41/1000,L41="Inhibidor de asfaltenos",T41*P41/1000,L41="Reductor de fricción",T41*P41/1000,L41="Encapsulado",0,L41="Inhibidor de hidratos",VLOOKUP(I41,[4]Intermedia!$B$485:$E$502,4,FALSE),L41="Secuestrante de sulfhídrico",VLOOKUP(I41,[4]Intermedia!$B$485:$E$502,4,FALSE))</f>
        <v>2.2152000000000003</v>
      </c>
      <c r="AP41" s="62">
        <f t="shared" si="4"/>
        <v>33.229999999999997</v>
      </c>
      <c r="AQ41" s="62">
        <f t="shared" si="5"/>
        <v>33.229999999999997</v>
      </c>
      <c r="AR41" s="62">
        <f t="shared" si="6"/>
        <v>33.229999999999997</v>
      </c>
      <c r="AS41" s="66">
        <v>1</v>
      </c>
      <c r="AT41" s="62" cm="1">
        <f t="array" ref="AT41">IFERROR(ROUND(IF(AL41="Continua",AO41*_xlfn.IFS(AS41=100%,1,AS41=20%,5,AS41=50%,2),IF(AL41="Batch",IF(AM41="M",30,IF(AM41="Q",15,7))*AO41)),0),"")</f>
        <v>33</v>
      </c>
      <c r="AU41" s="62">
        <f t="shared" si="7"/>
        <v>33</v>
      </c>
      <c r="AV41" s="62">
        <f t="shared" si="8"/>
        <v>33</v>
      </c>
      <c r="AW41" s="62" t="s">
        <v>612</v>
      </c>
      <c r="AX41" s="62"/>
      <c r="AY41" s="67">
        <f ca="1">IFERROR(TODAY()-VLOOKUP(H41,[4]IDEF!$A$6:$H$1602,8,FALSE),"S/D")</f>
        <v>2502</v>
      </c>
      <c r="AZ41" s="62" t="str">
        <f>IFERROR(VLOOKUP(H41,'[4]Control Producción'!$B$13:$L$406,11,FALSE),"S/C")</f>
        <v>A</v>
      </c>
      <c r="BA41" s="62" t="str">
        <f t="shared" si="9"/>
        <v>SCB- 01</v>
      </c>
      <c r="BB41" s="62" t="str">
        <f>IFERROR(VLOOKUP(I41,[4]Referencias!$A$2:$Z$800,26,FALSE),"")</f>
        <v>Señal Cerro Bayo</v>
      </c>
      <c r="BC41" s="62"/>
      <c r="BD41" s="125" t="str">
        <f t="shared" si="11"/>
        <v>SCB-146aCY51W</v>
      </c>
    </row>
    <row r="42" spans="1:56" ht="15" customHeight="1" x14ac:dyDescent="0.25">
      <c r="A42" s="62" t="s">
        <v>601</v>
      </c>
      <c r="B42" s="63">
        <v>45261</v>
      </c>
      <c r="C42" s="62" t="s">
        <v>602</v>
      </c>
      <c r="D42" s="62" t="s">
        <v>603</v>
      </c>
      <c r="E42" s="62" t="str">
        <f>IFERROR(VLOOKUP(H42,[4]Referencias!$A$2:$F$671,6,FALSE),"")</f>
        <v>SCB- 01</v>
      </c>
      <c r="F42" s="62">
        <f>IFERROR(VLOOKUP(I42,[4]Referencias!$A$2:$T$800,20,FALSE),"")</f>
        <v>222057</v>
      </c>
      <c r="G42" s="62" t="s">
        <v>604</v>
      </c>
      <c r="H42" s="62" t="s">
        <v>682</v>
      </c>
      <c r="I42" s="62" t="s">
        <v>682</v>
      </c>
      <c r="J42" s="62"/>
      <c r="K42" s="62" t="s">
        <v>605</v>
      </c>
      <c r="L42" s="62" t="str">
        <f>IFERROR(VLOOKUP(M42,[4]Referencias!$X$2:$Y$139,2,FALSE),"")</f>
        <v>Biocida</v>
      </c>
      <c r="M42" s="62" t="s">
        <v>68</v>
      </c>
      <c r="N42" s="62">
        <f>IFERROR(VLOOKUP(M42,[4]Referencias!$K$2:$L$138,2,FALSE),"")</f>
        <v>50600926</v>
      </c>
      <c r="O42" s="62">
        <f>IFERROR(VLOOKUP(I42,'[4]Control Producción'!$B$13:$L$408,4,FALSE),0)</f>
        <v>60</v>
      </c>
      <c r="P42" s="62">
        <f>IFERROR(VLOOKUP(I42,'[4]Control Producción'!$B$13:$L$408,5,FALSE),0)</f>
        <v>4.62</v>
      </c>
      <c r="Q42" s="62">
        <f>IFERROR(VLOOKUP(I42,'[4]Control Producción'!$B$13:$L$408,7,FALSE),0)</f>
        <v>55.38</v>
      </c>
      <c r="R42" s="62">
        <f>IFERROR(VLOOKUP(I42,'[4]Control Producción'!$B$13:$L$408,8,FALSE),0)</f>
        <v>197</v>
      </c>
      <c r="S42" s="62">
        <f t="shared" si="0"/>
        <v>33.229999999999997</v>
      </c>
      <c r="T42" s="62">
        <v>40</v>
      </c>
      <c r="U42" s="62" t="s">
        <v>815</v>
      </c>
      <c r="V42" s="62" t="s">
        <v>821</v>
      </c>
      <c r="W42" s="62">
        <f t="shared" si="14"/>
        <v>2</v>
      </c>
      <c r="X42" s="62">
        <f>+_xlfn.IFS(BC42="p",0,AL42="Continua",'CM 4600011377 (Producto)'!$H$13,AL42="Batch",VLOOKUP(BD42,'BATCH Total'!$K$2:$M$600,3,FALSE))</f>
        <v>4</v>
      </c>
      <c r="Y42" s="62">
        <f t="shared" si="1"/>
        <v>66.459999999999994</v>
      </c>
      <c r="Z42" s="64">
        <f>+IFERROR(IF(BC42="P",0,IF(V42="continua",VLOOKUP(BD42,'KPI Aplicaciones'!$A$9:$H$177,6,FALSE),S42*X42)),0)</f>
        <v>132.91999999999999</v>
      </c>
      <c r="AA42" s="64">
        <f t="shared" si="2"/>
        <v>132.91999999999999</v>
      </c>
      <c r="AB42" s="65">
        <v>45029</v>
      </c>
      <c r="AC42" s="62" t="s">
        <v>608</v>
      </c>
      <c r="AD42" s="65">
        <v>45034</v>
      </c>
      <c r="AE42" s="62" t="s">
        <v>1019</v>
      </c>
      <c r="AF42" s="62" t="s">
        <v>609</v>
      </c>
      <c r="AG42" s="62"/>
      <c r="AH42" s="62"/>
      <c r="AI42" s="62"/>
      <c r="AJ42" s="62"/>
      <c r="AK42" s="62" t="str">
        <f>IFERROR(VLOOKUP(I42,'[4]Control Producción'!$B$13:$K$406,10,FALSE),"")</f>
        <v>Bombeo Mecánico</v>
      </c>
      <c r="AL42" s="62" t="str">
        <f t="shared" si="15"/>
        <v>Batch</v>
      </c>
      <c r="AM42" s="62" t="s">
        <v>818</v>
      </c>
      <c r="AN42" s="62" t="s">
        <v>817</v>
      </c>
      <c r="AO42" s="62">
        <f>_xlfn.IFS(L42="Inhibidor de corrosión",T42*Q42/1000,L42="Inhibidor de incrustaciones",T42*Q42/1000,L42="Biocida",T42*Q42/1000,L42="Inhibidor de corrosión/incrustaciones",T42*Q42/1000,L42="Inhibidor de parafinas y asfaltenos",T42*P42/1000,L42="Inhibidor de parafinas",T42*P42/1000,L42="Inhibidor de asfaltenos",T42*P42/1000,L42="Reductor de fricción",T42*P42/1000,L42="Encapsulado",0,L42="Inhibidor de hidratos",VLOOKUP(I42,[4]Intermedia!$B$485:$E$502,4,FALSE),L42="Secuestrante de sulfhídrico",VLOOKUP(I42,[4]Intermedia!$B$485:$E$502,4,FALSE))</f>
        <v>2.2152000000000003</v>
      </c>
      <c r="AP42" s="62">
        <f t="shared" si="4"/>
        <v>33.229999999999997</v>
      </c>
      <c r="AQ42" s="62">
        <f t="shared" si="5"/>
        <v>33.229999999999997</v>
      </c>
      <c r="AR42" s="62">
        <f t="shared" si="6"/>
        <v>33.229999999999997</v>
      </c>
      <c r="AS42" s="66">
        <v>1</v>
      </c>
      <c r="AT42" s="62" cm="1">
        <f t="array" ref="AT42">IFERROR(ROUND(IF(AL42="Continua",AO42*_xlfn.IFS(AS42=100%,1,AS42=20%,5,AS42=50%,2),IF(AL42="Batch",IF(AM42="M",30,IF(AM42="Q",15,7))*AO42)),0),"")</f>
        <v>33</v>
      </c>
      <c r="AU42" s="62">
        <f t="shared" si="7"/>
        <v>33</v>
      </c>
      <c r="AV42" s="62">
        <f t="shared" si="8"/>
        <v>33</v>
      </c>
      <c r="AW42" s="62" t="s">
        <v>612</v>
      </c>
      <c r="AX42" s="62"/>
      <c r="AY42" s="67">
        <f ca="1">IFERROR(TODAY()-VLOOKUP(H42,[4]IDEF!$A$6:$H$1602,8,FALSE),"S/D")</f>
        <v>2502</v>
      </c>
      <c r="AZ42" s="62" t="str">
        <f>IFERROR(VLOOKUP(H42,'[4]Control Producción'!$B$13:$L$406,11,FALSE),"S/C")</f>
        <v>A</v>
      </c>
      <c r="BA42" s="62" t="str">
        <f t="shared" si="9"/>
        <v>SCB- 01</v>
      </c>
      <c r="BB42" s="62" t="str">
        <f>IFERROR(VLOOKUP(I42,[4]Referencias!$A$2:$Z$800,26,FALSE),"")</f>
        <v>Señal Cerro Bayo</v>
      </c>
      <c r="BC42" s="62"/>
      <c r="BD42" s="125" t="str">
        <f t="shared" si="11"/>
        <v>SCB-146aBX960</v>
      </c>
    </row>
    <row r="43" spans="1:56" ht="15" customHeight="1" x14ac:dyDescent="0.25">
      <c r="A43" s="62" t="s">
        <v>601</v>
      </c>
      <c r="B43" s="63">
        <v>45261</v>
      </c>
      <c r="C43" s="62" t="s">
        <v>602</v>
      </c>
      <c r="D43" s="62" t="s">
        <v>603</v>
      </c>
      <c r="E43" s="62" t="str">
        <f>IFERROR(VLOOKUP(H43,[4]Referencias!$A$2:$F$671,6,FALSE),"")</f>
        <v>SCB- 01</v>
      </c>
      <c r="F43" s="62">
        <f>IFERROR(VLOOKUP(I43,[4]Referencias!$A$2:$T$800,20,FALSE),"")</f>
        <v>222057</v>
      </c>
      <c r="G43" s="62" t="s">
        <v>604</v>
      </c>
      <c r="H43" s="62" t="s">
        <v>683</v>
      </c>
      <c r="I43" s="62" t="s">
        <v>683</v>
      </c>
      <c r="J43" s="62"/>
      <c r="K43" s="62" t="s">
        <v>605</v>
      </c>
      <c r="L43" s="62" t="str">
        <f>IFERROR(VLOOKUP(M43,[4]Referencias!$X$2:$Y$139,2,FALSE),"")</f>
        <v>Inhibidor de incrustaciones</v>
      </c>
      <c r="M43" s="62" t="s">
        <v>614</v>
      </c>
      <c r="N43" s="62">
        <f>IFERROR(VLOOKUP(M43,[4]Referencias!$K$2:$L$138,2,FALSE),"")</f>
        <v>50601018</v>
      </c>
      <c r="O43" s="62">
        <f>IFERROR(VLOOKUP(I43,'[4]Control Producción'!$B$13:$L$408,4,FALSE),0)</f>
        <v>214</v>
      </c>
      <c r="P43" s="62">
        <f>IFERROR(VLOOKUP(I43,'[4]Control Producción'!$B$13:$L$408,5,FALSE),0)</f>
        <v>1.9259999999999999</v>
      </c>
      <c r="Q43" s="62">
        <f>IFERROR(VLOOKUP(I43,'[4]Control Producción'!$B$13:$L$408,7,FALSE),0)</f>
        <v>212.07400000000001</v>
      </c>
      <c r="R43" s="62">
        <f>IFERROR(VLOOKUP(I43,'[4]Control Producción'!$B$13:$L$408,8,FALSE),0)</f>
        <v>1100</v>
      </c>
      <c r="S43" s="62">
        <f t="shared" si="0"/>
        <v>2.12</v>
      </c>
      <c r="T43" s="62">
        <v>10</v>
      </c>
      <c r="U43" s="62" t="s">
        <v>606</v>
      </c>
      <c r="V43" s="62" t="s">
        <v>607</v>
      </c>
      <c r="W43" s="62">
        <f t="shared" si="14"/>
        <v>29</v>
      </c>
      <c r="X43" s="62">
        <f>+_xlfn.IFS(BC43="p",0,AL43="Continua",'CM 4600011377 (Producto)'!$H$13,AL43="Batch",VLOOKUP(BD43,'BATCH Total'!$K$2:$M$600,3,FALSE))</f>
        <v>29</v>
      </c>
      <c r="Y43" s="62">
        <f t="shared" si="1"/>
        <v>61.480000000000004</v>
      </c>
      <c r="Z43" s="64">
        <f>+IFERROR(IF(BC43="P",0,IF(V43="continua",VLOOKUP(BD43,'KPI Aplicaciones'!$A$9:$H$177,6,FALSE),S43*X43)),0)</f>
        <v>15.466666666666667</v>
      </c>
      <c r="AA43" s="64">
        <f t="shared" si="2"/>
        <v>15.47</v>
      </c>
      <c r="AB43" s="65">
        <v>41415</v>
      </c>
      <c r="AC43" s="62" t="s">
        <v>608</v>
      </c>
      <c r="AD43" s="65">
        <v>44697</v>
      </c>
      <c r="AE43" s="62" t="s">
        <v>684</v>
      </c>
      <c r="AF43" s="62" t="s">
        <v>609</v>
      </c>
      <c r="AG43" s="62"/>
      <c r="AH43" s="62"/>
      <c r="AI43" s="62"/>
      <c r="AJ43" s="62"/>
      <c r="AK43" s="62" t="str">
        <f>IFERROR(VLOOKUP(I43,'[4]Control Producción'!$B$13:$K$406,10,FALSE),"")</f>
        <v>Electro Sumergible</v>
      </c>
      <c r="AL43" s="62" t="str">
        <f t="shared" si="15"/>
        <v>Continua</v>
      </c>
      <c r="AM43" s="62" t="s">
        <v>610</v>
      </c>
      <c r="AN43" s="62" t="s">
        <v>615</v>
      </c>
      <c r="AO43" s="62">
        <f>_xlfn.IFS(L43="Inhibidor de corrosión",T43*Q43/1000,L43="Inhibidor de incrustaciones",T43*Q43/1000,L43="Biocida",T43*Q43/1000,L43="Inhibidor de corrosión/incrustaciones",T43*Q43/1000,L43="Inhibidor de parafinas y asfaltenos",T43*P43/1000,L43="Inhibidor de parafinas",T43*P43/1000,L43="Inhibidor de asfaltenos",T43*P43/1000,L43="Reductor de fricción",T43*P43/1000,L43="Encapsulado",0,L43="Inhibidor de hidratos",VLOOKUP(I43,[4]Intermedia!$B$485:$E$502,4,FALSE),L43="Secuestrante de sulfhídrico",VLOOKUP(I43,[4]Intermedia!$B$485:$E$502,4,FALSE))</f>
        <v>2.1207400000000001</v>
      </c>
      <c r="AP43" s="62">
        <f t="shared" si="4"/>
        <v>2.12</v>
      </c>
      <c r="AQ43" s="62">
        <f t="shared" si="5"/>
        <v>20</v>
      </c>
      <c r="AR43" s="62">
        <f t="shared" si="6"/>
        <v>2.12</v>
      </c>
      <c r="AS43" s="66">
        <v>0.2</v>
      </c>
      <c r="AT43" s="62" cm="1">
        <f t="array" ref="AT43">IFERROR(ROUND(IF(AL43="Continua",AO43*_xlfn.IFS(AS43=100%,1,AS43=20%,5,AS43=50%,2),IF(AL43="Batch",IF(AM43="M",30,IF(AM43="Q",15,7))*AO43)),0),"")</f>
        <v>11</v>
      </c>
      <c r="AU43" s="62">
        <f t="shared" si="7"/>
        <v>20</v>
      </c>
      <c r="AV43" s="62">
        <f t="shared" si="8"/>
        <v>11</v>
      </c>
      <c r="AW43" s="62" t="s">
        <v>612</v>
      </c>
      <c r="AX43" s="62">
        <v>1</v>
      </c>
      <c r="AY43" s="67" t="str">
        <f ca="1">IFERROR(TODAY()-VLOOKUP(H43,[4]IDEF!$A$6:$H$1602,8,FALSE),"S/D")</f>
        <v>S/D</v>
      </c>
      <c r="AZ43" s="62" t="str">
        <f>IFERROR(VLOOKUP(H43,'[4]Control Producción'!$B$13:$L$406,11,FALSE),"S/C")</f>
        <v>B</v>
      </c>
      <c r="BA43" s="62" t="str">
        <f t="shared" si="9"/>
        <v>SCB- 01</v>
      </c>
      <c r="BB43" s="62" t="str">
        <f>IFERROR(VLOOKUP(I43,[4]Referencias!$A$2:$Z$800,26,FALSE),"")</f>
        <v>Señal Cerro Bayo</v>
      </c>
      <c r="BC43" s="62"/>
      <c r="BD43" s="125" t="str">
        <f t="shared" si="11"/>
        <v>SCB-20IC5087A</v>
      </c>
    </row>
    <row r="44" spans="1:56" ht="15" customHeight="1" x14ac:dyDescent="0.25">
      <c r="A44" s="62" t="s">
        <v>601</v>
      </c>
      <c r="B44" s="63">
        <v>45261</v>
      </c>
      <c r="C44" s="62" t="s">
        <v>602</v>
      </c>
      <c r="D44" s="62" t="s">
        <v>603</v>
      </c>
      <c r="E44" s="62" t="str">
        <f>IFERROR(VLOOKUP(H44,[4]Referencias!$A$2:$F$671,6,FALSE),"")</f>
        <v>SCB- 01</v>
      </c>
      <c r="F44" s="62">
        <f>IFERROR(VLOOKUP(I44,[4]Referencias!$A$2:$T$800,20,FALSE),"")</f>
        <v>222057</v>
      </c>
      <c r="G44" s="62" t="s">
        <v>604</v>
      </c>
      <c r="H44" s="62" t="s">
        <v>685</v>
      </c>
      <c r="I44" s="62" t="s">
        <v>685</v>
      </c>
      <c r="J44" s="62"/>
      <c r="K44" s="62" t="s">
        <v>605</v>
      </c>
      <c r="L44" s="62" t="str">
        <f>IFERROR(VLOOKUP(M44,[4]Referencias!$X$2:$Y$139,2,FALSE),"")</f>
        <v>Inhibidor de incrustaciones</v>
      </c>
      <c r="M44" s="62" t="s">
        <v>614</v>
      </c>
      <c r="N44" s="62">
        <f>IFERROR(VLOOKUP(M44,[4]Referencias!$K$2:$L$138,2,FALSE),"")</f>
        <v>50601018</v>
      </c>
      <c r="O44" s="62">
        <f>IFERROR(VLOOKUP(I44,'[4]Control Producción'!$B$13:$L$408,4,FALSE),0)</f>
        <v>192</v>
      </c>
      <c r="P44" s="62">
        <f>IFERROR(VLOOKUP(I44,'[4]Control Producción'!$B$13:$L$408,5,FALSE),0)</f>
        <v>4.2240000000000002</v>
      </c>
      <c r="Q44" s="62">
        <f>IFERROR(VLOOKUP(I44,'[4]Control Producción'!$B$13:$L$408,7,FALSE),0)</f>
        <v>187.77600000000001</v>
      </c>
      <c r="R44" s="62">
        <f>IFERROR(VLOOKUP(I44,'[4]Control Producción'!$B$13:$L$408,8,FALSE),0)</f>
        <v>150</v>
      </c>
      <c r="S44" s="62">
        <f t="shared" si="0"/>
        <v>2.63</v>
      </c>
      <c r="T44" s="62">
        <v>14</v>
      </c>
      <c r="U44" s="62" t="s">
        <v>606</v>
      </c>
      <c r="V44" s="62" t="s">
        <v>607</v>
      </c>
      <c r="W44" s="62">
        <f t="shared" si="14"/>
        <v>29</v>
      </c>
      <c r="X44" s="62">
        <f>+_xlfn.IFS(BC44="p",0,AL44="Continua",'CM 4600011377 (Producto)'!$H$13,AL44="Batch",VLOOKUP(BD44,'BATCH Total'!$K$2:$M$600,3,FALSE))</f>
        <v>29</v>
      </c>
      <c r="Y44" s="62">
        <f t="shared" si="1"/>
        <v>76.27</v>
      </c>
      <c r="Z44" s="64">
        <f>+IFERROR(IF(BC44="P",0,IF(V44="continua",VLOOKUP(BD44,'KPI Aplicaciones'!$A$9:$H$177,6,FALSE),S44*X44)),0)</f>
        <v>73.66</v>
      </c>
      <c r="AA44" s="64">
        <f t="shared" si="2"/>
        <v>73.66</v>
      </c>
      <c r="AB44" s="65" t="s">
        <v>219</v>
      </c>
      <c r="AC44" s="62" t="s">
        <v>608</v>
      </c>
      <c r="AD44" s="65">
        <v>43713</v>
      </c>
      <c r="AE44" s="62" t="s">
        <v>686</v>
      </c>
      <c r="AF44" s="62" t="s">
        <v>609</v>
      </c>
      <c r="AG44" s="62"/>
      <c r="AH44" s="62"/>
      <c r="AI44" s="62"/>
      <c r="AJ44" s="62"/>
      <c r="AK44" s="62" t="str">
        <f>IFERROR(VLOOKUP(I44,'[4]Control Producción'!$B$13:$K$406,10,FALSE),"")</f>
        <v>Electro Sumergible</v>
      </c>
      <c r="AL44" s="62" t="str">
        <f t="shared" si="15"/>
        <v>Continua</v>
      </c>
      <c r="AM44" s="62" t="s">
        <v>610</v>
      </c>
      <c r="AN44" s="62" t="s">
        <v>615</v>
      </c>
      <c r="AO44" s="62">
        <f>_xlfn.IFS(L44="Inhibidor de corrosión",T44*Q44/1000,L44="Inhibidor de incrustaciones",T44*Q44/1000,L44="Biocida",T44*Q44/1000,L44="Inhibidor de corrosión/incrustaciones",T44*Q44/1000,L44="Inhibidor de parafinas y asfaltenos",T44*P44/1000,L44="Inhibidor de parafinas",T44*P44/1000,L44="Inhibidor de asfaltenos",T44*P44/1000,L44="Reductor de fricción",T44*P44/1000,L44="Encapsulado",0,L44="Inhibidor de hidratos",VLOOKUP(I44,[4]Intermedia!$B$485:$E$502,4,FALSE),L44="Secuestrante de sulfhídrico",VLOOKUP(I44,[4]Intermedia!$B$485:$E$502,4,FALSE))</f>
        <v>2.6288640000000001</v>
      </c>
      <c r="AP44" s="62">
        <f t="shared" si="4"/>
        <v>2.63</v>
      </c>
      <c r="AQ44" s="62">
        <f t="shared" si="5"/>
        <v>20</v>
      </c>
      <c r="AR44" s="62">
        <f t="shared" si="6"/>
        <v>2.63</v>
      </c>
      <c r="AS44" s="66">
        <v>0.2</v>
      </c>
      <c r="AT44" s="62" cm="1">
        <f t="array" ref="AT44">IFERROR(ROUND(IF(AL44="Continua",AO44*_xlfn.IFS(AS44=100%,1,AS44=20%,5,AS44=50%,2),IF(AL44="Batch",IF(AM44="M",30,IF(AM44="Q",15,7))*AO44)),0),"")</f>
        <v>13</v>
      </c>
      <c r="AU44" s="62">
        <f t="shared" si="7"/>
        <v>20</v>
      </c>
      <c r="AV44" s="62">
        <f t="shared" si="8"/>
        <v>13</v>
      </c>
      <c r="AW44" s="62" t="s">
        <v>612</v>
      </c>
      <c r="AX44" s="62">
        <v>1</v>
      </c>
      <c r="AY44" s="67">
        <f ca="1">IFERROR(TODAY()-VLOOKUP(H44,[4]IDEF!$A$6:$H$1602,8,FALSE),"S/D")</f>
        <v>1632</v>
      </c>
      <c r="AZ44" s="62" t="str">
        <f>IFERROR(VLOOKUP(H44,'[4]Control Producción'!$B$13:$L$406,11,FALSE),"S/C")</f>
        <v>B</v>
      </c>
      <c r="BA44" s="62" t="str">
        <f t="shared" si="9"/>
        <v>SCB- 01</v>
      </c>
      <c r="BB44" s="62" t="str">
        <f>IFERROR(VLOOKUP(I44,[4]Referencias!$A$2:$Z$800,26,FALSE),"")</f>
        <v>Señal Cerro Bayo</v>
      </c>
      <c r="BC44" s="62"/>
      <c r="BD44" s="125" t="str">
        <f t="shared" si="11"/>
        <v>SCB-23IC5087A</v>
      </c>
    </row>
    <row r="45" spans="1:56" ht="15" customHeight="1" x14ac:dyDescent="0.25">
      <c r="A45" s="62" t="s">
        <v>601</v>
      </c>
      <c r="B45" s="63">
        <v>45261</v>
      </c>
      <c r="C45" s="62" t="s">
        <v>602</v>
      </c>
      <c r="D45" s="62" t="s">
        <v>603</v>
      </c>
      <c r="E45" s="62" t="str">
        <f>IFERROR(VLOOKUP(H45,[4]Referencias!$A$2:$F$671,6,FALSE),"")</f>
        <v>SCB- 01</v>
      </c>
      <c r="F45" s="62">
        <f>IFERROR(VLOOKUP(I45,[4]Referencias!$A$2:$T$800,20,FALSE),"")</f>
        <v>222057</v>
      </c>
      <c r="G45" s="62" t="s">
        <v>604</v>
      </c>
      <c r="H45" s="62" t="s">
        <v>687</v>
      </c>
      <c r="I45" s="62" t="s">
        <v>687</v>
      </c>
      <c r="J45" s="62"/>
      <c r="K45" s="62" t="s">
        <v>605</v>
      </c>
      <c r="L45" s="62" t="str">
        <f>IFERROR(VLOOKUP(M45,[4]Referencias!$X$2:$Y$139,2,FALSE),"")</f>
        <v>Inhibidor de incrustaciones</v>
      </c>
      <c r="M45" s="62" t="s">
        <v>614</v>
      </c>
      <c r="N45" s="62">
        <f>IFERROR(VLOOKUP(M45,[4]Referencias!$K$2:$L$138,2,FALSE),"")</f>
        <v>50601018</v>
      </c>
      <c r="O45" s="62">
        <f>IFERROR(VLOOKUP(I45,'[4]Control Producción'!$B$13:$L$408,4,FALSE),0)</f>
        <v>177</v>
      </c>
      <c r="P45" s="62">
        <f>IFERROR(VLOOKUP(I45,'[4]Control Producción'!$B$13:$L$408,5,FALSE),0)</f>
        <v>4.2480000000000002</v>
      </c>
      <c r="Q45" s="62">
        <f>IFERROR(VLOOKUP(I45,'[4]Control Producción'!$B$13:$L$408,7,FALSE),0)</f>
        <v>172.75200000000001</v>
      </c>
      <c r="R45" s="62">
        <f>IFERROR(VLOOKUP(I45,'[4]Control Producción'!$B$13:$L$408,8,FALSE),0)</f>
        <v>500</v>
      </c>
      <c r="S45" s="62">
        <f t="shared" si="0"/>
        <v>3.46</v>
      </c>
      <c r="T45" s="62">
        <v>20</v>
      </c>
      <c r="U45" s="62" t="s">
        <v>606</v>
      </c>
      <c r="V45" s="62" t="s">
        <v>607</v>
      </c>
      <c r="W45" s="62">
        <f t="shared" si="14"/>
        <v>29</v>
      </c>
      <c r="X45" s="62">
        <f>+_xlfn.IFS(BC45="p",0,AL45="Continua",'CM 4600011377 (Producto)'!$H$13,AL45="Batch",VLOOKUP(BD45,'BATCH Total'!$K$2:$M$600,3,FALSE))</f>
        <v>29</v>
      </c>
      <c r="Y45" s="62">
        <f t="shared" si="1"/>
        <v>100.34</v>
      </c>
      <c r="Z45" s="64">
        <f>+IFERROR(IF(BC45="P",0,IF(V45="continua",VLOOKUP(BD45,'KPI Aplicaciones'!$A$9:$H$177,6,FALSE),S45*X45)),0)</f>
        <v>88.353333333333339</v>
      </c>
      <c r="AA45" s="64">
        <f t="shared" si="2"/>
        <v>88.35</v>
      </c>
      <c r="AB45" s="65" t="s">
        <v>219</v>
      </c>
      <c r="AC45" s="62" t="s">
        <v>608</v>
      </c>
      <c r="AD45" s="65">
        <v>44911</v>
      </c>
      <c r="AE45" s="62" t="s">
        <v>970</v>
      </c>
      <c r="AF45" s="62"/>
      <c r="AG45" s="62"/>
      <c r="AH45" s="62"/>
      <c r="AI45" s="62"/>
      <c r="AJ45" s="62"/>
      <c r="AK45" s="62" t="str">
        <f>IFERROR(VLOOKUP(I45,'[4]Control Producción'!$B$13:$K$406,10,FALSE),"")</f>
        <v>Electro Sumergible</v>
      </c>
      <c r="AL45" s="62" t="str">
        <f t="shared" si="15"/>
        <v>Continua</v>
      </c>
      <c r="AM45" s="62" t="s">
        <v>610</v>
      </c>
      <c r="AN45" s="62" t="s">
        <v>615</v>
      </c>
      <c r="AO45" s="62">
        <f>_xlfn.IFS(L45="Inhibidor de corrosión",T45*Q45/1000,L45="Inhibidor de incrustaciones",T45*Q45/1000,L45="Biocida",T45*Q45/1000,L45="Inhibidor de corrosión/incrustaciones",T45*Q45/1000,L45="Inhibidor de parafinas y asfaltenos",T45*P45/1000,L45="Inhibidor de parafinas",T45*P45/1000,L45="Inhibidor de asfaltenos",T45*P45/1000,L45="Reductor de fricción",T45*P45/1000,L45="Encapsulado",0,L45="Inhibidor de hidratos",VLOOKUP(I45,[4]Intermedia!$B$485:$E$502,4,FALSE),L45="Secuestrante de sulfhídrico",VLOOKUP(I45,[4]Intermedia!$B$485:$E$502,4,FALSE))</f>
        <v>3.4550399999999999</v>
      </c>
      <c r="AP45" s="62">
        <f t="shared" si="4"/>
        <v>3.46</v>
      </c>
      <c r="AQ45" s="62">
        <f t="shared" si="5"/>
        <v>20</v>
      </c>
      <c r="AR45" s="62">
        <f t="shared" si="6"/>
        <v>3.46</v>
      </c>
      <c r="AS45" s="66">
        <v>0.2</v>
      </c>
      <c r="AT45" s="62" cm="1">
        <f t="array" ref="AT45">IFERROR(ROUND(IF(AL45="Continua",AO45*_xlfn.IFS(AS45=100%,1,AS45=20%,5,AS45=50%,2),IF(AL45="Batch",IF(AM45="M",30,IF(AM45="Q",15,7))*AO45)),0),"")</f>
        <v>17</v>
      </c>
      <c r="AU45" s="62">
        <f t="shared" si="7"/>
        <v>20</v>
      </c>
      <c r="AV45" s="62">
        <f t="shared" si="8"/>
        <v>17</v>
      </c>
      <c r="AW45" s="62" t="s">
        <v>612</v>
      </c>
      <c r="AX45" s="62">
        <v>1</v>
      </c>
      <c r="AY45" s="67">
        <f ca="1">IFERROR(TODAY()-VLOOKUP(H45,[4]IDEF!$A$6:$H$1602,8,FALSE),"S/D")</f>
        <v>2753</v>
      </c>
      <c r="AZ45" s="62" t="str">
        <f>IFERROR(VLOOKUP(H45,'[4]Control Producción'!$B$13:$L$406,11,FALSE),"S/C")</f>
        <v>A</v>
      </c>
      <c r="BA45" s="62" t="str">
        <f t="shared" si="9"/>
        <v>SCB- 01</v>
      </c>
      <c r="BB45" s="62" t="str">
        <f>IFERROR(VLOOKUP(I45,[4]Referencias!$A$2:$Z$800,26,FALSE),"")</f>
        <v>Señal Cerro Bayo</v>
      </c>
      <c r="BC45" s="62"/>
      <c r="BD45" s="125" t="str">
        <f t="shared" si="11"/>
        <v>SCB-28IC5087A</v>
      </c>
    </row>
    <row r="46" spans="1:56" ht="15" customHeight="1" x14ac:dyDescent="0.25">
      <c r="A46" s="62" t="s">
        <v>601</v>
      </c>
      <c r="B46" s="63">
        <v>45261</v>
      </c>
      <c r="C46" s="62" t="s">
        <v>602</v>
      </c>
      <c r="D46" s="62" t="s">
        <v>603</v>
      </c>
      <c r="E46" s="62" t="str">
        <f>IFERROR(VLOOKUP(H46,[4]Referencias!$A$2:$F$671,6,FALSE),"")</f>
        <v>SCB- 01</v>
      </c>
      <c r="F46" s="62">
        <f>IFERROR(VLOOKUP(I46,[4]Referencias!$A$2:$T$800,20,FALSE),"")</f>
        <v>222057</v>
      </c>
      <c r="G46" s="62" t="s">
        <v>604</v>
      </c>
      <c r="H46" s="62" t="s">
        <v>688</v>
      </c>
      <c r="I46" s="62" t="s">
        <v>688</v>
      </c>
      <c r="J46" s="62"/>
      <c r="K46" s="62" t="s">
        <v>605</v>
      </c>
      <c r="L46" s="62" t="str">
        <f>IFERROR(VLOOKUP(M46,[4]Referencias!$X$2:$Y$139,2,FALSE),"")</f>
        <v>Inhibidor de incrustaciones</v>
      </c>
      <c r="M46" s="62" t="s">
        <v>614</v>
      </c>
      <c r="N46" s="62">
        <f>IFERROR(VLOOKUP(M46,[4]Referencias!$K$2:$L$138,2,FALSE),"")</f>
        <v>50601018</v>
      </c>
      <c r="O46" s="62">
        <f>IFERROR(VLOOKUP(I46,'[4]Control Producción'!$B$13:$L$408,4,FALSE),0)</f>
        <v>515</v>
      </c>
      <c r="P46" s="62">
        <f>IFERROR(VLOOKUP(I46,'[4]Control Producción'!$B$13:$L$408,5,FALSE),0)</f>
        <v>4.6349999999999998</v>
      </c>
      <c r="Q46" s="62">
        <f>IFERROR(VLOOKUP(I46,'[4]Control Producción'!$B$13:$L$408,7,FALSE),0)</f>
        <v>510.36500000000001</v>
      </c>
      <c r="R46" s="62">
        <f>IFERROR(VLOOKUP(I46,'[4]Control Producción'!$B$13:$L$408,8,FALSE),0)</f>
        <v>5953</v>
      </c>
      <c r="S46" s="62">
        <f t="shared" si="0"/>
        <v>3.57</v>
      </c>
      <c r="T46" s="62">
        <v>7</v>
      </c>
      <c r="U46" s="62" t="s">
        <v>606</v>
      </c>
      <c r="V46" s="62" t="s">
        <v>607</v>
      </c>
      <c r="W46" s="62">
        <f t="shared" si="14"/>
        <v>29</v>
      </c>
      <c r="X46" s="62">
        <f>+_xlfn.IFS(BC46="p",0,AL46="Continua",'CM 4600011377 (Producto)'!$H$13,AL46="Batch",VLOOKUP(BD46,'BATCH Total'!$K$2:$M$600,3,FALSE))</f>
        <v>29</v>
      </c>
      <c r="Y46" s="62">
        <f t="shared" si="1"/>
        <v>103.53</v>
      </c>
      <c r="Z46" s="64">
        <f>+IFERROR(IF(BC46="P",0,IF(V46="continua",VLOOKUP(BD46,'KPI Aplicaciones'!$A$9:$H$177,6,FALSE),S46*X46)),0)</f>
        <v>104.59333333333333</v>
      </c>
      <c r="AA46" s="64">
        <f t="shared" si="2"/>
        <v>104.59</v>
      </c>
      <c r="AB46" s="65">
        <v>40613</v>
      </c>
      <c r="AC46" s="62" t="s">
        <v>608</v>
      </c>
      <c r="AD46" s="65">
        <v>44078</v>
      </c>
      <c r="AE46" s="62" t="s">
        <v>689</v>
      </c>
      <c r="AF46" s="62"/>
      <c r="AG46" s="62"/>
      <c r="AH46" s="62"/>
      <c r="AI46" s="62"/>
      <c r="AJ46" s="62"/>
      <c r="AK46" s="62" t="str">
        <f>IFERROR(VLOOKUP(I46,'[4]Control Producción'!$B$13:$K$406,10,FALSE),"")</f>
        <v>Electro Sumergible</v>
      </c>
      <c r="AL46" s="62" t="str">
        <f t="shared" si="15"/>
        <v>Continua</v>
      </c>
      <c r="AM46" s="62" t="s">
        <v>610</v>
      </c>
      <c r="AN46" s="62" t="s">
        <v>615</v>
      </c>
      <c r="AO46" s="62">
        <f>_xlfn.IFS(L46="Inhibidor de corrosión",T46*Q46/1000,L46="Inhibidor de incrustaciones",T46*Q46/1000,L46="Biocida",T46*Q46/1000,L46="Inhibidor de corrosión/incrustaciones",T46*Q46/1000,L46="Inhibidor de parafinas y asfaltenos",T46*P46/1000,L46="Inhibidor de parafinas",T46*P46/1000,L46="Inhibidor de asfaltenos",T46*P46/1000,L46="Reductor de fricción",T46*P46/1000,L46="Encapsulado",0,L46="Inhibidor de hidratos",VLOOKUP(I46,[4]Intermedia!$B$485:$E$502,4,FALSE),L46="Secuestrante de sulfhídrico",VLOOKUP(I46,[4]Intermedia!$B$485:$E$502,4,FALSE))</f>
        <v>3.5725550000000004</v>
      </c>
      <c r="AP46" s="62">
        <f t="shared" si="4"/>
        <v>3.57</v>
      </c>
      <c r="AQ46" s="62">
        <f t="shared" si="5"/>
        <v>20</v>
      </c>
      <c r="AR46" s="62">
        <f t="shared" si="6"/>
        <v>3.57</v>
      </c>
      <c r="AS46" s="66">
        <v>0.2</v>
      </c>
      <c r="AT46" s="62" cm="1">
        <f t="array" ref="AT46">IFERROR(ROUND(IF(AL46="Continua",AO46*_xlfn.IFS(AS46=100%,1,AS46=20%,5,AS46=50%,2),IF(AL46="Batch",IF(AM46="M",30,IF(AM46="Q",15,7))*AO46)),0),"")</f>
        <v>18</v>
      </c>
      <c r="AU46" s="62">
        <f t="shared" si="7"/>
        <v>20</v>
      </c>
      <c r="AV46" s="62">
        <f t="shared" si="8"/>
        <v>18</v>
      </c>
      <c r="AW46" s="62" t="s">
        <v>612</v>
      </c>
      <c r="AX46" s="62">
        <v>1</v>
      </c>
      <c r="AY46" s="67">
        <f ca="1">IFERROR(TODAY()-VLOOKUP(H46,[4]IDEF!$A$6:$H$1602,8,FALSE),"S/D")</f>
        <v>2284</v>
      </c>
      <c r="AZ46" s="62" t="str">
        <f>IFERROR(VLOOKUP(H46,'[4]Control Producción'!$B$13:$L$406,11,FALSE),"S/C")</f>
        <v>A</v>
      </c>
      <c r="BA46" s="62" t="str">
        <f t="shared" si="9"/>
        <v>SCB- 01</v>
      </c>
      <c r="BB46" s="62" t="str">
        <f>IFERROR(VLOOKUP(I46,[4]Referencias!$A$2:$Z$800,26,FALSE),"")</f>
        <v>Señal Cerro Bayo</v>
      </c>
      <c r="BC46" s="62"/>
      <c r="BD46" s="125" t="str">
        <f t="shared" si="11"/>
        <v>SCB-37IC5087A</v>
      </c>
    </row>
    <row r="47" spans="1:56" ht="15" customHeight="1" x14ac:dyDescent="0.25">
      <c r="A47" s="62" t="s">
        <v>601</v>
      </c>
      <c r="B47" s="63">
        <v>45261</v>
      </c>
      <c r="C47" s="62" t="s">
        <v>602</v>
      </c>
      <c r="D47" s="62" t="s">
        <v>603</v>
      </c>
      <c r="E47" s="62" t="str">
        <f>IFERROR(VLOOKUP(H47,[4]Referencias!$A$2:$F$671,6,FALSE),"")</f>
        <v>SCB- 01</v>
      </c>
      <c r="F47" s="62">
        <f>IFERROR(VLOOKUP(I47,[4]Referencias!$A$2:$T$800,20,FALSE),"")</f>
        <v>222057</v>
      </c>
      <c r="G47" s="62" t="s">
        <v>604</v>
      </c>
      <c r="H47" s="62" t="s">
        <v>690</v>
      </c>
      <c r="I47" s="62" t="s">
        <v>690</v>
      </c>
      <c r="J47" s="62"/>
      <c r="K47" s="62" t="s">
        <v>605</v>
      </c>
      <c r="L47" s="62" t="str">
        <f>IFERROR(VLOOKUP(M47,[4]Referencias!$X$2:$Y$139,2,FALSE),"")</f>
        <v>Inhibidor de incrustaciones</v>
      </c>
      <c r="M47" s="62" t="s">
        <v>614</v>
      </c>
      <c r="N47" s="62">
        <f>IFERROR(VLOOKUP(M47,[4]Referencias!$K$2:$L$138,2,FALSE),"")</f>
        <v>50601018</v>
      </c>
      <c r="O47" s="62">
        <f>IFERROR(VLOOKUP(I47,'[4]Control Producción'!$B$13:$L$408,4,FALSE),0)</f>
        <v>235</v>
      </c>
      <c r="P47" s="62">
        <f>IFERROR(VLOOKUP(I47,'[4]Control Producción'!$B$13:$L$408,5,FALSE),0)</f>
        <v>1.88</v>
      </c>
      <c r="Q47" s="62">
        <f>IFERROR(VLOOKUP(I47,'[4]Control Producción'!$B$13:$L$408,7,FALSE),0)</f>
        <v>233.12</v>
      </c>
      <c r="R47" s="62">
        <f>IFERROR(VLOOKUP(I47,'[4]Control Producción'!$B$13:$L$408,8,FALSE),0)</f>
        <v>1160</v>
      </c>
      <c r="S47" s="62">
        <f t="shared" si="0"/>
        <v>1.86</v>
      </c>
      <c r="T47" s="62">
        <v>8</v>
      </c>
      <c r="U47" s="62" t="s">
        <v>606</v>
      </c>
      <c r="V47" s="62" t="s">
        <v>607</v>
      </c>
      <c r="W47" s="62">
        <f t="shared" si="14"/>
        <v>29</v>
      </c>
      <c r="X47" s="62">
        <f>+_xlfn.IFS(BC47="p",0,AL47="Continua",'CM 4600011377 (Producto)'!$H$13,AL47="Batch",VLOOKUP(BD47,'BATCH Total'!$K$2:$M$600,3,FALSE))</f>
        <v>0</v>
      </c>
      <c r="Y47" s="62">
        <f t="shared" si="1"/>
        <v>53.940000000000005</v>
      </c>
      <c r="Z47" s="64">
        <f>+IFERROR(IF(BC47="P",0,IF(V47="continua",VLOOKUP(BD47,'KPI Aplicaciones'!$A$9:$H$177,6,FALSE),S47*X47)),0)</f>
        <v>0</v>
      </c>
      <c r="AA47" s="64">
        <f t="shared" si="2"/>
        <v>0</v>
      </c>
      <c r="AB47" s="65">
        <v>42244</v>
      </c>
      <c r="AC47" s="62" t="s">
        <v>608</v>
      </c>
      <c r="AD47" s="65">
        <v>44012</v>
      </c>
      <c r="AE47" s="62" t="s">
        <v>613</v>
      </c>
      <c r="AF47" s="62" t="s">
        <v>609</v>
      </c>
      <c r="AG47" s="62"/>
      <c r="AH47" s="62"/>
      <c r="AI47" s="62"/>
      <c r="AJ47" s="62"/>
      <c r="AK47" s="62" t="str">
        <f>IFERROR(VLOOKUP(I47,'[4]Control Producción'!$B$13:$K$406,10,FALSE),"")</f>
        <v>Electro Sumergible</v>
      </c>
      <c r="AL47" s="62" t="str">
        <f t="shared" si="15"/>
        <v>Continua</v>
      </c>
      <c r="AM47" s="62" t="s">
        <v>610</v>
      </c>
      <c r="AN47" s="62" t="s">
        <v>615</v>
      </c>
      <c r="AO47" s="62">
        <f>_xlfn.IFS(L47="Inhibidor de corrosión",T47*Q47/1000,L47="Inhibidor de incrustaciones",T47*Q47/1000,L47="Biocida",T47*Q47/1000,L47="Inhibidor de corrosión/incrustaciones",T47*Q47/1000,L47="Inhibidor de parafinas y asfaltenos",T47*P47/1000,L47="Inhibidor de parafinas",T47*P47/1000,L47="Inhibidor de asfaltenos",T47*P47/1000,L47="Reductor de fricción",T47*P47/1000,L47="Encapsulado",0,L47="Inhibidor de hidratos",VLOOKUP(I47,[4]Intermedia!$B$485:$E$502,4,FALSE),L47="Secuestrante de sulfhídrico",VLOOKUP(I47,[4]Intermedia!$B$485:$E$502,4,FALSE))</f>
        <v>1.86496</v>
      </c>
      <c r="AP47" s="62">
        <f t="shared" si="4"/>
        <v>1.86</v>
      </c>
      <c r="AQ47" s="62">
        <f t="shared" si="5"/>
        <v>20</v>
      </c>
      <c r="AR47" s="62">
        <f t="shared" si="6"/>
        <v>1.86</v>
      </c>
      <c r="AS47" s="66">
        <v>0.2</v>
      </c>
      <c r="AT47" s="62" cm="1">
        <f t="array" ref="AT47">IFERROR(ROUND(IF(AL47="Continua",AO47*_xlfn.IFS(AS47=100%,1,AS47=20%,5,AS47=50%,2),IF(AL47="Batch",IF(AM47="M",30,IF(AM47="Q",15,7))*AO47)),0),"")</f>
        <v>9</v>
      </c>
      <c r="AU47" s="62">
        <f t="shared" si="7"/>
        <v>20</v>
      </c>
      <c r="AV47" s="62">
        <f t="shared" si="8"/>
        <v>9</v>
      </c>
      <c r="AW47" s="62" t="s">
        <v>612</v>
      </c>
      <c r="AX47" s="62">
        <v>1</v>
      </c>
      <c r="AY47" s="67">
        <f ca="1">IFERROR(TODAY()-VLOOKUP(H47,[4]IDEF!$A$6:$H$1602,8,FALSE),"S/D")</f>
        <v>2646</v>
      </c>
      <c r="AZ47" s="62" t="str">
        <f>IFERROR(VLOOKUP(H47,'[4]Control Producción'!$B$13:$L$406,11,FALSE),"S/C")</f>
        <v>B</v>
      </c>
      <c r="BA47" s="62" t="str">
        <f t="shared" si="9"/>
        <v>SCB- 01</v>
      </c>
      <c r="BB47" s="62" t="str">
        <f>IFERROR(VLOOKUP(I47,[4]Referencias!$A$2:$Z$800,26,FALSE),"")</f>
        <v>Señal Cerro Bayo</v>
      </c>
      <c r="BC47" s="159" t="s">
        <v>1165</v>
      </c>
      <c r="BD47" s="125" t="str">
        <f t="shared" si="11"/>
        <v>SCB-45IC5087A</v>
      </c>
    </row>
    <row r="48" spans="1:56" ht="15" customHeight="1" x14ac:dyDescent="0.25">
      <c r="A48" s="62" t="s">
        <v>601</v>
      </c>
      <c r="B48" s="63">
        <v>45261</v>
      </c>
      <c r="C48" s="62" t="s">
        <v>602</v>
      </c>
      <c r="D48" s="62" t="s">
        <v>603</v>
      </c>
      <c r="E48" s="62" t="str">
        <f>IFERROR(VLOOKUP(H48,[4]Referencias!$A$2:$F$671,6,FALSE),"")</f>
        <v>SCB- 01</v>
      </c>
      <c r="F48" s="62">
        <f>IFERROR(VLOOKUP(I48,[4]Referencias!$A$2:$T$800,20,FALSE),"")</f>
        <v>222057</v>
      </c>
      <c r="G48" s="62" t="s">
        <v>604</v>
      </c>
      <c r="H48" s="62" t="s">
        <v>691</v>
      </c>
      <c r="I48" s="62" t="s">
        <v>691</v>
      </c>
      <c r="J48" s="62"/>
      <c r="K48" s="62" t="s">
        <v>605</v>
      </c>
      <c r="L48" s="62" t="str">
        <f>IFERROR(VLOOKUP(M48,[4]Referencias!$X$2:$Y$139,2,FALSE),"")</f>
        <v>Inhibidor de incrustaciones</v>
      </c>
      <c r="M48" s="62" t="s">
        <v>614</v>
      </c>
      <c r="N48" s="62">
        <f>IFERROR(VLOOKUP(M48,[4]Referencias!$K$2:$L$138,2,FALSE),"")</f>
        <v>50601018</v>
      </c>
      <c r="O48" s="62">
        <f>IFERROR(VLOOKUP(I48,'[4]Control Producción'!$B$13:$L$408,4,FALSE),0)</f>
        <v>260</v>
      </c>
      <c r="P48" s="62">
        <f>IFERROR(VLOOKUP(I48,'[4]Control Producción'!$B$13:$L$408,5,FALSE),0)</f>
        <v>2.6</v>
      </c>
      <c r="Q48" s="62">
        <f>IFERROR(VLOOKUP(I48,'[4]Control Producción'!$B$13:$L$408,7,FALSE),0)</f>
        <v>257.39999999999998</v>
      </c>
      <c r="R48" s="62">
        <f>IFERROR(VLOOKUP(I48,'[4]Control Producción'!$B$13:$L$408,8,FALSE),0)</f>
        <v>100</v>
      </c>
      <c r="S48" s="62">
        <f t="shared" si="0"/>
        <v>3.09</v>
      </c>
      <c r="T48" s="62">
        <v>12</v>
      </c>
      <c r="U48" s="62" t="s">
        <v>606</v>
      </c>
      <c r="V48" s="62" t="s">
        <v>607</v>
      </c>
      <c r="W48" s="62">
        <f t="shared" si="14"/>
        <v>29</v>
      </c>
      <c r="X48" s="62">
        <f>+_xlfn.IFS(BC48="p",0,AL48="Continua",'CM 4600011377 (Producto)'!$H$13,AL48="Batch",VLOOKUP(BD48,'BATCH Total'!$K$2:$M$600,3,FALSE))</f>
        <v>29</v>
      </c>
      <c r="Y48" s="62">
        <f t="shared" si="1"/>
        <v>89.61</v>
      </c>
      <c r="Z48" s="64">
        <f>+IFERROR(IF(BC48="P",0,IF(V48="continua",VLOOKUP(BD48,'KPI Aplicaciones'!$A$9:$H$177,6,FALSE),S48*X48)),0)</f>
        <v>87.966666666666669</v>
      </c>
      <c r="AA48" s="64">
        <f t="shared" si="2"/>
        <v>87.97</v>
      </c>
      <c r="AB48" s="65">
        <v>40564</v>
      </c>
      <c r="AC48" s="62" t="s">
        <v>608</v>
      </c>
      <c r="AD48" s="65">
        <v>44921</v>
      </c>
      <c r="AE48" s="62" t="s">
        <v>975</v>
      </c>
      <c r="AF48" s="62" t="s">
        <v>609</v>
      </c>
      <c r="AG48" s="62"/>
      <c r="AH48" s="62"/>
      <c r="AI48" s="62"/>
      <c r="AJ48" s="62"/>
      <c r="AK48" s="62" t="str">
        <f>IFERROR(VLOOKUP(I48,'[4]Control Producción'!$B$13:$K$406,10,FALSE),"")</f>
        <v>Electro Sumergible</v>
      </c>
      <c r="AL48" s="62" t="str">
        <f t="shared" si="15"/>
        <v>Continua</v>
      </c>
      <c r="AM48" s="62" t="s">
        <v>610</v>
      </c>
      <c r="AN48" s="62" t="s">
        <v>615</v>
      </c>
      <c r="AO48" s="62">
        <f>_xlfn.IFS(L48="Inhibidor de corrosión",T48*Q48/1000,L48="Inhibidor de incrustaciones",T48*Q48/1000,L48="Biocida",T48*Q48/1000,L48="Inhibidor de corrosión/incrustaciones",T48*Q48/1000,L48="Inhibidor de parafinas y asfaltenos",T48*P48/1000,L48="Inhibidor de parafinas",T48*P48/1000,L48="Inhibidor de asfaltenos",T48*P48/1000,L48="Reductor de fricción",T48*P48/1000,L48="Encapsulado",0,L48="Inhibidor de hidratos",VLOOKUP(I48,[4]Intermedia!$B$485:$E$502,4,FALSE),L48="Secuestrante de sulfhídrico",VLOOKUP(I48,[4]Intermedia!$B$485:$E$502,4,FALSE))</f>
        <v>3.0887999999999995</v>
      </c>
      <c r="AP48" s="62">
        <f t="shared" si="4"/>
        <v>3.09</v>
      </c>
      <c r="AQ48" s="62">
        <f t="shared" si="5"/>
        <v>20</v>
      </c>
      <c r="AR48" s="62">
        <f t="shared" si="6"/>
        <v>3.09</v>
      </c>
      <c r="AS48" s="66">
        <v>0.2</v>
      </c>
      <c r="AT48" s="62" cm="1">
        <f t="array" ref="AT48">IFERROR(ROUND(IF(AL48="Continua",AO48*_xlfn.IFS(AS48=100%,1,AS48=20%,5,AS48=50%,2),IF(AL48="Batch",IF(AM48="M",30,IF(AM48="Q",15,7))*AO48)),0),"")</f>
        <v>15</v>
      </c>
      <c r="AU48" s="62">
        <f t="shared" si="7"/>
        <v>20</v>
      </c>
      <c r="AV48" s="62">
        <f t="shared" si="8"/>
        <v>15</v>
      </c>
      <c r="AW48" s="62" t="s">
        <v>612</v>
      </c>
      <c r="AX48" s="62">
        <v>1</v>
      </c>
      <c r="AY48" s="67">
        <f ca="1">IFERROR(TODAY()-VLOOKUP(H48,[4]IDEF!$A$6:$H$1602,8,FALSE),"S/D")</f>
        <v>2704</v>
      </c>
      <c r="AZ48" s="62" t="str">
        <f>IFERROR(VLOOKUP(H48,'[4]Control Producción'!$B$13:$L$406,11,FALSE),"S/C")</f>
        <v>C</v>
      </c>
      <c r="BA48" s="62" t="str">
        <f t="shared" si="9"/>
        <v>SCB- 01</v>
      </c>
      <c r="BB48" s="62" t="str">
        <f>IFERROR(VLOOKUP(I48,[4]Referencias!$A$2:$Z$800,26,FALSE),"")</f>
        <v>Señal Cerro Bayo</v>
      </c>
      <c r="BC48" s="62"/>
      <c r="BD48" s="125" t="str">
        <f t="shared" si="11"/>
        <v>SCB-48IC5087A</v>
      </c>
    </row>
    <row r="49" spans="1:56" ht="15" customHeight="1" x14ac:dyDescent="0.25">
      <c r="A49" s="62" t="s">
        <v>601</v>
      </c>
      <c r="B49" s="63">
        <v>45261</v>
      </c>
      <c r="C49" s="62" t="s">
        <v>602</v>
      </c>
      <c r="D49" s="62" t="s">
        <v>603</v>
      </c>
      <c r="E49" s="62" t="str">
        <f>IFERROR(VLOOKUP(H49,[4]Referencias!$A$2:$F$671,6,FALSE),"")</f>
        <v>SCB- 01</v>
      </c>
      <c r="F49" s="62">
        <f>IFERROR(VLOOKUP(I49,[4]Referencias!$A$2:$T$800,20,FALSE),"")</f>
        <v>222057</v>
      </c>
      <c r="G49" s="62" t="s">
        <v>616</v>
      </c>
      <c r="H49" s="62" t="s">
        <v>692</v>
      </c>
      <c r="I49" s="62" t="s">
        <v>692</v>
      </c>
      <c r="J49" s="62"/>
      <c r="K49" s="62" t="s">
        <v>605</v>
      </c>
      <c r="L49" s="62" t="str">
        <f>IFERROR(VLOOKUP(M49,[4]Referencias!$X$2:$Y$139,2,FALSE),"")</f>
        <v>Secuestrante de sulfhídrico</v>
      </c>
      <c r="M49" s="62" t="s">
        <v>654</v>
      </c>
      <c r="N49" s="62">
        <f>IFERROR(VLOOKUP(M49,[4]Referencias!$K$2:$L$138,2,FALSE),"")</f>
        <v>1000539909</v>
      </c>
      <c r="O49" s="62">
        <f>IFERROR(VLOOKUP(I49,'[4]Control Producción'!$B$13:$L$408,4,FALSE),0)</f>
        <v>55</v>
      </c>
      <c r="P49" s="62">
        <f>IFERROR(VLOOKUP(I49,'[4]Control Producción'!$B$13:$L$408,5,FALSE),0)</f>
        <v>6.05</v>
      </c>
      <c r="Q49" s="62">
        <f>IFERROR(VLOOKUP(I49,'[4]Control Producción'!$B$13:$L$408,7,FALSE),0)</f>
        <v>48.95</v>
      </c>
      <c r="R49" s="62">
        <f>IFERROR(VLOOKUP(I49,'[4]Control Producción'!$B$13:$L$408,8,FALSE),0)</f>
        <v>498</v>
      </c>
      <c r="S49" s="62">
        <f t="shared" si="0"/>
        <v>15</v>
      </c>
      <c r="T49" s="62"/>
      <c r="U49" s="62" t="s">
        <v>650</v>
      </c>
      <c r="V49" s="62" t="s">
        <v>607</v>
      </c>
      <c r="W49" s="62">
        <f t="shared" si="14"/>
        <v>29</v>
      </c>
      <c r="X49" s="62">
        <f>+_xlfn.IFS(BC49="p",0,AL49="Continua",'CM 4600011377 (Producto)'!$H$13,AL49="Batch",VLOOKUP(BD49,'BATCH Total'!$K$2:$M$600,3,FALSE))</f>
        <v>29</v>
      </c>
      <c r="Y49" s="62">
        <f t="shared" si="1"/>
        <v>435</v>
      </c>
      <c r="Z49" s="64">
        <f>+IFERROR(IF(BC49="P",0,IF(V49="continua",VLOOKUP(BD49,'KPI Aplicaciones'!$A$9:$H$177,6,FALSE),S49*X49)),0)</f>
        <v>415.66666666666669</v>
      </c>
      <c r="AA49" s="64">
        <f t="shared" si="2"/>
        <v>415.67</v>
      </c>
      <c r="AB49" s="65">
        <v>43453</v>
      </c>
      <c r="AC49" s="62" t="s">
        <v>608</v>
      </c>
      <c r="AD49" s="65">
        <v>44671</v>
      </c>
      <c r="AE49" s="62" t="s">
        <v>693</v>
      </c>
      <c r="AF49" s="62" t="s">
        <v>609</v>
      </c>
      <c r="AG49" s="62"/>
      <c r="AH49" s="62"/>
      <c r="AI49" s="62"/>
      <c r="AJ49" s="62"/>
      <c r="AK49" s="62" t="str">
        <f>IFERROR(VLOOKUP(I49,'[4]Control Producción'!$B$13:$K$406,10,FALSE),"")</f>
        <v>Bombeo Mecánico</v>
      </c>
      <c r="AL49" s="62" t="str">
        <f t="shared" si="15"/>
        <v>Continua</v>
      </c>
      <c r="AM49" s="62" t="s">
        <v>610</v>
      </c>
      <c r="AN49" s="62" t="s">
        <v>622</v>
      </c>
      <c r="AO49" s="62">
        <f>_xlfn.IFS(L49="Inhibidor de corrosión",T49*Q49/1000,L49="Inhibidor de incrustaciones",T49*Q49/1000,L49="Biocida",T49*Q49/1000,L49="Inhibidor de corrosión/incrustaciones",T49*Q49/1000,L49="Inhibidor de parafinas y asfaltenos",T49*P49/1000,L49="Inhibidor de parafinas",T49*P49/1000,L49="Inhibidor de asfaltenos",T49*P49/1000,L49="Reductor de fricción",T49*P49/1000,L49="Encapsulado",0,L49="Inhibidor de hidratos",VLOOKUP(I49,[4]Intermedia!$B$485:$E$502,4,FALSE),L49="Secuestrante de sulfhídrico",VLOOKUP(I49,[4]Intermedia!$B$485:$E$502,4,FALSE))</f>
        <v>15</v>
      </c>
      <c r="AP49" s="62">
        <f t="shared" si="4"/>
        <v>15</v>
      </c>
      <c r="AQ49" s="62">
        <f t="shared" si="5"/>
        <v>20</v>
      </c>
      <c r="AR49" s="62">
        <f t="shared" si="6"/>
        <v>15</v>
      </c>
      <c r="AS49" s="66">
        <v>1</v>
      </c>
      <c r="AT49" s="62" cm="1">
        <f t="array" ref="AT49">IFERROR(ROUND(IF(AL49="Continua",AO49*_xlfn.IFS(AS49=100%,1,AS49=20%,5,AS49=50%,2),IF(AL49="Batch",IF(AM49="M",30,IF(AM49="Q",15,7))*AO49)),0),"")</f>
        <v>15</v>
      </c>
      <c r="AU49" s="62">
        <f t="shared" si="7"/>
        <v>20</v>
      </c>
      <c r="AV49" s="62">
        <f t="shared" si="8"/>
        <v>15</v>
      </c>
      <c r="AW49" s="62" t="s">
        <v>612</v>
      </c>
      <c r="AX49" s="62">
        <v>2</v>
      </c>
      <c r="AY49" s="67">
        <f ca="1">IFERROR(TODAY()-VLOOKUP(H49,[4]IDEF!$A$6:$H$1602,8,FALSE),"S/D")</f>
        <v>1832</v>
      </c>
      <c r="AZ49" s="62" t="str">
        <f>IFERROR(VLOOKUP(H49,'[4]Control Producción'!$B$13:$L$406,11,FALSE),"S/C")</f>
        <v>A</v>
      </c>
      <c r="BA49" s="62" t="str">
        <f t="shared" si="9"/>
        <v>SCB- 01</v>
      </c>
      <c r="BB49" s="62" t="str">
        <f>IFERROR(VLOOKUP(I49,[4]Referencias!$A$2:$Z$800,26,FALSE),"")</f>
        <v>Señal Cerro Bayo</v>
      </c>
      <c r="BC49" s="62"/>
      <c r="BD49" s="125" t="str">
        <f t="shared" si="11"/>
        <v>SCB-78aBSH8050</v>
      </c>
    </row>
    <row r="50" spans="1:56" ht="15" customHeight="1" x14ac:dyDescent="0.25">
      <c r="A50" s="62" t="s">
        <v>601</v>
      </c>
      <c r="B50" s="63">
        <v>45261</v>
      </c>
      <c r="C50" s="62" t="s">
        <v>602</v>
      </c>
      <c r="D50" s="62" t="s">
        <v>603</v>
      </c>
      <c r="E50" s="62" t="str">
        <f>IFERROR(VLOOKUP(H50,[4]Referencias!$A$2:$F$671,6,FALSE),"")</f>
        <v>SCB- 01</v>
      </c>
      <c r="F50" s="62">
        <f>IFERROR(VLOOKUP(I50,[4]Referencias!$A$2:$T$800,20,FALSE),"")</f>
        <v>222057</v>
      </c>
      <c r="G50" s="62" t="s">
        <v>604</v>
      </c>
      <c r="H50" s="62" t="s">
        <v>694</v>
      </c>
      <c r="I50" s="62" t="s">
        <v>694</v>
      </c>
      <c r="J50" s="62"/>
      <c r="K50" s="62" t="s">
        <v>605</v>
      </c>
      <c r="L50" s="62" t="str">
        <f>IFERROR(VLOOKUP(M50,[4]Referencias!$X$2:$Y$139,2,FALSE),"")</f>
        <v>Inhibidor de corrosión/Incrustaciones</v>
      </c>
      <c r="M50" s="62" t="s">
        <v>658</v>
      </c>
      <c r="N50" s="62">
        <f>IFERROR(VLOOKUP(M50,[4]Referencias!$K$2:$L$138,2,FALSE),"")</f>
        <v>50695199</v>
      </c>
      <c r="O50" s="62">
        <f>IFERROR(VLOOKUP(I50,'[4]Control Producción'!$B$13:$L$408,4,FALSE),0)</f>
        <v>57</v>
      </c>
      <c r="P50" s="62">
        <f>IFERROR(VLOOKUP(I50,'[4]Control Producción'!$B$13:$L$408,5,FALSE),0)</f>
        <v>7.98</v>
      </c>
      <c r="Q50" s="62">
        <f>IFERROR(VLOOKUP(I50,'[4]Control Producción'!$B$13:$L$408,7,FALSE),0)</f>
        <v>49.02</v>
      </c>
      <c r="R50" s="62">
        <f>IFERROR(VLOOKUP(I50,'[4]Control Producción'!$B$13:$L$408,8,FALSE),0)</f>
        <v>123</v>
      </c>
      <c r="S50" s="62">
        <f t="shared" si="0"/>
        <v>4.9000000000000004</v>
      </c>
      <c r="T50" s="62">
        <v>100</v>
      </c>
      <c r="U50" s="62" t="s">
        <v>606</v>
      </c>
      <c r="V50" s="62" t="s">
        <v>607</v>
      </c>
      <c r="W50" s="62">
        <f t="shared" si="14"/>
        <v>29</v>
      </c>
      <c r="X50" s="62">
        <f>+_xlfn.IFS(BC50="p",0,AL50="Continua",'CM 4600011377 (Producto)'!$H$13,AL50="Batch",VLOOKUP(BD50,'BATCH Total'!$K$2:$M$600,3,FALSE))</f>
        <v>29</v>
      </c>
      <c r="Y50" s="62">
        <f t="shared" si="1"/>
        <v>142.10000000000002</v>
      </c>
      <c r="Z50" s="64">
        <f>+IFERROR(IF(BC50="P",0,IF(V50="continua",VLOOKUP(BD50,'KPI Aplicaciones'!$A$9:$H$177,6,FALSE),S50*X50)),0)</f>
        <v>106.33333333333333</v>
      </c>
      <c r="AA50" s="64">
        <f t="shared" si="2"/>
        <v>106.33</v>
      </c>
      <c r="AB50" s="65">
        <v>45027</v>
      </c>
      <c r="AC50" s="62" t="s">
        <v>608</v>
      </c>
      <c r="AD50" s="65">
        <v>44902</v>
      </c>
      <c r="AE50" s="62" t="s">
        <v>1010</v>
      </c>
      <c r="AF50" s="62" t="s">
        <v>609</v>
      </c>
      <c r="AG50" s="62"/>
      <c r="AH50" s="62"/>
      <c r="AI50" s="62"/>
      <c r="AJ50" s="62"/>
      <c r="AK50" s="62" t="str">
        <f>IFERROR(VLOOKUP(I50,'[4]Control Producción'!$B$13:$K$406,10,FALSE),"")</f>
        <v>Bombeo Mecánico</v>
      </c>
      <c r="AL50" s="62" t="str">
        <f t="shared" si="15"/>
        <v>Continua</v>
      </c>
      <c r="AM50" s="62" t="s">
        <v>610</v>
      </c>
      <c r="AN50" s="62" t="s">
        <v>611</v>
      </c>
      <c r="AO50" s="62">
        <f>_xlfn.IFS(L50="Inhibidor de corrosión",T50*Q50/1000,L50="Inhibidor de incrustaciones",T50*Q50/1000,L50="Biocida",T50*Q50/1000,L50="Inhibidor de corrosión/incrustaciones",T50*Q50/1000,L50="Inhibidor de parafinas y asfaltenos",T50*P50/1000,L50="Inhibidor de parafinas",T50*P50/1000,L50="Inhibidor de asfaltenos",T50*P50/1000,L50="Reductor de fricción",T50*P50/1000,L50="Encapsulado",0,L50="Inhibidor de hidratos",VLOOKUP(I50,[4]Intermedia!$B$485:$E$502,4,FALSE),L50="Secuestrante de sulfhídrico",VLOOKUP(I50,[4]Intermedia!$B$485:$E$502,4,FALSE))</f>
        <v>4.9020000000000001</v>
      </c>
      <c r="AP50" s="62">
        <f t="shared" si="4"/>
        <v>4.9000000000000004</v>
      </c>
      <c r="AQ50" s="62">
        <f t="shared" si="5"/>
        <v>20</v>
      </c>
      <c r="AR50" s="62">
        <f t="shared" si="6"/>
        <v>4.9000000000000004</v>
      </c>
      <c r="AS50" s="66">
        <v>1</v>
      </c>
      <c r="AT50" s="62" cm="1">
        <f t="array" ref="AT50">IFERROR(ROUND(IF(AL50="Continua",AO50*_xlfn.IFS(AS50=100%,1,AS50=20%,5,AS50=50%,2),IF(AL50="Batch",IF(AM50="M",30,IF(AM50="Q",15,7))*AO50)),0),"")</f>
        <v>5</v>
      </c>
      <c r="AU50" s="62">
        <f t="shared" si="7"/>
        <v>20</v>
      </c>
      <c r="AV50" s="62">
        <f t="shared" si="8"/>
        <v>5</v>
      </c>
      <c r="AW50" s="62" t="s">
        <v>612</v>
      </c>
      <c r="AX50" s="62">
        <v>1</v>
      </c>
      <c r="AY50" s="67">
        <f ca="1">IFERROR(TODAY()-VLOOKUP(H50,[4]IDEF!$A$6:$H$1602,8,FALSE),"S/D")</f>
        <v>2025</v>
      </c>
      <c r="AZ50" s="62" t="str">
        <f>IFERROR(VLOOKUP(H50,'[4]Control Producción'!$B$13:$L$406,11,FALSE),"S/C")</f>
        <v>A</v>
      </c>
      <c r="BA50" s="62" t="str">
        <f t="shared" si="9"/>
        <v>SCB- 01</v>
      </c>
      <c r="BB50" s="62" t="str">
        <f>IFERROR(VLOOKUP(I50,[4]Referencias!$A$2:$Z$800,26,FALSE),"")</f>
        <v>Señal Cerro Bayo</v>
      </c>
      <c r="BC50" s="62"/>
      <c r="BD50" s="125" t="str">
        <f t="shared" si="11"/>
        <v>SCB-139aICS400</v>
      </c>
    </row>
    <row r="51" spans="1:56" ht="15" customHeight="1" x14ac:dyDescent="0.25">
      <c r="A51" s="62" t="s">
        <v>601</v>
      </c>
      <c r="B51" s="63">
        <v>45261</v>
      </c>
      <c r="C51" s="62" t="s">
        <v>602</v>
      </c>
      <c r="D51" s="62" t="s">
        <v>603</v>
      </c>
      <c r="E51" s="62" t="str">
        <f>IFERROR(VLOOKUP(H51,[4]Referencias!$A$2:$F$671,6,FALSE),"")</f>
        <v>SCB- 01</v>
      </c>
      <c r="F51" s="62">
        <f>IFERROR(VLOOKUP(I51,[4]Referencias!$A$2:$T$800,20,FALSE),"")</f>
        <v>222057</v>
      </c>
      <c r="G51" s="62" t="s">
        <v>604</v>
      </c>
      <c r="H51" s="62" t="s">
        <v>256</v>
      </c>
      <c r="I51" s="62" t="s">
        <v>256</v>
      </c>
      <c r="J51" s="62"/>
      <c r="K51" s="62" t="s">
        <v>605</v>
      </c>
      <c r="L51" s="62" t="str">
        <f>IFERROR(VLOOKUP(M51,[4]Referencias!$X$2:$Y$139,2,FALSE),"")</f>
        <v>Inhibidor de incrustaciones</v>
      </c>
      <c r="M51" s="62" t="s">
        <v>614</v>
      </c>
      <c r="N51" s="62">
        <f>IFERROR(VLOOKUP(M51,[4]Referencias!$K$2:$L$138,2,FALSE),"")</f>
        <v>50601018</v>
      </c>
      <c r="O51" s="62">
        <f>IFERROR(VLOOKUP(I51,'[4]Control Producción'!$B$13:$L$408,4,FALSE),0)</f>
        <v>207</v>
      </c>
      <c r="P51" s="62">
        <f>IFERROR(VLOOKUP(I51,'[4]Control Producción'!$B$13:$L$408,5,FALSE),0)</f>
        <v>1.0349999999999999</v>
      </c>
      <c r="Q51" s="62">
        <f>IFERROR(VLOOKUP(I51,'[4]Control Producción'!$B$13:$L$408,7,FALSE),0)</f>
        <v>205.965</v>
      </c>
      <c r="R51" s="62">
        <f>IFERROR(VLOOKUP(I51,'[4]Control Producción'!$B$13:$L$408,8,FALSE),0)</f>
        <v>1200</v>
      </c>
      <c r="S51" s="62">
        <f t="shared" si="0"/>
        <v>1.24</v>
      </c>
      <c r="T51" s="62">
        <v>6</v>
      </c>
      <c r="U51" s="62" t="s">
        <v>606</v>
      </c>
      <c r="V51" s="62" t="s">
        <v>607</v>
      </c>
      <c r="W51" s="62">
        <f t="shared" si="14"/>
        <v>29</v>
      </c>
      <c r="X51" s="62">
        <f>+_xlfn.IFS(BC51="p",0,AL51="Continua",'CM 4600011377 (Producto)'!$H$13,AL51="Batch",VLOOKUP(BD51,'BATCH Total'!$K$2:$M$600,3,FALSE))</f>
        <v>0</v>
      </c>
      <c r="Y51" s="62">
        <f t="shared" si="1"/>
        <v>35.96</v>
      </c>
      <c r="Z51" s="64">
        <f>+IFERROR(IF(BC51="P",0,IF(V51="continua",VLOOKUP(BD51,'KPI Aplicaciones'!$A$9:$H$177,6,FALSE),S51*X51)),0)</f>
        <v>0</v>
      </c>
      <c r="AA51" s="64">
        <f t="shared" si="2"/>
        <v>0</v>
      </c>
      <c r="AB51" s="65">
        <v>42957</v>
      </c>
      <c r="AC51" s="62" t="s">
        <v>608</v>
      </c>
      <c r="AD51" s="65">
        <v>44764</v>
      </c>
      <c r="AE51" s="62" t="s">
        <v>696</v>
      </c>
      <c r="AF51" s="62" t="s">
        <v>609</v>
      </c>
      <c r="AG51" s="62"/>
      <c r="AH51" s="62"/>
      <c r="AI51" s="62"/>
      <c r="AJ51" s="62"/>
      <c r="AK51" s="62" t="str">
        <f>IFERROR(VLOOKUP(I51,'[4]Control Producción'!$B$13:$K$406,10,FALSE),"")</f>
        <v>Electro Sumergible</v>
      </c>
      <c r="AL51" s="62" t="str">
        <f t="shared" si="15"/>
        <v>Continua</v>
      </c>
      <c r="AM51" s="62" t="s">
        <v>610</v>
      </c>
      <c r="AN51" s="62" t="s">
        <v>615</v>
      </c>
      <c r="AO51" s="62">
        <f>_xlfn.IFS(L51="Inhibidor de corrosión",T51*Q51/1000,L51="Inhibidor de incrustaciones",T51*Q51/1000,L51="Biocida",T51*Q51/1000,L51="Inhibidor de corrosión/incrustaciones",T51*Q51/1000,L51="Inhibidor de parafinas y asfaltenos",T51*P51/1000,L51="Inhibidor de parafinas",T51*P51/1000,L51="Inhibidor de asfaltenos",T51*P51/1000,L51="Reductor de fricción",T51*P51/1000,L51="Encapsulado",0,L51="Inhibidor de hidratos",VLOOKUP(I51,[4]Intermedia!$B$485:$E$502,4,FALSE),L51="Secuestrante de sulfhídrico",VLOOKUP(I51,[4]Intermedia!$B$485:$E$502,4,FALSE))</f>
        <v>1.2357899999999999</v>
      </c>
      <c r="AP51" s="62">
        <f t="shared" si="4"/>
        <v>1.24</v>
      </c>
      <c r="AQ51" s="62">
        <f t="shared" si="5"/>
        <v>20</v>
      </c>
      <c r="AR51" s="62">
        <f t="shared" si="6"/>
        <v>1.24</v>
      </c>
      <c r="AS51" s="66">
        <v>0.2</v>
      </c>
      <c r="AT51" s="62" cm="1">
        <f t="array" ref="AT51">IFERROR(ROUND(IF(AL51="Continua",AO51*_xlfn.IFS(AS51=100%,1,AS51=20%,5,AS51=50%,2),IF(AL51="Batch",IF(AM51="M",30,IF(AM51="Q",15,7))*AO51)),0),"")</f>
        <v>6</v>
      </c>
      <c r="AU51" s="62">
        <f t="shared" si="7"/>
        <v>20</v>
      </c>
      <c r="AV51" s="62">
        <f t="shared" si="8"/>
        <v>6</v>
      </c>
      <c r="AW51" s="62" t="s">
        <v>612</v>
      </c>
      <c r="AX51" s="62">
        <v>1</v>
      </c>
      <c r="AY51" s="67">
        <f ca="1">IFERROR(TODAY()-VLOOKUP(H51,[4]IDEF!$A$6:$H$1602,8,FALSE),"S/D")</f>
        <v>2795</v>
      </c>
      <c r="AZ51" s="62" t="str">
        <f>IFERROR(VLOOKUP(H51,'[4]Control Producción'!$B$13:$L$406,11,FALSE),"S/C")</f>
        <v>A</v>
      </c>
      <c r="BA51" s="62" t="str">
        <f t="shared" si="9"/>
        <v>SCB- 01</v>
      </c>
      <c r="BB51" s="62" t="str">
        <f>IFERROR(VLOOKUP(I51,[4]Referencias!$A$2:$Z$800,26,FALSE),"")</f>
        <v>Señal Cerro Bayo</v>
      </c>
      <c r="BC51" s="159" t="s">
        <v>1165</v>
      </c>
      <c r="BD51" s="125" t="str">
        <f t="shared" si="11"/>
        <v>SCB-80aIC5087A</v>
      </c>
    </row>
    <row r="52" spans="1:56" ht="15" customHeight="1" x14ac:dyDescent="0.25">
      <c r="A52" s="62" t="s">
        <v>601</v>
      </c>
      <c r="B52" s="63">
        <v>45261</v>
      </c>
      <c r="C52" s="62" t="s">
        <v>602</v>
      </c>
      <c r="D52" s="62" t="s">
        <v>603</v>
      </c>
      <c r="E52" s="62" t="str">
        <f>IFERROR(VLOOKUP(H52,[4]Referencias!$A$2:$F$671,6,FALSE),"")</f>
        <v>SCB- 01</v>
      </c>
      <c r="F52" s="62">
        <f>IFERROR(VLOOKUP(I52,[4]Referencias!$A$2:$T$800,20,FALSE),"")</f>
        <v>222057</v>
      </c>
      <c r="G52" s="62" t="s">
        <v>604</v>
      </c>
      <c r="H52" s="62" t="s">
        <v>259</v>
      </c>
      <c r="I52" s="62" t="s">
        <v>259</v>
      </c>
      <c r="J52" s="62"/>
      <c r="K52" s="62" t="s">
        <v>605</v>
      </c>
      <c r="L52" s="62" t="str">
        <f>IFERROR(VLOOKUP(M52,[4]Referencias!$X$2:$Y$139,2,FALSE),"")</f>
        <v>Inhibidor de incrustaciones</v>
      </c>
      <c r="M52" s="62" t="s">
        <v>614</v>
      </c>
      <c r="N52" s="62">
        <f>IFERROR(VLOOKUP(M52,[4]Referencias!$K$2:$L$138,2,FALSE),"")</f>
        <v>50601018</v>
      </c>
      <c r="O52" s="62">
        <f>IFERROR(VLOOKUP(I52,'[4]Control Producción'!$B$13:$L$408,4,FALSE),0)</f>
        <v>45</v>
      </c>
      <c r="P52" s="62">
        <f>IFERROR(VLOOKUP(I52,'[4]Control Producción'!$B$13:$L$408,5,FALSE),0)</f>
        <v>5.4</v>
      </c>
      <c r="Q52" s="62">
        <f>IFERROR(VLOOKUP(I52,'[4]Control Producción'!$B$13:$L$408,7,FALSE),0)</f>
        <v>39.6</v>
      </c>
      <c r="R52" s="62">
        <f>IFERROR(VLOOKUP(I52,'[4]Control Producción'!$B$13:$L$408,8,FALSE),0)</f>
        <v>538</v>
      </c>
      <c r="S52" s="62">
        <f t="shared" si="0"/>
        <v>1.1499999999999999</v>
      </c>
      <c r="T52" s="62">
        <v>29</v>
      </c>
      <c r="U52" s="62" t="s">
        <v>606</v>
      </c>
      <c r="V52" s="62" t="s">
        <v>607</v>
      </c>
      <c r="W52" s="62">
        <f t="shared" si="14"/>
        <v>29</v>
      </c>
      <c r="X52" s="62">
        <f>+_xlfn.IFS(BC52="p",0,AL52="Continua",'CM 4600011377 (Producto)'!$H$13,AL52="Batch",VLOOKUP(BD52,'BATCH Total'!$K$2:$M$600,3,FALSE))</f>
        <v>29</v>
      </c>
      <c r="Y52" s="62">
        <f t="shared" si="1"/>
        <v>33.349999999999994</v>
      </c>
      <c r="Z52" s="64">
        <f>+IFERROR(IF(BC52="P",0,IF(V52="continua",VLOOKUP(BD52,'KPI Aplicaciones'!$A$9:$H$177,6,FALSE),S52*X52)),0)</f>
        <v>34.799999999999997</v>
      </c>
      <c r="AA52" s="64">
        <f t="shared" si="2"/>
        <v>34.799999999999997</v>
      </c>
      <c r="AB52" s="65">
        <v>44082</v>
      </c>
      <c r="AC52" s="62" t="s">
        <v>608</v>
      </c>
      <c r="AD52" s="65">
        <v>44799</v>
      </c>
      <c r="AE52" s="62" t="s">
        <v>697</v>
      </c>
      <c r="AF52" s="4" t="s">
        <v>609</v>
      </c>
      <c r="AG52" s="62"/>
      <c r="AH52" s="62"/>
      <c r="AI52" s="62"/>
      <c r="AJ52" s="62"/>
      <c r="AK52" s="62" t="str">
        <f>IFERROR(VLOOKUP(I52,'[4]Control Producción'!$B$13:$K$406,10,FALSE),"")</f>
        <v>Electro Sumergible</v>
      </c>
      <c r="AL52" s="62" t="str">
        <f t="shared" si="15"/>
        <v>Continua</v>
      </c>
      <c r="AM52" s="62" t="s">
        <v>610</v>
      </c>
      <c r="AN52" s="62" t="s">
        <v>615</v>
      </c>
      <c r="AO52" s="62">
        <f>_xlfn.IFS(L52="Inhibidor de corrosión",T52*Q52/1000,L52="Inhibidor de incrustaciones",T52*Q52/1000,L52="Biocida",T52*Q52/1000,L52="Inhibidor de corrosión/incrustaciones",T52*Q52/1000,L52="Inhibidor de parafinas y asfaltenos",T52*P52/1000,L52="Inhibidor de parafinas",T52*P52/1000,L52="Inhibidor de asfaltenos",T52*P52/1000,L52="Reductor de fricción",T52*P52/1000,L52="Encapsulado",0,L52="Inhibidor de hidratos",VLOOKUP(I52,[4]Intermedia!$B$485:$E$502,4,FALSE),L52="Secuestrante de sulfhídrico",VLOOKUP(I52,[4]Intermedia!$B$485:$E$502,4,FALSE))</f>
        <v>1.1484000000000001</v>
      </c>
      <c r="AP52" s="62">
        <f t="shared" si="4"/>
        <v>1.1499999999999999</v>
      </c>
      <c r="AQ52" s="62">
        <f t="shared" si="5"/>
        <v>20</v>
      </c>
      <c r="AR52" s="62">
        <f t="shared" si="6"/>
        <v>1.1499999999999999</v>
      </c>
      <c r="AS52" s="66">
        <v>0.2</v>
      </c>
      <c r="AT52" s="62" cm="1">
        <f t="array" ref="AT52">IFERROR(ROUND(IF(AL52="Continua",AO52*_xlfn.IFS(AS52=100%,1,AS52=20%,5,AS52=50%,2),IF(AL52="Batch",IF(AM52="M",30,IF(AM52="Q",15,7))*AO52)),0),"")</f>
        <v>6</v>
      </c>
      <c r="AU52" s="62">
        <f t="shared" si="7"/>
        <v>20</v>
      </c>
      <c r="AV52" s="62">
        <f t="shared" si="8"/>
        <v>6</v>
      </c>
      <c r="AW52" s="62" t="s">
        <v>612</v>
      </c>
      <c r="AX52" s="62">
        <v>1</v>
      </c>
      <c r="AY52" s="67">
        <f ca="1">IFERROR(TODAY()-VLOOKUP(H52,[4]IDEF!$A$6:$H$1602,8,FALSE),"S/D")</f>
        <v>2245</v>
      </c>
      <c r="AZ52" s="62" t="str">
        <f>IFERROR(VLOOKUP(H52,'[4]Control Producción'!$B$13:$L$406,11,FALSE),"S/C")</f>
        <v>A</v>
      </c>
      <c r="BA52" s="62" t="str">
        <f t="shared" si="9"/>
        <v>SCB- 01</v>
      </c>
      <c r="BB52" s="62" t="str">
        <f>IFERROR(VLOOKUP(I52,[4]Referencias!$A$2:$Z$800,26,FALSE),"")</f>
        <v>Señal Cerro Bayo</v>
      </c>
      <c r="BC52" s="62"/>
      <c r="BD52" s="125" t="str">
        <f t="shared" si="11"/>
        <v>SCB-86aIC5087A</v>
      </c>
    </row>
    <row r="53" spans="1:56" ht="15" customHeight="1" x14ac:dyDescent="0.25">
      <c r="A53" s="62" t="s">
        <v>601</v>
      </c>
      <c r="B53" s="63">
        <v>45261</v>
      </c>
      <c r="C53" s="62" t="s">
        <v>602</v>
      </c>
      <c r="D53" s="62" t="s">
        <v>603</v>
      </c>
      <c r="E53" s="62" t="str">
        <f>IFERROR(VLOOKUP(H53,[4]Referencias!$A$2:$F$671,6,FALSE),"")</f>
        <v>SCB- 01</v>
      </c>
      <c r="F53" s="62">
        <f>IFERROR(VLOOKUP(I53,[4]Referencias!$A$2:$T$800,20,FALSE),"")</f>
        <v>222057</v>
      </c>
      <c r="G53" s="62" t="s">
        <v>604</v>
      </c>
      <c r="H53" s="62" t="s">
        <v>259</v>
      </c>
      <c r="I53" s="62" t="s">
        <v>259</v>
      </c>
      <c r="J53" s="62"/>
      <c r="K53" s="62" t="s">
        <v>605</v>
      </c>
      <c r="L53" s="62" t="str">
        <f>IFERROR(VLOOKUP(M53,[4]Referencias!$X$2:$Y$139,2,FALSE),"")</f>
        <v>Inhibidor de incrustaciones</v>
      </c>
      <c r="M53" s="62" t="s">
        <v>614</v>
      </c>
      <c r="N53" s="62">
        <f>IFERROR(VLOOKUP(M53,[4]Referencias!$K$2:$L$138,2,FALSE),"")</f>
        <v>50601018</v>
      </c>
      <c r="O53" s="62">
        <f>IFERROR(VLOOKUP(I53,'[4]Control Producción'!$B$13:$L$408,4,FALSE),0)</f>
        <v>45</v>
      </c>
      <c r="P53" s="62">
        <f>IFERROR(VLOOKUP(I53,'[4]Control Producción'!$B$13:$L$408,5,FALSE),0)</f>
        <v>5.4</v>
      </c>
      <c r="Q53" s="62">
        <f>IFERROR(VLOOKUP(I53,'[4]Control Producción'!$B$13:$L$408,7,FALSE),0)</f>
        <v>39.6</v>
      </c>
      <c r="R53" s="62">
        <f>IFERROR(VLOOKUP(I53,'[4]Control Producción'!$B$13:$L$408,8,FALSE),0)</f>
        <v>538</v>
      </c>
      <c r="S53" s="62">
        <f t="shared" si="0"/>
        <v>1.1499999999999999</v>
      </c>
      <c r="T53" s="62">
        <v>29</v>
      </c>
      <c r="U53" s="62" t="s">
        <v>606</v>
      </c>
      <c r="V53" s="62" t="s">
        <v>607</v>
      </c>
      <c r="W53" s="62">
        <f t="shared" si="14"/>
        <v>29</v>
      </c>
      <c r="X53" s="62">
        <f>+_xlfn.IFS(BC53="p",0,AL53="Continua",'CM 4600011377 (Producto)'!$H$13,AL53="Batch",VLOOKUP(BD53,'BATCH Total'!$K$2:$M$600,3,FALSE))</f>
        <v>29</v>
      </c>
      <c r="Y53" s="62">
        <f t="shared" si="1"/>
        <v>33.349999999999994</v>
      </c>
      <c r="Z53" s="64">
        <f>+IFERROR(IF(BC53="P",0,IF(V53="continua",VLOOKUP(BD53,'KPI Aplicaciones'!$A$9:$H$177,6,FALSE),S53*X53)),0)</f>
        <v>34.799999999999997</v>
      </c>
      <c r="AA53" s="64">
        <f t="shared" si="2"/>
        <v>34.799999999999997</v>
      </c>
      <c r="AB53" s="65">
        <v>44082</v>
      </c>
      <c r="AC53" s="62" t="s">
        <v>608</v>
      </c>
      <c r="AD53" s="65">
        <v>44799</v>
      </c>
      <c r="AE53" s="62" t="s">
        <v>697</v>
      </c>
      <c r="AF53" t="s">
        <v>609</v>
      </c>
      <c r="AG53" s="62"/>
      <c r="AH53" s="62"/>
      <c r="AI53" s="62"/>
      <c r="AJ53" s="62"/>
      <c r="AK53" s="62" t="str">
        <f>IFERROR(VLOOKUP(I53,'[4]Control Producción'!$B$13:$K$406,10,FALSE),"")</f>
        <v>Electro Sumergible</v>
      </c>
      <c r="AL53" s="62" t="str">
        <f t="shared" si="15"/>
        <v>Continua</v>
      </c>
      <c r="AM53" s="62" t="s">
        <v>610</v>
      </c>
      <c r="AN53" s="62" t="s">
        <v>611</v>
      </c>
      <c r="AO53" s="62">
        <f>_xlfn.IFS(L53="Inhibidor de corrosión",T53*Q53/1000,L53="Inhibidor de incrustaciones",T53*Q53/1000,L53="Biocida",T53*Q53/1000,L53="Inhibidor de corrosión/incrustaciones",T53*Q53/1000,L53="Inhibidor de parafinas y asfaltenos",T53*P53/1000,L53="Inhibidor de parafinas",T53*P53/1000,L53="Inhibidor de asfaltenos",T53*P53/1000,L53="Reductor de fricción",T53*P53/1000,L53="Encapsulado",0,L53="Inhibidor de hidratos",VLOOKUP(I53,[4]Intermedia!$B$485:$E$502,4,FALSE),L53="Secuestrante de sulfhídrico",VLOOKUP(I53,[4]Intermedia!$B$485:$E$502,4,FALSE))</f>
        <v>1.1484000000000001</v>
      </c>
      <c r="AP53" s="62">
        <f t="shared" si="4"/>
        <v>1.1499999999999999</v>
      </c>
      <c r="AQ53" s="62">
        <f t="shared" si="5"/>
        <v>20</v>
      </c>
      <c r="AR53" s="62">
        <f t="shared" si="6"/>
        <v>1.1499999999999999</v>
      </c>
      <c r="AS53" s="66">
        <v>0.2</v>
      </c>
      <c r="AT53" s="62" cm="1">
        <f t="array" ref="AT53">IFERROR(ROUND(IF(AL53="Continua",AO53*_xlfn.IFS(AS53=100%,1,AS53=20%,5,AS53=50%,2),IF(AL53="Batch",IF(AM53="M",30,IF(AM53="Q",15,7))*AO53)),0),"")</f>
        <v>6</v>
      </c>
      <c r="AU53" s="62">
        <f t="shared" si="7"/>
        <v>20</v>
      </c>
      <c r="AV53" s="62">
        <f t="shared" si="8"/>
        <v>6</v>
      </c>
      <c r="AW53" s="62" t="s">
        <v>612</v>
      </c>
      <c r="AX53" s="62">
        <v>2</v>
      </c>
      <c r="AY53" s="67">
        <f ca="1">IFERROR(TODAY()-VLOOKUP(H53,[4]IDEF!$A$6:$H$1602,8,FALSE),"S/D")</f>
        <v>2245</v>
      </c>
      <c r="AZ53" s="62" t="str">
        <f>IFERROR(VLOOKUP(H53,'[4]Control Producción'!$B$13:$L$406,11,FALSE),"S/C")</f>
        <v>A</v>
      </c>
      <c r="BA53" s="62" t="str">
        <f t="shared" si="9"/>
        <v>SCB- 01</v>
      </c>
      <c r="BB53" s="62" t="str">
        <f>IFERROR(VLOOKUP(I53,[4]Referencias!$A$2:$Z$800,26,FALSE),"")</f>
        <v>Señal Cerro Bayo</v>
      </c>
      <c r="BC53" s="62"/>
      <c r="BD53" s="125" t="str">
        <f t="shared" si="11"/>
        <v>SCB-86aIC5087A</v>
      </c>
    </row>
    <row r="54" spans="1:56" ht="15" customHeight="1" x14ac:dyDescent="0.25">
      <c r="A54" s="62" t="s">
        <v>601</v>
      </c>
      <c r="B54" s="63">
        <v>45261</v>
      </c>
      <c r="C54" s="62" t="s">
        <v>602</v>
      </c>
      <c r="D54" s="62" t="s">
        <v>603</v>
      </c>
      <c r="E54" s="62" t="str">
        <f>IFERROR(VLOOKUP(H54,[4]Referencias!$A$2:$F$671,6,FALSE),"")</f>
        <v>SCB- 01</v>
      </c>
      <c r="F54" s="62">
        <f>IFERROR(VLOOKUP(I54,[4]Referencias!$A$2:$T$800,20,FALSE),"")</f>
        <v>222057</v>
      </c>
      <c r="G54" s="62" t="s">
        <v>604</v>
      </c>
      <c r="H54" s="62" t="s">
        <v>257</v>
      </c>
      <c r="I54" s="62" t="s">
        <v>257</v>
      </c>
      <c r="J54" s="62"/>
      <c r="K54" s="62" t="s">
        <v>605</v>
      </c>
      <c r="L54" s="62" t="str">
        <f>IFERROR(VLOOKUP(M54,[4]Referencias!$X$2:$Y$139,2,FALSE),"")</f>
        <v>Inhibidor de incrustaciones</v>
      </c>
      <c r="M54" s="62" t="s">
        <v>614</v>
      </c>
      <c r="N54" s="62">
        <f>IFERROR(VLOOKUP(M54,[4]Referencias!$K$2:$L$138,2,FALSE),"")</f>
        <v>50601018</v>
      </c>
      <c r="O54" s="62">
        <f>IFERROR(VLOOKUP(I54,'[4]Control Producción'!$B$13:$L$408,4,FALSE),0)</f>
        <v>185</v>
      </c>
      <c r="P54" s="62">
        <f>IFERROR(VLOOKUP(I54,'[4]Control Producción'!$B$13:$L$408,5,FALSE),0)</f>
        <v>2.6640000000000001</v>
      </c>
      <c r="Q54" s="62">
        <f>IFERROR(VLOOKUP(I54,'[4]Control Producción'!$B$13:$L$408,7,FALSE),0)</f>
        <v>182.33600000000001</v>
      </c>
      <c r="R54" s="62">
        <f>IFERROR(VLOOKUP(I54,'[4]Control Producción'!$B$13:$L$408,8,FALSE),0)</f>
        <v>1590</v>
      </c>
      <c r="S54" s="62">
        <f t="shared" si="0"/>
        <v>1.64</v>
      </c>
      <c r="T54" s="62">
        <v>9</v>
      </c>
      <c r="U54" s="62" t="s">
        <v>606</v>
      </c>
      <c r="V54" s="62" t="s">
        <v>607</v>
      </c>
      <c r="W54" s="62">
        <f t="shared" si="14"/>
        <v>29</v>
      </c>
      <c r="X54" s="62">
        <f>+_xlfn.IFS(BC54="p",0,AL54="Continua",'CM 4600011377 (Producto)'!$H$13,AL54="Batch",VLOOKUP(BD54,'BATCH Total'!$K$2:$M$600,3,FALSE))</f>
        <v>29</v>
      </c>
      <c r="Y54" s="62">
        <f t="shared" si="1"/>
        <v>47.559999999999995</v>
      </c>
      <c r="Z54" s="64">
        <f>+IFERROR(IF(BC54="P",0,IF(V54="continua",VLOOKUP(BD54,'KPI Aplicaciones'!$A$9:$H$177,6,FALSE),S54*X54)),0)</f>
        <v>46.400000000000006</v>
      </c>
      <c r="AA54" s="64">
        <f t="shared" si="2"/>
        <v>46.4</v>
      </c>
      <c r="AB54" s="65">
        <v>40603</v>
      </c>
      <c r="AC54" s="62" t="s">
        <v>608</v>
      </c>
      <c r="AD54" s="65">
        <v>44012</v>
      </c>
      <c r="AE54" s="62" t="s">
        <v>613</v>
      </c>
      <c r="AF54" s="62" t="s">
        <v>609</v>
      </c>
      <c r="AG54" s="62"/>
      <c r="AH54" s="62"/>
      <c r="AI54" s="62"/>
      <c r="AJ54" s="62"/>
      <c r="AK54" s="62" t="str">
        <f>IFERROR(VLOOKUP(I54,'[4]Control Producción'!$B$13:$K$406,10,FALSE),"")</f>
        <v>Electro Sumergible</v>
      </c>
      <c r="AL54" s="62" t="str">
        <f t="shared" si="15"/>
        <v>Continua</v>
      </c>
      <c r="AM54" s="62" t="s">
        <v>610</v>
      </c>
      <c r="AN54" s="62" t="s">
        <v>615</v>
      </c>
      <c r="AO54" s="62">
        <f>_xlfn.IFS(L54="Inhibidor de corrosión",T54*Q54/1000,L54="Inhibidor de incrustaciones",T54*Q54/1000,L54="Biocida",T54*Q54/1000,L54="Inhibidor de corrosión/incrustaciones",T54*Q54/1000,L54="Inhibidor de parafinas y asfaltenos",T54*P54/1000,L54="Inhibidor de parafinas",T54*P54/1000,L54="Inhibidor de asfaltenos",T54*P54/1000,L54="Reductor de fricción",T54*P54/1000,L54="Encapsulado",0,L54="Inhibidor de hidratos",VLOOKUP(I54,[4]Intermedia!$B$485:$E$502,4,FALSE),L54="Secuestrante de sulfhídrico",VLOOKUP(I54,[4]Intermedia!$B$485:$E$502,4,FALSE))</f>
        <v>1.641024</v>
      </c>
      <c r="AP54" s="62">
        <f t="shared" si="4"/>
        <v>1.64</v>
      </c>
      <c r="AQ54" s="62">
        <f t="shared" si="5"/>
        <v>20</v>
      </c>
      <c r="AR54" s="62">
        <f t="shared" si="6"/>
        <v>1.64</v>
      </c>
      <c r="AS54" s="66">
        <v>0.2</v>
      </c>
      <c r="AT54" s="62" cm="1">
        <f t="array" ref="AT54">IFERROR(ROUND(IF(AL54="Continua",AO54*_xlfn.IFS(AS54=100%,1,AS54=20%,5,AS54=50%,2),IF(AL54="Batch",IF(AM54="M",30,IF(AM54="Q",15,7))*AO54)),0),"")</f>
        <v>8</v>
      </c>
      <c r="AU54" s="62">
        <f t="shared" si="7"/>
        <v>20</v>
      </c>
      <c r="AV54" s="62">
        <f t="shared" si="8"/>
        <v>8</v>
      </c>
      <c r="AW54" s="62" t="s">
        <v>612</v>
      </c>
      <c r="AX54" s="62">
        <v>1</v>
      </c>
      <c r="AY54" s="67" t="str">
        <f ca="1">IFERROR(TODAY()-VLOOKUP(H54,[4]IDEF!$A$6:$H$1602,8,FALSE),"S/D")</f>
        <v>S/D</v>
      </c>
      <c r="AZ54" s="62" t="str">
        <f>IFERROR(VLOOKUP(H54,'[4]Control Producción'!$B$13:$L$406,11,FALSE),"S/C")</f>
        <v>B</v>
      </c>
      <c r="BA54" s="62" t="str">
        <f t="shared" si="9"/>
        <v>SCB- 01</v>
      </c>
      <c r="BB54" s="62" t="str">
        <f>IFERROR(VLOOKUP(I54,[4]Referencias!$A$2:$Z$800,26,FALSE),"")</f>
        <v>Señal Cerro Bayo</v>
      </c>
      <c r="BC54" s="62"/>
      <c r="BD54" s="125" t="str">
        <f t="shared" si="11"/>
        <v>SCB-89aIC5087A</v>
      </c>
    </row>
    <row r="55" spans="1:56" ht="15" customHeight="1" x14ac:dyDescent="0.25">
      <c r="A55" s="62" t="s">
        <v>601</v>
      </c>
      <c r="B55" s="63">
        <v>45261</v>
      </c>
      <c r="C55" s="62" t="s">
        <v>602</v>
      </c>
      <c r="D55" s="62" t="s">
        <v>603</v>
      </c>
      <c r="E55" s="62" t="str">
        <f>IFERROR(VLOOKUP(H55,[4]Referencias!$A$2:$F$671,6,FALSE),"")</f>
        <v>SCB- 01</v>
      </c>
      <c r="F55" s="62">
        <f>IFERROR(VLOOKUP(I55,[4]Referencias!$A$2:$T$800,20,FALSE),"")</f>
        <v>222057</v>
      </c>
      <c r="G55" s="62" t="s">
        <v>604</v>
      </c>
      <c r="H55" s="62" t="s">
        <v>698</v>
      </c>
      <c r="I55" s="62" t="s">
        <v>698</v>
      </c>
      <c r="J55" s="62"/>
      <c r="K55" s="62" t="s">
        <v>605</v>
      </c>
      <c r="L55" s="62" t="str">
        <f>IFERROR(VLOOKUP(M55,[4]Referencias!$X$2:$Y$139,2,FALSE),"")</f>
        <v>Inhibidor de incrustaciones</v>
      </c>
      <c r="M55" s="62" t="s">
        <v>614</v>
      </c>
      <c r="N55" s="62">
        <f>IFERROR(VLOOKUP(M55,[4]Referencias!$K$2:$L$138,2,FALSE),"")</f>
        <v>50601018</v>
      </c>
      <c r="O55" s="62">
        <f>IFERROR(VLOOKUP(I55,'[4]Control Producción'!$B$13:$L$408,4,FALSE),0)</f>
        <v>134</v>
      </c>
      <c r="P55" s="62">
        <f>IFERROR(VLOOKUP(I55,'[4]Control Producción'!$B$13:$L$408,5,FALSE),0)</f>
        <v>2.0099999999999998</v>
      </c>
      <c r="Q55" s="62">
        <f>IFERROR(VLOOKUP(I55,'[4]Control Producción'!$B$13:$L$408,7,FALSE),0)</f>
        <v>131.99</v>
      </c>
      <c r="R55" s="62">
        <f>IFERROR(VLOOKUP(I55,'[4]Control Producción'!$B$13:$L$408,8,FALSE),0)</f>
        <v>385</v>
      </c>
      <c r="S55" s="62">
        <f t="shared" si="0"/>
        <v>2.5099999999999998</v>
      </c>
      <c r="T55" s="62">
        <v>19</v>
      </c>
      <c r="U55" s="62" t="s">
        <v>606</v>
      </c>
      <c r="V55" s="62" t="s">
        <v>607</v>
      </c>
      <c r="W55" s="62">
        <f t="shared" si="14"/>
        <v>29</v>
      </c>
      <c r="X55" s="62">
        <f>+_xlfn.IFS(BC55="p",0,AL55="Continua",'CM 4600011377 (Producto)'!$H$13,AL55="Batch",VLOOKUP(BD55,'BATCH Total'!$K$2:$M$600,3,FALSE))</f>
        <v>0</v>
      </c>
      <c r="Y55" s="62">
        <f t="shared" si="1"/>
        <v>72.789999999999992</v>
      </c>
      <c r="Z55" s="64">
        <f>+IFERROR(IF(BC55="P",0,IF(V55="continua",VLOOKUP(BD55,'KPI Aplicaciones'!$A$9:$H$177,6,FALSE),S55*X55)),0)</f>
        <v>0</v>
      </c>
      <c r="AA55" s="64">
        <f t="shared" si="2"/>
        <v>0</v>
      </c>
      <c r="AB55" s="65">
        <v>43515</v>
      </c>
      <c r="AC55" s="62" t="s">
        <v>608</v>
      </c>
      <c r="AD55" s="65">
        <v>44012</v>
      </c>
      <c r="AE55" s="62" t="s">
        <v>613</v>
      </c>
      <c r="AF55" s="62" t="s">
        <v>609</v>
      </c>
      <c r="AG55" s="62"/>
      <c r="AH55" s="62"/>
      <c r="AI55" s="62"/>
      <c r="AJ55" s="62"/>
      <c r="AK55" s="62" t="str">
        <f>IFERROR(VLOOKUP(I55,'[4]Control Producción'!$B$13:$K$406,10,FALSE),"")</f>
        <v>Electro Sumergible</v>
      </c>
      <c r="AL55" s="62" t="str">
        <f t="shared" si="15"/>
        <v>Continua</v>
      </c>
      <c r="AM55" s="62" t="s">
        <v>610</v>
      </c>
      <c r="AN55" s="62" t="s">
        <v>615</v>
      </c>
      <c r="AO55" s="62">
        <f>_xlfn.IFS(L55="Inhibidor de corrosión",T55*Q55/1000,L55="Inhibidor de incrustaciones",T55*Q55/1000,L55="Biocida",T55*Q55/1000,L55="Inhibidor de corrosión/incrustaciones",T55*Q55/1000,L55="Inhibidor de parafinas y asfaltenos",T55*P55/1000,L55="Inhibidor de parafinas",T55*P55/1000,L55="Inhibidor de asfaltenos",T55*P55/1000,L55="Reductor de fricción",T55*P55/1000,L55="Encapsulado",0,L55="Inhibidor de hidratos",VLOOKUP(I55,[4]Intermedia!$B$485:$E$502,4,FALSE),L55="Secuestrante de sulfhídrico",VLOOKUP(I55,[4]Intermedia!$B$485:$E$502,4,FALSE))</f>
        <v>2.5078100000000005</v>
      </c>
      <c r="AP55" s="62">
        <f t="shared" si="4"/>
        <v>2.5099999999999998</v>
      </c>
      <c r="AQ55" s="62">
        <f t="shared" si="5"/>
        <v>20</v>
      </c>
      <c r="AR55" s="62">
        <f t="shared" si="6"/>
        <v>2.5099999999999998</v>
      </c>
      <c r="AS55" s="66">
        <v>0.2</v>
      </c>
      <c r="AT55" s="62" cm="1">
        <f t="array" ref="AT55">IFERROR(ROUND(IF(AL55="Continua",AO55*_xlfn.IFS(AS55=100%,1,AS55=20%,5,AS55=50%,2),IF(AL55="Batch",IF(AM55="M",30,IF(AM55="Q",15,7))*AO55)),0),"")</f>
        <v>13</v>
      </c>
      <c r="AU55" s="62">
        <f t="shared" si="7"/>
        <v>20</v>
      </c>
      <c r="AV55" s="62">
        <f t="shared" si="8"/>
        <v>13</v>
      </c>
      <c r="AW55" s="62" t="s">
        <v>612</v>
      </c>
      <c r="AX55" s="62">
        <v>1</v>
      </c>
      <c r="AY55" s="67">
        <f ca="1">IFERROR(TODAY()-VLOOKUP(H55,[4]IDEF!$A$6:$H$1602,8,FALSE),"S/D")</f>
        <v>2512</v>
      </c>
      <c r="AZ55" s="62" t="str">
        <f>IFERROR(VLOOKUP(H55,'[4]Control Producción'!$B$13:$L$406,11,FALSE),"S/C")</f>
        <v>C</v>
      </c>
      <c r="BA55" s="62" t="str">
        <f t="shared" si="9"/>
        <v>SCB- 01</v>
      </c>
      <c r="BB55" s="62" t="str">
        <f>IFERROR(VLOOKUP(I55,[4]Referencias!$A$2:$Z$800,26,FALSE),"")</f>
        <v>Señal Cerro Bayo</v>
      </c>
      <c r="BC55" s="159" t="s">
        <v>1165</v>
      </c>
      <c r="BD55" s="125" t="str">
        <f t="shared" si="11"/>
        <v>SCB-92aIC5087A</v>
      </c>
    </row>
    <row r="56" spans="1:56" ht="15" customHeight="1" x14ac:dyDescent="0.25">
      <c r="A56" s="62" t="s">
        <v>601</v>
      </c>
      <c r="B56" s="63">
        <v>45261</v>
      </c>
      <c r="C56" s="62" t="s">
        <v>602</v>
      </c>
      <c r="D56" s="62" t="s">
        <v>603</v>
      </c>
      <c r="E56" s="62" t="str">
        <f>IFERROR(VLOOKUP(H56,[4]Referencias!$A$2:$F$671,6,FALSE),"")</f>
        <v>SCB- 01</v>
      </c>
      <c r="F56" s="62">
        <f>IFERROR(VLOOKUP(I56,[4]Referencias!$A$2:$T$800,20,FALSE),"")</f>
        <v>222057</v>
      </c>
      <c r="G56" s="62" t="s">
        <v>604</v>
      </c>
      <c r="H56" s="62" t="s">
        <v>258</v>
      </c>
      <c r="I56" s="62" t="s">
        <v>258</v>
      </c>
      <c r="J56" s="62"/>
      <c r="K56" s="62" t="s">
        <v>605</v>
      </c>
      <c r="L56" s="62" t="str">
        <f>IFERROR(VLOOKUP(M56,[4]Referencias!$X$2:$Y$139,2,FALSE),"")</f>
        <v>Inhibidor de incrustaciones</v>
      </c>
      <c r="M56" s="62" t="s">
        <v>614</v>
      </c>
      <c r="N56" s="62">
        <f>IFERROR(VLOOKUP(M56,[4]Referencias!$K$2:$L$138,2,FALSE),"")</f>
        <v>50601018</v>
      </c>
      <c r="O56" s="62">
        <f>IFERROR(VLOOKUP(I56,'[4]Control Producción'!$B$13:$L$408,4,FALSE),0)</f>
        <v>120</v>
      </c>
      <c r="P56" s="62">
        <f>IFERROR(VLOOKUP(I56,'[4]Control Producción'!$B$13:$L$408,5,FALSE),0)</f>
        <v>4.5599999999999996</v>
      </c>
      <c r="Q56" s="62">
        <f>IFERROR(VLOOKUP(I56,'[4]Control Producción'!$B$13:$L$408,7,FALSE),0)</f>
        <v>115.44</v>
      </c>
      <c r="R56" s="62">
        <f>IFERROR(VLOOKUP(I56,'[4]Control Producción'!$B$13:$L$408,8,FALSE),0)</f>
        <v>303</v>
      </c>
      <c r="S56" s="62">
        <f t="shared" si="0"/>
        <v>2.19</v>
      </c>
      <c r="T56" s="62">
        <v>19</v>
      </c>
      <c r="U56" s="62" t="s">
        <v>606</v>
      </c>
      <c r="V56" s="62" t="s">
        <v>607</v>
      </c>
      <c r="W56" s="62">
        <f t="shared" si="14"/>
        <v>29</v>
      </c>
      <c r="X56" s="62">
        <f>+_xlfn.IFS(BC56="p",0,AL56="Continua",'CM 4600011377 (Producto)'!$H$13,AL56="Batch",VLOOKUP(BD56,'BATCH Total'!$K$2:$M$600,3,FALSE))</f>
        <v>29</v>
      </c>
      <c r="Y56" s="62">
        <f t="shared" si="1"/>
        <v>63.51</v>
      </c>
      <c r="Z56" s="64">
        <f>+IFERROR(IF(BC56="P",0,IF(V56="continua",VLOOKUP(BD56,'KPI Aplicaciones'!$A$9:$H$177,6,FALSE),S56*X56)),0)</f>
        <v>63.800000000000004</v>
      </c>
      <c r="AA56" s="64">
        <f t="shared" si="2"/>
        <v>63.8</v>
      </c>
      <c r="AB56" s="65" t="s">
        <v>219</v>
      </c>
      <c r="AC56" s="62" t="s">
        <v>608</v>
      </c>
      <c r="AD56" s="65">
        <v>44012</v>
      </c>
      <c r="AE56" s="62" t="s">
        <v>613</v>
      </c>
      <c r="AF56" s="62" t="s">
        <v>609</v>
      </c>
      <c r="AG56" s="62"/>
      <c r="AH56" s="62"/>
      <c r="AI56" s="62"/>
      <c r="AJ56" s="62"/>
      <c r="AK56" s="62" t="str">
        <f>IFERROR(VLOOKUP(I56,'[4]Control Producción'!$B$13:$K$406,10,FALSE),"")</f>
        <v>Electro Sumergible</v>
      </c>
      <c r="AL56" s="62" t="str">
        <f t="shared" si="15"/>
        <v>Continua</v>
      </c>
      <c r="AM56" s="62" t="s">
        <v>610</v>
      </c>
      <c r="AN56" s="62" t="s">
        <v>615</v>
      </c>
      <c r="AO56" s="62">
        <f>_xlfn.IFS(L56="Inhibidor de corrosión",T56*Q56/1000,L56="Inhibidor de incrustaciones",T56*Q56/1000,L56="Biocida",T56*Q56/1000,L56="Inhibidor de corrosión/incrustaciones",T56*Q56/1000,L56="Inhibidor de parafinas y asfaltenos",T56*P56/1000,L56="Inhibidor de parafinas",T56*P56/1000,L56="Inhibidor de asfaltenos",T56*P56/1000,L56="Reductor de fricción",T56*P56/1000,L56="Encapsulado",0,L56="Inhibidor de hidratos",VLOOKUP(I56,[4]Intermedia!$B$485:$E$502,4,FALSE),L56="Secuestrante de sulfhídrico",VLOOKUP(I56,[4]Intermedia!$B$485:$E$502,4,FALSE))</f>
        <v>2.1933600000000002</v>
      </c>
      <c r="AP56" s="62">
        <f t="shared" si="4"/>
        <v>2.19</v>
      </c>
      <c r="AQ56" s="62">
        <f t="shared" si="5"/>
        <v>20</v>
      </c>
      <c r="AR56" s="62">
        <f t="shared" si="6"/>
        <v>2.19</v>
      </c>
      <c r="AS56" s="66">
        <v>0.2</v>
      </c>
      <c r="AT56" s="62" cm="1">
        <f t="array" ref="AT56">IFERROR(ROUND(IF(AL56="Continua",AO56*_xlfn.IFS(AS56=100%,1,AS56=20%,5,AS56=50%,2),IF(AL56="Batch",IF(AM56="M",30,IF(AM56="Q",15,7))*AO56)),0),"")</f>
        <v>11</v>
      </c>
      <c r="AU56" s="62">
        <f t="shared" si="7"/>
        <v>20</v>
      </c>
      <c r="AV56" s="62">
        <f t="shared" si="8"/>
        <v>11</v>
      </c>
      <c r="AW56" s="62" t="s">
        <v>612</v>
      </c>
      <c r="AX56" s="62">
        <v>1</v>
      </c>
      <c r="AY56" s="67">
        <f ca="1">IFERROR(TODAY()-VLOOKUP(H56,[4]IDEF!$A$6:$H$1602,8,FALSE),"S/D")</f>
        <v>1951</v>
      </c>
      <c r="AZ56" s="62" t="str">
        <f>IFERROR(VLOOKUP(H56,'[4]Control Producción'!$B$13:$L$406,11,FALSE),"S/C")</f>
        <v>A</v>
      </c>
      <c r="BA56" s="62" t="str">
        <f t="shared" si="9"/>
        <v>SCB- 01</v>
      </c>
      <c r="BB56" s="62" t="str">
        <f>IFERROR(VLOOKUP(I56,[4]Referencias!$A$2:$Z$800,26,FALSE),"")</f>
        <v>Señal Cerro Bayo</v>
      </c>
      <c r="BC56" s="62"/>
      <c r="BD56" s="125" t="str">
        <f t="shared" si="11"/>
        <v>SCB-93aIC5087A</v>
      </c>
    </row>
    <row r="57" spans="1:56" ht="15" customHeight="1" x14ac:dyDescent="0.25">
      <c r="A57" s="62" t="s">
        <v>601</v>
      </c>
      <c r="B57" s="63">
        <v>45261</v>
      </c>
      <c r="C57" s="62" t="s">
        <v>602</v>
      </c>
      <c r="D57" s="62" t="s">
        <v>603</v>
      </c>
      <c r="E57" s="62" t="str">
        <f>IFERROR(VLOOKUP(H57,[4]Referencias!$A$2:$F$671,6,FALSE),"")</f>
        <v>SCB- 01</v>
      </c>
      <c r="F57" s="62">
        <f>IFERROR(VLOOKUP(I57,[4]Referencias!$A$2:$T$800,20,FALSE),"")</f>
        <v>222057</v>
      </c>
      <c r="G57" s="62" t="s">
        <v>604</v>
      </c>
      <c r="H57" s="62" t="s">
        <v>699</v>
      </c>
      <c r="I57" s="62" t="s">
        <v>699</v>
      </c>
      <c r="J57" s="62"/>
      <c r="K57" s="62" t="s">
        <v>605</v>
      </c>
      <c r="L57" s="62" t="str">
        <f>IFERROR(VLOOKUP(M57,[4]Referencias!$X$2:$Y$139,2,FALSE),"")</f>
        <v>Inhibidor de incrustaciones</v>
      </c>
      <c r="M57" s="62" t="s">
        <v>614</v>
      </c>
      <c r="N57" s="62">
        <f>IFERROR(VLOOKUP(M57,[4]Referencias!$K$2:$L$138,2,FALSE),"")</f>
        <v>50601018</v>
      </c>
      <c r="O57" s="62">
        <f>IFERROR(VLOOKUP(I57,'[4]Control Producción'!$B$13:$L$408,4,FALSE),0)</f>
        <v>125</v>
      </c>
      <c r="P57" s="62">
        <f>IFERROR(VLOOKUP(I57,'[4]Control Producción'!$B$13:$L$408,5,FALSE),0)</f>
        <v>3.875</v>
      </c>
      <c r="Q57" s="62">
        <f>IFERROR(VLOOKUP(I57,'[4]Control Producción'!$B$13:$L$408,7,FALSE),0)</f>
        <v>121.125</v>
      </c>
      <c r="R57" s="62">
        <f>IFERROR(VLOOKUP(I57,'[4]Control Producción'!$B$13:$L$408,8,FALSE),0)</f>
        <v>423</v>
      </c>
      <c r="S57" s="62">
        <f t="shared" si="0"/>
        <v>2.66</v>
      </c>
      <c r="T57" s="62">
        <v>22</v>
      </c>
      <c r="U57" s="62" t="s">
        <v>606</v>
      </c>
      <c r="V57" s="62" t="s">
        <v>607</v>
      </c>
      <c r="W57" s="62">
        <f t="shared" si="14"/>
        <v>29</v>
      </c>
      <c r="X57" s="62">
        <f>+_xlfn.IFS(BC57="p",0,AL57="Continua",'CM 4600011377 (Producto)'!$H$13,AL57="Batch",VLOOKUP(BD57,'BATCH Total'!$K$2:$M$600,3,FALSE))</f>
        <v>0</v>
      </c>
      <c r="Y57" s="62">
        <f t="shared" si="1"/>
        <v>77.14</v>
      </c>
      <c r="Z57" s="64">
        <f>+IFERROR(IF(BC57="P",0,IF(V57="continua",VLOOKUP(BD57,'KPI Aplicaciones'!$A$9:$H$177,6,FALSE),S57*X57)),0)</f>
        <v>0</v>
      </c>
      <c r="AA57" s="64">
        <f t="shared" si="2"/>
        <v>0</v>
      </c>
      <c r="AB57" s="65">
        <v>41863</v>
      </c>
      <c r="AC57" s="62" t="s">
        <v>608</v>
      </c>
      <c r="AD57" s="65">
        <v>44624</v>
      </c>
      <c r="AE57" s="62" t="s">
        <v>700</v>
      </c>
      <c r="AF57" s="62"/>
      <c r="AG57" s="62"/>
      <c r="AH57" s="62"/>
      <c r="AI57" s="62"/>
      <c r="AJ57" s="62"/>
      <c r="AK57" s="62" t="str">
        <f>IFERROR(VLOOKUP(I57,'[4]Control Producción'!$B$13:$K$406,10,FALSE),"")</f>
        <v>Electro Sumergible</v>
      </c>
      <c r="AL57" s="62" t="str">
        <f t="shared" si="15"/>
        <v>Continua</v>
      </c>
      <c r="AM57" s="62" t="s">
        <v>610</v>
      </c>
      <c r="AN57" s="62" t="s">
        <v>607</v>
      </c>
      <c r="AO57" s="62">
        <f>_xlfn.IFS(L57="Inhibidor de corrosión",T57*Q57/1000,L57="Inhibidor de incrustaciones",T57*Q57/1000,L57="Biocida",T57*Q57/1000,L57="Inhibidor de corrosión/incrustaciones",T57*Q57/1000,L57="Inhibidor de parafinas y asfaltenos",T57*P57/1000,L57="Inhibidor de parafinas",T57*P57/1000,L57="Inhibidor de asfaltenos",T57*P57/1000,L57="Reductor de fricción",T57*P57/1000,L57="Encapsulado",0,L57="Inhibidor de hidratos",VLOOKUP(I57,[4]Intermedia!$B$485:$E$502,4,FALSE),L57="Secuestrante de sulfhídrico",VLOOKUP(I57,[4]Intermedia!$B$485:$E$502,4,FALSE))</f>
        <v>2.6647500000000002</v>
      </c>
      <c r="AP57" s="62">
        <f t="shared" si="4"/>
        <v>2.66</v>
      </c>
      <c r="AQ57" s="62">
        <f t="shared" si="5"/>
        <v>20</v>
      </c>
      <c r="AR57" s="62">
        <f t="shared" si="6"/>
        <v>2.66</v>
      </c>
      <c r="AS57" s="66">
        <v>0.2</v>
      </c>
      <c r="AT57" s="62" cm="1">
        <f t="array" ref="AT57">IFERROR(ROUND(IF(AL57="Continua",AO57*_xlfn.IFS(AS57=100%,1,AS57=20%,5,AS57=50%,2),IF(AL57="Batch",IF(AM57="M",30,IF(AM57="Q",15,7))*AO57)),0),"")</f>
        <v>13</v>
      </c>
      <c r="AU57" s="62">
        <f t="shared" si="7"/>
        <v>20</v>
      </c>
      <c r="AV57" s="62">
        <f t="shared" si="8"/>
        <v>13</v>
      </c>
      <c r="AW57" s="62" t="s">
        <v>612</v>
      </c>
      <c r="AX57" s="62">
        <v>1</v>
      </c>
      <c r="AY57" s="67">
        <f ca="1">IFERROR(TODAY()-VLOOKUP(H57,[4]IDEF!$A$6:$H$1602,8,FALSE),"S/D")</f>
        <v>2127</v>
      </c>
      <c r="AZ57" s="62" t="str">
        <f>IFERROR(VLOOKUP(H57,'[4]Control Producción'!$B$13:$L$406,11,FALSE),"S/C")</f>
        <v>B</v>
      </c>
      <c r="BA57" s="62" t="str">
        <f t="shared" si="9"/>
        <v>SCB- 01</v>
      </c>
      <c r="BB57" s="62" t="str">
        <f>IFERROR(VLOOKUP(I57,[4]Referencias!$A$2:$Z$800,26,FALSE),"")</f>
        <v>Señal Cerro Bayo</v>
      </c>
      <c r="BC57" s="159" t="s">
        <v>1165</v>
      </c>
      <c r="BD57" s="125" t="str">
        <f t="shared" si="11"/>
        <v>SCB-95aIC5087A</v>
      </c>
    </row>
    <row r="58" spans="1:56" ht="15" customHeight="1" x14ac:dyDescent="0.25">
      <c r="A58" s="62" t="s">
        <v>601</v>
      </c>
      <c r="B58" s="63">
        <v>45261</v>
      </c>
      <c r="C58" s="62" t="s">
        <v>602</v>
      </c>
      <c r="D58" s="62" t="s">
        <v>603</v>
      </c>
      <c r="E58" s="62" t="str">
        <f>IFERROR(VLOOKUP(H58,[4]Referencias!$A$2:$F$671,6,FALSE),"")</f>
        <v>SCB- 01</v>
      </c>
      <c r="F58" s="62">
        <f>IFERROR(VLOOKUP(I58,[4]Referencias!$A$2:$T$800,20,FALSE),"")</f>
        <v>222057</v>
      </c>
      <c r="G58" s="62" t="s">
        <v>604</v>
      </c>
      <c r="H58" s="62" t="s">
        <v>701</v>
      </c>
      <c r="I58" s="62" t="s">
        <v>701</v>
      </c>
      <c r="J58" s="62"/>
      <c r="K58" s="62" t="s">
        <v>605</v>
      </c>
      <c r="L58" s="62" t="str">
        <f>IFERROR(VLOOKUP(M58,[4]Referencias!$X$2:$Y$139,2,FALSE),"")</f>
        <v>Inhibidor de incrustaciones</v>
      </c>
      <c r="M58" s="62" t="s">
        <v>614</v>
      </c>
      <c r="N58" s="62">
        <f>IFERROR(VLOOKUP(M58,[4]Referencias!$K$2:$L$138,2,FALSE),"")</f>
        <v>50601018</v>
      </c>
      <c r="O58" s="62">
        <f>IFERROR(VLOOKUP(I58,'[4]Control Producción'!$B$13:$L$408,4,FALSE),0)</f>
        <v>244</v>
      </c>
      <c r="P58" s="62">
        <f>IFERROR(VLOOKUP(I58,'[4]Control Producción'!$B$13:$L$408,5,FALSE),0)</f>
        <v>5.1239999999999997</v>
      </c>
      <c r="Q58" s="62">
        <f>IFERROR(VLOOKUP(I58,'[4]Control Producción'!$B$13:$L$408,7,FALSE),0)</f>
        <v>238.876</v>
      </c>
      <c r="R58" s="62">
        <f>IFERROR(VLOOKUP(I58,'[4]Control Producción'!$B$13:$L$408,8,FALSE),0)</f>
        <v>46</v>
      </c>
      <c r="S58" s="62">
        <f t="shared" si="0"/>
        <v>1.67</v>
      </c>
      <c r="T58" s="62">
        <v>7</v>
      </c>
      <c r="U58" s="62" t="s">
        <v>606</v>
      </c>
      <c r="V58" s="62" t="s">
        <v>607</v>
      </c>
      <c r="W58" s="62">
        <f t="shared" si="14"/>
        <v>29</v>
      </c>
      <c r="X58" s="62">
        <f>+_xlfn.IFS(BC58="p",0,AL58="Continua",'CM 4600011377 (Producto)'!$H$13,AL58="Batch",VLOOKUP(BD58,'BATCH Total'!$K$2:$M$600,3,FALSE))</f>
        <v>29</v>
      </c>
      <c r="Y58" s="62">
        <f t="shared" si="1"/>
        <v>48.43</v>
      </c>
      <c r="Z58" s="64">
        <f>+IFERROR(IF(BC58="P",0,IF(V58="continua",VLOOKUP(BD58,'KPI Aplicaciones'!$A$9:$H$177,6,FALSE),S58*X58)),0)</f>
        <v>46.400000000000006</v>
      </c>
      <c r="AA58" s="64">
        <f t="shared" si="2"/>
        <v>46.4</v>
      </c>
      <c r="AB58" s="65">
        <v>42933</v>
      </c>
      <c r="AC58" s="62" t="s">
        <v>608</v>
      </c>
      <c r="AD58" s="65">
        <v>44012</v>
      </c>
      <c r="AE58" s="62" t="s">
        <v>613</v>
      </c>
      <c r="AF58" s="62" t="s">
        <v>609</v>
      </c>
      <c r="AG58" s="62"/>
      <c r="AH58" s="62"/>
      <c r="AI58" s="62"/>
      <c r="AJ58" s="62"/>
      <c r="AK58" s="62" t="str">
        <f>IFERROR(VLOOKUP(I58,'[4]Control Producción'!$B$13:$K$406,10,FALSE),"")</f>
        <v>Electro Sumergible</v>
      </c>
      <c r="AL58" s="62" t="str">
        <f t="shared" si="15"/>
        <v>Continua</v>
      </c>
      <c r="AM58" s="62" t="s">
        <v>610</v>
      </c>
      <c r="AN58" s="62" t="s">
        <v>615</v>
      </c>
      <c r="AO58" s="62">
        <f>_xlfn.IFS(L58="Inhibidor de corrosión",T58*Q58/1000,L58="Inhibidor de incrustaciones",T58*Q58/1000,L58="Biocida",T58*Q58/1000,L58="Inhibidor de corrosión/incrustaciones",T58*Q58/1000,L58="Inhibidor de parafinas y asfaltenos",T58*P58/1000,L58="Inhibidor de parafinas",T58*P58/1000,L58="Inhibidor de asfaltenos",T58*P58/1000,L58="Reductor de fricción",T58*P58/1000,L58="Encapsulado",0,L58="Inhibidor de hidratos",VLOOKUP(I58,[4]Intermedia!$B$485:$E$502,4,FALSE),L58="Secuestrante de sulfhídrico",VLOOKUP(I58,[4]Intermedia!$B$485:$E$502,4,FALSE))</f>
        <v>1.672132</v>
      </c>
      <c r="AP58" s="62">
        <f t="shared" si="4"/>
        <v>1.67</v>
      </c>
      <c r="AQ58" s="62">
        <f t="shared" si="5"/>
        <v>20</v>
      </c>
      <c r="AR58" s="62">
        <f t="shared" si="6"/>
        <v>1.67</v>
      </c>
      <c r="AS58" s="66">
        <v>0.2</v>
      </c>
      <c r="AT58" s="62" cm="1">
        <f t="array" ref="AT58">IFERROR(ROUND(IF(AL58="Continua",AO58*_xlfn.IFS(AS58=100%,1,AS58=20%,5,AS58=50%,2),IF(AL58="Batch",IF(AM58="M",30,IF(AM58="Q",15,7))*AO58)),0),"")</f>
        <v>8</v>
      </c>
      <c r="AU58" s="62">
        <f t="shared" si="7"/>
        <v>20</v>
      </c>
      <c r="AV58" s="62">
        <f t="shared" si="8"/>
        <v>8</v>
      </c>
      <c r="AW58" s="62" t="s">
        <v>612</v>
      </c>
      <c r="AX58" s="62">
        <v>1</v>
      </c>
      <c r="AY58" s="67">
        <f ca="1">IFERROR(TODAY()-VLOOKUP(H58,[4]IDEF!$A$6:$H$1602,8,FALSE),"S/D")</f>
        <v>3049</v>
      </c>
      <c r="AZ58" s="62" t="str">
        <f>IFERROR(VLOOKUP(H58,'[4]Control Producción'!$B$13:$L$406,11,FALSE),"S/C")</f>
        <v>A</v>
      </c>
      <c r="BA58" s="62" t="str">
        <f t="shared" si="9"/>
        <v>SCB- 01</v>
      </c>
      <c r="BB58" s="62" t="str">
        <f>IFERROR(VLOOKUP(I58,[4]Referencias!$A$2:$Z$800,26,FALSE),"")</f>
        <v>Señal Cerro Bayo</v>
      </c>
      <c r="BC58" s="62"/>
      <c r="BD58" s="125" t="str">
        <f t="shared" si="11"/>
        <v>SCB-98aIC5087A</v>
      </c>
    </row>
    <row r="59" spans="1:56" ht="15" customHeight="1" x14ac:dyDescent="0.25">
      <c r="A59" s="62" t="s">
        <v>601</v>
      </c>
      <c r="B59" s="63">
        <v>45261</v>
      </c>
      <c r="C59" s="62" t="s">
        <v>602</v>
      </c>
      <c r="D59" s="62" t="s">
        <v>603</v>
      </c>
      <c r="E59" s="62" t="str">
        <f>IFERROR(VLOOKUP(H59,[4]Referencias!$A$2:$F$671,6,FALSE),"")</f>
        <v>SCB- 01</v>
      </c>
      <c r="F59" s="62">
        <f>IFERROR(VLOOKUP(I59,[4]Referencias!$A$2:$T$800,20,FALSE),"")</f>
        <v>222057</v>
      </c>
      <c r="G59" s="62" t="s">
        <v>604</v>
      </c>
      <c r="H59" s="62" t="s">
        <v>702</v>
      </c>
      <c r="I59" s="62" t="s">
        <v>702</v>
      </c>
      <c r="J59" s="62"/>
      <c r="K59" s="62" t="s">
        <v>605</v>
      </c>
      <c r="L59" s="62" t="str">
        <f>IFERROR(VLOOKUP(M59,[4]Referencias!$X$2:$Y$139,2,FALSE),"")</f>
        <v>Inhibidor de incrustaciones</v>
      </c>
      <c r="M59" s="62" t="s">
        <v>695</v>
      </c>
      <c r="N59" s="62">
        <f>IFERROR(VLOOKUP(M59,[4]Referencias!$K$2:$L$138,2,FALSE),"")</f>
        <v>1000568102</v>
      </c>
      <c r="O59" s="62">
        <f>IFERROR(VLOOKUP(I59,'[4]Control Producción'!$B$13:$L$408,4,FALSE),0)</f>
        <v>48</v>
      </c>
      <c r="P59" s="62">
        <f>IFERROR(VLOOKUP(I59,'[4]Control Producción'!$B$13:$L$408,5,FALSE),0)</f>
        <v>2.4</v>
      </c>
      <c r="Q59" s="62">
        <f>IFERROR(VLOOKUP(I59,'[4]Control Producción'!$B$13:$L$408,7,FALSE),0)</f>
        <v>45.6</v>
      </c>
      <c r="R59" s="62">
        <f>IFERROR(VLOOKUP(I59,'[4]Control Producción'!$B$13:$L$408,8,FALSE),0)</f>
        <v>1076</v>
      </c>
      <c r="S59" s="62">
        <f t="shared" si="0"/>
        <v>5.65</v>
      </c>
      <c r="T59" s="62">
        <v>124</v>
      </c>
      <c r="U59" s="62" t="s">
        <v>606</v>
      </c>
      <c r="V59" s="62" t="s">
        <v>607</v>
      </c>
      <c r="W59" s="62">
        <f t="shared" si="14"/>
        <v>29</v>
      </c>
      <c r="X59" s="62">
        <f>+_xlfn.IFS(BC59="p",0,AL59="Continua",'CM 4600011377 (Producto)'!$H$13,AL59="Batch",VLOOKUP(BD59,'BATCH Total'!$K$2:$M$600,3,FALSE))</f>
        <v>29</v>
      </c>
      <c r="Y59" s="62">
        <f t="shared" si="1"/>
        <v>163.85000000000002</v>
      </c>
      <c r="Z59" s="64">
        <f>+IFERROR(IF(BC59="P",0,IF(V59="continua",VLOOKUP(BD59,'KPI Aplicaciones'!$A$9:$H$177,6,FALSE),S59*X59)),0)</f>
        <v>108.26666666666667</v>
      </c>
      <c r="AA59" s="64">
        <f t="shared" si="2"/>
        <v>108.27</v>
      </c>
      <c r="AB59" s="65">
        <v>44315</v>
      </c>
      <c r="AC59" s="62" t="s">
        <v>608</v>
      </c>
      <c r="AD59" s="65">
        <v>44315</v>
      </c>
      <c r="AE59" s="62" t="s">
        <v>703</v>
      </c>
      <c r="AF59" s="62" t="s">
        <v>609</v>
      </c>
      <c r="AG59" s="62"/>
      <c r="AH59" s="62"/>
      <c r="AI59" s="62"/>
      <c r="AJ59" s="62"/>
      <c r="AK59" s="62" t="str">
        <f>IFERROR(VLOOKUP(I59,'[4]Control Producción'!$B$13:$K$406,10,FALSE),"")</f>
        <v>Bombeo Mecánico</v>
      </c>
      <c r="AL59" s="62" t="str">
        <f t="shared" si="15"/>
        <v>Continua</v>
      </c>
      <c r="AM59" s="62" t="s">
        <v>610</v>
      </c>
      <c r="AN59" s="62" t="s">
        <v>611</v>
      </c>
      <c r="AO59" s="62">
        <f>_xlfn.IFS(L59="Inhibidor de corrosión",T59*Q59/1000,L59="Inhibidor de incrustaciones",T59*Q59/1000,L59="Biocida",T59*Q59/1000,L59="Inhibidor de corrosión/incrustaciones",T59*Q59/1000,L59="Inhibidor de parafinas y asfaltenos",T59*P59/1000,L59="Inhibidor de parafinas",T59*P59/1000,L59="Inhibidor de asfaltenos",T59*P59/1000,L59="Reductor de fricción",T59*P59/1000,L59="Encapsulado",0,L59="Inhibidor de hidratos",VLOOKUP(I59,[4]Intermedia!$B$485:$E$502,4,FALSE),L59="Secuestrante de sulfhídrico",VLOOKUP(I59,[4]Intermedia!$B$485:$E$502,4,FALSE))</f>
        <v>5.6544000000000008</v>
      </c>
      <c r="AP59" s="62">
        <f t="shared" si="4"/>
        <v>5.65</v>
      </c>
      <c r="AQ59" s="62">
        <f t="shared" si="5"/>
        <v>20</v>
      </c>
      <c r="AR59" s="62">
        <f t="shared" si="6"/>
        <v>5.65</v>
      </c>
      <c r="AS59" s="66">
        <v>1</v>
      </c>
      <c r="AT59" s="62" cm="1">
        <f t="array" ref="AT59">IFERROR(ROUND(IF(AL59="Continua",AO59*_xlfn.IFS(AS59=100%,1,AS59=20%,5,AS59=50%,2),IF(AL59="Batch",IF(AM59="M",30,IF(AM59="Q",15,7))*AO59)),0),"")</f>
        <v>6</v>
      </c>
      <c r="AU59" s="62">
        <f t="shared" si="7"/>
        <v>20</v>
      </c>
      <c r="AV59" s="62">
        <f t="shared" si="8"/>
        <v>6</v>
      </c>
      <c r="AW59" s="62" t="s">
        <v>612</v>
      </c>
      <c r="AX59" s="62">
        <v>1</v>
      </c>
      <c r="AY59" s="67">
        <f ca="1">IFERROR(TODAY()-VLOOKUP(H59,[4]IDEF!$A$6:$H$1602,8,FALSE),"S/D")</f>
        <v>1609</v>
      </c>
      <c r="AZ59" s="62" t="str">
        <f>IFERROR(VLOOKUP(H59,'[4]Control Producción'!$B$13:$L$406,11,FALSE),"S/C")</f>
        <v>B</v>
      </c>
      <c r="BA59" s="62" t="str">
        <f t="shared" si="9"/>
        <v>SCB- 01</v>
      </c>
      <c r="BB59" s="62" t="str">
        <f>IFERROR(VLOOKUP(I59,[4]Referencias!$A$2:$Z$800,26,FALSE),"")</f>
        <v>Señal Cerro Bayo</v>
      </c>
      <c r="BC59" s="62"/>
      <c r="BD59" s="125" t="str">
        <f t="shared" si="11"/>
        <v>SCB-107aIC5091</v>
      </c>
    </row>
    <row r="60" spans="1:56" ht="15" customHeight="1" x14ac:dyDescent="0.25">
      <c r="A60" s="62" t="s">
        <v>601</v>
      </c>
      <c r="B60" s="63">
        <v>45261</v>
      </c>
      <c r="C60" s="62" t="s">
        <v>602</v>
      </c>
      <c r="D60" s="62" t="s">
        <v>603</v>
      </c>
      <c r="E60" s="62" t="str">
        <f>IFERROR(VLOOKUP(H60,[4]Referencias!$A$2:$F$671,6,FALSE),"")</f>
        <v>SP- 01</v>
      </c>
      <c r="F60" s="62">
        <f>IFERROR(VLOOKUP(I60,[4]Referencias!$A$2:$T$800,20,FALSE),"")</f>
        <v>222052</v>
      </c>
      <c r="G60" s="62" t="s">
        <v>604</v>
      </c>
      <c r="H60" s="62" t="s">
        <v>704</v>
      </c>
      <c r="I60" s="62" t="s">
        <v>704</v>
      </c>
      <c r="J60" s="62"/>
      <c r="K60" s="62" t="s">
        <v>605</v>
      </c>
      <c r="L60" s="62" t="str">
        <f>IFERROR(VLOOKUP(M60,[4]Referencias!$X$2:$Y$139,2,FALSE),"")</f>
        <v>Inhibidor de incrustaciones</v>
      </c>
      <c r="M60" s="62" t="s">
        <v>614</v>
      </c>
      <c r="N60" s="62">
        <f>IFERROR(VLOOKUP(M60,[4]Referencias!$K$2:$L$138,2,FALSE),"")</f>
        <v>50601018</v>
      </c>
      <c r="O60" s="62">
        <f>IFERROR(VLOOKUP(I60,'[4]Control Producción'!$B$13:$L$408,4,FALSE),0)</f>
        <v>169.8</v>
      </c>
      <c r="P60" s="62">
        <f>IFERROR(VLOOKUP(I60,'[4]Control Producción'!$B$13:$L$408,5,FALSE),0)</f>
        <v>1.8680000000000001</v>
      </c>
      <c r="Q60" s="62">
        <f>IFERROR(VLOOKUP(I60,'[4]Control Producción'!$B$13:$L$408,7,FALSE),0)</f>
        <v>167.93199999999999</v>
      </c>
      <c r="R60" s="62">
        <f>IFERROR(VLOOKUP(I60,'[4]Control Producción'!$B$13:$L$408,8,FALSE),0)</f>
        <v>100</v>
      </c>
      <c r="S60" s="62">
        <f t="shared" si="0"/>
        <v>1.68</v>
      </c>
      <c r="T60" s="62">
        <v>10</v>
      </c>
      <c r="U60" s="62" t="s">
        <v>606</v>
      </c>
      <c r="V60" s="62" t="s">
        <v>607</v>
      </c>
      <c r="W60" s="62">
        <f t="shared" si="14"/>
        <v>29</v>
      </c>
      <c r="X60" s="62">
        <f>+_xlfn.IFS(BC60="p",0,AL60="Continua",'CM 4600011377 (Producto)'!$H$13,AL60="Batch",VLOOKUP(BD60,'BATCH Total'!$K$2:$M$600,3,FALSE))</f>
        <v>29</v>
      </c>
      <c r="Y60" s="62">
        <f t="shared" si="1"/>
        <v>48.72</v>
      </c>
      <c r="Z60" s="64">
        <f>+IFERROR(IF(BC60="P",0,IF(V60="continua",VLOOKUP(BD60,'KPI Aplicaciones'!$A$9:$H$177,6,FALSE),S60*X60)),0)</f>
        <v>32.728571428571428</v>
      </c>
      <c r="AA60" s="64">
        <f t="shared" si="2"/>
        <v>32.729999999999997</v>
      </c>
      <c r="AB60" s="65">
        <v>40952</v>
      </c>
      <c r="AC60" s="62" t="s">
        <v>608</v>
      </c>
      <c r="AD60" s="65">
        <v>44012</v>
      </c>
      <c r="AE60" s="62" t="s">
        <v>613</v>
      </c>
      <c r="AF60" s="62" t="s">
        <v>609</v>
      </c>
      <c r="AG60" s="62"/>
      <c r="AH60" s="62"/>
      <c r="AI60" s="62"/>
      <c r="AJ60" s="62"/>
      <c r="AK60" s="62" t="str">
        <f>IFERROR(VLOOKUP(I60,'[4]Control Producción'!$B$13:$K$406,10,FALSE),"")</f>
        <v>Electro Sumergible</v>
      </c>
      <c r="AL60" s="62" t="str">
        <f t="shared" si="15"/>
        <v>Continua</v>
      </c>
      <c r="AM60" s="62" t="s">
        <v>610</v>
      </c>
      <c r="AN60" s="62" t="s">
        <v>615</v>
      </c>
      <c r="AO60" s="62">
        <f>_xlfn.IFS(L60="Inhibidor de corrosión",T60*Q60/1000,L60="Inhibidor de incrustaciones",T60*Q60/1000,L60="Biocida",T60*Q60/1000,L60="Inhibidor de corrosión/incrustaciones",T60*Q60/1000,L60="Inhibidor de parafinas y asfaltenos",T60*P60/1000,L60="Inhibidor de parafinas",T60*P60/1000,L60="Inhibidor de asfaltenos",T60*P60/1000,L60="Reductor de fricción",T60*P60/1000,L60="Encapsulado",0,L60="Inhibidor de hidratos",VLOOKUP(I60,[4]Intermedia!$B$485:$E$502,4,FALSE),L60="Secuestrante de sulfhídrico",VLOOKUP(I60,[4]Intermedia!$B$485:$E$502,4,FALSE))</f>
        <v>1.6793199999999999</v>
      </c>
      <c r="AP60" s="62">
        <f t="shared" si="4"/>
        <v>1.68</v>
      </c>
      <c r="AQ60" s="62">
        <f t="shared" si="5"/>
        <v>20</v>
      </c>
      <c r="AR60" s="62">
        <f t="shared" si="6"/>
        <v>1.68</v>
      </c>
      <c r="AS60" s="66">
        <v>0.2</v>
      </c>
      <c r="AT60" s="62" cm="1">
        <f t="array" ref="AT60">IFERROR(ROUND(IF(AL60="Continua",AO60*_xlfn.IFS(AS60=100%,1,AS60=20%,5,AS60=50%,2),IF(AL60="Batch",IF(AM60="M",30,IF(AM60="Q",15,7))*AO60)),0),"")</f>
        <v>8</v>
      </c>
      <c r="AU60" s="62">
        <f t="shared" si="7"/>
        <v>20</v>
      </c>
      <c r="AV60" s="62">
        <f t="shared" si="8"/>
        <v>8</v>
      </c>
      <c r="AW60" s="62" t="s">
        <v>629</v>
      </c>
      <c r="AX60" s="62">
        <v>1</v>
      </c>
      <c r="AY60" s="67">
        <f ca="1">IFERROR(TODAY()-VLOOKUP(H60,[4]IDEF!$A$6:$H$1602,8,FALSE),"S/D")</f>
        <v>2889</v>
      </c>
      <c r="AZ60" s="62" t="str">
        <f>IFERROR(VLOOKUP(H60,'[4]Control Producción'!$B$13:$L$406,11,FALSE),"S/C")</f>
        <v>C</v>
      </c>
      <c r="BA60" s="62" t="str">
        <f t="shared" si="9"/>
        <v>SP- 01</v>
      </c>
      <c r="BB60" s="62" t="str">
        <f>IFERROR(VLOOKUP(I60,[4]Referencias!$A$2:$Z$800,26,FALSE),"")</f>
        <v>Señal Picada</v>
      </c>
      <c r="BC60" s="62"/>
      <c r="BD60" s="125" t="str">
        <f t="shared" si="11"/>
        <v>SP-0287[00]aIC5087A</v>
      </c>
    </row>
    <row r="61" spans="1:56" ht="15" customHeight="1" x14ac:dyDescent="0.25">
      <c r="A61" s="62" t="s">
        <v>601</v>
      </c>
      <c r="B61" s="63">
        <v>45261</v>
      </c>
      <c r="C61" s="62" t="s">
        <v>602</v>
      </c>
      <c r="D61" s="62" t="s">
        <v>603</v>
      </c>
      <c r="E61" s="62" t="str">
        <f>IFERROR(VLOOKUP(H61,[4]Referencias!$A$2:$F$671,6,FALSE),"")</f>
        <v>SP- 01</v>
      </c>
      <c r="F61" s="62">
        <f>IFERROR(VLOOKUP(I61,[4]Referencias!$A$2:$T$800,20,FALSE),"")</f>
        <v>222052</v>
      </c>
      <c r="G61" s="62" t="s">
        <v>604</v>
      </c>
      <c r="H61" s="62" t="s">
        <v>705</v>
      </c>
      <c r="I61" s="62" t="s">
        <v>705</v>
      </c>
      <c r="J61" s="62"/>
      <c r="K61" s="62" t="s">
        <v>605</v>
      </c>
      <c r="L61" s="62" t="str">
        <f>IFERROR(VLOOKUP(M61,[4]Referencias!$X$2:$Y$139,2,FALSE),"")</f>
        <v>Inhibidor de corrosión</v>
      </c>
      <c r="M61" s="62" t="s">
        <v>59</v>
      </c>
      <c r="N61" s="62">
        <f>IFERROR(VLOOKUP(M61,[4]Referencias!$K$2:$L$138,2,FALSE),"")</f>
        <v>1000232729</v>
      </c>
      <c r="O61" s="62">
        <f>IFERROR(VLOOKUP(I61,'[4]Control Producción'!$B$13:$L$408,4,FALSE),0)</f>
        <v>38.700000000000003</v>
      </c>
      <c r="P61" s="62">
        <f>IFERROR(VLOOKUP(I61,'[4]Control Producción'!$B$13:$L$408,5,FALSE),0)</f>
        <v>4.9539999999999997</v>
      </c>
      <c r="Q61" s="62">
        <f>IFERROR(VLOOKUP(I61,'[4]Control Producción'!$B$13:$L$408,7,FALSE),0)</f>
        <v>33.746000000000002</v>
      </c>
      <c r="R61" s="62">
        <f>IFERROR(VLOOKUP(I61,'[4]Control Producción'!$B$13:$L$408,8,FALSE),0)</f>
        <v>200</v>
      </c>
      <c r="S61" s="62">
        <f t="shared" si="0"/>
        <v>3.71</v>
      </c>
      <c r="T61" s="62">
        <v>110</v>
      </c>
      <c r="U61" s="62" t="s">
        <v>606</v>
      </c>
      <c r="V61" s="62" t="s">
        <v>607</v>
      </c>
      <c r="W61" s="62">
        <f t="shared" si="14"/>
        <v>29</v>
      </c>
      <c r="X61" s="62">
        <f>+_xlfn.IFS(BC61="p",0,AL61="Continua",'CM 4600011377 (Producto)'!$H$13,AL61="Batch",VLOOKUP(BD61,'BATCH Total'!$K$2:$M$600,3,FALSE))</f>
        <v>29</v>
      </c>
      <c r="Y61" s="62">
        <f t="shared" si="1"/>
        <v>107.59</v>
      </c>
      <c r="Z61" s="64">
        <f>+IFERROR(IF(BC61="P",0,IF(V61="continua",VLOOKUP(BD61,'KPI Aplicaciones'!$A$9:$H$177,6,FALSE),S61*X61)),0)</f>
        <v>113.28125</v>
      </c>
      <c r="AA61" s="64">
        <f t="shared" si="2"/>
        <v>113.28</v>
      </c>
      <c r="AB61" s="65">
        <v>40501</v>
      </c>
      <c r="AC61" s="62" t="s">
        <v>608</v>
      </c>
      <c r="AD61" s="65">
        <v>44092</v>
      </c>
      <c r="AE61" s="62" t="s">
        <v>706</v>
      </c>
      <c r="AF61" s="62"/>
      <c r="AG61" s="62"/>
      <c r="AH61" s="62"/>
      <c r="AI61" s="62"/>
      <c r="AJ61" s="62"/>
      <c r="AK61" s="62" t="str">
        <f>IFERROR(VLOOKUP(I61,'[4]Control Producción'!$B$13:$K$406,10,FALSE),"")</f>
        <v>Cavidad Progresiva</v>
      </c>
      <c r="AL61" s="62" t="str">
        <f t="shared" si="15"/>
        <v>Continua</v>
      </c>
      <c r="AM61" s="62" t="s">
        <v>610</v>
      </c>
      <c r="AN61" s="62" t="s">
        <v>611</v>
      </c>
      <c r="AO61" s="62">
        <f>_xlfn.IFS(L61="Inhibidor de corrosión",T61*Q61/1000,L61="Inhibidor de incrustaciones",T61*Q61/1000,L61="Biocida",T61*Q61/1000,L61="Inhibidor de corrosión/incrustaciones",T61*Q61/1000,L61="Inhibidor de parafinas y asfaltenos",T61*P61/1000,L61="Inhibidor de parafinas",T61*P61/1000,L61="Inhibidor de asfaltenos",T61*P61/1000,L61="Reductor de fricción",T61*P61/1000,L61="Encapsulado",0,L61="Inhibidor de hidratos",VLOOKUP(I61,[4]Intermedia!$B$485:$E$502,4,FALSE),L61="Secuestrante de sulfhídrico",VLOOKUP(I61,[4]Intermedia!$B$485:$E$502,4,FALSE))</f>
        <v>3.7120600000000006</v>
      </c>
      <c r="AP61" s="62">
        <f t="shared" si="4"/>
        <v>3.71</v>
      </c>
      <c r="AQ61" s="62">
        <f t="shared" si="5"/>
        <v>20</v>
      </c>
      <c r="AR61" s="62">
        <f t="shared" si="6"/>
        <v>3.71</v>
      </c>
      <c r="AS61" s="66">
        <v>1</v>
      </c>
      <c r="AT61" s="62" cm="1">
        <f t="array" ref="AT61">IFERROR(ROUND(IF(AL61="Continua",AO61*_xlfn.IFS(AS61=100%,1,AS61=20%,5,AS61=50%,2),IF(AL61="Batch",IF(AM61="M",30,IF(AM61="Q",15,7))*AO61)),0),"")</f>
        <v>4</v>
      </c>
      <c r="AU61" s="62">
        <f t="shared" si="7"/>
        <v>20</v>
      </c>
      <c r="AV61" s="62">
        <f t="shared" si="8"/>
        <v>4</v>
      </c>
      <c r="AW61" s="62" t="s">
        <v>629</v>
      </c>
      <c r="AX61" s="62">
        <v>1</v>
      </c>
      <c r="AY61" s="67">
        <f ca="1">IFERROR(TODAY()-VLOOKUP(H61,[4]IDEF!$A$6:$H$1602,8,FALSE),"S/D")</f>
        <v>3148</v>
      </c>
      <c r="AZ61" s="62" t="str">
        <f>IFERROR(VLOOKUP(H61,'[4]Control Producción'!$B$13:$L$406,11,FALSE),"S/C")</f>
        <v>A</v>
      </c>
      <c r="BA61" s="62" t="str">
        <f t="shared" si="9"/>
        <v>SP- 01</v>
      </c>
      <c r="BB61" s="62" t="str">
        <f>IFERROR(VLOOKUP(I61,[4]Referencias!$A$2:$Z$800,26,FALSE),"")</f>
        <v>Señal Picada</v>
      </c>
      <c r="BC61" s="62"/>
      <c r="BD61" s="125" t="str">
        <f t="shared" si="11"/>
        <v>SP-18a(I)CY51W</v>
      </c>
    </row>
    <row r="62" spans="1:56" ht="15" customHeight="1" x14ac:dyDescent="0.25">
      <c r="A62" s="62" t="s">
        <v>601</v>
      </c>
      <c r="B62" s="63">
        <v>45261</v>
      </c>
      <c r="C62" s="62" t="s">
        <v>602</v>
      </c>
      <c r="D62" s="62" t="s">
        <v>603</v>
      </c>
      <c r="E62" s="62" t="str">
        <f>IFERROR(VLOOKUP(H62,[4]Referencias!$A$2:$F$671,6,FALSE),"")</f>
        <v>SP- 01</v>
      </c>
      <c r="F62" s="62">
        <f>IFERROR(VLOOKUP(I62,[4]Referencias!$A$2:$T$800,20,FALSE),"")</f>
        <v>222052</v>
      </c>
      <c r="G62" s="62" t="s">
        <v>604</v>
      </c>
      <c r="H62" s="62" t="s">
        <v>93</v>
      </c>
      <c r="I62" s="62" t="s">
        <v>93</v>
      </c>
      <c r="J62" s="62"/>
      <c r="K62" s="62" t="s">
        <v>605</v>
      </c>
      <c r="L62" s="62" t="str">
        <f>IFERROR(VLOOKUP(M62,[4]Referencias!$X$2:$Y$139,2,FALSE),"")</f>
        <v>Encapsulado</v>
      </c>
      <c r="M62" s="62" t="s">
        <v>707</v>
      </c>
      <c r="N62" s="62" t="str">
        <f>IFERROR(VLOOKUP(M62,[4]Referencias!$K$2:$L$138,2,FALSE),"")</f>
        <v/>
      </c>
      <c r="O62" s="62">
        <f>IFERROR(VLOOKUP(I62,'[4]Control Producción'!$B$13:$L$408,4,FALSE),0)</f>
        <v>120</v>
      </c>
      <c r="P62" s="62">
        <f>IFERROR(VLOOKUP(I62,'[4]Control Producción'!$B$13:$L$408,5,FALSE),0)</f>
        <v>2.76</v>
      </c>
      <c r="Q62" s="62">
        <f>IFERROR(VLOOKUP(I62,'[4]Control Producción'!$B$13:$L$408,7,FALSE),0)</f>
        <v>117.24</v>
      </c>
      <c r="R62" s="62">
        <f>IFERROR(VLOOKUP(I62,'[4]Control Producción'!$B$13:$L$408,8,FALSE),0)</f>
        <v>50</v>
      </c>
      <c r="S62" s="62">
        <f t="shared" si="0"/>
        <v>0</v>
      </c>
      <c r="T62" s="62"/>
      <c r="U62" s="62" t="s">
        <v>708</v>
      </c>
      <c r="V62" s="62" t="s">
        <v>607</v>
      </c>
      <c r="W62" s="62">
        <f t="shared" si="14"/>
        <v>29</v>
      </c>
      <c r="X62" s="62">
        <f>+_xlfn.IFS(BC62="p",0,AL62="Continua",'CM 4600011377 (Producto)'!$H$13,AL62="Batch",VLOOKUP(BD62,'BATCH Total'!$K$2:$M$600,3,FALSE))</f>
        <v>29</v>
      </c>
      <c r="Y62" s="62">
        <f t="shared" si="1"/>
        <v>0</v>
      </c>
      <c r="Z62" s="64">
        <f>+IFERROR(IF(BC62="P",0,IF(V62="continua",VLOOKUP(BD62,'KPI Aplicaciones'!$A$9:$H$177,6,FALSE),S62*X62)),0)</f>
        <v>0</v>
      </c>
      <c r="AA62" s="64" t="str">
        <f t="shared" si="2"/>
        <v/>
      </c>
      <c r="AB62" s="65">
        <v>41023</v>
      </c>
      <c r="AC62" s="62" t="s">
        <v>608</v>
      </c>
      <c r="AD62" s="65">
        <v>43003</v>
      </c>
      <c r="AE62" s="69" t="s">
        <v>709</v>
      </c>
      <c r="AF62" s="62" t="s">
        <v>609</v>
      </c>
      <c r="AG62" s="62" t="s">
        <v>710</v>
      </c>
      <c r="AH62" s="62">
        <v>1</v>
      </c>
      <c r="AI62" s="65">
        <v>43004</v>
      </c>
      <c r="AJ62" s="62"/>
      <c r="AK62" s="62" t="str">
        <f>IFERROR(VLOOKUP(I62,'[4]Control Producción'!$B$13:$K$406,10,FALSE),"")</f>
        <v>Electro Sumergible</v>
      </c>
      <c r="AL62" s="62" t="str">
        <f t="shared" si="15"/>
        <v>Continua</v>
      </c>
      <c r="AM62" s="62" t="s">
        <v>610</v>
      </c>
      <c r="AN62" s="62" t="s">
        <v>711</v>
      </c>
      <c r="AO62" s="62">
        <f>_xlfn.IFS(L62="Inhibidor de corrosión",T62*Q62/1000,L62="Inhibidor de incrustaciones",T62*Q62/1000,L62="Biocida",T62*Q62/1000,L62="Inhibidor de corrosión/incrustaciones",T62*Q62/1000,L62="Inhibidor de parafinas y asfaltenos",T62*P62/1000,L62="Inhibidor de parafinas",T62*P62/1000,L62="Inhibidor de asfaltenos",T62*P62/1000,L62="Reductor de fricción",T62*P62/1000,L62="Encapsulado",0,L62="Inhibidor de hidratos",VLOOKUP(I62,[4]Intermedia!$B$485:$E$502,4,FALSE),L62="Secuestrante de sulfhídrico",VLOOKUP(I62,[4]Intermedia!$B$485:$E$502,4,FALSE))</f>
        <v>0</v>
      </c>
      <c r="AP62" s="62">
        <f t="shared" si="4"/>
        <v>0</v>
      </c>
      <c r="AQ62" s="62">
        <f t="shared" si="5"/>
        <v>20</v>
      </c>
      <c r="AR62" s="62">
        <f t="shared" si="6"/>
        <v>0</v>
      </c>
      <c r="AS62" s="66">
        <v>0.2</v>
      </c>
      <c r="AT62" s="62" cm="1">
        <f t="array" ref="AT62">IFERROR(ROUND(IF(AL62="Continua",AO62*_xlfn.IFS(AS62=100%,1,AS62=20%,5,AS62=50%,2),IF(AL62="Batch",IF(AM62="M",30,IF(AM62="Q",15,7))*AO62)),0),"")</f>
        <v>0</v>
      </c>
      <c r="AU62" s="62">
        <f t="shared" si="7"/>
        <v>20</v>
      </c>
      <c r="AV62" s="62">
        <f t="shared" si="8"/>
        <v>0</v>
      </c>
      <c r="AW62" s="62" t="s">
        <v>629</v>
      </c>
      <c r="AX62" s="62">
        <v>1</v>
      </c>
      <c r="AY62" s="67">
        <f ca="1">IFERROR(TODAY()-VLOOKUP(H62,[4]IDEF!$A$6:$H$1602,8,FALSE),"S/D")</f>
        <v>2285</v>
      </c>
      <c r="AZ62" s="62" t="str">
        <f>IFERROR(VLOOKUP(H62,'[4]Control Producción'!$B$13:$L$406,11,FALSE),"S/C")</f>
        <v>A</v>
      </c>
      <c r="BA62" s="62" t="str">
        <f t="shared" si="9"/>
        <v>SP- 01</v>
      </c>
      <c r="BB62" s="62" t="str">
        <f>IFERROR(VLOOKUP(I62,[4]Referencias!$A$2:$Z$800,26,FALSE),"")</f>
        <v>Señal Picada</v>
      </c>
      <c r="BC62" s="62"/>
      <c r="BD62" s="125" t="str">
        <f t="shared" ref="BD62:BD125" si="16">+CONCATENATE(I62,M62)</f>
        <v>SP-23Encapsulado</v>
      </c>
    </row>
    <row r="63" spans="1:56" ht="15" customHeight="1" x14ac:dyDescent="0.25">
      <c r="A63" s="62" t="s">
        <v>601</v>
      </c>
      <c r="B63" s="63">
        <v>45261</v>
      </c>
      <c r="C63" s="62" t="s">
        <v>602</v>
      </c>
      <c r="D63" s="62" t="s">
        <v>603</v>
      </c>
      <c r="E63" s="62" t="str">
        <f>IFERROR(VLOOKUP(H63,[4]Referencias!$A$2:$F$671,6,FALSE),"")</f>
        <v>SP- 01</v>
      </c>
      <c r="F63" s="62">
        <f>IFERROR(VLOOKUP(I63,[4]Referencias!$A$2:$T$800,20,FALSE),"")</f>
        <v>222052</v>
      </c>
      <c r="G63" s="62" t="s">
        <v>604</v>
      </c>
      <c r="H63" s="62" t="s">
        <v>111</v>
      </c>
      <c r="I63" s="62" t="s">
        <v>111</v>
      </c>
      <c r="J63" s="62"/>
      <c r="K63" s="62" t="s">
        <v>605</v>
      </c>
      <c r="L63" s="62" t="str">
        <f>IFERROR(VLOOKUP(M63,[4]Referencias!$X$2:$Y$139,2,FALSE),"")</f>
        <v>Inhibidor de incrustaciones</v>
      </c>
      <c r="M63" s="62" t="s">
        <v>695</v>
      </c>
      <c r="N63" s="62">
        <f>IFERROR(VLOOKUP(M63,[4]Referencias!$K$2:$L$138,2,FALSE),"")</f>
        <v>1000568102</v>
      </c>
      <c r="O63" s="62">
        <f>IFERROR(VLOOKUP(I63,'[4]Control Producción'!$B$13:$L$408,4,FALSE),0)</f>
        <v>179</v>
      </c>
      <c r="P63" s="62">
        <f>IFERROR(VLOOKUP(I63,'[4]Control Producción'!$B$13:$L$408,5,FALSE),0)</f>
        <v>1.79</v>
      </c>
      <c r="Q63" s="62">
        <f>IFERROR(VLOOKUP(I63,'[4]Control Producción'!$B$13:$L$408,7,FALSE),0)</f>
        <v>177.21</v>
      </c>
      <c r="R63" s="62">
        <f>IFERROR(VLOOKUP(I63,'[4]Control Producción'!$B$13:$L$408,8,FALSE),0)</f>
        <v>100</v>
      </c>
      <c r="S63" s="62">
        <f t="shared" si="0"/>
        <v>1.77</v>
      </c>
      <c r="T63" s="62">
        <v>10</v>
      </c>
      <c r="U63" s="62" t="s">
        <v>606</v>
      </c>
      <c r="V63" s="62" t="s">
        <v>607</v>
      </c>
      <c r="W63" s="62">
        <f t="shared" si="14"/>
        <v>29</v>
      </c>
      <c r="X63" s="62">
        <f>+_xlfn.IFS(BC63="p",0,AL63="Continua",'CM 4600011377 (Producto)'!$H$13,AL63="Batch",VLOOKUP(BD63,'BATCH Total'!$K$2:$M$600,3,FALSE))</f>
        <v>29</v>
      </c>
      <c r="Y63" s="62">
        <f t="shared" si="1"/>
        <v>51.33</v>
      </c>
      <c r="Z63" s="64">
        <f>+IFERROR(IF(BC63="P",0,IF(V63="continua",VLOOKUP(BD63,'KPI Aplicaciones'!$A$9:$H$177,6,FALSE),S63*X63)),0)</f>
        <v>47.366666666666674</v>
      </c>
      <c r="AA63" s="64">
        <f t="shared" si="2"/>
        <v>47.37</v>
      </c>
      <c r="AB63" s="65">
        <v>42770</v>
      </c>
      <c r="AC63" s="62" t="s">
        <v>608</v>
      </c>
      <c r="AD63" s="65">
        <v>44957</v>
      </c>
      <c r="AE63" s="62" t="s">
        <v>1020</v>
      </c>
      <c r="AF63" s="62" t="s">
        <v>609</v>
      </c>
      <c r="AG63" s="62"/>
      <c r="AH63" s="62"/>
      <c r="AI63" s="62"/>
      <c r="AJ63" s="62"/>
      <c r="AK63" s="62" t="str">
        <f>IFERROR(VLOOKUP(I63,'[4]Control Producción'!$B$13:$K$406,10,FALSE),"")</f>
        <v>Electro Sumergible</v>
      </c>
      <c r="AL63" s="62" t="str">
        <f t="shared" si="15"/>
        <v>Continua</v>
      </c>
      <c r="AM63" s="62" t="s">
        <v>610</v>
      </c>
      <c r="AN63" s="62" t="s">
        <v>615</v>
      </c>
      <c r="AO63" s="62">
        <f>_xlfn.IFS(L63="Inhibidor de corrosión",T63*Q63/1000,L63="Inhibidor de incrustaciones",T63*Q63/1000,L63="Biocida",T63*Q63/1000,L63="Inhibidor de corrosión/incrustaciones",T63*Q63/1000,L63="Inhibidor de parafinas y asfaltenos",T63*P63/1000,L63="Inhibidor de parafinas",T63*P63/1000,L63="Inhibidor de asfaltenos",T63*P63/1000,L63="Reductor de fricción",T63*P63/1000,L63="Encapsulado",0,L63="Inhibidor de hidratos",VLOOKUP(I63,[4]Intermedia!$B$485:$E$502,4,FALSE),L63="Secuestrante de sulfhídrico",VLOOKUP(I63,[4]Intermedia!$B$485:$E$502,4,FALSE))</f>
        <v>1.7721000000000002</v>
      </c>
      <c r="AP63" s="62">
        <f t="shared" si="4"/>
        <v>1.77</v>
      </c>
      <c r="AQ63" s="62">
        <f t="shared" si="5"/>
        <v>20</v>
      </c>
      <c r="AR63" s="62">
        <f t="shared" si="6"/>
        <v>1.77</v>
      </c>
      <c r="AS63" s="66">
        <v>0.2</v>
      </c>
      <c r="AT63" s="62" cm="1">
        <f t="array" ref="AT63">IFERROR(ROUND(IF(AL63="Continua",AO63*_xlfn.IFS(AS63=100%,1,AS63=20%,5,AS63=50%,2),IF(AL63="Batch",IF(AM63="M",30,IF(AM63="Q",15,7))*AO63)),0),"")</f>
        <v>9</v>
      </c>
      <c r="AU63" s="62">
        <f t="shared" si="7"/>
        <v>20</v>
      </c>
      <c r="AV63" s="62">
        <f t="shared" si="8"/>
        <v>9</v>
      </c>
      <c r="AW63" s="62" t="s">
        <v>629</v>
      </c>
      <c r="AX63" s="62">
        <v>1</v>
      </c>
      <c r="AY63" s="67">
        <f ca="1">IFERROR(TODAY()-VLOOKUP(H63,[4]IDEF!$A$6:$H$1602,8,FALSE),"S/D")</f>
        <v>1813</v>
      </c>
      <c r="AZ63" s="62" t="str">
        <f>IFERROR(VLOOKUP(H63,'[4]Control Producción'!$B$13:$L$406,11,FALSE),"S/C")</f>
        <v>B</v>
      </c>
      <c r="BA63" s="62" t="str">
        <f t="shared" si="9"/>
        <v>SP- 01</v>
      </c>
      <c r="BB63" s="62" t="str">
        <f>IFERROR(VLOOKUP(I63,[4]Referencias!$A$2:$Z$800,26,FALSE),"")</f>
        <v>Señal Picada</v>
      </c>
      <c r="BC63" s="62"/>
      <c r="BD63" s="125" t="str">
        <f t="shared" si="16"/>
        <v>SP-252IC5091</v>
      </c>
    </row>
    <row r="64" spans="1:56" ht="15" customHeight="1" x14ac:dyDescent="0.25">
      <c r="A64" s="62" t="s">
        <v>601</v>
      </c>
      <c r="B64" s="63">
        <v>45261</v>
      </c>
      <c r="C64" s="62" t="s">
        <v>602</v>
      </c>
      <c r="D64" s="62" t="s">
        <v>603</v>
      </c>
      <c r="E64" s="62" t="str">
        <f>IFERROR(VLOOKUP(H64,[4]Referencias!$A$2:$F$671,6,FALSE),"")</f>
        <v>SP- 01</v>
      </c>
      <c r="F64" s="62">
        <f>IFERROR(VLOOKUP(I64,[4]Referencias!$A$2:$T$800,20,FALSE),"")</f>
        <v>222052</v>
      </c>
      <c r="G64" s="62" t="s">
        <v>604</v>
      </c>
      <c r="H64" s="62" t="s">
        <v>114</v>
      </c>
      <c r="I64" s="62" t="s">
        <v>114</v>
      </c>
      <c r="J64" s="62"/>
      <c r="K64" s="62" t="s">
        <v>605</v>
      </c>
      <c r="L64" s="62" t="str">
        <f>IFERROR(VLOOKUP(M64,[4]Referencias!$X$2:$Y$139,2,FALSE),"")</f>
        <v>Inhibidor de incrustaciones</v>
      </c>
      <c r="M64" s="62" t="s">
        <v>614</v>
      </c>
      <c r="N64" s="62">
        <f>IFERROR(VLOOKUP(M64,[4]Referencias!$K$2:$L$138,2,FALSE),"")</f>
        <v>50601018</v>
      </c>
      <c r="O64" s="62">
        <f>IFERROR(VLOOKUP(I64,'[4]Control Producción'!$B$13:$L$408,4,FALSE),0)</f>
        <v>54.3</v>
      </c>
      <c r="P64" s="62">
        <f>IFERROR(VLOOKUP(I64,'[4]Control Producción'!$B$13:$L$408,5,FALSE),0)</f>
        <v>3.367</v>
      </c>
      <c r="Q64" s="62">
        <f>IFERROR(VLOOKUP(I64,'[4]Control Producción'!$B$13:$L$408,7,FALSE),0)</f>
        <v>50.933</v>
      </c>
      <c r="R64" s="62">
        <f>IFERROR(VLOOKUP(I64,'[4]Control Producción'!$B$13:$L$408,8,FALSE),0)</f>
        <v>150</v>
      </c>
      <c r="S64" s="62">
        <f t="shared" si="0"/>
        <v>1.22</v>
      </c>
      <c r="T64" s="62">
        <v>24</v>
      </c>
      <c r="U64" s="62" t="s">
        <v>606</v>
      </c>
      <c r="V64" s="62" t="s">
        <v>607</v>
      </c>
      <c r="W64" s="62">
        <f t="shared" si="14"/>
        <v>29</v>
      </c>
      <c r="X64" s="62">
        <f>+_xlfn.IFS(BC64="p",0,AL64="Continua",'CM 4600011377 (Producto)'!$H$13,AL64="Batch",VLOOKUP(BD64,'BATCH Total'!$K$2:$M$600,3,FALSE))</f>
        <v>29</v>
      </c>
      <c r="Y64" s="62">
        <f t="shared" si="1"/>
        <v>35.380000000000003</v>
      </c>
      <c r="Z64" s="64">
        <f>+IFERROR(IF(BC64="P",0,IF(V64="continua",VLOOKUP(BD64,'KPI Aplicaciones'!$A$9:$H$177,6,FALSE),S64*X64)),0)</f>
        <v>33.734693877551017</v>
      </c>
      <c r="AA64" s="64">
        <f t="shared" si="2"/>
        <v>33.729999999999997</v>
      </c>
      <c r="AB64" s="65">
        <v>40338</v>
      </c>
      <c r="AC64" s="62" t="s">
        <v>608</v>
      </c>
      <c r="AD64" s="65">
        <v>44012</v>
      </c>
      <c r="AE64" s="62" t="s">
        <v>613</v>
      </c>
      <c r="AF64" s="62" t="s">
        <v>609</v>
      </c>
      <c r="AG64" s="62"/>
      <c r="AH64" s="62"/>
      <c r="AI64" s="62"/>
      <c r="AJ64" s="62"/>
      <c r="AK64" s="62" t="str">
        <f>IFERROR(VLOOKUP(I64,'[4]Control Producción'!$B$13:$K$406,10,FALSE),"")</f>
        <v>Cavidad Progresiva</v>
      </c>
      <c r="AL64" s="62" t="str">
        <f t="shared" si="15"/>
        <v>Continua</v>
      </c>
      <c r="AM64" s="62" t="s">
        <v>610</v>
      </c>
      <c r="AN64" s="62" t="s">
        <v>611</v>
      </c>
      <c r="AO64" s="62">
        <f>_xlfn.IFS(L64="Inhibidor de corrosión",T64*Q64/1000,L64="Inhibidor de incrustaciones",T64*Q64/1000,L64="Biocida",T64*Q64/1000,L64="Inhibidor de corrosión/incrustaciones",T64*Q64/1000,L64="Inhibidor de parafinas y asfaltenos",T64*P64/1000,L64="Inhibidor de parafinas",T64*P64/1000,L64="Inhibidor de asfaltenos",T64*P64/1000,L64="Reductor de fricción",T64*P64/1000,L64="Encapsulado",0,L64="Inhibidor de hidratos",VLOOKUP(I64,[4]Intermedia!$B$485:$E$502,4,FALSE),L64="Secuestrante de sulfhídrico",VLOOKUP(I64,[4]Intermedia!$B$485:$E$502,4,FALSE))</f>
        <v>1.2223920000000001</v>
      </c>
      <c r="AP64" s="62">
        <f t="shared" si="4"/>
        <v>1.22</v>
      </c>
      <c r="AQ64" s="62">
        <f t="shared" si="5"/>
        <v>20</v>
      </c>
      <c r="AR64" s="62">
        <f t="shared" si="6"/>
        <v>1.22</v>
      </c>
      <c r="AS64" s="66">
        <v>0.2</v>
      </c>
      <c r="AT64" s="62" cm="1">
        <f t="array" ref="AT64">IFERROR(ROUND(IF(AL64="Continua",AO64*_xlfn.IFS(AS64=100%,1,AS64=20%,5,AS64=50%,2),IF(AL64="Batch",IF(AM64="M",30,IF(AM64="Q",15,7))*AO64)),0),"")</f>
        <v>6</v>
      </c>
      <c r="AU64" s="62">
        <f t="shared" si="7"/>
        <v>20</v>
      </c>
      <c r="AV64" s="62">
        <f t="shared" si="8"/>
        <v>6</v>
      </c>
      <c r="AW64" s="62" t="s">
        <v>623</v>
      </c>
      <c r="AX64" s="62">
        <v>1</v>
      </c>
      <c r="AY64" s="67">
        <f ca="1">IFERROR(TODAY()-VLOOKUP(H64,[4]IDEF!$A$6:$H$1602,8,FALSE),"S/D")</f>
        <v>1925</v>
      </c>
      <c r="AZ64" s="62" t="str">
        <f>IFERROR(VLOOKUP(H64,'[4]Control Producción'!$B$13:$L$406,11,FALSE),"S/C")</f>
        <v>A</v>
      </c>
      <c r="BA64" s="62" t="str">
        <f t="shared" si="9"/>
        <v>SP- 01</v>
      </c>
      <c r="BB64" s="62" t="str">
        <f>IFERROR(VLOOKUP(I64,[4]Referencias!$A$2:$Z$800,26,FALSE),"")</f>
        <v>Señal Picada</v>
      </c>
      <c r="BC64" s="62"/>
      <c r="BD64" s="125" t="str">
        <f t="shared" si="16"/>
        <v>SP-273IC5087A</v>
      </c>
    </row>
    <row r="65" spans="1:56" ht="15" customHeight="1" x14ac:dyDescent="0.25">
      <c r="A65" s="62" t="s">
        <v>601</v>
      </c>
      <c r="B65" s="63">
        <v>45261</v>
      </c>
      <c r="C65" s="62" t="s">
        <v>602</v>
      </c>
      <c r="D65" s="62" t="s">
        <v>603</v>
      </c>
      <c r="E65" s="62" t="str">
        <f>IFERROR(VLOOKUP(H65,[4]Referencias!$A$2:$F$671,6,FALSE),"")</f>
        <v>SP- 01</v>
      </c>
      <c r="F65" s="62">
        <f>IFERROR(VLOOKUP(I65,[4]Referencias!$A$2:$T$800,20,FALSE),"")</f>
        <v>222052</v>
      </c>
      <c r="G65" s="62" t="s">
        <v>604</v>
      </c>
      <c r="H65" s="62" t="s">
        <v>95</v>
      </c>
      <c r="I65" s="62" t="s">
        <v>95</v>
      </c>
      <c r="J65" s="62"/>
      <c r="K65" s="62" t="s">
        <v>605</v>
      </c>
      <c r="L65" s="62" t="str">
        <f>IFERROR(VLOOKUP(M65,[4]Referencias!$X$2:$Y$139,2,FALSE),"")</f>
        <v>Inhibidor de incrustaciones</v>
      </c>
      <c r="M65" s="62" t="s">
        <v>614</v>
      </c>
      <c r="N65" s="62">
        <f>IFERROR(VLOOKUP(M65,[4]Referencias!$K$2:$L$138,2,FALSE),"")</f>
        <v>50601018</v>
      </c>
      <c r="O65" s="62">
        <f>IFERROR(VLOOKUP(I65,'[4]Control Producción'!$B$13:$L$408,4,FALSE),0)</f>
        <v>286</v>
      </c>
      <c r="P65" s="62">
        <f>IFERROR(VLOOKUP(I65,'[4]Control Producción'!$B$13:$L$408,5,FALSE),0)</f>
        <v>2.86</v>
      </c>
      <c r="Q65" s="62">
        <f>IFERROR(VLOOKUP(I65,'[4]Control Producción'!$B$13:$L$408,7,FALSE),0)</f>
        <v>283.14</v>
      </c>
      <c r="R65" s="62">
        <f>IFERROR(VLOOKUP(I65,'[4]Control Producción'!$B$13:$L$408,8,FALSE),0)</f>
        <v>100</v>
      </c>
      <c r="S65" s="62">
        <f t="shared" si="0"/>
        <v>1.7</v>
      </c>
      <c r="T65" s="62">
        <v>6</v>
      </c>
      <c r="U65" s="62" t="s">
        <v>606</v>
      </c>
      <c r="V65" s="62" t="s">
        <v>607</v>
      </c>
      <c r="W65" s="62">
        <f t="shared" si="14"/>
        <v>29</v>
      </c>
      <c r="X65" s="62">
        <f>+_xlfn.IFS(BC65="p",0,AL65="Continua",'CM 4600011377 (Producto)'!$H$13,AL65="Batch",VLOOKUP(BD65,'BATCH Total'!$K$2:$M$600,3,FALSE))</f>
        <v>29</v>
      </c>
      <c r="Y65" s="62">
        <f t="shared" si="1"/>
        <v>49.3</v>
      </c>
      <c r="Z65" s="64">
        <f>+IFERROR(IF(BC65="P",0,IF(V65="continua",VLOOKUP(BD65,'KPI Aplicaciones'!$A$9:$H$177,6,FALSE),S65*X65)),0)</f>
        <v>38.94285714285715</v>
      </c>
      <c r="AA65" s="64">
        <f t="shared" si="2"/>
        <v>38.94</v>
      </c>
      <c r="AB65" s="65" t="s">
        <v>219</v>
      </c>
      <c r="AC65" s="62" t="s">
        <v>608</v>
      </c>
      <c r="AD65" s="65">
        <v>44012</v>
      </c>
      <c r="AE65" s="62" t="s">
        <v>613</v>
      </c>
      <c r="AF65" s="62" t="s">
        <v>609</v>
      </c>
      <c r="AG65" s="62"/>
      <c r="AH65" s="62"/>
      <c r="AI65" s="62"/>
      <c r="AJ65" s="62"/>
      <c r="AK65" s="62" t="str">
        <f>IFERROR(VLOOKUP(I65,'[4]Control Producción'!$B$13:$K$406,10,FALSE),"")</f>
        <v>Electro Sumergible</v>
      </c>
      <c r="AL65" s="62" t="str">
        <f t="shared" si="15"/>
        <v>Continua</v>
      </c>
      <c r="AM65" s="62" t="s">
        <v>610</v>
      </c>
      <c r="AN65" s="62" t="s">
        <v>615</v>
      </c>
      <c r="AO65" s="62">
        <f>_xlfn.IFS(L65="Inhibidor de corrosión",T65*Q65/1000,L65="Inhibidor de incrustaciones",T65*Q65/1000,L65="Biocida",T65*Q65/1000,L65="Inhibidor de corrosión/incrustaciones",T65*Q65/1000,L65="Inhibidor de parafinas y asfaltenos",T65*P65/1000,L65="Inhibidor de parafinas",T65*P65/1000,L65="Inhibidor de asfaltenos",T65*P65/1000,L65="Reductor de fricción",T65*P65/1000,L65="Encapsulado",0,L65="Inhibidor de hidratos",VLOOKUP(I65,[4]Intermedia!$B$485:$E$502,4,FALSE),L65="Secuestrante de sulfhídrico",VLOOKUP(I65,[4]Intermedia!$B$485:$E$502,4,FALSE))</f>
        <v>1.6988399999999999</v>
      </c>
      <c r="AP65" s="62">
        <f t="shared" si="4"/>
        <v>1.7</v>
      </c>
      <c r="AQ65" s="62">
        <f t="shared" si="5"/>
        <v>20</v>
      </c>
      <c r="AR65" s="62">
        <f t="shared" si="6"/>
        <v>1.7</v>
      </c>
      <c r="AS65" s="66">
        <v>0.2</v>
      </c>
      <c r="AT65" s="62" cm="1">
        <f t="array" ref="AT65">IFERROR(ROUND(IF(AL65="Continua",AO65*_xlfn.IFS(AS65=100%,1,AS65=20%,5,AS65=50%,2),IF(AL65="Batch",IF(AM65="M",30,IF(AM65="Q",15,7))*AO65)),0),"")</f>
        <v>8</v>
      </c>
      <c r="AU65" s="62">
        <f t="shared" si="7"/>
        <v>20</v>
      </c>
      <c r="AV65" s="62">
        <f t="shared" si="8"/>
        <v>8</v>
      </c>
      <c r="AW65" s="62" t="s">
        <v>623</v>
      </c>
      <c r="AX65" s="62">
        <v>1</v>
      </c>
      <c r="AY65" s="67">
        <f ca="1">IFERROR(TODAY()-VLOOKUP(H65,[4]IDEF!$A$6:$H$1602,8,FALSE),"S/D")</f>
        <v>3159</v>
      </c>
      <c r="AZ65" s="62" t="str">
        <f>IFERROR(VLOOKUP(H65,'[4]Control Producción'!$B$13:$L$406,11,FALSE),"S/C")</f>
        <v>A</v>
      </c>
      <c r="BA65" s="62" t="str">
        <f t="shared" si="9"/>
        <v>SP- 01</v>
      </c>
      <c r="BB65" s="62" t="str">
        <f>IFERROR(VLOOKUP(I65,[4]Referencias!$A$2:$Z$800,26,FALSE),"")</f>
        <v>Señal Picada</v>
      </c>
      <c r="BC65" s="62"/>
      <c r="BD65" s="125" t="str">
        <f t="shared" si="16"/>
        <v>SP-275IC5087A</v>
      </c>
    </row>
    <row r="66" spans="1:56" ht="15" customHeight="1" x14ac:dyDescent="0.25">
      <c r="A66" s="62" t="s">
        <v>601</v>
      </c>
      <c r="B66" s="63">
        <v>45261</v>
      </c>
      <c r="C66" s="62" t="s">
        <v>602</v>
      </c>
      <c r="D66" s="62" t="s">
        <v>603</v>
      </c>
      <c r="E66" s="62" t="str">
        <f>IFERROR(VLOOKUP(H66,[4]Referencias!$A$2:$F$671,6,FALSE),"")</f>
        <v>SP- 03</v>
      </c>
      <c r="F66" s="62">
        <f>IFERROR(VLOOKUP(I66,[4]Referencias!$A$2:$T$800,20,FALSE),"")</f>
        <v>222052</v>
      </c>
      <c r="G66" s="62" t="s">
        <v>604</v>
      </c>
      <c r="H66" s="62" t="s">
        <v>712</v>
      </c>
      <c r="I66" s="62" t="s">
        <v>712</v>
      </c>
      <c r="J66" s="62"/>
      <c r="K66" s="62" t="s">
        <v>605</v>
      </c>
      <c r="L66" s="62" t="str">
        <f>IFERROR(VLOOKUP(M66,[4]Referencias!$X$2:$Y$139,2,FALSE),"")</f>
        <v>Inhibidor de incrustaciones</v>
      </c>
      <c r="M66" s="62" t="s">
        <v>614</v>
      </c>
      <c r="N66" s="62">
        <f>IFERROR(VLOOKUP(M66,[4]Referencias!$K$2:$L$138,2,FALSE),"")</f>
        <v>50601018</v>
      </c>
      <c r="O66" s="62">
        <f>IFERROR(VLOOKUP(I66,'[4]Control Producción'!$B$13:$L$408,4,FALSE),0)</f>
        <v>178</v>
      </c>
      <c r="P66" s="62">
        <f>IFERROR(VLOOKUP(I66,'[4]Control Producción'!$B$13:$L$408,5,FALSE),0)</f>
        <v>4.2720000000000002</v>
      </c>
      <c r="Q66" s="62">
        <f>IFERROR(VLOOKUP(I66,'[4]Control Producción'!$B$13:$L$408,7,FALSE),0)</f>
        <v>173.72800000000001</v>
      </c>
      <c r="R66" s="62">
        <f>IFERROR(VLOOKUP(I66,'[4]Control Producción'!$B$13:$L$408,8,FALSE),0)</f>
        <v>50</v>
      </c>
      <c r="S66" s="62">
        <f t="shared" si="0"/>
        <v>3.47</v>
      </c>
      <c r="T66" s="62">
        <v>20</v>
      </c>
      <c r="U66" s="62" t="s">
        <v>606</v>
      </c>
      <c r="V66" s="62" t="s">
        <v>607</v>
      </c>
      <c r="W66" s="62">
        <f t="shared" si="14"/>
        <v>29</v>
      </c>
      <c r="X66" s="62">
        <f>+_xlfn.IFS(BC66="p",0,AL66="Continua",'CM 4600011377 (Producto)'!$H$13,AL66="Batch",VLOOKUP(BD66,'BATCH Total'!$K$2:$M$600,3,FALSE))</f>
        <v>0</v>
      </c>
      <c r="Y66" s="62">
        <f t="shared" si="1"/>
        <v>100.63000000000001</v>
      </c>
      <c r="Z66" s="64">
        <f>+IFERROR(IF(BC66="P",0,IF(V66="continua",VLOOKUP(BD66,'KPI Aplicaciones'!$A$9:$H$177,6,FALSE),S66*X66)),0)</f>
        <v>0</v>
      </c>
      <c r="AA66" s="64">
        <f t="shared" si="2"/>
        <v>0</v>
      </c>
      <c r="AB66" s="65">
        <v>44175</v>
      </c>
      <c r="AC66" s="62" t="s">
        <v>608</v>
      </c>
      <c r="AD66" s="65">
        <v>44159</v>
      </c>
      <c r="AE66" s="62" t="s">
        <v>713</v>
      </c>
      <c r="AF66" s="62" t="s">
        <v>609</v>
      </c>
      <c r="AG66" s="62"/>
      <c r="AH66" s="62"/>
      <c r="AI66" s="62"/>
      <c r="AJ66" s="62"/>
      <c r="AK66" s="62" t="str">
        <f>IFERROR(VLOOKUP(I66,'[4]Control Producción'!$B$13:$K$406,10,FALSE),"")</f>
        <v>Electro Sumergible</v>
      </c>
      <c r="AL66" s="62" t="str">
        <f t="shared" si="15"/>
        <v>Continua</v>
      </c>
      <c r="AM66" s="62" t="s">
        <v>610</v>
      </c>
      <c r="AN66" s="62" t="s">
        <v>615</v>
      </c>
      <c r="AO66" s="62">
        <f>_xlfn.IFS(L66="Inhibidor de corrosión",T66*Q66/1000,L66="Inhibidor de incrustaciones",T66*Q66/1000,L66="Biocida",T66*Q66/1000,L66="Inhibidor de corrosión/incrustaciones",T66*Q66/1000,L66="Inhibidor de parafinas y asfaltenos",T66*P66/1000,L66="Inhibidor de parafinas",T66*P66/1000,L66="Inhibidor de asfaltenos",T66*P66/1000,L66="Reductor de fricción",T66*P66/1000,L66="Encapsulado",0,L66="Inhibidor de hidratos",VLOOKUP(I66,[4]Intermedia!$B$485:$E$502,4,FALSE),L66="Secuestrante de sulfhídrico",VLOOKUP(I66,[4]Intermedia!$B$485:$E$502,4,FALSE))</f>
        <v>3.4745600000000003</v>
      </c>
      <c r="AP66" s="62">
        <f t="shared" si="4"/>
        <v>3.47</v>
      </c>
      <c r="AQ66" s="62">
        <f t="shared" si="5"/>
        <v>20</v>
      </c>
      <c r="AR66" s="62">
        <f t="shared" si="6"/>
        <v>3.47</v>
      </c>
      <c r="AS66" s="66">
        <v>0.2</v>
      </c>
      <c r="AT66" s="62" cm="1">
        <f t="array" ref="AT66">IFERROR(ROUND(IF(AL66="Continua",AO66*_xlfn.IFS(AS66=100%,1,AS66=20%,5,AS66=50%,2),IF(AL66="Batch",IF(AM66="M",30,IF(AM66="Q",15,7))*AO66)),0),"")</f>
        <v>17</v>
      </c>
      <c r="AU66" s="62">
        <f t="shared" si="7"/>
        <v>20</v>
      </c>
      <c r="AV66" s="62">
        <f t="shared" si="8"/>
        <v>17</v>
      </c>
      <c r="AW66" s="62" t="s">
        <v>629</v>
      </c>
      <c r="AX66" s="62">
        <v>1</v>
      </c>
      <c r="AY66" s="67" t="str">
        <f ca="1">IFERROR(TODAY()-VLOOKUP(H66,[4]IDEF!$A$6:$H$1602,8,FALSE),"S/D")</f>
        <v>S/D</v>
      </c>
      <c r="AZ66" s="62" t="str">
        <f>IFERROR(VLOOKUP(H66,'[4]Control Producción'!$B$13:$L$406,11,FALSE),"S/C")</f>
        <v>A</v>
      </c>
      <c r="BA66" s="62" t="str">
        <f t="shared" si="9"/>
        <v>SP- 03</v>
      </c>
      <c r="BB66" s="62" t="str">
        <f>IFERROR(VLOOKUP(I66,[4]Referencias!$A$2:$Z$800,26,FALSE),"")</f>
        <v>Señal Picada</v>
      </c>
      <c r="BC66" s="159" t="s">
        <v>1165</v>
      </c>
      <c r="BD66" s="125" t="str">
        <f t="shared" si="16"/>
        <v>SP-62(II)[00]aIC5087A</v>
      </c>
    </row>
    <row r="67" spans="1:56" ht="15" customHeight="1" x14ac:dyDescent="0.25">
      <c r="A67" s="62" t="s">
        <v>601</v>
      </c>
      <c r="B67" s="63">
        <v>45261</v>
      </c>
      <c r="C67" s="62" t="s">
        <v>602</v>
      </c>
      <c r="D67" s="62" t="s">
        <v>603</v>
      </c>
      <c r="E67" s="62" t="str">
        <f>IFERROR(VLOOKUP(H67,[4]Referencias!$A$2:$F$671,6,FALSE),"")</f>
        <v>SP- 01</v>
      </c>
      <c r="F67" s="62">
        <f>IFERROR(VLOOKUP(I67,[4]Referencias!$A$2:$T$800,20,FALSE),"")</f>
        <v>222052</v>
      </c>
      <c r="G67" s="62" t="s">
        <v>604</v>
      </c>
      <c r="H67" s="62" t="s">
        <v>115</v>
      </c>
      <c r="I67" s="62" t="s">
        <v>115</v>
      </c>
      <c r="J67" s="62"/>
      <c r="K67" s="62" t="s">
        <v>605</v>
      </c>
      <c r="L67" s="62" t="str">
        <f>IFERROR(VLOOKUP(M67,[4]Referencias!$X$2:$Y$139,2,FALSE),"")</f>
        <v>Inhibidor de incrustaciones</v>
      </c>
      <c r="M67" s="62" t="s">
        <v>614</v>
      </c>
      <c r="N67" s="62">
        <f>IFERROR(VLOOKUP(M67,[4]Referencias!$K$2:$L$138,2,FALSE),"")</f>
        <v>50601018</v>
      </c>
      <c r="O67" s="62">
        <f>IFERROR(VLOOKUP(I67,'[4]Control Producción'!$B$13:$L$408,4,FALSE),0)</f>
        <v>135.80000000000001</v>
      </c>
      <c r="P67" s="62">
        <f>IFERROR(VLOOKUP(I67,'[4]Control Producción'!$B$13:$L$408,5,FALSE),0)</f>
        <v>1.3580000000000001</v>
      </c>
      <c r="Q67" s="62">
        <f>IFERROR(VLOOKUP(I67,'[4]Control Producción'!$B$13:$L$408,7,FALSE),0)</f>
        <v>134.44200000000001</v>
      </c>
      <c r="R67" s="62">
        <f>IFERROR(VLOOKUP(I67,'[4]Control Producción'!$B$13:$L$408,8,FALSE),0)</f>
        <v>100</v>
      </c>
      <c r="S67" s="62">
        <f t="shared" ref="S67:S130" si="17">AR67</f>
        <v>2.02</v>
      </c>
      <c r="T67" s="62">
        <v>15</v>
      </c>
      <c r="U67" s="62" t="s">
        <v>606</v>
      </c>
      <c r="V67" s="62" t="s">
        <v>607</v>
      </c>
      <c r="W67" s="62">
        <f t="shared" si="14"/>
        <v>29</v>
      </c>
      <c r="X67" s="62">
        <f>+_xlfn.IFS(BC67="p",0,AL67="Continua",'CM 4600011377 (Producto)'!$H$13,AL67="Batch",VLOOKUP(BD67,'BATCH Total'!$K$2:$M$600,3,FALSE))</f>
        <v>29</v>
      </c>
      <c r="Y67" s="62">
        <f t="shared" ref="Y67:Y130" si="18">W67*S67</f>
        <v>58.58</v>
      </c>
      <c r="Z67" s="64">
        <f>+IFERROR(IF(BC67="P",0,IF(V67="continua",VLOOKUP(BD67,'KPI Aplicaciones'!$A$9:$H$177,6,FALSE),S67*X67)),0)</f>
        <v>40.882926829268293</v>
      </c>
      <c r="AA67" s="64">
        <f t="shared" ref="AA67:AA130" si="19">IF(V67="Continua",IFERROR(ROUND(IF((Z67-Y67)/Y67&gt;0.3,Y67,Z67),2),""),Z67)</f>
        <v>40.880000000000003</v>
      </c>
      <c r="AB67" s="65" t="s">
        <v>219</v>
      </c>
      <c r="AC67" s="62" t="s">
        <v>608</v>
      </c>
      <c r="AD67" s="65">
        <v>44012</v>
      </c>
      <c r="AE67" s="62" t="s">
        <v>613</v>
      </c>
      <c r="AF67" s="62" t="s">
        <v>609</v>
      </c>
      <c r="AG67" s="62"/>
      <c r="AH67" s="62"/>
      <c r="AI67" s="62"/>
      <c r="AJ67" s="62"/>
      <c r="AK67" s="62" t="str">
        <f>IFERROR(VLOOKUP(I67,'[4]Control Producción'!$B$13:$K$406,10,FALSE),"")</f>
        <v>Electro Sumergible</v>
      </c>
      <c r="AL67" s="62" t="str">
        <f t="shared" si="15"/>
        <v>Continua</v>
      </c>
      <c r="AM67" s="62" t="s">
        <v>610</v>
      </c>
      <c r="AN67" s="62" t="s">
        <v>615</v>
      </c>
      <c r="AO67" s="62">
        <f>_xlfn.IFS(L67="Inhibidor de corrosión",T67*Q67/1000,L67="Inhibidor de incrustaciones",T67*Q67/1000,L67="Biocida",T67*Q67/1000,L67="Inhibidor de corrosión/incrustaciones",T67*Q67/1000,L67="Inhibidor de parafinas y asfaltenos",T67*P67/1000,L67="Inhibidor de parafinas",T67*P67/1000,L67="Inhibidor de asfaltenos",T67*P67/1000,L67="Reductor de fricción",T67*P67/1000,L67="Encapsulado",0,L67="Inhibidor de hidratos",VLOOKUP(I67,[4]Intermedia!$B$485:$E$502,4,FALSE),L67="Secuestrante de sulfhídrico",VLOOKUP(I67,[4]Intermedia!$B$485:$E$502,4,FALSE))</f>
        <v>2.0166300000000001</v>
      </c>
      <c r="AP67" s="62">
        <f t="shared" ref="AP67:AP130" si="20">IFERROR(ROUND(IF(AL67="Continua",AO67,IF(AL67="Batch",IF(AM67="M",30,IF(AM67="Q",15,7))*AO67)),2),"")</f>
        <v>2.02</v>
      </c>
      <c r="AQ67" s="62">
        <f t="shared" ref="AQ67:AQ130" si="21">IF(AP67&lt;=20,20,AP67)</f>
        <v>20</v>
      </c>
      <c r="AR67" s="62">
        <f t="shared" ref="AR67:AR130" si="22">IF(AL67="Batch",AQ67,AP67)</f>
        <v>2.02</v>
      </c>
      <c r="AS67" s="66">
        <v>0.2</v>
      </c>
      <c r="AT67" s="62" cm="1">
        <f t="array" ref="AT67">IFERROR(ROUND(IF(AL67="Continua",AO67*_xlfn.IFS(AS67=100%,1,AS67=20%,5,AS67=50%,2),IF(AL67="Batch",IF(AM67="M",30,IF(AM67="Q",15,7))*AO67)),0),"")</f>
        <v>10</v>
      </c>
      <c r="AU67" s="62">
        <f t="shared" ref="AU67:AU130" si="23">IF(AT67&lt;=20,20,AT67)</f>
        <v>20</v>
      </c>
      <c r="AV67" s="62">
        <f t="shared" ref="AV67:AV130" si="24">IF(AL67="Batch",AU67,AT67)</f>
        <v>10</v>
      </c>
      <c r="AW67" s="62" t="s">
        <v>629</v>
      </c>
      <c r="AX67" s="62">
        <v>1</v>
      </c>
      <c r="AY67" s="67">
        <f ca="1">IFERROR(TODAY()-VLOOKUP(H67,[4]IDEF!$A$6:$H$1602,8,FALSE),"S/D")</f>
        <v>3215</v>
      </c>
      <c r="AZ67" s="62" t="str">
        <f>IFERROR(VLOOKUP(H67,'[4]Control Producción'!$B$13:$L$406,11,FALSE),"S/C")</f>
        <v>B</v>
      </c>
      <c r="BA67" s="62" t="str">
        <f t="shared" ref="BA67:BA130" si="25">E67</f>
        <v>SP- 01</v>
      </c>
      <c r="BB67" s="62" t="str">
        <f>IFERROR(VLOOKUP(I67,[4]Referencias!$A$2:$Z$800,26,FALSE),"")</f>
        <v>Señal Picada</v>
      </c>
      <c r="BC67" s="159"/>
      <c r="BD67" s="125" t="str">
        <f t="shared" si="16"/>
        <v>SP-368aIC5087A</v>
      </c>
    </row>
    <row r="68" spans="1:56" ht="15" customHeight="1" x14ac:dyDescent="0.25">
      <c r="A68" s="62" t="s">
        <v>601</v>
      </c>
      <c r="B68" s="63">
        <v>45261</v>
      </c>
      <c r="C68" s="62" t="s">
        <v>602</v>
      </c>
      <c r="D68" s="62" t="s">
        <v>603</v>
      </c>
      <c r="E68" s="62" t="str">
        <f>IFERROR(VLOOKUP(H68,[4]Referencias!$A$2:$F$671,6,FALSE),"")</f>
        <v>SP- 09</v>
      </c>
      <c r="F68" s="62">
        <f>IFERROR(VLOOKUP(I68,[4]Referencias!$A$2:$T$800,20,FALSE),"")</f>
        <v>222052</v>
      </c>
      <c r="G68" s="62" t="s">
        <v>604</v>
      </c>
      <c r="H68" s="62" t="s">
        <v>146</v>
      </c>
      <c r="I68" s="62" t="s">
        <v>146</v>
      </c>
      <c r="J68" s="62"/>
      <c r="K68" s="62" t="s">
        <v>605</v>
      </c>
      <c r="L68" s="62" t="str">
        <f>IFERROR(VLOOKUP(M68,[4]Referencias!$X$2:$Y$139,2,FALSE),"")</f>
        <v>Inhibidor de incrustaciones</v>
      </c>
      <c r="M68" s="62" t="s">
        <v>614</v>
      </c>
      <c r="N68" s="62">
        <f>IFERROR(VLOOKUP(M68,[4]Referencias!$K$2:$L$138,2,FALSE),"")</f>
        <v>50601018</v>
      </c>
      <c r="O68" s="62">
        <f>IFERROR(VLOOKUP(I68,'[4]Control Producción'!$B$13:$L$408,4,FALSE),0)</f>
        <v>50.1</v>
      </c>
      <c r="P68" s="62">
        <f>IFERROR(VLOOKUP(I68,'[4]Control Producción'!$B$13:$L$408,5,FALSE),0)</f>
        <v>2.0840000000000001</v>
      </c>
      <c r="Q68" s="62">
        <f>IFERROR(VLOOKUP(I68,'[4]Control Producción'!$B$13:$L$408,7,FALSE),0)</f>
        <v>48.015999999999998</v>
      </c>
      <c r="R68" s="62">
        <f>IFERROR(VLOOKUP(I68,'[4]Control Producción'!$B$13:$L$408,8,FALSE),0)</f>
        <v>100</v>
      </c>
      <c r="S68" s="62">
        <f t="shared" si="17"/>
        <v>0.96</v>
      </c>
      <c r="T68" s="62">
        <v>20</v>
      </c>
      <c r="U68" s="62" t="s">
        <v>606</v>
      </c>
      <c r="V68" s="62" t="s">
        <v>607</v>
      </c>
      <c r="W68" s="62">
        <f t="shared" si="14"/>
        <v>29</v>
      </c>
      <c r="X68" s="62">
        <f>+_xlfn.IFS(BC68="p",0,AL68="Continua",'CM 4600011377 (Producto)'!$H$13,AL68="Batch",VLOOKUP(BD68,'BATCH Total'!$K$2:$M$600,3,FALSE))</f>
        <v>29</v>
      </c>
      <c r="Y68" s="62">
        <f t="shared" si="18"/>
        <v>27.84</v>
      </c>
      <c r="Z68" s="64">
        <f>+IFERROR(IF(BC68="P",0,IF(V68="continua",VLOOKUP(BD68,'KPI Aplicaciones'!$A$9:$H$177,6,FALSE),S68*X68)),0)</f>
        <v>28.025599999999994</v>
      </c>
      <c r="AA68" s="64">
        <f t="shared" si="19"/>
        <v>28.03</v>
      </c>
      <c r="AB68" s="65" t="s">
        <v>219</v>
      </c>
      <c r="AC68" s="62" t="s">
        <v>608</v>
      </c>
      <c r="AD68" s="65">
        <v>44012</v>
      </c>
      <c r="AE68" s="62" t="s">
        <v>613</v>
      </c>
      <c r="AF68" s="62" t="s">
        <v>609</v>
      </c>
      <c r="AG68" s="62"/>
      <c r="AH68" s="62"/>
      <c r="AI68" s="62"/>
      <c r="AJ68" s="62"/>
      <c r="AK68" s="62" t="str">
        <f>IFERROR(VLOOKUP(I68,'[4]Control Producción'!$B$13:$K$406,10,FALSE),"")</f>
        <v>Electro Sumergible</v>
      </c>
      <c r="AL68" s="62" t="str">
        <f t="shared" si="15"/>
        <v>Continua</v>
      </c>
      <c r="AM68" s="62" t="s">
        <v>610</v>
      </c>
      <c r="AN68" s="62" t="s">
        <v>615</v>
      </c>
      <c r="AO68" s="62">
        <f>_xlfn.IFS(L68="Inhibidor de corrosión",T68*Q68/1000,L68="Inhibidor de incrustaciones",T68*Q68/1000,L68="Biocida",T68*Q68/1000,L68="Inhibidor de corrosión/incrustaciones",T68*Q68/1000,L68="Inhibidor de parafinas y asfaltenos",T68*P68/1000,L68="Inhibidor de parafinas",T68*P68/1000,L68="Inhibidor de asfaltenos",T68*P68/1000,L68="Reductor de fricción",T68*P68/1000,L68="Encapsulado",0,L68="Inhibidor de hidratos",VLOOKUP(I68,[4]Intermedia!$B$485:$E$502,4,FALSE),L68="Secuestrante de sulfhídrico",VLOOKUP(I68,[4]Intermedia!$B$485:$E$502,4,FALSE))</f>
        <v>0.96031999999999995</v>
      </c>
      <c r="AP68" s="62">
        <f t="shared" si="20"/>
        <v>0.96</v>
      </c>
      <c r="AQ68" s="62">
        <f t="shared" si="21"/>
        <v>20</v>
      </c>
      <c r="AR68" s="62">
        <f t="shared" si="22"/>
        <v>0.96</v>
      </c>
      <c r="AS68" s="66">
        <v>0.2</v>
      </c>
      <c r="AT68" s="62" cm="1">
        <f t="array" ref="AT68">IFERROR(ROUND(IF(AL68="Continua",AO68*_xlfn.IFS(AS68=100%,1,AS68=20%,5,AS68=50%,2),IF(AL68="Batch",IF(AM68="M",30,IF(AM68="Q",15,7))*AO68)),0),"")</f>
        <v>5</v>
      </c>
      <c r="AU68" s="62">
        <f t="shared" si="23"/>
        <v>20</v>
      </c>
      <c r="AV68" s="62">
        <f t="shared" si="24"/>
        <v>5</v>
      </c>
      <c r="AW68" s="62" t="s">
        <v>623</v>
      </c>
      <c r="AX68" s="62">
        <v>1</v>
      </c>
      <c r="AY68" s="67">
        <f ca="1">IFERROR(TODAY()-VLOOKUP(H68,[4]IDEF!$A$6:$H$1602,8,FALSE),"S/D")</f>
        <v>1574</v>
      </c>
      <c r="AZ68" s="62" t="str">
        <f>IFERROR(VLOOKUP(H68,'[4]Control Producción'!$B$13:$L$406,11,FALSE),"S/C")</f>
        <v>B</v>
      </c>
      <c r="BA68" s="62" t="str">
        <f t="shared" si="25"/>
        <v>SP- 09</v>
      </c>
      <c r="BB68" s="62" t="str">
        <f>IFERROR(VLOOKUP(I68,[4]Referencias!$A$2:$Z$800,26,FALSE),"")</f>
        <v>Señal Picada</v>
      </c>
      <c r="BC68" s="159"/>
      <c r="BD68" s="125" t="str">
        <f t="shared" si="16"/>
        <v>SP.a-89IC5087A</v>
      </c>
    </row>
    <row r="69" spans="1:56" ht="15" customHeight="1" x14ac:dyDescent="0.25">
      <c r="A69" s="62" t="s">
        <v>601</v>
      </c>
      <c r="B69" s="63">
        <v>45261</v>
      </c>
      <c r="C69" s="62" t="s">
        <v>602</v>
      </c>
      <c r="D69" s="62" t="s">
        <v>603</v>
      </c>
      <c r="E69" s="62" t="str">
        <f>IFERROR(VLOOKUP(H69,[4]Referencias!$A$2:$F$671,6,FALSE),"")</f>
        <v>SP- 02</v>
      </c>
      <c r="F69" s="62">
        <f>IFERROR(VLOOKUP(I69,[4]Referencias!$A$2:$T$800,20,FALSE),"")</f>
        <v>222052</v>
      </c>
      <c r="G69" s="62" t="s">
        <v>604</v>
      </c>
      <c r="H69" s="62" t="s">
        <v>131</v>
      </c>
      <c r="I69" s="62" t="s">
        <v>131</v>
      </c>
      <c r="J69" s="62"/>
      <c r="K69" s="62" t="s">
        <v>605</v>
      </c>
      <c r="L69" s="62" t="str">
        <f>IFERROR(VLOOKUP(M69,[4]Referencias!$X$2:$Y$139,2,FALSE),"")</f>
        <v>Inhibidor de incrustaciones</v>
      </c>
      <c r="M69" s="62" t="s">
        <v>614</v>
      </c>
      <c r="N69" s="62">
        <f>IFERROR(VLOOKUP(M69,[4]Referencias!$K$2:$L$138,2,FALSE),"")</f>
        <v>50601018</v>
      </c>
      <c r="O69" s="62">
        <f>IFERROR(VLOOKUP(I69,'[4]Control Producción'!$B$13:$L$408,4,FALSE),0)</f>
        <v>74</v>
      </c>
      <c r="P69" s="62">
        <f>IFERROR(VLOOKUP(I69,'[4]Control Producción'!$B$13:$L$408,5,FALSE),0)</f>
        <v>2.1459999999999999</v>
      </c>
      <c r="Q69" s="62">
        <f>IFERROR(VLOOKUP(I69,'[4]Control Producción'!$B$13:$L$408,7,FALSE),0)</f>
        <v>71.853999999999999</v>
      </c>
      <c r="R69" s="62">
        <f>IFERROR(VLOOKUP(I69,'[4]Control Producción'!$B$13:$L$408,8,FALSE),0)</f>
        <v>150</v>
      </c>
      <c r="S69" s="62">
        <f t="shared" si="17"/>
        <v>1.44</v>
      </c>
      <c r="T69" s="62">
        <v>20</v>
      </c>
      <c r="U69" s="62" t="s">
        <v>606</v>
      </c>
      <c r="V69" s="62" t="s">
        <v>607</v>
      </c>
      <c r="W69" s="62">
        <f t="shared" si="14"/>
        <v>29</v>
      </c>
      <c r="X69" s="62">
        <f>+_xlfn.IFS(BC69="p",0,AL69="Continua",'CM 4600011377 (Producto)'!$H$13,AL69="Batch",VLOOKUP(BD69,'BATCH Total'!$K$2:$M$600,3,FALSE))</f>
        <v>0</v>
      </c>
      <c r="Y69" s="62">
        <f t="shared" si="18"/>
        <v>41.76</v>
      </c>
      <c r="Z69" s="64">
        <f>+IFERROR(IF(BC69="P",0,IF(V69="continua",VLOOKUP(BD69,'KPI Aplicaciones'!$A$9:$H$177,6,FALSE),S69*X69)),0)</f>
        <v>0</v>
      </c>
      <c r="AA69" s="64">
        <f t="shared" si="19"/>
        <v>0</v>
      </c>
      <c r="AB69" s="65">
        <v>41040</v>
      </c>
      <c r="AC69" s="62" t="s">
        <v>608</v>
      </c>
      <c r="AD69" s="65">
        <v>44530</v>
      </c>
      <c r="AE69" s="62" t="s">
        <v>714</v>
      </c>
      <c r="AF69" s="62" t="s">
        <v>609</v>
      </c>
      <c r="AG69" s="62"/>
      <c r="AH69" s="62"/>
      <c r="AI69" s="62"/>
      <c r="AJ69" s="62"/>
      <c r="AK69" s="62" t="str">
        <f>IFERROR(VLOOKUP(I69,'[4]Control Producción'!$B$13:$K$406,10,FALSE),"")</f>
        <v>Cavidad Progresiva</v>
      </c>
      <c r="AL69" s="62" t="str">
        <f t="shared" si="15"/>
        <v>Continua</v>
      </c>
      <c r="AM69" s="62" t="s">
        <v>610</v>
      </c>
      <c r="AN69" s="62" t="s">
        <v>622</v>
      </c>
      <c r="AO69" s="62">
        <f>_xlfn.IFS(L69="Inhibidor de corrosión",T69*Q69/1000,L69="Inhibidor de incrustaciones",T69*Q69/1000,L69="Biocida",T69*Q69/1000,L69="Inhibidor de corrosión/incrustaciones",T69*Q69/1000,L69="Inhibidor de parafinas y asfaltenos",T69*P69/1000,L69="Inhibidor de parafinas",T69*P69/1000,L69="Inhibidor de asfaltenos",T69*P69/1000,L69="Reductor de fricción",T69*P69/1000,L69="Encapsulado",0,L69="Inhibidor de hidratos",VLOOKUP(I69,[4]Intermedia!$B$485:$E$502,4,FALSE),L69="Secuestrante de sulfhídrico",VLOOKUP(I69,[4]Intermedia!$B$485:$E$502,4,FALSE))</f>
        <v>1.4370799999999999</v>
      </c>
      <c r="AP69" s="62">
        <f t="shared" si="20"/>
        <v>1.44</v>
      </c>
      <c r="AQ69" s="62">
        <f t="shared" si="21"/>
        <v>20</v>
      </c>
      <c r="AR69" s="62">
        <f t="shared" si="22"/>
        <v>1.44</v>
      </c>
      <c r="AS69" s="66">
        <v>0.2</v>
      </c>
      <c r="AT69" s="62" cm="1">
        <f t="array" ref="AT69">IFERROR(ROUND(IF(AL69="Continua",AO69*_xlfn.IFS(AS69=100%,1,AS69=20%,5,AS69=50%,2),IF(AL69="Batch",IF(AM69="M",30,IF(AM69="Q",15,7))*AO69)),0),"")</f>
        <v>7</v>
      </c>
      <c r="AU69" s="62">
        <f t="shared" si="23"/>
        <v>20</v>
      </c>
      <c r="AV69" s="62">
        <f t="shared" si="24"/>
        <v>7</v>
      </c>
      <c r="AW69" s="62" t="s">
        <v>629</v>
      </c>
      <c r="AX69" s="62">
        <v>1</v>
      </c>
      <c r="AY69" s="67">
        <f ca="1">IFERROR(TODAY()-VLOOKUP(H69,[4]IDEF!$A$6:$H$1602,8,FALSE),"S/D")</f>
        <v>2169</v>
      </c>
      <c r="AZ69" s="62" t="str">
        <f>IFERROR(VLOOKUP(H69,'[4]Control Producción'!$B$13:$L$406,11,FALSE),"S/C")</f>
        <v>B</v>
      </c>
      <c r="BA69" s="62" t="str">
        <f t="shared" si="25"/>
        <v>SP- 02</v>
      </c>
      <c r="BB69" s="62" t="str">
        <f>IFERROR(VLOOKUP(I69,[4]Referencias!$A$2:$Z$800,26,FALSE),"")</f>
        <v>Señal Picada</v>
      </c>
      <c r="BC69" s="159" t="s">
        <v>1165</v>
      </c>
      <c r="BD69" s="125" t="str">
        <f t="shared" si="16"/>
        <v>SP-211IC5087A</v>
      </c>
    </row>
    <row r="70" spans="1:56" ht="15" customHeight="1" x14ac:dyDescent="0.25">
      <c r="A70" s="62" t="s">
        <v>601</v>
      </c>
      <c r="B70" s="63">
        <v>45261</v>
      </c>
      <c r="C70" s="62" t="s">
        <v>602</v>
      </c>
      <c r="D70" s="62" t="s">
        <v>603</v>
      </c>
      <c r="E70" s="62" t="str">
        <f>IFERROR(VLOOKUP(H70,[4]Referencias!$A$2:$F$671,6,FALSE),"")</f>
        <v>SP- 02</v>
      </c>
      <c r="F70" s="62">
        <f>IFERROR(VLOOKUP(I70,[4]Referencias!$A$2:$T$800,20,FALSE),"")</f>
        <v>222052</v>
      </c>
      <c r="G70" s="62" t="s">
        <v>604</v>
      </c>
      <c r="H70" s="62" t="s">
        <v>127</v>
      </c>
      <c r="I70" s="62" t="s">
        <v>127</v>
      </c>
      <c r="J70" s="62"/>
      <c r="K70" s="62" t="s">
        <v>605</v>
      </c>
      <c r="L70" s="62" t="str">
        <f>IFERROR(VLOOKUP(M70,[4]Referencias!$X$2:$Y$139,2,FALSE),"")</f>
        <v>Inhibidor de incrustaciones</v>
      </c>
      <c r="M70" s="62" t="s">
        <v>614</v>
      </c>
      <c r="N70" s="62">
        <f>IFERROR(VLOOKUP(M70,[4]Referencias!$K$2:$L$138,2,FALSE),"")</f>
        <v>50601018</v>
      </c>
      <c r="O70" s="62">
        <f>IFERROR(VLOOKUP(I70,'[4]Control Producción'!$B$13:$L$408,4,FALSE),0)</f>
        <v>113.4</v>
      </c>
      <c r="P70" s="62">
        <f>IFERROR(VLOOKUP(I70,'[4]Control Producción'!$B$13:$L$408,5,FALSE),0)</f>
        <v>3.629</v>
      </c>
      <c r="Q70" s="62">
        <f>IFERROR(VLOOKUP(I70,'[4]Control Producción'!$B$13:$L$408,7,FALSE),0)</f>
        <v>109.771</v>
      </c>
      <c r="R70" s="62">
        <f>IFERROR(VLOOKUP(I70,'[4]Control Producción'!$B$13:$L$408,8,FALSE),0)</f>
        <v>100</v>
      </c>
      <c r="S70" s="62">
        <f t="shared" si="17"/>
        <v>2.2000000000000002</v>
      </c>
      <c r="T70" s="62">
        <v>20</v>
      </c>
      <c r="U70" s="62" t="s">
        <v>606</v>
      </c>
      <c r="V70" s="62" t="s">
        <v>607</v>
      </c>
      <c r="W70" s="62">
        <f t="shared" si="14"/>
        <v>29</v>
      </c>
      <c r="X70" s="62">
        <f>+_xlfn.IFS(BC70="p",0,AL70="Continua",'CM 4600011377 (Producto)'!$H$13,AL70="Batch",VLOOKUP(BD70,'BATCH Total'!$K$2:$M$600,3,FALSE))</f>
        <v>29</v>
      </c>
      <c r="Y70" s="62">
        <f t="shared" si="18"/>
        <v>63.800000000000004</v>
      </c>
      <c r="Z70" s="64">
        <f>+IFERROR(IF(BC70="P",0,IF(V70="continua",VLOOKUP(BD70,'KPI Aplicaciones'!$A$9:$H$177,6,FALSE),S70*X70)),0)</f>
        <v>44.08</v>
      </c>
      <c r="AA70" s="64">
        <f t="shared" si="19"/>
        <v>44.08</v>
      </c>
      <c r="AB70" s="65">
        <v>44398</v>
      </c>
      <c r="AC70" s="62" t="s">
        <v>608</v>
      </c>
      <c r="AD70" s="65">
        <v>44459</v>
      </c>
      <c r="AE70" s="62" t="s">
        <v>715</v>
      </c>
      <c r="AF70" s="62" t="s">
        <v>609</v>
      </c>
      <c r="AG70" s="62"/>
      <c r="AH70" s="62"/>
      <c r="AI70" s="62"/>
      <c r="AJ70" s="62"/>
      <c r="AK70" s="62" t="str">
        <f>IFERROR(VLOOKUP(I70,'[4]Control Producción'!$B$13:$K$406,10,FALSE),"")</f>
        <v>Cavidad Progresiva</v>
      </c>
      <c r="AL70" s="62" t="str">
        <f t="shared" si="15"/>
        <v>Continua</v>
      </c>
      <c r="AM70" s="62" t="s">
        <v>610</v>
      </c>
      <c r="AN70" s="62" t="s">
        <v>611</v>
      </c>
      <c r="AO70" s="62">
        <f>_xlfn.IFS(L70="Inhibidor de corrosión",T70*Q70/1000,L70="Inhibidor de incrustaciones",T70*Q70/1000,L70="Biocida",T70*Q70/1000,L70="Inhibidor de corrosión/incrustaciones",T70*Q70/1000,L70="Inhibidor de parafinas y asfaltenos",T70*P70/1000,L70="Inhibidor de parafinas",T70*P70/1000,L70="Inhibidor de asfaltenos",T70*P70/1000,L70="Reductor de fricción",T70*P70/1000,L70="Encapsulado",0,L70="Inhibidor de hidratos",VLOOKUP(I70,[4]Intermedia!$B$485:$E$502,4,FALSE),L70="Secuestrante de sulfhídrico",VLOOKUP(I70,[4]Intermedia!$B$485:$E$502,4,FALSE))</f>
        <v>2.1954199999999999</v>
      </c>
      <c r="AP70" s="62">
        <f t="shared" si="20"/>
        <v>2.2000000000000002</v>
      </c>
      <c r="AQ70" s="62">
        <f t="shared" si="21"/>
        <v>20</v>
      </c>
      <c r="AR70" s="62">
        <f t="shared" si="22"/>
        <v>2.2000000000000002</v>
      </c>
      <c r="AS70" s="66">
        <v>0.2</v>
      </c>
      <c r="AT70" s="62" cm="1">
        <f t="array" ref="AT70">IFERROR(ROUND(IF(AL70="Continua",AO70*_xlfn.IFS(AS70=100%,1,AS70=20%,5,AS70=50%,2),IF(AL70="Batch",IF(AM70="M",30,IF(AM70="Q",15,7))*AO70)),0),"")</f>
        <v>11</v>
      </c>
      <c r="AU70" s="62">
        <f t="shared" si="23"/>
        <v>20</v>
      </c>
      <c r="AV70" s="62">
        <f t="shared" si="24"/>
        <v>11</v>
      </c>
      <c r="AW70" s="62" t="s">
        <v>623</v>
      </c>
      <c r="AX70" s="62">
        <v>1</v>
      </c>
      <c r="AY70" s="67" t="str">
        <f ca="1">IFERROR(TODAY()-VLOOKUP(H70,[4]IDEF!$A$6:$H$1602,8,FALSE),"S/D")</f>
        <v>S/D</v>
      </c>
      <c r="AZ70" s="62" t="str">
        <f>IFERROR(VLOOKUP(H70,'[4]Control Producción'!$B$13:$L$406,11,FALSE),"S/C")</f>
        <v>A</v>
      </c>
      <c r="BA70" s="62" t="str">
        <f t="shared" si="25"/>
        <v>SP- 02</v>
      </c>
      <c r="BB70" s="62" t="str">
        <f>IFERROR(VLOOKUP(I70,[4]Referencias!$A$2:$Z$800,26,FALSE),"")</f>
        <v>Señal Picada</v>
      </c>
      <c r="BC70" s="62"/>
      <c r="BD70" s="125" t="str">
        <f t="shared" si="16"/>
        <v>SP-116(I)[00]aIC5087A</v>
      </c>
    </row>
    <row r="71" spans="1:56" x14ac:dyDescent="0.25">
      <c r="A71" s="62" t="s">
        <v>601</v>
      </c>
      <c r="B71" s="63">
        <v>45261</v>
      </c>
      <c r="C71" s="62" t="s">
        <v>602</v>
      </c>
      <c r="D71" s="62" t="s">
        <v>603</v>
      </c>
      <c r="E71" s="62" t="str">
        <f>IFERROR(VLOOKUP(H71,[4]Referencias!$A$2:$F$671,6,FALSE),"")</f>
        <v>SP- 02</v>
      </c>
      <c r="F71" s="62">
        <f>IFERROR(VLOOKUP(I71,[4]Referencias!$A$2:$T$800,20,FALSE),"")</f>
        <v>222052</v>
      </c>
      <c r="G71" s="62" t="s">
        <v>604</v>
      </c>
      <c r="H71" s="62" t="s">
        <v>209</v>
      </c>
      <c r="I71" s="62" t="s">
        <v>209</v>
      </c>
      <c r="J71" s="62"/>
      <c r="K71" s="62" t="s">
        <v>605</v>
      </c>
      <c r="L71" s="62" t="str">
        <f>IFERROR(VLOOKUP(M71,[4]Referencias!$X$2:$Y$139,2,FALSE),"")</f>
        <v>Inhibidor de incrustaciones</v>
      </c>
      <c r="M71" s="62" t="s">
        <v>614</v>
      </c>
      <c r="N71" s="62">
        <f>IFERROR(VLOOKUP(M71,[4]Referencias!$K$2:$L$138,2,FALSE),"")</f>
        <v>50601018</v>
      </c>
      <c r="O71" s="62">
        <f>IFERROR(VLOOKUP(I71,'[4]Control Producción'!$B$13:$L$408,4,FALSE),0)</f>
        <v>134.4</v>
      </c>
      <c r="P71" s="62">
        <f>IFERROR(VLOOKUP(I71,'[4]Control Producción'!$B$13:$L$408,5,FALSE),0)</f>
        <v>5.6449999999999996</v>
      </c>
      <c r="Q71" s="62">
        <f>IFERROR(VLOOKUP(I71,'[4]Control Producción'!$B$13:$L$408,7,FALSE),0)</f>
        <v>128.755</v>
      </c>
      <c r="R71" s="62">
        <f>IFERROR(VLOOKUP(I71,'[4]Control Producción'!$B$13:$L$408,8,FALSE),0)</f>
        <v>150</v>
      </c>
      <c r="S71" s="62">
        <f t="shared" si="17"/>
        <v>2.58</v>
      </c>
      <c r="T71" s="62">
        <v>20</v>
      </c>
      <c r="U71" s="62" t="s">
        <v>606</v>
      </c>
      <c r="V71" s="62" t="s">
        <v>607</v>
      </c>
      <c r="W71" s="62">
        <f t="shared" si="14"/>
        <v>29</v>
      </c>
      <c r="X71" s="62">
        <f>+_xlfn.IFS(BC71="p",0,AL71="Continua",'CM 4600011377 (Producto)'!$H$13,AL71="Batch",VLOOKUP(BD71,'BATCH Total'!$K$2:$M$600,3,FALSE))</f>
        <v>0</v>
      </c>
      <c r="Y71" s="62">
        <f t="shared" si="18"/>
        <v>74.820000000000007</v>
      </c>
      <c r="Z71" s="64">
        <f>+IFERROR(IF(BC71="P",0,IF(V71="continua",VLOOKUP(BD71,'KPI Aplicaciones'!$A$9:$H$177,6,FALSE),S71*X71)),0)</f>
        <v>0</v>
      </c>
      <c r="AA71" s="64">
        <f t="shared" si="19"/>
        <v>0</v>
      </c>
      <c r="AB71" s="65" t="s">
        <v>219</v>
      </c>
      <c r="AC71" s="62" t="s">
        <v>608</v>
      </c>
      <c r="AD71" s="65">
        <v>44867</v>
      </c>
      <c r="AE71" s="62" t="s">
        <v>716</v>
      </c>
      <c r="AF71" s="62" t="s">
        <v>609</v>
      </c>
      <c r="AG71" s="62"/>
      <c r="AH71" s="62"/>
      <c r="AI71" s="62"/>
      <c r="AJ71" s="62"/>
      <c r="AK71" s="62" t="str">
        <f>IFERROR(VLOOKUP(I71,'[4]Control Producción'!$B$13:$K$406,10,FALSE),"")</f>
        <v>Cavidad Progresiva</v>
      </c>
      <c r="AL71" s="62" t="str">
        <f t="shared" si="15"/>
        <v>Continua</v>
      </c>
      <c r="AM71" s="62" t="s">
        <v>610</v>
      </c>
      <c r="AN71" s="62" t="s">
        <v>717</v>
      </c>
      <c r="AO71" s="62">
        <f>_xlfn.IFS(L71="Inhibidor de corrosión",T71*Q71/1000,L71="Inhibidor de incrustaciones",T71*Q71/1000,L71="Biocida",T71*Q71/1000,L71="Inhibidor de corrosión/incrustaciones",T71*Q71/1000,L71="Inhibidor de parafinas y asfaltenos",T71*P71/1000,L71="Inhibidor de parafinas",T71*P71/1000,L71="Inhibidor de asfaltenos",T71*P71/1000,L71="Reductor de fricción",T71*P71/1000,L71="Encapsulado",0,L71="Inhibidor de hidratos",VLOOKUP(I71,[4]Intermedia!$B$485:$E$502,4,FALSE),L71="Secuestrante de sulfhídrico",VLOOKUP(I71,[4]Intermedia!$B$485:$E$502,4,FALSE))</f>
        <v>2.5750999999999999</v>
      </c>
      <c r="AP71" s="62">
        <f t="shared" si="20"/>
        <v>2.58</v>
      </c>
      <c r="AQ71" s="62">
        <f t="shared" si="21"/>
        <v>20</v>
      </c>
      <c r="AR71" s="62">
        <f t="shared" si="22"/>
        <v>2.58</v>
      </c>
      <c r="AS71" s="66">
        <v>0.2</v>
      </c>
      <c r="AT71" s="62" cm="1">
        <f t="array" ref="AT71">IFERROR(ROUND(IF(AL71="Continua",AO71*_xlfn.IFS(AS71=100%,1,AS71=20%,5,AS71=50%,2),IF(AL71="Batch",IF(AM71="M",30,IF(AM71="Q",15,7))*AO71)),0),"")</f>
        <v>13</v>
      </c>
      <c r="AU71" s="62">
        <f t="shared" si="23"/>
        <v>20</v>
      </c>
      <c r="AV71" s="62">
        <f t="shared" si="24"/>
        <v>13</v>
      </c>
      <c r="AW71" s="62" t="s">
        <v>629</v>
      </c>
      <c r="AX71" s="62">
        <v>1</v>
      </c>
      <c r="AY71" s="67">
        <f ca="1">IFERROR(TODAY()-VLOOKUP(H71,[4]IDEF!$A$6:$H$1602,8,FALSE),"S/D")</f>
        <v>1525</v>
      </c>
      <c r="AZ71" s="62" t="str">
        <f>IFERROR(VLOOKUP(H71,'[4]Control Producción'!$B$13:$L$406,11,FALSE),"S/C")</f>
        <v>A</v>
      </c>
      <c r="BA71" s="62" t="str">
        <f t="shared" si="25"/>
        <v>SP- 02</v>
      </c>
      <c r="BB71" s="62" t="str">
        <f>IFERROR(VLOOKUP(I71,[4]Referencias!$A$2:$Z$800,26,FALSE),"")</f>
        <v>Señal Picada</v>
      </c>
      <c r="BC71" s="159" t="s">
        <v>1165</v>
      </c>
      <c r="BD71" s="125" t="str">
        <f t="shared" si="16"/>
        <v>SP-243IC5087A</v>
      </c>
    </row>
    <row r="72" spans="1:56" ht="15" customHeight="1" x14ac:dyDescent="0.25">
      <c r="A72" s="62" t="s">
        <v>601</v>
      </c>
      <c r="B72" s="63">
        <v>45261</v>
      </c>
      <c r="C72" s="62" t="s">
        <v>602</v>
      </c>
      <c r="D72" s="62" t="s">
        <v>603</v>
      </c>
      <c r="E72" s="62" t="str">
        <f>IFERROR(VLOOKUP(H72,[4]Referencias!$A$2:$F$671,6,FALSE),"")</f>
        <v>SP- 02</v>
      </c>
      <c r="F72" s="62">
        <f>IFERROR(VLOOKUP(I72,[4]Referencias!$A$2:$T$800,20,FALSE),"")</f>
        <v>222052</v>
      </c>
      <c r="G72" s="62" t="s">
        <v>616</v>
      </c>
      <c r="H72" s="62" t="s">
        <v>210</v>
      </c>
      <c r="I72" s="62" t="s">
        <v>210</v>
      </c>
      <c r="J72" s="62"/>
      <c r="K72" s="62" t="s">
        <v>605</v>
      </c>
      <c r="L72" s="62" t="str">
        <f>IFERROR(VLOOKUP(M72,[4]Referencias!$X$2:$Y$139,2,FALSE),"")</f>
        <v>Secuestrante de sulfhídrico</v>
      </c>
      <c r="M72" s="62" t="s">
        <v>654</v>
      </c>
      <c r="N72" s="62">
        <f>IFERROR(VLOOKUP(M72,[4]Referencias!$K$2:$L$138,2,FALSE),"")</f>
        <v>1000539909</v>
      </c>
      <c r="O72" s="62">
        <f>IFERROR(VLOOKUP(I72,'[4]Control Producción'!$B$13:$L$408,4,FALSE),0)</f>
        <v>142</v>
      </c>
      <c r="P72" s="62">
        <f>IFERROR(VLOOKUP(I72,'[4]Control Producción'!$B$13:$L$408,5,FALSE),0)</f>
        <v>2.84</v>
      </c>
      <c r="Q72" s="62">
        <f>IFERROR(VLOOKUP(I72,'[4]Control Producción'!$B$13:$L$408,7,FALSE),0)</f>
        <v>139.16</v>
      </c>
      <c r="R72" s="62">
        <f>IFERROR(VLOOKUP(I72,'[4]Control Producción'!$B$13:$L$408,8,FALSE),0)</f>
        <v>100</v>
      </c>
      <c r="S72" s="62">
        <f t="shared" si="17"/>
        <v>10</v>
      </c>
      <c r="T72" s="62"/>
      <c r="U72" s="62" t="s">
        <v>650</v>
      </c>
      <c r="V72" s="62" t="s">
        <v>607</v>
      </c>
      <c r="W72" s="62">
        <f t="shared" si="14"/>
        <v>29</v>
      </c>
      <c r="X72" s="62">
        <f>+_xlfn.IFS(BC72="p",0,AL72="Continua",'CM 4600011377 (Producto)'!$H$13,AL72="Batch",VLOOKUP(BD72,'BATCH Total'!$K$2:$M$600,3,FALSE))</f>
        <v>29</v>
      </c>
      <c r="Y72" s="62">
        <f t="shared" si="18"/>
        <v>290</v>
      </c>
      <c r="Z72" s="64">
        <f>+IFERROR(IF(BC72="P",0,IF(V72="continua",VLOOKUP(BD72,'KPI Aplicaciones'!$A$9:$H$177,6,FALSE),S72*X72)),0)</f>
        <v>249.21875</v>
      </c>
      <c r="AA72" s="64">
        <f t="shared" si="19"/>
        <v>249.22</v>
      </c>
      <c r="AB72" s="65">
        <v>0</v>
      </c>
      <c r="AC72" s="62" t="s">
        <v>608</v>
      </c>
      <c r="AD72" s="65">
        <v>44433</v>
      </c>
      <c r="AE72" s="70" t="s">
        <v>718</v>
      </c>
      <c r="AF72" s="62" t="s">
        <v>609</v>
      </c>
      <c r="AG72" s="62"/>
      <c r="AH72" s="62"/>
      <c r="AI72" s="62"/>
      <c r="AJ72" s="62"/>
      <c r="AK72" s="62" t="str">
        <f>IFERROR(VLOOKUP(I72,'[4]Control Producción'!$B$13:$K$406,10,FALSE),"")</f>
        <v>Cavidad Progresiva</v>
      </c>
      <c r="AL72" s="62" t="str">
        <f t="shared" si="15"/>
        <v>Continua</v>
      </c>
      <c r="AM72" s="62" t="s">
        <v>610</v>
      </c>
      <c r="AN72" s="62" t="s">
        <v>622</v>
      </c>
      <c r="AO72" s="62">
        <f>_xlfn.IFS(L72="Inhibidor de corrosión",T72*Q72/1000,L72="Inhibidor de incrustaciones",T72*Q72/1000,L72="Biocida",T72*Q72/1000,L72="Inhibidor de corrosión/incrustaciones",T72*Q72/1000,L72="Inhibidor de parafinas y asfaltenos",T72*P72/1000,L72="Inhibidor de parafinas",T72*P72/1000,L72="Inhibidor de asfaltenos",T72*P72/1000,L72="Reductor de fricción",T72*P72/1000,L72="Encapsulado",0,L72="Inhibidor de hidratos",VLOOKUP(I72,[4]Intermedia!$B$485:$E$502,4,FALSE),L72="Secuestrante de sulfhídrico",VLOOKUP(I72,[4]Intermedia!$B$485:$E$502,4,FALSE))</f>
        <v>10</v>
      </c>
      <c r="AP72" s="62">
        <f t="shared" si="20"/>
        <v>10</v>
      </c>
      <c r="AQ72" s="62">
        <f t="shared" si="21"/>
        <v>20</v>
      </c>
      <c r="AR72" s="62">
        <f t="shared" si="22"/>
        <v>10</v>
      </c>
      <c r="AS72" s="66">
        <v>1</v>
      </c>
      <c r="AT72" s="62" cm="1">
        <f t="array" ref="AT72">IFERROR(ROUND(IF(AL72="Continua",AO72*_xlfn.IFS(AS72=100%,1,AS72=20%,5,AS72=50%,2),IF(AL72="Batch",IF(AM72="M",30,IF(AM72="Q",15,7))*AO72)),0),"")</f>
        <v>10</v>
      </c>
      <c r="AU72" s="62">
        <f t="shared" si="23"/>
        <v>20</v>
      </c>
      <c r="AV72" s="62">
        <f t="shared" si="24"/>
        <v>10</v>
      </c>
      <c r="AW72" s="62" t="s">
        <v>629</v>
      </c>
      <c r="AX72" s="62">
        <v>1</v>
      </c>
      <c r="AY72" s="67">
        <f ca="1">IFERROR(TODAY()-VLOOKUP(H72,[4]IDEF!$A$6:$H$1602,8,FALSE),"S/D")</f>
        <v>3031</v>
      </c>
      <c r="AZ72" s="62" t="str">
        <f>IFERROR(VLOOKUP(H72,'[4]Control Producción'!$B$13:$L$406,11,FALSE),"S/C")</f>
        <v>A</v>
      </c>
      <c r="BA72" s="62" t="str">
        <f t="shared" si="25"/>
        <v>SP- 02</v>
      </c>
      <c r="BB72" s="62" t="str">
        <f>IFERROR(VLOOKUP(I72,[4]Referencias!$A$2:$Z$800,26,FALSE),"")</f>
        <v>Señal Picada</v>
      </c>
      <c r="BC72" s="62"/>
      <c r="BD72" s="125" t="str">
        <f t="shared" si="16"/>
        <v>SP-244BSH8050</v>
      </c>
    </row>
    <row r="73" spans="1:56" ht="15" customHeight="1" x14ac:dyDescent="0.25">
      <c r="A73" s="62" t="s">
        <v>601</v>
      </c>
      <c r="B73" s="63">
        <v>45261</v>
      </c>
      <c r="C73" s="62" t="s">
        <v>602</v>
      </c>
      <c r="D73" s="62" t="s">
        <v>603</v>
      </c>
      <c r="E73" s="62" t="str">
        <f>IFERROR(VLOOKUP(H73,[4]Referencias!$A$2:$F$671,6,FALSE),"")</f>
        <v>SP- 02</v>
      </c>
      <c r="F73" s="62">
        <f>IFERROR(VLOOKUP(I73,[4]Referencias!$A$2:$T$800,20,FALSE),"")</f>
        <v>222052</v>
      </c>
      <c r="G73" s="62" t="s">
        <v>604</v>
      </c>
      <c r="H73" s="62" t="s">
        <v>116</v>
      </c>
      <c r="I73" s="62" t="s">
        <v>116</v>
      </c>
      <c r="J73" s="62"/>
      <c r="K73" s="62" t="s">
        <v>605</v>
      </c>
      <c r="L73" s="62" t="str">
        <f>IFERROR(VLOOKUP(M73,[4]Referencias!$X$2:$Y$139,2,FALSE),"")</f>
        <v>Inhibidor de incrustaciones</v>
      </c>
      <c r="M73" s="62" t="s">
        <v>614</v>
      </c>
      <c r="N73" s="62">
        <f>IFERROR(VLOOKUP(M73,[4]Referencias!$K$2:$L$138,2,FALSE),"")</f>
        <v>50601018</v>
      </c>
      <c r="O73" s="62">
        <f>IFERROR(VLOOKUP(I73,'[4]Control Producción'!$B$13:$L$408,4,FALSE),0)</f>
        <v>76</v>
      </c>
      <c r="P73" s="62">
        <f>IFERROR(VLOOKUP(I73,'[4]Control Producción'!$B$13:$L$408,5,FALSE),0)</f>
        <v>3.6500000000000057</v>
      </c>
      <c r="Q73" s="62">
        <f>IFERROR(VLOOKUP(I73,'[4]Control Producción'!$B$13:$L$408,7,FALSE),0)</f>
        <v>72.349999999999994</v>
      </c>
      <c r="R73" s="62">
        <f>IFERROR(VLOOKUP(I73,'[4]Control Producción'!$B$13:$L$408,8,FALSE),0)</f>
        <v>10</v>
      </c>
      <c r="S73" s="62">
        <f t="shared" si="17"/>
        <v>1.59</v>
      </c>
      <c r="T73" s="62">
        <v>22</v>
      </c>
      <c r="U73" s="62" t="s">
        <v>606</v>
      </c>
      <c r="V73" s="62" t="s">
        <v>607</v>
      </c>
      <c r="W73" s="62">
        <f t="shared" si="14"/>
        <v>29</v>
      </c>
      <c r="X73" s="62">
        <f>+_xlfn.IFS(BC73="p",0,AL73="Continua",'CM 4600011377 (Producto)'!$H$13,AL73="Batch",VLOOKUP(BD73,'BATCH Total'!$K$2:$M$600,3,FALSE))</f>
        <v>0</v>
      </c>
      <c r="Y73" s="62">
        <f t="shared" si="18"/>
        <v>46.11</v>
      </c>
      <c r="Z73" s="64">
        <f>+IFERROR(IF(BC73="P",0,IF(V73="continua",VLOOKUP(BD73,'KPI Aplicaciones'!$A$9:$H$177,6,FALSE),S73*X73)),0)</f>
        <v>0</v>
      </c>
      <c r="AA73" s="64">
        <f t="shared" si="19"/>
        <v>0</v>
      </c>
      <c r="AB73" s="65">
        <v>40441</v>
      </c>
      <c r="AC73" s="62" t="s">
        <v>608</v>
      </c>
      <c r="AD73" s="65">
        <v>44993</v>
      </c>
      <c r="AE73" s="62" t="s">
        <v>1000</v>
      </c>
      <c r="AF73" s="62" t="s">
        <v>609</v>
      </c>
      <c r="AG73" s="62"/>
      <c r="AH73" s="62"/>
      <c r="AI73" s="62"/>
      <c r="AJ73" s="62"/>
      <c r="AK73" s="62" t="str">
        <f>IFERROR(VLOOKUP(I73,'[4]Control Producción'!$B$13:$K$406,10,FALSE),"")</f>
        <v>Cavidad Progresiva</v>
      </c>
      <c r="AL73" s="62" t="str">
        <f t="shared" si="15"/>
        <v>Continua</v>
      </c>
      <c r="AM73" s="62" t="s">
        <v>610</v>
      </c>
      <c r="AN73" s="62" t="s">
        <v>611</v>
      </c>
      <c r="AO73" s="62">
        <f>_xlfn.IFS(L73="Inhibidor de corrosión",T73*Q73/1000,L73="Inhibidor de incrustaciones",T73*Q73/1000,L73="Biocida",T73*Q73/1000,L73="Inhibidor de corrosión/incrustaciones",T73*Q73/1000,L73="Inhibidor de parafinas y asfaltenos",T73*P73/1000,L73="Inhibidor de parafinas",T73*P73/1000,L73="Inhibidor de asfaltenos",T73*P73/1000,L73="Reductor de fricción",T73*P73/1000,L73="Encapsulado",0,L73="Inhibidor de hidratos",VLOOKUP(I73,[4]Intermedia!$B$485:$E$502,4,FALSE),L73="Secuestrante de sulfhídrico",VLOOKUP(I73,[4]Intermedia!$B$485:$E$502,4,FALSE))</f>
        <v>1.5916999999999999</v>
      </c>
      <c r="AP73" s="62">
        <f t="shared" si="20"/>
        <v>1.59</v>
      </c>
      <c r="AQ73" s="62">
        <f t="shared" si="21"/>
        <v>20</v>
      </c>
      <c r="AR73" s="62">
        <f t="shared" si="22"/>
        <v>1.59</v>
      </c>
      <c r="AS73" s="66">
        <v>0.2</v>
      </c>
      <c r="AT73" s="62" cm="1">
        <f t="array" ref="AT73">IFERROR(ROUND(IF(AL73="Continua",AO73*_xlfn.IFS(AS73=100%,1,AS73=20%,5,AS73=50%,2),IF(AL73="Batch",IF(AM73="M",30,IF(AM73="Q",15,7))*AO73)),0),"")</f>
        <v>8</v>
      </c>
      <c r="AU73" s="62">
        <f t="shared" si="23"/>
        <v>20</v>
      </c>
      <c r="AV73" s="62">
        <f t="shared" si="24"/>
        <v>8</v>
      </c>
      <c r="AW73" s="62" t="s">
        <v>629</v>
      </c>
      <c r="AX73" s="62">
        <v>1</v>
      </c>
      <c r="AY73" s="67">
        <f ca="1">IFERROR(TODAY()-VLOOKUP(H73,[4]IDEF!$A$6:$H$1602,8,FALSE),"S/D")</f>
        <v>1533</v>
      </c>
      <c r="AZ73" s="62" t="str">
        <f>IFERROR(VLOOKUP(H73,'[4]Control Producción'!$B$13:$L$406,11,FALSE),"S/C")</f>
        <v>B</v>
      </c>
      <c r="BA73" s="62" t="str">
        <f t="shared" si="25"/>
        <v>SP- 02</v>
      </c>
      <c r="BB73" s="62" t="str">
        <f>IFERROR(VLOOKUP(I73,[4]Referencias!$A$2:$Z$800,26,FALSE),"")</f>
        <v>Señal Picada</v>
      </c>
      <c r="BC73" s="159" t="s">
        <v>1165</v>
      </c>
      <c r="BD73" s="125" t="str">
        <f t="shared" si="16"/>
        <v>SP-276IC5087A</v>
      </c>
    </row>
    <row r="74" spans="1:56" ht="15" customHeight="1" x14ac:dyDescent="0.25">
      <c r="A74" s="62" t="s">
        <v>601</v>
      </c>
      <c r="B74" s="63">
        <v>45261</v>
      </c>
      <c r="C74" s="62" t="s">
        <v>602</v>
      </c>
      <c r="D74" s="62" t="s">
        <v>603</v>
      </c>
      <c r="E74" s="62" t="str">
        <f>IFERROR(VLOOKUP(H74,[4]Referencias!$A$2:$F$671,6,FALSE),"")</f>
        <v>SP- 02</v>
      </c>
      <c r="F74" s="62">
        <f>IFERROR(VLOOKUP(I74,[4]Referencias!$A$2:$T$800,20,FALSE),"")</f>
        <v>222052</v>
      </c>
      <c r="G74" s="62" t="s">
        <v>604</v>
      </c>
      <c r="H74" s="62" t="s">
        <v>78</v>
      </c>
      <c r="I74" s="62" t="s">
        <v>78</v>
      </c>
      <c r="J74" s="62"/>
      <c r="K74" s="62" t="s">
        <v>605</v>
      </c>
      <c r="L74" s="62" t="str">
        <f>IFERROR(VLOOKUP(M74,[4]Referencias!$X$2:$Y$139,2,FALSE),"")</f>
        <v>Inhibidor de incrustaciones</v>
      </c>
      <c r="M74" s="62" t="s">
        <v>695</v>
      </c>
      <c r="N74" s="62">
        <f>IFERROR(VLOOKUP(M74,[4]Referencias!$K$2:$L$138,2,FALSE),"")</f>
        <v>1000568102</v>
      </c>
      <c r="O74" s="62">
        <f>IFERROR(VLOOKUP(I74,'[4]Control Producción'!$B$13:$L$408,4,FALSE),0)</f>
        <v>102</v>
      </c>
      <c r="P74" s="62">
        <f>IFERROR(VLOOKUP(I74,'[4]Control Producción'!$B$13:$L$408,5,FALSE),0)</f>
        <v>2.5499999999999998</v>
      </c>
      <c r="Q74" s="62">
        <f>IFERROR(VLOOKUP(I74,'[4]Control Producción'!$B$13:$L$408,7,FALSE),0)</f>
        <v>99.45</v>
      </c>
      <c r="R74" s="62">
        <f>IFERROR(VLOOKUP(I74,'[4]Control Producción'!$B$13:$L$408,8,FALSE),0)</f>
        <v>50</v>
      </c>
      <c r="S74" s="62">
        <f t="shared" si="17"/>
        <v>0.99</v>
      </c>
      <c r="T74" s="62">
        <v>10</v>
      </c>
      <c r="U74" s="62" t="s">
        <v>606</v>
      </c>
      <c r="V74" s="62" t="s">
        <v>607</v>
      </c>
      <c r="W74" s="62">
        <f t="shared" si="14"/>
        <v>29</v>
      </c>
      <c r="X74" s="62">
        <f>+_xlfn.IFS(BC74="p",0,AL74="Continua",'CM 4600011377 (Producto)'!$H$13,AL74="Batch",VLOOKUP(BD74,'BATCH Total'!$K$2:$M$600,3,FALSE))</f>
        <v>0</v>
      </c>
      <c r="Y74" s="62">
        <f t="shared" si="18"/>
        <v>28.71</v>
      </c>
      <c r="Z74" s="64">
        <f>+IFERROR(IF(BC74="P",0,IF(V74="continua",VLOOKUP(BD74,'KPI Aplicaciones'!$A$9:$H$177,6,FALSE),S74*X74)),0)</f>
        <v>0</v>
      </c>
      <c r="AA74" s="64">
        <f t="shared" si="19"/>
        <v>0</v>
      </c>
      <c r="AB74" s="65">
        <v>41948</v>
      </c>
      <c r="AC74" s="62" t="s">
        <v>608</v>
      </c>
      <c r="AD74" s="65">
        <v>44315</v>
      </c>
      <c r="AE74" s="62" t="s">
        <v>676</v>
      </c>
      <c r="AF74" s="62" t="s">
        <v>609</v>
      </c>
      <c r="AG74" s="62"/>
      <c r="AH74" s="62"/>
      <c r="AI74" s="62"/>
      <c r="AJ74" s="62"/>
      <c r="AK74" s="62" t="str">
        <f>IFERROR(VLOOKUP(I74,'[4]Control Producción'!$B$13:$K$406,10,FALSE),"")</f>
        <v>Electro Sumergible</v>
      </c>
      <c r="AL74" s="62" t="str">
        <f t="shared" si="15"/>
        <v>Continua</v>
      </c>
      <c r="AM74" s="62" t="s">
        <v>610</v>
      </c>
      <c r="AN74" s="62" t="s">
        <v>611</v>
      </c>
      <c r="AO74" s="62">
        <f>_xlfn.IFS(L74="Inhibidor de corrosión",T74*Q74/1000,L74="Inhibidor de incrustaciones",T74*Q74/1000,L74="Biocida",T74*Q74/1000,L74="Inhibidor de corrosión/incrustaciones",T74*Q74/1000,L74="Inhibidor de parafinas y asfaltenos",T74*P74/1000,L74="Inhibidor de parafinas",T74*P74/1000,L74="Inhibidor de asfaltenos",T74*P74/1000,L74="Reductor de fricción",T74*P74/1000,L74="Encapsulado",0,L74="Inhibidor de hidratos",VLOOKUP(I74,[4]Intermedia!$B$485:$E$502,4,FALSE),L74="Secuestrante de sulfhídrico",VLOOKUP(I74,[4]Intermedia!$B$485:$E$502,4,FALSE))</f>
        <v>0.99450000000000005</v>
      </c>
      <c r="AP74" s="62">
        <f t="shared" si="20"/>
        <v>0.99</v>
      </c>
      <c r="AQ74" s="62">
        <f t="shared" si="21"/>
        <v>20</v>
      </c>
      <c r="AR74" s="62">
        <f t="shared" si="22"/>
        <v>0.99</v>
      </c>
      <c r="AS74" s="66">
        <v>0.2</v>
      </c>
      <c r="AT74" s="62" cm="1">
        <f t="array" ref="AT74">IFERROR(ROUND(IF(AL74="Continua",AO74*_xlfn.IFS(AS74=100%,1,AS74=20%,5,AS74=50%,2),IF(AL74="Batch",IF(AM74="M",30,IF(AM74="Q",15,7))*AO74)),0),"")</f>
        <v>5</v>
      </c>
      <c r="AU74" s="62">
        <f t="shared" si="23"/>
        <v>20</v>
      </c>
      <c r="AV74" s="62">
        <f t="shared" si="24"/>
        <v>5</v>
      </c>
      <c r="AW74" s="62" t="s">
        <v>629</v>
      </c>
      <c r="AX74" s="62">
        <v>1</v>
      </c>
      <c r="AY74" s="67">
        <f ca="1">IFERROR(TODAY()-VLOOKUP(H74,[4]IDEF!$A$6:$H$1602,8,FALSE),"S/D")</f>
        <v>1870</v>
      </c>
      <c r="AZ74" s="62" t="str">
        <f>IFERROR(VLOOKUP(H74,'[4]Control Producción'!$B$13:$L$406,11,FALSE),"S/C")</f>
        <v>B</v>
      </c>
      <c r="BA74" s="62" t="str">
        <f t="shared" si="25"/>
        <v>SP- 02</v>
      </c>
      <c r="BB74" s="62" t="str">
        <f>IFERROR(VLOOKUP(I74,[4]Referencias!$A$2:$Z$800,26,FALSE),"")</f>
        <v>Señal Picada</v>
      </c>
      <c r="BC74" s="159" t="s">
        <v>981</v>
      </c>
      <c r="BD74" s="125" t="str">
        <f t="shared" si="16"/>
        <v>SP-322aIC5091</v>
      </c>
    </row>
    <row r="75" spans="1:56" ht="15" customHeight="1" x14ac:dyDescent="0.25">
      <c r="A75" s="62" t="s">
        <v>601</v>
      </c>
      <c r="B75" s="63">
        <v>45261</v>
      </c>
      <c r="C75" s="62" t="s">
        <v>602</v>
      </c>
      <c r="D75" s="62" t="s">
        <v>603</v>
      </c>
      <c r="E75" s="62" t="str">
        <f>IFERROR(VLOOKUP(H75,[4]Referencias!$A$2:$F$671,6,FALSE),"")</f>
        <v>SP- 02</v>
      </c>
      <c r="F75" s="62">
        <f>IFERROR(VLOOKUP(I75,[4]Referencias!$A$2:$T$800,20,FALSE),"")</f>
        <v>222052</v>
      </c>
      <c r="G75" s="62" t="s">
        <v>604</v>
      </c>
      <c r="H75" s="62" t="s">
        <v>118</v>
      </c>
      <c r="I75" s="62" t="s">
        <v>118</v>
      </c>
      <c r="J75" s="62"/>
      <c r="K75" s="62" t="s">
        <v>605</v>
      </c>
      <c r="L75" s="62" t="str">
        <f>IFERROR(VLOOKUP(M75,[4]Referencias!$X$2:$Y$139,2,FALSE),"")</f>
        <v>Inhibidor de incrustaciones</v>
      </c>
      <c r="M75" s="62" t="s">
        <v>614</v>
      </c>
      <c r="N75" s="62">
        <f>IFERROR(VLOOKUP(M75,[4]Referencias!$K$2:$L$138,2,FALSE),"")</f>
        <v>50601018</v>
      </c>
      <c r="O75" s="62">
        <f>IFERROR(VLOOKUP(I75,'[4]Control Producción'!$B$13:$L$408,4,FALSE),0)</f>
        <v>113</v>
      </c>
      <c r="P75" s="62">
        <f>IFERROR(VLOOKUP(I75,'[4]Control Producción'!$B$13:$L$408,5,FALSE),0)</f>
        <v>3.9550000000000001</v>
      </c>
      <c r="Q75" s="62">
        <f>IFERROR(VLOOKUP(I75,'[4]Control Producción'!$B$13:$L$408,7,FALSE),0)</f>
        <v>109.045</v>
      </c>
      <c r="R75" s="62">
        <f>IFERROR(VLOOKUP(I75,'[4]Control Producción'!$B$13:$L$408,8,FALSE),0)</f>
        <v>150</v>
      </c>
      <c r="S75" s="62">
        <f t="shared" si="17"/>
        <v>1.53</v>
      </c>
      <c r="T75" s="62">
        <v>14</v>
      </c>
      <c r="U75" s="62" t="s">
        <v>606</v>
      </c>
      <c r="V75" s="62" t="s">
        <v>607</v>
      </c>
      <c r="W75" s="62">
        <f t="shared" si="14"/>
        <v>29</v>
      </c>
      <c r="X75" s="62">
        <f>+_xlfn.IFS(BC75="p",0,AL75="Continua",'CM 4600011377 (Producto)'!$H$13,AL75="Batch",VLOOKUP(BD75,'BATCH Total'!$K$2:$M$600,3,FALSE))</f>
        <v>0</v>
      </c>
      <c r="Y75" s="62">
        <f t="shared" si="18"/>
        <v>44.37</v>
      </c>
      <c r="Z75" s="64">
        <f>+IFERROR(IF(BC75="P",0,IF(V75="continua",VLOOKUP(BD75,'KPI Aplicaciones'!$A$9:$H$177,6,FALSE),S75*X75)),0)</f>
        <v>0</v>
      </c>
      <c r="AA75" s="64">
        <f t="shared" si="19"/>
        <v>0</v>
      </c>
      <c r="AB75" s="65">
        <v>40688</v>
      </c>
      <c r="AC75" s="62" t="s">
        <v>608</v>
      </c>
      <c r="AD75" s="65">
        <v>44012</v>
      </c>
      <c r="AE75" s="62" t="s">
        <v>613</v>
      </c>
      <c r="AF75" s="62" t="s">
        <v>609</v>
      </c>
      <c r="AG75" s="62"/>
      <c r="AH75" s="62"/>
      <c r="AI75" s="62"/>
      <c r="AJ75" s="62"/>
      <c r="AK75" s="62" t="str">
        <f>IFERROR(VLOOKUP(I75,'[4]Control Producción'!$B$13:$K$406,10,FALSE),"")</f>
        <v>Cavidad Progresiva</v>
      </c>
      <c r="AL75" s="62" t="str">
        <f t="shared" si="15"/>
        <v>Continua</v>
      </c>
      <c r="AM75" s="62" t="s">
        <v>610</v>
      </c>
      <c r="AN75" s="62" t="s">
        <v>611</v>
      </c>
      <c r="AO75" s="62">
        <f>_xlfn.IFS(L75="Inhibidor de corrosión",T75*Q75/1000,L75="Inhibidor de incrustaciones",T75*Q75/1000,L75="Biocida",T75*Q75/1000,L75="Inhibidor de corrosión/incrustaciones",T75*Q75/1000,L75="Inhibidor de parafinas y asfaltenos",T75*P75/1000,L75="Inhibidor de parafinas",T75*P75/1000,L75="Inhibidor de asfaltenos",T75*P75/1000,L75="Reductor de fricción",T75*P75/1000,L75="Encapsulado",0,L75="Inhibidor de hidratos",VLOOKUP(I75,[4]Intermedia!$B$485:$E$502,4,FALSE),L75="Secuestrante de sulfhídrico",VLOOKUP(I75,[4]Intermedia!$B$485:$E$502,4,FALSE))</f>
        <v>1.5266300000000002</v>
      </c>
      <c r="AP75" s="62">
        <f t="shared" si="20"/>
        <v>1.53</v>
      </c>
      <c r="AQ75" s="62">
        <f t="shared" si="21"/>
        <v>20</v>
      </c>
      <c r="AR75" s="62">
        <f t="shared" si="22"/>
        <v>1.53</v>
      </c>
      <c r="AS75" s="66">
        <v>0.2</v>
      </c>
      <c r="AT75" s="62" cm="1">
        <f t="array" ref="AT75">IFERROR(ROUND(IF(AL75="Continua",AO75*_xlfn.IFS(AS75=100%,1,AS75=20%,5,AS75=50%,2),IF(AL75="Batch",IF(AM75="M",30,IF(AM75="Q",15,7))*AO75)),0),"")</f>
        <v>8</v>
      </c>
      <c r="AU75" s="62">
        <f t="shared" si="23"/>
        <v>20</v>
      </c>
      <c r="AV75" s="62">
        <f t="shared" si="24"/>
        <v>8</v>
      </c>
      <c r="AW75" s="62" t="s">
        <v>629</v>
      </c>
      <c r="AX75" s="62">
        <v>1</v>
      </c>
      <c r="AY75" s="67">
        <f ca="1">IFERROR(TODAY()-VLOOKUP(H75,[4]IDEF!$A$6:$H$1602,8,FALSE),"S/D")</f>
        <v>2900</v>
      </c>
      <c r="AZ75" s="62" t="str">
        <f>IFERROR(VLOOKUP(H75,'[4]Control Producción'!$B$13:$L$406,11,FALSE),"S/C")</f>
        <v>A</v>
      </c>
      <c r="BA75" s="62" t="str">
        <f t="shared" si="25"/>
        <v>SP- 02</v>
      </c>
      <c r="BB75" s="62" t="str">
        <f>IFERROR(VLOOKUP(I75,[4]Referencias!$A$2:$Z$800,26,FALSE),"")</f>
        <v>Señal Picada</v>
      </c>
      <c r="BC75" s="159" t="s">
        <v>981</v>
      </c>
      <c r="BD75" s="125" t="str">
        <f t="shared" si="16"/>
        <v>SP-337aIC5087A</v>
      </c>
    </row>
    <row r="76" spans="1:56" ht="15" customHeight="1" x14ac:dyDescent="0.25">
      <c r="A76" s="62" t="s">
        <v>601</v>
      </c>
      <c r="B76" s="63">
        <v>45261</v>
      </c>
      <c r="C76" s="62" t="s">
        <v>602</v>
      </c>
      <c r="D76" s="62" t="s">
        <v>603</v>
      </c>
      <c r="E76" s="62" t="str">
        <f>IFERROR(VLOOKUP(H76,[4]Referencias!$A$2:$F$671,6,FALSE),"")</f>
        <v>SP- 02</v>
      </c>
      <c r="F76" s="62">
        <f>IFERROR(VLOOKUP(I76,[4]Referencias!$A$2:$T$800,20,FALSE),"")</f>
        <v>222052</v>
      </c>
      <c r="G76" s="62" t="s">
        <v>604</v>
      </c>
      <c r="H76" s="62" t="s">
        <v>119</v>
      </c>
      <c r="I76" s="62" t="s">
        <v>119</v>
      </c>
      <c r="J76" s="62"/>
      <c r="K76" s="62" t="s">
        <v>605</v>
      </c>
      <c r="L76" s="62" t="str">
        <f>IFERROR(VLOOKUP(M76,[4]Referencias!$X$2:$Y$139,2,FALSE),"")</f>
        <v>Inhibidor de incrustaciones</v>
      </c>
      <c r="M76" s="62" t="s">
        <v>614</v>
      </c>
      <c r="N76" s="62">
        <f>IFERROR(VLOOKUP(M76,[4]Referencias!$K$2:$L$138,2,FALSE),"")</f>
        <v>50601018</v>
      </c>
      <c r="O76" s="62">
        <f>IFERROR(VLOOKUP(I76,'[4]Control Producción'!$B$13:$L$408,4,FALSE),0)</f>
        <v>118</v>
      </c>
      <c r="P76" s="62">
        <f>IFERROR(VLOOKUP(I76,'[4]Control Producción'!$B$13:$L$408,5,FALSE),0)</f>
        <v>5.31</v>
      </c>
      <c r="Q76" s="62">
        <f>IFERROR(VLOOKUP(I76,'[4]Control Producción'!$B$13:$L$408,7,FALSE),0)</f>
        <v>112.69</v>
      </c>
      <c r="R76" s="62">
        <f>IFERROR(VLOOKUP(I76,'[4]Control Producción'!$B$13:$L$408,8,FALSE),0)</f>
        <v>100</v>
      </c>
      <c r="S76" s="62">
        <f t="shared" si="17"/>
        <v>1.35</v>
      </c>
      <c r="T76" s="62">
        <v>12</v>
      </c>
      <c r="U76" s="62" t="s">
        <v>606</v>
      </c>
      <c r="V76" s="62" t="s">
        <v>607</v>
      </c>
      <c r="W76" s="62">
        <f t="shared" si="14"/>
        <v>29</v>
      </c>
      <c r="X76" s="62">
        <f>+_xlfn.IFS(BC76="p",0,AL76="Continua",'CM 4600011377 (Producto)'!$H$13,AL76="Batch",VLOOKUP(BD76,'BATCH Total'!$K$2:$M$600,3,FALSE))</f>
        <v>29</v>
      </c>
      <c r="Y76" s="62">
        <f t="shared" si="18"/>
        <v>39.150000000000006</v>
      </c>
      <c r="Z76" s="64">
        <f>+IFERROR(IF(BC76="P",0,IF(V76="continua",VLOOKUP(BD76,'KPI Aplicaciones'!$A$9:$H$177,6,FALSE),S76*X76)),0)</f>
        <v>35.224390243902441</v>
      </c>
      <c r="AA76" s="64">
        <f t="shared" si="19"/>
        <v>35.22</v>
      </c>
      <c r="AB76" s="65">
        <v>42969</v>
      </c>
      <c r="AC76" s="62" t="s">
        <v>608</v>
      </c>
      <c r="AD76" s="65">
        <v>44012</v>
      </c>
      <c r="AE76" s="62" t="s">
        <v>613</v>
      </c>
      <c r="AF76" s="62" t="s">
        <v>609</v>
      </c>
      <c r="AG76" s="62"/>
      <c r="AH76" s="62"/>
      <c r="AI76" s="62"/>
      <c r="AJ76" s="62"/>
      <c r="AK76" s="62" t="str">
        <f>IFERROR(VLOOKUP(I76,'[4]Control Producción'!$B$13:$K$406,10,FALSE),"")</f>
        <v>Electro Sumergible</v>
      </c>
      <c r="AL76" s="62" t="str">
        <f t="shared" si="15"/>
        <v>Continua</v>
      </c>
      <c r="AM76" s="62" t="s">
        <v>610</v>
      </c>
      <c r="AN76" s="62" t="s">
        <v>615</v>
      </c>
      <c r="AO76" s="62">
        <f>_xlfn.IFS(L76="Inhibidor de corrosión",T76*Q76/1000,L76="Inhibidor de incrustaciones",T76*Q76/1000,L76="Biocida",T76*Q76/1000,L76="Inhibidor de corrosión/incrustaciones",T76*Q76/1000,L76="Inhibidor de parafinas y asfaltenos",T76*P76/1000,L76="Inhibidor de parafinas",T76*P76/1000,L76="Inhibidor de asfaltenos",T76*P76/1000,L76="Reductor de fricción",T76*P76/1000,L76="Encapsulado",0,L76="Inhibidor de hidratos",VLOOKUP(I76,[4]Intermedia!$B$485:$E$502,4,FALSE),L76="Secuestrante de sulfhídrico",VLOOKUP(I76,[4]Intermedia!$B$485:$E$502,4,FALSE))</f>
        <v>1.3522799999999999</v>
      </c>
      <c r="AP76" s="62">
        <f t="shared" si="20"/>
        <v>1.35</v>
      </c>
      <c r="AQ76" s="62">
        <f t="shared" si="21"/>
        <v>20</v>
      </c>
      <c r="AR76" s="62">
        <f t="shared" si="22"/>
        <v>1.35</v>
      </c>
      <c r="AS76" s="66">
        <v>0.2</v>
      </c>
      <c r="AT76" s="62" cm="1">
        <f t="array" ref="AT76">IFERROR(ROUND(IF(AL76="Continua",AO76*_xlfn.IFS(AS76=100%,1,AS76=20%,5,AS76=50%,2),IF(AL76="Batch",IF(AM76="M",30,IF(AM76="Q",15,7))*AO76)),0),"")</f>
        <v>7</v>
      </c>
      <c r="AU76" s="62">
        <f t="shared" si="23"/>
        <v>20</v>
      </c>
      <c r="AV76" s="62">
        <f t="shared" si="24"/>
        <v>7</v>
      </c>
      <c r="AW76" s="62" t="s">
        <v>629</v>
      </c>
      <c r="AX76" s="62">
        <v>1</v>
      </c>
      <c r="AY76" s="67">
        <f ca="1">IFERROR(TODAY()-VLOOKUP(H76,[4]IDEF!$A$6:$H$1602,8,FALSE),"S/D")</f>
        <v>2342</v>
      </c>
      <c r="AZ76" s="62" t="str">
        <f>IFERROR(VLOOKUP(H76,'[4]Control Producción'!$B$13:$L$406,11,FALSE),"S/C")</f>
        <v>A</v>
      </c>
      <c r="BA76" s="62" t="str">
        <f t="shared" si="25"/>
        <v>SP- 02</v>
      </c>
      <c r="BB76" s="62" t="str">
        <f>IFERROR(VLOOKUP(I76,[4]Referencias!$A$2:$Z$800,26,FALSE),"")</f>
        <v>Señal Picada</v>
      </c>
      <c r="BC76" s="62"/>
      <c r="BD76" s="125" t="str">
        <f t="shared" si="16"/>
        <v>SP-35IC5087A</v>
      </c>
    </row>
    <row r="77" spans="1:56" ht="15" customHeight="1" x14ac:dyDescent="0.25">
      <c r="A77" s="62" t="s">
        <v>601</v>
      </c>
      <c r="B77" s="63">
        <v>45261</v>
      </c>
      <c r="C77" s="62" t="s">
        <v>602</v>
      </c>
      <c r="D77" s="62" t="s">
        <v>603</v>
      </c>
      <c r="E77" s="62" t="str">
        <f>IFERROR(VLOOKUP(H77,[4]Referencias!$A$2:$F$671,6,FALSE),"")</f>
        <v>SP- 02</v>
      </c>
      <c r="F77" s="62">
        <f>IFERROR(VLOOKUP(I77,[4]Referencias!$A$2:$T$800,20,FALSE),"")</f>
        <v>222052</v>
      </c>
      <c r="G77" s="62" t="s">
        <v>604</v>
      </c>
      <c r="H77" s="62" t="s">
        <v>719</v>
      </c>
      <c r="I77" s="62" t="s">
        <v>719</v>
      </c>
      <c r="J77" s="62"/>
      <c r="K77" s="62" t="s">
        <v>605</v>
      </c>
      <c r="L77" s="62" t="str">
        <f>IFERROR(VLOOKUP(M77,[4]Referencias!$X$2:$Y$139,2,FALSE),"")</f>
        <v>Inhibidor de incrustaciones</v>
      </c>
      <c r="M77" s="62" t="s">
        <v>614</v>
      </c>
      <c r="N77" s="62">
        <f>IFERROR(VLOOKUP(M77,[4]Referencias!$K$2:$L$138,2,FALSE),"")</f>
        <v>50601018</v>
      </c>
      <c r="O77" s="62">
        <f>IFERROR(VLOOKUP(I77,'[4]Control Producción'!$B$13:$L$408,4,FALSE),0)</f>
        <v>280</v>
      </c>
      <c r="P77" s="62">
        <f>IFERROR(VLOOKUP(I77,'[4]Control Producción'!$B$13:$L$408,5,FALSE),0)</f>
        <v>1.4</v>
      </c>
      <c r="Q77" s="62">
        <f>IFERROR(VLOOKUP(I77,'[4]Control Producción'!$B$13:$L$408,7,FALSE),0)</f>
        <v>278.60000000000002</v>
      </c>
      <c r="R77" s="62">
        <f>IFERROR(VLOOKUP(I77,'[4]Control Producción'!$B$13:$L$408,8,FALSE),0)</f>
        <v>50</v>
      </c>
      <c r="S77" s="62">
        <f t="shared" si="17"/>
        <v>2.79</v>
      </c>
      <c r="T77" s="62">
        <v>10</v>
      </c>
      <c r="U77" s="62" t="s">
        <v>606</v>
      </c>
      <c r="V77" s="62" t="s">
        <v>607</v>
      </c>
      <c r="W77" s="62">
        <f t="shared" si="14"/>
        <v>29</v>
      </c>
      <c r="X77" s="62">
        <f>+_xlfn.IFS(BC77="p",0,AL77="Continua",'CM 4600011377 (Producto)'!$H$13,AL77="Batch",VLOOKUP(BD77,'BATCH Total'!$K$2:$M$600,3,FALSE))</f>
        <v>0</v>
      </c>
      <c r="Y77" s="62">
        <f t="shared" si="18"/>
        <v>80.91</v>
      </c>
      <c r="Z77" s="64">
        <f>+IFERROR(IF(BC77="P",0,IF(V77="continua",VLOOKUP(BD77,'KPI Aplicaciones'!$A$9:$H$177,6,FALSE),S77*X77)),0)</f>
        <v>0</v>
      </c>
      <c r="AA77" s="64">
        <f t="shared" si="19"/>
        <v>0</v>
      </c>
      <c r="AB77" s="65"/>
      <c r="AC77" s="62" t="s">
        <v>608</v>
      </c>
      <c r="AD77" s="65">
        <v>44327</v>
      </c>
      <c r="AE77" s="62" t="s">
        <v>720</v>
      </c>
      <c r="AF77" s="62" t="s">
        <v>609</v>
      </c>
      <c r="AG77" s="62"/>
      <c r="AH77" s="62"/>
      <c r="AI77" s="62"/>
      <c r="AJ77" s="62"/>
      <c r="AK77" s="62" t="str">
        <f>IFERROR(VLOOKUP(I77,'[4]Control Producción'!$B$13:$K$406,10,FALSE),"")</f>
        <v>Electro Sumergible</v>
      </c>
      <c r="AL77" s="62" t="str">
        <f t="shared" si="15"/>
        <v>Continua</v>
      </c>
      <c r="AM77" s="62" t="s">
        <v>610</v>
      </c>
      <c r="AN77" s="62" t="s">
        <v>615</v>
      </c>
      <c r="AO77" s="62">
        <f>_xlfn.IFS(L77="Inhibidor de corrosión",T77*Q77/1000,L77="Inhibidor de incrustaciones",T77*Q77/1000,L77="Biocida",T77*Q77/1000,L77="Inhibidor de corrosión/incrustaciones",T77*Q77/1000,L77="Inhibidor de parafinas y asfaltenos",T77*P77/1000,L77="Inhibidor de parafinas",T77*P77/1000,L77="Inhibidor de asfaltenos",T77*P77/1000,L77="Reductor de fricción",T77*P77/1000,L77="Encapsulado",0,L77="Inhibidor de hidratos",VLOOKUP(I77,[4]Intermedia!$B$485:$E$502,4,FALSE),L77="Secuestrante de sulfhídrico",VLOOKUP(I77,[4]Intermedia!$B$485:$E$502,4,FALSE))</f>
        <v>2.786</v>
      </c>
      <c r="AP77" s="62">
        <f t="shared" si="20"/>
        <v>2.79</v>
      </c>
      <c r="AQ77" s="62">
        <f t="shared" si="21"/>
        <v>20</v>
      </c>
      <c r="AR77" s="62">
        <f t="shared" si="22"/>
        <v>2.79</v>
      </c>
      <c r="AS77" s="66">
        <v>0.2</v>
      </c>
      <c r="AT77" s="62" cm="1">
        <f t="array" ref="AT77">IFERROR(ROUND(IF(AL77="Continua",AO77*_xlfn.IFS(AS77=100%,1,AS77=20%,5,AS77=50%,2),IF(AL77="Batch",IF(AM77="M",30,IF(AM77="Q",15,7))*AO77)),0),"")</f>
        <v>14</v>
      </c>
      <c r="AU77" s="62">
        <f t="shared" si="23"/>
        <v>20</v>
      </c>
      <c r="AV77" s="62">
        <f t="shared" si="24"/>
        <v>14</v>
      </c>
      <c r="AW77" s="62" t="s">
        <v>629</v>
      </c>
      <c r="AX77" s="62">
        <v>1</v>
      </c>
      <c r="AY77" s="67">
        <f ca="1">IFERROR(TODAY()-VLOOKUP(H77,[4]IDEF!$A$6:$H$1602,8,FALSE),"S/D")</f>
        <v>2080</v>
      </c>
      <c r="AZ77" s="62" t="str">
        <f>IFERROR(VLOOKUP(H77,'[4]Control Producción'!$B$13:$L$406,11,FALSE),"S/C")</f>
        <v>C</v>
      </c>
      <c r="BA77" s="62" t="str">
        <f t="shared" si="25"/>
        <v>SP- 02</v>
      </c>
      <c r="BB77" s="159" t="str">
        <f>IFERROR(VLOOKUP(I77,[4]Referencias!$A$2:$Z$800,26,FALSE),"")</f>
        <v>Señal Picada</v>
      </c>
      <c r="BC77" s="159" t="s">
        <v>1165</v>
      </c>
      <c r="BD77" s="125" t="str">
        <f t="shared" si="16"/>
        <v>SP-46IC5087A</v>
      </c>
    </row>
    <row r="78" spans="1:56" ht="15" customHeight="1" x14ac:dyDescent="0.25">
      <c r="A78" s="62" t="s">
        <v>601</v>
      </c>
      <c r="B78" s="63">
        <v>45261</v>
      </c>
      <c r="C78" s="62" t="s">
        <v>602</v>
      </c>
      <c r="D78" s="62" t="s">
        <v>603</v>
      </c>
      <c r="E78" s="62" t="str">
        <f>IFERROR(VLOOKUP(H78,[4]Referencias!$A$2:$F$671,6,FALSE),"")</f>
        <v>SP- 02</v>
      </c>
      <c r="F78" s="62">
        <f>IFERROR(VLOOKUP(I78,[4]Referencias!$A$2:$T$800,20,FALSE),"")</f>
        <v>222052</v>
      </c>
      <c r="G78" s="62" t="s">
        <v>604</v>
      </c>
      <c r="H78" s="62" t="s">
        <v>234</v>
      </c>
      <c r="I78" s="62" t="s">
        <v>234</v>
      </c>
      <c r="J78" s="62"/>
      <c r="K78" s="62" t="s">
        <v>605</v>
      </c>
      <c r="L78" s="62" t="str">
        <f>IFERROR(VLOOKUP(M78,[4]Referencias!$X$2:$Y$139,2,FALSE),"")</f>
        <v>Inhibidor de incrustaciones</v>
      </c>
      <c r="M78" s="62" t="s">
        <v>614</v>
      </c>
      <c r="N78" s="62">
        <f>IFERROR(VLOOKUP(M78,[4]Referencias!$K$2:$L$138,2,FALSE),"")</f>
        <v>50601018</v>
      </c>
      <c r="O78" s="62">
        <f>IFERROR(VLOOKUP(I78,'[4]Control Producción'!$B$13:$L$408,4,FALSE),0)</f>
        <v>199</v>
      </c>
      <c r="P78" s="62">
        <f>IFERROR(VLOOKUP(I78,'[4]Control Producción'!$B$13:$L$408,5,FALSE),0)</f>
        <v>1.99</v>
      </c>
      <c r="Q78" s="62">
        <f>IFERROR(VLOOKUP(I78,'[4]Control Producción'!$B$13:$L$408,7,FALSE),0)</f>
        <v>197.01</v>
      </c>
      <c r="R78" s="62">
        <f>IFERROR(VLOOKUP(I78,'[4]Control Producción'!$B$13:$L$408,8,FALSE),0)</f>
        <v>50</v>
      </c>
      <c r="S78" s="62">
        <f t="shared" si="17"/>
        <v>3.15</v>
      </c>
      <c r="T78" s="62">
        <v>16</v>
      </c>
      <c r="U78" s="62" t="s">
        <v>606</v>
      </c>
      <c r="V78" s="62" t="s">
        <v>607</v>
      </c>
      <c r="W78" s="62">
        <f t="shared" si="14"/>
        <v>29</v>
      </c>
      <c r="X78" s="62">
        <f>+_xlfn.IFS(BC78="p",0,AL78="Continua",'CM 4600011377 (Producto)'!$H$13,AL78="Batch",VLOOKUP(BD78,'BATCH Total'!$K$2:$M$600,3,FALSE))</f>
        <v>29</v>
      </c>
      <c r="Y78" s="62">
        <f t="shared" si="18"/>
        <v>91.35</v>
      </c>
      <c r="Z78" s="64">
        <f>+IFERROR(IF(BC78="P",0,IF(V78="continua",VLOOKUP(BD78,'KPI Aplicaciones'!$A$9:$H$177,6,FALSE),S78*X78)),0)</f>
        <v>0</v>
      </c>
      <c r="AA78" s="64">
        <f t="shared" si="19"/>
        <v>0</v>
      </c>
      <c r="AB78" s="65" t="s">
        <v>219</v>
      </c>
      <c r="AC78" s="62" t="s">
        <v>608</v>
      </c>
      <c r="AD78" s="65">
        <v>44302</v>
      </c>
      <c r="AE78" s="62" t="s">
        <v>721</v>
      </c>
      <c r="AF78" s="62" t="s">
        <v>609</v>
      </c>
      <c r="AG78" s="62"/>
      <c r="AH78" s="62"/>
      <c r="AI78" s="62"/>
      <c r="AJ78" s="62"/>
      <c r="AK78" s="62" t="str">
        <f>IFERROR(VLOOKUP(I78,'[4]Control Producción'!$B$13:$K$406,10,FALSE),"")</f>
        <v>Electro Sumergible</v>
      </c>
      <c r="AL78" s="62" t="str">
        <f t="shared" si="15"/>
        <v>Continua</v>
      </c>
      <c r="AM78" s="62" t="s">
        <v>610</v>
      </c>
      <c r="AN78" s="62" t="s">
        <v>615</v>
      </c>
      <c r="AO78" s="62">
        <f>_xlfn.IFS(L78="Inhibidor de corrosión",T78*Q78/1000,L78="Inhibidor de incrustaciones",T78*Q78/1000,L78="Biocida",T78*Q78/1000,L78="Inhibidor de corrosión/incrustaciones",T78*Q78/1000,L78="Inhibidor de parafinas y asfaltenos",T78*P78/1000,L78="Inhibidor de parafinas",T78*P78/1000,L78="Inhibidor de asfaltenos",T78*P78/1000,L78="Reductor de fricción",T78*P78/1000,L78="Encapsulado",0,L78="Inhibidor de hidratos",VLOOKUP(I78,[4]Intermedia!$B$485:$E$502,4,FALSE),L78="Secuestrante de sulfhídrico",VLOOKUP(I78,[4]Intermedia!$B$485:$E$502,4,FALSE))</f>
        <v>3.1521599999999999</v>
      </c>
      <c r="AP78" s="62">
        <f t="shared" si="20"/>
        <v>3.15</v>
      </c>
      <c r="AQ78" s="62">
        <f t="shared" si="21"/>
        <v>20</v>
      </c>
      <c r="AR78" s="62">
        <f t="shared" si="22"/>
        <v>3.15</v>
      </c>
      <c r="AS78" s="66">
        <v>0.5</v>
      </c>
      <c r="AT78" s="62" cm="1">
        <f t="array" ref="AT78">IFERROR(ROUND(IF(AL78="Continua",AO78*_xlfn.IFS(AS78=100%,1,AS78=20%,5,AS78=50%,2),IF(AL78="Batch",IF(AM78="M",30,IF(AM78="Q",15,7))*AO78)),0),"")</f>
        <v>6</v>
      </c>
      <c r="AU78" s="62">
        <f t="shared" si="23"/>
        <v>20</v>
      </c>
      <c r="AV78" s="62">
        <f t="shared" si="24"/>
        <v>6</v>
      </c>
      <c r="AW78" s="62" t="s">
        <v>629</v>
      </c>
      <c r="AX78" s="62">
        <v>1</v>
      </c>
      <c r="AY78" s="67">
        <f ca="1">IFERROR(TODAY()-VLOOKUP(H78,[4]IDEF!$A$6:$H$1602,8,FALSE),"S/D")</f>
        <v>2868</v>
      </c>
      <c r="AZ78" s="62" t="str">
        <f>IFERROR(VLOOKUP(H78,'[4]Control Producción'!$B$13:$L$406,11,FALSE),"S/C")</f>
        <v>C</v>
      </c>
      <c r="BA78" s="62" t="str">
        <f t="shared" si="25"/>
        <v>SP- 02</v>
      </c>
      <c r="BB78" s="62" t="str">
        <f>IFERROR(VLOOKUP(I78,[4]Referencias!$A$2:$Z$800,26,FALSE),"")</f>
        <v>Señal Picada</v>
      </c>
      <c r="BC78" s="62"/>
      <c r="BD78" s="125" t="str">
        <f t="shared" si="16"/>
        <v>SP-41IC5087A</v>
      </c>
    </row>
    <row r="79" spans="1:56" ht="15" customHeight="1" x14ac:dyDescent="0.25">
      <c r="A79" s="62" t="s">
        <v>601</v>
      </c>
      <c r="B79" s="63">
        <v>45261</v>
      </c>
      <c r="C79" s="62" t="s">
        <v>602</v>
      </c>
      <c r="D79" s="62" t="s">
        <v>603</v>
      </c>
      <c r="E79" s="62" t="str">
        <f>IFERROR(VLOOKUP(H79,[4]Referencias!$A$2:$F$671,6,FALSE),"")</f>
        <v>SP- 02</v>
      </c>
      <c r="F79" s="62">
        <f>IFERROR(VLOOKUP(I79,[4]Referencias!$A$2:$T$800,20,FALSE),"")</f>
        <v>222052</v>
      </c>
      <c r="G79" s="62" t="s">
        <v>604</v>
      </c>
      <c r="H79" s="62" t="s">
        <v>182</v>
      </c>
      <c r="I79" s="62" t="s">
        <v>182</v>
      </c>
      <c r="J79" s="62"/>
      <c r="K79" s="62" t="s">
        <v>605</v>
      </c>
      <c r="L79" s="62" t="str">
        <f>IFERROR(VLOOKUP(M79,[4]Referencias!$X$2:$Y$139,2,FALSE),"")</f>
        <v>Inhibidor de incrustaciones</v>
      </c>
      <c r="M79" s="62" t="s">
        <v>614</v>
      </c>
      <c r="N79" s="62">
        <f>IFERROR(VLOOKUP(M79,[4]Referencias!$K$2:$L$138,2,FALSE),"")</f>
        <v>50601018</v>
      </c>
      <c r="O79" s="62">
        <f>IFERROR(VLOOKUP(I79,'[4]Control Producción'!$B$13:$L$408,4,FALSE),0)</f>
        <v>212</v>
      </c>
      <c r="P79" s="62">
        <f>IFERROR(VLOOKUP(I79,'[4]Control Producción'!$B$13:$L$408,5,FALSE),0)</f>
        <v>1.696</v>
      </c>
      <c r="Q79" s="62">
        <f>IFERROR(VLOOKUP(I79,'[4]Control Producción'!$B$13:$L$408,7,FALSE),0)</f>
        <v>210.304</v>
      </c>
      <c r="R79" s="62">
        <f>IFERROR(VLOOKUP(I79,'[4]Control Producción'!$B$13:$L$408,8,FALSE),0)</f>
        <v>100</v>
      </c>
      <c r="S79" s="62">
        <f t="shared" si="17"/>
        <v>4.21</v>
      </c>
      <c r="T79" s="62">
        <v>20</v>
      </c>
      <c r="U79" s="62" t="s">
        <v>606</v>
      </c>
      <c r="V79" s="62" t="s">
        <v>607</v>
      </c>
      <c r="W79" s="62">
        <f t="shared" si="14"/>
        <v>29</v>
      </c>
      <c r="X79" s="62">
        <f>+_xlfn.IFS(BC79="p",0,AL79="Continua",'CM 4600011377 (Producto)'!$H$13,AL79="Batch",VLOOKUP(BD79,'BATCH Total'!$K$2:$M$600,3,FALSE))</f>
        <v>0</v>
      </c>
      <c r="Y79" s="62">
        <f t="shared" si="18"/>
        <v>122.09</v>
      </c>
      <c r="Z79" s="64">
        <f>+IFERROR(IF(BC79="P",0,IF(V79="continua",VLOOKUP(BD79,'KPI Aplicaciones'!$A$9:$H$177,6,FALSE),S79*X79)),0)</f>
        <v>0</v>
      </c>
      <c r="AA79" s="64">
        <f t="shared" si="19"/>
        <v>0</v>
      </c>
      <c r="AB79" s="65">
        <v>44503</v>
      </c>
      <c r="AC79" s="62" t="s">
        <v>608</v>
      </c>
      <c r="AD79" s="65">
        <v>44503</v>
      </c>
      <c r="AE79" s="62" t="s">
        <v>642</v>
      </c>
      <c r="AF79" s="62" t="s">
        <v>609</v>
      </c>
      <c r="AG79" s="62"/>
      <c r="AH79" s="62"/>
      <c r="AI79" s="62"/>
      <c r="AJ79" s="62"/>
      <c r="AK79" s="62" t="str">
        <f>IFERROR(VLOOKUP(I79,'[4]Control Producción'!$B$13:$K$406,10,FALSE),"")</f>
        <v>Electro Sumergible</v>
      </c>
      <c r="AL79" s="62" t="str">
        <f t="shared" si="15"/>
        <v>Continua</v>
      </c>
      <c r="AM79" s="62" t="s">
        <v>610</v>
      </c>
      <c r="AN79" s="62" t="s">
        <v>615</v>
      </c>
      <c r="AO79" s="62">
        <f>_xlfn.IFS(L79="Inhibidor de corrosión",T79*Q79/1000,L79="Inhibidor de incrustaciones",T79*Q79/1000,L79="Biocida",T79*Q79/1000,L79="Inhibidor de corrosión/incrustaciones",T79*Q79/1000,L79="Inhibidor de parafinas y asfaltenos",T79*P79/1000,L79="Inhibidor de parafinas",T79*P79/1000,L79="Inhibidor de asfaltenos",T79*P79/1000,L79="Reductor de fricción",T79*P79/1000,L79="Encapsulado",0,L79="Inhibidor de hidratos",VLOOKUP(I79,[4]Intermedia!$B$485:$E$502,4,FALSE),L79="Secuestrante de sulfhídrico",VLOOKUP(I79,[4]Intermedia!$B$485:$E$502,4,FALSE))</f>
        <v>4.20608</v>
      </c>
      <c r="AP79" s="62">
        <f t="shared" si="20"/>
        <v>4.21</v>
      </c>
      <c r="AQ79" s="62">
        <f t="shared" si="21"/>
        <v>20</v>
      </c>
      <c r="AR79" s="62">
        <f t="shared" si="22"/>
        <v>4.21</v>
      </c>
      <c r="AS79" s="66">
        <v>0.5</v>
      </c>
      <c r="AT79" s="62" cm="1">
        <f t="array" ref="AT79">IFERROR(ROUND(IF(AL79="Continua",AO79*_xlfn.IFS(AS79=100%,1,AS79=20%,5,AS79=50%,2),IF(AL79="Batch",IF(AM79="M",30,IF(AM79="Q",15,7))*AO79)),0),"")</f>
        <v>8</v>
      </c>
      <c r="AU79" s="62">
        <f t="shared" si="23"/>
        <v>20</v>
      </c>
      <c r="AV79" s="62">
        <f t="shared" si="24"/>
        <v>8</v>
      </c>
      <c r="AW79" s="62" t="s">
        <v>629</v>
      </c>
      <c r="AX79" s="62">
        <v>1</v>
      </c>
      <c r="AY79" s="67">
        <f ca="1">IFERROR(TODAY()-VLOOKUP(H79,[4]IDEF!$A$6:$H$1602,8,FALSE),"S/D")</f>
        <v>2717</v>
      </c>
      <c r="AZ79" s="62" t="str">
        <f>IFERROR(VLOOKUP(H79,'[4]Control Producción'!$B$13:$L$406,11,FALSE),"S/C")</f>
        <v>A</v>
      </c>
      <c r="BA79" s="62" t="str">
        <f t="shared" si="25"/>
        <v>SP- 02</v>
      </c>
      <c r="BB79" s="62" t="str">
        <f>IFERROR(VLOOKUP(I79,[4]Referencias!$A$2:$Z$800,26,FALSE),"")</f>
        <v>Señal Picada</v>
      </c>
      <c r="BC79" s="159" t="s">
        <v>981</v>
      </c>
      <c r="BD79" s="125" t="str">
        <f t="shared" si="16"/>
        <v>SP-278IC5087A</v>
      </c>
    </row>
    <row r="80" spans="1:56" x14ac:dyDescent="0.25">
      <c r="A80" s="62" t="s">
        <v>601</v>
      </c>
      <c r="B80" s="63">
        <v>45261</v>
      </c>
      <c r="C80" s="62" t="s">
        <v>602</v>
      </c>
      <c r="D80" s="62" t="s">
        <v>603</v>
      </c>
      <c r="E80" s="62" t="str">
        <f>IFERROR(VLOOKUP(H80,[4]Referencias!$A$2:$F$671,6,FALSE),"")</f>
        <v>SP- 02</v>
      </c>
      <c r="F80" s="62">
        <f>IFERROR(VLOOKUP(I80,[4]Referencias!$A$2:$T$800,20,FALSE),"")</f>
        <v>222052</v>
      </c>
      <c r="G80" s="62" t="s">
        <v>604</v>
      </c>
      <c r="H80" s="62" t="s">
        <v>250</v>
      </c>
      <c r="I80" s="62" t="s">
        <v>250</v>
      </c>
      <c r="J80" s="62"/>
      <c r="K80" s="62" t="s">
        <v>605</v>
      </c>
      <c r="L80" s="62" t="str">
        <f>IFERROR(VLOOKUP(M80,[4]Referencias!$X$2:$Y$139,2,FALSE),"")</f>
        <v>Inhibidor de incrustaciones</v>
      </c>
      <c r="M80" s="62" t="s">
        <v>614</v>
      </c>
      <c r="N80" s="62">
        <f>IFERROR(VLOOKUP(M80,[4]Referencias!$K$2:$L$138,2,FALSE),"")</f>
        <v>50601018</v>
      </c>
      <c r="O80" s="62">
        <f>IFERROR(VLOOKUP(I80,'[4]Control Producción'!$B$13:$L$408,4,FALSE),0)</f>
        <v>171.6</v>
      </c>
      <c r="P80" s="62">
        <f>IFERROR(VLOOKUP(I80,'[4]Control Producción'!$B$13:$L$408,5,FALSE),0)</f>
        <v>6.5209999999999999</v>
      </c>
      <c r="Q80" s="62">
        <f>IFERROR(VLOOKUP(I80,'[4]Control Producción'!$B$13:$L$408,7,FALSE),0)</f>
        <v>165.07900000000001</v>
      </c>
      <c r="R80" s="62">
        <f>IFERROR(VLOOKUP(I80,'[4]Control Producción'!$B$13:$L$408,8,FALSE),0)</f>
        <v>100</v>
      </c>
      <c r="S80" s="62">
        <f t="shared" si="17"/>
        <v>1.65</v>
      </c>
      <c r="T80" s="62">
        <v>10</v>
      </c>
      <c r="U80" s="62" t="s">
        <v>606</v>
      </c>
      <c r="V80" s="62" t="s">
        <v>607</v>
      </c>
      <c r="W80" s="62">
        <f t="shared" si="14"/>
        <v>29</v>
      </c>
      <c r="X80" s="62">
        <f>+_xlfn.IFS(BC80="p",0,AL80="Continua",'CM 4600011377 (Producto)'!$H$13,AL80="Batch",VLOOKUP(BD80,'BATCH Total'!$K$2:$M$600,3,FALSE))</f>
        <v>29</v>
      </c>
      <c r="Y80" s="62">
        <f t="shared" si="18"/>
        <v>47.849999999999994</v>
      </c>
      <c r="Z80" s="64">
        <f>+IFERROR(IF(BC80="P",0,IF(V80="continua",VLOOKUP(BD80,'KPI Aplicaciones'!$A$9:$H$177,6,FALSE),S80*X80)),0)</f>
        <v>29.707317073170731</v>
      </c>
      <c r="AA80" s="64">
        <f t="shared" si="19"/>
        <v>29.71</v>
      </c>
      <c r="AB80" s="65" t="s">
        <v>219</v>
      </c>
      <c r="AC80" s="62" t="s">
        <v>608</v>
      </c>
      <c r="AD80" s="65">
        <v>44012</v>
      </c>
      <c r="AE80" s="62" t="s">
        <v>613</v>
      </c>
      <c r="AF80" s="62" t="s">
        <v>609</v>
      </c>
      <c r="AG80" s="62"/>
      <c r="AH80" s="62"/>
      <c r="AI80" s="62"/>
      <c r="AJ80" s="62"/>
      <c r="AK80" s="62" t="str">
        <f>IFERROR(VLOOKUP(I80,'[4]Control Producción'!$B$13:$K$406,10,FALSE),"")</f>
        <v>Cavidad Progresiva</v>
      </c>
      <c r="AL80" s="62" t="str">
        <f t="shared" si="15"/>
        <v>Continua</v>
      </c>
      <c r="AM80" s="62" t="s">
        <v>610</v>
      </c>
      <c r="AN80" s="62" t="s">
        <v>611</v>
      </c>
      <c r="AO80" s="62">
        <f>_xlfn.IFS(L80="Inhibidor de corrosión",T80*Q80/1000,L80="Inhibidor de incrustaciones",T80*Q80/1000,L80="Biocida",T80*Q80/1000,L80="Inhibidor de corrosión/incrustaciones",T80*Q80/1000,L80="Inhibidor de parafinas y asfaltenos",T80*P80/1000,L80="Inhibidor de parafinas",T80*P80/1000,L80="Inhibidor de asfaltenos",T80*P80/1000,L80="Reductor de fricción",T80*P80/1000,L80="Encapsulado",0,L80="Inhibidor de hidratos",VLOOKUP(I80,[4]Intermedia!$B$485:$E$502,4,FALSE),L80="Secuestrante de sulfhídrico",VLOOKUP(I80,[4]Intermedia!$B$485:$E$502,4,FALSE))</f>
        <v>1.65079</v>
      </c>
      <c r="AP80" s="62">
        <f t="shared" si="20"/>
        <v>1.65</v>
      </c>
      <c r="AQ80" s="62">
        <f t="shared" si="21"/>
        <v>20</v>
      </c>
      <c r="AR80" s="62">
        <f t="shared" si="22"/>
        <v>1.65</v>
      </c>
      <c r="AS80" s="66">
        <v>0.2</v>
      </c>
      <c r="AT80" s="62" cm="1">
        <f t="array" ref="AT80">IFERROR(ROUND(IF(AL80="Continua",AO80*_xlfn.IFS(AS80=100%,1,AS80=20%,5,AS80=50%,2),IF(AL80="Batch",IF(AM80="M",30,IF(AM80="Q",15,7))*AO80)),0),"")</f>
        <v>8</v>
      </c>
      <c r="AU80" s="62">
        <f t="shared" si="23"/>
        <v>20</v>
      </c>
      <c r="AV80" s="62">
        <f t="shared" si="24"/>
        <v>8</v>
      </c>
      <c r="AW80" s="62" t="s">
        <v>629</v>
      </c>
      <c r="AX80" s="62">
        <v>1</v>
      </c>
      <c r="AY80" s="67">
        <f ca="1">IFERROR(TODAY()-VLOOKUP(H80,[4]IDEF!$A$6:$H$1602,8,FALSE),"S/D")</f>
        <v>2429</v>
      </c>
      <c r="AZ80" s="62" t="str">
        <f>IFERROR(VLOOKUP(H80,'[4]Control Producción'!$B$13:$L$406,11,FALSE),"S/C")</f>
        <v>A</v>
      </c>
      <c r="BA80" s="62" t="str">
        <f t="shared" si="25"/>
        <v>SP- 02</v>
      </c>
      <c r="BB80" s="62" t="str">
        <f>IFERROR(VLOOKUP(I80,[4]Referencias!$A$2:$Z$800,26,FALSE),"")</f>
        <v>Señal Picada</v>
      </c>
      <c r="BC80" s="62"/>
      <c r="BD80" s="125" t="str">
        <f t="shared" si="16"/>
        <v>SP-43(I)[00]aIC5087A</v>
      </c>
    </row>
    <row r="81" spans="1:56" ht="15" customHeight="1" x14ac:dyDescent="0.25">
      <c r="A81" s="62" t="s">
        <v>601</v>
      </c>
      <c r="B81" s="63">
        <v>45261</v>
      </c>
      <c r="C81" s="62" t="s">
        <v>602</v>
      </c>
      <c r="D81" s="62" t="s">
        <v>603</v>
      </c>
      <c r="E81" s="62" t="str">
        <f>IFERROR(VLOOKUP(H81,[4]Referencias!$A$2:$F$671,6,FALSE),"")</f>
        <v>SP- 02</v>
      </c>
      <c r="F81" s="62">
        <f>IFERROR(VLOOKUP(I81,[4]Referencias!$A$2:$T$800,20,FALSE),"")</f>
        <v>222052</v>
      </c>
      <c r="G81" s="62" t="s">
        <v>604</v>
      </c>
      <c r="H81" s="62" t="s">
        <v>235</v>
      </c>
      <c r="I81" s="62" t="s">
        <v>235</v>
      </c>
      <c r="J81" s="62"/>
      <c r="K81" s="62" t="s">
        <v>605</v>
      </c>
      <c r="L81" s="62" t="str">
        <f>IFERROR(VLOOKUP(M81,[4]Referencias!$X$2:$Y$139,2,FALSE),"")</f>
        <v>Inhibidor de incrustaciones</v>
      </c>
      <c r="M81" s="62" t="s">
        <v>614</v>
      </c>
      <c r="N81" s="62">
        <f>IFERROR(VLOOKUP(M81,[4]Referencias!$K$2:$L$138,2,FALSE),"")</f>
        <v>50601018</v>
      </c>
      <c r="O81" s="62">
        <f>IFERROR(VLOOKUP(I81,'[4]Control Producción'!$B$13:$L$408,4,FALSE),0)</f>
        <v>26</v>
      </c>
      <c r="P81" s="62">
        <f>IFERROR(VLOOKUP(I81,'[4]Control Producción'!$B$13:$L$408,5,FALSE),0)</f>
        <v>0.39</v>
      </c>
      <c r="Q81" s="62">
        <f>IFERROR(VLOOKUP(I81,'[4]Control Producción'!$B$13:$L$408,7,FALSE),0)</f>
        <v>25.61</v>
      </c>
      <c r="R81" s="62">
        <f>IFERROR(VLOOKUP(I81,'[4]Control Producción'!$B$13:$L$408,8,FALSE),0)</f>
        <v>50</v>
      </c>
      <c r="S81" s="62">
        <f t="shared" si="17"/>
        <v>1.02</v>
      </c>
      <c r="T81" s="62">
        <v>40</v>
      </c>
      <c r="U81" s="62" t="s">
        <v>606</v>
      </c>
      <c r="V81" s="62" t="s">
        <v>607</v>
      </c>
      <c r="W81" s="62">
        <f t="shared" ref="W81:W144" si="26">_xlfn.IFS(AM81="C",29,AM81="M",1,AM81="Q",2,AM81="S",4)</f>
        <v>29</v>
      </c>
      <c r="X81" s="62">
        <f>+_xlfn.IFS(BC81="p",0,AL81="Continua",'CM 4600011377 (Producto)'!$H$13,AL81="Batch",VLOOKUP(BD81,'BATCH Total'!$K$2:$M$600,3,FALSE))</f>
        <v>29</v>
      </c>
      <c r="Y81" s="62">
        <f t="shared" si="18"/>
        <v>29.580000000000002</v>
      </c>
      <c r="Z81" s="64">
        <f>+IFERROR(IF(BC81="P",0,IF(V81="continua",VLOOKUP(BD81,'KPI Aplicaciones'!$A$9:$H$177,6,FALSE),S81*X81)),0)</f>
        <v>29.42439024390244</v>
      </c>
      <c r="AA81" s="64">
        <f t="shared" si="19"/>
        <v>29.42</v>
      </c>
      <c r="AB81" s="65">
        <v>40365</v>
      </c>
      <c r="AC81" s="62" t="s">
        <v>608</v>
      </c>
      <c r="AD81" s="65">
        <v>44012</v>
      </c>
      <c r="AE81" s="62" t="s">
        <v>613</v>
      </c>
      <c r="AF81" s="62" t="s">
        <v>609</v>
      </c>
      <c r="AG81" s="62"/>
      <c r="AH81" s="62"/>
      <c r="AI81" s="62"/>
      <c r="AJ81" s="62"/>
      <c r="AK81" s="62" t="str">
        <f>IFERROR(VLOOKUP(I81,'[4]Control Producción'!$B$13:$K$406,10,FALSE),"")</f>
        <v>Cavidad Progresiva</v>
      </c>
      <c r="AL81" s="62" t="str">
        <f t="shared" ref="AL81:AL144" si="27">_xlfn.IFS(V81="Continua","Continua",V81="Batch Camión","Batch",V81="Batch Cuba","Batch")</f>
        <v>Continua</v>
      </c>
      <c r="AM81" s="62" t="s">
        <v>610</v>
      </c>
      <c r="AN81" s="62" t="s">
        <v>611</v>
      </c>
      <c r="AO81" s="62">
        <f>_xlfn.IFS(L81="Inhibidor de corrosión",T81*Q81/1000,L81="Inhibidor de incrustaciones",T81*Q81/1000,L81="Biocida",T81*Q81/1000,L81="Inhibidor de corrosión/incrustaciones",T81*Q81/1000,L81="Inhibidor de parafinas y asfaltenos",T81*P81/1000,L81="Inhibidor de parafinas",T81*P81/1000,L81="Inhibidor de asfaltenos",T81*P81/1000,L81="Reductor de fricción",T81*P81/1000,L81="Encapsulado",0,L81="Inhibidor de hidratos",VLOOKUP(I81,[4]Intermedia!$B$485:$E$502,4,FALSE),L81="Secuestrante de sulfhídrico",VLOOKUP(I81,[4]Intermedia!$B$485:$E$502,4,FALSE))</f>
        <v>1.0244000000000002</v>
      </c>
      <c r="AP81" s="62">
        <f t="shared" si="20"/>
        <v>1.02</v>
      </c>
      <c r="AQ81" s="62">
        <f t="shared" si="21"/>
        <v>20</v>
      </c>
      <c r="AR81" s="62">
        <f t="shared" si="22"/>
        <v>1.02</v>
      </c>
      <c r="AS81" s="66">
        <v>0.2</v>
      </c>
      <c r="AT81" s="62" cm="1">
        <f t="array" ref="AT81">IFERROR(ROUND(IF(AL81="Continua",AO81*_xlfn.IFS(AS81=100%,1,AS81=20%,5,AS81=50%,2),IF(AL81="Batch",IF(AM81="M",30,IF(AM81="Q",15,7))*AO81)),0),"")</f>
        <v>5</v>
      </c>
      <c r="AU81" s="62">
        <f t="shared" si="23"/>
        <v>20</v>
      </c>
      <c r="AV81" s="62">
        <f t="shared" si="24"/>
        <v>5</v>
      </c>
      <c r="AW81" s="62" t="s">
        <v>629</v>
      </c>
      <c r="AX81" s="62">
        <v>1</v>
      </c>
      <c r="AY81" s="67">
        <f ca="1">IFERROR(TODAY()-VLOOKUP(H81,[4]IDEF!$A$6:$H$1602,8,FALSE),"S/D")</f>
        <v>1928</v>
      </c>
      <c r="AZ81" s="62" t="str">
        <f>IFERROR(VLOOKUP(H81,'[4]Control Producción'!$B$13:$L$406,11,FALSE),"S/C")</f>
        <v>C</v>
      </c>
      <c r="BA81" s="62" t="str">
        <f t="shared" si="25"/>
        <v>SP- 02</v>
      </c>
      <c r="BB81" s="62" t="str">
        <f>IFERROR(VLOOKUP(I81,[4]Referencias!$A$2:$Z$800,26,FALSE),"")</f>
        <v>Señal Picada</v>
      </c>
      <c r="BC81" s="62"/>
      <c r="BD81" s="125" t="str">
        <f t="shared" si="16"/>
        <v>SP-439aIC5087A</v>
      </c>
    </row>
    <row r="82" spans="1:56" ht="15" customHeight="1" x14ac:dyDescent="0.25">
      <c r="A82" s="62" t="s">
        <v>601</v>
      </c>
      <c r="B82" s="63">
        <v>45261</v>
      </c>
      <c r="C82" s="62" t="s">
        <v>602</v>
      </c>
      <c r="D82" s="62" t="s">
        <v>603</v>
      </c>
      <c r="E82" s="62" t="str">
        <f>IFERROR(VLOOKUP(H82,[4]Referencias!$A$2:$F$671,6,FALSE),"")</f>
        <v>SP- 02</v>
      </c>
      <c r="F82" s="62">
        <f>IFERROR(VLOOKUP(I82,[4]Referencias!$A$2:$T$800,20,FALSE),"")</f>
        <v>222052</v>
      </c>
      <c r="G82" s="62" t="s">
        <v>604</v>
      </c>
      <c r="H82" s="62" t="s">
        <v>207</v>
      </c>
      <c r="I82" s="62" t="s">
        <v>207</v>
      </c>
      <c r="J82" s="62"/>
      <c r="K82" s="62" t="s">
        <v>618</v>
      </c>
      <c r="L82" s="62" t="str">
        <f>IFERROR(VLOOKUP(M82,[4]Referencias!$X$2:$Y$139,2,FALSE),"")</f>
        <v>Inhibidor de asfaltenos</v>
      </c>
      <c r="M82" s="62" t="s">
        <v>723</v>
      </c>
      <c r="N82" s="62">
        <f>IFERROR(VLOOKUP(M82,[4]Referencias!$K$2:$L$138,2,FALSE),"")</f>
        <v>1000002542</v>
      </c>
      <c r="O82" s="62">
        <f>IFERROR(VLOOKUP(I82,'[4]Control Producción'!$B$13:$L$408,4,FALSE),0)</f>
        <v>2.5</v>
      </c>
      <c r="P82" s="62">
        <f>IFERROR(VLOOKUP(I82,'[4]Control Producción'!$B$13:$L$408,5,FALSE),0)</f>
        <v>2.125</v>
      </c>
      <c r="Q82" s="62">
        <f>IFERROR(VLOOKUP(I82,'[4]Control Producción'!$B$13:$L$408,7,FALSE),0)</f>
        <v>0.375</v>
      </c>
      <c r="R82" s="62">
        <f>IFERROR(VLOOKUP(I82,'[4]Control Producción'!$B$13:$L$408,8,FALSE),0)</f>
        <v>100</v>
      </c>
      <c r="S82" s="62">
        <f t="shared" si="17"/>
        <v>4.25</v>
      </c>
      <c r="T82" s="62">
        <v>2000</v>
      </c>
      <c r="U82" s="62" t="s">
        <v>632</v>
      </c>
      <c r="V82" s="62" t="s">
        <v>607</v>
      </c>
      <c r="W82" s="62">
        <f t="shared" si="26"/>
        <v>29</v>
      </c>
      <c r="X82" s="62">
        <f>+_xlfn.IFS(BC82="p",0,AL82="Continua",'CM 4600011377 (Producto)'!$H$13,AL82="Batch",VLOOKUP(BD82,'BATCH Total'!$K$2:$M$600,3,FALSE))</f>
        <v>0</v>
      </c>
      <c r="Y82" s="62">
        <f t="shared" si="18"/>
        <v>123.25</v>
      </c>
      <c r="Z82" s="64">
        <f>+IFERROR(IF(BC82="P",0,IF(V82="continua",VLOOKUP(BD82,'KPI Aplicaciones'!$A$9:$H$177,6,FALSE),S82*X82)),0)</f>
        <v>0</v>
      </c>
      <c r="AA82" s="64">
        <f t="shared" si="19"/>
        <v>0</v>
      </c>
      <c r="AB82" s="65">
        <v>44705</v>
      </c>
      <c r="AC82" s="62" t="s">
        <v>608</v>
      </c>
      <c r="AD82" s="65">
        <v>44951</v>
      </c>
      <c r="AE82" s="62" t="s">
        <v>982</v>
      </c>
      <c r="AF82" s="62" t="s">
        <v>609</v>
      </c>
      <c r="AG82" s="62"/>
      <c r="AH82" s="62"/>
      <c r="AI82" s="62"/>
      <c r="AJ82" s="62"/>
      <c r="AK82" s="62" t="str">
        <f>IFERROR(VLOOKUP(I82,'[4]Control Producción'!$B$13:$K$406,10,FALSE),"")</f>
        <v>Cavidad Progresiva</v>
      </c>
      <c r="AL82" s="62" t="str">
        <f t="shared" si="27"/>
        <v>Continua</v>
      </c>
      <c r="AM82" s="62" t="s">
        <v>610</v>
      </c>
      <c r="AN82" s="62" t="s">
        <v>611</v>
      </c>
      <c r="AO82" s="62">
        <f>_xlfn.IFS(L82="Inhibidor de corrosión",T82*Q82/1000,L82="Inhibidor de incrustaciones",T82*Q82/1000,L82="Biocida",T82*Q82/1000,L82="Inhibidor de corrosión/incrustaciones",T82*Q82/1000,L82="Inhibidor de parafinas y asfaltenos",T82*P82/1000,L82="Inhibidor de parafinas",T82*P82/1000,L82="Inhibidor de asfaltenos",T82*P82/1000,L82="Reductor de fricción",T82*P82/1000,L82="Encapsulado",0,L82="Inhibidor de hidratos",VLOOKUP(I82,[4]Intermedia!$B$485:$E$502,4,FALSE),L82="Secuestrante de sulfhídrico",VLOOKUP(I82,[4]Intermedia!$B$485:$E$502,4,FALSE))</f>
        <v>4.25</v>
      </c>
      <c r="AP82" s="62">
        <f t="shared" si="20"/>
        <v>4.25</v>
      </c>
      <c r="AQ82" s="62">
        <f t="shared" si="21"/>
        <v>20</v>
      </c>
      <c r="AR82" s="62">
        <f t="shared" si="22"/>
        <v>4.25</v>
      </c>
      <c r="AS82" s="66">
        <v>1</v>
      </c>
      <c r="AT82" s="62" cm="1">
        <f t="array" ref="AT82">IFERROR(ROUND(IF(AL82="Continua",AO82*_xlfn.IFS(AS82=100%,1,AS82=20%,5,AS82=50%,2),IF(AL82="Batch",IF(AM82="M",30,IF(AM82="Q",15,7))*AO82)),0),"")</f>
        <v>4</v>
      </c>
      <c r="AU82" s="62">
        <f t="shared" si="23"/>
        <v>20</v>
      </c>
      <c r="AV82" s="62">
        <f t="shared" si="24"/>
        <v>4</v>
      </c>
      <c r="AW82" s="62" t="s">
        <v>629</v>
      </c>
      <c r="AX82" s="62">
        <v>1</v>
      </c>
      <c r="AY82" s="67" t="str">
        <f ca="1">IFERROR(TODAY()-VLOOKUP(H82,[4]IDEF!$A$6:$H$1602,8,FALSE),"S/D")</f>
        <v>S/D</v>
      </c>
      <c r="AZ82" s="62" t="str">
        <f>IFERROR(VLOOKUP(H82,'[4]Control Producción'!$B$13:$L$406,11,FALSE),"S/C")</f>
        <v>B</v>
      </c>
      <c r="BA82" s="62" t="str">
        <f t="shared" si="25"/>
        <v>SP- 02</v>
      </c>
      <c r="BB82" s="62" t="str">
        <f>IFERROR(VLOOKUP(I82,[4]Referencias!$A$2:$Z$800,26,FALSE),"")</f>
        <v>Señal Picada</v>
      </c>
      <c r="BC82" s="159" t="s">
        <v>1165</v>
      </c>
      <c r="BD82" s="125" t="str">
        <f t="shared" si="16"/>
        <v>SP-370[00]aIPB6256</v>
      </c>
    </row>
    <row r="83" spans="1:56" ht="15" customHeight="1" x14ac:dyDescent="0.25">
      <c r="A83" s="62" t="s">
        <v>601</v>
      </c>
      <c r="B83" s="63">
        <v>45261</v>
      </c>
      <c r="C83" s="62" t="s">
        <v>602</v>
      </c>
      <c r="D83" s="62" t="s">
        <v>603</v>
      </c>
      <c r="E83" s="62" t="str">
        <f>IFERROR(VLOOKUP(H83,[4]Referencias!$A$2:$F$671,6,FALSE),"")</f>
        <v>SP- 02</v>
      </c>
      <c r="F83" s="62">
        <f>IFERROR(VLOOKUP(I83,[4]Referencias!$A$2:$T$800,20,FALSE),"")</f>
        <v>222052</v>
      </c>
      <c r="G83" s="62" t="s">
        <v>604</v>
      </c>
      <c r="H83" s="62" t="s">
        <v>724</v>
      </c>
      <c r="I83" s="62" t="s">
        <v>724</v>
      </c>
      <c r="J83" s="62"/>
      <c r="K83" s="62" t="s">
        <v>605</v>
      </c>
      <c r="L83" s="62" t="str">
        <f>IFERROR(VLOOKUP(M83,[4]Referencias!$X$2:$Y$139,2,FALSE),"")</f>
        <v>Inhibidor de corrosión/Incrustaciones</v>
      </c>
      <c r="M83" s="62" t="s">
        <v>658</v>
      </c>
      <c r="N83" s="62">
        <f>IFERROR(VLOOKUP(M83,[4]Referencias!$K$2:$L$138,2,FALSE),"")</f>
        <v>50695199</v>
      </c>
      <c r="O83" s="62">
        <f>IFERROR(VLOOKUP(I83,'[4]Control Producción'!$B$13:$L$408,4,FALSE),0)</f>
        <v>189</v>
      </c>
      <c r="P83" s="62">
        <f>IFERROR(VLOOKUP(I83,'[4]Control Producción'!$B$13:$L$408,5,FALSE),0)</f>
        <v>1.512</v>
      </c>
      <c r="Q83" s="62">
        <f>IFERROR(VLOOKUP(I83,'[4]Control Producción'!$B$13:$L$408,7,FALSE),0)</f>
        <v>187.488</v>
      </c>
      <c r="R83" s="62">
        <f>IFERROR(VLOOKUP(I83,'[4]Control Producción'!$B$13:$L$408,8,FALSE),0)</f>
        <v>100</v>
      </c>
      <c r="S83" s="62">
        <f t="shared" si="17"/>
        <v>8.06</v>
      </c>
      <c r="T83" s="62">
        <v>43</v>
      </c>
      <c r="U83" s="62" t="s">
        <v>606</v>
      </c>
      <c r="V83" s="62" t="s">
        <v>607</v>
      </c>
      <c r="W83" s="62">
        <f t="shared" si="26"/>
        <v>29</v>
      </c>
      <c r="X83" s="62">
        <f>+_xlfn.IFS(BC83="p",0,AL83="Continua",'CM 4600011377 (Producto)'!$H$13,AL83="Batch",VLOOKUP(BD83,'BATCH Total'!$K$2:$M$600,3,FALSE))</f>
        <v>0</v>
      </c>
      <c r="Y83" s="62">
        <f t="shared" si="18"/>
        <v>233.74</v>
      </c>
      <c r="Z83" s="64">
        <f>+IFERROR(IF(BC83="P",0,IF(V83="continua",VLOOKUP(BD83,'KPI Aplicaciones'!$A$9:$H$177,6,FALSE),S83*X83)),0)</f>
        <v>0</v>
      </c>
      <c r="AA83" s="64">
        <f t="shared" si="19"/>
        <v>0</v>
      </c>
      <c r="AB83" s="65">
        <v>42379</v>
      </c>
      <c r="AC83" s="62" t="s">
        <v>608</v>
      </c>
      <c r="AD83" s="65">
        <v>43399</v>
      </c>
      <c r="AE83" s="62" t="s">
        <v>725</v>
      </c>
      <c r="AF83" s="62" t="s">
        <v>609</v>
      </c>
      <c r="AG83" s="62"/>
      <c r="AH83" s="62"/>
      <c r="AI83" s="62"/>
      <c r="AJ83" s="62"/>
      <c r="AK83" s="62" t="str">
        <f>IFERROR(VLOOKUP(I83,'[4]Control Producción'!$B$13:$K$406,10,FALSE),"")</f>
        <v>Electro Sumergible</v>
      </c>
      <c r="AL83" s="62" t="str">
        <f t="shared" si="27"/>
        <v>Continua</v>
      </c>
      <c r="AM83" s="62" t="s">
        <v>610</v>
      </c>
      <c r="AN83" s="62" t="s">
        <v>615</v>
      </c>
      <c r="AO83" s="62">
        <f>_xlfn.IFS(L83="Inhibidor de corrosión",T83*Q83/1000,L83="Inhibidor de incrustaciones",T83*Q83/1000,L83="Biocida",T83*Q83/1000,L83="Inhibidor de corrosión/incrustaciones",T83*Q83/1000,L83="Inhibidor de parafinas y asfaltenos",T83*P83/1000,L83="Inhibidor de parafinas",T83*P83/1000,L83="Inhibidor de asfaltenos",T83*P83/1000,L83="Reductor de fricción",T83*P83/1000,L83="Encapsulado",0,L83="Inhibidor de hidratos",VLOOKUP(I83,[4]Intermedia!$B$485:$E$502,4,FALSE),L83="Secuestrante de sulfhídrico",VLOOKUP(I83,[4]Intermedia!$B$485:$E$502,4,FALSE))</f>
        <v>8.0619840000000007</v>
      </c>
      <c r="AP83" s="62">
        <f t="shared" si="20"/>
        <v>8.06</v>
      </c>
      <c r="AQ83" s="62">
        <f t="shared" si="21"/>
        <v>20</v>
      </c>
      <c r="AR83" s="62">
        <f t="shared" si="22"/>
        <v>8.06</v>
      </c>
      <c r="AS83" s="66">
        <v>1</v>
      </c>
      <c r="AT83" s="62" cm="1">
        <f t="array" ref="AT83">IFERROR(ROUND(IF(AL83="Continua",AO83*_xlfn.IFS(AS83=100%,1,AS83=20%,5,AS83=50%,2),IF(AL83="Batch",IF(AM83="M",30,IF(AM83="Q",15,7))*AO83)),0),"")</f>
        <v>8</v>
      </c>
      <c r="AU83" s="62">
        <f t="shared" si="23"/>
        <v>20</v>
      </c>
      <c r="AV83" s="62">
        <f t="shared" si="24"/>
        <v>8</v>
      </c>
      <c r="AW83" s="62" t="s">
        <v>629</v>
      </c>
      <c r="AX83" s="62">
        <v>1</v>
      </c>
      <c r="AY83" s="67">
        <f ca="1">IFERROR(TODAY()-VLOOKUP(H83,[4]IDEF!$A$6:$H$1602,8,FALSE),"S/D")</f>
        <v>1905</v>
      </c>
      <c r="AZ83" s="62" t="str">
        <f>IFERROR(VLOOKUP(H83,'[4]Control Producción'!$B$13:$L$406,11,FALSE),"S/C")</f>
        <v>B</v>
      </c>
      <c r="BA83" s="62" t="str">
        <f t="shared" si="25"/>
        <v>SP- 02</v>
      </c>
      <c r="BB83" s="62" t="str">
        <f>IFERROR(VLOOKUP(I83,[4]Referencias!$A$2:$Z$800,26,FALSE),"")</f>
        <v>Señal Picada</v>
      </c>
      <c r="BC83" s="159" t="s">
        <v>981</v>
      </c>
      <c r="BD83" s="125" t="str">
        <f t="shared" si="16"/>
        <v>SP-50ICS400</v>
      </c>
    </row>
    <row r="84" spans="1:56" ht="15" customHeight="1" x14ac:dyDescent="0.25">
      <c r="A84" s="62" t="s">
        <v>601</v>
      </c>
      <c r="B84" s="63">
        <v>45261</v>
      </c>
      <c r="C84" s="62" t="s">
        <v>602</v>
      </c>
      <c r="D84" s="62" t="s">
        <v>603</v>
      </c>
      <c r="E84" s="62" t="str">
        <f>IFERROR(VLOOKUP(H84,[4]Referencias!$A$2:$F$671,6,FALSE),"")</f>
        <v>SP- 03</v>
      </c>
      <c r="F84" s="62">
        <f>IFERROR(VLOOKUP(I84,[4]Referencias!$A$2:$T$800,20,FALSE),"")</f>
        <v>222052</v>
      </c>
      <c r="G84" s="62" t="s">
        <v>604</v>
      </c>
      <c r="H84" s="62" t="s">
        <v>132</v>
      </c>
      <c r="I84" s="62" t="s">
        <v>132</v>
      </c>
      <c r="J84" s="62"/>
      <c r="K84" s="62" t="s">
        <v>605</v>
      </c>
      <c r="L84" s="62" t="str">
        <f>IFERROR(VLOOKUP(M84,[4]Referencias!$X$2:$Y$139,2,FALSE),"")</f>
        <v>Inhibidor de incrustaciones</v>
      </c>
      <c r="M84" s="62" t="s">
        <v>614</v>
      </c>
      <c r="N84" s="62">
        <f>IFERROR(VLOOKUP(M84,[4]Referencias!$K$2:$L$138,2,FALSE),"")</f>
        <v>50601018</v>
      </c>
      <c r="O84" s="62">
        <f>IFERROR(VLOOKUP(I84,'[4]Control Producción'!$B$13:$L$408,4,FALSE),0)</f>
        <v>201</v>
      </c>
      <c r="P84" s="62">
        <f>IFERROR(VLOOKUP(I84,'[4]Control Producción'!$B$13:$L$408,5,FALSE),0)</f>
        <v>1.6080000000000001</v>
      </c>
      <c r="Q84" s="62">
        <f>IFERROR(VLOOKUP(I84,'[4]Control Producción'!$B$13:$L$408,7,FALSE),0)</f>
        <v>199.392</v>
      </c>
      <c r="R84" s="62">
        <f>IFERROR(VLOOKUP(I84,'[4]Control Producción'!$B$13:$L$408,8,FALSE),0)</f>
        <v>100</v>
      </c>
      <c r="S84" s="62">
        <f t="shared" si="17"/>
        <v>4.9800000000000004</v>
      </c>
      <c r="T84" s="62">
        <v>25</v>
      </c>
      <c r="U84" s="62" t="s">
        <v>606</v>
      </c>
      <c r="V84" s="62" t="s">
        <v>607</v>
      </c>
      <c r="W84" s="62">
        <f t="shared" si="26"/>
        <v>29</v>
      </c>
      <c r="X84" s="62">
        <f>+_xlfn.IFS(BC84="p",0,AL84="Continua",'CM 4600011377 (Producto)'!$H$13,AL84="Batch",VLOOKUP(BD84,'BATCH Total'!$K$2:$M$600,3,FALSE))</f>
        <v>0</v>
      </c>
      <c r="Y84" s="62">
        <f t="shared" si="18"/>
        <v>144.42000000000002</v>
      </c>
      <c r="Z84" s="64">
        <f>+IFERROR(IF(BC84="P",0,IF(V84="continua",VLOOKUP(BD84,'KPI Aplicaciones'!$A$9:$H$177,6,FALSE),S84*X84)),0)</f>
        <v>0</v>
      </c>
      <c r="AA84" s="64">
        <f t="shared" si="19"/>
        <v>0</v>
      </c>
      <c r="AB84" s="65">
        <v>42539</v>
      </c>
      <c r="AC84" s="62" t="s">
        <v>608</v>
      </c>
      <c r="AD84" s="65">
        <v>44971</v>
      </c>
      <c r="AE84" s="62" t="s">
        <v>983</v>
      </c>
      <c r="AF84" s="62" t="s">
        <v>609</v>
      </c>
      <c r="AG84" s="62"/>
      <c r="AH84" s="62"/>
      <c r="AI84" s="65"/>
      <c r="AJ84" s="62"/>
      <c r="AK84" s="62" t="str">
        <f>IFERROR(VLOOKUP(I84,'[4]Control Producción'!$B$13:$K$406,10,FALSE),"")</f>
        <v>Electro Sumergible</v>
      </c>
      <c r="AL84" s="62" t="str">
        <f t="shared" si="27"/>
        <v>Continua</v>
      </c>
      <c r="AM84" s="62" t="s">
        <v>610</v>
      </c>
      <c r="AN84" s="62" t="s">
        <v>615</v>
      </c>
      <c r="AO84" s="62">
        <f>_xlfn.IFS(L84="Inhibidor de corrosión",T84*Q84/1000,L84="Inhibidor de incrustaciones",T84*Q84/1000,L84="Biocida",T84*Q84/1000,L84="Inhibidor de corrosión/incrustaciones",T84*Q84/1000,L84="Inhibidor de parafinas y asfaltenos",T84*P84/1000,L84="Inhibidor de parafinas",T84*P84/1000,L84="Inhibidor de asfaltenos",T84*P84/1000,L84="Reductor de fricción",T84*P84/1000,L84="Encapsulado",0,L84="Inhibidor de hidratos",VLOOKUP(I84,[4]Intermedia!$B$485:$E$502,4,FALSE),L84="Secuestrante de sulfhídrico",VLOOKUP(I84,[4]Intermedia!$B$485:$E$502,4,FALSE))</f>
        <v>4.9847999999999999</v>
      </c>
      <c r="AP84" s="62">
        <f t="shared" si="20"/>
        <v>4.9800000000000004</v>
      </c>
      <c r="AQ84" s="62">
        <f t="shared" si="21"/>
        <v>20</v>
      </c>
      <c r="AR84" s="62">
        <f t="shared" si="22"/>
        <v>4.9800000000000004</v>
      </c>
      <c r="AS84" s="66">
        <v>0.5</v>
      </c>
      <c r="AT84" s="62" cm="1">
        <f t="array" ref="AT84">IFERROR(ROUND(IF(AL84="Continua",AO84*_xlfn.IFS(AS84=100%,1,AS84=20%,5,AS84=50%,2),IF(AL84="Batch",IF(AM84="M",30,IF(AM84="Q",15,7))*AO84)),0),"")</f>
        <v>10</v>
      </c>
      <c r="AU84" s="62">
        <f t="shared" si="23"/>
        <v>20</v>
      </c>
      <c r="AV84" s="62">
        <f t="shared" si="24"/>
        <v>10</v>
      </c>
      <c r="AW84" s="62" t="s">
        <v>623</v>
      </c>
      <c r="AX84" s="62">
        <v>1</v>
      </c>
      <c r="AY84" s="67">
        <f ca="1">IFERROR(TODAY()-VLOOKUP(H84,[4]IDEF!$A$6:$H$1602,8,FALSE),"S/D")</f>
        <v>2712</v>
      </c>
      <c r="AZ84" s="62" t="str">
        <f>IFERROR(VLOOKUP(H84,'[4]Control Producción'!$B$13:$L$406,11,FALSE),"S/C")</f>
        <v>B</v>
      </c>
      <c r="BA84" s="62" t="str">
        <f t="shared" si="25"/>
        <v>SP- 03</v>
      </c>
      <c r="BB84" s="62" t="str">
        <f>IFERROR(VLOOKUP(I84,[4]Referencias!$A$2:$Z$800,26,FALSE),"")</f>
        <v>Señal Picada</v>
      </c>
      <c r="BC84" s="159" t="s">
        <v>981</v>
      </c>
      <c r="BD84" s="125" t="str">
        <f t="shared" si="16"/>
        <v>SP-13a(I)IC5087A</v>
      </c>
    </row>
    <row r="85" spans="1:56" ht="15" customHeight="1" x14ac:dyDescent="0.25">
      <c r="A85" s="62" t="s">
        <v>601</v>
      </c>
      <c r="B85" s="63">
        <v>45261</v>
      </c>
      <c r="C85" s="62" t="s">
        <v>602</v>
      </c>
      <c r="D85" s="62" t="s">
        <v>603</v>
      </c>
      <c r="E85" s="62" t="str">
        <f>IFERROR(VLOOKUP(H85,[4]Referencias!$A$2:$F$671,6,FALSE),"")</f>
        <v>SP- 03</v>
      </c>
      <c r="F85" s="62">
        <f>IFERROR(VLOOKUP(I85,[4]Referencias!$A$2:$T$800,20,FALSE),"")</f>
        <v>222052</v>
      </c>
      <c r="G85" s="62" t="s">
        <v>604</v>
      </c>
      <c r="H85" s="62" t="s">
        <v>726</v>
      </c>
      <c r="I85" s="62" t="s">
        <v>726</v>
      </c>
      <c r="J85" s="62"/>
      <c r="K85" s="62" t="s">
        <v>605</v>
      </c>
      <c r="L85" s="62" t="str">
        <f>IFERROR(VLOOKUP(M85,[4]Referencias!$X$2:$Y$139,2,FALSE),"")</f>
        <v>Inhibidor de incrustaciones</v>
      </c>
      <c r="M85" s="62" t="s">
        <v>614</v>
      </c>
      <c r="N85" s="62">
        <f>IFERROR(VLOOKUP(M85,[4]Referencias!$K$2:$L$138,2,FALSE),"")</f>
        <v>50601018</v>
      </c>
      <c r="O85" s="62">
        <f>IFERROR(VLOOKUP(I85,'[4]Control Producción'!$B$13:$L$408,4,FALSE),0)</f>
        <v>169.3</v>
      </c>
      <c r="P85" s="62">
        <f>IFERROR(VLOOKUP(I85,'[4]Control Producción'!$B$13:$L$408,5,FALSE),0)</f>
        <v>2.8780000000000001</v>
      </c>
      <c r="Q85" s="62">
        <f>IFERROR(VLOOKUP(I85,'[4]Control Producción'!$B$13:$L$408,7,FALSE),0)</f>
        <v>166.422</v>
      </c>
      <c r="R85" s="62">
        <f>IFERROR(VLOOKUP(I85,'[4]Control Producción'!$B$13:$L$408,8,FALSE),0)</f>
        <v>100</v>
      </c>
      <c r="S85" s="62">
        <f t="shared" si="17"/>
        <v>3.66</v>
      </c>
      <c r="T85" s="62">
        <v>22</v>
      </c>
      <c r="U85" s="62" t="s">
        <v>606</v>
      </c>
      <c r="V85" s="62" t="s">
        <v>607</v>
      </c>
      <c r="W85" s="62">
        <f t="shared" si="26"/>
        <v>29</v>
      </c>
      <c r="X85" s="62">
        <f>+_xlfn.IFS(BC85="p",0,AL85="Continua",'CM 4600011377 (Producto)'!$H$13,AL85="Batch",VLOOKUP(BD85,'BATCH Total'!$K$2:$M$600,3,FALSE))</f>
        <v>29</v>
      </c>
      <c r="Y85" s="62">
        <f t="shared" si="18"/>
        <v>106.14</v>
      </c>
      <c r="Z85" s="64">
        <f>+IFERROR(IF(BC85="P",0,IF(V85="continua",VLOOKUP(BD85,'KPI Aplicaciones'!$A$9:$H$177,6,FALSE),S85*X85)),0)</f>
        <v>94.25</v>
      </c>
      <c r="AA85" s="64">
        <f t="shared" si="19"/>
        <v>94.25</v>
      </c>
      <c r="AB85" s="65">
        <v>41040</v>
      </c>
      <c r="AC85" s="62" t="s">
        <v>608</v>
      </c>
      <c r="AD85" s="65">
        <v>44433</v>
      </c>
      <c r="AE85" s="70" t="s">
        <v>693</v>
      </c>
      <c r="AF85" s="62" t="s">
        <v>609</v>
      </c>
      <c r="AG85" s="62"/>
      <c r="AH85" s="62"/>
      <c r="AI85" s="62"/>
      <c r="AJ85" s="62"/>
      <c r="AK85" s="62" t="str">
        <f>IFERROR(VLOOKUP(I85,'[4]Control Producción'!$B$13:$K$406,10,FALSE),"")</f>
        <v>Electro Sumergible</v>
      </c>
      <c r="AL85" s="62" t="str">
        <f t="shared" si="27"/>
        <v>Continua</v>
      </c>
      <c r="AM85" s="62" t="s">
        <v>610</v>
      </c>
      <c r="AN85" s="62" t="s">
        <v>611</v>
      </c>
      <c r="AO85" s="62">
        <f>_xlfn.IFS(L85="Inhibidor de corrosión",T85*Q85/1000,L85="Inhibidor de incrustaciones",T85*Q85/1000,L85="Biocida",T85*Q85/1000,L85="Inhibidor de corrosión/incrustaciones",T85*Q85/1000,L85="Inhibidor de parafinas y asfaltenos",T85*P85/1000,L85="Inhibidor de parafinas",T85*P85/1000,L85="Inhibidor de asfaltenos",T85*P85/1000,L85="Reductor de fricción",T85*P85/1000,L85="Encapsulado",0,L85="Inhibidor de hidratos",VLOOKUP(I85,[4]Intermedia!$B$485:$E$502,4,FALSE),L85="Secuestrante de sulfhídrico",VLOOKUP(I85,[4]Intermedia!$B$485:$E$502,4,FALSE))</f>
        <v>3.6612840000000002</v>
      </c>
      <c r="AP85" s="62">
        <f t="shared" si="20"/>
        <v>3.66</v>
      </c>
      <c r="AQ85" s="62">
        <f t="shared" si="21"/>
        <v>20</v>
      </c>
      <c r="AR85" s="62">
        <f t="shared" si="22"/>
        <v>3.66</v>
      </c>
      <c r="AS85" s="66">
        <v>0.5</v>
      </c>
      <c r="AT85" s="62" cm="1">
        <f t="array" ref="AT85">IFERROR(ROUND(IF(AL85="Continua",AO85*_xlfn.IFS(AS85=100%,1,AS85=20%,5,AS85=50%,2),IF(AL85="Batch",IF(AM85="M",30,IF(AM85="Q",15,7))*AO85)),0),"")</f>
        <v>7</v>
      </c>
      <c r="AU85" s="62">
        <f t="shared" si="23"/>
        <v>20</v>
      </c>
      <c r="AV85" s="62">
        <f t="shared" si="24"/>
        <v>7</v>
      </c>
      <c r="AW85" s="62" t="s">
        <v>623</v>
      </c>
      <c r="AX85" s="62">
        <v>1</v>
      </c>
      <c r="AY85" s="67">
        <f ca="1">IFERROR(TODAY()-VLOOKUP(H85,[4]IDEF!$A$6:$H$1602,8,FALSE),"S/D")</f>
        <v>3207</v>
      </c>
      <c r="AZ85" s="62" t="str">
        <f>IFERROR(VLOOKUP(H85,'[4]Control Producción'!$B$13:$L$406,11,FALSE),"S/C")</f>
        <v>A</v>
      </c>
      <c r="BA85" s="62" t="str">
        <f t="shared" si="25"/>
        <v>SP- 03</v>
      </c>
      <c r="BB85" s="62" t="str">
        <f>IFERROR(VLOOKUP(I85,[4]Referencias!$A$2:$Z$800,26,FALSE),"")</f>
        <v>Señal Picada</v>
      </c>
      <c r="BC85" s="62"/>
      <c r="BD85" s="125" t="str">
        <f t="shared" si="16"/>
        <v>SP-222IC5087A</v>
      </c>
    </row>
    <row r="86" spans="1:56" ht="15" customHeight="1" x14ac:dyDescent="0.25">
      <c r="A86" s="62" t="s">
        <v>601</v>
      </c>
      <c r="B86" s="63">
        <v>45261</v>
      </c>
      <c r="C86" s="62" t="s">
        <v>602</v>
      </c>
      <c r="D86" s="62" t="s">
        <v>603</v>
      </c>
      <c r="E86" s="62" t="str">
        <f>IFERROR(VLOOKUP(H86,[4]Referencias!$A$2:$F$671,6,FALSE),"")</f>
        <v>SP- 02</v>
      </c>
      <c r="F86" s="62">
        <f>IFERROR(VLOOKUP(I86,[4]Referencias!$A$2:$T$800,20,FALSE),"")</f>
        <v>222052</v>
      </c>
      <c r="G86" s="62" t="s">
        <v>604</v>
      </c>
      <c r="H86" s="62" t="s">
        <v>727</v>
      </c>
      <c r="I86" s="62" t="s">
        <v>727</v>
      </c>
      <c r="J86" s="62"/>
      <c r="K86" s="62" t="s">
        <v>605</v>
      </c>
      <c r="L86" s="62" t="str">
        <f>IFERROR(VLOOKUP(M86,[4]Referencias!$X$2:$Y$139,2,FALSE),"")</f>
        <v>Inhibidor de incrustaciones</v>
      </c>
      <c r="M86" s="62" t="s">
        <v>614</v>
      </c>
      <c r="N86" s="62">
        <f>IFERROR(VLOOKUP(M86,[4]Referencias!$K$2:$L$138,2,FALSE),"")</f>
        <v>50601018</v>
      </c>
      <c r="O86" s="62">
        <f>IFERROR(VLOOKUP(I86,'[4]Control Producción'!$B$13:$L$408,4,FALSE),0)</f>
        <v>206.4</v>
      </c>
      <c r="P86" s="62">
        <f>IFERROR(VLOOKUP(I86,'[4]Control Producción'!$B$13:$L$408,5,FALSE),0)</f>
        <v>1.8580000000000001</v>
      </c>
      <c r="Q86" s="62">
        <f>IFERROR(VLOOKUP(I86,'[4]Control Producción'!$B$13:$L$408,7,FALSE),0)</f>
        <v>204.542</v>
      </c>
      <c r="R86" s="62">
        <f>IFERROR(VLOOKUP(I86,'[4]Control Producción'!$B$13:$L$408,8,FALSE),0)</f>
        <v>50</v>
      </c>
      <c r="S86" s="62">
        <f t="shared" si="17"/>
        <v>4.09</v>
      </c>
      <c r="T86" s="62">
        <v>20</v>
      </c>
      <c r="U86" s="62" t="s">
        <v>606</v>
      </c>
      <c r="V86" s="62" t="s">
        <v>607</v>
      </c>
      <c r="W86" s="62">
        <f t="shared" si="26"/>
        <v>29</v>
      </c>
      <c r="X86" s="62">
        <f>+_xlfn.IFS(BC86="p",0,AL86="Continua",'CM 4600011377 (Producto)'!$H$13,AL86="Batch",VLOOKUP(BD86,'BATCH Total'!$K$2:$M$600,3,FALSE))</f>
        <v>0</v>
      </c>
      <c r="Y86" s="62">
        <f t="shared" si="18"/>
        <v>118.61</v>
      </c>
      <c r="Z86" s="64">
        <f>+IFERROR(IF(BC86="P",0,IF(V86="continua",VLOOKUP(BD86,'KPI Aplicaciones'!$A$9:$H$177,6,FALSE),S86*X86)),0)</f>
        <v>0</v>
      </c>
      <c r="AA86" s="64">
        <f t="shared" si="19"/>
        <v>0</v>
      </c>
      <c r="AB86" s="65">
        <v>44503</v>
      </c>
      <c r="AC86" s="62" t="s">
        <v>608</v>
      </c>
      <c r="AD86" s="65">
        <v>44503</v>
      </c>
      <c r="AE86" s="62" t="s">
        <v>642</v>
      </c>
      <c r="AF86" s="62" t="s">
        <v>609</v>
      </c>
      <c r="AG86" s="62"/>
      <c r="AH86" s="62"/>
      <c r="AI86" s="62"/>
      <c r="AJ86" s="62"/>
      <c r="AK86" s="62" t="str">
        <f>IFERROR(VLOOKUP(I86,'[4]Control Producción'!$B$13:$K$406,10,FALSE),"")</f>
        <v>Electro Sumergible</v>
      </c>
      <c r="AL86" s="62" t="str">
        <f t="shared" si="27"/>
        <v>Continua</v>
      </c>
      <c r="AM86" s="62" t="s">
        <v>610</v>
      </c>
      <c r="AN86" s="62" t="s">
        <v>615</v>
      </c>
      <c r="AO86" s="62">
        <f>_xlfn.IFS(L86="Inhibidor de corrosión",T86*Q86/1000,L86="Inhibidor de incrustaciones",T86*Q86/1000,L86="Biocida",T86*Q86/1000,L86="Inhibidor de corrosión/incrustaciones",T86*Q86/1000,L86="Inhibidor de parafinas y asfaltenos",T86*P86/1000,L86="Inhibidor de parafinas",T86*P86/1000,L86="Inhibidor de asfaltenos",T86*P86/1000,L86="Reductor de fricción",T86*P86/1000,L86="Encapsulado",0,L86="Inhibidor de hidratos",VLOOKUP(I86,[4]Intermedia!$B$485:$E$502,4,FALSE),L86="Secuestrante de sulfhídrico",VLOOKUP(I86,[4]Intermedia!$B$485:$E$502,4,FALSE))</f>
        <v>4.09084</v>
      </c>
      <c r="AP86" s="62">
        <f t="shared" si="20"/>
        <v>4.09</v>
      </c>
      <c r="AQ86" s="62">
        <f t="shared" si="21"/>
        <v>20</v>
      </c>
      <c r="AR86" s="62">
        <f t="shared" si="22"/>
        <v>4.09</v>
      </c>
      <c r="AS86" s="66">
        <v>0.5</v>
      </c>
      <c r="AT86" s="62" cm="1">
        <f t="array" ref="AT86">IFERROR(ROUND(IF(AL86="Continua",AO86*_xlfn.IFS(AS86=100%,1,AS86=20%,5,AS86=50%,2),IF(AL86="Batch",IF(AM86="M",30,IF(AM86="Q",15,7))*AO86)),0),"")</f>
        <v>8</v>
      </c>
      <c r="AU86" s="62">
        <f t="shared" si="23"/>
        <v>20</v>
      </c>
      <c r="AV86" s="62">
        <f t="shared" si="24"/>
        <v>8</v>
      </c>
      <c r="AW86" s="62" t="s">
        <v>629</v>
      </c>
      <c r="AX86" s="62">
        <v>1</v>
      </c>
      <c r="AY86" s="67">
        <f ca="1">IFERROR(TODAY()-VLOOKUP(H86,[4]IDEF!$A$6:$H$1602,8,FALSE),"S/D")</f>
        <v>1835</v>
      </c>
      <c r="AZ86" s="62" t="str">
        <f>IFERROR(VLOOKUP(H86,'[4]Control Producción'!$B$13:$L$406,11,FALSE),"S/C")</f>
        <v>B</v>
      </c>
      <c r="BA86" s="62" t="str">
        <f t="shared" si="25"/>
        <v>SP- 02</v>
      </c>
      <c r="BB86" s="62" t="str">
        <f>IFERROR(VLOOKUP(I86,[4]Referencias!$A$2:$Z$800,26,FALSE),"")</f>
        <v>Señal Picada</v>
      </c>
      <c r="BC86" s="159" t="s">
        <v>1165</v>
      </c>
      <c r="BD86" s="125" t="str">
        <f t="shared" si="16"/>
        <v>SP-466aIC5087A</v>
      </c>
    </row>
    <row r="87" spans="1:56" ht="15" customHeight="1" x14ac:dyDescent="0.25">
      <c r="A87" s="62" t="s">
        <v>601</v>
      </c>
      <c r="B87" s="63">
        <v>45261</v>
      </c>
      <c r="C87" s="62" t="s">
        <v>602</v>
      </c>
      <c r="D87" s="62" t="s">
        <v>603</v>
      </c>
      <c r="E87" s="62" t="str">
        <f>IFERROR(VLOOKUP(H87,[4]Referencias!$A$2:$F$671,6,FALSE),"")</f>
        <v>SP- 02</v>
      </c>
      <c r="F87" s="62">
        <f>IFERROR(VLOOKUP(I87,[4]Referencias!$A$2:$T$800,20,FALSE),"")</f>
        <v>222052</v>
      </c>
      <c r="G87" s="62" t="s">
        <v>604</v>
      </c>
      <c r="H87" s="62" t="s">
        <v>236</v>
      </c>
      <c r="I87" s="62" t="s">
        <v>236</v>
      </c>
      <c r="J87" s="62"/>
      <c r="K87" s="62" t="s">
        <v>605</v>
      </c>
      <c r="L87" s="62" t="str">
        <f>IFERROR(VLOOKUP(M87,[4]Referencias!$X$2:$Y$139,2,FALSE),"")</f>
        <v>Inhibidor de incrustaciones</v>
      </c>
      <c r="M87" s="62" t="s">
        <v>614</v>
      </c>
      <c r="N87" s="62">
        <f>IFERROR(VLOOKUP(M87,[4]Referencias!$K$2:$L$138,2,FALSE),"")</f>
        <v>50601018</v>
      </c>
      <c r="O87" s="62">
        <f>IFERROR(VLOOKUP(I87,'[4]Control Producción'!$B$13:$L$408,4,FALSE),0)</f>
        <v>386</v>
      </c>
      <c r="P87" s="62">
        <f>IFERROR(VLOOKUP(I87,'[4]Control Producción'!$B$13:$L$408,5,FALSE),0)</f>
        <v>2.702</v>
      </c>
      <c r="Q87" s="62">
        <f>IFERROR(VLOOKUP(I87,'[4]Control Producción'!$B$13:$L$408,7,FALSE),0)</f>
        <v>383.298</v>
      </c>
      <c r="R87" s="62">
        <f>IFERROR(VLOOKUP(I87,'[4]Control Producción'!$B$13:$L$408,8,FALSE),0)</f>
        <v>100</v>
      </c>
      <c r="S87" s="62">
        <f t="shared" si="17"/>
        <v>5.75</v>
      </c>
      <c r="T87" s="62">
        <v>15</v>
      </c>
      <c r="U87" s="62" t="s">
        <v>606</v>
      </c>
      <c r="V87" s="62" t="s">
        <v>607</v>
      </c>
      <c r="W87" s="62">
        <f t="shared" si="26"/>
        <v>29</v>
      </c>
      <c r="X87" s="62">
        <f>+_xlfn.IFS(BC87="p",0,AL87="Continua",'CM 4600011377 (Producto)'!$H$13,AL87="Batch",VLOOKUP(BD87,'BATCH Total'!$K$2:$M$600,3,FALSE))</f>
        <v>0</v>
      </c>
      <c r="Y87" s="62">
        <f t="shared" si="18"/>
        <v>166.75</v>
      </c>
      <c r="Z87" s="64">
        <f>+IFERROR(IF(BC87="P",0,IF(V87="continua",VLOOKUP(BD87,'KPI Aplicaciones'!$A$9:$H$177,6,FALSE),S87*X87)),0)</f>
        <v>0</v>
      </c>
      <c r="AA87" s="64">
        <f t="shared" si="19"/>
        <v>0</v>
      </c>
      <c r="AB87" s="65" t="s">
        <v>219</v>
      </c>
      <c r="AC87" s="62" t="s">
        <v>608</v>
      </c>
      <c r="AD87" s="65">
        <v>44344</v>
      </c>
      <c r="AE87" s="62" t="s">
        <v>728</v>
      </c>
      <c r="AF87" s="62" t="s">
        <v>609</v>
      </c>
      <c r="AG87" s="62"/>
      <c r="AH87" s="62"/>
      <c r="AI87" s="62"/>
      <c r="AJ87" s="62"/>
      <c r="AK87" s="62" t="str">
        <f>IFERROR(VLOOKUP(I87,'[4]Control Producción'!$B$13:$K$406,10,FALSE),"")</f>
        <v>Electro Sumergible</v>
      </c>
      <c r="AL87" s="62" t="str">
        <f t="shared" si="27"/>
        <v>Continua</v>
      </c>
      <c r="AM87" s="62" t="s">
        <v>610</v>
      </c>
      <c r="AN87" s="62" t="s">
        <v>615</v>
      </c>
      <c r="AO87" s="62">
        <f>_xlfn.IFS(L87="Inhibidor de corrosión",T87*Q87/1000,L87="Inhibidor de incrustaciones",T87*Q87/1000,L87="Biocida",T87*Q87/1000,L87="Inhibidor de corrosión/incrustaciones",T87*Q87/1000,L87="Inhibidor de parafinas y asfaltenos",T87*P87/1000,L87="Inhibidor de parafinas",T87*P87/1000,L87="Inhibidor de asfaltenos",T87*P87/1000,L87="Reductor de fricción",T87*P87/1000,L87="Encapsulado",0,L87="Inhibidor de hidratos",VLOOKUP(I87,[4]Intermedia!$B$485:$E$502,4,FALSE),L87="Secuestrante de sulfhídrico",VLOOKUP(I87,[4]Intermedia!$B$485:$E$502,4,FALSE))</f>
        <v>5.7494700000000005</v>
      </c>
      <c r="AP87" s="62">
        <f t="shared" si="20"/>
        <v>5.75</v>
      </c>
      <c r="AQ87" s="62">
        <f t="shared" si="21"/>
        <v>20</v>
      </c>
      <c r="AR87" s="62">
        <f t="shared" si="22"/>
        <v>5.75</v>
      </c>
      <c r="AS87" s="66">
        <v>0.5</v>
      </c>
      <c r="AT87" s="62" cm="1">
        <f t="array" ref="AT87">IFERROR(ROUND(IF(AL87="Continua",AO87*_xlfn.IFS(AS87=100%,1,AS87=20%,5,AS87=50%,2),IF(AL87="Batch",IF(AM87="M",30,IF(AM87="Q",15,7))*AO87)),0),"")</f>
        <v>11</v>
      </c>
      <c r="AU87" s="62">
        <f t="shared" si="23"/>
        <v>20</v>
      </c>
      <c r="AV87" s="62">
        <f t="shared" si="24"/>
        <v>11</v>
      </c>
      <c r="AW87" s="62" t="s">
        <v>629</v>
      </c>
      <c r="AX87" s="62">
        <v>1</v>
      </c>
      <c r="AY87" s="67">
        <f ca="1">IFERROR(TODAY()-VLOOKUP(H87,[4]IDEF!$A$6:$H$1602,8,FALSE),"S/D")</f>
        <v>2553</v>
      </c>
      <c r="AZ87" s="62" t="str">
        <f>IFERROR(VLOOKUP(H87,'[4]Control Producción'!$B$13:$L$406,11,FALSE),"S/C")</f>
        <v>A</v>
      </c>
      <c r="BA87" s="62" t="str">
        <f t="shared" si="25"/>
        <v>SP- 02</v>
      </c>
      <c r="BB87" s="62" t="str">
        <f>IFERROR(VLOOKUP(I87,[4]Referencias!$A$2:$Z$800,26,FALSE),"")</f>
        <v>Señal Picada</v>
      </c>
      <c r="BC87" s="159" t="s">
        <v>1165</v>
      </c>
      <c r="BD87" s="125" t="str">
        <f t="shared" si="16"/>
        <v>SP-51IC5087A</v>
      </c>
    </row>
    <row r="88" spans="1:56" ht="15" customHeight="1" x14ac:dyDescent="0.25">
      <c r="A88" s="62" t="s">
        <v>601</v>
      </c>
      <c r="B88" s="63">
        <v>45261</v>
      </c>
      <c r="C88" s="62" t="s">
        <v>602</v>
      </c>
      <c r="D88" s="62" t="s">
        <v>603</v>
      </c>
      <c r="E88" s="62" t="str">
        <f>IFERROR(VLOOKUP(H88,[4]Referencias!$A$2:$F$671,6,FALSE),"")</f>
        <v>SP- 03</v>
      </c>
      <c r="F88" s="62">
        <f>IFERROR(VLOOKUP(I88,[4]Referencias!$A$2:$T$800,20,FALSE),"")</f>
        <v>222052</v>
      </c>
      <c r="G88" s="62" t="s">
        <v>604</v>
      </c>
      <c r="H88" s="62" t="s">
        <v>729</v>
      </c>
      <c r="I88" s="62" t="s">
        <v>729</v>
      </c>
      <c r="J88" s="62"/>
      <c r="K88" s="62" t="s">
        <v>605</v>
      </c>
      <c r="L88" s="62" t="str">
        <f>IFERROR(VLOOKUP(M88,[4]Referencias!$X$2:$Y$139,2,FALSE),"")</f>
        <v>Inhibidor de incrustaciones</v>
      </c>
      <c r="M88" s="62" t="s">
        <v>614</v>
      </c>
      <c r="N88" s="62">
        <f>IFERROR(VLOOKUP(M88,[4]Referencias!$K$2:$L$138,2,FALSE),"")</f>
        <v>50601018</v>
      </c>
      <c r="O88" s="62">
        <f>IFERROR(VLOOKUP(I88,'[4]Control Producción'!$B$13:$L$408,4,FALSE),0)</f>
        <v>343</v>
      </c>
      <c r="P88" s="62">
        <f>IFERROR(VLOOKUP(I88,'[4]Control Producción'!$B$13:$L$408,5,FALSE),0)</f>
        <v>2.0579999999999998</v>
      </c>
      <c r="Q88" s="62">
        <f>IFERROR(VLOOKUP(I88,'[4]Control Producción'!$B$13:$L$408,7,FALSE),0)</f>
        <v>340.94200000000001</v>
      </c>
      <c r="R88" s="62">
        <f>IFERROR(VLOOKUP(I88,'[4]Control Producción'!$B$13:$L$408,8,FALSE),0)</f>
        <v>50</v>
      </c>
      <c r="S88" s="62">
        <f t="shared" si="17"/>
        <v>3.07</v>
      </c>
      <c r="T88" s="62">
        <v>9</v>
      </c>
      <c r="U88" s="62" t="s">
        <v>606</v>
      </c>
      <c r="V88" s="62" t="s">
        <v>607</v>
      </c>
      <c r="W88" s="62">
        <f t="shared" si="26"/>
        <v>29</v>
      </c>
      <c r="X88" s="62">
        <f>+_xlfn.IFS(BC88="p",0,AL88="Continua",'CM 4600011377 (Producto)'!$H$13,AL88="Batch",VLOOKUP(BD88,'BATCH Total'!$K$2:$M$600,3,FALSE))</f>
        <v>0</v>
      </c>
      <c r="Y88" s="62">
        <f t="shared" si="18"/>
        <v>89.03</v>
      </c>
      <c r="Z88" s="64">
        <f>+IFERROR(IF(BC88="P",0,IF(V88="continua",VLOOKUP(BD88,'KPI Aplicaciones'!$A$9:$H$177,6,FALSE),S88*X88)),0)</f>
        <v>0</v>
      </c>
      <c r="AA88" s="64">
        <f t="shared" si="19"/>
        <v>0</v>
      </c>
      <c r="AB88" s="65">
        <v>43266</v>
      </c>
      <c r="AC88" s="62" t="s">
        <v>608</v>
      </c>
      <c r="AD88" s="65">
        <v>44012</v>
      </c>
      <c r="AE88" s="62" t="s">
        <v>613</v>
      </c>
      <c r="AF88" s="62" t="s">
        <v>609</v>
      </c>
      <c r="AG88" s="62"/>
      <c r="AH88" s="62"/>
      <c r="AI88" s="62"/>
      <c r="AJ88" s="62"/>
      <c r="AK88" s="62" t="str">
        <f>IFERROR(VLOOKUP(I88,'[4]Control Producción'!$B$13:$K$406,10,FALSE),"")</f>
        <v>Electro Sumergible</v>
      </c>
      <c r="AL88" s="62" t="str">
        <f t="shared" si="27"/>
        <v>Continua</v>
      </c>
      <c r="AM88" s="62" t="s">
        <v>610</v>
      </c>
      <c r="AN88" s="62" t="s">
        <v>615</v>
      </c>
      <c r="AO88" s="62">
        <f>_xlfn.IFS(L88="Inhibidor de corrosión",T88*Q88/1000,L88="Inhibidor de incrustaciones",T88*Q88/1000,L88="Biocida",T88*Q88/1000,L88="Inhibidor de corrosión/incrustaciones",T88*Q88/1000,L88="Inhibidor de parafinas y asfaltenos",T88*P88/1000,L88="Inhibidor de parafinas",T88*P88/1000,L88="Inhibidor de asfaltenos",T88*P88/1000,L88="Reductor de fricción",T88*P88/1000,L88="Encapsulado",0,L88="Inhibidor de hidratos",VLOOKUP(I88,[4]Intermedia!$B$485:$E$502,4,FALSE),L88="Secuestrante de sulfhídrico",VLOOKUP(I88,[4]Intermedia!$B$485:$E$502,4,FALSE))</f>
        <v>3.0684780000000003</v>
      </c>
      <c r="AP88" s="62">
        <f t="shared" si="20"/>
        <v>3.07</v>
      </c>
      <c r="AQ88" s="62">
        <f t="shared" si="21"/>
        <v>20</v>
      </c>
      <c r="AR88" s="62">
        <f t="shared" si="22"/>
        <v>3.07</v>
      </c>
      <c r="AS88" s="66">
        <v>0.2</v>
      </c>
      <c r="AT88" s="62" cm="1">
        <f t="array" ref="AT88">IFERROR(ROUND(IF(AL88="Continua",AO88*_xlfn.IFS(AS88=100%,1,AS88=20%,5,AS88=50%,2),IF(AL88="Batch",IF(AM88="M",30,IF(AM88="Q",15,7))*AO88)),0),"")</f>
        <v>15</v>
      </c>
      <c r="AU88" s="62">
        <f t="shared" si="23"/>
        <v>20</v>
      </c>
      <c r="AV88" s="62">
        <f t="shared" si="24"/>
        <v>15</v>
      </c>
      <c r="AW88" s="62" t="s">
        <v>629</v>
      </c>
      <c r="AX88" s="62">
        <v>1</v>
      </c>
      <c r="AY88" s="67">
        <f ca="1">IFERROR(TODAY()-VLOOKUP(H88,[4]IDEF!$A$6:$H$1602,8,FALSE),"S/D")</f>
        <v>2033</v>
      </c>
      <c r="AZ88" s="62" t="str">
        <f>IFERROR(VLOOKUP(H88,'[4]Control Producción'!$B$13:$L$406,11,FALSE),"S/C")</f>
        <v>B</v>
      </c>
      <c r="BA88" s="62" t="str">
        <f t="shared" si="25"/>
        <v>SP- 03</v>
      </c>
      <c r="BB88" s="62" t="str">
        <f>IFERROR(VLOOKUP(I88,[4]Referencias!$A$2:$Z$800,26,FALSE),"")</f>
        <v>Señal Picada</v>
      </c>
      <c r="BC88" s="159" t="s">
        <v>981</v>
      </c>
      <c r="BD88" s="125" t="str">
        <f t="shared" si="16"/>
        <v>SP-53IC5087A</v>
      </c>
    </row>
    <row r="89" spans="1:56" ht="15" customHeight="1" x14ac:dyDescent="0.25">
      <c r="A89" s="62" t="s">
        <v>601</v>
      </c>
      <c r="B89" s="63">
        <v>45261</v>
      </c>
      <c r="C89" s="62" t="s">
        <v>602</v>
      </c>
      <c r="D89" s="62" t="s">
        <v>603</v>
      </c>
      <c r="E89" s="62" t="str">
        <f>IFERROR(VLOOKUP(H89,[4]Referencias!$A$2:$F$671,6,FALSE),"")</f>
        <v>SP- 03</v>
      </c>
      <c r="F89" s="62">
        <f>IFERROR(VLOOKUP(I89,[4]Referencias!$A$2:$T$800,20,FALSE),"")</f>
        <v>222052</v>
      </c>
      <c r="G89" s="62" t="s">
        <v>604</v>
      </c>
      <c r="H89" s="62" t="s">
        <v>154</v>
      </c>
      <c r="I89" s="62" t="s">
        <v>154</v>
      </c>
      <c r="J89" s="62"/>
      <c r="K89" s="62" t="s">
        <v>605</v>
      </c>
      <c r="L89" s="62" t="str">
        <f>IFERROR(VLOOKUP(M89,[4]Referencias!$X$2:$Y$139,2,FALSE),"")</f>
        <v>Inhibidor de incrustaciones</v>
      </c>
      <c r="M89" s="62" t="s">
        <v>614</v>
      </c>
      <c r="N89" s="62">
        <f>IFERROR(VLOOKUP(M89,[4]Referencias!$K$2:$L$138,2,FALSE),"")</f>
        <v>50601018</v>
      </c>
      <c r="O89" s="62">
        <f>IFERROR(VLOOKUP(I89,'[4]Control Producción'!$B$13:$L$408,4,FALSE),0)</f>
        <v>207</v>
      </c>
      <c r="P89" s="62">
        <f>IFERROR(VLOOKUP(I89,'[4]Control Producción'!$B$13:$L$408,5,FALSE),0)</f>
        <v>2.2770000000000001</v>
      </c>
      <c r="Q89" s="62">
        <f>IFERROR(VLOOKUP(I89,'[4]Control Producción'!$B$13:$L$408,7,FALSE),0)</f>
        <v>204.72300000000001</v>
      </c>
      <c r="R89" s="62">
        <f>IFERROR(VLOOKUP(I89,'[4]Control Producción'!$B$13:$L$408,8,FALSE),0)</f>
        <v>100</v>
      </c>
      <c r="S89" s="62">
        <f t="shared" si="17"/>
        <v>2.0499999999999998</v>
      </c>
      <c r="T89" s="62">
        <v>10</v>
      </c>
      <c r="U89" s="62" t="s">
        <v>606</v>
      </c>
      <c r="V89" s="62" t="s">
        <v>607</v>
      </c>
      <c r="W89" s="62">
        <f t="shared" si="26"/>
        <v>29</v>
      </c>
      <c r="X89" s="62">
        <f>+_xlfn.IFS(BC89="p",0,AL89="Continua",'CM 4600011377 (Producto)'!$H$13,AL89="Batch",VLOOKUP(BD89,'BATCH Total'!$K$2:$M$600,3,FALSE))</f>
        <v>0</v>
      </c>
      <c r="Y89" s="62">
        <f t="shared" si="18"/>
        <v>59.449999999999996</v>
      </c>
      <c r="Z89" s="64">
        <f>+IFERROR(IF(BC89="P",0,IF(V89="continua",VLOOKUP(BD89,'KPI Aplicaciones'!$A$9:$H$177,6,FALSE),S89*X89)),0)</f>
        <v>0</v>
      </c>
      <c r="AA89" s="64">
        <f t="shared" si="19"/>
        <v>0</v>
      </c>
      <c r="AB89" s="65" t="s">
        <v>219</v>
      </c>
      <c r="AC89" s="62" t="s">
        <v>608</v>
      </c>
      <c r="AD89" s="65">
        <v>44879</v>
      </c>
      <c r="AE89" s="62" t="s">
        <v>730</v>
      </c>
      <c r="AF89" s="62" t="s">
        <v>609</v>
      </c>
      <c r="AG89" s="62"/>
      <c r="AH89" s="62"/>
      <c r="AI89" s="62"/>
      <c r="AJ89" s="62"/>
      <c r="AK89" s="62" t="str">
        <f>IFERROR(VLOOKUP(I89,'[4]Control Producción'!$B$13:$K$406,10,FALSE),"")</f>
        <v>Electro Sumergible</v>
      </c>
      <c r="AL89" s="62" t="str">
        <f t="shared" si="27"/>
        <v>Continua</v>
      </c>
      <c r="AM89" s="62" t="s">
        <v>610</v>
      </c>
      <c r="AN89" s="62" t="s">
        <v>615</v>
      </c>
      <c r="AO89" s="62">
        <f>_xlfn.IFS(L89="Inhibidor de corrosión",T89*Q89/1000,L89="Inhibidor de incrustaciones",T89*Q89/1000,L89="Biocida",T89*Q89/1000,L89="Inhibidor de corrosión/incrustaciones",T89*Q89/1000,L89="Inhibidor de parafinas y asfaltenos",T89*P89/1000,L89="Inhibidor de parafinas",T89*P89/1000,L89="Inhibidor de asfaltenos",T89*P89/1000,L89="Reductor de fricción",T89*P89/1000,L89="Encapsulado",0,L89="Inhibidor de hidratos",VLOOKUP(I89,[4]Intermedia!$B$485:$E$502,4,FALSE),L89="Secuestrante de sulfhídrico",VLOOKUP(I89,[4]Intermedia!$B$485:$E$502,4,FALSE))</f>
        <v>2.0472299999999999</v>
      </c>
      <c r="AP89" s="62">
        <f t="shared" si="20"/>
        <v>2.0499999999999998</v>
      </c>
      <c r="AQ89" s="62">
        <f t="shared" si="21"/>
        <v>20</v>
      </c>
      <c r="AR89" s="62">
        <f t="shared" si="22"/>
        <v>2.0499999999999998</v>
      </c>
      <c r="AS89" s="66">
        <v>0.2</v>
      </c>
      <c r="AT89" s="62" cm="1">
        <f t="array" ref="AT89">IFERROR(ROUND(IF(AL89="Continua",AO89*_xlfn.IFS(AS89=100%,1,AS89=20%,5,AS89=50%,2),IF(AL89="Batch",IF(AM89="M",30,IF(AM89="Q",15,7))*AO89)),0),"")</f>
        <v>10</v>
      </c>
      <c r="AU89" s="62">
        <f t="shared" si="23"/>
        <v>20</v>
      </c>
      <c r="AV89" s="62">
        <f t="shared" si="24"/>
        <v>10</v>
      </c>
      <c r="AW89" s="62" t="s">
        <v>623</v>
      </c>
      <c r="AX89" s="62">
        <v>1</v>
      </c>
      <c r="AY89" s="67">
        <f ca="1">IFERROR(TODAY()-VLOOKUP(H89,[4]IDEF!$A$6:$H$1602,8,FALSE),"S/D")</f>
        <v>2666</v>
      </c>
      <c r="AZ89" s="62" t="str">
        <f>IFERROR(VLOOKUP(H89,'[4]Control Producción'!$B$13:$L$406,11,FALSE),"S/C")</f>
        <v>A</v>
      </c>
      <c r="BA89" s="62" t="str">
        <f t="shared" si="25"/>
        <v>SP- 03</v>
      </c>
      <c r="BB89" s="62" t="str">
        <f>IFERROR(VLOOKUP(I89,[4]Referencias!$A$2:$Z$800,26,FALSE),"")</f>
        <v>Señal Picada</v>
      </c>
      <c r="BC89" s="159" t="s">
        <v>981</v>
      </c>
      <c r="BD89" s="125" t="str">
        <f t="shared" si="16"/>
        <v>SP-63(I)IC5087A</v>
      </c>
    </row>
    <row r="90" spans="1:56" ht="15" customHeight="1" x14ac:dyDescent="0.25">
      <c r="A90" s="62" t="s">
        <v>601</v>
      </c>
      <c r="B90" s="63">
        <v>45261</v>
      </c>
      <c r="C90" s="62" t="s">
        <v>602</v>
      </c>
      <c r="D90" s="62" t="s">
        <v>603</v>
      </c>
      <c r="E90" s="62" t="str">
        <f>IFERROR(VLOOKUP(H90,[4]Referencias!$A$2:$F$671,6,FALSE),"")</f>
        <v>SP- 03</v>
      </c>
      <c r="F90" s="62">
        <f>IFERROR(VLOOKUP(I90,[4]Referencias!$A$2:$T$800,20,FALSE),"")</f>
        <v>222052</v>
      </c>
      <c r="G90" s="62" t="s">
        <v>604</v>
      </c>
      <c r="H90" s="62" t="s">
        <v>731</v>
      </c>
      <c r="I90" s="62" t="s">
        <v>731</v>
      </c>
      <c r="J90" s="62"/>
      <c r="K90" s="62" t="s">
        <v>605</v>
      </c>
      <c r="L90" s="62" t="str">
        <f>IFERROR(VLOOKUP(M90,[4]Referencias!$X$2:$Y$139,2,FALSE),"")</f>
        <v>Inhibidor de incrustaciones</v>
      </c>
      <c r="M90" s="62" t="s">
        <v>614</v>
      </c>
      <c r="N90" s="62">
        <f>IFERROR(VLOOKUP(M90,[4]Referencias!$K$2:$L$138,2,FALSE),"")</f>
        <v>50601018</v>
      </c>
      <c r="O90" s="62">
        <f>IFERROR(VLOOKUP(I90,'[4]Control Producción'!$B$13:$L$408,4,FALSE),0)</f>
        <v>63</v>
      </c>
      <c r="P90" s="62">
        <f>IFERROR(VLOOKUP(I90,'[4]Control Producción'!$B$13:$L$408,5,FALSE),0)</f>
        <v>0.63</v>
      </c>
      <c r="Q90" s="62">
        <f>IFERROR(VLOOKUP(I90,'[4]Control Producción'!$B$13:$L$408,7,FALSE),0)</f>
        <v>62.37</v>
      </c>
      <c r="R90" s="62">
        <f>IFERROR(VLOOKUP(I90,'[4]Control Producción'!$B$13:$L$408,8,FALSE),0)</f>
        <v>100</v>
      </c>
      <c r="S90" s="62">
        <f t="shared" si="17"/>
        <v>1.25</v>
      </c>
      <c r="T90" s="62">
        <v>20</v>
      </c>
      <c r="U90" s="62" t="s">
        <v>606</v>
      </c>
      <c r="V90" s="62" t="s">
        <v>607</v>
      </c>
      <c r="W90" s="62">
        <f t="shared" si="26"/>
        <v>29</v>
      </c>
      <c r="X90" s="62">
        <f>+_xlfn.IFS(BC90="p",0,AL90="Continua",'CM 4600011377 (Producto)'!$H$13,AL90="Batch",VLOOKUP(BD90,'BATCH Total'!$K$2:$M$600,3,FALSE))</f>
        <v>0</v>
      </c>
      <c r="Y90" s="62">
        <f t="shared" si="18"/>
        <v>36.25</v>
      </c>
      <c r="Z90" s="64">
        <f>+IFERROR(IF(BC90="P",0,IF(V90="continua",VLOOKUP(BD90,'KPI Aplicaciones'!$A$9:$H$177,6,FALSE),S90*X90)),0)</f>
        <v>0</v>
      </c>
      <c r="AA90" s="64">
        <f t="shared" si="19"/>
        <v>0</v>
      </c>
      <c r="AB90" s="65">
        <v>40701</v>
      </c>
      <c r="AC90" s="62" t="s">
        <v>608</v>
      </c>
      <c r="AD90" s="65">
        <v>44012</v>
      </c>
      <c r="AE90" s="62" t="s">
        <v>613</v>
      </c>
      <c r="AF90" s="62" t="s">
        <v>609</v>
      </c>
      <c r="AG90" s="62"/>
      <c r="AH90" s="62"/>
      <c r="AI90" s="62"/>
      <c r="AJ90" s="62"/>
      <c r="AK90" s="62" t="str">
        <f>IFERROR(VLOOKUP(I90,'[4]Control Producción'!$B$13:$K$406,10,FALSE),"")</f>
        <v>Electro Sumergible</v>
      </c>
      <c r="AL90" s="62" t="str">
        <f t="shared" si="27"/>
        <v>Continua</v>
      </c>
      <c r="AM90" s="62" t="s">
        <v>610</v>
      </c>
      <c r="AN90" s="62" t="s">
        <v>615</v>
      </c>
      <c r="AO90" s="62">
        <f>_xlfn.IFS(L90="Inhibidor de corrosión",T90*Q90/1000,L90="Inhibidor de incrustaciones",T90*Q90/1000,L90="Biocida",T90*Q90/1000,L90="Inhibidor de corrosión/incrustaciones",T90*Q90/1000,L90="Inhibidor de parafinas y asfaltenos",T90*P90/1000,L90="Inhibidor de parafinas",T90*P90/1000,L90="Inhibidor de asfaltenos",T90*P90/1000,L90="Reductor de fricción",T90*P90/1000,L90="Encapsulado",0,L90="Inhibidor de hidratos",VLOOKUP(I90,[4]Intermedia!$B$485:$E$502,4,FALSE),L90="Secuestrante de sulfhídrico",VLOOKUP(I90,[4]Intermedia!$B$485:$E$502,4,FALSE))</f>
        <v>1.2473999999999998</v>
      </c>
      <c r="AP90" s="62">
        <f t="shared" si="20"/>
        <v>1.25</v>
      </c>
      <c r="AQ90" s="62">
        <f t="shared" si="21"/>
        <v>20</v>
      </c>
      <c r="AR90" s="62">
        <f t="shared" si="22"/>
        <v>1.25</v>
      </c>
      <c r="AS90" s="66">
        <v>0.2</v>
      </c>
      <c r="AT90" s="62" cm="1">
        <f t="array" ref="AT90">IFERROR(ROUND(IF(AL90="Continua",AO90*_xlfn.IFS(AS90=100%,1,AS90=20%,5,AS90=50%,2),IF(AL90="Batch",IF(AM90="M",30,IF(AM90="Q",15,7))*AO90)),0),"")</f>
        <v>6</v>
      </c>
      <c r="AU90" s="62">
        <f t="shared" si="23"/>
        <v>20</v>
      </c>
      <c r="AV90" s="62">
        <f t="shared" si="24"/>
        <v>6</v>
      </c>
      <c r="AW90" s="62" t="s">
        <v>629</v>
      </c>
      <c r="AX90" s="62">
        <v>1</v>
      </c>
      <c r="AY90" s="67">
        <f ca="1">IFERROR(TODAY()-VLOOKUP(H90,[4]IDEF!$A$6:$H$1602,8,FALSE),"S/D")</f>
        <v>1739</v>
      </c>
      <c r="AZ90" s="62" t="str">
        <f>IFERROR(VLOOKUP(H90,'[4]Control Producción'!$B$13:$L$406,11,FALSE),"S/C")</f>
        <v>C</v>
      </c>
      <c r="BA90" s="62" t="str">
        <f t="shared" si="25"/>
        <v>SP- 03</v>
      </c>
      <c r="BB90" s="62" t="str">
        <f>IFERROR(VLOOKUP(I90,[4]Referencias!$A$2:$Z$800,26,FALSE),"")</f>
        <v>Señal Picada</v>
      </c>
      <c r="BC90" s="159" t="s">
        <v>1165</v>
      </c>
      <c r="BD90" s="125" t="str">
        <f t="shared" si="16"/>
        <v>SP-65(I)[00]aIC5087A</v>
      </c>
    </row>
    <row r="91" spans="1:56" ht="15" customHeight="1" x14ac:dyDescent="0.25">
      <c r="A91" s="62" t="s">
        <v>601</v>
      </c>
      <c r="B91" s="63">
        <v>45261</v>
      </c>
      <c r="C91" s="62" t="s">
        <v>602</v>
      </c>
      <c r="D91" s="62" t="s">
        <v>603</v>
      </c>
      <c r="E91" s="62" t="str">
        <f>IFERROR(VLOOKUP(H91,[4]Referencias!$A$2:$F$671,6,FALSE),"")</f>
        <v>SP- 04</v>
      </c>
      <c r="F91" s="62">
        <f>IFERROR(VLOOKUP(I91,[4]Referencias!$A$2:$T$800,20,FALSE),"")</f>
        <v>222052</v>
      </c>
      <c r="G91" s="62" t="s">
        <v>604</v>
      </c>
      <c r="H91" s="62" t="s">
        <v>159</v>
      </c>
      <c r="I91" s="62" t="s">
        <v>159</v>
      </c>
      <c r="J91" s="62"/>
      <c r="K91" s="62" t="s">
        <v>605</v>
      </c>
      <c r="L91" s="62" t="str">
        <f>IFERROR(VLOOKUP(M91,[4]Referencias!$X$2:$Y$139,2,FALSE),"")</f>
        <v>Inhibidor de incrustaciones</v>
      </c>
      <c r="M91" s="62" t="s">
        <v>614</v>
      </c>
      <c r="N91" s="62">
        <f>IFERROR(VLOOKUP(M91,[4]Referencias!$K$2:$L$138,2,FALSE),"")</f>
        <v>50601018</v>
      </c>
      <c r="O91" s="62">
        <f>IFERROR(VLOOKUP(I91,'[4]Control Producción'!$B$13:$L$408,4,FALSE),0)</f>
        <v>178</v>
      </c>
      <c r="P91" s="62">
        <f>IFERROR(VLOOKUP(I91,'[4]Control Producción'!$B$13:$L$408,5,FALSE),0)</f>
        <v>1.958</v>
      </c>
      <c r="Q91" s="62">
        <f>IFERROR(VLOOKUP(I91,'[4]Control Producción'!$B$13:$L$408,7,FALSE),0)</f>
        <v>176.042</v>
      </c>
      <c r="R91" s="62">
        <f>IFERROR(VLOOKUP(I91,'[4]Control Producción'!$B$13:$L$408,8,FALSE),0)</f>
        <v>10</v>
      </c>
      <c r="S91" s="62">
        <f t="shared" si="17"/>
        <v>2.82</v>
      </c>
      <c r="T91" s="62">
        <v>16</v>
      </c>
      <c r="U91" s="62" t="s">
        <v>606</v>
      </c>
      <c r="V91" s="62" t="s">
        <v>607</v>
      </c>
      <c r="W91" s="62">
        <f t="shared" si="26"/>
        <v>29</v>
      </c>
      <c r="X91" s="62">
        <f>+_xlfn.IFS(BC91="p",0,AL91="Continua",'CM 4600011377 (Producto)'!$H$13,AL91="Batch",VLOOKUP(BD91,'BATCH Total'!$K$2:$M$600,3,FALSE))</f>
        <v>0</v>
      </c>
      <c r="Y91" s="62">
        <f t="shared" si="18"/>
        <v>81.78</v>
      </c>
      <c r="Z91" s="64">
        <f>+IFERROR(IF(BC91="P",0,IF(V91="continua",VLOOKUP(BD91,'KPI Aplicaciones'!$A$9:$H$177,6,FALSE),S91*X91)),0)</f>
        <v>0</v>
      </c>
      <c r="AA91" s="64">
        <f t="shared" si="19"/>
        <v>0</v>
      </c>
      <c r="AB91" s="65">
        <v>41415</v>
      </c>
      <c r="AC91" s="62" t="s">
        <v>608</v>
      </c>
      <c r="AD91" s="65">
        <v>44012</v>
      </c>
      <c r="AE91" s="62" t="s">
        <v>613</v>
      </c>
      <c r="AF91" s="62" t="s">
        <v>609</v>
      </c>
      <c r="AG91" s="62"/>
      <c r="AH91" s="62"/>
      <c r="AI91" s="62"/>
      <c r="AJ91" s="62"/>
      <c r="AK91" s="62" t="str">
        <f>IFERROR(VLOOKUP(I91,'[4]Control Producción'!$B$13:$K$406,10,FALSE),"")</f>
        <v>Electro Sumergible</v>
      </c>
      <c r="AL91" s="62" t="str">
        <f t="shared" si="27"/>
        <v>Continua</v>
      </c>
      <c r="AM91" s="62" t="s">
        <v>610</v>
      </c>
      <c r="AN91" s="62" t="s">
        <v>615</v>
      </c>
      <c r="AO91" s="62">
        <f>_xlfn.IFS(L91="Inhibidor de corrosión",T91*Q91/1000,L91="Inhibidor de incrustaciones",T91*Q91/1000,L91="Biocida",T91*Q91/1000,L91="Inhibidor de corrosión/incrustaciones",T91*Q91/1000,L91="Inhibidor de parafinas y asfaltenos",T91*P91/1000,L91="Inhibidor de parafinas",T91*P91/1000,L91="Inhibidor de asfaltenos",T91*P91/1000,L91="Reductor de fricción",T91*P91/1000,L91="Encapsulado",0,L91="Inhibidor de hidratos",VLOOKUP(I91,[4]Intermedia!$B$485:$E$502,4,FALSE),L91="Secuestrante de sulfhídrico",VLOOKUP(I91,[4]Intermedia!$B$485:$E$502,4,FALSE))</f>
        <v>2.8166720000000001</v>
      </c>
      <c r="AP91" s="62">
        <f t="shared" si="20"/>
        <v>2.82</v>
      </c>
      <c r="AQ91" s="62">
        <f t="shared" si="21"/>
        <v>20</v>
      </c>
      <c r="AR91" s="62">
        <f t="shared" si="22"/>
        <v>2.82</v>
      </c>
      <c r="AS91" s="66">
        <v>0.2</v>
      </c>
      <c r="AT91" s="62" cm="1">
        <f t="array" ref="AT91">IFERROR(ROUND(IF(AL91="Continua",AO91*_xlfn.IFS(AS91=100%,1,AS91=20%,5,AS91=50%,2),IF(AL91="Batch",IF(AM91="M",30,IF(AM91="Q",15,7))*AO91)),0),"")</f>
        <v>14</v>
      </c>
      <c r="AU91" s="62">
        <f t="shared" si="23"/>
        <v>20</v>
      </c>
      <c r="AV91" s="62">
        <f t="shared" si="24"/>
        <v>14</v>
      </c>
      <c r="AW91" s="62" t="s">
        <v>623</v>
      </c>
      <c r="AX91" s="62">
        <v>1</v>
      </c>
      <c r="AY91" s="67">
        <f ca="1">IFERROR(TODAY()-VLOOKUP(H91,[4]IDEF!$A$6:$H$1602,8,FALSE),"S/D")</f>
        <v>1931</v>
      </c>
      <c r="AZ91" s="62" t="str">
        <f>IFERROR(VLOOKUP(H91,'[4]Control Producción'!$B$13:$L$406,11,FALSE),"S/C")</f>
        <v>C</v>
      </c>
      <c r="BA91" s="62" t="str">
        <f t="shared" si="25"/>
        <v>SP- 04</v>
      </c>
      <c r="BB91" s="62" t="str">
        <f>IFERROR(VLOOKUP(I91,[4]Referencias!$A$2:$Z$800,26,FALSE),"")</f>
        <v>Señal Picada</v>
      </c>
      <c r="BC91" s="62" t="s">
        <v>981</v>
      </c>
      <c r="BD91" s="125" t="str">
        <f t="shared" si="16"/>
        <v>SP-185IC5087A</v>
      </c>
    </row>
    <row r="92" spans="1:56" ht="15" customHeight="1" x14ac:dyDescent="0.25">
      <c r="A92" s="62" t="s">
        <v>601</v>
      </c>
      <c r="B92" s="63">
        <v>45261</v>
      </c>
      <c r="C92" s="62" t="s">
        <v>602</v>
      </c>
      <c r="D92" s="62" t="s">
        <v>603</v>
      </c>
      <c r="E92" s="62" t="str">
        <f>IFERROR(VLOOKUP(H92,[4]Referencias!$A$2:$F$671,6,FALSE),"")</f>
        <v>SP- 04</v>
      </c>
      <c r="F92" s="62">
        <f>IFERROR(VLOOKUP(I92,[4]Referencias!$A$2:$T$800,20,FALSE),"")</f>
        <v>222052</v>
      </c>
      <c r="G92" s="62" t="s">
        <v>604</v>
      </c>
      <c r="H92" s="62" t="s">
        <v>160</v>
      </c>
      <c r="I92" s="62" t="s">
        <v>160</v>
      </c>
      <c r="J92" s="62"/>
      <c r="K92" s="62" t="s">
        <v>605</v>
      </c>
      <c r="L92" s="62" t="str">
        <f>IFERROR(VLOOKUP(M92,[4]Referencias!$X$2:$Y$139,2,FALSE),"")</f>
        <v>Inhibidor de incrustaciones</v>
      </c>
      <c r="M92" s="62" t="s">
        <v>614</v>
      </c>
      <c r="N92" s="62">
        <f>IFERROR(VLOOKUP(M92,[4]Referencias!$K$2:$L$138,2,FALSE),"")</f>
        <v>50601018</v>
      </c>
      <c r="O92" s="62">
        <f>IFERROR(VLOOKUP(I92,'[4]Control Producción'!$B$13:$L$408,4,FALSE),0)</f>
        <v>318</v>
      </c>
      <c r="P92" s="62">
        <f>IFERROR(VLOOKUP(I92,'[4]Control Producción'!$B$13:$L$408,5,FALSE),0)</f>
        <v>3.18</v>
      </c>
      <c r="Q92" s="62">
        <f>IFERROR(VLOOKUP(I92,'[4]Control Producción'!$B$13:$L$408,7,FALSE),0)</f>
        <v>314.82</v>
      </c>
      <c r="R92" s="62">
        <f>IFERROR(VLOOKUP(I92,'[4]Control Producción'!$B$13:$L$408,8,FALSE),0)</f>
        <v>10</v>
      </c>
      <c r="S92" s="62">
        <f t="shared" si="17"/>
        <v>3.15</v>
      </c>
      <c r="T92" s="62">
        <v>10</v>
      </c>
      <c r="U92" s="62" t="s">
        <v>606</v>
      </c>
      <c r="V92" s="62" t="s">
        <v>607</v>
      </c>
      <c r="W92" s="62">
        <f t="shared" si="26"/>
        <v>29</v>
      </c>
      <c r="X92" s="62">
        <f>+_xlfn.IFS(BC92="p",0,AL92="Continua",'CM 4600011377 (Producto)'!$H$13,AL92="Batch",VLOOKUP(BD92,'BATCH Total'!$K$2:$M$600,3,FALSE))</f>
        <v>29</v>
      </c>
      <c r="Y92" s="62">
        <f t="shared" si="18"/>
        <v>91.35</v>
      </c>
      <c r="Z92" s="64">
        <f>+IFERROR(IF(BC92="P",0,IF(V92="continua",VLOOKUP(BD92,'KPI Aplicaciones'!$A$9:$H$177,6,FALSE),S92*X92)),0)</f>
        <v>86.304000000000016</v>
      </c>
      <c r="AA92" s="64">
        <f t="shared" si="19"/>
        <v>86.3</v>
      </c>
      <c r="AB92" s="65" t="s">
        <v>219</v>
      </c>
      <c r="AC92" s="62" t="s">
        <v>608</v>
      </c>
      <c r="AD92" s="65">
        <v>44160</v>
      </c>
      <c r="AE92" s="62" t="s">
        <v>732</v>
      </c>
      <c r="AF92" s="62" t="s">
        <v>609</v>
      </c>
      <c r="AG92" s="62"/>
      <c r="AH92" s="62"/>
      <c r="AI92" s="62"/>
      <c r="AJ92" s="62"/>
      <c r="AK92" s="62" t="str">
        <f>IFERROR(VLOOKUP(I92,'[4]Control Producción'!$B$13:$K$406,10,FALSE),"")</f>
        <v>Electro Sumergible</v>
      </c>
      <c r="AL92" s="62" t="str">
        <f t="shared" si="27"/>
        <v>Continua</v>
      </c>
      <c r="AM92" s="62" t="s">
        <v>610</v>
      </c>
      <c r="AN92" s="62" t="s">
        <v>615</v>
      </c>
      <c r="AO92" s="62">
        <f>_xlfn.IFS(L92="Inhibidor de corrosión",T92*Q92/1000,L92="Inhibidor de incrustaciones",T92*Q92/1000,L92="Biocida",T92*Q92/1000,L92="Inhibidor de corrosión/incrustaciones",T92*Q92/1000,L92="Inhibidor de parafinas y asfaltenos",T92*P92/1000,L92="Inhibidor de parafinas",T92*P92/1000,L92="Inhibidor de asfaltenos",T92*P92/1000,L92="Reductor de fricción",T92*P92/1000,L92="Encapsulado",0,L92="Inhibidor de hidratos",VLOOKUP(I92,[4]Intermedia!$B$485:$E$502,4,FALSE),L92="Secuestrante de sulfhídrico",VLOOKUP(I92,[4]Intermedia!$B$485:$E$502,4,FALSE))</f>
        <v>3.1481999999999997</v>
      </c>
      <c r="AP92" s="62">
        <f t="shared" si="20"/>
        <v>3.15</v>
      </c>
      <c r="AQ92" s="62">
        <f t="shared" si="21"/>
        <v>20</v>
      </c>
      <c r="AR92" s="62">
        <f t="shared" si="22"/>
        <v>3.15</v>
      </c>
      <c r="AS92" s="66">
        <v>0.5</v>
      </c>
      <c r="AT92" s="62" cm="1">
        <f t="array" ref="AT92">IFERROR(ROUND(IF(AL92="Continua",AO92*_xlfn.IFS(AS92=100%,1,AS92=20%,5,AS92=50%,2),IF(AL92="Batch",IF(AM92="M",30,IF(AM92="Q",15,7))*AO92)),0),"")</f>
        <v>6</v>
      </c>
      <c r="AU92" s="62">
        <f t="shared" si="23"/>
        <v>20</v>
      </c>
      <c r="AV92" s="62">
        <f t="shared" si="24"/>
        <v>6</v>
      </c>
      <c r="AW92" s="62" t="s">
        <v>623</v>
      </c>
      <c r="AX92" s="62">
        <v>1</v>
      </c>
      <c r="AY92" s="67">
        <f ca="1">IFERROR(TODAY()-VLOOKUP(H92,[4]IDEF!$A$6:$H$1602,8,FALSE),"S/D")</f>
        <v>3258</v>
      </c>
      <c r="AZ92" s="62" t="str">
        <f>IFERROR(VLOOKUP(H92,'[4]Control Producción'!$B$13:$L$406,11,FALSE),"S/C")</f>
        <v>A</v>
      </c>
      <c r="BA92" s="62" t="str">
        <f t="shared" si="25"/>
        <v>SP- 04</v>
      </c>
      <c r="BB92" s="62" t="str">
        <f>IFERROR(VLOOKUP(I92,[4]Referencias!$A$2:$Z$800,26,FALSE),"")</f>
        <v>Señal Picada</v>
      </c>
      <c r="BC92" s="62"/>
      <c r="BD92" s="125" t="str">
        <f t="shared" si="16"/>
        <v>SP-196IC5087A</v>
      </c>
    </row>
    <row r="93" spans="1:56" x14ac:dyDescent="0.25">
      <c r="A93" s="62" t="s">
        <v>601</v>
      </c>
      <c r="B93" s="63">
        <v>45261</v>
      </c>
      <c r="C93" s="62" t="s">
        <v>602</v>
      </c>
      <c r="D93" s="62" t="s">
        <v>603</v>
      </c>
      <c r="E93" s="62" t="str">
        <f>IFERROR(VLOOKUP(H93,[4]Referencias!$A$2:$F$671,6,FALSE),"")</f>
        <v>SP- 04</v>
      </c>
      <c r="F93" s="62">
        <f>IFERROR(VLOOKUP(I93,[4]Referencias!$A$2:$T$800,20,FALSE),"")</f>
        <v>222052</v>
      </c>
      <c r="G93" s="62" t="s">
        <v>604</v>
      </c>
      <c r="H93" s="62" t="s">
        <v>161</v>
      </c>
      <c r="I93" s="62" t="s">
        <v>161</v>
      </c>
      <c r="J93" s="62"/>
      <c r="K93" s="62" t="s">
        <v>605</v>
      </c>
      <c r="L93" s="62" t="str">
        <f>IFERROR(VLOOKUP(M93,[4]Referencias!$X$2:$Y$139,2,FALSE),"")</f>
        <v>Inhibidor de incrustaciones</v>
      </c>
      <c r="M93" s="62" t="s">
        <v>614</v>
      </c>
      <c r="N93" s="62">
        <f>IFERROR(VLOOKUP(M93,[4]Referencias!$K$2:$L$138,2,FALSE),"")</f>
        <v>50601018</v>
      </c>
      <c r="O93" s="62">
        <f>IFERROR(VLOOKUP(I93,'[4]Control Producción'!$B$13:$L$408,4,FALSE),0)</f>
        <v>169</v>
      </c>
      <c r="P93" s="62">
        <f>IFERROR(VLOOKUP(I93,'[4]Control Producción'!$B$13:$L$408,5,FALSE),0)</f>
        <v>1.234</v>
      </c>
      <c r="Q93" s="62">
        <f>IFERROR(VLOOKUP(I93,'[4]Control Producción'!$B$13:$L$408,7,FALSE),0)</f>
        <v>167.76599999999999</v>
      </c>
      <c r="R93" s="62">
        <f>IFERROR(VLOOKUP(I93,'[4]Control Producción'!$B$13:$L$408,8,FALSE),0)</f>
        <v>10</v>
      </c>
      <c r="S93" s="62">
        <f t="shared" si="17"/>
        <v>1.68</v>
      </c>
      <c r="T93" s="62">
        <v>10</v>
      </c>
      <c r="U93" s="62" t="s">
        <v>606</v>
      </c>
      <c r="V93" s="62" t="s">
        <v>607</v>
      </c>
      <c r="W93" s="62">
        <f t="shared" si="26"/>
        <v>29</v>
      </c>
      <c r="X93" s="62">
        <f>+_xlfn.IFS(BC93="p",0,AL93="Continua",'CM 4600011377 (Producto)'!$H$13,AL93="Batch",VLOOKUP(BD93,'BATCH Total'!$K$2:$M$600,3,FALSE))</f>
        <v>29</v>
      </c>
      <c r="Y93" s="62">
        <f t="shared" si="18"/>
        <v>48.72</v>
      </c>
      <c r="Z93" s="64">
        <f>+IFERROR(IF(BC93="P",0,IF(V93="continua",VLOOKUP(BD93,'KPI Aplicaciones'!$A$9:$H$177,6,FALSE),S93*X93)),0)</f>
        <v>45.588000000000001</v>
      </c>
      <c r="AA93" s="64">
        <f t="shared" si="19"/>
        <v>45.59</v>
      </c>
      <c r="AB93" s="65" t="s">
        <v>219</v>
      </c>
      <c r="AC93" s="62" t="s">
        <v>608</v>
      </c>
      <c r="AD93" s="65">
        <v>44012</v>
      </c>
      <c r="AE93" s="62" t="s">
        <v>613</v>
      </c>
      <c r="AF93" s="62" t="s">
        <v>609</v>
      </c>
      <c r="AG93" s="62"/>
      <c r="AH93" s="62"/>
      <c r="AI93" s="62"/>
      <c r="AJ93" s="62"/>
      <c r="AK93" s="62" t="str">
        <f>IFERROR(VLOOKUP(I93,'[4]Control Producción'!$B$13:$K$406,10,FALSE),"")</f>
        <v>Electro Sumergible</v>
      </c>
      <c r="AL93" s="62" t="str">
        <f t="shared" si="27"/>
        <v>Continua</v>
      </c>
      <c r="AM93" s="62" t="s">
        <v>610</v>
      </c>
      <c r="AN93" s="62" t="s">
        <v>615</v>
      </c>
      <c r="AO93" s="62">
        <f>_xlfn.IFS(L93="Inhibidor de corrosión",T93*Q93/1000,L93="Inhibidor de incrustaciones",T93*Q93/1000,L93="Biocida",T93*Q93/1000,L93="Inhibidor de corrosión/incrustaciones",T93*Q93/1000,L93="Inhibidor de parafinas y asfaltenos",T93*P93/1000,L93="Inhibidor de parafinas",T93*P93/1000,L93="Inhibidor de asfaltenos",T93*P93/1000,L93="Reductor de fricción",T93*P93/1000,L93="Encapsulado",0,L93="Inhibidor de hidratos",VLOOKUP(I93,[4]Intermedia!$B$485:$E$502,4,FALSE),L93="Secuestrante de sulfhídrico",VLOOKUP(I93,[4]Intermedia!$B$485:$E$502,4,FALSE))</f>
        <v>1.6776599999999999</v>
      </c>
      <c r="AP93" s="62">
        <f t="shared" si="20"/>
        <v>1.68</v>
      </c>
      <c r="AQ93" s="62">
        <f t="shared" si="21"/>
        <v>20</v>
      </c>
      <c r="AR93" s="62">
        <f t="shared" si="22"/>
        <v>1.68</v>
      </c>
      <c r="AS93" s="66">
        <v>0.2</v>
      </c>
      <c r="AT93" s="62" cm="1">
        <f t="array" ref="AT93">IFERROR(ROUND(IF(AL93="Continua",AO93*_xlfn.IFS(AS93=100%,1,AS93=20%,5,AS93=50%,2),IF(AL93="Batch",IF(AM93="M",30,IF(AM93="Q",15,7))*AO93)),0),"")</f>
        <v>8</v>
      </c>
      <c r="AU93" s="62">
        <f t="shared" si="23"/>
        <v>20</v>
      </c>
      <c r="AV93" s="62">
        <f t="shared" si="24"/>
        <v>8</v>
      </c>
      <c r="AW93" s="62" t="s">
        <v>623</v>
      </c>
      <c r="AX93" s="62">
        <v>1</v>
      </c>
      <c r="AY93" s="67">
        <f ca="1">IFERROR(TODAY()-VLOOKUP(H93,[4]IDEF!$A$6:$H$1602,8,FALSE),"S/D")</f>
        <v>2494</v>
      </c>
      <c r="AZ93" s="62" t="str">
        <f>IFERROR(VLOOKUP(H93,'[4]Control Producción'!$B$13:$L$406,11,FALSE),"S/C")</f>
        <v>C</v>
      </c>
      <c r="BA93" s="62" t="str">
        <f t="shared" si="25"/>
        <v>SP- 04</v>
      </c>
      <c r="BB93" s="62" t="str">
        <f>IFERROR(VLOOKUP(I93,[4]Referencias!$A$2:$Z$800,26,FALSE),"")</f>
        <v>Señal Picada</v>
      </c>
      <c r="BC93" s="62"/>
      <c r="BD93" s="125" t="str">
        <f t="shared" si="16"/>
        <v>SP-197IC5087A</v>
      </c>
    </row>
    <row r="94" spans="1:56" ht="15" customHeight="1" x14ac:dyDescent="0.25">
      <c r="A94" s="62" t="s">
        <v>601</v>
      </c>
      <c r="B94" s="63">
        <v>45261</v>
      </c>
      <c r="C94" s="62" t="s">
        <v>602</v>
      </c>
      <c r="D94" s="62" t="s">
        <v>603</v>
      </c>
      <c r="E94" s="62" t="str">
        <f>IFERROR(VLOOKUP(H94,[4]Referencias!$A$2:$F$671,6,FALSE),"")</f>
        <v>SP- 04</v>
      </c>
      <c r="F94" s="62">
        <f>IFERROR(VLOOKUP(I94,[4]Referencias!$A$2:$T$800,20,FALSE),"")</f>
        <v>222052</v>
      </c>
      <c r="G94" s="62" t="s">
        <v>604</v>
      </c>
      <c r="H94" s="62" t="s">
        <v>224</v>
      </c>
      <c r="I94" s="62" t="s">
        <v>224</v>
      </c>
      <c r="J94" s="62"/>
      <c r="K94" s="62" t="s">
        <v>605</v>
      </c>
      <c r="L94" s="62" t="str">
        <f>IFERROR(VLOOKUP(M94,[4]Referencias!$X$2:$Y$139,2,FALSE),"")</f>
        <v>Inhibidor de incrustaciones</v>
      </c>
      <c r="M94" s="62" t="s">
        <v>614</v>
      </c>
      <c r="N94" s="62">
        <f>IFERROR(VLOOKUP(M94,[4]Referencias!$K$2:$L$138,2,FALSE),"")</f>
        <v>50601018</v>
      </c>
      <c r="O94" s="62">
        <f>IFERROR(VLOOKUP(I94,'[4]Control Producción'!$B$13:$L$408,4,FALSE),0)</f>
        <v>24</v>
      </c>
      <c r="P94" s="62">
        <f>IFERROR(VLOOKUP(I94,'[4]Control Producción'!$B$13:$L$408,5,FALSE),0)</f>
        <v>1.2</v>
      </c>
      <c r="Q94" s="62">
        <f>IFERROR(VLOOKUP(I94,'[4]Control Producción'!$B$13:$L$408,7,FALSE),0)</f>
        <v>22.8</v>
      </c>
      <c r="R94" s="62">
        <f>IFERROR(VLOOKUP(I94,'[4]Control Producción'!$B$13:$L$408,8,FALSE),0)</f>
        <v>0</v>
      </c>
      <c r="S94" s="62">
        <f t="shared" si="17"/>
        <v>1.0900000000000001</v>
      </c>
      <c r="T94" s="62">
        <v>48</v>
      </c>
      <c r="U94" s="62" t="s">
        <v>606</v>
      </c>
      <c r="V94" s="62" t="s">
        <v>607</v>
      </c>
      <c r="W94" s="62">
        <f t="shared" si="26"/>
        <v>29</v>
      </c>
      <c r="X94" s="62">
        <f>+_xlfn.IFS(BC94="p",0,AL94="Continua",'CM 4600011377 (Producto)'!$H$13,AL94="Batch",VLOOKUP(BD94,'BATCH Total'!$K$2:$M$600,3,FALSE))</f>
        <v>29</v>
      </c>
      <c r="Y94" s="62">
        <f t="shared" si="18"/>
        <v>31.610000000000003</v>
      </c>
      <c r="Z94" s="64">
        <f>+IFERROR(IF(BC94="P",0,IF(V94="continua",VLOOKUP(BD94,'KPI Aplicaciones'!$A$9:$H$177,6,FALSE),S94*X94)),0)</f>
        <v>28.187999999999995</v>
      </c>
      <c r="AA94" s="64">
        <f t="shared" si="19"/>
        <v>28.19</v>
      </c>
      <c r="AB94" s="65">
        <v>40613</v>
      </c>
      <c r="AC94" s="62" t="s">
        <v>608</v>
      </c>
      <c r="AD94" s="65">
        <v>44286</v>
      </c>
      <c r="AE94" s="62" t="s">
        <v>733</v>
      </c>
      <c r="AF94" s="62" t="s">
        <v>609</v>
      </c>
      <c r="AG94" s="62"/>
      <c r="AH94" s="62"/>
      <c r="AI94" s="62"/>
      <c r="AJ94" s="62"/>
      <c r="AK94" s="62" t="str">
        <f>IFERROR(VLOOKUP(I94,'[4]Control Producción'!$B$13:$K$406,10,FALSE),"")</f>
        <v>Bombeo Mecánico</v>
      </c>
      <c r="AL94" s="62" t="str">
        <f t="shared" si="27"/>
        <v>Continua</v>
      </c>
      <c r="AM94" s="62" t="s">
        <v>610</v>
      </c>
      <c r="AN94" s="62" t="s">
        <v>611</v>
      </c>
      <c r="AO94" s="62">
        <f>_xlfn.IFS(L94="Inhibidor de corrosión",T94*Q94/1000,L94="Inhibidor de incrustaciones",T94*Q94/1000,L94="Biocida",T94*Q94/1000,L94="Inhibidor de corrosión/incrustaciones",T94*Q94/1000,L94="Inhibidor de parafinas y asfaltenos",T94*P94/1000,L94="Inhibidor de parafinas",T94*P94/1000,L94="Inhibidor de asfaltenos",T94*P94/1000,L94="Reductor de fricción",T94*P94/1000,L94="Encapsulado",0,L94="Inhibidor de hidratos",VLOOKUP(I94,[4]Intermedia!$B$485:$E$502,4,FALSE),L94="Secuestrante de sulfhídrico",VLOOKUP(I94,[4]Intermedia!$B$485:$E$502,4,FALSE))</f>
        <v>1.0944</v>
      </c>
      <c r="AP94" s="62">
        <f t="shared" si="20"/>
        <v>1.0900000000000001</v>
      </c>
      <c r="AQ94" s="62">
        <f t="shared" si="21"/>
        <v>20</v>
      </c>
      <c r="AR94" s="62">
        <f t="shared" si="22"/>
        <v>1.0900000000000001</v>
      </c>
      <c r="AS94" s="66">
        <v>0.2</v>
      </c>
      <c r="AT94" s="62" cm="1">
        <f t="array" ref="AT94">IFERROR(ROUND(IF(AL94="Continua",AO94*_xlfn.IFS(AS94=100%,1,AS94=20%,5,AS94=50%,2),IF(AL94="Batch",IF(AM94="M",30,IF(AM94="Q",15,7))*AO94)),0),"")</f>
        <v>5</v>
      </c>
      <c r="AU94" s="62">
        <f t="shared" si="23"/>
        <v>20</v>
      </c>
      <c r="AV94" s="62">
        <f t="shared" si="24"/>
        <v>5</v>
      </c>
      <c r="AW94" s="62" t="s">
        <v>623</v>
      </c>
      <c r="AX94" s="62">
        <v>1</v>
      </c>
      <c r="AY94" s="67">
        <f ca="1">IFERROR(TODAY()-VLOOKUP(H94,[4]IDEF!$A$6:$H$1602,8,FALSE),"S/D")</f>
        <v>2319</v>
      </c>
      <c r="AZ94" s="62" t="str">
        <f>IFERROR(VLOOKUP(H94,'[4]Control Producción'!$B$13:$L$406,11,FALSE),"S/C")</f>
        <v>C</v>
      </c>
      <c r="BA94" s="62" t="str">
        <f t="shared" si="25"/>
        <v>SP- 04</v>
      </c>
      <c r="BB94" s="62" t="str">
        <f>IFERROR(VLOOKUP(I94,[4]Referencias!$A$2:$Z$800,26,FALSE),"")</f>
        <v>Señal Picada</v>
      </c>
      <c r="BC94" s="62"/>
      <c r="BD94" s="125" t="str">
        <f t="shared" si="16"/>
        <v>SP-420aIC5087A</v>
      </c>
    </row>
    <row r="95" spans="1:56" ht="15" customHeight="1" x14ac:dyDescent="0.25">
      <c r="A95" s="62" t="s">
        <v>601</v>
      </c>
      <c r="B95" s="63">
        <v>45261</v>
      </c>
      <c r="C95" s="62" t="s">
        <v>602</v>
      </c>
      <c r="D95" s="62" t="s">
        <v>603</v>
      </c>
      <c r="E95" s="62" t="str">
        <f>IFERROR(VLOOKUP(H95,[4]Referencias!$A$2:$F$671,6,FALSE),"")</f>
        <v>SP- 03</v>
      </c>
      <c r="F95" s="62">
        <f>IFERROR(VLOOKUP(I95,[4]Referencias!$A$2:$T$800,20,FALSE),"")</f>
        <v>222052</v>
      </c>
      <c r="G95" s="62" t="s">
        <v>604</v>
      </c>
      <c r="H95" s="62" t="s">
        <v>734</v>
      </c>
      <c r="I95" s="62" t="s">
        <v>734</v>
      </c>
      <c r="J95" s="62"/>
      <c r="K95" s="62" t="s">
        <v>605</v>
      </c>
      <c r="L95" s="62" t="str">
        <f>IFERROR(VLOOKUP(M95,[4]Referencias!$X$2:$Y$139,2,FALSE),"")</f>
        <v>Inhibidor de incrustaciones</v>
      </c>
      <c r="M95" s="62" t="s">
        <v>614</v>
      </c>
      <c r="N95" s="62">
        <f>IFERROR(VLOOKUP(M95,[4]Referencias!$K$2:$L$138,2,FALSE),"")</f>
        <v>50601018</v>
      </c>
      <c r="O95" s="62">
        <f>IFERROR(VLOOKUP(I95,'[4]Control Producción'!$B$13:$L$408,4,FALSE),0)</f>
        <v>235</v>
      </c>
      <c r="P95" s="62">
        <f>IFERROR(VLOOKUP(I95,'[4]Control Producción'!$B$13:$L$408,5,FALSE),0)</f>
        <v>2.35</v>
      </c>
      <c r="Q95" s="62">
        <f>IFERROR(VLOOKUP(I95,'[4]Control Producción'!$B$13:$L$408,7,FALSE),0)</f>
        <v>232.65</v>
      </c>
      <c r="R95" s="62">
        <f>IFERROR(VLOOKUP(I95,'[4]Control Producción'!$B$13:$L$408,8,FALSE),0)</f>
        <v>100</v>
      </c>
      <c r="S95" s="62">
        <f t="shared" si="17"/>
        <v>2.33</v>
      </c>
      <c r="T95" s="62">
        <v>10</v>
      </c>
      <c r="U95" s="62" t="s">
        <v>606</v>
      </c>
      <c r="V95" s="62" t="s">
        <v>607</v>
      </c>
      <c r="W95" s="62">
        <f t="shared" si="26"/>
        <v>29</v>
      </c>
      <c r="X95" s="62">
        <f>+_xlfn.IFS(BC95="p",0,AL95="Continua",'CM 4600011377 (Producto)'!$H$13,AL95="Batch",VLOOKUP(BD95,'BATCH Total'!$K$2:$M$600,3,FALSE))</f>
        <v>0</v>
      </c>
      <c r="Y95" s="62">
        <f t="shared" si="18"/>
        <v>67.570000000000007</v>
      </c>
      <c r="Z95" s="64">
        <f>+IFERROR(IF(BC95="P",0,IF(V95="continua",VLOOKUP(BD95,'KPI Aplicaciones'!$A$9:$H$177,6,FALSE),S95*X95)),0)</f>
        <v>0</v>
      </c>
      <c r="AA95" s="64">
        <f t="shared" si="19"/>
        <v>0</v>
      </c>
      <c r="AB95" s="65">
        <v>42244</v>
      </c>
      <c r="AC95" s="62" t="s">
        <v>608</v>
      </c>
      <c r="AD95" s="65">
        <v>44179</v>
      </c>
      <c r="AE95" s="62" t="s">
        <v>735</v>
      </c>
      <c r="AF95" s="62" t="s">
        <v>609</v>
      </c>
      <c r="AG95" s="62"/>
      <c r="AH95" s="62"/>
      <c r="AI95" s="62"/>
      <c r="AJ95" s="62"/>
      <c r="AK95" s="62" t="str">
        <f>IFERROR(VLOOKUP(I95,'[4]Control Producción'!$B$13:$K$406,10,FALSE),"")</f>
        <v>Electro Sumergible</v>
      </c>
      <c r="AL95" s="62" t="str">
        <f t="shared" si="27"/>
        <v>Continua</v>
      </c>
      <c r="AM95" s="62" t="s">
        <v>610</v>
      </c>
      <c r="AN95" s="62" t="s">
        <v>615</v>
      </c>
      <c r="AO95" s="62">
        <f>_xlfn.IFS(L95="Inhibidor de corrosión",T95*Q95/1000,L95="Inhibidor de incrustaciones",T95*Q95/1000,L95="Biocida",T95*Q95/1000,L95="Inhibidor de corrosión/incrustaciones",T95*Q95/1000,L95="Inhibidor de parafinas y asfaltenos",T95*P95/1000,L95="Inhibidor de parafinas",T95*P95/1000,L95="Inhibidor de asfaltenos",T95*P95/1000,L95="Reductor de fricción",T95*P95/1000,L95="Encapsulado",0,L95="Inhibidor de hidratos",VLOOKUP(I95,[4]Intermedia!$B$485:$E$502,4,FALSE),L95="Secuestrante de sulfhídrico",VLOOKUP(I95,[4]Intermedia!$B$485:$E$502,4,FALSE))</f>
        <v>2.3264999999999998</v>
      </c>
      <c r="AP95" s="62">
        <f t="shared" si="20"/>
        <v>2.33</v>
      </c>
      <c r="AQ95" s="62">
        <f t="shared" si="21"/>
        <v>20</v>
      </c>
      <c r="AR95" s="62">
        <f t="shared" si="22"/>
        <v>2.33</v>
      </c>
      <c r="AS95" s="66">
        <v>0.2</v>
      </c>
      <c r="AT95" s="62" cm="1">
        <f t="array" ref="AT95">IFERROR(ROUND(IF(AL95="Continua",AO95*_xlfn.IFS(AS95=100%,1,AS95=20%,5,AS95=50%,2),IF(AL95="Batch",IF(AM95="M",30,IF(AM95="Q",15,7))*AO95)),0),"")</f>
        <v>12</v>
      </c>
      <c r="AU95" s="62">
        <f t="shared" si="23"/>
        <v>20</v>
      </c>
      <c r="AV95" s="62">
        <f t="shared" si="24"/>
        <v>12</v>
      </c>
      <c r="AW95" s="62" t="s">
        <v>623</v>
      </c>
      <c r="AX95" s="62">
        <v>1</v>
      </c>
      <c r="AY95" s="67">
        <f ca="1">IFERROR(TODAY()-VLOOKUP(H95,[4]IDEF!$A$6:$H$1602,8,FALSE),"S/D")</f>
        <v>2227</v>
      </c>
      <c r="AZ95" s="62" t="str">
        <f>IFERROR(VLOOKUP(H95,'[4]Control Producción'!$B$13:$L$406,11,FALSE),"S/C")</f>
        <v>A</v>
      </c>
      <c r="BA95" s="62" t="str">
        <f t="shared" si="25"/>
        <v>SP- 03</v>
      </c>
      <c r="BB95" s="62" t="str">
        <f>IFERROR(VLOOKUP(I95,[4]Referencias!$A$2:$Z$800,26,FALSE),"")</f>
        <v>Señal Picada</v>
      </c>
      <c r="BC95" s="159" t="s">
        <v>1165</v>
      </c>
      <c r="BD95" s="125" t="str">
        <f t="shared" si="16"/>
        <v>SP-78IC5087A</v>
      </c>
    </row>
    <row r="96" spans="1:56" ht="15" customHeight="1" x14ac:dyDescent="0.25">
      <c r="A96" s="62" t="s">
        <v>601</v>
      </c>
      <c r="B96" s="63">
        <v>45261</v>
      </c>
      <c r="C96" s="62" t="s">
        <v>602</v>
      </c>
      <c r="D96" s="62" t="s">
        <v>603</v>
      </c>
      <c r="E96" s="62" t="str">
        <f>IFERROR(VLOOKUP(H96,[4]Referencias!$A$2:$F$671,6,FALSE),"")</f>
        <v>SP- 04</v>
      </c>
      <c r="F96" s="62">
        <f>IFERROR(VLOOKUP(I96,[4]Referencias!$A$2:$T$800,20,FALSE),"")</f>
        <v>222052</v>
      </c>
      <c r="G96" s="62" t="s">
        <v>604</v>
      </c>
      <c r="H96" s="62" t="s">
        <v>736</v>
      </c>
      <c r="I96" s="62" t="s">
        <v>736</v>
      </c>
      <c r="J96" s="62"/>
      <c r="K96" s="62" t="s">
        <v>605</v>
      </c>
      <c r="L96" s="62" t="str">
        <f>IFERROR(VLOOKUP(M96,[4]Referencias!$X$2:$Y$139,2,FALSE),"")</f>
        <v>Inhibidor de incrustaciones</v>
      </c>
      <c r="M96" s="62" t="s">
        <v>614</v>
      </c>
      <c r="N96" s="62">
        <f>IFERROR(VLOOKUP(M96,[4]Referencias!$K$2:$L$138,2,FALSE),"")</f>
        <v>50601018</v>
      </c>
      <c r="O96" s="62">
        <f>IFERROR(VLOOKUP(I96,'[4]Control Producción'!$B$13:$L$408,4,FALSE),0)</f>
        <v>196</v>
      </c>
      <c r="P96" s="62">
        <f>IFERROR(VLOOKUP(I96,'[4]Control Producción'!$B$13:$L$408,5,FALSE),0)</f>
        <v>2.548</v>
      </c>
      <c r="Q96" s="62">
        <f>IFERROR(VLOOKUP(I96,'[4]Control Producción'!$B$13:$L$408,7,FALSE),0)</f>
        <v>193.452</v>
      </c>
      <c r="R96" s="62">
        <f>IFERROR(VLOOKUP(I96,'[4]Control Producción'!$B$13:$L$408,8,FALSE),0)</f>
        <v>10</v>
      </c>
      <c r="S96" s="62">
        <f t="shared" si="17"/>
        <v>3.87</v>
      </c>
      <c r="T96" s="62">
        <v>20</v>
      </c>
      <c r="U96" s="62" t="s">
        <v>606</v>
      </c>
      <c r="V96" s="62" t="s">
        <v>607</v>
      </c>
      <c r="W96" s="62">
        <f t="shared" si="26"/>
        <v>29</v>
      </c>
      <c r="X96" s="62">
        <f>+_xlfn.IFS(BC96="p",0,AL96="Continua",'CM 4600011377 (Producto)'!$H$13,AL96="Batch",VLOOKUP(BD96,'BATCH Total'!$K$2:$M$600,3,FALSE))</f>
        <v>29</v>
      </c>
      <c r="Y96" s="62">
        <f t="shared" si="18"/>
        <v>112.23</v>
      </c>
      <c r="Z96" s="64">
        <f>+IFERROR(IF(BC96="P",0,IF(V96="continua",VLOOKUP(BD96,'KPI Aplicaciones'!$A$9:$H$177,6,FALSE),S96*X96)),0)</f>
        <v>0</v>
      </c>
      <c r="AA96" s="64">
        <f t="shared" si="19"/>
        <v>0</v>
      </c>
      <c r="AB96" s="65">
        <v>44409</v>
      </c>
      <c r="AC96" s="62" t="s">
        <v>608</v>
      </c>
      <c r="AD96" s="65">
        <v>44397</v>
      </c>
      <c r="AE96" s="62" t="s">
        <v>737</v>
      </c>
      <c r="AF96" s="62" t="s">
        <v>609</v>
      </c>
      <c r="AG96" s="62"/>
      <c r="AH96" s="62"/>
      <c r="AI96" s="62"/>
      <c r="AJ96" s="62"/>
      <c r="AK96" s="62" t="str">
        <f>IFERROR(VLOOKUP(I96,'[4]Control Producción'!$B$13:$K$406,10,FALSE),"")</f>
        <v>Electro Sumergible</v>
      </c>
      <c r="AL96" s="62" t="str">
        <f t="shared" si="27"/>
        <v>Continua</v>
      </c>
      <c r="AM96" s="62" t="s">
        <v>610</v>
      </c>
      <c r="AN96" s="62" t="s">
        <v>615</v>
      </c>
      <c r="AO96" s="62">
        <f>_xlfn.IFS(L96="Inhibidor de corrosión",T96*Q96/1000,L96="Inhibidor de incrustaciones",T96*Q96/1000,L96="Biocida",T96*Q96/1000,L96="Inhibidor de corrosión/incrustaciones",T96*Q96/1000,L96="Inhibidor de parafinas y asfaltenos",T96*P96/1000,L96="Inhibidor de parafinas",T96*P96/1000,L96="Inhibidor de asfaltenos",T96*P96/1000,L96="Reductor de fricción",T96*P96/1000,L96="Encapsulado",0,L96="Inhibidor de hidratos",VLOOKUP(I96,[4]Intermedia!$B$485:$E$502,4,FALSE),L96="Secuestrante de sulfhídrico",VLOOKUP(I96,[4]Intermedia!$B$485:$E$502,4,FALSE))</f>
        <v>3.86904</v>
      </c>
      <c r="AP96" s="62">
        <f t="shared" si="20"/>
        <v>3.87</v>
      </c>
      <c r="AQ96" s="62">
        <f t="shared" si="21"/>
        <v>20</v>
      </c>
      <c r="AR96" s="62">
        <f t="shared" si="22"/>
        <v>3.87</v>
      </c>
      <c r="AS96" s="66">
        <v>0.5</v>
      </c>
      <c r="AT96" s="62" cm="1">
        <f t="array" ref="AT96">IFERROR(ROUND(IF(AL96="Continua",AO96*_xlfn.IFS(AS96=100%,1,AS96=20%,5,AS96=50%,2),IF(AL96="Batch",IF(AM96="M",30,IF(AM96="Q",15,7))*AO96)),0),"")</f>
        <v>8</v>
      </c>
      <c r="AU96" s="62">
        <f t="shared" si="23"/>
        <v>20</v>
      </c>
      <c r="AV96" s="62">
        <f t="shared" si="24"/>
        <v>8</v>
      </c>
      <c r="AW96" s="62" t="s">
        <v>623</v>
      </c>
      <c r="AX96" s="62">
        <v>1</v>
      </c>
      <c r="AY96" s="67">
        <f ca="1">IFERROR(TODAY()-VLOOKUP(H96,[4]IDEF!$A$6:$H$1602,8,FALSE),"S/D")</f>
        <v>2238</v>
      </c>
      <c r="AZ96" s="62" t="str">
        <f>IFERROR(VLOOKUP(H96,'[4]Control Producción'!$B$13:$L$406,11,FALSE),"S/C")</f>
        <v>B</v>
      </c>
      <c r="BA96" s="62" t="str">
        <f t="shared" si="25"/>
        <v>SP- 04</v>
      </c>
      <c r="BB96" s="62" t="str">
        <f>IFERROR(VLOOKUP(I96,[4]Referencias!$A$2:$Z$800,26,FALSE),"")</f>
        <v>Señal Picada</v>
      </c>
      <c r="BC96" s="62"/>
      <c r="BD96" s="125" t="str">
        <f t="shared" si="16"/>
        <v>SP-270IC5087A</v>
      </c>
    </row>
    <row r="97" spans="1:56" ht="15" customHeight="1" x14ac:dyDescent="0.25">
      <c r="A97" s="62" t="s">
        <v>601</v>
      </c>
      <c r="B97" s="63">
        <v>45261</v>
      </c>
      <c r="C97" s="62" t="s">
        <v>602</v>
      </c>
      <c r="D97" s="62" t="s">
        <v>603</v>
      </c>
      <c r="E97" s="62" t="str">
        <f>IFERROR(VLOOKUP(H97,[4]Referencias!$A$2:$F$671,6,FALSE),"")</f>
        <v>SP- 04</v>
      </c>
      <c r="F97" s="62">
        <f>IFERROR(VLOOKUP(I97,[4]Referencias!$A$2:$T$800,20,FALSE),"")</f>
        <v>222052</v>
      </c>
      <c r="G97" s="62" t="s">
        <v>604</v>
      </c>
      <c r="H97" s="62" t="s">
        <v>738</v>
      </c>
      <c r="I97" s="62" t="s">
        <v>738</v>
      </c>
      <c r="J97" s="62"/>
      <c r="K97" s="62" t="s">
        <v>605</v>
      </c>
      <c r="L97" s="62" t="str">
        <f>IFERROR(VLOOKUP(M97,[4]Referencias!$X$2:$Y$139,2,FALSE),"")</f>
        <v>Inhibidor de incrustaciones</v>
      </c>
      <c r="M97" s="62" t="s">
        <v>614</v>
      </c>
      <c r="N97" s="62">
        <f>IFERROR(VLOOKUP(M97,[4]Referencias!$K$2:$L$138,2,FALSE),"")</f>
        <v>50601018</v>
      </c>
      <c r="O97" s="62">
        <f>IFERROR(VLOOKUP(I97,'[4]Control Producción'!$B$13:$L$408,4,FALSE),0)</f>
        <v>109</v>
      </c>
      <c r="P97" s="62">
        <f>IFERROR(VLOOKUP(I97,'[4]Control Producción'!$B$13:$L$408,5,FALSE),0)</f>
        <v>1.962</v>
      </c>
      <c r="Q97" s="62">
        <f>IFERROR(VLOOKUP(I97,'[4]Control Producción'!$B$13:$L$408,7,FALSE),0)</f>
        <v>107.038</v>
      </c>
      <c r="R97" s="62">
        <f>IFERROR(VLOOKUP(I97,'[4]Control Producción'!$B$13:$L$408,8,FALSE),0)</f>
        <v>10</v>
      </c>
      <c r="S97" s="62">
        <f t="shared" si="17"/>
        <v>0.96</v>
      </c>
      <c r="T97" s="62">
        <v>9</v>
      </c>
      <c r="U97" s="62" t="s">
        <v>606</v>
      </c>
      <c r="V97" s="62" t="s">
        <v>607</v>
      </c>
      <c r="W97" s="62">
        <f t="shared" si="26"/>
        <v>29</v>
      </c>
      <c r="X97" s="62">
        <f>+_xlfn.IFS(BC97="p",0,AL97="Continua",'CM 4600011377 (Producto)'!$H$13,AL97="Batch",VLOOKUP(BD97,'BATCH Total'!$K$2:$M$600,3,FALSE))</f>
        <v>29</v>
      </c>
      <c r="Y97" s="62">
        <f t="shared" si="18"/>
        <v>27.84</v>
      </c>
      <c r="Z97" s="64">
        <f>+IFERROR(IF(BC97="P",0,IF(V97="continua",VLOOKUP(BD97,'KPI Aplicaciones'!$A$9:$H$177,6,FALSE),S97*X97)),0)</f>
        <v>28.033333333333335</v>
      </c>
      <c r="AA97" s="64">
        <f t="shared" si="19"/>
        <v>28.03</v>
      </c>
      <c r="AB97" s="65">
        <v>42592</v>
      </c>
      <c r="AC97" s="62" t="s">
        <v>608</v>
      </c>
      <c r="AD97" s="65">
        <v>44993</v>
      </c>
      <c r="AE97" s="62" t="s">
        <v>1001</v>
      </c>
      <c r="AF97" s="62" t="s">
        <v>609</v>
      </c>
      <c r="AG97" s="62"/>
      <c r="AH97" s="62"/>
      <c r="AI97" s="62"/>
      <c r="AJ97" s="62"/>
      <c r="AK97" s="62" t="str">
        <f>IFERROR(VLOOKUP(I97,'[4]Control Producción'!$B$13:$K$406,10,FALSE),"")</f>
        <v>Electro Sumergible</v>
      </c>
      <c r="AL97" s="62" t="str">
        <f t="shared" si="27"/>
        <v>Continua</v>
      </c>
      <c r="AM97" s="62" t="s">
        <v>739</v>
      </c>
      <c r="AN97" s="62" t="s">
        <v>615</v>
      </c>
      <c r="AO97" s="62">
        <f>_xlfn.IFS(L97="Inhibidor de corrosión",T97*Q97/1000,L97="Inhibidor de incrustaciones",T97*Q97/1000,L97="Biocida",T97*Q97/1000,L97="Inhibidor de corrosión/incrustaciones",T97*Q97/1000,L97="Inhibidor de parafinas y asfaltenos",T97*P97/1000,L97="Inhibidor de parafinas",T97*P97/1000,L97="Inhibidor de asfaltenos",T97*P97/1000,L97="Reductor de fricción",T97*P97/1000,L97="Encapsulado",0,L97="Inhibidor de hidratos",VLOOKUP(I97,[4]Intermedia!$B$485:$E$502,4,FALSE),L97="Secuestrante de sulfhídrico",VLOOKUP(I97,[4]Intermedia!$B$485:$E$502,4,FALSE))</f>
        <v>0.96334200000000003</v>
      </c>
      <c r="AP97" s="62">
        <f t="shared" si="20"/>
        <v>0.96</v>
      </c>
      <c r="AQ97" s="62">
        <f t="shared" si="21"/>
        <v>20</v>
      </c>
      <c r="AR97" s="62">
        <f t="shared" si="22"/>
        <v>0.96</v>
      </c>
      <c r="AS97" s="66">
        <v>0.2</v>
      </c>
      <c r="AT97" s="62" cm="1">
        <f t="array" ref="AT97">IFERROR(ROUND(IF(AL97="Continua",AO97*_xlfn.IFS(AS97=100%,1,AS97=20%,5,AS97=50%,2),IF(AL97="Batch",IF(AM97="M",30,IF(AM97="Q",15,7))*AO97)),0),"")</f>
        <v>5</v>
      </c>
      <c r="AU97" s="62">
        <f t="shared" si="23"/>
        <v>20</v>
      </c>
      <c r="AV97" s="62">
        <f t="shared" si="24"/>
        <v>5</v>
      </c>
      <c r="AW97" s="62" t="s">
        <v>623</v>
      </c>
      <c r="AX97" s="62">
        <v>1</v>
      </c>
      <c r="AY97" s="67">
        <f ca="1">IFERROR(TODAY()-VLOOKUP(H97,[4]IDEF!$A$6:$H$1602,8,FALSE),"S/D")</f>
        <v>2723</v>
      </c>
      <c r="AZ97" s="62" t="str">
        <f>IFERROR(VLOOKUP(H97,'[4]Control Producción'!$B$13:$L$406,11,FALSE),"S/C")</f>
        <v>A</v>
      </c>
      <c r="BA97" s="62" t="str">
        <f t="shared" si="25"/>
        <v>SP- 04</v>
      </c>
      <c r="BB97" s="62" t="str">
        <f>IFERROR(VLOOKUP(I97,[4]Referencias!$A$2:$Z$800,26,FALSE),"")</f>
        <v>Señal Picada</v>
      </c>
      <c r="BC97" s="62"/>
      <c r="BD97" s="125" t="str">
        <f t="shared" si="16"/>
        <v>SP-84IC5087A</v>
      </c>
    </row>
    <row r="98" spans="1:56" ht="15" customHeight="1" x14ac:dyDescent="0.25">
      <c r="A98" s="62" t="s">
        <v>601</v>
      </c>
      <c r="B98" s="63">
        <v>45261</v>
      </c>
      <c r="C98" s="62" t="s">
        <v>602</v>
      </c>
      <c r="D98" s="62" t="s">
        <v>603</v>
      </c>
      <c r="E98" s="62" t="str">
        <f>IFERROR(VLOOKUP(H98,[4]Referencias!$A$2:$F$671,6,FALSE),"")</f>
        <v>SP- 06</v>
      </c>
      <c r="F98" s="62">
        <f>IFERROR(VLOOKUP(I98,[4]Referencias!$A$2:$T$800,20,FALSE),"")</f>
        <v>222052</v>
      </c>
      <c r="G98" s="62" t="s">
        <v>604</v>
      </c>
      <c r="H98" s="62" t="s">
        <v>133</v>
      </c>
      <c r="I98" s="62" t="s">
        <v>133</v>
      </c>
      <c r="J98" s="62"/>
      <c r="K98" s="62" t="s">
        <v>605</v>
      </c>
      <c r="L98" s="62" t="str">
        <f>IFERROR(VLOOKUP(M98,[4]Referencias!$X$2:$Y$139,2,FALSE),"")</f>
        <v>Inhibidor de incrustaciones</v>
      </c>
      <c r="M98" s="62" t="s">
        <v>614</v>
      </c>
      <c r="N98" s="62">
        <f>IFERROR(VLOOKUP(M98,[4]Referencias!$K$2:$L$138,2,FALSE),"")</f>
        <v>50601018</v>
      </c>
      <c r="O98" s="62">
        <f>IFERROR(VLOOKUP(I98,'[4]Control Producción'!$B$13:$L$408,4,FALSE),0)</f>
        <v>229.9</v>
      </c>
      <c r="P98" s="62">
        <f>IFERROR(VLOOKUP(I98,'[4]Control Producción'!$B$13:$L$408,5,FALSE),0)</f>
        <v>1.609</v>
      </c>
      <c r="Q98" s="62">
        <f>IFERROR(VLOOKUP(I98,'[4]Control Producción'!$B$13:$L$408,7,FALSE),0)</f>
        <v>228.291</v>
      </c>
      <c r="R98" s="62">
        <f>IFERROR(VLOOKUP(I98,'[4]Control Producción'!$B$13:$L$408,8,FALSE),0)</f>
        <v>150</v>
      </c>
      <c r="S98" s="62">
        <f t="shared" si="17"/>
        <v>3.42</v>
      </c>
      <c r="T98" s="62">
        <v>15</v>
      </c>
      <c r="U98" s="62" t="s">
        <v>606</v>
      </c>
      <c r="V98" s="62" t="s">
        <v>607</v>
      </c>
      <c r="W98" s="62">
        <f t="shared" si="26"/>
        <v>29</v>
      </c>
      <c r="X98" s="62">
        <f>+_xlfn.IFS(BC98="p",0,AL98="Continua",'CM 4600011377 (Producto)'!$H$13,AL98="Batch",VLOOKUP(BD98,'BATCH Total'!$K$2:$M$600,3,FALSE))</f>
        <v>29</v>
      </c>
      <c r="Y98" s="62">
        <f t="shared" si="18"/>
        <v>99.179999999999993</v>
      </c>
      <c r="Z98" s="64">
        <f>+IFERROR(IF(BC98="P",0,IF(V98="continua",VLOOKUP(BD98,'KPI Aplicaciones'!$A$9:$H$177,6,FALSE),S98*X98)),0)</f>
        <v>95.245098039215677</v>
      </c>
      <c r="AA98" s="64">
        <f t="shared" si="19"/>
        <v>95.25</v>
      </c>
      <c r="AB98" s="65" t="s">
        <v>219</v>
      </c>
      <c r="AC98" s="62" t="s">
        <v>608</v>
      </c>
      <c r="AD98" s="65">
        <v>44873</v>
      </c>
      <c r="AE98" s="62" t="s">
        <v>740</v>
      </c>
      <c r="AF98" s="62" t="s">
        <v>609</v>
      </c>
      <c r="AG98" s="62"/>
      <c r="AH98" s="62"/>
      <c r="AI98" s="62"/>
      <c r="AJ98" s="62"/>
      <c r="AK98" s="62" t="str">
        <f>IFERROR(VLOOKUP(I98,'[4]Control Producción'!$B$13:$K$406,10,FALSE),"")</f>
        <v>Electro Sumergible</v>
      </c>
      <c r="AL98" s="62" t="str">
        <f t="shared" si="27"/>
        <v>Continua</v>
      </c>
      <c r="AM98" s="62" t="s">
        <v>610</v>
      </c>
      <c r="AN98" s="62" t="s">
        <v>615</v>
      </c>
      <c r="AO98" s="62">
        <f>_xlfn.IFS(L98="Inhibidor de corrosión",T98*Q98/1000,L98="Inhibidor de incrustaciones",T98*Q98/1000,L98="Biocida",T98*Q98/1000,L98="Inhibidor de corrosión/incrustaciones",T98*Q98/1000,L98="Inhibidor de parafinas y asfaltenos",T98*P98/1000,L98="Inhibidor de parafinas",T98*P98/1000,L98="Inhibidor de asfaltenos",T98*P98/1000,L98="Reductor de fricción",T98*P98/1000,L98="Encapsulado",0,L98="Inhibidor de hidratos",VLOOKUP(I98,[4]Intermedia!$B$485:$E$502,4,FALSE),L98="Secuestrante de sulfhídrico",VLOOKUP(I98,[4]Intermedia!$B$485:$E$502,4,FALSE))</f>
        <v>3.4243649999999999</v>
      </c>
      <c r="AP98" s="62">
        <f t="shared" si="20"/>
        <v>3.42</v>
      </c>
      <c r="AQ98" s="62">
        <f t="shared" si="21"/>
        <v>20</v>
      </c>
      <c r="AR98" s="62">
        <f t="shared" si="22"/>
        <v>3.42</v>
      </c>
      <c r="AS98" s="66">
        <v>0.5</v>
      </c>
      <c r="AT98" s="62" cm="1">
        <f t="array" ref="AT98">IFERROR(ROUND(IF(AL98="Continua",AO98*_xlfn.IFS(AS98=100%,1,AS98=20%,5,AS98=50%,2),IF(AL98="Batch",IF(AM98="M",30,IF(AM98="Q",15,7))*AO98)),0),"")</f>
        <v>7</v>
      </c>
      <c r="AU98" s="62">
        <f t="shared" si="23"/>
        <v>20</v>
      </c>
      <c r="AV98" s="62">
        <f t="shared" si="24"/>
        <v>7</v>
      </c>
      <c r="AW98" s="62" t="s">
        <v>623</v>
      </c>
      <c r="AX98" s="62">
        <v>1</v>
      </c>
      <c r="AY98" s="67">
        <f ca="1">IFERROR(TODAY()-VLOOKUP(H98,[4]IDEF!$A$6:$H$1602,8,FALSE),"S/D")</f>
        <v>2000</v>
      </c>
      <c r="AZ98" s="62" t="str">
        <f>IFERROR(VLOOKUP(H98,'[4]Control Producción'!$B$13:$L$406,11,FALSE),"S/C")</f>
        <v>B</v>
      </c>
      <c r="BA98" s="62" t="str">
        <f t="shared" si="25"/>
        <v>SP- 06</v>
      </c>
      <c r="BB98" s="62" t="str">
        <f>IFERROR(VLOOKUP(I98,[4]Referencias!$A$2:$Z$800,26,FALSE),"")</f>
        <v>Señal Picada</v>
      </c>
      <c r="BC98" s="62"/>
      <c r="BD98" s="125" t="str">
        <f t="shared" si="16"/>
        <v>SP-109a(I)IC5087A</v>
      </c>
    </row>
    <row r="99" spans="1:56" ht="15" customHeight="1" x14ac:dyDescent="0.25">
      <c r="A99" s="62" t="s">
        <v>601</v>
      </c>
      <c r="B99" s="63">
        <v>45261</v>
      </c>
      <c r="C99" s="62" t="s">
        <v>602</v>
      </c>
      <c r="D99" s="62" t="s">
        <v>603</v>
      </c>
      <c r="E99" s="62" t="str">
        <f>IFERROR(VLOOKUP(H99,[4]Referencias!$A$2:$F$671,6,FALSE),"")</f>
        <v>SP- 01</v>
      </c>
      <c r="F99" s="62">
        <f>IFERROR(VLOOKUP(I99,[4]Referencias!$A$2:$T$800,20,FALSE),"")</f>
        <v>222052</v>
      </c>
      <c r="G99" s="62" t="s">
        <v>604</v>
      </c>
      <c r="H99" s="62" t="s">
        <v>183</v>
      </c>
      <c r="I99" s="62" t="s">
        <v>183</v>
      </c>
      <c r="J99" s="62"/>
      <c r="K99" s="62" t="s">
        <v>605</v>
      </c>
      <c r="L99" s="62" t="str">
        <f>IFERROR(VLOOKUP(M99,[4]Referencias!$X$2:$Y$139,2,FALSE),"")</f>
        <v>Inhibidor de incrustaciones</v>
      </c>
      <c r="M99" s="62" t="s">
        <v>695</v>
      </c>
      <c r="N99" s="62">
        <f>IFERROR(VLOOKUP(M99,[4]Referencias!$K$2:$L$138,2,FALSE),"")</f>
        <v>1000568102</v>
      </c>
      <c r="O99" s="62">
        <f>IFERROR(VLOOKUP(I99,'[4]Control Producción'!$B$13:$L$408,4,FALSE),0)</f>
        <v>206</v>
      </c>
      <c r="P99" s="62">
        <f>IFERROR(VLOOKUP(I99,'[4]Control Producción'!$B$13:$L$408,5,FALSE),0)</f>
        <v>2.06</v>
      </c>
      <c r="Q99" s="62">
        <f>IFERROR(VLOOKUP(I99,'[4]Control Producción'!$B$13:$L$408,7,FALSE),0)</f>
        <v>203.94</v>
      </c>
      <c r="R99" s="62">
        <f>IFERROR(VLOOKUP(I99,'[4]Control Producción'!$B$13:$L$408,8,FALSE),0)</f>
        <v>100</v>
      </c>
      <c r="S99" s="62">
        <f t="shared" si="17"/>
        <v>3.47</v>
      </c>
      <c r="T99" s="62">
        <v>17</v>
      </c>
      <c r="U99" s="62" t="s">
        <v>606</v>
      </c>
      <c r="V99" s="62" t="s">
        <v>607</v>
      </c>
      <c r="W99" s="62">
        <f t="shared" si="26"/>
        <v>29</v>
      </c>
      <c r="X99" s="62">
        <f>+_xlfn.IFS(BC99="p",0,AL99="Continua",'CM 4600011377 (Producto)'!$H$13,AL99="Batch",VLOOKUP(BD99,'BATCH Total'!$K$2:$M$600,3,FALSE))</f>
        <v>0</v>
      </c>
      <c r="Y99" s="62">
        <f t="shared" si="18"/>
        <v>100.63000000000001</v>
      </c>
      <c r="Z99" s="64">
        <f>+IFERROR(IF(BC99="P",0,IF(V99="continua",VLOOKUP(BD99,'KPI Aplicaciones'!$A$9:$H$177,6,FALSE),S99*X99)),0)</f>
        <v>0</v>
      </c>
      <c r="AA99" s="64">
        <f t="shared" si="19"/>
        <v>0</v>
      </c>
      <c r="AB99" s="65">
        <v>44566</v>
      </c>
      <c r="AC99" s="62" t="s">
        <v>608</v>
      </c>
      <c r="AD99" s="65">
        <v>44567</v>
      </c>
      <c r="AE99" s="62" t="s">
        <v>741</v>
      </c>
      <c r="AF99" s="62" t="s">
        <v>609</v>
      </c>
      <c r="AG99" s="62"/>
      <c r="AH99" s="62"/>
      <c r="AI99" s="62"/>
      <c r="AJ99" s="62"/>
      <c r="AK99" s="62" t="str">
        <f>IFERROR(VLOOKUP(I99,'[4]Control Producción'!$B$13:$K$406,10,FALSE),"")</f>
        <v>Electro Sumergible</v>
      </c>
      <c r="AL99" s="62" t="str">
        <f t="shared" si="27"/>
        <v>Continua</v>
      </c>
      <c r="AM99" s="62" t="s">
        <v>610</v>
      </c>
      <c r="AN99" s="62" t="s">
        <v>615</v>
      </c>
      <c r="AO99" s="62">
        <f>_xlfn.IFS(L99="Inhibidor de corrosión",T99*Q99/1000,L99="Inhibidor de incrustaciones",T99*Q99/1000,L99="Biocida",T99*Q99/1000,L99="Inhibidor de corrosión/incrustaciones",T99*Q99/1000,L99="Inhibidor de parafinas y asfaltenos",T99*P99/1000,L99="Inhibidor de parafinas",T99*P99/1000,L99="Inhibidor de asfaltenos",T99*P99/1000,L99="Reductor de fricción",T99*P99/1000,L99="Encapsulado",0,L99="Inhibidor de hidratos",VLOOKUP(I99,[4]Intermedia!$B$485:$E$502,4,FALSE),L99="Secuestrante de sulfhídrico",VLOOKUP(I99,[4]Intermedia!$B$485:$E$502,4,FALSE))</f>
        <v>3.46698</v>
      </c>
      <c r="AP99" s="62">
        <f t="shared" si="20"/>
        <v>3.47</v>
      </c>
      <c r="AQ99" s="62">
        <f t="shared" si="21"/>
        <v>20</v>
      </c>
      <c r="AR99" s="62">
        <f t="shared" si="22"/>
        <v>3.47</v>
      </c>
      <c r="AS99" s="66">
        <v>0.2</v>
      </c>
      <c r="AT99" s="62" cm="1">
        <f t="array" ref="AT99">IFERROR(ROUND(IF(AL99="Continua",AO99*_xlfn.IFS(AS99=100%,1,AS99=20%,5,AS99=50%,2),IF(AL99="Batch",IF(AM99="M",30,IF(AM99="Q",15,7))*AO99)),0),"")</f>
        <v>17</v>
      </c>
      <c r="AU99" s="62">
        <f t="shared" si="23"/>
        <v>20</v>
      </c>
      <c r="AV99" s="62">
        <f t="shared" si="24"/>
        <v>17</v>
      </c>
      <c r="AW99" s="62" t="s">
        <v>629</v>
      </c>
      <c r="AX99" s="62">
        <v>1</v>
      </c>
      <c r="AY99" s="67">
        <f ca="1">IFERROR(TODAY()-VLOOKUP(H99,[4]IDEF!$A$6:$H$1602,8,FALSE),"S/D")</f>
        <v>1513</v>
      </c>
      <c r="AZ99" s="62" t="str">
        <f>IFERROR(VLOOKUP(H99,'[4]Control Producción'!$B$13:$L$406,11,FALSE),"S/C")</f>
        <v>B</v>
      </c>
      <c r="BA99" s="62" t="str">
        <f t="shared" si="25"/>
        <v>SP- 01</v>
      </c>
      <c r="BB99" s="62" t="str">
        <f>IFERROR(VLOOKUP(I99,[4]Referencias!$A$2:$Z$800,26,FALSE),"")</f>
        <v>Señal Picada</v>
      </c>
      <c r="BC99" s="159" t="s">
        <v>1165</v>
      </c>
      <c r="BD99" s="125" t="str">
        <f t="shared" si="16"/>
        <v>SP-251IC5091</v>
      </c>
    </row>
    <row r="100" spans="1:56" ht="15" customHeight="1" x14ac:dyDescent="0.25">
      <c r="A100" s="62" t="s">
        <v>601</v>
      </c>
      <c r="B100" s="63">
        <v>45261</v>
      </c>
      <c r="C100" s="62" t="s">
        <v>602</v>
      </c>
      <c r="D100" s="62" t="s">
        <v>603</v>
      </c>
      <c r="E100" s="62" t="str">
        <f>IFERROR(VLOOKUP(H100,[4]Referencias!$A$2:$F$671,6,FALSE),"")</f>
        <v>SP- 06</v>
      </c>
      <c r="F100" s="62">
        <f>IFERROR(VLOOKUP(I100,[4]Referencias!$A$2:$T$800,20,FALSE),"")</f>
        <v>222052</v>
      </c>
      <c r="G100" s="62" t="s">
        <v>604</v>
      </c>
      <c r="H100" s="62" t="s">
        <v>742</v>
      </c>
      <c r="I100" s="62" t="s">
        <v>742</v>
      </c>
      <c r="J100" s="62"/>
      <c r="K100" s="62" t="s">
        <v>605</v>
      </c>
      <c r="L100" s="62" t="str">
        <f>IFERROR(VLOOKUP(M100,[4]Referencias!$X$2:$Y$139,2,FALSE),"")</f>
        <v>Inhibidor de incrustaciones</v>
      </c>
      <c r="M100" s="62" t="s">
        <v>695</v>
      </c>
      <c r="N100" s="62">
        <f>IFERROR(VLOOKUP(M100,[4]Referencias!$K$2:$L$138,2,FALSE),"")</f>
        <v>1000568102</v>
      </c>
      <c r="O100" s="62">
        <f>IFERROR(VLOOKUP(I100,'[4]Control Producción'!$B$13:$L$408,4,FALSE),0)</f>
        <v>132</v>
      </c>
      <c r="P100" s="62">
        <f>IFERROR(VLOOKUP(I100,'[4]Control Producción'!$B$13:$L$408,5,FALSE),0)</f>
        <v>5.28</v>
      </c>
      <c r="Q100" s="62">
        <f>IFERROR(VLOOKUP(I100,'[4]Control Producción'!$B$13:$L$408,7,FALSE),0)</f>
        <v>126.72</v>
      </c>
      <c r="R100" s="62">
        <f>IFERROR(VLOOKUP(I100,'[4]Control Producción'!$B$13:$L$408,8,FALSE),0)</f>
        <v>200</v>
      </c>
      <c r="S100" s="62">
        <f t="shared" si="17"/>
        <v>1.77</v>
      </c>
      <c r="T100" s="62">
        <v>14</v>
      </c>
      <c r="U100" s="62" t="s">
        <v>606</v>
      </c>
      <c r="V100" s="62" t="s">
        <v>607</v>
      </c>
      <c r="W100" s="62">
        <f t="shared" si="26"/>
        <v>29</v>
      </c>
      <c r="X100" s="62">
        <f>+_xlfn.IFS(BC100="p",0,AL100="Continua",'CM 4600011377 (Producto)'!$H$13,AL100="Batch",VLOOKUP(BD100,'BATCH Total'!$K$2:$M$600,3,FALSE))</f>
        <v>29</v>
      </c>
      <c r="Y100" s="62">
        <f t="shared" si="18"/>
        <v>51.33</v>
      </c>
      <c r="Z100" s="64">
        <f>+IFERROR(IF(BC100="P",0,IF(V100="continua",VLOOKUP(BD100,'KPI Aplicaciones'!$A$9:$H$177,6,FALSE),S100*X100)),0)</f>
        <v>45.571428571428569</v>
      </c>
      <c r="AA100" s="64">
        <f t="shared" si="19"/>
        <v>45.57</v>
      </c>
      <c r="AB100" s="65">
        <v>42258</v>
      </c>
      <c r="AC100" s="62" t="s">
        <v>608</v>
      </c>
      <c r="AD100" s="65">
        <v>44519</v>
      </c>
      <c r="AE100" s="62" t="s">
        <v>743</v>
      </c>
      <c r="AF100" s="62" t="s">
        <v>609</v>
      </c>
      <c r="AG100" s="62"/>
      <c r="AH100" s="62"/>
      <c r="AI100" s="62"/>
      <c r="AJ100" s="62"/>
      <c r="AK100" s="62" t="str">
        <f>IFERROR(VLOOKUP(I100,'[4]Control Producción'!$B$13:$K$406,10,FALSE),"")</f>
        <v>Electro Sumergible</v>
      </c>
      <c r="AL100" s="62" t="str">
        <f t="shared" si="27"/>
        <v>Continua</v>
      </c>
      <c r="AM100" s="62" t="s">
        <v>610</v>
      </c>
      <c r="AN100" s="62" t="s">
        <v>611</v>
      </c>
      <c r="AO100" s="62">
        <f>_xlfn.IFS(L100="Inhibidor de corrosión",T100*Q100/1000,L100="Inhibidor de incrustaciones",T100*Q100/1000,L100="Biocida",T100*Q100/1000,L100="Inhibidor de corrosión/incrustaciones",T100*Q100/1000,L100="Inhibidor de parafinas y asfaltenos",T100*P100/1000,L100="Inhibidor de parafinas",T100*P100/1000,L100="Inhibidor de asfaltenos",T100*P100/1000,L100="Reductor de fricción",T100*P100/1000,L100="Encapsulado",0,L100="Inhibidor de hidratos",VLOOKUP(I100,[4]Intermedia!$B$485:$E$502,4,FALSE),L100="Secuestrante de sulfhídrico",VLOOKUP(I100,[4]Intermedia!$B$485:$E$502,4,FALSE))</f>
        <v>1.7740799999999999</v>
      </c>
      <c r="AP100" s="62">
        <f t="shared" si="20"/>
        <v>1.77</v>
      </c>
      <c r="AQ100" s="62">
        <f t="shared" si="21"/>
        <v>20</v>
      </c>
      <c r="AR100" s="62">
        <f t="shared" si="22"/>
        <v>1.77</v>
      </c>
      <c r="AS100" s="66">
        <v>0.2</v>
      </c>
      <c r="AT100" s="62" cm="1">
        <f t="array" ref="AT100">IFERROR(ROUND(IF(AL100="Continua",AO100*_xlfn.IFS(AS100=100%,1,AS100=20%,5,AS100=50%,2),IF(AL100="Batch",IF(AM100="M",30,IF(AM100="Q",15,7))*AO100)),0),"")</f>
        <v>9</v>
      </c>
      <c r="AU100" s="62">
        <f t="shared" si="23"/>
        <v>20</v>
      </c>
      <c r="AV100" s="62">
        <f t="shared" si="24"/>
        <v>9</v>
      </c>
      <c r="AW100" s="62" t="s">
        <v>629</v>
      </c>
      <c r="AX100" s="62">
        <v>1</v>
      </c>
      <c r="AY100" s="67">
        <f ca="1">IFERROR(TODAY()-VLOOKUP(H100,[4]IDEF!$A$6:$H$1602,8,FALSE),"S/D")</f>
        <v>1806</v>
      </c>
      <c r="AZ100" s="62" t="str">
        <f>IFERROR(VLOOKUP(H100,'[4]Control Producción'!$B$13:$L$406,11,FALSE),"S/C")</f>
        <v>B</v>
      </c>
      <c r="BA100" s="62" t="str">
        <f t="shared" si="25"/>
        <v>SP- 06</v>
      </c>
      <c r="BB100" s="62" t="str">
        <f>IFERROR(VLOOKUP(I100,[4]Referencias!$A$2:$Z$800,26,FALSE),"")</f>
        <v>Señal Picada</v>
      </c>
      <c r="BC100" s="62"/>
      <c r="BD100" s="125" t="str">
        <f t="shared" si="16"/>
        <v>SP-274IC5091</v>
      </c>
    </row>
    <row r="101" spans="1:56" ht="15" customHeight="1" x14ac:dyDescent="0.25">
      <c r="A101" s="62" t="s">
        <v>601</v>
      </c>
      <c r="B101" s="63">
        <v>45261</v>
      </c>
      <c r="C101" s="62" t="s">
        <v>602</v>
      </c>
      <c r="D101" s="62" t="s">
        <v>603</v>
      </c>
      <c r="E101" s="62" t="str">
        <f>IFERROR(VLOOKUP(H101,[4]Referencias!$A$2:$F$671,6,FALSE),"")</f>
        <v>SP- 06</v>
      </c>
      <c r="F101" s="62">
        <f>IFERROR(VLOOKUP(I101,[4]Referencias!$A$2:$T$800,20,FALSE),"")</f>
        <v>222052</v>
      </c>
      <c r="G101" s="62" t="s">
        <v>604</v>
      </c>
      <c r="H101" s="62" t="s">
        <v>102</v>
      </c>
      <c r="I101" s="62" t="s">
        <v>102</v>
      </c>
      <c r="J101" s="62"/>
      <c r="K101" s="62" t="s">
        <v>605</v>
      </c>
      <c r="L101" s="62" t="str">
        <f>IFERROR(VLOOKUP(M101,[4]Referencias!$X$2:$Y$139,2,FALSE),"")</f>
        <v>Inhibidor de corrosión/Incrustaciones</v>
      </c>
      <c r="M101" s="62" t="s">
        <v>658</v>
      </c>
      <c r="N101" s="62">
        <f>IFERROR(VLOOKUP(M101,[4]Referencias!$K$2:$L$138,2,FALSE),"")</f>
        <v>50695199</v>
      </c>
      <c r="O101" s="62">
        <f>IFERROR(VLOOKUP(I101,'[4]Control Producción'!$B$13:$L$408,4,FALSE),0)</f>
        <v>193.7</v>
      </c>
      <c r="P101" s="62">
        <f>IFERROR(VLOOKUP(I101,'[4]Control Producción'!$B$13:$L$408,5,FALSE),0)</f>
        <v>1.1619999999999999</v>
      </c>
      <c r="Q101" s="62">
        <f>IFERROR(VLOOKUP(I101,'[4]Control Producción'!$B$13:$L$408,7,FALSE),0)</f>
        <v>192.53800000000001</v>
      </c>
      <c r="R101" s="62">
        <f>IFERROR(VLOOKUP(I101,'[4]Control Producción'!$B$13:$L$408,8,FALSE),0)</f>
        <v>250</v>
      </c>
      <c r="S101" s="62">
        <f t="shared" si="17"/>
        <v>5.39</v>
      </c>
      <c r="T101" s="62">
        <v>28</v>
      </c>
      <c r="U101" s="62" t="s">
        <v>606</v>
      </c>
      <c r="V101" s="62" t="s">
        <v>607</v>
      </c>
      <c r="W101" s="62">
        <f t="shared" si="26"/>
        <v>29</v>
      </c>
      <c r="X101" s="62">
        <f>+_xlfn.IFS(BC101="p",0,AL101="Continua",'CM 4600011377 (Producto)'!$H$13,AL101="Batch",VLOOKUP(BD101,'BATCH Total'!$K$2:$M$600,3,FALSE))</f>
        <v>29</v>
      </c>
      <c r="Y101" s="62">
        <f t="shared" si="18"/>
        <v>156.31</v>
      </c>
      <c r="Z101" s="64">
        <f>+IFERROR(IF(BC101="P",0,IF(V101="continua",VLOOKUP(BD101,'KPI Aplicaciones'!$A$9:$H$177,6,FALSE),S101*X101)),0)</f>
        <v>133.39999999999998</v>
      </c>
      <c r="AA101" s="64">
        <f t="shared" si="19"/>
        <v>133.4</v>
      </c>
      <c r="AB101" s="65">
        <v>44084</v>
      </c>
      <c r="AC101" s="62" t="s">
        <v>608</v>
      </c>
      <c r="AD101" s="65">
        <v>44082</v>
      </c>
      <c r="AE101" s="62" t="s">
        <v>744</v>
      </c>
      <c r="AF101" s="62" t="s">
        <v>609</v>
      </c>
      <c r="AG101" s="62"/>
      <c r="AH101" s="62"/>
      <c r="AI101" s="62"/>
      <c r="AJ101" s="62"/>
      <c r="AK101" s="62" t="str">
        <f>IFERROR(VLOOKUP(I101,'[4]Control Producción'!$B$13:$K$406,10,FALSE),"")</f>
        <v>Electro Sumergible</v>
      </c>
      <c r="AL101" s="62" t="str">
        <f t="shared" si="27"/>
        <v>Continua</v>
      </c>
      <c r="AM101" s="62" t="s">
        <v>610</v>
      </c>
      <c r="AN101" s="62" t="s">
        <v>615</v>
      </c>
      <c r="AO101" s="62">
        <f>_xlfn.IFS(L101="Inhibidor de corrosión",T101*Q101/1000,L101="Inhibidor de incrustaciones",T101*Q101/1000,L101="Biocida",T101*Q101/1000,L101="Inhibidor de corrosión/incrustaciones",T101*Q101/1000,L101="Inhibidor de parafinas y asfaltenos",T101*P101/1000,L101="Inhibidor de parafinas",T101*P101/1000,L101="Inhibidor de asfaltenos",T101*P101/1000,L101="Reductor de fricción",T101*P101/1000,L101="Encapsulado",0,L101="Inhibidor de hidratos",VLOOKUP(I101,[4]Intermedia!$B$485:$E$502,4,FALSE),L101="Secuestrante de sulfhídrico",VLOOKUP(I101,[4]Intermedia!$B$485:$E$502,4,FALSE))</f>
        <v>5.3910640000000001</v>
      </c>
      <c r="AP101" s="62">
        <f t="shared" si="20"/>
        <v>5.39</v>
      </c>
      <c r="AQ101" s="62">
        <f t="shared" si="21"/>
        <v>20</v>
      </c>
      <c r="AR101" s="62">
        <f t="shared" si="22"/>
        <v>5.39</v>
      </c>
      <c r="AS101" s="66">
        <v>1</v>
      </c>
      <c r="AT101" s="62" cm="1">
        <f t="array" ref="AT101">IFERROR(ROUND(IF(AL101="Continua",AO101*_xlfn.IFS(AS101=100%,1,AS101=20%,5,AS101=50%,2),IF(AL101="Batch",IF(AM101="M",30,IF(AM101="Q",15,7))*AO101)),0),"")</f>
        <v>5</v>
      </c>
      <c r="AU101" s="62">
        <f t="shared" si="23"/>
        <v>20</v>
      </c>
      <c r="AV101" s="62">
        <f t="shared" si="24"/>
        <v>5</v>
      </c>
      <c r="AW101" s="62" t="s">
        <v>623</v>
      </c>
      <c r="AX101" s="62">
        <v>1</v>
      </c>
      <c r="AY101" s="67">
        <f ca="1">IFERROR(TODAY()-VLOOKUP(H101,[4]IDEF!$A$6:$H$1602,8,FALSE),"S/D")</f>
        <v>2018</v>
      </c>
      <c r="AZ101" s="62" t="str">
        <f>IFERROR(VLOOKUP(H101,'[4]Control Producción'!$B$13:$L$406,11,FALSE),"S/C")</f>
        <v>C</v>
      </c>
      <c r="BA101" s="62" t="str">
        <f t="shared" si="25"/>
        <v>SP- 06</v>
      </c>
      <c r="BB101" s="62" t="str">
        <f>IFERROR(VLOOKUP(I101,[4]Referencias!$A$2:$Z$800,26,FALSE),"")</f>
        <v>Señal Picada</v>
      </c>
      <c r="BC101" s="62"/>
      <c r="BD101" s="125" t="str">
        <f t="shared" si="16"/>
        <v>SP-311aICS400</v>
      </c>
    </row>
    <row r="102" spans="1:56" ht="15" customHeight="1" x14ac:dyDescent="0.25">
      <c r="A102" s="62" t="s">
        <v>601</v>
      </c>
      <c r="B102" s="63">
        <v>45261</v>
      </c>
      <c r="C102" s="62" t="s">
        <v>602</v>
      </c>
      <c r="D102" s="62" t="s">
        <v>603</v>
      </c>
      <c r="E102" s="62" t="str">
        <f>IFERROR(VLOOKUP(H102,[4]Referencias!$A$2:$F$671,6,FALSE),"")</f>
        <v>SP- 06</v>
      </c>
      <c r="F102" s="62">
        <f>IFERROR(VLOOKUP(I102,[4]Referencias!$A$2:$T$800,20,FALSE),"")</f>
        <v>222052</v>
      </c>
      <c r="G102" s="62" t="s">
        <v>604</v>
      </c>
      <c r="H102" s="62" t="s">
        <v>122</v>
      </c>
      <c r="I102" s="62" t="s">
        <v>122</v>
      </c>
      <c r="J102" s="62"/>
      <c r="K102" s="62" t="s">
        <v>605</v>
      </c>
      <c r="L102" s="62" t="str">
        <f>IFERROR(VLOOKUP(M102,[4]Referencias!$X$2:$Y$139,2,FALSE),"")</f>
        <v>Inhibidor de incrustaciones</v>
      </c>
      <c r="M102" s="62" t="s">
        <v>695</v>
      </c>
      <c r="N102" s="62">
        <f>IFERROR(VLOOKUP(M102,[4]Referencias!$K$2:$L$138,2,FALSE),"")</f>
        <v>1000568102</v>
      </c>
      <c r="O102" s="62">
        <f>IFERROR(VLOOKUP(I102,'[4]Control Producción'!$B$13:$L$408,4,FALSE),0)</f>
        <v>164.4</v>
      </c>
      <c r="P102" s="62">
        <f>IFERROR(VLOOKUP(I102,'[4]Control Producción'!$B$13:$L$408,5,FALSE),0)</f>
        <v>1.9730000000000001</v>
      </c>
      <c r="Q102" s="62">
        <f>IFERROR(VLOOKUP(I102,'[4]Control Producción'!$B$13:$L$408,7,FALSE),0)</f>
        <v>162.42699999999999</v>
      </c>
      <c r="R102" s="62">
        <f>IFERROR(VLOOKUP(I102,'[4]Control Producción'!$B$13:$L$408,8,FALSE),0)</f>
        <v>100</v>
      </c>
      <c r="S102" s="62">
        <f t="shared" si="17"/>
        <v>1.3</v>
      </c>
      <c r="T102" s="62">
        <v>8</v>
      </c>
      <c r="U102" s="62" t="s">
        <v>606</v>
      </c>
      <c r="V102" s="62" t="s">
        <v>607</v>
      </c>
      <c r="W102" s="62">
        <f t="shared" si="26"/>
        <v>29</v>
      </c>
      <c r="X102" s="62">
        <f>+_xlfn.IFS(BC102="p",0,AL102="Continua",'CM 4600011377 (Producto)'!$H$13,AL102="Batch",VLOOKUP(BD102,'BATCH Total'!$K$2:$M$600,3,FALSE))</f>
        <v>29</v>
      </c>
      <c r="Y102" s="62">
        <f t="shared" si="18"/>
        <v>37.700000000000003</v>
      </c>
      <c r="Z102" s="64">
        <f>+IFERROR(IF(BC102="P",0,IF(V102="continua",VLOOKUP(BD102,'KPI Aplicaciones'!$A$9:$H$177,6,FALSE),S102*X102)),0)</f>
        <v>34.799999999999997</v>
      </c>
      <c r="AA102" s="64">
        <f t="shared" si="19"/>
        <v>34.799999999999997</v>
      </c>
      <c r="AB102" s="65">
        <v>40454</v>
      </c>
      <c r="AC102" s="62" t="s">
        <v>608</v>
      </c>
      <c r="AD102" s="65">
        <v>44302</v>
      </c>
      <c r="AE102" s="62" t="s">
        <v>745</v>
      </c>
      <c r="AF102" s="62" t="s">
        <v>609</v>
      </c>
      <c r="AG102" s="62"/>
      <c r="AH102" s="62"/>
      <c r="AI102" s="62"/>
      <c r="AJ102" s="62"/>
      <c r="AK102" s="62" t="str">
        <f>IFERROR(VLOOKUP(I102,'[4]Control Producción'!$B$13:$K$406,10,FALSE),"")</f>
        <v>Electro Sumergible</v>
      </c>
      <c r="AL102" s="62" t="str">
        <f t="shared" si="27"/>
        <v>Continua</v>
      </c>
      <c r="AM102" s="62" t="s">
        <v>610</v>
      </c>
      <c r="AN102" s="62" t="s">
        <v>615</v>
      </c>
      <c r="AO102" s="62">
        <f>_xlfn.IFS(L102="Inhibidor de corrosión",T102*Q102/1000,L102="Inhibidor de incrustaciones",T102*Q102/1000,L102="Biocida",T102*Q102/1000,L102="Inhibidor de corrosión/incrustaciones",T102*Q102/1000,L102="Inhibidor de parafinas y asfaltenos",T102*P102/1000,L102="Inhibidor de parafinas",T102*P102/1000,L102="Inhibidor de asfaltenos",T102*P102/1000,L102="Reductor de fricción",T102*P102/1000,L102="Encapsulado",0,L102="Inhibidor de hidratos",VLOOKUP(I102,[4]Intermedia!$B$485:$E$502,4,FALSE),L102="Secuestrante de sulfhídrico",VLOOKUP(I102,[4]Intermedia!$B$485:$E$502,4,FALSE))</f>
        <v>1.2994159999999999</v>
      </c>
      <c r="AP102" s="62">
        <f t="shared" si="20"/>
        <v>1.3</v>
      </c>
      <c r="AQ102" s="62">
        <f t="shared" si="21"/>
        <v>20</v>
      </c>
      <c r="AR102" s="62">
        <f t="shared" si="22"/>
        <v>1.3</v>
      </c>
      <c r="AS102" s="66">
        <v>0.2</v>
      </c>
      <c r="AT102" s="62" cm="1">
        <f t="array" ref="AT102">IFERROR(ROUND(IF(AL102="Continua",AO102*_xlfn.IFS(AS102=100%,1,AS102=20%,5,AS102=50%,2),IF(AL102="Batch",IF(AM102="M",30,IF(AM102="Q",15,7))*AO102)),0),"")</f>
        <v>6</v>
      </c>
      <c r="AU102" s="62">
        <f t="shared" si="23"/>
        <v>20</v>
      </c>
      <c r="AV102" s="62">
        <f t="shared" si="24"/>
        <v>6</v>
      </c>
      <c r="AW102" s="62" t="s">
        <v>623</v>
      </c>
      <c r="AX102" s="62">
        <v>1</v>
      </c>
      <c r="AY102" s="67">
        <f ca="1">IFERROR(TODAY()-VLOOKUP(H102,[4]IDEF!$A$6:$H$1602,8,FALSE),"S/D")</f>
        <v>2449</v>
      </c>
      <c r="AZ102" s="62" t="str">
        <f>IFERROR(VLOOKUP(H102,'[4]Control Producción'!$B$13:$L$406,11,FALSE),"S/C")</f>
        <v>A</v>
      </c>
      <c r="BA102" s="62" t="str">
        <f t="shared" si="25"/>
        <v>SP- 06</v>
      </c>
      <c r="BB102" s="62" t="str">
        <f>IFERROR(VLOOKUP(I102,[4]Referencias!$A$2:$Z$800,26,FALSE),"")</f>
        <v>Señal Picada</v>
      </c>
      <c r="BC102" s="62"/>
      <c r="BD102" s="125" t="str">
        <f t="shared" si="16"/>
        <v>SP-319aIC5091</v>
      </c>
    </row>
    <row r="103" spans="1:56" ht="15" customHeight="1" x14ac:dyDescent="0.25">
      <c r="A103" s="62" t="s">
        <v>601</v>
      </c>
      <c r="B103" s="63">
        <v>45261</v>
      </c>
      <c r="C103" s="62" t="s">
        <v>602</v>
      </c>
      <c r="D103" s="62" t="s">
        <v>603</v>
      </c>
      <c r="E103" s="62" t="str">
        <f>IFERROR(VLOOKUP(H103,[4]Referencias!$A$2:$F$671,6,FALSE),"")</f>
        <v>SP- 06</v>
      </c>
      <c r="F103" s="62">
        <f>IFERROR(VLOOKUP(I103,[4]Referencias!$A$2:$T$800,20,FALSE),"")</f>
        <v>222052</v>
      </c>
      <c r="G103" s="62" t="s">
        <v>604</v>
      </c>
      <c r="H103" s="62" t="s">
        <v>1009</v>
      </c>
      <c r="I103" s="62" t="s">
        <v>1009</v>
      </c>
      <c r="J103" s="62"/>
      <c r="K103" s="62" t="s">
        <v>605</v>
      </c>
      <c r="L103" s="62" t="str">
        <f>IFERROR(VLOOKUP(M103,[4]Referencias!$X$2:$Y$139,2,FALSE),"")</f>
        <v>Inhibidor de incrustaciones</v>
      </c>
      <c r="M103" s="62" t="s">
        <v>614</v>
      </c>
      <c r="N103" s="62">
        <f>IFERROR(VLOOKUP(M103,[4]Referencias!$K$2:$L$138,2,FALSE),"")</f>
        <v>50601018</v>
      </c>
      <c r="O103" s="62">
        <f>IFERROR(VLOOKUP(I103,'[4]Control Producción'!$B$13:$L$408,4,FALSE),0)</f>
        <v>132.6</v>
      </c>
      <c r="P103" s="62">
        <f>IFERROR(VLOOKUP(I103,'[4]Control Producción'!$B$13:$L$408,5,FALSE),0)</f>
        <v>3.7130000000000001</v>
      </c>
      <c r="Q103" s="62">
        <f>IFERROR(VLOOKUP(I103,'[4]Control Producción'!$B$13:$L$408,7,FALSE),0)</f>
        <v>128.887</v>
      </c>
      <c r="R103" s="62">
        <f>IFERROR(VLOOKUP(I103,'[4]Control Producción'!$B$13:$L$408,8,FALSE),0)</f>
        <v>100</v>
      </c>
      <c r="S103" s="62">
        <f t="shared" si="17"/>
        <v>3.22</v>
      </c>
      <c r="T103" s="62">
        <v>25</v>
      </c>
      <c r="U103" s="62" t="s">
        <v>606</v>
      </c>
      <c r="V103" s="62" t="s">
        <v>607</v>
      </c>
      <c r="W103" s="62">
        <f t="shared" si="26"/>
        <v>29</v>
      </c>
      <c r="X103" s="62">
        <f>+_xlfn.IFS(BC103="p",0,AL103="Continua",'CM 4600011377 (Producto)'!$H$13,AL103="Batch",VLOOKUP(BD103,'BATCH Total'!$K$2:$M$600,3,FALSE))</f>
        <v>29</v>
      </c>
      <c r="Y103" s="62">
        <f t="shared" si="18"/>
        <v>93.38000000000001</v>
      </c>
      <c r="Z103" s="64">
        <f>+IFERROR(IF(BC103="P",0,IF(V103="continua",VLOOKUP(BD103,'KPI Aplicaciones'!$A$9:$H$177,6,FALSE),S103*X103)),0)</f>
        <v>70.179999999999993</v>
      </c>
      <c r="AA103" s="64">
        <f t="shared" si="19"/>
        <v>70.180000000000007</v>
      </c>
      <c r="AB103" s="65">
        <v>44993</v>
      </c>
      <c r="AC103" s="62" t="s">
        <v>608</v>
      </c>
      <c r="AD103" s="65">
        <v>45007</v>
      </c>
      <c r="AE103" s="62" t="s">
        <v>1011</v>
      </c>
      <c r="AF103" s="62"/>
      <c r="AG103" s="62"/>
      <c r="AH103" s="62"/>
      <c r="AI103" s="62"/>
      <c r="AJ103" s="62"/>
      <c r="AK103" s="62" t="str">
        <f>IFERROR(VLOOKUP(I103,'[4]Control Producción'!$B$13:$K$406,10,FALSE),"")</f>
        <v>Electro Sumergible</v>
      </c>
      <c r="AL103" s="62" t="str">
        <f t="shared" si="27"/>
        <v>Continua</v>
      </c>
      <c r="AM103" s="62" t="s">
        <v>610</v>
      </c>
      <c r="AN103" s="62" t="s">
        <v>615</v>
      </c>
      <c r="AO103" s="62">
        <f>_xlfn.IFS(L103="Inhibidor de corrosión",T103*Q103/1000,L103="Inhibidor de incrustaciones",T103*Q103/1000,L103="Biocida",T103*Q103/1000,L103="Inhibidor de corrosión/incrustaciones",T103*Q103/1000,L103="Inhibidor de parafinas y asfaltenos",T103*P103/1000,L103="Inhibidor de parafinas",T103*P103/1000,L103="Inhibidor de asfaltenos",T103*P103/1000,L103="Reductor de fricción",T103*P103/1000,L103="Encapsulado",0,L103="Inhibidor de hidratos",VLOOKUP(I103,[4]Intermedia!$B$485:$E$502,4,FALSE),L103="Secuestrante de sulfhídrico",VLOOKUP(I103,[4]Intermedia!$B$485:$E$502,4,FALSE))</f>
        <v>3.222175</v>
      </c>
      <c r="AP103" s="62">
        <f t="shared" si="20"/>
        <v>3.22</v>
      </c>
      <c r="AQ103" s="62">
        <f t="shared" si="21"/>
        <v>20</v>
      </c>
      <c r="AR103" s="62">
        <f t="shared" si="22"/>
        <v>3.22</v>
      </c>
      <c r="AS103" s="66">
        <v>0.2</v>
      </c>
      <c r="AT103" s="62" cm="1">
        <f t="array" ref="AT103">IFERROR(ROUND(IF(AL103="Continua",AO103*_xlfn.IFS(AS103=100%,1,AS103=20%,5,AS103=50%,2),IF(AL103="Batch",IF(AM103="M",30,IF(AM103="Q",15,7))*AO103)),0),"")</f>
        <v>16</v>
      </c>
      <c r="AU103" s="62">
        <f t="shared" si="23"/>
        <v>20</v>
      </c>
      <c r="AV103" s="62">
        <f t="shared" si="24"/>
        <v>16</v>
      </c>
      <c r="AW103" s="62" t="s">
        <v>623</v>
      </c>
      <c r="AX103" s="62">
        <v>1</v>
      </c>
      <c r="AY103" s="67">
        <f ca="1">IFERROR(TODAY()-VLOOKUP(H103,[4]IDEF!$A$6:$H$1602,8,FALSE),"S/D")</f>
        <v>1595</v>
      </c>
      <c r="AZ103" s="62" t="str">
        <f>IFERROR(VLOOKUP(H103,'[4]Control Producción'!$B$13:$L$406,11,FALSE),"S/C")</f>
        <v>A</v>
      </c>
      <c r="BA103" s="62" t="str">
        <f t="shared" si="25"/>
        <v>SP- 06</v>
      </c>
      <c r="BB103" s="62" t="str">
        <f>IFERROR(VLOOKUP(I103,[4]Referencias!$A$2:$Z$800,26,FALSE),"")</f>
        <v>Señal Picada</v>
      </c>
      <c r="BC103" s="62"/>
      <c r="BD103" s="125" t="str">
        <f t="shared" si="16"/>
        <v>SP-203IC5087A</v>
      </c>
    </row>
    <row r="104" spans="1:56" ht="15" customHeight="1" x14ac:dyDescent="0.25">
      <c r="A104" s="62" t="s">
        <v>601</v>
      </c>
      <c r="B104" s="63">
        <v>45261</v>
      </c>
      <c r="C104" s="62" t="s">
        <v>602</v>
      </c>
      <c r="D104" s="62" t="s">
        <v>603</v>
      </c>
      <c r="E104" s="62" t="str">
        <f>IFERROR(VLOOKUP(H104,[4]Referencias!$A$2:$F$671,6,FALSE),"")</f>
        <v>SP- 06</v>
      </c>
      <c r="F104" s="62">
        <f>IFERROR(VLOOKUP(I104,[4]Referencias!$A$2:$T$800,20,FALSE),"")</f>
        <v>222052</v>
      </c>
      <c r="G104" s="62" t="s">
        <v>616</v>
      </c>
      <c r="H104" s="62" t="s">
        <v>200</v>
      </c>
      <c r="I104" s="62" t="s">
        <v>200</v>
      </c>
      <c r="J104" s="62"/>
      <c r="K104" s="62" t="s">
        <v>618</v>
      </c>
      <c r="L104" s="62" t="str">
        <f>IFERROR(VLOOKUP(M104,[4]Referencias!$X$2:$Y$139,2,FALSE),"")</f>
        <v>Inhibidor de parafinas y asfaltenos</v>
      </c>
      <c r="M104" s="62" t="s">
        <v>746</v>
      </c>
      <c r="N104" s="62">
        <f>IFERROR(VLOOKUP(M104,[4]Referencias!$K$2:$L$138,2,FALSE),"")</f>
        <v>50600435</v>
      </c>
      <c r="O104" s="62">
        <f>IFERROR(VLOOKUP(I104,'[4]Control Producción'!$B$13:$L$408,4,FALSE),0)</f>
        <v>40</v>
      </c>
      <c r="P104" s="62">
        <f>IFERROR(VLOOKUP(I104,'[4]Control Producción'!$B$13:$L$408,5,FALSE),0)</f>
        <v>4.8</v>
      </c>
      <c r="Q104" s="62">
        <f>IFERROR(VLOOKUP(I104,'[4]Control Producción'!$B$13:$L$408,7,FALSE),0)</f>
        <v>35.200000000000003</v>
      </c>
      <c r="R104" s="62">
        <f>IFERROR(VLOOKUP(I104,'[4]Control Producción'!$B$13:$L$408,8,FALSE),0)</f>
        <v>50</v>
      </c>
      <c r="S104" s="62">
        <f t="shared" si="17"/>
        <v>5.04</v>
      </c>
      <c r="T104" s="62">
        <v>1050</v>
      </c>
      <c r="U104" s="62" t="s">
        <v>632</v>
      </c>
      <c r="V104" s="62" t="s">
        <v>607</v>
      </c>
      <c r="W104" s="62">
        <f t="shared" si="26"/>
        <v>29</v>
      </c>
      <c r="X104" s="62">
        <f>+_xlfn.IFS(BC104="p",0,AL104="Continua",'CM 4600011377 (Producto)'!$H$13,AL104="Batch",VLOOKUP(BD104,'BATCH Total'!$K$2:$M$600,3,FALSE))</f>
        <v>29</v>
      </c>
      <c r="Y104" s="62">
        <f t="shared" si="18"/>
        <v>146.16</v>
      </c>
      <c r="Z104" s="64">
        <f>+IFERROR(IF(BC104="P",0,IF(V104="continua",VLOOKUP(BD104,'KPI Aplicaciones'!$A$9:$H$177,6,FALSE),S104*X104)),0)</f>
        <v>172.88461538461539</v>
      </c>
      <c r="AA104" s="64">
        <f t="shared" si="19"/>
        <v>172.88</v>
      </c>
      <c r="AB104" s="65">
        <v>44042</v>
      </c>
      <c r="AC104" s="62" t="s">
        <v>608</v>
      </c>
      <c r="AD104" s="65">
        <v>44013</v>
      </c>
      <c r="AE104" s="62" t="s">
        <v>747</v>
      </c>
      <c r="AF104" s="62" t="s">
        <v>609</v>
      </c>
      <c r="AG104" s="62"/>
      <c r="AH104" s="62"/>
      <c r="AI104" s="62"/>
      <c r="AJ104" s="62"/>
      <c r="AK104" s="62" t="str">
        <f>IFERROR(VLOOKUP(I104,'[4]Control Producción'!$B$13:$K$406,10,FALSE),"")</f>
        <v>Cavidad Progresiva</v>
      </c>
      <c r="AL104" s="62" t="str">
        <f t="shared" si="27"/>
        <v>Continua</v>
      </c>
      <c r="AM104" s="62" t="s">
        <v>610</v>
      </c>
      <c r="AN104" s="62" t="s">
        <v>622</v>
      </c>
      <c r="AO104" s="62">
        <f>_xlfn.IFS(L104="Inhibidor de corrosión",T104*Q104/1000,L104="Inhibidor de incrustaciones",T104*Q104/1000,L104="Biocida",T104*Q104/1000,L104="Inhibidor de corrosión/incrustaciones",T104*Q104/1000,L104="Inhibidor de parafinas y asfaltenos",T104*P104/1000,L104="Inhibidor de parafinas",T104*P104/1000,L104="Inhibidor de asfaltenos",T104*P104/1000,L104="Reductor de fricción",T104*P104/1000,L104="Encapsulado",0,L104="Inhibidor de hidratos",VLOOKUP(I104,[4]Intermedia!$B$485:$E$502,4,FALSE),L104="Secuestrante de sulfhídrico",VLOOKUP(I104,[4]Intermedia!$B$485:$E$502,4,FALSE))</f>
        <v>5.04</v>
      </c>
      <c r="AP104" s="62">
        <f t="shared" si="20"/>
        <v>5.04</v>
      </c>
      <c r="AQ104" s="62">
        <f t="shared" si="21"/>
        <v>20</v>
      </c>
      <c r="AR104" s="62">
        <f t="shared" si="22"/>
        <v>5.04</v>
      </c>
      <c r="AS104" s="66">
        <v>1</v>
      </c>
      <c r="AT104" s="62" cm="1">
        <f t="array" ref="AT104">IFERROR(ROUND(IF(AL104="Continua",AO104*_xlfn.IFS(AS104=100%,1,AS104=20%,5,AS104=50%,2),IF(AL104="Batch",IF(AM104="M",30,IF(AM104="Q",15,7))*AO104)),0),"")</f>
        <v>5</v>
      </c>
      <c r="AU104" s="62">
        <f t="shared" si="23"/>
        <v>20</v>
      </c>
      <c r="AV104" s="62">
        <f t="shared" si="24"/>
        <v>5</v>
      </c>
      <c r="AW104" s="62" t="s">
        <v>629</v>
      </c>
      <c r="AX104" s="62">
        <v>1</v>
      </c>
      <c r="AY104" s="67">
        <f ca="1">IFERROR(TODAY()-VLOOKUP(H104,[4]IDEF!$A$6:$H$1602,8,FALSE),"S/D")</f>
        <v>1797</v>
      </c>
      <c r="AZ104" s="62" t="str">
        <f>IFERROR(VLOOKUP(H104,'[4]Control Producción'!$B$13:$L$406,11,FALSE),"S/C")</f>
        <v>A</v>
      </c>
      <c r="BA104" s="62" t="str">
        <f t="shared" si="25"/>
        <v>SP- 06</v>
      </c>
      <c r="BB104" s="62" t="str">
        <f>IFERROR(VLOOKUP(I104,[4]Referencias!$A$2:$Z$800,26,FALSE),"")</f>
        <v>Señal Picada</v>
      </c>
      <c r="BC104" s="62"/>
      <c r="BD104" s="125" t="str">
        <f t="shared" si="16"/>
        <v>SP-328aIPB71</v>
      </c>
    </row>
    <row r="105" spans="1:56" ht="15" customHeight="1" x14ac:dyDescent="0.25">
      <c r="A105" s="62" t="s">
        <v>601</v>
      </c>
      <c r="B105" s="63">
        <v>45261</v>
      </c>
      <c r="C105" s="62" t="s">
        <v>602</v>
      </c>
      <c r="D105" s="62" t="s">
        <v>603</v>
      </c>
      <c r="E105" s="62" t="str">
        <f>IFERROR(VLOOKUP(H105,[4]Referencias!$A$2:$F$671,6,FALSE),"")</f>
        <v>SP- 06</v>
      </c>
      <c r="F105" s="62">
        <f>IFERROR(VLOOKUP(I105,[4]Referencias!$A$2:$T$800,20,FALSE),"")</f>
        <v>222052</v>
      </c>
      <c r="G105" s="62" t="s">
        <v>604</v>
      </c>
      <c r="H105" s="62" t="s">
        <v>748</v>
      </c>
      <c r="I105" s="62" t="s">
        <v>748</v>
      </c>
      <c r="J105" s="62"/>
      <c r="K105" s="62" t="s">
        <v>605</v>
      </c>
      <c r="L105" s="62" t="str">
        <f>IFERROR(VLOOKUP(M105,[4]Referencias!$X$2:$Y$139,2,FALSE),"")</f>
        <v>Inhibidor de incrustaciones</v>
      </c>
      <c r="M105" s="62" t="s">
        <v>614</v>
      </c>
      <c r="N105" s="62">
        <f>IFERROR(VLOOKUP(M105,[4]Referencias!$K$2:$L$138,2,FALSE),"")</f>
        <v>50601018</v>
      </c>
      <c r="O105" s="62">
        <f>IFERROR(VLOOKUP(I105,'[4]Control Producción'!$B$13:$L$408,4,FALSE),0)</f>
        <v>228.2</v>
      </c>
      <c r="P105" s="62">
        <f>IFERROR(VLOOKUP(I105,'[4]Control Producción'!$B$13:$L$408,5,FALSE),0)</f>
        <v>2.282</v>
      </c>
      <c r="Q105" s="62">
        <f>IFERROR(VLOOKUP(I105,'[4]Control Producción'!$B$13:$L$408,7,FALSE),0)</f>
        <v>225.91800000000001</v>
      </c>
      <c r="R105" s="62">
        <f>IFERROR(VLOOKUP(I105,'[4]Control Producción'!$B$13:$L$408,8,FALSE),0)</f>
        <v>220</v>
      </c>
      <c r="S105" s="62">
        <f t="shared" si="17"/>
        <v>2.2599999999999998</v>
      </c>
      <c r="T105" s="62">
        <v>10</v>
      </c>
      <c r="U105" s="62" t="s">
        <v>606</v>
      </c>
      <c r="V105" s="62" t="s">
        <v>607</v>
      </c>
      <c r="W105" s="62">
        <f t="shared" si="26"/>
        <v>29</v>
      </c>
      <c r="X105" s="62">
        <f>+_xlfn.IFS(BC105="p",0,AL105="Continua",'CM 4600011377 (Producto)'!$H$13,AL105="Batch",VLOOKUP(BD105,'BATCH Total'!$K$2:$M$600,3,FALSE))</f>
        <v>29</v>
      </c>
      <c r="Y105" s="62">
        <f t="shared" si="18"/>
        <v>65.539999999999992</v>
      </c>
      <c r="Z105" s="64">
        <f>+IFERROR(IF(BC105="P",0,IF(V105="continua",VLOOKUP(BD105,'KPI Aplicaciones'!$A$9:$H$177,6,FALSE),S105*X105)),0)</f>
        <v>47.956097560975607</v>
      </c>
      <c r="AA105" s="64">
        <f t="shared" si="19"/>
        <v>47.96</v>
      </c>
      <c r="AB105" s="65" t="s">
        <v>219</v>
      </c>
      <c r="AC105" s="62" t="s">
        <v>608</v>
      </c>
      <c r="AD105" s="65">
        <v>44012</v>
      </c>
      <c r="AE105" s="62" t="s">
        <v>613</v>
      </c>
      <c r="AF105" s="62" t="s">
        <v>609</v>
      </c>
      <c r="AG105" s="62"/>
      <c r="AH105" s="62"/>
      <c r="AI105" s="62"/>
      <c r="AJ105" s="62"/>
      <c r="AK105" s="62" t="str">
        <f>IFERROR(VLOOKUP(I105,'[4]Control Producción'!$B$13:$K$406,10,FALSE),"")</f>
        <v>Electro Sumergible</v>
      </c>
      <c r="AL105" s="62" t="str">
        <f t="shared" si="27"/>
        <v>Continua</v>
      </c>
      <c r="AM105" s="62" t="s">
        <v>610</v>
      </c>
      <c r="AN105" s="62" t="s">
        <v>615</v>
      </c>
      <c r="AO105" s="62">
        <f>_xlfn.IFS(L105="Inhibidor de corrosión",T105*Q105/1000,L105="Inhibidor de incrustaciones",T105*Q105/1000,L105="Biocida",T105*Q105/1000,L105="Inhibidor de corrosión/incrustaciones",T105*Q105/1000,L105="Inhibidor de parafinas y asfaltenos",T105*P105/1000,L105="Inhibidor de parafinas",T105*P105/1000,L105="Inhibidor de asfaltenos",T105*P105/1000,L105="Reductor de fricción",T105*P105/1000,L105="Encapsulado",0,L105="Inhibidor de hidratos",VLOOKUP(I105,[4]Intermedia!$B$485:$E$502,4,FALSE),L105="Secuestrante de sulfhídrico",VLOOKUP(I105,[4]Intermedia!$B$485:$E$502,4,FALSE))</f>
        <v>2.2591800000000002</v>
      </c>
      <c r="AP105" s="62">
        <f t="shared" si="20"/>
        <v>2.2599999999999998</v>
      </c>
      <c r="AQ105" s="62">
        <f t="shared" si="21"/>
        <v>20</v>
      </c>
      <c r="AR105" s="62">
        <f t="shared" si="22"/>
        <v>2.2599999999999998</v>
      </c>
      <c r="AS105" s="66">
        <v>0.2</v>
      </c>
      <c r="AT105" s="62" cm="1">
        <f t="array" ref="AT105">IFERROR(ROUND(IF(AL105="Continua",AO105*_xlfn.IFS(AS105=100%,1,AS105=20%,5,AS105=50%,2),IF(AL105="Batch",IF(AM105="M",30,IF(AM105="Q",15,7))*AO105)),0),"")</f>
        <v>11</v>
      </c>
      <c r="AU105" s="62">
        <f t="shared" si="23"/>
        <v>20</v>
      </c>
      <c r="AV105" s="62">
        <f t="shared" si="24"/>
        <v>11</v>
      </c>
      <c r="AW105" s="62" t="s">
        <v>629</v>
      </c>
      <c r="AX105" s="62">
        <v>1</v>
      </c>
      <c r="AY105" s="67">
        <f ca="1">IFERROR(TODAY()-VLOOKUP(H105,[4]IDEF!$A$6:$H$1602,8,FALSE),"S/D")</f>
        <v>1877</v>
      </c>
      <c r="AZ105" s="62" t="str">
        <f>IFERROR(VLOOKUP(H105,'[4]Control Producción'!$B$13:$L$406,11,FALSE),"S/C")</f>
        <v>A</v>
      </c>
      <c r="BA105" s="62" t="str">
        <f t="shared" si="25"/>
        <v>SP- 06</v>
      </c>
      <c r="BB105" s="62" t="str">
        <f>IFERROR(VLOOKUP(I105,[4]Referencias!$A$2:$Z$800,26,FALSE),"")</f>
        <v>Señal Picada</v>
      </c>
      <c r="BC105" s="62"/>
      <c r="BD105" s="125" t="str">
        <f t="shared" si="16"/>
        <v>SP-33IC5087A</v>
      </c>
    </row>
    <row r="106" spans="1:56" ht="15" customHeight="1" x14ac:dyDescent="0.25">
      <c r="A106" s="62" t="s">
        <v>601</v>
      </c>
      <c r="B106" s="63">
        <v>45261</v>
      </c>
      <c r="C106" s="62" t="s">
        <v>602</v>
      </c>
      <c r="D106" s="62" t="s">
        <v>603</v>
      </c>
      <c r="E106" s="62" t="str">
        <f>IFERROR(VLOOKUP(H106,[4]Referencias!$A$2:$F$671,6,FALSE),"")</f>
        <v>SP- 06</v>
      </c>
      <c r="F106" s="62">
        <f>IFERROR(VLOOKUP(I106,[4]Referencias!$A$2:$T$800,20,FALSE),"")</f>
        <v>222052</v>
      </c>
      <c r="G106" s="62" t="s">
        <v>604</v>
      </c>
      <c r="H106" s="62" t="s">
        <v>136</v>
      </c>
      <c r="I106" s="62" t="s">
        <v>136</v>
      </c>
      <c r="J106" s="62"/>
      <c r="K106" s="62" t="s">
        <v>605</v>
      </c>
      <c r="L106" s="62" t="str">
        <f>IFERROR(VLOOKUP(M106,[4]Referencias!$X$2:$Y$139,2,FALSE),"")</f>
        <v>Inhibidor de incrustaciones</v>
      </c>
      <c r="M106" s="62" t="s">
        <v>614</v>
      </c>
      <c r="N106" s="62">
        <f>IFERROR(VLOOKUP(M106,[4]Referencias!$K$2:$L$138,2,FALSE),"")</f>
        <v>50601018</v>
      </c>
      <c r="O106" s="62">
        <f>IFERROR(VLOOKUP(I106,'[4]Control Producción'!$B$13:$L$408,4,FALSE),0)</f>
        <v>150.69999999999999</v>
      </c>
      <c r="P106" s="62">
        <f>IFERROR(VLOOKUP(I106,'[4]Control Producción'!$B$13:$L$408,5,FALSE),0)</f>
        <v>1.3560000000000001</v>
      </c>
      <c r="Q106" s="62">
        <f>IFERROR(VLOOKUP(I106,'[4]Control Producción'!$B$13:$L$408,7,FALSE),0)</f>
        <v>149.34399999999999</v>
      </c>
      <c r="R106" s="62">
        <f>IFERROR(VLOOKUP(I106,'[4]Control Producción'!$B$13:$L$408,8,FALSE),0)</f>
        <v>200</v>
      </c>
      <c r="S106" s="62">
        <f t="shared" si="17"/>
        <v>1.64</v>
      </c>
      <c r="T106" s="62">
        <v>11</v>
      </c>
      <c r="U106" s="62" t="s">
        <v>606</v>
      </c>
      <c r="V106" s="62" t="s">
        <v>607</v>
      </c>
      <c r="W106" s="62">
        <f t="shared" si="26"/>
        <v>29</v>
      </c>
      <c r="X106" s="62">
        <f>+_xlfn.IFS(BC106="p",0,AL106="Continua",'CM 4600011377 (Producto)'!$H$13,AL106="Batch",VLOOKUP(BD106,'BATCH Total'!$K$2:$M$600,3,FALSE))</f>
        <v>0</v>
      </c>
      <c r="Y106" s="62">
        <f t="shared" si="18"/>
        <v>47.559999999999995</v>
      </c>
      <c r="Z106" s="64">
        <f>+IFERROR(IF(BC106="P",0,IF(V106="continua",VLOOKUP(BD106,'KPI Aplicaciones'!$A$9:$H$177,6,FALSE),S106*X106)),0)</f>
        <v>0</v>
      </c>
      <c r="AA106" s="64">
        <f t="shared" si="19"/>
        <v>0</v>
      </c>
      <c r="AB106" s="65">
        <v>41676</v>
      </c>
      <c r="AC106" s="62" t="s">
        <v>608</v>
      </c>
      <c r="AD106" s="65">
        <v>44012</v>
      </c>
      <c r="AE106" s="62" t="s">
        <v>613</v>
      </c>
      <c r="AF106" s="62" t="s">
        <v>609</v>
      </c>
      <c r="AG106" s="62"/>
      <c r="AH106" s="62"/>
      <c r="AI106" s="62"/>
      <c r="AJ106" s="62"/>
      <c r="AK106" s="62" t="str">
        <f>IFERROR(VLOOKUP(I106,'[4]Control Producción'!$B$13:$K$406,10,FALSE),"")</f>
        <v>Electro Sumergible</v>
      </c>
      <c r="AL106" s="62" t="str">
        <f t="shared" si="27"/>
        <v>Continua</v>
      </c>
      <c r="AM106" s="62" t="s">
        <v>610</v>
      </c>
      <c r="AN106" s="62" t="s">
        <v>615</v>
      </c>
      <c r="AO106" s="62">
        <f>_xlfn.IFS(L106="Inhibidor de corrosión",T106*Q106/1000,L106="Inhibidor de incrustaciones",T106*Q106/1000,L106="Biocida",T106*Q106/1000,L106="Inhibidor de corrosión/incrustaciones",T106*Q106/1000,L106="Inhibidor de parafinas y asfaltenos",T106*P106/1000,L106="Inhibidor de parafinas",T106*P106/1000,L106="Inhibidor de asfaltenos",T106*P106/1000,L106="Reductor de fricción",T106*P106/1000,L106="Encapsulado",0,L106="Inhibidor de hidratos",VLOOKUP(I106,[4]Intermedia!$B$485:$E$502,4,FALSE),L106="Secuestrante de sulfhídrico",VLOOKUP(I106,[4]Intermedia!$B$485:$E$502,4,FALSE))</f>
        <v>1.6427839999999998</v>
      </c>
      <c r="AP106" s="62">
        <f t="shared" si="20"/>
        <v>1.64</v>
      </c>
      <c r="AQ106" s="62">
        <f t="shared" si="21"/>
        <v>20</v>
      </c>
      <c r="AR106" s="62">
        <f t="shared" si="22"/>
        <v>1.64</v>
      </c>
      <c r="AS106" s="66">
        <v>0.2</v>
      </c>
      <c r="AT106" s="62" cm="1">
        <f t="array" ref="AT106">IFERROR(ROUND(IF(AL106="Continua",AO106*_xlfn.IFS(AS106=100%,1,AS106=20%,5,AS106=50%,2),IF(AL106="Batch",IF(AM106="M",30,IF(AM106="Q",15,7))*AO106)),0),"")</f>
        <v>8</v>
      </c>
      <c r="AU106" s="62">
        <f t="shared" si="23"/>
        <v>20</v>
      </c>
      <c r="AV106" s="62">
        <f t="shared" si="24"/>
        <v>8</v>
      </c>
      <c r="AW106" s="62" t="s">
        <v>623</v>
      </c>
      <c r="AX106" s="62">
        <v>1</v>
      </c>
      <c r="AY106" s="67" t="str">
        <f ca="1">IFERROR(TODAY()-VLOOKUP(H106,[4]IDEF!$A$6:$H$1602,8,FALSE),"S/D")</f>
        <v>S/D</v>
      </c>
      <c r="AZ106" s="62" t="str">
        <f>IFERROR(VLOOKUP(H106,'[4]Control Producción'!$B$13:$L$406,11,FALSE),"S/C")</f>
        <v>C</v>
      </c>
      <c r="BA106" s="62" t="str">
        <f t="shared" si="25"/>
        <v>SP- 06</v>
      </c>
      <c r="BB106" s="62" t="str">
        <f>IFERROR(VLOOKUP(I106,[4]Referencias!$A$2:$Z$800,26,FALSE),"")</f>
        <v>Señal Picada</v>
      </c>
      <c r="BC106" s="159" t="s">
        <v>1165</v>
      </c>
      <c r="BD106" s="125" t="str">
        <f t="shared" si="16"/>
        <v>SP-339aIC5087A</v>
      </c>
    </row>
    <row r="107" spans="1:56" ht="15" customHeight="1" x14ac:dyDescent="0.25">
      <c r="A107" s="62" t="s">
        <v>601</v>
      </c>
      <c r="B107" s="63">
        <v>45261</v>
      </c>
      <c r="C107" s="62" t="s">
        <v>602</v>
      </c>
      <c r="D107" s="62" t="s">
        <v>603</v>
      </c>
      <c r="E107" s="62" t="str">
        <f>IFERROR(VLOOKUP(H107,[4]Referencias!$A$2:$F$671,6,FALSE),"")</f>
        <v>SP- 06</v>
      </c>
      <c r="F107" s="62">
        <f>IFERROR(VLOOKUP(I107,[4]Referencias!$A$2:$T$800,20,FALSE),"")</f>
        <v>222052</v>
      </c>
      <c r="G107" s="62" t="s">
        <v>604</v>
      </c>
      <c r="H107" s="62" t="s">
        <v>105</v>
      </c>
      <c r="I107" s="62" t="s">
        <v>105</v>
      </c>
      <c r="J107" s="62"/>
      <c r="K107" s="62" t="s">
        <v>605</v>
      </c>
      <c r="L107" s="62" t="str">
        <f>IFERROR(VLOOKUP(M107,[4]Referencias!$X$2:$Y$139,2,FALSE),"")</f>
        <v>Inhibidor de incrustaciones</v>
      </c>
      <c r="M107" s="62" t="s">
        <v>695</v>
      </c>
      <c r="N107" s="62">
        <f>IFERROR(VLOOKUP(M107,[4]Referencias!$K$2:$L$138,2,FALSE),"")</f>
        <v>1000568102</v>
      </c>
      <c r="O107" s="62">
        <f>IFERROR(VLOOKUP(I107,'[4]Control Producción'!$B$13:$L$408,4,FALSE),0)</f>
        <v>31.2</v>
      </c>
      <c r="P107" s="62">
        <f>IFERROR(VLOOKUP(I107,'[4]Control Producción'!$B$13:$L$408,5,FALSE),0)</f>
        <v>1.31</v>
      </c>
      <c r="Q107" s="62">
        <f>IFERROR(VLOOKUP(I107,'[4]Control Producción'!$B$13:$L$408,7,FALSE),0)</f>
        <v>29.89</v>
      </c>
      <c r="R107" s="62">
        <f>IFERROR(VLOOKUP(I107,'[4]Control Producción'!$B$13:$L$408,8,FALSE),0)</f>
        <v>50</v>
      </c>
      <c r="S107" s="62">
        <f t="shared" si="17"/>
        <v>0.96</v>
      </c>
      <c r="T107" s="62">
        <v>32</v>
      </c>
      <c r="U107" s="62" t="s">
        <v>606</v>
      </c>
      <c r="V107" s="62" t="s">
        <v>607</v>
      </c>
      <c r="W107" s="62">
        <f t="shared" si="26"/>
        <v>29</v>
      </c>
      <c r="X107" s="62">
        <f>+_xlfn.IFS(BC107="p",0,AL107="Continua",'CM 4600011377 (Producto)'!$H$13,AL107="Batch",VLOOKUP(BD107,'BATCH Total'!$K$2:$M$600,3,FALSE))</f>
        <v>0</v>
      </c>
      <c r="Y107" s="62">
        <f t="shared" si="18"/>
        <v>27.84</v>
      </c>
      <c r="Z107" s="64">
        <f>+IFERROR(IF(BC107="P",0,IF(V107="continua",VLOOKUP(BD107,'KPI Aplicaciones'!$A$9:$H$177,6,FALSE),S107*X107)),0)</f>
        <v>0</v>
      </c>
      <c r="AA107" s="64">
        <f t="shared" si="19"/>
        <v>0</v>
      </c>
      <c r="AB107" s="65">
        <v>40058</v>
      </c>
      <c r="AC107" s="62" t="s">
        <v>608</v>
      </c>
      <c r="AD107" s="65">
        <v>43906</v>
      </c>
      <c r="AE107" s="62" t="s">
        <v>749</v>
      </c>
      <c r="AF107" s="62" t="s">
        <v>609</v>
      </c>
      <c r="AG107" s="62"/>
      <c r="AH107" s="62"/>
      <c r="AI107" s="62"/>
      <c r="AJ107" s="62"/>
      <c r="AK107" s="62" t="str">
        <f>IFERROR(VLOOKUP(I107,'[4]Control Producción'!$B$13:$K$406,10,FALSE),"")</f>
        <v>Bombeo Mecánico</v>
      </c>
      <c r="AL107" s="62" t="str">
        <f t="shared" si="27"/>
        <v>Continua</v>
      </c>
      <c r="AM107" s="62" t="s">
        <v>610</v>
      </c>
      <c r="AN107" s="62" t="s">
        <v>611</v>
      </c>
      <c r="AO107" s="62">
        <f>_xlfn.IFS(L107="Inhibidor de corrosión",T107*Q107/1000,L107="Inhibidor de incrustaciones",T107*Q107/1000,L107="Biocida",T107*Q107/1000,L107="Inhibidor de corrosión/incrustaciones",T107*Q107/1000,L107="Inhibidor de parafinas y asfaltenos",T107*P107/1000,L107="Inhibidor de parafinas",T107*P107/1000,L107="Inhibidor de asfaltenos",T107*P107/1000,L107="Reductor de fricción",T107*P107/1000,L107="Encapsulado",0,L107="Inhibidor de hidratos",VLOOKUP(I107,[4]Intermedia!$B$485:$E$502,4,FALSE),L107="Secuestrante de sulfhídrico",VLOOKUP(I107,[4]Intermedia!$B$485:$E$502,4,FALSE))</f>
        <v>0.95648</v>
      </c>
      <c r="AP107" s="62">
        <f t="shared" si="20"/>
        <v>0.96</v>
      </c>
      <c r="AQ107" s="62">
        <f t="shared" si="21"/>
        <v>20</v>
      </c>
      <c r="AR107" s="62">
        <f t="shared" si="22"/>
        <v>0.96</v>
      </c>
      <c r="AS107" s="66">
        <v>0.2</v>
      </c>
      <c r="AT107" s="62" cm="1">
        <f t="array" ref="AT107">IFERROR(ROUND(IF(AL107="Continua",AO107*_xlfn.IFS(AS107=100%,1,AS107=20%,5,AS107=50%,2),IF(AL107="Batch",IF(AM107="M",30,IF(AM107="Q",15,7))*AO107)),0),"")</f>
        <v>5</v>
      </c>
      <c r="AU107" s="62">
        <f t="shared" si="23"/>
        <v>20</v>
      </c>
      <c r="AV107" s="62">
        <f t="shared" si="24"/>
        <v>5</v>
      </c>
      <c r="AW107" s="62" t="s">
        <v>629</v>
      </c>
      <c r="AX107" s="62">
        <v>1</v>
      </c>
      <c r="AY107" s="67">
        <f ca="1">IFERROR(TODAY()-VLOOKUP(H107,[4]IDEF!$A$6:$H$1602,8,FALSE),"S/D")</f>
        <v>2583</v>
      </c>
      <c r="AZ107" s="62" t="str">
        <f>IFERROR(VLOOKUP(H107,'[4]Control Producción'!$B$13:$L$406,11,FALSE),"S/C")</f>
        <v>B</v>
      </c>
      <c r="BA107" s="62" t="str">
        <f t="shared" si="25"/>
        <v>SP- 06</v>
      </c>
      <c r="BB107" s="62" t="str">
        <f>IFERROR(VLOOKUP(I107,[4]Referencias!$A$2:$Z$800,26,FALSE),"")</f>
        <v>Señal Picada</v>
      </c>
      <c r="BC107" s="159" t="s">
        <v>981</v>
      </c>
      <c r="BD107" s="125" t="str">
        <f t="shared" si="16"/>
        <v>SP-355aIC5091</v>
      </c>
    </row>
    <row r="108" spans="1:56" ht="15" customHeight="1" x14ac:dyDescent="0.25">
      <c r="A108" s="62" t="s">
        <v>601</v>
      </c>
      <c r="B108" s="63">
        <v>45261</v>
      </c>
      <c r="C108" s="62" t="s">
        <v>602</v>
      </c>
      <c r="D108" s="62" t="s">
        <v>603</v>
      </c>
      <c r="E108" s="62" t="str">
        <f>IFERROR(VLOOKUP(H108,[4]Referencias!$A$2:$F$671,6,FALSE),"")</f>
        <v>SP- 06</v>
      </c>
      <c r="F108" s="62">
        <f>IFERROR(VLOOKUP(I108,[4]Referencias!$A$2:$T$800,20,FALSE),"")</f>
        <v>222052</v>
      </c>
      <c r="G108" s="62" t="s">
        <v>616</v>
      </c>
      <c r="H108" s="62" t="s">
        <v>105</v>
      </c>
      <c r="I108" s="62" t="s">
        <v>105</v>
      </c>
      <c r="J108" s="62"/>
      <c r="K108" s="62" t="s">
        <v>618</v>
      </c>
      <c r="L108" s="62" t="str">
        <f>IFERROR(VLOOKUP(M108,[4]Referencias!$X$2:$Y$139,2,FALSE),"")</f>
        <v>Reductor de fricción</v>
      </c>
      <c r="M108" s="62" t="s">
        <v>631</v>
      </c>
      <c r="N108" s="62">
        <f>IFERROR(VLOOKUP(M108,[4]Referencias!$K$2:$L$138,2,FALSE),"")</f>
        <v>50600814</v>
      </c>
      <c r="O108" s="62">
        <f>IFERROR(VLOOKUP(I108,'[4]Control Producción'!$B$13:$L$408,4,FALSE),0)</f>
        <v>31.2</v>
      </c>
      <c r="P108" s="62">
        <f>IFERROR(VLOOKUP(I108,'[4]Control Producción'!$B$13:$L$408,5,FALSE),0)</f>
        <v>1.31</v>
      </c>
      <c r="Q108" s="62">
        <f>IFERROR(VLOOKUP(I108,'[4]Control Producción'!$B$13:$L$408,7,FALSE),0)</f>
        <v>29.89</v>
      </c>
      <c r="R108" s="62">
        <f>IFERROR(VLOOKUP(I108,'[4]Control Producción'!$B$13:$L$408,8,FALSE),0)</f>
        <v>50</v>
      </c>
      <c r="S108" s="62">
        <f t="shared" si="17"/>
        <v>5.9</v>
      </c>
      <c r="T108" s="62">
        <v>4500</v>
      </c>
      <c r="U108" s="62" t="s">
        <v>632</v>
      </c>
      <c r="V108" s="62" t="s">
        <v>607</v>
      </c>
      <c r="W108" s="62">
        <f t="shared" si="26"/>
        <v>29</v>
      </c>
      <c r="X108" s="62">
        <f>+_xlfn.IFS(BC108="p",0,AL108="Continua",'CM 4600011377 (Producto)'!$H$13,AL108="Batch",VLOOKUP(BD108,'BATCH Total'!$K$2:$M$600,3,FALSE))</f>
        <v>0</v>
      </c>
      <c r="Y108" s="62">
        <f t="shared" si="18"/>
        <v>171.10000000000002</v>
      </c>
      <c r="Z108" s="64">
        <f>+IFERROR(IF(BC108="P",0,IF(V108="continua",VLOOKUP(BD108,'KPI Aplicaciones'!$A$9:$H$177,6,FALSE),S108*X108)),0)</f>
        <v>0</v>
      </c>
      <c r="AA108" s="64">
        <f t="shared" si="19"/>
        <v>0</v>
      </c>
      <c r="AB108" s="65">
        <v>43364</v>
      </c>
      <c r="AC108" s="62" t="s">
        <v>608</v>
      </c>
      <c r="AD108" s="65">
        <v>43906</v>
      </c>
      <c r="AE108" s="62" t="s">
        <v>749</v>
      </c>
      <c r="AF108" s="62" t="s">
        <v>609</v>
      </c>
      <c r="AG108" s="62"/>
      <c r="AH108" s="62"/>
      <c r="AI108" s="62"/>
      <c r="AJ108" s="62"/>
      <c r="AK108" s="62" t="str">
        <f>IFERROR(VLOOKUP(I108,'[4]Control Producción'!$B$13:$K$406,10,FALSE),"")</f>
        <v>Bombeo Mecánico</v>
      </c>
      <c r="AL108" s="62" t="str">
        <f t="shared" si="27"/>
        <v>Continua</v>
      </c>
      <c r="AM108" s="62" t="s">
        <v>610</v>
      </c>
      <c r="AN108" s="62" t="s">
        <v>622</v>
      </c>
      <c r="AO108" s="62">
        <f>_xlfn.IFS(L108="Inhibidor de corrosión",T108*Q108/1000,L108="Inhibidor de incrustaciones",T108*Q108/1000,L108="Biocida",T108*Q108/1000,L108="Inhibidor de corrosión/incrustaciones",T108*Q108/1000,L108="Inhibidor de parafinas y asfaltenos",T108*P108/1000,L108="Inhibidor de parafinas",T108*P108/1000,L108="Inhibidor de asfaltenos",T108*P108/1000,L108="Reductor de fricción",T108*P108/1000,L108="Encapsulado",0,L108="Inhibidor de hidratos",VLOOKUP(I108,[4]Intermedia!$B$485:$E$502,4,FALSE),L108="Secuestrante de sulfhídrico",VLOOKUP(I108,[4]Intermedia!$B$485:$E$502,4,FALSE))</f>
        <v>5.8949999999999996</v>
      </c>
      <c r="AP108" s="62">
        <f t="shared" si="20"/>
        <v>5.9</v>
      </c>
      <c r="AQ108" s="62">
        <f t="shared" si="21"/>
        <v>20</v>
      </c>
      <c r="AR108" s="62">
        <f t="shared" si="22"/>
        <v>5.9</v>
      </c>
      <c r="AS108" s="66">
        <v>1</v>
      </c>
      <c r="AT108" s="62" cm="1">
        <f t="array" ref="AT108">IFERROR(ROUND(IF(AL108="Continua",AO108*_xlfn.IFS(AS108=100%,1,AS108=20%,5,AS108=50%,2),IF(AL108="Batch",IF(AM108="M",30,IF(AM108="Q",15,7))*AO108)),0),"")</f>
        <v>6</v>
      </c>
      <c r="AU108" s="62">
        <f t="shared" si="23"/>
        <v>20</v>
      </c>
      <c r="AV108" s="62">
        <f t="shared" si="24"/>
        <v>6</v>
      </c>
      <c r="AW108" s="62" t="s">
        <v>629</v>
      </c>
      <c r="AX108" s="62">
        <v>2</v>
      </c>
      <c r="AY108" s="67">
        <f ca="1">IFERROR(TODAY()-VLOOKUP(H108,[4]IDEF!$A$6:$H$1602,8,FALSE),"S/D")</f>
        <v>2583</v>
      </c>
      <c r="AZ108" s="62" t="str">
        <f>IFERROR(VLOOKUP(H108,'[4]Control Producción'!$B$13:$L$406,11,FALSE),"S/C")</f>
        <v>B</v>
      </c>
      <c r="BA108" s="62" t="str">
        <f t="shared" si="25"/>
        <v>SP- 06</v>
      </c>
      <c r="BB108" s="62" t="str">
        <f>IFERROR(VLOOKUP(I108,[4]Referencias!$A$2:$Z$800,26,FALSE),"")</f>
        <v>Señal Picada</v>
      </c>
      <c r="BC108" s="159" t="s">
        <v>981</v>
      </c>
      <c r="BD108" s="125" t="str">
        <f t="shared" si="16"/>
        <v>SP-355aRFB790</v>
      </c>
    </row>
    <row r="109" spans="1:56" ht="15" customHeight="1" x14ac:dyDescent="0.25">
      <c r="A109" s="62" t="s">
        <v>601</v>
      </c>
      <c r="B109" s="63">
        <v>45261</v>
      </c>
      <c r="C109" s="62" t="s">
        <v>602</v>
      </c>
      <c r="D109" s="62" t="s">
        <v>603</v>
      </c>
      <c r="E109" s="62" t="str">
        <f>IFERROR(VLOOKUP(H109,[4]Referencias!$A$2:$F$671,6,FALSE),"")</f>
        <v>SP- 06</v>
      </c>
      <c r="F109" s="62">
        <f>IFERROR(VLOOKUP(I109,[4]Referencias!$A$2:$T$800,20,FALSE),"")</f>
        <v>222052</v>
      </c>
      <c r="G109" s="62" t="s">
        <v>616</v>
      </c>
      <c r="H109" s="62" t="s">
        <v>201</v>
      </c>
      <c r="I109" s="62" t="s">
        <v>201</v>
      </c>
      <c r="J109" s="62"/>
      <c r="K109" s="62" t="s">
        <v>618</v>
      </c>
      <c r="L109" s="62" t="str">
        <f>IFERROR(VLOOKUP(M109,[4]Referencias!$X$2:$Y$139,2,FALSE),"")</f>
        <v>Reductor de fricción</v>
      </c>
      <c r="M109" s="62" t="s">
        <v>631</v>
      </c>
      <c r="N109" s="62">
        <f>IFERROR(VLOOKUP(M109,[4]Referencias!$K$2:$L$138,2,FALSE),"")</f>
        <v>50600814</v>
      </c>
      <c r="O109" s="62">
        <f>IFERROR(VLOOKUP(I109,'[4]Control Producción'!$B$13:$L$408,4,FALSE),0)</f>
        <v>160.1</v>
      </c>
      <c r="P109" s="62">
        <f>IFERROR(VLOOKUP(I109,'[4]Control Producción'!$B$13:$L$408,5,FALSE),0)</f>
        <v>0.752</v>
      </c>
      <c r="Q109" s="62">
        <f>IFERROR(VLOOKUP(I109,'[4]Control Producción'!$B$13:$L$408,7,FALSE),0)</f>
        <v>159.34800000000001</v>
      </c>
      <c r="R109" s="62">
        <f>IFERROR(VLOOKUP(I109,'[4]Control Producción'!$B$13:$L$408,8,FALSE),0)</f>
        <v>100</v>
      </c>
      <c r="S109" s="62">
        <f t="shared" si="17"/>
        <v>6.02</v>
      </c>
      <c r="T109" s="62">
        <v>8000</v>
      </c>
      <c r="U109" s="62" t="s">
        <v>632</v>
      </c>
      <c r="V109" s="62" t="s">
        <v>607</v>
      </c>
      <c r="W109" s="62">
        <f t="shared" si="26"/>
        <v>29</v>
      </c>
      <c r="X109" s="62">
        <f>+_xlfn.IFS(BC109="p",0,AL109="Continua",'CM 4600011377 (Producto)'!$H$13,AL109="Batch",VLOOKUP(BD109,'BATCH Total'!$K$2:$M$600,3,FALSE))</f>
        <v>29</v>
      </c>
      <c r="Y109" s="62">
        <f t="shared" si="18"/>
        <v>174.57999999999998</v>
      </c>
      <c r="Z109" s="64">
        <f>+IFERROR(IF(BC109="P",0,IF(V109="continua",VLOOKUP(BD109,'KPI Aplicaciones'!$A$9:$H$177,6,FALSE),S109*X109)),0)</f>
        <v>175.11538461538461</v>
      </c>
      <c r="AA109" s="64">
        <f t="shared" si="19"/>
        <v>175.12</v>
      </c>
      <c r="AB109" s="65">
        <v>43972</v>
      </c>
      <c r="AC109" s="62" t="s">
        <v>608</v>
      </c>
      <c r="AD109" s="65">
        <v>45037</v>
      </c>
      <c r="AE109" s="62" t="s">
        <v>1021</v>
      </c>
      <c r="AF109" s="62" t="s">
        <v>609</v>
      </c>
      <c r="AG109" s="62"/>
      <c r="AH109" s="62"/>
      <c r="AI109" s="62"/>
      <c r="AJ109" s="62"/>
      <c r="AK109" s="62" t="str">
        <f>IFERROR(VLOOKUP(I109,'[4]Control Producción'!$B$13:$K$406,10,FALSE),"")</f>
        <v>Cavidad Progresiva</v>
      </c>
      <c r="AL109" s="62" t="str">
        <f t="shared" si="27"/>
        <v>Continua</v>
      </c>
      <c r="AM109" s="62" t="s">
        <v>610</v>
      </c>
      <c r="AN109" s="62" t="s">
        <v>622</v>
      </c>
      <c r="AO109" s="62">
        <f>_xlfn.IFS(L109="Inhibidor de corrosión",T109*Q109/1000,L109="Inhibidor de incrustaciones",T109*Q109/1000,L109="Biocida",T109*Q109/1000,L109="Inhibidor de corrosión/incrustaciones",T109*Q109/1000,L109="Inhibidor de parafinas y asfaltenos",T109*P109/1000,L109="Inhibidor de parafinas",T109*P109/1000,L109="Inhibidor de asfaltenos",T109*P109/1000,L109="Reductor de fricción",T109*P109/1000,L109="Encapsulado",0,L109="Inhibidor de hidratos",VLOOKUP(I109,[4]Intermedia!$B$485:$E$502,4,FALSE),L109="Secuestrante de sulfhídrico",VLOOKUP(I109,[4]Intermedia!$B$485:$E$502,4,FALSE))</f>
        <v>6.016</v>
      </c>
      <c r="AP109" s="62">
        <f t="shared" si="20"/>
        <v>6.02</v>
      </c>
      <c r="AQ109" s="62">
        <f t="shared" si="21"/>
        <v>20</v>
      </c>
      <c r="AR109" s="62">
        <f t="shared" si="22"/>
        <v>6.02</v>
      </c>
      <c r="AS109" s="66">
        <v>1</v>
      </c>
      <c r="AT109" s="62" cm="1">
        <f t="array" ref="AT109">IFERROR(ROUND(IF(AL109="Continua",AO109*_xlfn.IFS(AS109=100%,1,AS109=20%,5,AS109=50%,2),IF(AL109="Batch",IF(AM109="M",30,IF(AM109="Q",15,7))*AO109)),0),"")</f>
        <v>6</v>
      </c>
      <c r="AU109" s="62">
        <f t="shared" si="23"/>
        <v>20</v>
      </c>
      <c r="AV109" s="62">
        <f t="shared" si="24"/>
        <v>6</v>
      </c>
      <c r="AW109" s="62" t="s">
        <v>629</v>
      </c>
      <c r="AX109" s="62">
        <v>1</v>
      </c>
      <c r="AY109" s="67">
        <f ca="1">IFERROR(TODAY()-VLOOKUP(H109,[4]IDEF!$A$6:$H$1602,8,FALSE),"S/D")</f>
        <v>2234</v>
      </c>
      <c r="AZ109" s="62" t="str">
        <f>IFERROR(VLOOKUP(H109,'[4]Control Producción'!$B$13:$L$406,11,FALSE),"S/C")</f>
        <v>C</v>
      </c>
      <c r="BA109" s="62" t="str">
        <f t="shared" si="25"/>
        <v>SP- 06</v>
      </c>
      <c r="BB109" s="62" t="str">
        <f>IFERROR(VLOOKUP(I109,[4]Referencias!$A$2:$Z$800,26,FALSE),"")</f>
        <v>Señal Picada</v>
      </c>
      <c r="BC109" s="62"/>
      <c r="BD109" s="125" t="str">
        <f t="shared" si="16"/>
        <v>SP-361aRFB790</v>
      </c>
    </row>
    <row r="110" spans="1:56" x14ac:dyDescent="0.25">
      <c r="A110" s="62" t="s">
        <v>601</v>
      </c>
      <c r="B110" s="63">
        <v>45261</v>
      </c>
      <c r="C110" s="62" t="s">
        <v>602</v>
      </c>
      <c r="D110" s="62" t="s">
        <v>603</v>
      </c>
      <c r="E110" s="62" t="str">
        <f>IFERROR(VLOOKUP(H110,[4]Referencias!$A$2:$F$671,6,FALSE),"")</f>
        <v>SP- 06</v>
      </c>
      <c r="F110" s="62">
        <f>IFERROR(VLOOKUP(I110,[4]Referencias!$A$2:$T$800,20,FALSE),"")</f>
        <v>222052</v>
      </c>
      <c r="G110" s="62" t="s">
        <v>616</v>
      </c>
      <c r="H110" s="62" t="s">
        <v>243</v>
      </c>
      <c r="I110" s="62" t="s">
        <v>243</v>
      </c>
      <c r="J110" s="62"/>
      <c r="K110" s="62" t="s">
        <v>618</v>
      </c>
      <c r="L110" s="62" t="str">
        <f>IFERROR(VLOOKUP(M110,[4]Referencias!$X$2:$Y$139,2,FALSE),"")</f>
        <v>Reductor de fricción</v>
      </c>
      <c r="M110" s="62" t="s">
        <v>631</v>
      </c>
      <c r="N110" s="62">
        <f>IFERROR(VLOOKUP(M110,[4]Referencias!$K$2:$L$138,2,FALSE),"")</f>
        <v>50600814</v>
      </c>
      <c r="O110" s="62">
        <f>IFERROR(VLOOKUP(I110,'[4]Control Producción'!$B$13:$L$408,4,FALSE),0)</f>
        <v>12</v>
      </c>
      <c r="P110" s="62">
        <f>IFERROR(VLOOKUP(I110,'[4]Control Producción'!$B$13:$L$408,5,FALSE),0)</f>
        <v>1.44</v>
      </c>
      <c r="Q110" s="62">
        <f>IFERROR(VLOOKUP(I110,'[4]Control Producción'!$B$13:$L$408,7,FALSE),0)</f>
        <v>10.56</v>
      </c>
      <c r="R110" s="62">
        <f>IFERROR(VLOOKUP(I110,'[4]Control Producción'!$B$13:$L$408,8,FALSE),0)</f>
        <v>50</v>
      </c>
      <c r="S110" s="62">
        <f t="shared" si="17"/>
        <v>3.02</v>
      </c>
      <c r="T110" s="62">
        <v>2100</v>
      </c>
      <c r="U110" s="62" t="s">
        <v>632</v>
      </c>
      <c r="V110" s="62" t="s">
        <v>607</v>
      </c>
      <c r="W110" s="62">
        <f t="shared" si="26"/>
        <v>29</v>
      </c>
      <c r="X110" s="62">
        <f>+_xlfn.IFS(BC110="p",0,AL110="Continua",'CM 4600011377 (Producto)'!$H$13,AL110="Batch",VLOOKUP(BD110,'BATCH Total'!$K$2:$M$600,3,FALSE))</f>
        <v>29</v>
      </c>
      <c r="Y110" s="62">
        <f t="shared" si="18"/>
        <v>87.58</v>
      </c>
      <c r="Z110" s="64">
        <f>+IFERROR(IF(BC110="P",0,IF(V110="continua",VLOOKUP(BD110,'KPI Aplicaciones'!$A$9:$H$177,6,FALSE),S110*X110)),0)</f>
        <v>201.88461538461539</v>
      </c>
      <c r="AA110" s="64">
        <f t="shared" si="19"/>
        <v>87.58</v>
      </c>
      <c r="AB110" s="65">
        <v>44012</v>
      </c>
      <c r="AC110" s="62" t="s">
        <v>608</v>
      </c>
      <c r="AD110" s="65">
        <v>44000</v>
      </c>
      <c r="AE110" s="62" t="s">
        <v>750</v>
      </c>
      <c r="AF110" s="62" t="s">
        <v>609</v>
      </c>
      <c r="AG110" s="62"/>
      <c r="AH110" s="62"/>
      <c r="AI110" s="62"/>
      <c r="AJ110" s="62"/>
      <c r="AK110" s="62" t="str">
        <f>IFERROR(VLOOKUP(I110,'[4]Control Producción'!$B$13:$K$406,10,FALSE),"")</f>
        <v>Cavidad Progresiva</v>
      </c>
      <c r="AL110" s="62" t="str">
        <f t="shared" si="27"/>
        <v>Continua</v>
      </c>
      <c r="AM110" s="62" t="s">
        <v>610</v>
      </c>
      <c r="AN110" s="62" t="s">
        <v>622</v>
      </c>
      <c r="AO110" s="62">
        <f>_xlfn.IFS(L110="Inhibidor de corrosión",T110*Q110/1000,L110="Inhibidor de incrustaciones",T110*Q110/1000,L110="Biocida",T110*Q110/1000,L110="Inhibidor de corrosión/incrustaciones",T110*Q110/1000,L110="Inhibidor de parafinas y asfaltenos",T110*P110/1000,L110="Inhibidor de parafinas",T110*P110/1000,L110="Inhibidor de asfaltenos",T110*P110/1000,L110="Reductor de fricción",T110*P110/1000,L110="Encapsulado",0,L110="Inhibidor de hidratos",VLOOKUP(I110,[4]Intermedia!$B$485:$E$502,4,FALSE),L110="Secuestrante de sulfhídrico",VLOOKUP(I110,[4]Intermedia!$B$485:$E$502,4,FALSE))</f>
        <v>3.024</v>
      </c>
      <c r="AP110" s="62">
        <f t="shared" si="20"/>
        <v>3.02</v>
      </c>
      <c r="AQ110" s="62">
        <f t="shared" si="21"/>
        <v>20</v>
      </c>
      <c r="AR110" s="62">
        <f t="shared" si="22"/>
        <v>3.02</v>
      </c>
      <c r="AS110" s="66">
        <v>1</v>
      </c>
      <c r="AT110" s="62" cm="1">
        <f t="array" ref="AT110">IFERROR(ROUND(IF(AL110="Continua",AO110*_xlfn.IFS(AS110=100%,1,AS110=20%,5,AS110=50%,2),IF(AL110="Batch",IF(AM110="M",30,IF(AM110="Q",15,7))*AO110)),0),"")</f>
        <v>3</v>
      </c>
      <c r="AU110" s="62">
        <f t="shared" si="23"/>
        <v>20</v>
      </c>
      <c r="AV110" s="62">
        <f t="shared" si="24"/>
        <v>3</v>
      </c>
      <c r="AW110" s="62" t="s">
        <v>629</v>
      </c>
      <c r="AX110" s="62">
        <v>1</v>
      </c>
      <c r="AY110" s="67">
        <f ca="1">IFERROR(TODAY()-VLOOKUP(H110,[4]IDEF!$A$6:$H$1602,8,FALSE),"S/D")</f>
        <v>1522</v>
      </c>
      <c r="AZ110" s="62" t="str">
        <f>IFERROR(VLOOKUP(H110,'[4]Control Producción'!$B$13:$L$406,11,FALSE),"S/C")</f>
        <v>A</v>
      </c>
      <c r="BA110" s="62" t="str">
        <f t="shared" si="25"/>
        <v>SP- 06</v>
      </c>
      <c r="BB110" s="62" t="str">
        <f>IFERROR(VLOOKUP(I110,[4]Referencias!$A$2:$Z$800,26,FALSE),"")</f>
        <v>Señal Picada</v>
      </c>
      <c r="BC110" s="62"/>
      <c r="BD110" s="125" t="str">
        <f t="shared" si="16"/>
        <v>SP-362aRFB790</v>
      </c>
    </row>
    <row r="111" spans="1:56" x14ac:dyDescent="0.25">
      <c r="A111" s="62" t="s">
        <v>601</v>
      </c>
      <c r="B111" s="63">
        <v>45261</v>
      </c>
      <c r="C111" s="62" t="s">
        <v>602</v>
      </c>
      <c r="D111" s="62" t="s">
        <v>603</v>
      </c>
      <c r="E111" s="62" t="str">
        <f>IFERROR(VLOOKUP(H111,[4]Referencias!$A$2:$F$671,6,FALSE),"")</f>
        <v>SP- 06</v>
      </c>
      <c r="F111" s="62">
        <f>IFERROR(VLOOKUP(I111,[4]Referencias!$A$2:$T$800,20,FALSE),"")</f>
        <v>222052</v>
      </c>
      <c r="G111" s="62" t="s">
        <v>604</v>
      </c>
      <c r="H111" s="62" t="s">
        <v>751</v>
      </c>
      <c r="I111" s="62" t="s">
        <v>751</v>
      </c>
      <c r="J111" s="62"/>
      <c r="K111" s="62" t="s">
        <v>605</v>
      </c>
      <c r="L111" s="62" t="str">
        <f>IFERROR(VLOOKUP(M111,[4]Referencias!$X$2:$Y$139,2,FALSE),"")</f>
        <v>Encapsulado</v>
      </c>
      <c r="M111" s="62" t="s">
        <v>707</v>
      </c>
      <c r="N111" s="62" t="str">
        <f>IFERROR(VLOOKUP(M111,[4]Referencias!$K$2:$L$138,2,FALSE),"")</f>
        <v/>
      </c>
      <c r="O111" s="62">
        <f>IFERROR(VLOOKUP(I111,'[4]Control Producción'!$B$13:$L$408,4,FALSE),0)</f>
        <v>148.1</v>
      </c>
      <c r="P111" s="62">
        <f>IFERROR(VLOOKUP(I111,'[4]Control Producción'!$B$13:$L$408,5,FALSE),0)</f>
        <v>2.2210000000000001</v>
      </c>
      <c r="Q111" s="62">
        <f>IFERROR(VLOOKUP(I111,'[4]Control Producción'!$B$13:$L$408,7,FALSE),0)</f>
        <v>145.87899999999999</v>
      </c>
      <c r="R111" s="62">
        <f>IFERROR(VLOOKUP(I111,'[4]Control Producción'!$B$13:$L$408,8,FALSE),0)</f>
        <v>100</v>
      </c>
      <c r="S111" s="62">
        <f t="shared" si="17"/>
        <v>0</v>
      </c>
      <c r="T111" s="62">
        <v>0</v>
      </c>
      <c r="U111" s="62" t="s">
        <v>708</v>
      </c>
      <c r="V111" s="62" t="s">
        <v>607</v>
      </c>
      <c r="W111" s="62">
        <f t="shared" si="26"/>
        <v>29</v>
      </c>
      <c r="X111" s="62">
        <f>+_xlfn.IFS(BC111="p",0,AL111="Continua",'CM 4600011377 (Producto)'!$H$13,AL111="Batch",VLOOKUP(BD111,'BATCH Total'!$K$2:$M$600,3,FALSE))</f>
        <v>29</v>
      </c>
      <c r="Y111" s="62">
        <f t="shared" si="18"/>
        <v>0</v>
      </c>
      <c r="Z111" s="64">
        <f>+IFERROR(IF(BC111="P",0,IF(V111="continua",VLOOKUP(BD111,'KPI Aplicaciones'!$A$9:$H$177,6,FALSE),S111*X111)),0)</f>
        <v>0</v>
      </c>
      <c r="AA111" s="64" t="str">
        <f t="shared" si="19"/>
        <v/>
      </c>
      <c r="AB111" s="65">
        <v>42698</v>
      </c>
      <c r="AC111" s="62" t="s">
        <v>608</v>
      </c>
      <c r="AD111" s="65">
        <v>42691</v>
      </c>
      <c r="AE111" s="69" t="s">
        <v>752</v>
      </c>
      <c r="AF111" s="62"/>
      <c r="AG111" s="62" t="s">
        <v>710</v>
      </c>
      <c r="AH111" s="62">
        <v>1</v>
      </c>
      <c r="AI111" s="65">
        <v>42698</v>
      </c>
      <c r="AJ111" s="62"/>
      <c r="AK111" s="62" t="str">
        <f>IFERROR(VLOOKUP(I111,'[4]Control Producción'!$B$13:$K$406,10,FALSE),"")</f>
        <v>Electro Sumergible</v>
      </c>
      <c r="AL111" s="62" t="str">
        <f t="shared" si="27"/>
        <v>Continua</v>
      </c>
      <c r="AM111" s="62" t="s">
        <v>610</v>
      </c>
      <c r="AN111" s="62" t="s">
        <v>711</v>
      </c>
      <c r="AO111" s="62">
        <f>_xlfn.IFS(L111="Inhibidor de corrosión",T111*Q111/1000,L111="Inhibidor de incrustaciones",T111*Q111/1000,L111="Biocida",T111*Q111/1000,L111="Inhibidor de corrosión/incrustaciones",T111*Q111/1000,L111="Inhibidor de parafinas y asfaltenos",T111*P111/1000,L111="Inhibidor de parafinas",T111*P111/1000,L111="Inhibidor de asfaltenos",T111*P111/1000,L111="Reductor de fricción",T111*P111/1000,L111="Encapsulado",0,L111="Inhibidor de hidratos",VLOOKUP(I111,[4]Intermedia!$B$485:$E$502,4,FALSE),L111="Secuestrante de sulfhídrico",VLOOKUP(I111,[4]Intermedia!$B$485:$E$502,4,FALSE))</f>
        <v>0</v>
      </c>
      <c r="AP111" s="62">
        <f t="shared" si="20"/>
        <v>0</v>
      </c>
      <c r="AQ111" s="62">
        <f t="shared" si="21"/>
        <v>20</v>
      </c>
      <c r="AR111" s="62">
        <f t="shared" si="22"/>
        <v>0</v>
      </c>
      <c r="AS111" s="66">
        <v>0.2</v>
      </c>
      <c r="AT111" s="62" cm="1">
        <f t="array" ref="AT111">IFERROR(ROUND(IF(AL111="Continua",AO111*_xlfn.IFS(AS111=100%,1,AS111=20%,5,AS111=50%,2),IF(AL111="Batch",IF(AM111="M",30,IF(AM111="Q",15,7))*AO111)),0),"")</f>
        <v>0</v>
      </c>
      <c r="AU111" s="62">
        <f t="shared" si="23"/>
        <v>20</v>
      </c>
      <c r="AV111" s="62">
        <f t="shared" si="24"/>
        <v>0</v>
      </c>
      <c r="AW111" s="62" t="s">
        <v>629</v>
      </c>
      <c r="AX111" s="62">
        <v>1</v>
      </c>
      <c r="AY111" s="67">
        <f ca="1">IFERROR(TODAY()-VLOOKUP(H111,[4]IDEF!$A$6:$H$1602,8,FALSE),"S/D")</f>
        <v>2619</v>
      </c>
      <c r="AZ111" s="62" t="str">
        <f>IFERROR(VLOOKUP(H111,'[4]Control Producción'!$B$13:$L$406,11,FALSE),"S/C")</f>
        <v>A</v>
      </c>
      <c r="BA111" s="62" t="str">
        <f t="shared" si="25"/>
        <v>SP- 06</v>
      </c>
      <c r="BB111" s="62" t="str">
        <f>IFERROR(VLOOKUP(I111,[4]Referencias!$A$2:$Z$800,26,FALSE),"")</f>
        <v>Señal Picada</v>
      </c>
      <c r="BC111" s="62"/>
      <c r="BD111" s="125" t="str">
        <f t="shared" si="16"/>
        <v>SP-366aEncapsulado</v>
      </c>
    </row>
    <row r="112" spans="1:56" ht="15" customHeight="1" x14ac:dyDescent="0.25">
      <c r="A112" s="62" t="s">
        <v>601</v>
      </c>
      <c r="B112" s="63">
        <v>45261</v>
      </c>
      <c r="C112" s="62" t="s">
        <v>602</v>
      </c>
      <c r="D112" s="62" t="s">
        <v>603</v>
      </c>
      <c r="E112" s="62" t="str">
        <f>IFERROR(VLOOKUP(H112,[4]Referencias!$A$2:$F$671,6,FALSE),"")</f>
        <v>SP- 06</v>
      </c>
      <c r="F112" s="62">
        <f>IFERROR(VLOOKUP(I112,[4]Referencias!$A$2:$T$800,20,FALSE),"")</f>
        <v>222052</v>
      </c>
      <c r="G112" s="62" t="s">
        <v>604</v>
      </c>
      <c r="H112" s="62" t="s">
        <v>753</v>
      </c>
      <c r="I112" s="62" t="s">
        <v>753</v>
      </c>
      <c r="J112" s="62"/>
      <c r="K112" s="62" t="s">
        <v>605</v>
      </c>
      <c r="L112" s="62" t="str">
        <f>IFERROR(VLOOKUP(M112,[4]Referencias!$X$2:$Y$139,2,FALSE),"")</f>
        <v>Inhibidor de corrosión/Incrustaciones</v>
      </c>
      <c r="M112" s="62" t="s">
        <v>658</v>
      </c>
      <c r="N112" s="62">
        <f>IFERROR(VLOOKUP(M112,[4]Referencias!$K$2:$L$138,2,FALSE),"")</f>
        <v>50695199</v>
      </c>
      <c r="O112" s="62">
        <f>IFERROR(VLOOKUP(I112,'[4]Control Producción'!$B$13:$L$408,4,FALSE),0)</f>
        <v>223.1</v>
      </c>
      <c r="P112" s="62">
        <f>IFERROR(VLOOKUP(I112,'[4]Control Producción'!$B$13:$L$408,5,FALSE),0)</f>
        <v>1.4279999999999999</v>
      </c>
      <c r="Q112" s="62">
        <f>IFERROR(VLOOKUP(I112,'[4]Control Producción'!$B$13:$L$408,7,FALSE),0)</f>
        <v>221.672</v>
      </c>
      <c r="R112" s="62">
        <f>IFERROR(VLOOKUP(I112,'[4]Control Producción'!$B$13:$L$408,8,FALSE),0)</f>
        <v>200</v>
      </c>
      <c r="S112" s="62">
        <f t="shared" si="17"/>
        <v>7.32</v>
      </c>
      <c r="T112" s="62">
        <v>33</v>
      </c>
      <c r="U112" s="62" t="s">
        <v>606</v>
      </c>
      <c r="V112" s="62" t="s">
        <v>607</v>
      </c>
      <c r="W112" s="62">
        <f t="shared" si="26"/>
        <v>29</v>
      </c>
      <c r="X112" s="62">
        <f>+_xlfn.IFS(BC112="p",0,AL112="Continua",'CM 4600011377 (Producto)'!$H$13,AL112="Batch",VLOOKUP(BD112,'BATCH Total'!$K$2:$M$600,3,FALSE))</f>
        <v>29</v>
      </c>
      <c r="Y112" s="62">
        <f t="shared" si="18"/>
        <v>212.28</v>
      </c>
      <c r="Z112" s="64">
        <f>+IFERROR(IF(BC112="P",0,IF(V112="continua",VLOOKUP(BD112,'KPI Aplicaciones'!$A$9:$H$177,6,FALSE),S112*X112)),0)</f>
        <v>167.04</v>
      </c>
      <c r="AA112" s="64">
        <f t="shared" si="19"/>
        <v>167.04</v>
      </c>
      <c r="AB112" s="65">
        <v>42587</v>
      </c>
      <c r="AC112" s="62" t="s">
        <v>608</v>
      </c>
      <c r="AD112" s="65">
        <v>43893</v>
      </c>
      <c r="AE112" s="62" t="s">
        <v>754</v>
      </c>
      <c r="AF112" s="62" t="s">
        <v>609</v>
      </c>
      <c r="AG112" s="62"/>
      <c r="AH112" s="62"/>
      <c r="AI112" s="62"/>
      <c r="AJ112" s="62"/>
      <c r="AK112" s="62" t="str">
        <f>IFERROR(VLOOKUP(I112,'[4]Control Producción'!$B$13:$K$406,10,FALSE),"")</f>
        <v>Electro Sumergible</v>
      </c>
      <c r="AL112" s="62" t="str">
        <f t="shared" si="27"/>
        <v>Continua</v>
      </c>
      <c r="AM112" s="62" t="s">
        <v>610</v>
      </c>
      <c r="AN112" s="62" t="s">
        <v>615</v>
      </c>
      <c r="AO112" s="62">
        <f>_xlfn.IFS(L112="Inhibidor de corrosión",T112*Q112/1000,L112="Inhibidor de incrustaciones",T112*Q112/1000,L112="Biocida",T112*Q112/1000,L112="Inhibidor de corrosión/incrustaciones",T112*Q112/1000,L112="Inhibidor de parafinas y asfaltenos",T112*P112/1000,L112="Inhibidor de parafinas",T112*P112/1000,L112="Inhibidor de asfaltenos",T112*P112/1000,L112="Reductor de fricción",T112*P112/1000,L112="Encapsulado",0,L112="Inhibidor de hidratos",VLOOKUP(I112,[4]Intermedia!$B$485:$E$502,4,FALSE),L112="Secuestrante de sulfhídrico",VLOOKUP(I112,[4]Intermedia!$B$485:$E$502,4,FALSE))</f>
        <v>7.3151759999999992</v>
      </c>
      <c r="AP112" s="62">
        <f t="shared" si="20"/>
        <v>7.32</v>
      </c>
      <c r="AQ112" s="62">
        <f t="shared" si="21"/>
        <v>20</v>
      </c>
      <c r="AR112" s="62">
        <f t="shared" si="22"/>
        <v>7.32</v>
      </c>
      <c r="AS112" s="66">
        <v>1</v>
      </c>
      <c r="AT112" s="62" cm="1">
        <f t="array" ref="AT112">IFERROR(ROUND(IF(AL112="Continua",AO112*_xlfn.IFS(AS112=100%,1,AS112=20%,5,AS112=50%,2),IF(AL112="Batch",IF(AM112="M",30,IF(AM112="Q",15,7))*AO112)),0),"")</f>
        <v>7</v>
      </c>
      <c r="AU112" s="62">
        <f t="shared" si="23"/>
        <v>20</v>
      </c>
      <c r="AV112" s="62">
        <f t="shared" si="24"/>
        <v>7</v>
      </c>
      <c r="AW112" s="62" t="s">
        <v>623</v>
      </c>
      <c r="AX112" s="62">
        <v>1</v>
      </c>
      <c r="AY112" s="67">
        <f ca="1">IFERROR(TODAY()-VLOOKUP(H112,[4]IDEF!$A$6:$H$1602,8,FALSE),"S/D")</f>
        <v>2725</v>
      </c>
      <c r="AZ112" s="62" t="str">
        <f>IFERROR(VLOOKUP(H112,'[4]Control Producción'!$B$13:$L$406,11,FALSE),"S/C")</f>
        <v>A</v>
      </c>
      <c r="BA112" s="62" t="str">
        <f t="shared" si="25"/>
        <v>SP- 06</v>
      </c>
      <c r="BB112" s="62" t="str">
        <f>IFERROR(VLOOKUP(I112,[4]Referencias!$A$2:$Z$800,26,FALSE),"")</f>
        <v>Señal Picada</v>
      </c>
      <c r="BC112" s="62"/>
      <c r="BD112" s="125" t="str">
        <f t="shared" si="16"/>
        <v>SP-389aICS400</v>
      </c>
    </row>
    <row r="113" spans="1:56" ht="15" customHeight="1" x14ac:dyDescent="0.25">
      <c r="A113" s="62" t="s">
        <v>601</v>
      </c>
      <c r="B113" s="63">
        <v>45261</v>
      </c>
      <c r="C113" s="62" t="s">
        <v>602</v>
      </c>
      <c r="D113" s="62" t="s">
        <v>603</v>
      </c>
      <c r="E113" s="62" t="str">
        <f>IFERROR(VLOOKUP(H113,[4]Referencias!$A$2:$F$671,6,FALSE),"")</f>
        <v>SP- 06</v>
      </c>
      <c r="F113" s="62">
        <f>IFERROR(VLOOKUP(I113,[4]Referencias!$A$2:$T$800,20,FALSE),"")</f>
        <v>222052</v>
      </c>
      <c r="G113" s="62" t="s">
        <v>616</v>
      </c>
      <c r="H113" s="62" t="s">
        <v>233</v>
      </c>
      <c r="I113" s="62" t="s">
        <v>233</v>
      </c>
      <c r="J113" s="62"/>
      <c r="K113" s="62" t="s">
        <v>618</v>
      </c>
      <c r="L113" s="62" t="str">
        <f>IFERROR(VLOOKUP(M113,[4]Referencias!$X$2:$Y$139,2,FALSE),"")</f>
        <v>Inhibidor de parafinas</v>
      </c>
      <c r="M113" s="62" t="s">
        <v>7</v>
      </c>
      <c r="N113" s="62">
        <f>IFERROR(VLOOKUP(M113,[4]Referencias!$K$2:$L$138,2,FALSE),"")</f>
        <v>1000544363</v>
      </c>
      <c r="O113" s="62">
        <f>IFERROR(VLOOKUP(I113,'[4]Control Producción'!$B$13:$L$408,4,FALSE),0)</f>
        <v>51</v>
      </c>
      <c r="P113" s="62">
        <f>IFERROR(VLOOKUP(I113,'[4]Control Producción'!$B$13:$L$408,5,FALSE),0)</f>
        <v>4.59</v>
      </c>
      <c r="Q113" s="62">
        <f>IFERROR(VLOOKUP(I113,'[4]Control Producción'!$B$13:$L$408,7,FALSE),0)</f>
        <v>46.41</v>
      </c>
      <c r="R113" s="62">
        <f>IFERROR(VLOOKUP(I113,'[4]Control Producción'!$B$13:$L$408,8,FALSE),0)</f>
        <v>100</v>
      </c>
      <c r="S113" s="62">
        <f t="shared" si="17"/>
        <v>8.26</v>
      </c>
      <c r="T113" s="62">
        <v>1800</v>
      </c>
      <c r="U113" s="62" t="s">
        <v>632</v>
      </c>
      <c r="V113" s="62" t="s">
        <v>607</v>
      </c>
      <c r="W113" s="62">
        <f t="shared" si="26"/>
        <v>29</v>
      </c>
      <c r="X113" s="62">
        <f>+_xlfn.IFS(BC113="p",0,AL113="Continua",'CM 4600011377 (Producto)'!$H$13,AL113="Batch",VLOOKUP(BD113,'BATCH Total'!$K$2:$M$600,3,FALSE))</f>
        <v>0</v>
      </c>
      <c r="Y113" s="62">
        <f t="shared" si="18"/>
        <v>239.54</v>
      </c>
      <c r="Z113" s="64">
        <f>+IFERROR(IF(BC113="P",0,IF(V113="continua",VLOOKUP(BD113,'KPI Aplicaciones'!$A$9:$H$177,6,FALSE),S113*X113)),0)</f>
        <v>0</v>
      </c>
      <c r="AA113" s="64">
        <f t="shared" si="19"/>
        <v>0</v>
      </c>
      <c r="AB113" s="65">
        <v>42045</v>
      </c>
      <c r="AC113" s="62" t="s">
        <v>608</v>
      </c>
      <c r="AD113" s="65">
        <v>44413</v>
      </c>
      <c r="AE113" s="62" t="s">
        <v>755</v>
      </c>
      <c r="AF113" s="62" t="s">
        <v>609</v>
      </c>
      <c r="AG113" s="62"/>
      <c r="AH113" s="62"/>
      <c r="AI113" s="62"/>
      <c r="AJ113" s="62"/>
      <c r="AK113" s="62" t="str">
        <f>IFERROR(VLOOKUP(I113,'[4]Control Producción'!$B$13:$K$406,10,FALSE),"")</f>
        <v>Bombeo Mecánico</v>
      </c>
      <c r="AL113" s="62" t="str">
        <f t="shared" si="27"/>
        <v>Continua</v>
      </c>
      <c r="AM113" s="62" t="s">
        <v>610</v>
      </c>
      <c r="AN113" s="62" t="s">
        <v>622</v>
      </c>
      <c r="AO113" s="62">
        <f>_xlfn.IFS(L113="Inhibidor de corrosión",T113*Q113/1000,L113="Inhibidor de incrustaciones",T113*Q113/1000,L113="Biocida",T113*Q113/1000,L113="Inhibidor de corrosión/incrustaciones",T113*Q113/1000,L113="Inhibidor de parafinas y asfaltenos",T113*P113/1000,L113="Inhibidor de parafinas",T113*P113/1000,L113="Inhibidor de asfaltenos",T113*P113/1000,L113="Reductor de fricción",T113*P113/1000,L113="Encapsulado",0,L113="Inhibidor de hidratos",VLOOKUP(I113,[4]Intermedia!$B$485:$E$502,4,FALSE),L113="Secuestrante de sulfhídrico",VLOOKUP(I113,[4]Intermedia!$B$485:$E$502,4,FALSE))</f>
        <v>8.2620000000000005</v>
      </c>
      <c r="AP113" s="62">
        <f t="shared" si="20"/>
        <v>8.26</v>
      </c>
      <c r="AQ113" s="62">
        <f t="shared" si="21"/>
        <v>20</v>
      </c>
      <c r="AR113" s="62">
        <f t="shared" si="22"/>
        <v>8.26</v>
      </c>
      <c r="AS113" s="66">
        <v>1</v>
      </c>
      <c r="AT113" s="62" cm="1">
        <f t="array" ref="AT113">IFERROR(ROUND(IF(AL113="Continua",AO113*_xlfn.IFS(AS113=100%,1,AS113=20%,5,AS113=50%,2),IF(AL113="Batch",IF(AM113="M",30,IF(AM113="Q",15,7))*AO113)),0),"")</f>
        <v>8</v>
      </c>
      <c r="AU113" s="62">
        <f t="shared" si="23"/>
        <v>20</v>
      </c>
      <c r="AV113" s="62">
        <f t="shared" si="24"/>
        <v>8</v>
      </c>
      <c r="AW113" s="62" t="s">
        <v>629</v>
      </c>
      <c r="AX113" s="62">
        <v>1</v>
      </c>
      <c r="AY113" s="67">
        <f ca="1">IFERROR(TODAY()-VLOOKUP(H113,[4]IDEF!$A$6:$H$1602,8,FALSE),"S/D")</f>
        <v>1850</v>
      </c>
      <c r="AZ113" s="62" t="str">
        <f>IFERROR(VLOOKUP(H113,'[4]Control Producción'!$B$13:$L$406,11,FALSE),"S/C")</f>
        <v>A</v>
      </c>
      <c r="BA113" s="62" t="str">
        <f t="shared" si="25"/>
        <v>SP- 06</v>
      </c>
      <c r="BB113" s="62" t="str">
        <f>IFERROR(VLOOKUP(I113,[4]Referencias!$A$2:$Z$800,26,FALSE),"")</f>
        <v>Señal Picada</v>
      </c>
      <c r="BC113" s="159" t="s">
        <v>1165</v>
      </c>
      <c r="BD113" s="125" t="str">
        <f t="shared" si="16"/>
        <v>SP-392aIPB658</v>
      </c>
    </row>
    <row r="114" spans="1:56" ht="15" customHeight="1" x14ac:dyDescent="0.25">
      <c r="A114" s="62" t="s">
        <v>601</v>
      </c>
      <c r="B114" s="63">
        <v>45261</v>
      </c>
      <c r="C114" s="62" t="s">
        <v>602</v>
      </c>
      <c r="D114" s="62" t="s">
        <v>603</v>
      </c>
      <c r="E114" s="62" t="str">
        <f>IFERROR(VLOOKUP(H114,[4]Referencias!$A$2:$F$671,6,FALSE),"")</f>
        <v>SP- 06</v>
      </c>
      <c r="F114" s="62">
        <f>IFERROR(VLOOKUP(I114,[4]Referencias!$A$2:$T$800,20,FALSE),"")</f>
        <v>222052</v>
      </c>
      <c r="G114" s="62" t="s">
        <v>616</v>
      </c>
      <c r="H114" s="62" t="s">
        <v>107</v>
      </c>
      <c r="I114" s="62" t="s">
        <v>107</v>
      </c>
      <c r="J114" s="62"/>
      <c r="K114" s="62" t="s">
        <v>618</v>
      </c>
      <c r="L114" s="62" t="str">
        <f>IFERROR(VLOOKUP(M114,[4]Referencias!$X$2:$Y$139,2,FALSE),"")</f>
        <v>Reductor de fricción</v>
      </c>
      <c r="M114" s="62" t="s">
        <v>631</v>
      </c>
      <c r="N114" s="62">
        <f>IFERROR(VLOOKUP(M114,[4]Referencias!$K$2:$L$138,2,FALSE),"")</f>
        <v>50600814</v>
      </c>
      <c r="O114" s="62">
        <f>IFERROR(VLOOKUP(I114,'[4]Control Producción'!$B$13:$L$408,4,FALSE),0)</f>
        <v>30</v>
      </c>
      <c r="P114" s="62">
        <f>IFERROR(VLOOKUP(I114,'[4]Control Producción'!$B$13:$L$408,5,FALSE),0)</f>
        <v>1.1399999999999999</v>
      </c>
      <c r="Q114" s="62">
        <f>IFERROR(VLOOKUP(I114,'[4]Control Producción'!$B$13:$L$408,7,FALSE),0)</f>
        <v>28.86</v>
      </c>
      <c r="R114" s="62">
        <f>IFERROR(VLOOKUP(I114,'[4]Control Producción'!$B$13:$L$408,8,FALSE),0)</f>
        <v>100</v>
      </c>
      <c r="S114" s="62">
        <f t="shared" si="17"/>
        <v>4.16</v>
      </c>
      <c r="T114" s="62">
        <v>3650</v>
      </c>
      <c r="U114" s="62" t="s">
        <v>632</v>
      </c>
      <c r="V114" s="62" t="s">
        <v>607</v>
      </c>
      <c r="W114" s="62">
        <f t="shared" si="26"/>
        <v>29</v>
      </c>
      <c r="X114" s="62">
        <f>+_xlfn.IFS(BC114="p",0,AL114="Continua",'CM 4600011377 (Producto)'!$H$13,AL114="Batch",VLOOKUP(BD114,'BATCH Total'!$K$2:$M$600,3,FALSE))</f>
        <v>0</v>
      </c>
      <c r="Y114" s="62">
        <f t="shared" si="18"/>
        <v>120.64</v>
      </c>
      <c r="Z114" s="64">
        <f>+IFERROR(IF(BC114="P",0,IF(V114="continua",VLOOKUP(BD114,'KPI Aplicaciones'!$A$9:$H$177,6,FALSE),S114*X114)),0)</f>
        <v>0</v>
      </c>
      <c r="AA114" s="64">
        <f t="shared" si="19"/>
        <v>0</v>
      </c>
      <c r="AB114" s="65">
        <v>39988</v>
      </c>
      <c r="AC114" s="62" t="s">
        <v>608</v>
      </c>
      <c r="AD114" s="65">
        <v>45028</v>
      </c>
      <c r="AE114" s="62" t="s">
        <v>1012</v>
      </c>
      <c r="AF114" s="62" t="s">
        <v>609</v>
      </c>
      <c r="AG114" s="62"/>
      <c r="AH114" s="62"/>
      <c r="AI114" s="62"/>
      <c r="AJ114" s="62"/>
      <c r="AK114" s="62" t="str">
        <f>IFERROR(VLOOKUP(I114,'[4]Control Producción'!$B$13:$K$406,10,FALSE),"")</f>
        <v>Bombeo Mecánico</v>
      </c>
      <c r="AL114" s="62" t="str">
        <f t="shared" si="27"/>
        <v>Continua</v>
      </c>
      <c r="AM114" s="62" t="s">
        <v>610</v>
      </c>
      <c r="AN114" s="62" t="s">
        <v>622</v>
      </c>
      <c r="AO114" s="62">
        <f>_xlfn.IFS(L114="Inhibidor de corrosión",T114*Q114/1000,L114="Inhibidor de incrustaciones",T114*Q114/1000,L114="Biocida",T114*Q114/1000,L114="Inhibidor de corrosión/incrustaciones",T114*Q114/1000,L114="Inhibidor de parafinas y asfaltenos",T114*P114/1000,L114="Inhibidor de parafinas",T114*P114/1000,L114="Inhibidor de asfaltenos",T114*P114/1000,L114="Reductor de fricción",T114*P114/1000,L114="Encapsulado",0,L114="Inhibidor de hidratos",VLOOKUP(I114,[4]Intermedia!$B$485:$E$502,4,FALSE),L114="Secuestrante de sulfhídrico",VLOOKUP(I114,[4]Intermedia!$B$485:$E$502,4,FALSE))</f>
        <v>4.1609999999999996</v>
      </c>
      <c r="AP114" s="62">
        <f t="shared" si="20"/>
        <v>4.16</v>
      </c>
      <c r="AQ114" s="62">
        <f t="shared" si="21"/>
        <v>20</v>
      </c>
      <c r="AR114" s="62">
        <f t="shared" si="22"/>
        <v>4.16</v>
      </c>
      <c r="AS114" s="66">
        <v>1</v>
      </c>
      <c r="AT114" s="62" cm="1">
        <f t="array" ref="AT114">IFERROR(ROUND(IF(AL114="Continua",AO114*_xlfn.IFS(AS114=100%,1,AS114=20%,5,AS114=50%,2),IF(AL114="Batch",IF(AM114="M",30,IF(AM114="Q",15,7))*AO114)),0),"")</f>
        <v>4</v>
      </c>
      <c r="AU114" s="62">
        <f t="shared" si="23"/>
        <v>20</v>
      </c>
      <c r="AV114" s="62">
        <f t="shared" si="24"/>
        <v>4</v>
      </c>
      <c r="AW114" s="62" t="s">
        <v>629</v>
      </c>
      <c r="AX114" s="62">
        <v>1</v>
      </c>
      <c r="AY114" s="67" t="str">
        <f ca="1">IFERROR(TODAY()-VLOOKUP(H114,[4]IDEF!$A$6:$H$1602,8,FALSE),"S/D")</f>
        <v>S/D</v>
      </c>
      <c r="AZ114" s="62" t="str">
        <f>IFERROR(VLOOKUP(H114,'[4]Control Producción'!$B$13:$L$406,11,FALSE),"S/C")</f>
        <v>C</v>
      </c>
      <c r="BA114" s="62" t="str">
        <f t="shared" si="25"/>
        <v>SP- 06</v>
      </c>
      <c r="BB114" s="62" t="str">
        <f>IFERROR(VLOOKUP(I114,[4]Referencias!$A$2:$Z$800,26,FALSE),"")</f>
        <v>Señal Picada</v>
      </c>
      <c r="BC114" s="159" t="s">
        <v>981</v>
      </c>
      <c r="BD114" s="125" t="str">
        <f t="shared" si="16"/>
        <v>SP-397aRFB790</v>
      </c>
    </row>
    <row r="115" spans="1:56" ht="15" customHeight="1" x14ac:dyDescent="0.25">
      <c r="A115" s="62" t="s">
        <v>601</v>
      </c>
      <c r="B115" s="63">
        <v>45261</v>
      </c>
      <c r="C115" s="62" t="s">
        <v>602</v>
      </c>
      <c r="D115" s="62" t="s">
        <v>603</v>
      </c>
      <c r="E115" s="62" t="str">
        <f>IFERROR(VLOOKUP(H115,[4]Referencias!$A$2:$F$671,6,FALSE),"")</f>
        <v>SP- 06</v>
      </c>
      <c r="F115" s="62">
        <f>IFERROR(VLOOKUP(I115,[4]Referencias!$A$2:$T$800,20,FALSE),"")</f>
        <v>222052</v>
      </c>
      <c r="G115" s="62" t="s">
        <v>616</v>
      </c>
      <c r="H115" s="62" t="s">
        <v>203</v>
      </c>
      <c r="I115" s="62" t="s">
        <v>203</v>
      </c>
      <c r="J115" s="62"/>
      <c r="K115" s="62" t="s">
        <v>618</v>
      </c>
      <c r="L115" s="62" t="str">
        <f>IFERROR(VLOOKUP(M115,[4]Referencias!$X$2:$Y$139,2,FALSE),"")</f>
        <v>Reductor de fricción</v>
      </c>
      <c r="M115" s="62" t="s">
        <v>631</v>
      </c>
      <c r="N115" s="62">
        <f>IFERROR(VLOOKUP(M115,[4]Referencias!$K$2:$L$138,2,FALSE),"")</f>
        <v>50600814</v>
      </c>
      <c r="O115" s="62">
        <f>IFERROR(VLOOKUP(I115,'[4]Control Producción'!$B$13:$L$408,4,FALSE),0)</f>
        <v>26.1</v>
      </c>
      <c r="P115" s="62">
        <f>IFERROR(VLOOKUP(I115,'[4]Control Producción'!$B$13:$L$408,5,FALSE),0)</f>
        <v>0.78300000000000003</v>
      </c>
      <c r="Q115" s="62">
        <f>IFERROR(VLOOKUP(I115,'[4]Control Producción'!$B$13:$L$408,7,FALSE),0)</f>
        <v>25.317</v>
      </c>
      <c r="R115" s="62">
        <f>IFERROR(VLOOKUP(I115,'[4]Control Producción'!$B$13:$L$408,8,FALSE),0)</f>
        <v>50</v>
      </c>
      <c r="S115" s="62">
        <f t="shared" si="17"/>
        <v>3.92</v>
      </c>
      <c r="T115" s="62">
        <v>5000</v>
      </c>
      <c r="U115" s="62" t="s">
        <v>632</v>
      </c>
      <c r="V115" s="62" t="s">
        <v>607</v>
      </c>
      <c r="W115" s="62">
        <f t="shared" si="26"/>
        <v>29</v>
      </c>
      <c r="X115" s="62">
        <f>+_xlfn.IFS(BC115="p",0,AL115="Continua",'CM 4600011377 (Producto)'!$H$13,AL115="Batch",VLOOKUP(BD115,'BATCH Total'!$K$2:$M$600,3,FALSE))</f>
        <v>29</v>
      </c>
      <c r="Y115" s="62">
        <f t="shared" si="18"/>
        <v>113.67999999999999</v>
      </c>
      <c r="Z115" s="64">
        <f>+IFERROR(IF(BC115="P",0,IF(V115="continua",VLOOKUP(BD115,'KPI Aplicaciones'!$A$9:$H$177,6,FALSE),S115*X115)),0)</f>
        <v>117.11538461538461</v>
      </c>
      <c r="AA115" s="64">
        <f t="shared" si="19"/>
        <v>117.12</v>
      </c>
      <c r="AB115" s="65">
        <v>40330</v>
      </c>
      <c r="AC115" s="62" t="s">
        <v>608</v>
      </c>
      <c r="AD115" s="65">
        <v>43853</v>
      </c>
      <c r="AE115" s="62" t="s">
        <v>756</v>
      </c>
      <c r="AF115" s="62" t="s">
        <v>609</v>
      </c>
      <c r="AG115" s="62"/>
      <c r="AH115" s="62"/>
      <c r="AI115" s="62"/>
      <c r="AJ115" s="62"/>
      <c r="AK115" s="62" t="str">
        <f>IFERROR(VLOOKUP(I115,'[4]Control Producción'!$B$13:$K$406,10,FALSE),"")</f>
        <v>Cavidad Progresiva</v>
      </c>
      <c r="AL115" s="62" t="str">
        <f t="shared" si="27"/>
        <v>Continua</v>
      </c>
      <c r="AM115" s="62" t="s">
        <v>610</v>
      </c>
      <c r="AN115" s="62" t="s">
        <v>622</v>
      </c>
      <c r="AO115" s="62">
        <f>_xlfn.IFS(L115="Inhibidor de corrosión",T115*Q115/1000,L115="Inhibidor de incrustaciones",T115*Q115/1000,L115="Biocida",T115*Q115/1000,L115="Inhibidor de corrosión/incrustaciones",T115*Q115/1000,L115="Inhibidor de parafinas y asfaltenos",T115*P115/1000,L115="Inhibidor de parafinas",T115*P115/1000,L115="Inhibidor de asfaltenos",T115*P115/1000,L115="Reductor de fricción",T115*P115/1000,L115="Encapsulado",0,L115="Inhibidor de hidratos",VLOOKUP(I115,[4]Intermedia!$B$485:$E$502,4,FALSE),L115="Secuestrante de sulfhídrico",VLOOKUP(I115,[4]Intermedia!$B$485:$E$502,4,FALSE))</f>
        <v>3.915</v>
      </c>
      <c r="AP115" s="62">
        <f t="shared" si="20"/>
        <v>3.92</v>
      </c>
      <c r="AQ115" s="62">
        <f t="shared" si="21"/>
        <v>20</v>
      </c>
      <c r="AR115" s="62">
        <f t="shared" si="22"/>
        <v>3.92</v>
      </c>
      <c r="AS115" s="66">
        <v>1</v>
      </c>
      <c r="AT115" s="62" cm="1">
        <f t="array" ref="AT115">IFERROR(ROUND(IF(AL115="Continua",AO115*_xlfn.IFS(AS115=100%,1,AS115=20%,5,AS115=50%,2),IF(AL115="Batch",IF(AM115="M",30,IF(AM115="Q",15,7))*AO115)),0),"")</f>
        <v>4</v>
      </c>
      <c r="AU115" s="62">
        <f t="shared" si="23"/>
        <v>20</v>
      </c>
      <c r="AV115" s="62">
        <f t="shared" si="24"/>
        <v>4</v>
      </c>
      <c r="AW115" s="62" t="s">
        <v>629</v>
      </c>
      <c r="AX115" s="62">
        <v>1</v>
      </c>
      <c r="AY115" s="67">
        <f ca="1">IFERROR(TODAY()-VLOOKUP(H115,[4]IDEF!$A$6:$H$1602,8,FALSE),"S/D")</f>
        <v>2824</v>
      </c>
      <c r="AZ115" s="62" t="str">
        <f>IFERROR(VLOOKUP(H115,'[4]Control Producción'!$B$13:$L$406,11,FALSE),"S/C")</f>
        <v>C</v>
      </c>
      <c r="BA115" s="62" t="str">
        <f t="shared" si="25"/>
        <v>SP- 06</v>
      </c>
      <c r="BB115" s="62" t="str">
        <f>IFERROR(VLOOKUP(I115,[4]Referencias!$A$2:$Z$800,26,FALSE),"")</f>
        <v>Señal Picada</v>
      </c>
      <c r="BC115" s="62"/>
      <c r="BD115" s="125" t="str">
        <f t="shared" si="16"/>
        <v>SP-404aRFB790</v>
      </c>
    </row>
    <row r="116" spans="1:56" ht="15" customHeight="1" x14ac:dyDescent="0.25">
      <c r="A116" s="62" t="s">
        <v>601</v>
      </c>
      <c r="B116" s="63">
        <v>45261</v>
      </c>
      <c r="C116" s="62" t="s">
        <v>602</v>
      </c>
      <c r="D116" s="62" t="s">
        <v>603</v>
      </c>
      <c r="E116" s="62" t="str">
        <f>IFERROR(VLOOKUP(H116,[4]Referencias!$A$2:$F$671,6,FALSE),"")</f>
        <v>SP- 06</v>
      </c>
      <c r="F116" s="62">
        <f>IFERROR(VLOOKUP(I116,[4]Referencias!$A$2:$T$800,20,FALSE),"")</f>
        <v>222052</v>
      </c>
      <c r="G116" s="62" t="s">
        <v>604</v>
      </c>
      <c r="H116" s="62" t="s">
        <v>125</v>
      </c>
      <c r="I116" s="62" t="s">
        <v>125</v>
      </c>
      <c r="J116" s="62"/>
      <c r="K116" s="62" t="s">
        <v>605</v>
      </c>
      <c r="L116" s="62" t="str">
        <f>IFERROR(VLOOKUP(M116,[4]Referencias!$X$2:$Y$139,2,FALSE),"")</f>
        <v>Inhibidor de incrustaciones</v>
      </c>
      <c r="M116" s="62" t="s">
        <v>614</v>
      </c>
      <c r="N116" s="62">
        <f>IFERROR(VLOOKUP(M116,[4]Referencias!$K$2:$L$138,2,FALSE),"")</f>
        <v>50601018</v>
      </c>
      <c r="O116" s="62">
        <f>IFERROR(VLOOKUP(I116,'[4]Control Producción'!$B$13:$L$408,4,FALSE),0)</f>
        <v>28.3</v>
      </c>
      <c r="P116" s="62">
        <f>IFERROR(VLOOKUP(I116,'[4]Control Producción'!$B$13:$L$408,5,FALSE),0)</f>
        <v>2.83</v>
      </c>
      <c r="Q116" s="62">
        <f>IFERROR(VLOOKUP(I116,'[4]Control Producción'!$B$13:$L$408,7,FALSE),0)</f>
        <v>25.47</v>
      </c>
      <c r="R116" s="62">
        <f>IFERROR(VLOOKUP(I116,'[4]Control Producción'!$B$13:$L$408,8,FALSE),0)</f>
        <v>200</v>
      </c>
      <c r="S116" s="62">
        <f t="shared" si="17"/>
        <v>1.02</v>
      </c>
      <c r="T116" s="62">
        <v>40</v>
      </c>
      <c r="U116" s="62" t="s">
        <v>606</v>
      </c>
      <c r="V116" s="62" t="s">
        <v>607</v>
      </c>
      <c r="W116" s="62">
        <f t="shared" si="26"/>
        <v>29</v>
      </c>
      <c r="X116" s="62">
        <f>+_xlfn.IFS(BC116="p",0,AL116="Continua",'CM 4600011377 (Producto)'!$H$13,AL116="Batch",VLOOKUP(BD116,'BATCH Total'!$K$2:$M$600,3,FALSE))</f>
        <v>29</v>
      </c>
      <c r="Y116" s="62">
        <f t="shared" si="18"/>
        <v>29.580000000000002</v>
      </c>
      <c r="Z116" s="64">
        <f>+IFERROR(IF(BC116="P",0,IF(V116="continua",VLOOKUP(BD116,'KPI Aplicaciones'!$A$9:$H$177,6,FALSE),S116*X116)),0)</f>
        <v>38.098039215686278</v>
      </c>
      <c r="AA116" s="64">
        <f t="shared" si="19"/>
        <v>38.1</v>
      </c>
      <c r="AB116" s="65">
        <v>40603</v>
      </c>
      <c r="AC116" s="62" t="s">
        <v>608</v>
      </c>
      <c r="AD116" s="65">
        <v>45028</v>
      </c>
      <c r="AE116" s="62" t="s">
        <v>1013</v>
      </c>
      <c r="AF116" s="62" t="s">
        <v>609</v>
      </c>
      <c r="AG116" s="62"/>
      <c r="AH116" s="62"/>
      <c r="AI116" s="62"/>
      <c r="AJ116" s="62"/>
      <c r="AK116" s="62" t="str">
        <f>IFERROR(VLOOKUP(I116,'[4]Control Producción'!$B$13:$K$406,10,FALSE),"")</f>
        <v>Bombeo Mecánico</v>
      </c>
      <c r="AL116" s="62" t="str">
        <f t="shared" si="27"/>
        <v>Continua</v>
      </c>
      <c r="AM116" s="62" t="s">
        <v>610</v>
      </c>
      <c r="AN116" s="62" t="s">
        <v>611</v>
      </c>
      <c r="AO116" s="62">
        <f>_xlfn.IFS(L116="Inhibidor de corrosión",T116*Q116/1000,L116="Inhibidor de incrustaciones",T116*Q116/1000,L116="Biocida",T116*Q116/1000,L116="Inhibidor de corrosión/incrustaciones",T116*Q116/1000,L116="Inhibidor de parafinas y asfaltenos",T116*P116/1000,L116="Inhibidor de parafinas",T116*P116/1000,L116="Inhibidor de asfaltenos",T116*P116/1000,L116="Reductor de fricción",T116*P116/1000,L116="Encapsulado",0,L116="Inhibidor de hidratos",VLOOKUP(I116,[4]Intermedia!$B$485:$E$502,4,FALSE),L116="Secuestrante de sulfhídrico",VLOOKUP(I116,[4]Intermedia!$B$485:$E$502,4,FALSE))</f>
        <v>1.0187999999999999</v>
      </c>
      <c r="AP116" s="62">
        <f t="shared" si="20"/>
        <v>1.02</v>
      </c>
      <c r="AQ116" s="62">
        <f t="shared" si="21"/>
        <v>20</v>
      </c>
      <c r="AR116" s="62">
        <f t="shared" si="22"/>
        <v>1.02</v>
      </c>
      <c r="AS116" s="66">
        <v>0.2</v>
      </c>
      <c r="AT116" s="62" cm="1">
        <f t="array" ref="AT116">IFERROR(ROUND(IF(AL116="Continua",AO116*_xlfn.IFS(AS116=100%,1,AS116=20%,5,AS116=50%,2),IF(AL116="Batch",IF(AM116="M",30,IF(AM116="Q",15,7))*AO116)),0),"")</f>
        <v>5</v>
      </c>
      <c r="AU116" s="62">
        <f t="shared" si="23"/>
        <v>20</v>
      </c>
      <c r="AV116" s="62">
        <f t="shared" si="24"/>
        <v>5</v>
      </c>
      <c r="AW116" s="62" t="s">
        <v>623</v>
      </c>
      <c r="AX116" s="62">
        <v>1</v>
      </c>
      <c r="AY116" s="67">
        <f ca="1">IFERROR(TODAY()-VLOOKUP(H116,[4]IDEF!$A$6:$H$1602,8,FALSE),"S/D")</f>
        <v>1551</v>
      </c>
      <c r="AZ116" s="62" t="str">
        <f>IFERROR(VLOOKUP(H116,'[4]Control Producción'!$B$13:$L$406,11,FALSE),"S/C")</f>
        <v>B</v>
      </c>
      <c r="BA116" s="62" t="str">
        <f t="shared" si="25"/>
        <v>SP- 06</v>
      </c>
      <c r="BB116" s="62" t="str">
        <f>IFERROR(VLOOKUP(I116,[4]Referencias!$A$2:$Z$800,26,FALSE),"")</f>
        <v>Señal Picada</v>
      </c>
      <c r="BC116" s="62"/>
      <c r="BD116" s="125" t="str">
        <f t="shared" si="16"/>
        <v>SP-445aIC5087A</v>
      </c>
    </row>
    <row r="117" spans="1:56" ht="15" customHeight="1" x14ac:dyDescent="0.25">
      <c r="A117" s="62" t="s">
        <v>601</v>
      </c>
      <c r="B117" s="63">
        <v>45261</v>
      </c>
      <c r="C117" s="62" t="s">
        <v>602</v>
      </c>
      <c r="D117" s="62" t="s">
        <v>603</v>
      </c>
      <c r="E117" s="62" t="str">
        <f>IFERROR(VLOOKUP(H117,[4]Referencias!$A$2:$F$671,6,FALSE),"")</f>
        <v/>
      </c>
      <c r="F117" s="62">
        <f>IFERROR(VLOOKUP(I117,[4]Referencias!$A$2:$T$800,20,FALSE),"")</f>
        <v>222052</v>
      </c>
      <c r="G117" s="62" t="s">
        <v>604</v>
      </c>
      <c r="H117" s="62" t="s">
        <v>220</v>
      </c>
      <c r="I117" s="62" t="s">
        <v>220</v>
      </c>
      <c r="J117" s="62"/>
      <c r="K117" s="62" t="s">
        <v>618</v>
      </c>
      <c r="L117" s="62" t="str">
        <f>IFERROR(VLOOKUP(M117,[4]Referencias!$X$2:$Y$139,2,FALSE),"")</f>
        <v>Reductor de fricción</v>
      </c>
      <c r="M117" s="62" t="s">
        <v>631</v>
      </c>
      <c r="N117" s="62">
        <f>IFERROR(VLOOKUP(M117,[4]Referencias!$K$2:$L$138,2,FALSE),"")</f>
        <v>50600814</v>
      </c>
      <c r="O117" s="62">
        <f>IFERROR(VLOOKUP(I117,'[4]Control Producción'!$B$13:$L$408,4,FALSE),0)</f>
        <v>48.5</v>
      </c>
      <c r="P117" s="62">
        <f>IFERROR(VLOOKUP(I117,'[4]Control Producción'!$B$13:$L$408,5,FALSE),0)</f>
        <v>1.6970000000000001</v>
      </c>
      <c r="Q117" s="62">
        <f>IFERROR(VLOOKUP(I117,'[4]Control Producción'!$B$13:$L$408,7,FALSE),0)</f>
        <v>46.802999999999997</v>
      </c>
      <c r="R117" s="62">
        <f>IFERROR(VLOOKUP(I117,'[4]Control Producción'!$B$13:$L$408,8,FALSE),0)</f>
        <v>0</v>
      </c>
      <c r="S117" s="62">
        <f t="shared" si="17"/>
        <v>6.11</v>
      </c>
      <c r="T117" s="62">
        <v>3600</v>
      </c>
      <c r="U117" s="62" t="s">
        <v>632</v>
      </c>
      <c r="V117" s="62" t="s">
        <v>607</v>
      </c>
      <c r="W117" s="62">
        <f t="shared" si="26"/>
        <v>29</v>
      </c>
      <c r="X117" s="62">
        <f>+_xlfn.IFS(BC117="p",0,AL117="Continua",'CM 4600011377 (Producto)'!$H$13,AL117="Batch",VLOOKUP(BD117,'BATCH Total'!$K$2:$M$600,3,FALSE))</f>
        <v>29</v>
      </c>
      <c r="Y117" s="62">
        <f t="shared" si="18"/>
        <v>177.19</v>
      </c>
      <c r="Z117" s="64">
        <f>+IFERROR(IF(BC117="P",0,IF(V117="continua",VLOOKUP(BD117,'KPI Aplicaciones'!$A$9:$H$177,6,FALSE),S117*X117)),0)</f>
        <v>125.86</v>
      </c>
      <c r="AA117" s="64">
        <f t="shared" si="19"/>
        <v>125.86</v>
      </c>
      <c r="AB117" s="65">
        <v>44559</v>
      </c>
      <c r="AC117" s="62" t="s">
        <v>608</v>
      </c>
      <c r="AD117" s="65">
        <v>44594</v>
      </c>
      <c r="AE117" s="62" t="s">
        <v>757</v>
      </c>
      <c r="AF117" s="62" t="s">
        <v>609</v>
      </c>
      <c r="AG117" s="62"/>
      <c r="AH117" s="62"/>
      <c r="AI117" s="62"/>
      <c r="AJ117" s="62"/>
      <c r="AK117" s="62" t="str">
        <f>IFERROR(VLOOKUP(I117,'[4]Control Producción'!$B$13:$K$406,10,FALSE),"")</f>
        <v>Cavidad Progresiva</v>
      </c>
      <c r="AL117" s="62" t="str">
        <f t="shared" si="27"/>
        <v>Continua</v>
      </c>
      <c r="AM117" s="62" t="s">
        <v>610</v>
      </c>
      <c r="AN117" s="62" t="s">
        <v>622</v>
      </c>
      <c r="AO117" s="62">
        <f>_xlfn.IFS(L117="Inhibidor de corrosión",T117*Q117/1000,L117="Inhibidor de incrustaciones",T117*Q117/1000,L117="Biocida",T117*Q117/1000,L117="Inhibidor de corrosión/incrustaciones",T117*Q117/1000,L117="Inhibidor de parafinas y asfaltenos",T117*P117/1000,L117="Inhibidor de parafinas",T117*P117/1000,L117="Inhibidor de asfaltenos",T117*P117/1000,L117="Reductor de fricción",T117*P117/1000,L117="Encapsulado",0,L117="Inhibidor de hidratos",VLOOKUP(I117,[4]Intermedia!$B$485:$E$502,4,FALSE),L117="Secuestrante de sulfhídrico",VLOOKUP(I117,[4]Intermedia!$B$485:$E$502,4,FALSE))</f>
        <v>6.1091999999999995</v>
      </c>
      <c r="AP117" s="62">
        <f t="shared" si="20"/>
        <v>6.11</v>
      </c>
      <c r="AQ117" s="62">
        <f t="shared" si="21"/>
        <v>20</v>
      </c>
      <c r="AR117" s="62">
        <f t="shared" si="22"/>
        <v>6.11</v>
      </c>
      <c r="AS117" s="66">
        <v>1</v>
      </c>
      <c r="AT117" s="62" cm="1">
        <f t="array" ref="AT117">IFERROR(ROUND(IF(AL117="Continua",AO117*_xlfn.IFS(AS117=100%,1,AS117=20%,5,AS117=50%,2),IF(AL117="Batch",IF(AM117="M",30,IF(AM117="Q",15,7))*AO117)),0),"")</f>
        <v>6</v>
      </c>
      <c r="AU117" s="62">
        <f t="shared" si="23"/>
        <v>20</v>
      </c>
      <c r="AV117" s="62">
        <f t="shared" si="24"/>
        <v>6</v>
      </c>
      <c r="AW117" s="62" t="s">
        <v>623</v>
      </c>
      <c r="AX117" s="62">
        <v>1</v>
      </c>
      <c r="AY117" s="67" t="str">
        <f ca="1">IFERROR(TODAY()-VLOOKUP(H117,[4]IDEF!$A$6:$H$1602,8,FALSE),"S/D")</f>
        <v>S/D</v>
      </c>
      <c r="AZ117" s="62" t="str">
        <f>IFERROR(VLOOKUP(H117,'[4]Control Producción'!$B$13:$L$406,11,FALSE),"S/C")</f>
        <v>B</v>
      </c>
      <c r="BA117" s="62" t="str">
        <f t="shared" si="25"/>
        <v/>
      </c>
      <c r="BB117" s="62" t="str">
        <f>IFERROR(VLOOKUP(I117,[4]Referencias!$A$2:$Z$800,26,FALSE),"")</f>
        <v>Señal Picada</v>
      </c>
      <c r="BC117" s="62"/>
      <c r="BD117" s="125" t="str">
        <f t="shared" si="16"/>
        <v>SP-440aRFB790</v>
      </c>
    </row>
    <row r="118" spans="1:56" ht="15" customHeight="1" x14ac:dyDescent="0.25">
      <c r="A118" s="62" t="s">
        <v>601</v>
      </c>
      <c r="B118" s="63">
        <v>45261</v>
      </c>
      <c r="C118" s="62" t="s">
        <v>602</v>
      </c>
      <c r="D118" s="62" t="s">
        <v>603</v>
      </c>
      <c r="E118" s="62" t="str">
        <f>IFERROR(VLOOKUP(H118,[4]Referencias!$A$2:$F$671,6,FALSE),"")</f>
        <v>SP- 07</v>
      </c>
      <c r="F118" s="62">
        <f>IFERROR(VLOOKUP(I118,[4]Referencias!$A$2:$T$800,20,FALSE),"")</f>
        <v>222052</v>
      </c>
      <c r="G118" s="62" t="s">
        <v>604</v>
      </c>
      <c r="H118" s="62" t="s">
        <v>758</v>
      </c>
      <c r="I118" s="62" t="s">
        <v>758</v>
      </c>
      <c r="J118" s="62"/>
      <c r="K118" s="62" t="s">
        <v>605</v>
      </c>
      <c r="L118" s="62" t="str">
        <f>IFERROR(VLOOKUP(M118,[4]Referencias!$X$2:$Y$139,2,FALSE),"")</f>
        <v>Inhibidor de incrustaciones</v>
      </c>
      <c r="M118" s="62" t="s">
        <v>614</v>
      </c>
      <c r="N118" s="62">
        <f>IFERROR(VLOOKUP(M118,[4]Referencias!$K$2:$L$138,2,FALSE),"")</f>
        <v>50601018</v>
      </c>
      <c r="O118" s="62">
        <f>IFERROR(VLOOKUP(I118,'[4]Control Producción'!$B$13:$L$408,4,FALSE),0)</f>
        <v>380</v>
      </c>
      <c r="P118" s="62">
        <f>IFERROR(VLOOKUP(I118,'[4]Control Producción'!$B$13:$L$408,5,FALSE),0)</f>
        <v>2.2799999999999998</v>
      </c>
      <c r="Q118" s="62">
        <f>IFERROR(VLOOKUP(I118,'[4]Control Producción'!$B$13:$L$408,7,FALSE),0)</f>
        <v>377.72</v>
      </c>
      <c r="R118" s="62">
        <f>IFERROR(VLOOKUP(I118,'[4]Control Producción'!$B$13:$L$408,8,FALSE),0)</f>
        <v>10</v>
      </c>
      <c r="S118" s="62">
        <f t="shared" si="17"/>
        <v>3.4</v>
      </c>
      <c r="T118" s="62">
        <v>9</v>
      </c>
      <c r="U118" s="62" t="s">
        <v>606</v>
      </c>
      <c r="V118" s="62" t="s">
        <v>607</v>
      </c>
      <c r="W118" s="62">
        <f t="shared" si="26"/>
        <v>29</v>
      </c>
      <c r="X118" s="62">
        <f>+_xlfn.IFS(BC118="p",0,AL118="Continua",'CM 4600011377 (Producto)'!$H$13,AL118="Batch",VLOOKUP(BD118,'BATCH Total'!$K$2:$M$600,3,FALSE))</f>
        <v>29</v>
      </c>
      <c r="Y118" s="62">
        <f t="shared" si="18"/>
        <v>98.6</v>
      </c>
      <c r="Z118" s="64">
        <f>+IFERROR(IF(BC118="P",0,IF(V118="continua",VLOOKUP(BD118,'KPI Aplicaciones'!$A$9:$H$177,6,FALSE),S118*X118)),0)</f>
        <v>94.772000000000006</v>
      </c>
      <c r="AA118" s="64">
        <f t="shared" si="19"/>
        <v>94.77</v>
      </c>
      <c r="AB118" s="65">
        <v>39459</v>
      </c>
      <c r="AC118" s="62" t="s">
        <v>608</v>
      </c>
      <c r="AD118" s="65">
        <v>44330</v>
      </c>
      <c r="AE118" s="62" t="s">
        <v>759</v>
      </c>
      <c r="AF118" s="62"/>
      <c r="AG118" s="62"/>
      <c r="AH118" s="62"/>
      <c r="AI118" s="62"/>
      <c r="AJ118" s="62"/>
      <c r="AK118" s="62" t="str">
        <f>IFERROR(VLOOKUP(I118,'[4]Control Producción'!$B$13:$K$406,10,FALSE),"")</f>
        <v>Electro Sumergible</v>
      </c>
      <c r="AL118" s="62" t="str">
        <f t="shared" si="27"/>
        <v>Continua</v>
      </c>
      <c r="AM118" s="62" t="s">
        <v>610</v>
      </c>
      <c r="AN118" s="62" t="s">
        <v>615</v>
      </c>
      <c r="AO118" s="62">
        <f>_xlfn.IFS(L118="Inhibidor de corrosión",T118*Q118/1000,L118="Inhibidor de incrustaciones",T118*Q118/1000,L118="Biocida",T118*Q118/1000,L118="Inhibidor de corrosión/incrustaciones",T118*Q118/1000,L118="Inhibidor de parafinas y asfaltenos",T118*P118/1000,L118="Inhibidor de parafinas",T118*P118/1000,L118="Inhibidor de asfaltenos",T118*P118/1000,L118="Reductor de fricción",T118*P118/1000,L118="Encapsulado",0,L118="Inhibidor de hidratos",VLOOKUP(I118,[4]Intermedia!$B$485:$E$502,4,FALSE),L118="Secuestrante de sulfhídrico",VLOOKUP(I118,[4]Intermedia!$B$485:$E$502,4,FALSE))</f>
        <v>3.3994800000000005</v>
      </c>
      <c r="AP118" s="62">
        <f t="shared" si="20"/>
        <v>3.4</v>
      </c>
      <c r="AQ118" s="62">
        <f t="shared" si="21"/>
        <v>20</v>
      </c>
      <c r="AR118" s="62">
        <f t="shared" si="22"/>
        <v>3.4</v>
      </c>
      <c r="AS118" s="66">
        <v>0.5</v>
      </c>
      <c r="AT118" s="62" cm="1">
        <f t="array" ref="AT118">IFERROR(ROUND(IF(AL118="Continua",AO118*_xlfn.IFS(AS118=100%,1,AS118=20%,5,AS118=50%,2),IF(AL118="Batch",IF(AM118="M",30,IF(AM118="Q",15,7))*AO118)),0),"")</f>
        <v>7</v>
      </c>
      <c r="AU118" s="62">
        <f t="shared" si="23"/>
        <v>20</v>
      </c>
      <c r="AV118" s="62">
        <f t="shared" si="24"/>
        <v>7</v>
      </c>
      <c r="AW118" s="62" t="s">
        <v>623</v>
      </c>
      <c r="AX118" s="62">
        <v>1</v>
      </c>
      <c r="AY118" s="67">
        <f ca="1">IFERROR(TODAY()-VLOOKUP(H118,[4]IDEF!$A$6:$H$1602,8,FALSE),"S/D")</f>
        <v>2092</v>
      </c>
      <c r="AZ118" s="62" t="str">
        <f>IFERROR(VLOOKUP(H118,'[4]Control Producción'!$B$13:$L$406,11,FALSE),"S/C")</f>
        <v>A</v>
      </c>
      <c r="BA118" s="62" t="str">
        <f t="shared" si="25"/>
        <v>SP- 07</v>
      </c>
      <c r="BB118" s="62" t="str">
        <f>IFERROR(VLOOKUP(I118,[4]Referencias!$A$2:$Z$800,26,FALSE),"")</f>
        <v>Señal Picada</v>
      </c>
      <c r="BC118" s="62"/>
      <c r="BD118" s="125" t="str">
        <f t="shared" si="16"/>
        <v>SP-114IC5087A</v>
      </c>
    </row>
    <row r="119" spans="1:56" ht="15" customHeight="1" x14ac:dyDescent="0.25">
      <c r="A119" s="62" t="s">
        <v>601</v>
      </c>
      <c r="B119" s="63">
        <v>45261</v>
      </c>
      <c r="C119" s="62" t="s">
        <v>602</v>
      </c>
      <c r="D119" s="62" t="s">
        <v>603</v>
      </c>
      <c r="E119" s="62" t="str">
        <f>IFERROR(VLOOKUP(H119,[4]Referencias!$A$2:$F$671,6,FALSE),"")</f>
        <v>SP- 07</v>
      </c>
      <c r="F119" s="62">
        <f>IFERROR(VLOOKUP(I119,[4]Referencias!$A$2:$T$800,20,FALSE),"")</f>
        <v>222052</v>
      </c>
      <c r="G119" s="62" t="s">
        <v>604</v>
      </c>
      <c r="H119" s="62" t="s">
        <v>141</v>
      </c>
      <c r="I119" s="62" t="s">
        <v>141</v>
      </c>
      <c r="J119" s="62"/>
      <c r="K119" s="62" t="s">
        <v>605</v>
      </c>
      <c r="L119" s="62" t="str">
        <f>IFERROR(VLOOKUP(M119,[4]Referencias!$X$2:$Y$139,2,FALSE),"")</f>
        <v>Inhibidor de incrustaciones</v>
      </c>
      <c r="M119" s="62" t="s">
        <v>695</v>
      </c>
      <c r="N119" s="62">
        <f>IFERROR(VLOOKUP(M119,[4]Referencias!$K$2:$L$138,2,FALSE),"")</f>
        <v>1000568102</v>
      </c>
      <c r="O119" s="62">
        <f>IFERROR(VLOOKUP(I119,'[4]Control Producción'!$B$13:$L$408,4,FALSE),0)</f>
        <v>44.3</v>
      </c>
      <c r="P119" s="62">
        <f>IFERROR(VLOOKUP(I119,'[4]Control Producción'!$B$13:$L$408,5,FALSE),0)</f>
        <v>2.4359999999999999</v>
      </c>
      <c r="Q119" s="62">
        <f>IFERROR(VLOOKUP(I119,'[4]Control Producción'!$B$13:$L$408,7,FALSE),0)</f>
        <v>41.863999999999997</v>
      </c>
      <c r="R119" s="62">
        <f>IFERROR(VLOOKUP(I119,'[4]Control Producción'!$B$13:$L$408,8,FALSE),0)</f>
        <v>0</v>
      </c>
      <c r="S119" s="62">
        <f t="shared" si="17"/>
        <v>2.09</v>
      </c>
      <c r="T119" s="62">
        <v>50</v>
      </c>
      <c r="U119" s="62" t="s">
        <v>606</v>
      </c>
      <c r="V119" s="62" t="s">
        <v>607</v>
      </c>
      <c r="W119" s="62">
        <f t="shared" si="26"/>
        <v>29</v>
      </c>
      <c r="X119" s="62">
        <f>+_xlfn.IFS(BC119="p",0,AL119="Continua",'CM 4600011377 (Producto)'!$H$13,AL119="Batch",VLOOKUP(BD119,'BATCH Total'!$K$2:$M$600,3,FALSE))</f>
        <v>29</v>
      </c>
      <c r="Y119" s="62">
        <f t="shared" si="18"/>
        <v>60.61</v>
      </c>
      <c r="Z119" s="64">
        <f>+IFERROR(IF(BC119="P",0,IF(V119="continua",VLOOKUP(BD119,'KPI Aplicaciones'!$A$9:$H$177,6,FALSE),S119*X119)),0)</f>
        <v>53.36</v>
      </c>
      <c r="AA119" s="64">
        <f t="shared" si="19"/>
        <v>53.36</v>
      </c>
      <c r="AB119" s="65">
        <v>43515</v>
      </c>
      <c r="AC119" s="62" t="s">
        <v>608</v>
      </c>
      <c r="AD119" s="65">
        <v>45007</v>
      </c>
      <c r="AE119" s="62" t="s">
        <v>1019</v>
      </c>
      <c r="AF119" s="62" t="s">
        <v>609</v>
      </c>
      <c r="AG119" s="62"/>
      <c r="AH119" s="62"/>
      <c r="AI119" s="62"/>
      <c r="AJ119" s="62"/>
      <c r="AK119" s="62" t="str">
        <f>IFERROR(VLOOKUP(I119,'[4]Control Producción'!$B$13:$K$406,10,FALSE),"")</f>
        <v>Bombeo Mecánico</v>
      </c>
      <c r="AL119" s="62" t="str">
        <f t="shared" si="27"/>
        <v>Continua</v>
      </c>
      <c r="AM119" s="62" t="s">
        <v>610</v>
      </c>
      <c r="AN119" s="62" t="s">
        <v>611</v>
      </c>
      <c r="AO119" s="62">
        <f>_xlfn.IFS(L119="Inhibidor de corrosión",T119*Q119/1000,L119="Inhibidor de incrustaciones",T119*Q119/1000,L119="Biocida",T119*Q119/1000,L119="Inhibidor de corrosión/incrustaciones",T119*Q119/1000,L119="Inhibidor de parafinas y asfaltenos",T119*P119/1000,L119="Inhibidor de parafinas",T119*P119/1000,L119="Inhibidor de asfaltenos",T119*P119/1000,L119="Reductor de fricción",T119*P119/1000,L119="Encapsulado",0,L119="Inhibidor de hidratos",VLOOKUP(I119,[4]Intermedia!$B$485:$E$502,4,FALSE),L119="Secuestrante de sulfhídrico",VLOOKUP(I119,[4]Intermedia!$B$485:$E$502,4,FALSE))</f>
        <v>2.0931999999999999</v>
      </c>
      <c r="AP119" s="62">
        <f t="shared" si="20"/>
        <v>2.09</v>
      </c>
      <c r="AQ119" s="62">
        <f t="shared" si="21"/>
        <v>20</v>
      </c>
      <c r="AR119" s="62">
        <f t="shared" si="22"/>
        <v>2.09</v>
      </c>
      <c r="AS119" s="66">
        <v>0.2</v>
      </c>
      <c r="AT119" s="62" cm="1">
        <f t="array" ref="AT119">IFERROR(ROUND(IF(AL119="Continua",AO119*_xlfn.IFS(AS119=100%,1,AS119=20%,5,AS119=50%,2),IF(AL119="Batch",IF(AM119="M",30,IF(AM119="Q",15,7))*AO119)),0),"")</f>
        <v>10</v>
      </c>
      <c r="AU119" s="62">
        <f t="shared" si="23"/>
        <v>20</v>
      </c>
      <c r="AV119" s="62">
        <f t="shared" si="24"/>
        <v>10</v>
      </c>
      <c r="AW119" s="62" t="s">
        <v>623</v>
      </c>
      <c r="AX119" s="62">
        <v>1</v>
      </c>
      <c r="AY119" s="67">
        <f ca="1">IFERROR(TODAY()-VLOOKUP(H119,[4]IDEF!$A$6:$H$1602,8,FALSE),"S/D")</f>
        <v>1870</v>
      </c>
      <c r="AZ119" s="62" t="str">
        <f>IFERROR(VLOOKUP(H119,'[4]Control Producción'!$B$13:$L$406,11,FALSE),"S/C")</f>
        <v>A</v>
      </c>
      <c r="BA119" s="62" t="str">
        <f t="shared" si="25"/>
        <v>SP- 07</v>
      </c>
      <c r="BB119" s="62" t="str">
        <f>IFERROR(VLOOKUP(I119,[4]Referencias!$A$2:$Z$800,26,FALSE),"")</f>
        <v>Señal Picada</v>
      </c>
      <c r="BC119" s="62"/>
      <c r="BD119" s="125" t="str">
        <f t="shared" si="16"/>
        <v>SP-229IC5091</v>
      </c>
    </row>
    <row r="120" spans="1:56" ht="15" customHeight="1" x14ac:dyDescent="0.25">
      <c r="A120" s="62" t="s">
        <v>601</v>
      </c>
      <c r="B120" s="63">
        <v>45261</v>
      </c>
      <c r="C120" s="62" t="s">
        <v>602</v>
      </c>
      <c r="D120" s="62" t="s">
        <v>603</v>
      </c>
      <c r="E120" s="62" t="str">
        <f>IFERROR(VLOOKUP(H120,[4]Referencias!$A$2:$F$671,6,FALSE),"")</f>
        <v>SP- 07</v>
      </c>
      <c r="F120" s="62">
        <f>IFERROR(VLOOKUP(I120,[4]Referencias!$A$2:$T$800,20,FALSE),"")</f>
        <v>222052</v>
      </c>
      <c r="G120" s="62" t="s">
        <v>616</v>
      </c>
      <c r="H120" s="62" t="s">
        <v>141</v>
      </c>
      <c r="I120" s="62" t="s">
        <v>141</v>
      </c>
      <c r="J120" s="62"/>
      <c r="K120" s="62" t="s">
        <v>618</v>
      </c>
      <c r="L120" s="62" t="str">
        <f>IFERROR(VLOOKUP(M120,[4]Referencias!$X$2:$Y$139,2,FALSE),"")</f>
        <v>Inhibidor de parafinas y asfaltenos</v>
      </c>
      <c r="M120" s="62" t="s">
        <v>746</v>
      </c>
      <c r="N120" s="62">
        <f>IFERROR(VLOOKUP(M120,[4]Referencias!$K$2:$L$138,2,FALSE),"")</f>
        <v>50600435</v>
      </c>
      <c r="O120" s="62">
        <f>IFERROR(VLOOKUP(I120,'[4]Control Producción'!$B$13:$L$408,4,FALSE),0)</f>
        <v>44.3</v>
      </c>
      <c r="P120" s="62">
        <f>IFERROR(VLOOKUP(I120,'[4]Control Producción'!$B$13:$L$408,5,FALSE),0)</f>
        <v>2.4359999999999999</v>
      </c>
      <c r="Q120" s="62">
        <f>IFERROR(VLOOKUP(I120,'[4]Control Producción'!$B$13:$L$408,7,FALSE),0)</f>
        <v>41.863999999999997</v>
      </c>
      <c r="R120" s="62">
        <f>IFERROR(VLOOKUP(I120,'[4]Control Producción'!$B$13:$L$408,8,FALSE),0)</f>
        <v>0</v>
      </c>
      <c r="S120" s="62">
        <f t="shared" si="17"/>
        <v>4.51</v>
      </c>
      <c r="T120" s="62">
        <v>1850</v>
      </c>
      <c r="U120" s="62" t="s">
        <v>632</v>
      </c>
      <c r="V120" s="62" t="s">
        <v>607</v>
      </c>
      <c r="W120" s="62">
        <f t="shared" si="26"/>
        <v>29</v>
      </c>
      <c r="X120" s="62">
        <f>+_xlfn.IFS(BC120="p",0,AL120="Continua",'CM 4600011377 (Producto)'!$H$13,AL120="Batch",VLOOKUP(BD120,'BATCH Total'!$K$2:$M$600,3,FALSE))</f>
        <v>29</v>
      </c>
      <c r="Y120" s="62">
        <f t="shared" si="18"/>
        <v>130.79</v>
      </c>
      <c r="Z120" s="64">
        <f>+IFERROR(IF(BC120="P",0,IF(V120="continua",VLOOKUP(BD120,'KPI Aplicaciones'!$A$9:$H$177,6,FALSE),S120*X120)),0)</f>
        <v>112.288</v>
      </c>
      <c r="AA120" s="64">
        <f t="shared" si="19"/>
        <v>112.29</v>
      </c>
      <c r="AB120" s="65">
        <v>43377</v>
      </c>
      <c r="AC120" s="62" t="s">
        <v>608</v>
      </c>
      <c r="AD120" s="65">
        <v>45007</v>
      </c>
      <c r="AE120" s="62" t="s">
        <v>1019</v>
      </c>
      <c r="AF120" s="62" t="s">
        <v>609</v>
      </c>
      <c r="AG120" s="62"/>
      <c r="AH120" s="62"/>
      <c r="AI120" s="62"/>
      <c r="AJ120" s="62"/>
      <c r="AK120" s="62" t="str">
        <f>IFERROR(VLOOKUP(I120,'[4]Control Producción'!$B$13:$K$406,10,FALSE),"")</f>
        <v>Bombeo Mecánico</v>
      </c>
      <c r="AL120" s="62" t="str">
        <f t="shared" si="27"/>
        <v>Continua</v>
      </c>
      <c r="AM120" s="62" t="s">
        <v>610</v>
      </c>
      <c r="AN120" s="62" t="s">
        <v>622</v>
      </c>
      <c r="AO120" s="62">
        <f>_xlfn.IFS(L120="Inhibidor de corrosión",T120*Q120/1000,L120="Inhibidor de incrustaciones",T120*Q120/1000,L120="Biocida",T120*Q120/1000,L120="Inhibidor de corrosión/incrustaciones",T120*Q120/1000,L120="Inhibidor de parafinas y asfaltenos",T120*P120/1000,L120="Inhibidor de parafinas",T120*P120/1000,L120="Inhibidor de asfaltenos",T120*P120/1000,L120="Reductor de fricción",T120*P120/1000,L120="Encapsulado",0,L120="Inhibidor de hidratos",VLOOKUP(I120,[4]Intermedia!$B$485:$E$502,4,FALSE),L120="Secuestrante de sulfhídrico",VLOOKUP(I120,[4]Intermedia!$B$485:$E$502,4,FALSE))</f>
        <v>4.5065999999999997</v>
      </c>
      <c r="AP120" s="62">
        <f t="shared" si="20"/>
        <v>4.51</v>
      </c>
      <c r="AQ120" s="62">
        <f t="shared" si="21"/>
        <v>20</v>
      </c>
      <c r="AR120" s="62">
        <f t="shared" si="22"/>
        <v>4.51</v>
      </c>
      <c r="AS120" s="66">
        <v>1</v>
      </c>
      <c r="AT120" s="62" cm="1">
        <f t="array" ref="AT120">IFERROR(ROUND(IF(AL120="Continua",AO120*_xlfn.IFS(AS120=100%,1,AS120=20%,5,AS120=50%,2),IF(AL120="Batch",IF(AM120="M",30,IF(AM120="Q",15,7))*AO120)),0),"")</f>
        <v>5</v>
      </c>
      <c r="AU120" s="62">
        <f t="shared" si="23"/>
        <v>20</v>
      </c>
      <c r="AV120" s="62">
        <f t="shared" si="24"/>
        <v>5</v>
      </c>
      <c r="AW120" s="62" t="s">
        <v>623</v>
      </c>
      <c r="AX120" s="62">
        <v>2</v>
      </c>
      <c r="AY120" s="67">
        <f ca="1">IFERROR(TODAY()-VLOOKUP(H120,[4]IDEF!$A$6:$H$1602,8,FALSE),"S/D")</f>
        <v>1870</v>
      </c>
      <c r="AZ120" s="62" t="str">
        <f>IFERROR(VLOOKUP(H120,'[4]Control Producción'!$B$13:$L$406,11,FALSE),"S/C")</f>
        <v>A</v>
      </c>
      <c r="BA120" s="62" t="str">
        <f t="shared" si="25"/>
        <v>SP- 07</v>
      </c>
      <c r="BB120" s="62" t="str">
        <f>IFERROR(VLOOKUP(I120,[4]Referencias!$A$2:$Z$800,26,FALSE),"")</f>
        <v>Señal Picada</v>
      </c>
      <c r="BC120" s="62"/>
      <c r="BD120" s="125" t="str">
        <f t="shared" si="16"/>
        <v>SP-229IPB71</v>
      </c>
    </row>
    <row r="121" spans="1:56" ht="15" customHeight="1" x14ac:dyDescent="0.25">
      <c r="A121" s="62" t="s">
        <v>601</v>
      </c>
      <c r="B121" s="63">
        <v>45261</v>
      </c>
      <c r="C121" s="62" t="s">
        <v>602</v>
      </c>
      <c r="D121" s="62" t="s">
        <v>603</v>
      </c>
      <c r="E121" s="62" t="str">
        <f>IFERROR(VLOOKUP(H121,[4]Referencias!$A$2:$F$671,6,FALSE),"")</f>
        <v>SP- 09</v>
      </c>
      <c r="F121" s="62">
        <f>IFERROR(VLOOKUP(I121,[4]Referencias!$A$2:$T$800,20,FALSE),"")</f>
        <v>222052</v>
      </c>
      <c r="G121" s="62" t="s">
        <v>604</v>
      </c>
      <c r="H121" s="62" t="s">
        <v>760</v>
      </c>
      <c r="I121" s="62" t="s">
        <v>760</v>
      </c>
      <c r="J121" s="62"/>
      <c r="K121" s="62" t="s">
        <v>605</v>
      </c>
      <c r="L121" s="62" t="str">
        <f>IFERROR(VLOOKUP(M121,[4]Referencias!$X$2:$Y$139,2,FALSE),"")</f>
        <v>Inhibidor de incrustaciones</v>
      </c>
      <c r="M121" s="62" t="s">
        <v>614</v>
      </c>
      <c r="N121" s="62">
        <f>IFERROR(VLOOKUP(M121,[4]Referencias!$K$2:$L$138,2,FALSE),"")</f>
        <v>50601018</v>
      </c>
      <c r="O121" s="62">
        <f>IFERROR(VLOOKUP(I121,'[4]Control Producción'!$B$13:$L$408,4,FALSE),0)</f>
        <v>132.19999999999999</v>
      </c>
      <c r="P121" s="62">
        <f>IFERROR(VLOOKUP(I121,'[4]Control Producción'!$B$13:$L$408,5,FALSE),0)</f>
        <v>2.38</v>
      </c>
      <c r="Q121" s="62">
        <f>IFERROR(VLOOKUP(I121,'[4]Control Producción'!$B$13:$L$408,7,FALSE),0)</f>
        <v>129.82</v>
      </c>
      <c r="R121" s="62">
        <f>IFERROR(VLOOKUP(I121,'[4]Control Producción'!$B$13:$L$408,8,FALSE),0)</f>
        <v>100</v>
      </c>
      <c r="S121" s="62">
        <f t="shared" si="17"/>
        <v>3.25</v>
      </c>
      <c r="T121" s="62">
        <v>25</v>
      </c>
      <c r="U121" s="62" t="s">
        <v>606</v>
      </c>
      <c r="V121" s="62" t="s">
        <v>607</v>
      </c>
      <c r="W121" s="62">
        <f t="shared" si="26"/>
        <v>29</v>
      </c>
      <c r="X121" s="62">
        <f>+_xlfn.IFS(BC121="p",0,AL121="Continua",'CM 4600011377 (Producto)'!$H$13,AL121="Batch",VLOOKUP(BD121,'BATCH Total'!$K$2:$M$600,3,FALSE))</f>
        <v>29</v>
      </c>
      <c r="Y121" s="62">
        <f t="shared" si="18"/>
        <v>94.25</v>
      </c>
      <c r="Z121" s="64">
        <f>+IFERROR(IF(BC121="P",0,IF(V121="continua",VLOOKUP(BD121,'KPI Aplicaciones'!$A$9:$H$177,6,FALSE),S121*X121)),0)</f>
        <v>74.355999999999995</v>
      </c>
      <c r="AA121" s="64">
        <f t="shared" si="19"/>
        <v>74.36</v>
      </c>
      <c r="AB121" s="65">
        <v>44503</v>
      </c>
      <c r="AC121" s="62" t="s">
        <v>608</v>
      </c>
      <c r="AD121" s="65">
        <v>44503</v>
      </c>
      <c r="AE121" s="62" t="s">
        <v>642</v>
      </c>
      <c r="AF121" s="62" t="s">
        <v>609</v>
      </c>
      <c r="AG121" s="62"/>
      <c r="AH121" s="62"/>
      <c r="AI121" s="62"/>
      <c r="AJ121" s="62"/>
      <c r="AK121" s="62" t="str">
        <f>IFERROR(VLOOKUP(I121,'[4]Control Producción'!$B$13:$K$406,10,FALSE),"")</f>
        <v>Electro Sumergible</v>
      </c>
      <c r="AL121" s="62" t="str">
        <f t="shared" si="27"/>
        <v>Continua</v>
      </c>
      <c r="AM121" s="62" t="s">
        <v>610</v>
      </c>
      <c r="AN121" s="62" t="s">
        <v>615</v>
      </c>
      <c r="AO121" s="62">
        <f>_xlfn.IFS(L121="Inhibidor de corrosión",T121*Q121/1000,L121="Inhibidor de incrustaciones",T121*Q121/1000,L121="Biocida",T121*Q121/1000,L121="Inhibidor de corrosión/incrustaciones",T121*Q121/1000,L121="Inhibidor de parafinas y asfaltenos",T121*P121/1000,L121="Inhibidor de parafinas",T121*P121/1000,L121="Inhibidor de asfaltenos",T121*P121/1000,L121="Reductor de fricción",T121*P121/1000,L121="Encapsulado",0,L121="Inhibidor de hidratos",VLOOKUP(I121,[4]Intermedia!$B$485:$E$502,4,FALSE),L121="Secuestrante de sulfhídrico",VLOOKUP(I121,[4]Intermedia!$B$485:$E$502,4,FALSE))</f>
        <v>3.2454999999999998</v>
      </c>
      <c r="AP121" s="62">
        <f t="shared" si="20"/>
        <v>3.25</v>
      </c>
      <c r="AQ121" s="62">
        <f t="shared" si="21"/>
        <v>20</v>
      </c>
      <c r="AR121" s="62">
        <f t="shared" si="22"/>
        <v>3.25</v>
      </c>
      <c r="AS121" s="66">
        <v>0.5</v>
      </c>
      <c r="AT121" s="62" cm="1">
        <f t="array" ref="AT121">IFERROR(ROUND(IF(AL121="Continua",AO121*_xlfn.IFS(AS121=100%,1,AS121=20%,5,AS121=50%,2),IF(AL121="Batch",IF(AM121="M",30,IF(AM121="Q",15,7))*AO121)),0),"")</f>
        <v>6</v>
      </c>
      <c r="AU121" s="62">
        <f t="shared" si="23"/>
        <v>20</v>
      </c>
      <c r="AV121" s="62">
        <f t="shared" si="24"/>
        <v>6</v>
      </c>
      <c r="AW121" s="62" t="s">
        <v>623</v>
      </c>
      <c r="AX121" s="62">
        <v>1</v>
      </c>
      <c r="AY121" s="67">
        <f ca="1">IFERROR(TODAY()-VLOOKUP(H121,[4]IDEF!$A$6:$H$1602,8,FALSE),"S/D")</f>
        <v>1645</v>
      </c>
      <c r="AZ121" s="62" t="str">
        <f>IFERROR(VLOOKUP(H121,'[4]Control Producción'!$B$13:$L$406,11,FALSE),"S/C")</f>
        <v>A</v>
      </c>
      <c r="BA121" s="62" t="str">
        <f t="shared" si="25"/>
        <v>SP- 09</v>
      </c>
      <c r="BB121" s="62" t="str">
        <f>IFERROR(VLOOKUP(I121,[4]Referencias!$A$2:$Z$800,26,FALSE),"")</f>
        <v>Señal Picada</v>
      </c>
      <c r="BC121" s="62"/>
      <c r="BD121" s="125" t="str">
        <f t="shared" si="16"/>
        <v>SP-257IC5087A</v>
      </c>
    </row>
    <row r="122" spans="1:56" x14ac:dyDescent="0.25">
      <c r="A122" s="62" t="s">
        <v>601</v>
      </c>
      <c r="B122" s="63">
        <v>45261</v>
      </c>
      <c r="C122" s="62" t="s">
        <v>602</v>
      </c>
      <c r="D122" s="62" t="s">
        <v>603</v>
      </c>
      <c r="E122" s="62" t="str">
        <f>IFERROR(VLOOKUP(H122,[4]Referencias!$A$2:$F$671,6,FALSE),"")</f>
        <v>PB- 04</v>
      </c>
      <c r="F122" s="62">
        <f>IFERROR(VLOOKUP(I122,[4]Referencias!$A$2:$T$800,20,FALSE),"")</f>
        <v>222053</v>
      </c>
      <c r="G122" s="62" t="s">
        <v>604</v>
      </c>
      <c r="H122" s="62" t="s">
        <v>216</v>
      </c>
      <c r="I122" s="62" t="s">
        <v>216</v>
      </c>
      <c r="J122" s="62"/>
      <c r="K122" s="62" t="s">
        <v>605</v>
      </c>
      <c r="L122" s="62" t="str">
        <f>IFERROR(VLOOKUP(M122,[4]Referencias!$X$2:$Y$139,2,FALSE),"")</f>
        <v>Inhibidor de incrustaciones</v>
      </c>
      <c r="M122" s="62" t="s">
        <v>614</v>
      </c>
      <c r="N122" s="62">
        <f>IFERROR(VLOOKUP(M122,[4]Referencias!$K$2:$L$138,2,FALSE),"")</f>
        <v>50601018</v>
      </c>
      <c r="O122" s="62">
        <f>IFERROR(VLOOKUP(I122,'[4]Control Producción'!$B$13:$L$408,4,FALSE),0)</f>
        <v>9.6</v>
      </c>
      <c r="P122" s="62">
        <f>IFERROR(VLOOKUP(I122,'[4]Control Producción'!$B$13:$L$408,5,FALSE),0)</f>
        <v>0.86399999999999999</v>
      </c>
      <c r="Q122" s="62">
        <f>IFERROR(VLOOKUP(I122,'[4]Control Producción'!$B$13:$L$408,7,FALSE),0)</f>
        <v>8.7360000000000007</v>
      </c>
      <c r="R122" s="62">
        <f>IFERROR(VLOOKUP(I122,'[4]Control Producción'!$B$13:$L$408,8,FALSE),0)</f>
        <v>2</v>
      </c>
      <c r="S122" s="62">
        <f t="shared" si="17"/>
        <v>0.87</v>
      </c>
      <c r="T122" s="62">
        <v>100</v>
      </c>
      <c r="U122" s="62" t="s">
        <v>606</v>
      </c>
      <c r="V122" s="62" t="s">
        <v>607</v>
      </c>
      <c r="W122" s="62">
        <f t="shared" si="26"/>
        <v>29</v>
      </c>
      <c r="X122" s="62">
        <f>+_xlfn.IFS(BC122="p",0,AL122="Continua",'CM 4600011377 (Producto)'!$H$13,AL122="Batch",VLOOKUP(BD122,'BATCH Total'!$K$2:$M$600,3,FALSE))</f>
        <v>29</v>
      </c>
      <c r="Y122" s="62">
        <f t="shared" si="18"/>
        <v>25.23</v>
      </c>
      <c r="Z122" s="64">
        <f>+IFERROR(IF(BC122="P",0,IF(V122="continua",VLOOKUP(BD122,'KPI Aplicaciones'!$A$9:$H$177,6,FALSE),S122*X122)),0)</f>
        <v>23.646153846153847</v>
      </c>
      <c r="AA122" s="64">
        <f t="shared" si="19"/>
        <v>23.65</v>
      </c>
      <c r="AB122" s="65">
        <v>43635</v>
      </c>
      <c r="AC122" s="62" t="s">
        <v>608</v>
      </c>
      <c r="AD122" s="65">
        <v>44337</v>
      </c>
      <c r="AE122" s="68" t="s">
        <v>761</v>
      </c>
      <c r="AF122" s="62" t="s">
        <v>609</v>
      </c>
      <c r="AG122" s="62"/>
      <c r="AH122" s="62"/>
      <c r="AI122" s="62"/>
      <c r="AJ122" s="62"/>
      <c r="AK122" s="62" t="str">
        <f>IFERROR(VLOOKUP(I122,'[4]Control Producción'!$B$13:$K$406,10,FALSE),"")</f>
        <v>Cavidad Progresiva</v>
      </c>
      <c r="AL122" s="62" t="str">
        <f t="shared" si="27"/>
        <v>Continua</v>
      </c>
      <c r="AM122" s="62" t="s">
        <v>610</v>
      </c>
      <c r="AN122" s="62" t="s">
        <v>611</v>
      </c>
      <c r="AO122" s="62">
        <f>_xlfn.IFS(L122="Inhibidor de corrosión",T122*Q122/1000,L122="Inhibidor de incrustaciones",T122*Q122/1000,L122="Biocida",T122*Q122/1000,L122="Inhibidor de corrosión/incrustaciones",T122*Q122/1000,L122="Inhibidor de parafinas y asfaltenos",T122*P122/1000,L122="Inhibidor de parafinas",T122*P122/1000,L122="Inhibidor de asfaltenos",T122*P122/1000,L122="Reductor de fricción",T122*P122/1000,L122="Encapsulado",0,L122="Inhibidor de hidratos",VLOOKUP(I122,[4]Intermedia!$B$485:$E$502,4,FALSE),L122="Secuestrante de sulfhídrico",VLOOKUP(I122,[4]Intermedia!$B$485:$E$502,4,FALSE))</f>
        <v>0.87360000000000004</v>
      </c>
      <c r="AP122" s="62">
        <f t="shared" si="20"/>
        <v>0.87</v>
      </c>
      <c r="AQ122" s="62">
        <f t="shared" si="21"/>
        <v>20</v>
      </c>
      <c r="AR122" s="62">
        <f t="shared" si="22"/>
        <v>0.87</v>
      </c>
      <c r="AS122" s="66">
        <v>0.2</v>
      </c>
      <c r="AT122" s="62" cm="1">
        <f t="array" ref="AT122">IFERROR(ROUND(IF(AL122="Continua",AO122*_xlfn.IFS(AS122=100%,1,AS122=20%,5,AS122=50%,2),IF(AL122="Batch",IF(AM122="M",30,IF(AM122="Q",15,7))*AO122)),0),"")</f>
        <v>4</v>
      </c>
      <c r="AU122" s="62">
        <f t="shared" si="23"/>
        <v>20</v>
      </c>
      <c r="AV122" s="62">
        <f t="shared" si="24"/>
        <v>4</v>
      </c>
      <c r="AW122" s="62" t="s">
        <v>629</v>
      </c>
      <c r="AX122" s="62">
        <v>1</v>
      </c>
      <c r="AY122" s="67">
        <f ca="1">IFERROR(TODAY()-VLOOKUP(H122,[4]IDEF!$A$6:$H$1602,8,FALSE),"S/D")</f>
        <v>1488</v>
      </c>
      <c r="AZ122" s="62" t="str">
        <f>IFERROR(VLOOKUP(H122,'[4]Control Producción'!$B$13:$L$406,11,FALSE),"S/C")</f>
        <v>C</v>
      </c>
      <c r="BA122" s="62" t="str">
        <f t="shared" si="25"/>
        <v>PB- 04</v>
      </c>
      <c r="BB122" s="62" t="str">
        <f>IFERROR(VLOOKUP(I122,[4]Referencias!$A$2:$Z$800,26,FALSE),"")</f>
        <v>Punta Barda</v>
      </c>
      <c r="BC122" s="62"/>
      <c r="BD122" s="125" t="str">
        <f t="shared" si="16"/>
        <v>PuB-141[00]aIC5087A</v>
      </c>
    </row>
    <row r="123" spans="1:56" ht="15" customHeight="1" x14ac:dyDescent="0.25">
      <c r="A123" s="62" t="s">
        <v>601</v>
      </c>
      <c r="B123" s="63">
        <v>45261</v>
      </c>
      <c r="C123" s="62" t="s">
        <v>602</v>
      </c>
      <c r="D123" s="62" t="s">
        <v>603</v>
      </c>
      <c r="E123" s="62" t="str">
        <f>IFERROR(VLOOKUP(H123,[4]Referencias!$A$2:$F$671,6,FALSE),"")</f>
        <v>SP- 09</v>
      </c>
      <c r="F123" s="62">
        <f>IFERROR(VLOOKUP(I123,[4]Referencias!$A$2:$T$800,20,FALSE),"")</f>
        <v>222052</v>
      </c>
      <c r="G123" s="62" t="s">
        <v>604</v>
      </c>
      <c r="H123" s="62" t="s">
        <v>247</v>
      </c>
      <c r="I123" s="62" t="s">
        <v>247</v>
      </c>
      <c r="J123" s="62"/>
      <c r="K123" s="62" t="s">
        <v>605</v>
      </c>
      <c r="L123" s="62" t="str">
        <f>IFERROR(VLOOKUP(M123,[4]Referencias!$X$2:$Y$139,2,FALSE),"")</f>
        <v>Inhibidor de incrustaciones</v>
      </c>
      <c r="M123" s="62" t="s">
        <v>614</v>
      </c>
      <c r="N123" s="62">
        <f>IFERROR(VLOOKUP(M123,[4]Referencias!$K$2:$L$138,2,FALSE),"")</f>
        <v>50601018</v>
      </c>
      <c r="O123" s="62">
        <f>IFERROR(VLOOKUP(I123,'[4]Control Producción'!$B$13:$L$408,4,FALSE),0)</f>
        <v>183.1</v>
      </c>
      <c r="P123" s="62">
        <f>IFERROR(VLOOKUP(I123,'[4]Control Producción'!$B$13:$L$408,5,FALSE),0)</f>
        <v>2.38</v>
      </c>
      <c r="Q123" s="62">
        <f>IFERROR(VLOOKUP(I123,'[4]Control Producción'!$B$13:$L$408,7,FALSE),0)</f>
        <v>180.72</v>
      </c>
      <c r="R123" s="62">
        <f>IFERROR(VLOOKUP(I123,'[4]Control Producción'!$B$13:$L$408,8,FALSE),0)</f>
        <v>50</v>
      </c>
      <c r="S123" s="62">
        <f t="shared" si="17"/>
        <v>2.5299999999999998</v>
      </c>
      <c r="T123" s="62">
        <v>14</v>
      </c>
      <c r="U123" s="62" t="s">
        <v>606</v>
      </c>
      <c r="V123" s="62" t="s">
        <v>607</v>
      </c>
      <c r="W123" s="62">
        <f t="shared" si="26"/>
        <v>29</v>
      </c>
      <c r="X123" s="62">
        <f>+_xlfn.IFS(BC123="p",0,AL123="Continua",'CM 4600011377 (Producto)'!$H$13,AL123="Batch",VLOOKUP(BD123,'BATCH Total'!$K$2:$M$600,3,FALSE))</f>
        <v>29</v>
      </c>
      <c r="Y123" s="62">
        <f t="shared" si="18"/>
        <v>73.36999999999999</v>
      </c>
      <c r="Z123" s="64">
        <f>+IFERROR(IF(BC123="P",0,IF(V123="continua",VLOOKUP(BD123,'KPI Aplicaciones'!$A$9:$H$177,6,FALSE),S123*X123)),0)</f>
        <v>56.132399999999997</v>
      </c>
      <c r="AA123" s="64">
        <f t="shared" si="19"/>
        <v>56.13</v>
      </c>
      <c r="AB123" s="65">
        <v>41138</v>
      </c>
      <c r="AC123" s="62" t="s">
        <v>608</v>
      </c>
      <c r="AD123" s="65">
        <v>44201</v>
      </c>
      <c r="AE123" s="62" t="s">
        <v>741</v>
      </c>
      <c r="AF123" s="62" t="s">
        <v>609</v>
      </c>
      <c r="AG123" s="62"/>
      <c r="AH123" s="62"/>
      <c r="AI123" s="62"/>
      <c r="AJ123" s="62"/>
      <c r="AK123" s="62" t="str">
        <f>IFERROR(VLOOKUP(I123,'[4]Control Producción'!$B$13:$K$406,10,FALSE),"")</f>
        <v>Electro Sumergible</v>
      </c>
      <c r="AL123" s="62" t="str">
        <f t="shared" si="27"/>
        <v>Continua</v>
      </c>
      <c r="AM123" s="62" t="s">
        <v>610</v>
      </c>
      <c r="AN123" s="62" t="s">
        <v>615</v>
      </c>
      <c r="AO123" s="62">
        <f>_xlfn.IFS(L123="Inhibidor de corrosión",T123*Q123/1000,L123="Inhibidor de incrustaciones",T123*Q123/1000,L123="Biocida",T123*Q123/1000,L123="Inhibidor de corrosión/incrustaciones",T123*Q123/1000,L123="Inhibidor de parafinas y asfaltenos",T123*P123/1000,L123="Inhibidor de parafinas",T123*P123/1000,L123="Inhibidor de asfaltenos",T123*P123/1000,L123="Reductor de fricción",T123*P123/1000,L123="Encapsulado",0,L123="Inhibidor de hidratos",VLOOKUP(I123,[4]Intermedia!$B$485:$E$502,4,FALSE),L123="Secuestrante de sulfhídrico",VLOOKUP(I123,[4]Intermedia!$B$485:$E$502,4,FALSE))</f>
        <v>2.5300799999999999</v>
      </c>
      <c r="AP123" s="62">
        <f t="shared" si="20"/>
        <v>2.5299999999999998</v>
      </c>
      <c r="AQ123" s="62">
        <f t="shared" si="21"/>
        <v>20</v>
      </c>
      <c r="AR123" s="62">
        <f t="shared" si="22"/>
        <v>2.5299999999999998</v>
      </c>
      <c r="AS123" s="66">
        <v>0.2</v>
      </c>
      <c r="AT123" s="62" cm="1">
        <f t="array" ref="AT123">IFERROR(ROUND(IF(AL123="Continua",AO123*_xlfn.IFS(AS123=100%,1,AS123=20%,5,AS123=50%,2),IF(AL123="Batch",IF(AM123="M",30,IF(AM123="Q",15,7))*AO123)),0),"")</f>
        <v>13</v>
      </c>
      <c r="AU123" s="62">
        <f t="shared" si="23"/>
        <v>20</v>
      </c>
      <c r="AV123" s="62">
        <f t="shared" si="24"/>
        <v>13</v>
      </c>
      <c r="AW123" s="62" t="s">
        <v>623</v>
      </c>
      <c r="AX123" s="62">
        <v>1</v>
      </c>
      <c r="AY123" s="67">
        <f ca="1">IFERROR(TODAY()-VLOOKUP(H123,[4]IDEF!$A$6:$H$1602,8,FALSE),"S/D")</f>
        <v>2069</v>
      </c>
      <c r="AZ123" s="62" t="str">
        <f>IFERROR(VLOOKUP(H123,'[4]Control Producción'!$B$13:$L$406,11,FALSE),"S/C")</f>
        <v>B</v>
      </c>
      <c r="BA123" s="62" t="str">
        <f t="shared" si="25"/>
        <v>SP- 09</v>
      </c>
      <c r="BB123" s="62" t="str">
        <f>IFERROR(VLOOKUP(I123,[4]Referencias!$A$2:$Z$800,26,FALSE),"")</f>
        <v>Señal Picada</v>
      </c>
      <c r="BC123" s="62"/>
      <c r="BD123" s="125" t="str">
        <f t="shared" si="16"/>
        <v>SP-0294[00]aIC5087A</v>
      </c>
    </row>
    <row r="124" spans="1:56" x14ac:dyDescent="0.25">
      <c r="A124" s="62" t="s">
        <v>601</v>
      </c>
      <c r="B124" s="63">
        <v>45261</v>
      </c>
      <c r="C124" s="62" t="s">
        <v>602</v>
      </c>
      <c r="D124" s="62" t="s">
        <v>603</v>
      </c>
      <c r="E124" s="62" t="str">
        <f>IFERROR(VLOOKUP(H124,[4]Referencias!$A$2:$F$671,6,FALSE),"")</f>
        <v>SP- 09</v>
      </c>
      <c r="F124" s="62">
        <f>IFERROR(VLOOKUP(I124,[4]Referencias!$A$2:$T$800,20,FALSE),"")</f>
        <v>222052</v>
      </c>
      <c r="G124" s="62" t="s">
        <v>604</v>
      </c>
      <c r="H124" s="62" t="s">
        <v>148</v>
      </c>
      <c r="I124" s="62" t="s">
        <v>148</v>
      </c>
      <c r="J124" s="62"/>
      <c r="K124" s="62" t="s">
        <v>605</v>
      </c>
      <c r="L124" s="62" t="str">
        <f>IFERROR(VLOOKUP(M124,[4]Referencias!$X$2:$Y$139,2,FALSE),"")</f>
        <v>Inhibidor de incrustaciones</v>
      </c>
      <c r="M124" s="62" t="s">
        <v>614</v>
      </c>
      <c r="N124" s="62">
        <f>IFERROR(VLOOKUP(M124,[4]Referencias!$K$2:$L$138,2,FALSE),"")</f>
        <v>50601018</v>
      </c>
      <c r="O124" s="62">
        <f>IFERROR(VLOOKUP(I124,'[4]Control Producción'!$B$13:$L$408,4,FALSE),0)</f>
        <v>115.5</v>
      </c>
      <c r="P124" s="62">
        <f>IFERROR(VLOOKUP(I124,'[4]Control Producción'!$B$13:$L$408,5,FALSE),0)</f>
        <v>1.3169999999999999</v>
      </c>
      <c r="Q124" s="62">
        <f>IFERROR(VLOOKUP(I124,'[4]Control Producción'!$B$13:$L$408,7,FALSE),0)</f>
        <v>114.18300000000001</v>
      </c>
      <c r="R124" s="62">
        <f>IFERROR(VLOOKUP(I124,'[4]Control Producción'!$B$13:$L$408,8,FALSE),0)</f>
        <v>100</v>
      </c>
      <c r="S124" s="62">
        <f t="shared" si="17"/>
        <v>1.6</v>
      </c>
      <c r="T124" s="62">
        <v>14</v>
      </c>
      <c r="U124" s="62" t="s">
        <v>606</v>
      </c>
      <c r="V124" s="62" t="s">
        <v>607</v>
      </c>
      <c r="W124" s="62">
        <f t="shared" si="26"/>
        <v>29</v>
      </c>
      <c r="X124" s="62">
        <f>+_xlfn.IFS(BC124="p",0,AL124="Continua",'CM 4600011377 (Producto)'!$H$13,AL124="Batch",VLOOKUP(BD124,'BATCH Total'!$K$2:$M$600,3,FALSE))</f>
        <v>29</v>
      </c>
      <c r="Y124" s="62">
        <f t="shared" si="18"/>
        <v>46.400000000000006</v>
      </c>
      <c r="Z124" s="64">
        <f>+IFERROR(IF(BC124="P",0,IF(V124="continua",VLOOKUP(BD124,'KPI Aplicaciones'!$A$9:$H$177,6,FALSE),S124*X124)),0)</f>
        <v>44.277200000000008</v>
      </c>
      <c r="AA124" s="64">
        <f t="shared" si="19"/>
        <v>44.28</v>
      </c>
      <c r="AB124" s="65">
        <v>41381</v>
      </c>
      <c r="AC124" s="62" t="s">
        <v>608</v>
      </c>
      <c r="AD124" s="65">
        <v>44012</v>
      </c>
      <c r="AE124" s="62" t="s">
        <v>613</v>
      </c>
      <c r="AF124" s="62" t="s">
        <v>609</v>
      </c>
      <c r="AG124" s="62"/>
      <c r="AH124" s="62"/>
      <c r="AI124" s="62"/>
      <c r="AJ124" s="62"/>
      <c r="AK124" s="62" t="str">
        <f>IFERROR(VLOOKUP(I124,'[4]Control Producción'!$B$13:$K$406,10,FALSE),"")</f>
        <v>Electro Sumergible</v>
      </c>
      <c r="AL124" s="62" t="str">
        <f t="shared" si="27"/>
        <v>Continua</v>
      </c>
      <c r="AM124" s="62" t="s">
        <v>610</v>
      </c>
      <c r="AN124" s="62" t="s">
        <v>615</v>
      </c>
      <c r="AO124" s="62">
        <f>_xlfn.IFS(L124="Inhibidor de corrosión",T124*Q124/1000,L124="Inhibidor de incrustaciones",T124*Q124/1000,L124="Biocida",T124*Q124/1000,L124="Inhibidor de corrosión/incrustaciones",T124*Q124/1000,L124="Inhibidor de parafinas y asfaltenos",T124*P124/1000,L124="Inhibidor de parafinas",T124*P124/1000,L124="Inhibidor de asfaltenos",T124*P124/1000,L124="Reductor de fricción",T124*P124/1000,L124="Encapsulado",0,L124="Inhibidor de hidratos",VLOOKUP(I124,[4]Intermedia!$B$485:$E$502,4,FALSE),L124="Secuestrante de sulfhídrico",VLOOKUP(I124,[4]Intermedia!$B$485:$E$502,4,FALSE))</f>
        <v>1.598562</v>
      </c>
      <c r="AP124" s="62">
        <f t="shared" si="20"/>
        <v>1.6</v>
      </c>
      <c r="AQ124" s="62">
        <f t="shared" si="21"/>
        <v>20</v>
      </c>
      <c r="AR124" s="62">
        <f t="shared" si="22"/>
        <v>1.6</v>
      </c>
      <c r="AS124" s="66">
        <v>0.2</v>
      </c>
      <c r="AT124" s="62" cm="1">
        <f t="array" ref="AT124">IFERROR(ROUND(IF(AL124="Continua",AO124*_xlfn.IFS(AS124=100%,1,AS124=20%,5,AS124=50%,2),IF(AL124="Batch",IF(AM124="M",30,IF(AM124="Q",15,7))*AO124)),0),"")</f>
        <v>8</v>
      </c>
      <c r="AU124" s="62">
        <f t="shared" si="23"/>
        <v>20</v>
      </c>
      <c r="AV124" s="62">
        <f t="shared" si="24"/>
        <v>8</v>
      </c>
      <c r="AW124" s="62" t="s">
        <v>623</v>
      </c>
      <c r="AX124" s="62">
        <v>1</v>
      </c>
      <c r="AY124" s="67">
        <f ca="1">IFERROR(TODAY()-VLOOKUP(H124,[4]IDEF!$A$6:$H$1602,8,FALSE),"S/D")</f>
        <v>2720</v>
      </c>
      <c r="AZ124" s="62" t="str">
        <f>IFERROR(VLOOKUP(H124,'[4]Control Producción'!$B$13:$L$406,11,FALSE),"S/C")</f>
        <v>C</v>
      </c>
      <c r="BA124" s="62" t="str">
        <f t="shared" si="25"/>
        <v>SP- 09</v>
      </c>
      <c r="BB124" s="62" t="str">
        <f>IFERROR(VLOOKUP(I124,[4]Referencias!$A$2:$Z$800,26,FALSE),"")</f>
        <v>Señal Picada</v>
      </c>
      <c r="BC124" s="62"/>
      <c r="BD124" s="125" t="str">
        <f t="shared" si="16"/>
        <v>SP-152a(I)IC5087A</v>
      </c>
    </row>
    <row r="125" spans="1:56" ht="15" customHeight="1" x14ac:dyDescent="0.25">
      <c r="A125" s="62" t="s">
        <v>601</v>
      </c>
      <c r="B125" s="63">
        <v>45261</v>
      </c>
      <c r="C125" s="62" t="s">
        <v>602</v>
      </c>
      <c r="D125" s="62" t="s">
        <v>603</v>
      </c>
      <c r="E125" s="62" t="str">
        <f>IFERROR(VLOOKUP(H125,[4]Referencias!$A$2:$F$671,6,FALSE),"")</f>
        <v>SP- 09</v>
      </c>
      <c r="F125" s="62">
        <f>IFERROR(VLOOKUP(I125,[4]Referencias!$A$2:$T$800,20,FALSE),"")</f>
        <v>222052</v>
      </c>
      <c r="G125" s="62" t="s">
        <v>604</v>
      </c>
      <c r="H125" s="62" t="s">
        <v>149</v>
      </c>
      <c r="I125" s="62" t="s">
        <v>149</v>
      </c>
      <c r="J125" s="62"/>
      <c r="K125" s="62" t="s">
        <v>605</v>
      </c>
      <c r="L125" s="62" t="str">
        <f>IFERROR(VLOOKUP(M125,[4]Referencias!$X$2:$Y$139,2,FALSE),"")</f>
        <v>Inhibidor de incrustaciones</v>
      </c>
      <c r="M125" s="62" t="s">
        <v>614</v>
      </c>
      <c r="N125" s="62">
        <f>IFERROR(VLOOKUP(M125,[4]Referencias!$K$2:$L$138,2,FALSE),"")</f>
        <v>50601018</v>
      </c>
      <c r="O125" s="62">
        <f>IFERROR(VLOOKUP(I125,'[4]Control Producción'!$B$13:$L$408,4,FALSE),0)</f>
        <v>155.6</v>
      </c>
      <c r="P125" s="62">
        <f>IFERROR(VLOOKUP(I125,'[4]Control Producción'!$B$13:$L$408,5,FALSE),0)</f>
        <v>1.2909999999999999</v>
      </c>
      <c r="Q125" s="62">
        <f>IFERROR(VLOOKUP(I125,'[4]Control Producción'!$B$13:$L$408,7,FALSE),0)</f>
        <v>154.309</v>
      </c>
      <c r="R125" s="62">
        <f>IFERROR(VLOOKUP(I125,'[4]Control Producción'!$B$13:$L$408,8,FALSE),0)</f>
        <v>50</v>
      </c>
      <c r="S125" s="62">
        <f t="shared" si="17"/>
        <v>1.23</v>
      </c>
      <c r="T125" s="62">
        <v>8</v>
      </c>
      <c r="U125" s="62" t="s">
        <v>606</v>
      </c>
      <c r="V125" s="62" t="s">
        <v>607</v>
      </c>
      <c r="W125" s="62">
        <f t="shared" si="26"/>
        <v>29</v>
      </c>
      <c r="X125" s="62">
        <f>+_xlfn.IFS(BC125="p",0,AL125="Continua",'CM 4600011377 (Producto)'!$H$13,AL125="Batch",VLOOKUP(BD125,'BATCH Total'!$K$2:$M$600,3,FALSE))</f>
        <v>29</v>
      </c>
      <c r="Y125" s="62">
        <f t="shared" si="18"/>
        <v>35.67</v>
      </c>
      <c r="Z125" s="64">
        <f>+IFERROR(IF(BC125="P",0,IF(V125="continua",VLOOKUP(BD125,'KPI Aplicaciones'!$A$9:$H$177,6,FALSE),S125*X125)),0)</f>
        <v>35.101599999999998</v>
      </c>
      <c r="AA125" s="64">
        <f t="shared" si="19"/>
        <v>35.1</v>
      </c>
      <c r="AB125" s="65" t="s">
        <v>219</v>
      </c>
      <c r="AC125" s="62" t="s">
        <v>608</v>
      </c>
      <c r="AD125" s="65">
        <v>44968</v>
      </c>
      <c r="AE125" s="62" t="s">
        <v>984</v>
      </c>
      <c r="AF125" s="62" t="s">
        <v>609</v>
      </c>
      <c r="AG125" s="62"/>
      <c r="AH125" s="62"/>
      <c r="AI125" s="62"/>
      <c r="AJ125" s="62"/>
      <c r="AK125" s="62" t="str">
        <f>IFERROR(VLOOKUP(I125,'[4]Control Producción'!$B$13:$K$406,10,FALSE),"")</f>
        <v>Electro Sumergible</v>
      </c>
      <c r="AL125" s="62" t="str">
        <f t="shared" si="27"/>
        <v>Continua</v>
      </c>
      <c r="AM125" s="62" t="s">
        <v>610</v>
      </c>
      <c r="AN125" s="62" t="s">
        <v>615</v>
      </c>
      <c r="AO125" s="62">
        <f>_xlfn.IFS(L125="Inhibidor de corrosión",T125*Q125/1000,L125="Inhibidor de incrustaciones",T125*Q125/1000,L125="Biocida",T125*Q125/1000,L125="Inhibidor de corrosión/incrustaciones",T125*Q125/1000,L125="Inhibidor de parafinas y asfaltenos",T125*P125/1000,L125="Inhibidor de parafinas",T125*P125/1000,L125="Inhibidor de asfaltenos",T125*P125/1000,L125="Reductor de fricción",T125*P125/1000,L125="Encapsulado",0,L125="Inhibidor de hidratos",VLOOKUP(I125,[4]Intermedia!$B$485:$E$502,4,FALSE),L125="Secuestrante de sulfhídrico",VLOOKUP(I125,[4]Intermedia!$B$485:$E$502,4,FALSE))</f>
        <v>1.234472</v>
      </c>
      <c r="AP125" s="62">
        <f t="shared" si="20"/>
        <v>1.23</v>
      </c>
      <c r="AQ125" s="62">
        <f t="shared" si="21"/>
        <v>20</v>
      </c>
      <c r="AR125" s="62">
        <f t="shared" si="22"/>
        <v>1.23</v>
      </c>
      <c r="AS125" s="66">
        <v>0.2</v>
      </c>
      <c r="AT125" s="62" cm="1">
        <f t="array" ref="AT125">IFERROR(ROUND(IF(AL125="Continua",AO125*_xlfn.IFS(AS125=100%,1,AS125=20%,5,AS125=50%,2),IF(AL125="Batch",IF(AM125="M",30,IF(AM125="Q",15,7))*AO125)),0),"")</f>
        <v>6</v>
      </c>
      <c r="AU125" s="62">
        <f t="shared" si="23"/>
        <v>20</v>
      </c>
      <c r="AV125" s="62">
        <f t="shared" si="24"/>
        <v>6</v>
      </c>
      <c r="AW125" s="62" t="s">
        <v>623</v>
      </c>
      <c r="AX125" s="62">
        <v>1</v>
      </c>
      <c r="AY125" s="67">
        <f ca="1">IFERROR(TODAY()-VLOOKUP(H125,[4]IDEF!$A$6:$H$1602,8,FALSE),"S/D")</f>
        <v>2886</v>
      </c>
      <c r="AZ125" s="62" t="str">
        <f>IFERROR(VLOOKUP(H125,'[4]Control Producción'!$B$13:$L$406,11,FALSE),"S/C")</f>
        <v>C</v>
      </c>
      <c r="BA125" s="62" t="str">
        <f t="shared" si="25"/>
        <v>SP- 09</v>
      </c>
      <c r="BB125" s="62" t="str">
        <f>IFERROR(VLOOKUP(I125,[4]Referencias!$A$2:$Z$800,26,FALSE),"")</f>
        <v>Señal Picada</v>
      </c>
      <c r="BC125" s="62"/>
      <c r="BD125" s="125" t="str">
        <f t="shared" si="16"/>
        <v>SP-272IC5087A</v>
      </c>
    </row>
    <row r="126" spans="1:56" ht="15" customHeight="1" x14ac:dyDescent="0.25">
      <c r="A126" s="62" t="s">
        <v>601</v>
      </c>
      <c r="B126" s="63">
        <v>45261</v>
      </c>
      <c r="C126" s="62" t="s">
        <v>602</v>
      </c>
      <c r="D126" s="62" t="s">
        <v>603</v>
      </c>
      <c r="E126" s="62" t="str">
        <f>IFERROR(VLOOKUP(H126,[4]Referencias!$A$2:$F$671,6,FALSE),"")</f>
        <v>SP- 09</v>
      </c>
      <c r="F126" s="62">
        <f>IFERROR(VLOOKUP(I126,[4]Referencias!$A$2:$T$800,20,FALSE),"")</f>
        <v>222052</v>
      </c>
      <c r="G126" s="62" t="s">
        <v>604</v>
      </c>
      <c r="H126" s="62" t="s">
        <v>167</v>
      </c>
      <c r="I126" s="62" t="s">
        <v>167</v>
      </c>
      <c r="J126" s="62"/>
      <c r="K126" s="62" t="s">
        <v>605</v>
      </c>
      <c r="L126" s="62" t="str">
        <f>IFERROR(VLOOKUP(M126,[4]Referencias!$X$2:$Y$139,2,FALSE),"")</f>
        <v>Inhibidor de incrustaciones</v>
      </c>
      <c r="M126" s="62" t="s">
        <v>614</v>
      </c>
      <c r="N126" s="62">
        <f>IFERROR(VLOOKUP(M126,[4]Referencias!$K$2:$L$138,2,FALSE),"")</f>
        <v>50601018</v>
      </c>
      <c r="O126" s="62">
        <f>IFERROR(VLOOKUP(I126,'[4]Control Producción'!$B$13:$L$408,4,FALSE),0)</f>
        <v>54.6</v>
      </c>
      <c r="P126" s="62">
        <f>IFERROR(VLOOKUP(I126,'[4]Control Producción'!$B$13:$L$408,5,FALSE),0)</f>
        <v>0.81399999999999995</v>
      </c>
      <c r="Q126" s="62">
        <f>IFERROR(VLOOKUP(I126,'[4]Control Producción'!$B$13:$L$408,7,FALSE),0)</f>
        <v>53.786000000000001</v>
      </c>
      <c r="R126" s="62">
        <f>IFERROR(VLOOKUP(I126,'[4]Control Producción'!$B$13:$L$408,8,FALSE),0)</f>
        <v>100</v>
      </c>
      <c r="S126" s="62">
        <f t="shared" si="17"/>
        <v>1.08</v>
      </c>
      <c r="T126" s="62">
        <v>20</v>
      </c>
      <c r="U126" s="62" t="s">
        <v>606</v>
      </c>
      <c r="V126" s="62" t="s">
        <v>607</v>
      </c>
      <c r="W126" s="62">
        <f t="shared" si="26"/>
        <v>29</v>
      </c>
      <c r="X126" s="62">
        <f>+_xlfn.IFS(BC126="p",0,AL126="Continua",'CM 4600011377 (Producto)'!$H$13,AL126="Batch",VLOOKUP(BD126,'BATCH Total'!$K$2:$M$600,3,FALSE))</f>
        <v>29</v>
      </c>
      <c r="Y126" s="62">
        <f t="shared" si="18"/>
        <v>31.32</v>
      </c>
      <c r="Z126" s="64">
        <f>+IFERROR(IF(BC126="P",0,IF(V126="continua",VLOOKUP(BD126,'KPI Aplicaciones'!$A$9:$H$177,6,FALSE),S126*X126)),0)</f>
        <v>28.025599999999994</v>
      </c>
      <c r="AA126" s="64">
        <f t="shared" si="19"/>
        <v>28.03</v>
      </c>
      <c r="AB126" s="65">
        <v>42985</v>
      </c>
      <c r="AC126" s="62" t="s">
        <v>608</v>
      </c>
      <c r="AD126" s="65">
        <v>44624</v>
      </c>
      <c r="AE126" s="62" t="s">
        <v>762</v>
      </c>
      <c r="AF126" s="62" t="s">
        <v>609</v>
      </c>
      <c r="AG126" s="62"/>
      <c r="AH126" s="62"/>
      <c r="AI126" s="62"/>
      <c r="AJ126" s="62"/>
      <c r="AK126" s="62" t="str">
        <f>IFERROR(VLOOKUP(I126,'[4]Control Producción'!$B$13:$K$406,10,FALSE),"")</f>
        <v>Cavidad Progresiva</v>
      </c>
      <c r="AL126" s="62" t="str">
        <f t="shared" si="27"/>
        <v>Continua</v>
      </c>
      <c r="AM126" s="62" t="s">
        <v>610</v>
      </c>
      <c r="AN126" s="62" t="s">
        <v>622</v>
      </c>
      <c r="AO126" s="62">
        <f>_xlfn.IFS(L126="Inhibidor de corrosión",T126*Q126/1000,L126="Inhibidor de incrustaciones",T126*Q126/1000,L126="Biocida",T126*Q126/1000,L126="Inhibidor de corrosión/incrustaciones",T126*Q126/1000,L126="Inhibidor de parafinas y asfaltenos",T126*P126/1000,L126="Inhibidor de parafinas",T126*P126/1000,L126="Inhibidor de asfaltenos",T126*P126/1000,L126="Reductor de fricción",T126*P126/1000,L126="Encapsulado",0,L126="Inhibidor de hidratos",VLOOKUP(I126,[4]Intermedia!$B$485:$E$502,4,FALSE),L126="Secuestrante de sulfhídrico",VLOOKUP(I126,[4]Intermedia!$B$485:$E$502,4,FALSE))</f>
        <v>1.07572</v>
      </c>
      <c r="AP126" s="62">
        <f t="shared" si="20"/>
        <v>1.08</v>
      </c>
      <c r="AQ126" s="62">
        <f t="shared" si="21"/>
        <v>20</v>
      </c>
      <c r="AR126" s="62">
        <f t="shared" si="22"/>
        <v>1.08</v>
      </c>
      <c r="AS126" s="66">
        <v>0.2</v>
      </c>
      <c r="AT126" s="62" cm="1">
        <f t="array" ref="AT126">IFERROR(ROUND(IF(AL126="Continua",AO126*_xlfn.IFS(AS126=100%,1,AS126=20%,5,AS126=50%,2),IF(AL126="Batch",IF(AM126="M",30,IF(AM126="Q",15,7))*AO126)),0),"")</f>
        <v>5</v>
      </c>
      <c r="AU126" s="62">
        <f t="shared" si="23"/>
        <v>20</v>
      </c>
      <c r="AV126" s="62">
        <f t="shared" si="24"/>
        <v>5</v>
      </c>
      <c r="AW126" s="62" t="s">
        <v>623</v>
      </c>
      <c r="AX126" s="62">
        <v>1</v>
      </c>
      <c r="AY126" s="67">
        <f ca="1">IFERROR(TODAY()-VLOOKUP(H126,[4]IDEF!$A$6:$H$1602,8,FALSE),"S/D")</f>
        <v>2543</v>
      </c>
      <c r="AZ126" s="62" t="str">
        <f>IFERROR(VLOOKUP(H126,'[4]Control Producción'!$B$13:$L$406,11,FALSE),"S/C")</f>
        <v>A</v>
      </c>
      <c r="BA126" s="62" t="str">
        <f t="shared" si="25"/>
        <v>SP- 09</v>
      </c>
      <c r="BB126" s="62" t="str">
        <f>IFERROR(VLOOKUP(I126,[4]Referencias!$A$2:$Z$800,26,FALSE),"")</f>
        <v>Señal Picada</v>
      </c>
      <c r="BC126" s="62"/>
      <c r="BD126" s="125" t="str">
        <f t="shared" ref="BD126:BD189" si="28">+CONCATENATE(I126,M126)</f>
        <v>SP-333[00]aIC5087A</v>
      </c>
    </row>
    <row r="127" spans="1:56" ht="15" customHeight="1" x14ac:dyDescent="0.25">
      <c r="A127" s="62" t="s">
        <v>601</v>
      </c>
      <c r="B127" s="63">
        <v>45261</v>
      </c>
      <c r="C127" s="62" t="s">
        <v>602</v>
      </c>
      <c r="D127" s="62" t="s">
        <v>603</v>
      </c>
      <c r="E127" s="62" t="str">
        <f>IFERROR(VLOOKUP(H127,[4]Referencias!$A$2:$F$671,6,FALSE),"")</f>
        <v>SP- 09</v>
      </c>
      <c r="F127" s="62">
        <f>IFERROR(VLOOKUP(I127,[4]Referencias!$A$2:$T$800,20,FALSE),"")</f>
        <v>222052</v>
      </c>
      <c r="G127" s="62" t="s">
        <v>604</v>
      </c>
      <c r="H127" s="62" t="s">
        <v>204</v>
      </c>
      <c r="I127" s="62" t="s">
        <v>204</v>
      </c>
      <c r="J127" s="62"/>
      <c r="K127" s="62" t="s">
        <v>605</v>
      </c>
      <c r="L127" s="62" t="str">
        <f>IFERROR(VLOOKUP(M127,[4]Referencias!$X$2:$Y$139,2,FALSE),"")</f>
        <v>Inhibidor de corrosión</v>
      </c>
      <c r="M127" s="62" t="s">
        <v>59</v>
      </c>
      <c r="N127" s="62">
        <f>IFERROR(VLOOKUP(M127,[4]Referencias!$K$2:$L$138,2,FALSE),"")</f>
        <v>1000232729</v>
      </c>
      <c r="O127" s="62">
        <f>IFERROR(VLOOKUP(I127,'[4]Control Producción'!$B$13:$L$408,4,FALSE),0)</f>
        <v>29</v>
      </c>
      <c r="P127" s="62">
        <f>IFERROR(VLOOKUP(I127,'[4]Control Producción'!$B$13:$L$408,5,FALSE),0)</f>
        <v>5.6</v>
      </c>
      <c r="Q127" s="62">
        <f>IFERROR(VLOOKUP(I127,'[4]Control Producción'!$B$13:$L$408,7,FALSE),0)</f>
        <v>23.4</v>
      </c>
      <c r="R127" s="62">
        <f>IFERROR(VLOOKUP(I127,'[4]Control Producción'!$B$13:$L$408,8,FALSE),0)</f>
        <v>200</v>
      </c>
      <c r="S127" s="62">
        <f t="shared" si="17"/>
        <v>6.08</v>
      </c>
      <c r="T127" s="62">
        <v>260</v>
      </c>
      <c r="U127" s="62" t="s">
        <v>606</v>
      </c>
      <c r="V127" s="62" t="s">
        <v>607</v>
      </c>
      <c r="W127" s="62">
        <f t="shared" si="26"/>
        <v>29</v>
      </c>
      <c r="X127" s="62">
        <f>+_xlfn.IFS(BC127="p",0,AL127="Continua",'CM 4600011377 (Producto)'!$H$13,AL127="Batch",VLOOKUP(BD127,'BATCH Total'!$K$2:$M$600,3,FALSE))</f>
        <v>29</v>
      </c>
      <c r="Y127" s="62">
        <f t="shared" si="18"/>
        <v>176.32</v>
      </c>
      <c r="Z127" s="64">
        <f>+IFERROR(IF(BC127="P",0,IF(V127="continua",VLOOKUP(BD127,'KPI Aplicaciones'!$A$9:$H$177,6,FALSE),S127*X127)),0)</f>
        <v>145.53360000000001</v>
      </c>
      <c r="AA127" s="64">
        <f t="shared" si="19"/>
        <v>145.53</v>
      </c>
      <c r="AB127" s="65">
        <v>43431</v>
      </c>
      <c r="AC127" s="62" t="s">
        <v>608</v>
      </c>
      <c r="AD127" s="65">
        <v>44188</v>
      </c>
      <c r="AE127" s="62" t="s">
        <v>763</v>
      </c>
      <c r="AF127" s="62" t="s">
        <v>609</v>
      </c>
      <c r="AG127" s="62"/>
      <c r="AH127" s="62"/>
      <c r="AI127" s="62"/>
      <c r="AJ127" s="62"/>
      <c r="AK127" s="62" t="str">
        <f>IFERROR(VLOOKUP(I127,'[4]Control Producción'!$B$13:$K$406,10,FALSE),"")</f>
        <v>Cavidad Progresiva</v>
      </c>
      <c r="AL127" s="62" t="str">
        <f t="shared" si="27"/>
        <v>Continua</v>
      </c>
      <c r="AM127" s="62" t="s">
        <v>610</v>
      </c>
      <c r="AN127" s="62" t="s">
        <v>611</v>
      </c>
      <c r="AO127" s="62">
        <f>_xlfn.IFS(L127="Inhibidor de corrosión",T127*Q127/1000,L127="Inhibidor de incrustaciones",T127*Q127/1000,L127="Biocida",T127*Q127/1000,L127="Inhibidor de corrosión/incrustaciones",T127*Q127/1000,L127="Inhibidor de parafinas y asfaltenos",T127*P127/1000,L127="Inhibidor de parafinas",T127*P127/1000,L127="Inhibidor de asfaltenos",T127*P127/1000,L127="Reductor de fricción",T127*P127/1000,L127="Encapsulado",0,L127="Inhibidor de hidratos",VLOOKUP(I127,[4]Intermedia!$B$485:$E$502,4,FALSE),L127="Secuestrante de sulfhídrico",VLOOKUP(I127,[4]Intermedia!$B$485:$E$502,4,FALSE))</f>
        <v>6.0839999999999996</v>
      </c>
      <c r="AP127" s="62">
        <f t="shared" si="20"/>
        <v>6.08</v>
      </c>
      <c r="AQ127" s="62">
        <f t="shared" si="21"/>
        <v>20</v>
      </c>
      <c r="AR127" s="62">
        <f t="shared" si="22"/>
        <v>6.08</v>
      </c>
      <c r="AS127" s="66">
        <v>1</v>
      </c>
      <c r="AT127" s="62" cm="1">
        <f t="array" ref="AT127">IFERROR(ROUND(IF(AL127="Continua",AO127*_xlfn.IFS(AS127=100%,1,AS127=20%,5,AS127=50%,2),IF(AL127="Batch",IF(AM127="M",30,IF(AM127="Q",15,7))*AO127)),0),"")</f>
        <v>6</v>
      </c>
      <c r="AU127" s="62">
        <f t="shared" si="23"/>
        <v>20</v>
      </c>
      <c r="AV127" s="62">
        <f t="shared" si="24"/>
        <v>6</v>
      </c>
      <c r="AW127" s="62" t="s">
        <v>623</v>
      </c>
      <c r="AX127" s="62">
        <v>1</v>
      </c>
      <c r="AY127" s="67">
        <f ca="1">IFERROR(TODAY()-VLOOKUP(H127,[4]IDEF!$A$6:$H$1602,8,FALSE),"S/D")</f>
        <v>1868</v>
      </c>
      <c r="AZ127" s="62" t="str">
        <f>IFERROR(VLOOKUP(H127,'[4]Control Producción'!$B$13:$L$406,11,FALSE),"S/C")</f>
        <v>A</v>
      </c>
      <c r="BA127" s="62" t="str">
        <f t="shared" si="25"/>
        <v>SP- 09</v>
      </c>
      <c r="BB127" s="62" t="str">
        <f>IFERROR(VLOOKUP(I127,[4]Referencias!$A$2:$Z$800,26,FALSE),"")</f>
        <v>Señal Picada</v>
      </c>
      <c r="BC127" s="62"/>
      <c r="BD127" s="125" t="str">
        <f t="shared" si="28"/>
        <v>SP-503aCY51W</v>
      </c>
    </row>
    <row r="128" spans="1:56" ht="15" customHeight="1" x14ac:dyDescent="0.25">
      <c r="A128" s="62" t="s">
        <v>601</v>
      </c>
      <c r="B128" s="63">
        <v>45261</v>
      </c>
      <c r="C128" s="62" t="s">
        <v>602</v>
      </c>
      <c r="D128" s="62" t="s">
        <v>603</v>
      </c>
      <c r="E128" s="62" t="str">
        <f>IFERROR(VLOOKUP(H128,[4]Referencias!$A$2:$F$671,6,FALSE),"")</f>
        <v>Observaciones</v>
      </c>
      <c r="F128" s="62">
        <f>IFERROR(VLOOKUP(I128,[4]Referencias!$A$2:$T$800,20,FALSE),"")</f>
        <v>221169</v>
      </c>
      <c r="G128" s="62" t="s">
        <v>604</v>
      </c>
      <c r="H128" s="62" t="s">
        <v>48</v>
      </c>
      <c r="I128" s="62" t="s">
        <v>764</v>
      </c>
      <c r="J128" s="62"/>
      <c r="K128" s="62" t="s">
        <v>605</v>
      </c>
      <c r="L128" s="62" t="str">
        <f>IFERROR(VLOOKUP(M128,[4]Referencias!$X$2:$Y$139,2,FALSE),"")</f>
        <v>Inhibidor de corrosión/Incrustaciones</v>
      </c>
      <c r="M128" s="62" t="s">
        <v>658</v>
      </c>
      <c r="N128" s="62">
        <f>IFERROR(VLOOKUP(M128,[4]Referencias!$K$2:$L$138,2,FALSE),"")</f>
        <v>50695199</v>
      </c>
      <c r="O128" s="62">
        <f>IFERROR(VLOOKUP(I128,'[4]Control Producción'!$B$13:$L$408,4,FALSE),0)</f>
        <v>15</v>
      </c>
      <c r="P128" s="62">
        <f>IFERROR(VLOOKUP(I128,'[4]Control Producción'!$B$13:$L$408,5,FALSE),0)</f>
        <v>0.23</v>
      </c>
      <c r="Q128" s="62">
        <f>IFERROR(VLOOKUP(I128,'[4]Control Producción'!$B$13:$L$408,7,FALSE),0)</f>
        <v>14.77</v>
      </c>
      <c r="R128" s="62">
        <f>IFERROR(VLOOKUP(I128,'[4]Control Producción'!$B$13:$L$408,8,FALSE),0)</f>
        <v>0</v>
      </c>
      <c r="S128" s="62">
        <f t="shared" si="17"/>
        <v>3.99</v>
      </c>
      <c r="T128" s="62">
        <v>270</v>
      </c>
      <c r="U128" s="62" t="s">
        <v>606</v>
      </c>
      <c r="V128" s="62" t="s">
        <v>607</v>
      </c>
      <c r="W128" s="62">
        <f t="shared" si="26"/>
        <v>29</v>
      </c>
      <c r="X128" s="62">
        <f>+_xlfn.IFS(BC128="p",0,AL128="Continua",'CM 4600011377 (Producto)'!$H$13,AL128="Batch",VLOOKUP(BD128,'BATCH Total'!$K$2:$M$600,3,FALSE))</f>
        <v>29</v>
      </c>
      <c r="Y128" s="62">
        <f t="shared" si="18"/>
        <v>115.71000000000001</v>
      </c>
      <c r="Z128" s="64">
        <f>+IFERROR(IF(BC128="P",0,IF(V128="continua",VLOOKUP(BD128,'KPI Aplicaciones'!$A$9:$H$177,6,FALSE),S128*X128)),0)</f>
        <v>114.24242424242425</v>
      </c>
      <c r="AA128" s="64">
        <f t="shared" si="19"/>
        <v>114.24</v>
      </c>
      <c r="AB128" s="65">
        <v>41573</v>
      </c>
      <c r="AC128" s="62" t="s">
        <v>608</v>
      </c>
      <c r="AD128" s="65">
        <v>44012</v>
      </c>
      <c r="AE128" s="62" t="s">
        <v>613</v>
      </c>
      <c r="AF128" s="62" t="s">
        <v>609</v>
      </c>
      <c r="AG128" s="62" t="s">
        <v>648</v>
      </c>
      <c r="AH128" s="62"/>
      <c r="AI128" s="62"/>
      <c r="AJ128" s="62"/>
      <c r="AK128" s="62" t="str">
        <f>IFERROR(VLOOKUP(I128,'[4]Control Producción'!$B$13:$K$406,10,FALSE),"")</f>
        <v/>
      </c>
      <c r="AL128" s="62" t="str">
        <f t="shared" si="27"/>
        <v>Continua</v>
      </c>
      <c r="AM128" s="62" t="s">
        <v>610</v>
      </c>
      <c r="AN128" s="62" t="s">
        <v>611</v>
      </c>
      <c r="AO128" s="62">
        <f>_xlfn.IFS(L128="Inhibidor de corrosión",T128*Q128/1000,L128="Inhibidor de incrustaciones",T128*Q128/1000,L128="Biocida",T128*Q128/1000,L128="Inhibidor de corrosión/incrustaciones",T128*Q128/1000,L128="Inhibidor de parafinas y asfaltenos",T128*P128/1000,L128="Inhibidor de parafinas",T128*P128/1000,L128="Inhibidor de asfaltenos",T128*P128/1000,L128="Reductor de fricción",T128*P128/1000,L128="Encapsulado",0,L128="Inhibidor de hidratos",VLOOKUP(I128,[4]Intermedia!$B$485:$E$502,4,FALSE),L128="Secuestrante de sulfhídrico",VLOOKUP(I128,[4]Intermedia!$B$485:$E$502,4,FALSE))</f>
        <v>3.9879000000000002</v>
      </c>
      <c r="AP128" s="62">
        <f t="shared" si="20"/>
        <v>3.99</v>
      </c>
      <c r="AQ128" s="62">
        <f t="shared" si="21"/>
        <v>20</v>
      </c>
      <c r="AR128" s="62">
        <f t="shared" si="22"/>
        <v>3.99</v>
      </c>
      <c r="AS128" s="66">
        <v>1</v>
      </c>
      <c r="AT128" s="62" cm="1">
        <f t="array" ref="AT128">IFERROR(ROUND(IF(AL128="Continua",AO128*_xlfn.IFS(AS128=100%,1,AS128=20%,5,AS128=50%,2),IF(AL128="Batch",IF(AM128="M",30,IF(AM128="Q",15,7))*AO128)),0),"")</f>
        <v>4</v>
      </c>
      <c r="AU128" s="62">
        <f t="shared" si="23"/>
        <v>20</v>
      </c>
      <c r="AV128" s="62">
        <f t="shared" si="24"/>
        <v>4</v>
      </c>
      <c r="AW128" s="62" t="s">
        <v>260</v>
      </c>
      <c r="AX128" s="62">
        <v>1</v>
      </c>
      <c r="AY128" s="67" t="str">
        <f ca="1">IFERROR(TODAY()-VLOOKUP(H128,[4]IDEF!$A$6:$H$1602,8,FALSE),"S/D")</f>
        <v>S/D</v>
      </c>
      <c r="AZ128" s="62" t="str">
        <f>IFERROR(VLOOKUP(H128,'[4]Control Producción'!$B$13:$L$406,11,FALSE),"S/C")</f>
        <v>S/C</v>
      </c>
      <c r="BA128" s="62" t="str">
        <f t="shared" si="25"/>
        <v>Observaciones</v>
      </c>
      <c r="BB128" s="62" t="str">
        <f>IFERROR(VLOOKUP(I128,[4]Referencias!$A$2:$Z$800,26,FALSE),"")</f>
        <v>Volcán Auca Mahuida</v>
      </c>
      <c r="BC128" s="62"/>
      <c r="BD128" s="125" t="str">
        <f t="shared" si="28"/>
        <v>RiAl-3aICS400</v>
      </c>
    </row>
    <row r="129" spans="1:56" ht="15" customHeight="1" x14ac:dyDescent="0.25">
      <c r="A129" s="62" t="s">
        <v>601</v>
      </c>
      <c r="B129" s="63">
        <v>45261</v>
      </c>
      <c r="C129" s="62" t="s">
        <v>602</v>
      </c>
      <c r="D129" s="62" t="s">
        <v>603</v>
      </c>
      <c r="E129" s="62" t="str">
        <f>IFERROR(VLOOKUP(H129,[4]Referencias!$A$2:$F$671,6,FALSE),"")</f>
        <v/>
      </c>
      <c r="F129" s="62">
        <f>IFERROR(VLOOKUP(I129,[4]Referencias!$A$2:$T$800,20,FALSE),"")</f>
        <v>221169</v>
      </c>
      <c r="G129" s="62" t="s">
        <v>765</v>
      </c>
      <c r="H129" s="62"/>
      <c r="I129" s="62" t="s">
        <v>766</v>
      </c>
      <c r="J129" s="62"/>
      <c r="K129" s="62" t="s">
        <v>618</v>
      </c>
      <c r="L129" s="62" t="str">
        <f>IFERROR(VLOOKUP(M129,[4]Referencias!$X$2:$Y$139,2,FALSE),"")</f>
        <v>Inhibidor de hidratos</v>
      </c>
      <c r="M129" s="62" t="s">
        <v>619</v>
      </c>
      <c r="N129" s="62">
        <f>IFERROR(VLOOKUP(M129,[4]Referencias!$K$2:$L$138,2,FALSE),"")</f>
        <v>50600710</v>
      </c>
      <c r="O129" s="62">
        <f>IFERROR(VLOOKUP(I129,'[4]Control Producción'!$B$13:$L$408,4,FALSE),0)</f>
        <v>0</v>
      </c>
      <c r="P129" s="62">
        <f>IFERROR(VLOOKUP(I129,'[4]Control Producción'!$B$13:$L$408,5,FALSE),0)</f>
        <v>0</v>
      </c>
      <c r="Q129" s="62">
        <f>IFERROR(VLOOKUP(I129,'[4]Control Producción'!$B$13:$L$408,7,FALSE),0)</f>
        <v>0</v>
      </c>
      <c r="R129" s="62">
        <f>IFERROR(VLOOKUP(I129,'[4]Control Producción'!$B$13:$L$408,8,FALSE),0)</f>
        <v>0</v>
      </c>
      <c r="S129" s="62">
        <f t="shared" si="17"/>
        <v>22</v>
      </c>
      <c r="T129" s="62"/>
      <c r="U129" s="62" t="s">
        <v>620</v>
      </c>
      <c r="V129" s="62" t="s">
        <v>607</v>
      </c>
      <c r="W129" s="62">
        <f t="shared" si="26"/>
        <v>29</v>
      </c>
      <c r="X129" s="62">
        <f>+_xlfn.IFS(BC129="p",0,AL129="Continua",'CM 4600011377 (Producto)'!$H$13,AL129="Batch",VLOOKUP(BD129,'BATCH Total'!$K$2:$M$600,3,FALSE))</f>
        <v>29</v>
      </c>
      <c r="Y129" s="62">
        <f t="shared" si="18"/>
        <v>638</v>
      </c>
      <c r="Z129" s="64">
        <f>+IFERROR(IF(BC129="P",0,IF(V129="continua",VLOOKUP(BD129,'KPI Aplicaciones'!$A$9:$H$177,6,FALSE),S129*X129)),0)</f>
        <v>182.59259259259261</v>
      </c>
      <c r="AA129" s="64">
        <f t="shared" si="19"/>
        <v>182.59</v>
      </c>
      <c r="AB129" s="65">
        <v>44013</v>
      </c>
      <c r="AC129" s="62" t="s">
        <v>608</v>
      </c>
      <c r="AD129" s="65">
        <v>44092</v>
      </c>
      <c r="AE129" s="62" t="s">
        <v>647</v>
      </c>
      <c r="AF129" s="62" t="s">
        <v>609</v>
      </c>
      <c r="AG129" s="62" t="s">
        <v>648</v>
      </c>
      <c r="AH129" s="62"/>
      <c r="AI129" s="62"/>
      <c r="AJ129" s="62"/>
      <c r="AK129" s="62" t="str">
        <f>IFERROR(VLOOKUP(I129,'[4]Control Producción'!$B$13:$K$406,10,FALSE),"")</f>
        <v/>
      </c>
      <c r="AL129" s="62" t="str">
        <f t="shared" si="27"/>
        <v>Continua</v>
      </c>
      <c r="AM129" s="62" t="s">
        <v>610</v>
      </c>
      <c r="AN129" s="62" t="s">
        <v>622</v>
      </c>
      <c r="AO129" s="62">
        <f>_xlfn.IFS(L129="Inhibidor de corrosión",T129*Q129/1000,L129="Inhibidor de incrustaciones",T129*Q129/1000,L129="Biocida",T129*Q129/1000,L129="Inhibidor de corrosión/incrustaciones",T129*Q129/1000,L129="Inhibidor de parafinas y asfaltenos",T129*P129/1000,L129="Inhibidor de parafinas",T129*P129/1000,L129="Inhibidor de asfaltenos",T129*P129/1000,L129="Reductor de fricción",T129*P129/1000,L129="Encapsulado",0,L129="Inhibidor de hidratos",VLOOKUP(I129,[4]Intermedia!$B$485:$E$502,4,FALSE),L129="Secuestrante de sulfhídrico",VLOOKUP(I129,[4]Intermedia!$B$485:$E$502,4,FALSE))</f>
        <v>22</v>
      </c>
      <c r="AP129" s="62">
        <f t="shared" si="20"/>
        <v>22</v>
      </c>
      <c r="AQ129" s="62">
        <f t="shared" si="21"/>
        <v>22</v>
      </c>
      <c r="AR129" s="62">
        <f t="shared" si="22"/>
        <v>22</v>
      </c>
      <c r="AS129" s="66">
        <v>1</v>
      </c>
      <c r="AT129" s="62" cm="1">
        <f t="array" ref="AT129">IFERROR(ROUND(IF(AL129="Continua",AO129*_xlfn.IFS(AS129=100%,1,AS129=20%,5,AS129=50%,2),IF(AL129="Batch",IF(AM129="M",30,IF(AM129="Q",15,7))*AO129)),0),"")</f>
        <v>22</v>
      </c>
      <c r="AU129" s="62">
        <f t="shared" si="23"/>
        <v>22</v>
      </c>
      <c r="AV129" s="62">
        <f t="shared" si="24"/>
        <v>22</v>
      </c>
      <c r="AW129" s="62" t="s">
        <v>260</v>
      </c>
      <c r="AX129" s="62">
        <v>1</v>
      </c>
      <c r="AY129" s="67" t="str">
        <f ca="1">IFERROR(TODAY()-VLOOKUP(H129,[4]IDEF!$A$6:$H$1602,8,FALSE),"S/D")</f>
        <v>S/D</v>
      </c>
      <c r="AZ129" s="62" t="str">
        <f>IFERROR(VLOOKUP(H129,'[4]Control Producción'!$B$13:$L$406,11,FALSE),"S/C")</f>
        <v>S/C</v>
      </c>
      <c r="BA129" s="62" t="str">
        <f t="shared" si="25"/>
        <v/>
      </c>
      <c r="BB129" s="62" t="str">
        <f>IFERROR(VLOOKUP(I129,[4]Referencias!$A$2:$Z$800,26,FALSE),"")</f>
        <v>Volcán Auca Mahuida</v>
      </c>
      <c r="BC129" s="62"/>
      <c r="BD129" s="125" t="str">
        <f t="shared" si="28"/>
        <v>Compresora VAMSB14</v>
      </c>
    </row>
    <row r="130" spans="1:56" ht="15" customHeight="1" x14ac:dyDescent="0.25">
      <c r="A130" s="62" t="s">
        <v>601</v>
      </c>
      <c r="B130" s="63">
        <v>45261</v>
      </c>
      <c r="C130" s="62" t="s">
        <v>602</v>
      </c>
      <c r="D130" s="62" t="s">
        <v>603</v>
      </c>
      <c r="E130" s="62" t="str">
        <f>IFERROR(VLOOKUP(H130,[4]Referencias!$A$2:$F$671,6,FALSE),"")</f>
        <v/>
      </c>
      <c r="F130" s="62">
        <f>IFERROR(VLOOKUP(I130,[4]Referencias!$A$2:$T$800,20,FALSE),"")</f>
        <v>221169</v>
      </c>
      <c r="G130" s="62" t="s">
        <v>765</v>
      </c>
      <c r="H130" s="62"/>
      <c r="I130" s="62" t="s">
        <v>767</v>
      </c>
      <c r="J130" s="62"/>
      <c r="K130" s="62" t="s">
        <v>618</v>
      </c>
      <c r="L130" s="62" t="str">
        <f>IFERROR(VLOOKUP(M130,[4]Referencias!$X$2:$Y$139,2,FALSE),"")</f>
        <v>Secuestrante de sulfhídrico</v>
      </c>
      <c r="M130" s="62" t="s">
        <v>654</v>
      </c>
      <c r="N130" s="62">
        <f>IFERROR(VLOOKUP(M130,[4]Referencias!$K$2:$L$138,2,FALSE),"")</f>
        <v>1000539909</v>
      </c>
      <c r="O130" s="62">
        <f>IFERROR(VLOOKUP(I130,'[4]Control Producción'!$B$13:$L$408,4,FALSE),0)</f>
        <v>0</v>
      </c>
      <c r="P130" s="62">
        <f>IFERROR(VLOOKUP(I130,'[4]Control Producción'!$B$13:$L$408,5,FALSE),0)</f>
        <v>0</v>
      </c>
      <c r="Q130" s="62">
        <f>IFERROR(VLOOKUP(I130,'[4]Control Producción'!$B$13:$L$408,7,FALSE),0)</f>
        <v>0</v>
      </c>
      <c r="R130" s="62">
        <f>IFERROR(VLOOKUP(I130,'[4]Control Producción'!$B$13:$L$408,8,FALSE),0)</f>
        <v>0</v>
      </c>
      <c r="S130" s="62">
        <f t="shared" si="17"/>
        <v>30</v>
      </c>
      <c r="T130" s="62"/>
      <c r="U130" s="62" t="s">
        <v>650</v>
      </c>
      <c r="V130" s="62" t="s">
        <v>607</v>
      </c>
      <c r="W130" s="62">
        <f t="shared" si="26"/>
        <v>29</v>
      </c>
      <c r="X130" s="62">
        <f>+_xlfn.IFS(BC130="p",0,AL130="Continua",'CM 4600011377 (Producto)'!$H$13,AL130="Batch",VLOOKUP(BD130,'BATCH Total'!$K$2:$M$600,3,FALSE))</f>
        <v>29</v>
      </c>
      <c r="Y130" s="62">
        <f t="shared" si="18"/>
        <v>870</v>
      </c>
      <c r="Z130" s="64">
        <f>+IFERROR(IF(BC130="P",0,IF(V130="continua",VLOOKUP(BD130,'KPI Aplicaciones'!$A$9:$H$177,6,FALSE),S130*X130)),0)</f>
        <v>268.51851851851853</v>
      </c>
      <c r="AA130" s="64">
        <f t="shared" si="19"/>
        <v>268.52</v>
      </c>
      <c r="AB130" s="65">
        <v>44684</v>
      </c>
      <c r="AC130" s="62" t="s">
        <v>608</v>
      </c>
      <c r="AD130" s="65">
        <v>44679</v>
      </c>
      <c r="AE130" s="62" t="s">
        <v>768</v>
      </c>
      <c r="AF130" s="62" t="s">
        <v>769</v>
      </c>
      <c r="AG130" s="62"/>
      <c r="AH130" s="62"/>
      <c r="AI130" s="62"/>
      <c r="AJ130" s="62"/>
      <c r="AK130" s="62" t="str">
        <f>IFERROR(VLOOKUP(I130,'[4]Control Producción'!$B$13:$K$406,10,FALSE),"")</f>
        <v/>
      </c>
      <c r="AL130" s="62" t="str">
        <f t="shared" si="27"/>
        <v>Continua</v>
      </c>
      <c r="AM130" s="62" t="s">
        <v>610</v>
      </c>
      <c r="AN130" s="62" t="s">
        <v>622</v>
      </c>
      <c r="AO130" s="62">
        <f>_xlfn.IFS(L130="Inhibidor de corrosión",T130*Q130/1000,L130="Inhibidor de incrustaciones",T130*Q130/1000,L130="Biocida",T130*Q130/1000,L130="Inhibidor de corrosión/incrustaciones",T130*Q130/1000,L130="Inhibidor de parafinas y asfaltenos",T130*P130/1000,L130="Inhibidor de parafinas",T130*P130/1000,L130="Inhibidor de asfaltenos",T130*P130/1000,L130="Reductor de fricción",T130*P130/1000,L130="Encapsulado",0,L130="Inhibidor de hidratos",VLOOKUP(I130,[4]Intermedia!$B$485:$E$502,4,FALSE),L130="Secuestrante de sulfhídrico",VLOOKUP(I130,[4]Intermedia!$B$485:$E$502,4,FALSE))</f>
        <v>30</v>
      </c>
      <c r="AP130" s="62">
        <f t="shared" si="20"/>
        <v>30</v>
      </c>
      <c r="AQ130" s="62">
        <f t="shared" si="21"/>
        <v>30</v>
      </c>
      <c r="AR130" s="62">
        <f t="shared" si="22"/>
        <v>30</v>
      </c>
      <c r="AS130" s="66">
        <v>1</v>
      </c>
      <c r="AT130" s="62" cm="1">
        <f t="array" ref="AT130">IFERROR(ROUND(IF(AL130="Continua",AO130*_xlfn.IFS(AS130=100%,1,AS130=20%,5,AS130=50%,2),IF(AL130="Batch",IF(AM130="M",30,IF(AM130="Q",15,7))*AO130)),0),"")</f>
        <v>30</v>
      </c>
      <c r="AU130" s="62">
        <f t="shared" si="23"/>
        <v>30</v>
      </c>
      <c r="AV130" s="62">
        <f t="shared" si="24"/>
        <v>30</v>
      </c>
      <c r="AW130" s="62" t="s">
        <v>260</v>
      </c>
      <c r="AX130" s="62">
        <v>1</v>
      </c>
      <c r="AY130" s="67" t="str">
        <f ca="1">IFERROR(TODAY()-VLOOKUP(H130,[4]IDEF!$A$6:$H$1602,8,FALSE),"S/D")</f>
        <v>S/D</v>
      </c>
      <c r="AZ130" s="62" t="str">
        <f>IFERROR(VLOOKUP(H130,'[4]Control Producción'!$B$13:$L$406,11,FALSE),"S/C")</f>
        <v>S/C</v>
      </c>
      <c r="BA130" s="62" t="str">
        <f t="shared" si="25"/>
        <v/>
      </c>
      <c r="BB130" s="62" t="str">
        <f>IFERROR(VLOOKUP(I130,[4]Referencias!$A$2:$Z$800,26,FALSE),"")</f>
        <v>Volcán Auca Mahuida</v>
      </c>
      <c r="BC130" s="62"/>
      <c r="BD130" s="125" t="str">
        <f t="shared" si="28"/>
        <v>Compresora VAM SdaBSH8050</v>
      </c>
    </row>
    <row r="131" spans="1:56" ht="15" customHeight="1" x14ac:dyDescent="0.25">
      <c r="A131" s="62" t="s">
        <v>601</v>
      </c>
      <c r="B131" s="63">
        <v>45261</v>
      </c>
      <c r="C131" s="62" t="s">
        <v>602</v>
      </c>
      <c r="D131" s="62" t="s">
        <v>603</v>
      </c>
      <c r="E131" s="62" t="str">
        <f>IFERROR(VLOOKUP(H131,[4]Referencias!$A$2:$F$671,6,FALSE),"")</f>
        <v>LaMa- 02</v>
      </c>
      <c r="F131" s="62">
        <f>IFERROR(VLOOKUP(I131,[4]Referencias!$A$2:$T$800,20,FALSE),"")</f>
        <v>221169</v>
      </c>
      <c r="G131" s="62" t="s">
        <v>616</v>
      </c>
      <c r="H131" s="62" t="s">
        <v>770</v>
      </c>
      <c r="I131" s="62" t="s">
        <v>770</v>
      </c>
      <c r="J131" s="62"/>
      <c r="K131" s="62" t="s">
        <v>618</v>
      </c>
      <c r="L131" s="62" t="str">
        <f>IFERROR(VLOOKUP(M131,[4]Referencias!$X$2:$Y$139,2,FALSE),"")</f>
        <v>Inhibidor de parafinas</v>
      </c>
      <c r="M131" s="62" t="s">
        <v>7</v>
      </c>
      <c r="N131" s="62">
        <f>IFERROR(VLOOKUP(M131,[4]Referencias!$K$2:$L$138,2,FALSE),"")</f>
        <v>1000544363</v>
      </c>
      <c r="O131" s="62">
        <f>IFERROR(VLOOKUP(I131,'[4]Control Producción'!$B$13:$L$408,4,FALSE),0)</f>
        <v>15</v>
      </c>
      <c r="P131" s="62">
        <f>IFERROR(VLOOKUP(I131,'[4]Control Producción'!$B$13:$L$408,5,FALSE),0)</f>
        <v>6.9</v>
      </c>
      <c r="Q131" s="62">
        <f>IFERROR(VLOOKUP(I131,'[4]Control Producción'!$B$13:$L$408,7,FALSE),0)</f>
        <v>8.1</v>
      </c>
      <c r="R131" s="62">
        <f>IFERROR(VLOOKUP(I131,'[4]Control Producción'!$B$13:$L$408,8,FALSE),0)</f>
        <v>0</v>
      </c>
      <c r="S131" s="62">
        <f t="shared" ref="S131:S196" si="29">AR131</f>
        <v>17.25</v>
      </c>
      <c r="T131" s="62">
        <v>2500</v>
      </c>
      <c r="U131" s="62" t="s">
        <v>632</v>
      </c>
      <c r="V131" s="62" t="s">
        <v>607</v>
      </c>
      <c r="W131" s="62">
        <f t="shared" si="26"/>
        <v>29</v>
      </c>
      <c r="X131" s="62">
        <f>+_xlfn.IFS(BC131="p",0,AL131="Continua",'CM 4600011377 (Producto)'!$H$13,AL131="Batch",VLOOKUP(BD131,'BATCH Total'!$K$2:$M$600,3,FALSE))</f>
        <v>29</v>
      </c>
      <c r="Y131" s="62">
        <f t="shared" ref="Y131:Y196" si="30">W131*S131</f>
        <v>500.25</v>
      </c>
      <c r="Z131" s="64">
        <f>+IFERROR(IF(BC131="P",0,IF(V131="continua",VLOOKUP(BD131,'KPI Aplicaciones'!$A$9:$H$177,6,FALSE),S131*X131)),0)</f>
        <v>500.90909090909093</v>
      </c>
      <c r="AA131" s="64">
        <f t="shared" ref="AA131:AA194" si="31">IF(V131="Continua",IFERROR(ROUND(IF((Z131-Y131)/Y131&gt;0.3,Y131,Z131),2),""),Z131)</f>
        <v>500.91</v>
      </c>
      <c r="AB131" s="65">
        <v>42444</v>
      </c>
      <c r="AC131" s="62" t="s">
        <v>608</v>
      </c>
      <c r="AD131" s="65">
        <v>44846</v>
      </c>
      <c r="AE131" s="62" t="s">
        <v>771</v>
      </c>
      <c r="AF131" s="62" t="s">
        <v>609</v>
      </c>
      <c r="AG131" s="62"/>
      <c r="AH131" s="62"/>
      <c r="AI131" s="62"/>
      <c r="AJ131" s="62"/>
      <c r="AK131" s="62" t="str">
        <f>IFERROR(VLOOKUP(I131,'[4]Control Producción'!$B$13:$K$406,10,FALSE),"")</f>
        <v>Bombeo Mecánico</v>
      </c>
      <c r="AL131" s="62" t="str">
        <f t="shared" si="27"/>
        <v>Continua</v>
      </c>
      <c r="AM131" s="62" t="s">
        <v>610</v>
      </c>
      <c r="AN131" s="62" t="s">
        <v>622</v>
      </c>
      <c r="AO131" s="62">
        <f>_xlfn.IFS(L131="Inhibidor de corrosión",T131*Q131/1000,L131="Inhibidor de incrustaciones",T131*Q131/1000,L131="Biocida",T131*Q131/1000,L131="Inhibidor de corrosión/incrustaciones",T131*Q131/1000,L131="Inhibidor de parafinas y asfaltenos",T131*P131/1000,L131="Inhibidor de parafinas",T131*P131/1000,L131="Inhibidor de asfaltenos",T131*P131/1000,L131="Reductor de fricción",T131*P131/1000,L131="Encapsulado",0,L131="Inhibidor de hidratos",VLOOKUP(I131,[4]Intermedia!$B$485:$E$502,4,FALSE),L131="Secuestrante de sulfhídrico",VLOOKUP(I131,[4]Intermedia!$B$485:$E$502,4,FALSE))</f>
        <v>17.25</v>
      </c>
      <c r="AP131" s="62">
        <f t="shared" ref="AP131:AP196" si="32">IFERROR(ROUND(IF(AL131="Continua",AO131,IF(AL131="Batch",IF(AM131="M",30,IF(AM131="Q",15,7))*AO131)),2),"")</f>
        <v>17.25</v>
      </c>
      <c r="AQ131" s="62">
        <f t="shared" ref="AQ131:AQ196" si="33">IF(AP131&lt;=20,20,AP131)</f>
        <v>20</v>
      </c>
      <c r="AR131" s="62">
        <f t="shared" ref="AR131:AR196" si="34">IF(AL131="Batch",AQ131,AP131)</f>
        <v>17.25</v>
      </c>
      <c r="AS131" s="66">
        <v>1</v>
      </c>
      <c r="AT131" s="62" cm="1">
        <f t="array" ref="AT131">IFERROR(ROUND(IF(AL131="Continua",AO131*_xlfn.IFS(AS131=100%,1,AS131=20%,5,AS131=50%,2),IF(AL131="Batch",IF(AM131="M",30,IF(AM131="Q",15,7))*AO131)),0),"")</f>
        <v>17</v>
      </c>
      <c r="AU131" s="62">
        <f t="shared" ref="AU131:AU196" si="35">IF(AT131&lt;=20,20,AT131)</f>
        <v>20</v>
      </c>
      <c r="AV131" s="62">
        <f t="shared" ref="AV131:AV196" si="36">IF(AL131="Batch",AU131,AT131)</f>
        <v>17</v>
      </c>
      <c r="AW131" s="62" t="s">
        <v>260</v>
      </c>
      <c r="AX131" s="62">
        <v>1</v>
      </c>
      <c r="AY131" s="67">
        <f ca="1">IFERROR(TODAY()-VLOOKUP(H131,[4]IDEF!$A$6:$H$1602,8,FALSE),"S/D")</f>
        <v>1747</v>
      </c>
      <c r="AZ131" s="62" t="str">
        <f>IFERROR(VLOOKUP(H131,'[4]Control Producción'!$B$13:$L$406,11,FALSE),"S/C")</f>
        <v>B</v>
      </c>
      <c r="BA131" s="62" t="str">
        <f t="shared" ref="BA131:BA196" si="37">E131</f>
        <v>LaMa- 02</v>
      </c>
      <c r="BB131" s="62" t="str">
        <f>IFERROR(VLOOKUP(I131,[4]Referencias!$A$2:$Z$800,26,FALSE),"")</f>
        <v>Volcán Auca Mahuida</v>
      </c>
      <c r="BC131" s="62"/>
      <c r="BD131" s="125" t="str">
        <f t="shared" si="28"/>
        <v>RiAl-4aIPB658</v>
      </c>
    </row>
    <row r="132" spans="1:56" ht="15" customHeight="1" x14ac:dyDescent="0.25">
      <c r="A132" s="62" t="s">
        <v>601</v>
      </c>
      <c r="B132" s="63">
        <v>45261</v>
      </c>
      <c r="C132" s="62" t="s">
        <v>602</v>
      </c>
      <c r="D132" s="62" t="s">
        <v>603</v>
      </c>
      <c r="E132" s="62" t="str">
        <f>IFERROR(VLOOKUP(H132,[4]Referencias!$A$2:$F$671,6,FALSE),"")</f>
        <v>LaMa- 02</v>
      </c>
      <c r="F132" s="62">
        <f>IFERROR(VLOOKUP(I132,[4]Referencias!$A$2:$T$800,20,FALSE),"")</f>
        <v>221169</v>
      </c>
      <c r="G132" s="62" t="s">
        <v>604</v>
      </c>
      <c r="H132" s="62" t="s">
        <v>770</v>
      </c>
      <c r="I132" s="62" t="s">
        <v>770</v>
      </c>
      <c r="J132" s="62"/>
      <c r="K132" s="62" t="s">
        <v>605</v>
      </c>
      <c r="L132" s="62" t="str">
        <f>IFERROR(VLOOKUP(M132,[4]Referencias!$X$2:$Y$139,2,FALSE),"")</f>
        <v>Inhibidor de incrustaciones</v>
      </c>
      <c r="M132" s="62" t="s">
        <v>695</v>
      </c>
      <c r="N132" s="62">
        <f>IFERROR(VLOOKUP(M132,[4]Referencias!$K$2:$L$138,2,FALSE),"")</f>
        <v>1000568102</v>
      </c>
      <c r="O132" s="62">
        <f>IFERROR(VLOOKUP(I132,'[4]Control Producción'!$B$13:$L$408,4,FALSE),0)</f>
        <v>15</v>
      </c>
      <c r="P132" s="62">
        <f>IFERROR(VLOOKUP(I132,'[4]Control Producción'!$B$13:$L$408,5,FALSE),0)</f>
        <v>6.9</v>
      </c>
      <c r="Q132" s="62">
        <f>IFERROR(VLOOKUP(I132,'[4]Control Producción'!$B$13:$L$408,7,FALSE),0)</f>
        <v>8.1</v>
      </c>
      <c r="R132" s="62">
        <f>IFERROR(VLOOKUP(I132,'[4]Control Producción'!$B$13:$L$408,8,FALSE),0)</f>
        <v>0</v>
      </c>
      <c r="S132" s="62">
        <f t="shared" si="29"/>
        <v>0.81</v>
      </c>
      <c r="T132" s="62">
        <v>100</v>
      </c>
      <c r="U132" s="62" t="s">
        <v>606</v>
      </c>
      <c r="V132" s="62" t="s">
        <v>607</v>
      </c>
      <c r="W132" s="62">
        <f t="shared" si="26"/>
        <v>29</v>
      </c>
      <c r="X132" s="62">
        <f>+_xlfn.IFS(BC132="p",0,AL132="Continua",'CM 4600011377 (Producto)'!$H$13,AL132="Batch",VLOOKUP(BD132,'BATCH Total'!$K$2:$M$600,3,FALSE))</f>
        <v>29</v>
      </c>
      <c r="Y132" s="62">
        <f t="shared" si="30"/>
        <v>23.490000000000002</v>
      </c>
      <c r="Z132" s="64">
        <f>+IFERROR(IF(BC132="P",0,IF(V132="continua",VLOOKUP(BD132,'KPI Aplicaciones'!$A$9:$H$177,6,FALSE),S132*X132)),0)</f>
        <v>22.848484848484848</v>
      </c>
      <c r="AA132" s="64">
        <f t="shared" si="31"/>
        <v>22.85</v>
      </c>
      <c r="AB132" s="65">
        <v>44993</v>
      </c>
      <c r="AC132" s="62" t="s">
        <v>608</v>
      </c>
      <c r="AD132" s="65">
        <v>44993</v>
      </c>
      <c r="AE132" s="62" t="s">
        <v>1002</v>
      </c>
      <c r="AF132" s="62" t="s">
        <v>609</v>
      </c>
      <c r="AG132" s="62"/>
      <c r="AH132" s="62"/>
      <c r="AI132" s="62"/>
      <c r="AJ132" s="62"/>
      <c r="AK132" s="62" t="str">
        <f>IFERROR(VLOOKUP(I132,'[4]Control Producción'!$B$13:$K$406,10,FALSE),"")</f>
        <v>Bombeo Mecánico</v>
      </c>
      <c r="AL132" s="62" t="str">
        <f t="shared" si="27"/>
        <v>Continua</v>
      </c>
      <c r="AM132" s="62" t="s">
        <v>610</v>
      </c>
      <c r="AN132" s="62" t="s">
        <v>717</v>
      </c>
      <c r="AO132" s="62">
        <f>_xlfn.IFS(L132="Inhibidor de corrosión",T132*Q132/1000,L132="Inhibidor de incrustaciones",T132*Q132/1000,L132="Biocida",T132*Q132/1000,L132="Inhibidor de corrosión/incrustaciones",T132*Q132/1000,L132="Inhibidor de parafinas y asfaltenos",T132*P132/1000,L132="Inhibidor de parafinas",T132*P132/1000,L132="Inhibidor de asfaltenos",T132*P132/1000,L132="Reductor de fricción",T132*P132/1000,L132="Encapsulado",0,L132="Inhibidor de hidratos",VLOOKUP(I132,[4]Intermedia!$B$485:$E$502,4,FALSE),L132="Secuestrante de sulfhídrico",VLOOKUP(I132,[4]Intermedia!$B$485:$E$502,4,FALSE))</f>
        <v>0.81</v>
      </c>
      <c r="AP132" s="62">
        <f t="shared" si="32"/>
        <v>0.81</v>
      </c>
      <c r="AQ132" s="62">
        <f t="shared" si="33"/>
        <v>20</v>
      </c>
      <c r="AR132" s="62">
        <f t="shared" si="34"/>
        <v>0.81</v>
      </c>
      <c r="AS132" s="66">
        <v>0.2</v>
      </c>
      <c r="AT132" s="62" cm="1">
        <f t="array" ref="AT132">IFERROR(ROUND(IF(AL132="Continua",AO132*_xlfn.IFS(AS132=100%,1,AS132=20%,5,AS132=50%,2),IF(AL132="Batch",IF(AM132="M",30,IF(AM132="Q",15,7))*AO132)),0),"")</f>
        <v>4</v>
      </c>
      <c r="AU132" s="62">
        <f t="shared" si="35"/>
        <v>20</v>
      </c>
      <c r="AV132" s="62">
        <f t="shared" si="36"/>
        <v>4</v>
      </c>
      <c r="AW132" s="62" t="s">
        <v>260</v>
      </c>
      <c r="AX132" s="62">
        <v>3</v>
      </c>
      <c r="AY132" s="67">
        <f ca="1">IFERROR(TODAY()-VLOOKUP(H132,[4]IDEF!$A$6:$H$1602,8,FALSE),"S/D")</f>
        <v>1747</v>
      </c>
      <c r="AZ132" s="62" t="str">
        <f>IFERROR(VLOOKUP(H132,'[4]Control Producción'!$B$13:$L$406,11,FALSE),"S/C")</f>
        <v>B</v>
      </c>
      <c r="BA132" s="62" t="str">
        <f t="shared" si="37"/>
        <v>LaMa- 02</v>
      </c>
      <c r="BB132" s="62" t="str">
        <f>IFERROR(VLOOKUP(I132,[4]Referencias!$A$2:$Z$800,26,FALSE),"")</f>
        <v>Volcán Auca Mahuida</v>
      </c>
      <c r="BC132" s="62"/>
      <c r="BD132" s="125" t="str">
        <f t="shared" si="28"/>
        <v>RiAl-4aIC5091</v>
      </c>
    </row>
    <row r="133" spans="1:56" ht="15" customHeight="1" x14ac:dyDescent="0.25">
      <c r="A133" s="62" t="s">
        <v>601</v>
      </c>
      <c r="B133" s="63">
        <v>45261</v>
      </c>
      <c r="C133" s="62" t="s">
        <v>602</v>
      </c>
      <c r="D133" s="62" t="s">
        <v>603</v>
      </c>
      <c r="E133" s="62" t="str">
        <f>IFERROR(VLOOKUP(H133,[4]Referencias!$A$2:$F$671,6,FALSE),"")</f>
        <v>LaMa- 02</v>
      </c>
      <c r="F133" s="62">
        <f>IFERROR(VLOOKUP(I133,[4]Referencias!$A$2:$T$800,20,FALSE),"")</f>
        <v>221169</v>
      </c>
      <c r="G133" s="62" t="s">
        <v>604</v>
      </c>
      <c r="H133" s="62" t="s">
        <v>770</v>
      </c>
      <c r="I133" s="62" t="s">
        <v>770</v>
      </c>
      <c r="J133" s="62"/>
      <c r="K133" s="62" t="s">
        <v>605</v>
      </c>
      <c r="L133" s="62" t="str">
        <f>IFERROR(VLOOKUP(M133,[4]Referencias!$X$2:$Y$139,2,FALSE),"")</f>
        <v>Inhibidor de corrosión</v>
      </c>
      <c r="M133" s="62" t="s">
        <v>59</v>
      </c>
      <c r="N133" s="62">
        <f>IFERROR(VLOOKUP(M133,[4]Referencias!$K$2:$L$138,2,FALSE),"")</f>
        <v>1000232729</v>
      </c>
      <c r="O133" s="62">
        <f>IFERROR(VLOOKUP(I133,'[4]Control Producción'!$B$13:$L$408,4,FALSE),0)</f>
        <v>15</v>
      </c>
      <c r="P133" s="62">
        <f>IFERROR(VLOOKUP(I133,'[4]Control Producción'!$B$13:$L$408,5,FALSE),0)</f>
        <v>6.9</v>
      </c>
      <c r="Q133" s="62">
        <f>IFERROR(VLOOKUP(I133,'[4]Control Producción'!$B$13:$L$408,7,FALSE),0)</f>
        <v>8.1</v>
      </c>
      <c r="R133" s="62">
        <f>IFERROR(VLOOKUP(I133,'[4]Control Producción'!$B$13:$L$408,8,FALSE),0)</f>
        <v>0</v>
      </c>
      <c r="S133" s="62">
        <f t="shared" si="29"/>
        <v>6.16</v>
      </c>
      <c r="T133" s="62">
        <v>760</v>
      </c>
      <c r="U133" s="62" t="s">
        <v>606</v>
      </c>
      <c r="V133" s="62" t="s">
        <v>607</v>
      </c>
      <c r="W133" s="62">
        <f t="shared" si="26"/>
        <v>29</v>
      </c>
      <c r="X133" s="62">
        <f>+_xlfn.IFS(BC133="p",0,AL133="Continua",'CM 4600011377 (Producto)'!$H$13,AL133="Batch",VLOOKUP(BD133,'BATCH Total'!$K$2:$M$600,3,FALSE))</f>
        <v>29</v>
      </c>
      <c r="Y133" s="62">
        <f t="shared" si="30"/>
        <v>178.64000000000001</v>
      </c>
      <c r="Z133" s="64">
        <f>+IFERROR(IF(BC133="P",0,IF(V133="continua",VLOOKUP(BD133,'KPI Aplicaciones'!$A$9:$H$177,6,FALSE),S133*X133)),0)</f>
        <v>184.54545454545453</v>
      </c>
      <c r="AA133" s="64">
        <f t="shared" si="31"/>
        <v>184.55</v>
      </c>
      <c r="AB133" s="65">
        <v>42444</v>
      </c>
      <c r="AC133" s="62" t="s">
        <v>608</v>
      </c>
      <c r="AD133" s="65">
        <v>44846</v>
      </c>
      <c r="AE133" s="62" t="s">
        <v>771</v>
      </c>
      <c r="AF133" s="62" t="s">
        <v>609</v>
      </c>
      <c r="AG133" s="62"/>
      <c r="AH133" s="62"/>
      <c r="AI133" s="62"/>
      <c r="AJ133" s="62"/>
      <c r="AK133" s="62" t="str">
        <f>IFERROR(VLOOKUP(I133,'[4]Control Producción'!$B$13:$K$406,10,FALSE),"")</f>
        <v>Bombeo Mecánico</v>
      </c>
      <c r="AL133" s="62" t="str">
        <f t="shared" si="27"/>
        <v>Continua</v>
      </c>
      <c r="AM133" s="62" t="s">
        <v>610</v>
      </c>
      <c r="AN133" s="62" t="s">
        <v>611</v>
      </c>
      <c r="AO133" s="62">
        <f>_xlfn.IFS(L133="Inhibidor de corrosión",T133*Q133/1000,L133="Inhibidor de incrustaciones",T133*Q133/1000,L133="Biocida",T133*Q133/1000,L133="Inhibidor de corrosión/incrustaciones",T133*Q133/1000,L133="Inhibidor de parafinas y asfaltenos",T133*P133/1000,L133="Inhibidor de parafinas",T133*P133/1000,L133="Inhibidor de asfaltenos",T133*P133/1000,L133="Reductor de fricción",T133*P133/1000,L133="Encapsulado",0,L133="Inhibidor de hidratos",VLOOKUP(I133,[4]Intermedia!$B$485:$E$502,4,FALSE),L133="Secuestrante de sulfhídrico",VLOOKUP(I133,[4]Intermedia!$B$485:$E$502,4,FALSE))</f>
        <v>6.1559999999999997</v>
      </c>
      <c r="AP133" s="62">
        <f t="shared" si="32"/>
        <v>6.16</v>
      </c>
      <c r="AQ133" s="62">
        <f t="shared" si="33"/>
        <v>20</v>
      </c>
      <c r="AR133" s="62">
        <f t="shared" si="34"/>
        <v>6.16</v>
      </c>
      <c r="AS133" s="66">
        <v>1</v>
      </c>
      <c r="AT133" s="62" cm="1">
        <f t="array" ref="AT133">IFERROR(ROUND(IF(AL133="Continua",AO133*_xlfn.IFS(AS133=100%,1,AS133=20%,5,AS133=50%,2),IF(AL133="Batch",IF(AM133="M",30,IF(AM133="Q",15,7))*AO133)),0),"")</f>
        <v>6</v>
      </c>
      <c r="AU133" s="62">
        <f t="shared" si="35"/>
        <v>20</v>
      </c>
      <c r="AV133" s="62">
        <f t="shared" si="36"/>
        <v>6</v>
      </c>
      <c r="AW133" s="62" t="s">
        <v>260</v>
      </c>
      <c r="AX133" s="62">
        <v>2</v>
      </c>
      <c r="AY133" s="67">
        <f ca="1">IFERROR(TODAY()-VLOOKUP(H133,[4]IDEF!$A$6:$H$1602,8,FALSE),"S/D")</f>
        <v>1747</v>
      </c>
      <c r="AZ133" s="62" t="str">
        <f>IFERROR(VLOOKUP(H133,'[4]Control Producción'!$B$13:$L$406,11,FALSE),"S/C")</f>
        <v>B</v>
      </c>
      <c r="BA133" s="62" t="str">
        <f t="shared" si="37"/>
        <v>LaMa- 02</v>
      </c>
      <c r="BB133" s="62" t="str">
        <f>IFERROR(VLOOKUP(I133,[4]Referencias!$A$2:$Z$800,26,FALSE),"")</f>
        <v>Volcán Auca Mahuida</v>
      </c>
      <c r="BC133" s="62"/>
      <c r="BD133" s="125" t="str">
        <f t="shared" si="28"/>
        <v>RiAl-4aCY51W</v>
      </c>
    </row>
    <row r="134" spans="1:56" ht="15" customHeight="1" x14ac:dyDescent="0.25">
      <c r="A134" s="62" t="s">
        <v>601</v>
      </c>
      <c r="B134" s="63">
        <v>45261</v>
      </c>
      <c r="C134" s="62" t="s">
        <v>602</v>
      </c>
      <c r="D134" s="62" t="s">
        <v>603</v>
      </c>
      <c r="E134" s="62" t="str">
        <f>IFERROR(VLOOKUP(H134,[4]Referencias!$A$2:$F$671,6,FALSE),"")</f>
        <v>LaMa- 02</v>
      </c>
      <c r="F134" s="62">
        <f>IFERROR(VLOOKUP(I134,[4]Referencias!$A$2:$T$800,20,FALSE),"")</f>
        <v>221169</v>
      </c>
      <c r="G134" s="62" t="s">
        <v>604</v>
      </c>
      <c r="H134" s="62" t="s">
        <v>772</v>
      </c>
      <c r="I134" s="62" t="s">
        <v>772</v>
      </c>
      <c r="J134" s="62"/>
      <c r="K134" s="62" t="s">
        <v>605</v>
      </c>
      <c r="L134" s="62" t="str">
        <f>IFERROR(VLOOKUP(M134,[4]Referencias!$X$2:$Y$139,2,FALSE),"")</f>
        <v>Inhibidor de corrosión</v>
      </c>
      <c r="M134" s="62" t="s">
        <v>59</v>
      </c>
      <c r="N134" s="62">
        <f>IFERROR(VLOOKUP(M134,[4]Referencias!$K$2:$L$138,2,FALSE),"")</f>
        <v>1000232729</v>
      </c>
      <c r="O134" s="62">
        <f>IFERROR(VLOOKUP(I134,'[4]Control Producción'!$B$13:$L$408,4,FALSE),0)</f>
        <v>8</v>
      </c>
      <c r="P134" s="62">
        <f>IFERROR(VLOOKUP(I134,'[4]Control Producción'!$B$13:$L$408,5,FALSE),0)</f>
        <v>4</v>
      </c>
      <c r="Q134" s="62">
        <f>IFERROR(VLOOKUP(I134,'[4]Control Producción'!$B$13:$L$408,7,FALSE),0)</f>
        <v>4</v>
      </c>
      <c r="R134" s="62">
        <f>IFERROR(VLOOKUP(I134,'[4]Control Producción'!$B$13:$L$408,8,FALSE),0)</f>
        <v>0</v>
      </c>
      <c r="S134" s="62">
        <f t="shared" si="29"/>
        <v>3.6</v>
      </c>
      <c r="T134" s="62">
        <v>900</v>
      </c>
      <c r="U134" s="62" t="s">
        <v>606</v>
      </c>
      <c r="V134" s="62" t="s">
        <v>607</v>
      </c>
      <c r="W134" s="62">
        <f t="shared" si="26"/>
        <v>29</v>
      </c>
      <c r="X134" s="62">
        <f>+_xlfn.IFS(BC134="p",0,AL134="Continua",'CM 4600011377 (Producto)'!$H$13,AL134="Batch",VLOOKUP(BD134,'BATCH Total'!$K$2:$M$600,3,FALSE))</f>
        <v>29</v>
      </c>
      <c r="Y134" s="62">
        <f t="shared" si="30"/>
        <v>104.4</v>
      </c>
      <c r="Z134" s="64">
        <f>+IFERROR(IF(BC134="P",0,IF(V134="continua",VLOOKUP(BD134,'KPI Aplicaciones'!$A$9:$H$177,6,FALSE),S134*X134)),0)</f>
        <v>109.84848484848486</v>
      </c>
      <c r="AA134" s="64">
        <f t="shared" si="31"/>
        <v>109.85</v>
      </c>
      <c r="AB134" s="65">
        <v>42746</v>
      </c>
      <c r="AC134" s="62" t="s">
        <v>608</v>
      </c>
      <c r="AD134" s="65">
        <v>43791</v>
      </c>
      <c r="AE134" s="62" t="s">
        <v>659</v>
      </c>
      <c r="AF134" s="62" t="s">
        <v>609</v>
      </c>
      <c r="AG134" s="62"/>
      <c r="AH134" s="62"/>
      <c r="AI134" s="62"/>
      <c r="AJ134" s="62"/>
      <c r="AK134" s="62" t="str">
        <f>IFERROR(VLOOKUP(I134,'[4]Control Producción'!$B$13:$K$406,10,FALSE),"")</f>
        <v>Bombeo Mecánico</v>
      </c>
      <c r="AL134" s="62" t="str">
        <f t="shared" si="27"/>
        <v>Continua</v>
      </c>
      <c r="AM134" s="62" t="s">
        <v>610</v>
      </c>
      <c r="AN134" s="62" t="s">
        <v>611</v>
      </c>
      <c r="AO134" s="62">
        <f>_xlfn.IFS(L134="Inhibidor de corrosión",T134*Q134/1000,L134="Inhibidor de incrustaciones",T134*Q134/1000,L134="Biocida",T134*Q134/1000,L134="Inhibidor de corrosión/incrustaciones",T134*Q134/1000,L134="Inhibidor de parafinas y asfaltenos",T134*P134/1000,L134="Inhibidor de parafinas",T134*P134/1000,L134="Inhibidor de asfaltenos",T134*P134/1000,L134="Reductor de fricción",T134*P134/1000,L134="Encapsulado",0,L134="Inhibidor de hidratos",VLOOKUP(I134,[4]Intermedia!$B$485:$E$502,4,FALSE),L134="Secuestrante de sulfhídrico",VLOOKUP(I134,[4]Intermedia!$B$485:$E$502,4,FALSE))</f>
        <v>3.6</v>
      </c>
      <c r="AP134" s="62">
        <f t="shared" si="32"/>
        <v>3.6</v>
      </c>
      <c r="AQ134" s="62">
        <f t="shared" si="33"/>
        <v>20</v>
      </c>
      <c r="AR134" s="62">
        <f t="shared" si="34"/>
        <v>3.6</v>
      </c>
      <c r="AS134" s="66">
        <v>1</v>
      </c>
      <c r="AT134" s="62" cm="1">
        <f t="array" ref="AT134">IFERROR(ROUND(IF(AL134="Continua",AO134*_xlfn.IFS(AS134=100%,1,AS134=20%,5,AS134=50%,2),IF(AL134="Batch",IF(AM134="M",30,IF(AM134="Q",15,7))*AO134)),0),"")</f>
        <v>4</v>
      </c>
      <c r="AU134" s="62">
        <f t="shared" si="35"/>
        <v>20</v>
      </c>
      <c r="AV134" s="62">
        <f t="shared" si="36"/>
        <v>4</v>
      </c>
      <c r="AW134" s="62" t="s">
        <v>260</v>
      </c>
      <c r="AX134" s="62">
        <v>2</v>
      </c>
      <c r="AY134" s="67">
        <f ca="1">IFERROR(TODAY()-VLOOKUP(H134,[4]IDEF!$A$6:$H$1602,8,FALSE),"S/D")</f>
        <v>1844</v>
      </c>
      <c r="AZ134" s="62" t="str">
        <f>IFERROR(VLOOKUP(H134,'[4]Control Producción'!$B$13:$L$406,11,FALSE),"S/C")</f>
        <v>B</v>
      </c>
      <c r="BA134" s="62" t="str">
        <f t="shared" si="37"/>
        <v>LaMa- 02</v>
      </c>
      <c r="BB134" s="62" t="str">
        <f>IFERROR(VLOOKUP(I134,[4]Referencias!$A$2:$Z$800,26,FALSE),"")</f>
        <v>Volcán Auca Mahuida</v>
      </c>
      <c r="BC134" s="62"/>
      <c r="BD134" s="125" t="str">
        <f t="shared" si="28"/>
        <v>RiAl-7aCY51W</v>
      </c>
    </row>
    <row r="135" spans="1:56" ht="15" customHeight="1" x14ac:dyDescent="0.25">
      <c r="A135" s="62" t="s">
        <v>601</v>
      </c>
      <c r="B135" s="63">
        <v>45261</v>
      </c>
      <c r="C135" s="62" t="s">
        <v>602</v>
      </c>
      <c r="D135" s="62" t="s">
        <v>603</v>
      </c>
      <c r="E135" s="62" t="str">
        <f>IFERROR(VLOOKUP(H135,[4]Referencias!$A$2:$F$671,6,FALSE),"")</f>
        <v>LaMa- 02</v>
      </c>
      <c r="F135" s="62">
        <f>IFERROR(VLOOKUP(I135,[4]Referencias!$A$2:$T$800,20,FALSE),"")</f>
        <v>221169</v>
      </c>
      <c r="G135" s="62" t="s">
        <v>616</v>
      </c>
      <c r="H135" s="62" t="s">
        <v>772</v>
      </c>
      <c r="I135" s="62" t="s">
        <v>772</v>
      </c>
      <c r="J135" s="62"/>
      <c r="K135" s="62" t="s">
        <v>618</v>
      </c>
      <c r="L135" s="62" t="str">
        <f>IFERROR(VLOOKUP(M135,[4]Referencias!$X$2:$Y$139,2,FALSE),"")</f>
        <v>Inhibidor de parafinas</v>
      </c>
      <c r="M135" s="62" t="s">
        <v>7</v>
      </c>
      <c r="N135" s="62">
        <f>IFERROR(VLOOKUP(M135,[4]Referencias!$K$2:$L$138,2,FALSE),"")</f>
        <v>1000544363</v>
      </c>
      <c r="O135" s="62">
        <f>IFERROR(VLOOKUP(I135,'[4]Control Producción'!$B$13:$L$408,4,FALSE),0)</f>
        <v>8</v>
      </c>
      <c r="P135" s="62">
        <f>IFERROR(VLOOKUP(I135,'[4]Control Producción'!$B$13:$L$408,5,FALSE),0)</f>
        <v>4</v>
      </c>
      <c r="Q135" s="62">
        <f>IFERROR(VLOOKUP(I135,'[4]Control Producción'!$B$13:$L$408,7,FALSE),0)</f>
        <v>4</v>
      </c>
      <c r="R135" s="62">
        <f>IFERROR(VLOOKUP(I135,'[4]Control Producción'!$B$13:$L$408,8,FALSE),0)</f>
        <v>0</v>
      </c>
      <c r="S135" s="62">
        <f t="shared" si="29"/>
        <v>8.8000000000000007</v>
      </c>
      <c r="T135" s="62">
        <v>2200</v>
      </c>
      <c r="U135" s="62" t="s">
        <v>632</v>
      </c>
      <c r="V135" s="62" t="s">
        <v>607</v>
      </c>
      <c r="W135" s="62">
        <f t="shared" si="26"/>
        <v>29</v>
      </c>
      <c r="X135" s="62">
        <f>+_xlfn.IFS(BC135="p",0,AL135="Continua",'CM 4600011377 (Producto)'!$H$13,AL135="Batch",VLOOKUP(BD135,'BATCH Total'!$K$2:$M$600,3,FALSE))</f>
        <v>29</v>
      </c>
      <c r="Y135" s="62">
        <f t="shared" si="30"/>
        <v>255.20000000000002</v>
      </c>
      <c r="Z135" s="64">
        <f>+IFERROR(IF(BC135="P",0,IF(V135="continua",VLOOKUP(BD135,'KPI Aplicaciones'!$A$9:$H$177,6,FALSE),S135*X135)),0)</f>
        <v>210.90909090909091</v>
      </c>
      <c r="AA135" s="64">
        <f t="shared" si="31"/>
        <v>210.91</v>
      </c>
      <c r="AB135" s="65">
        <v>42746</v>
      </c>
      <c r="AC135" s="62" t="s">
        <v>608</v>
      </c>
      <c r="AD135" s="65">
        <v>44735</v>
      </c>
      <c r="AE135" s="62" t="s">
        <v>773</v>
      </c>
      <c r="AF135" s="62" t="s">
        <v>609</v>
      </c>
      <c r="AG135" s="62"/>
      <c r="AH135" s="62"/>
      <c r="AI135" s="62"/>
      <c r="AJ135" s="62"/>
      <c r="AK135" s="62" t="str">
        <f>IFERROR(VLOOKUP(I135,'[4]Control Producción'!$B$13:$K$406,10,FALSE),"")</f>
        <v>Bombeo Mecánico</v>
      </c>
      <c r="AL135" s="62" t="str">
        <f t="shared" si="27"/>
        <v>Continua</v>
      </c>
      <c r="AM135" s="62" t="s">
        <v>610</v>
      </c>
      <c r="AN135" s="62" t="s">
        <v>622</v>
      </c>
      <c r="AO135" s="62">
        <f>_xlfn.IFS(L135="Inhibidor de corrosión",T135*Q135/1000,L135="Inhibidor de incrustaciones",T135*Q135/1000,L135="Biocida",T135*Q135/1000,L135="Inhibidor de corrosión/incrustaciones",T135*Q135/1000,L135="Inhibidor de parafinas y asfaltenos",T135*P135/1000,L135="Inhibidor de parafinas",T135*P135/1000,L135="Inhibidor de asfaltenos",T135*P135/1000,L135="Reductor de fricción",T135*P135/1000,L135="Encapsulado",0,L135="Inhibidor de hidratos",VLOOKUP(I135,[4]Intermedia!$B$485:$E$502,4,FALSE),L135="Secuestrante de sulfhídrico",VLOOKUP(I135,[4]Intermedia!$B$485:$E$502,4,FALSE))</f>
        <v>8.8000000000000007</v>
      </c>
      <c r="AP135" s="62">
        <f t="shared" si="32"/>
        <v>8.8000000000000007</v>
      </c>
      <c r="AQ135" s="62">
        <f t="shared" si="33"/>
        <v>20</v>
      </c>
      <c r="AR135" s="62">
        <f t="shared" si="34"/>
        <v>8.8000000000000007</v>
      </c>
      <c r="AS135" s="66">
        <v>1</v>
      </c>
      <c r="AT135" s="62" cm="1">
        <f t="array" ref="AT135">IFERROR(ROUND(IF(AL135="Continua",AO135*_xlfn.IFS(AS135=100%,1,AS135=20%,5,AS135=50%,2),IF(AL135="Batch",IF(AM135="M",30,IF(AM135="Q",15,7))*AO135)),0),"")</f>
        <v>9</v>
      </c>
      <c r="AU135" s="62">
        <f t="shared" si="35"/>
        <v>20</v>
      </c>
      <c r="AV135" s="62">
        <f t="shared" si="36"/>
        <v>9</v>
      </c>
      <c r="AW135" s="62" t="s">
        <v>260</v>
      </c>
      <c r="AX135" s="62">
        <v>1</v>
      </c>
      <c r="AY135" s="67">
        <f ca="1">IFERROR(TODAY()-VLOOKUP(H135,[4]IDEF!$A$6:$H$1602,8,FALSE),"S/D")</f>
        <v>1844</v>
      </c>
      <c r="AZ135" s="62" t="str">
        <f>IFERROR(VLOOKUP(H135,'[4]Control Producción'!$B$13:$L$406,11,FALSE),"S/C")</f>
        <v>B</v>
      </c>
      <c r="BA135" s="62" t="str">
        <f t="shared" si="37"/>
        <v>LaMa- 02</v>
      </c>
      <c r="BB135" s="62" t="str">
        <f>IFERROR(VLOOKUP(I135,[4]Referencias!$A$2:$Z$800,26,FALSE),"")</f>
        <v>Volcán Auca Mahuida</v>
      </c>
      <c r="BC135" s="62"/>
      <c r="BD135" s="125" t="str">
        <f t="shared" si="28"/>
        <v>RiAl-7aIPB658</v>
      </c>
    </row>
    <row r="136" spans="1:56" ht="15" customHeight="1" x14ac:dyDescent="0.25">
      <c r="A136" s="62" t="s">
        <v>601</v>
      </c>
      <c r="B136" s="63">
        <v>45261</v>
      </c>
      <c r="C136" s="62" t="s">
        <v>602</v>
      </c>
      <c r="D136" s="62" t="s">
        <v>603</v>
      </c>
      <c r="E136" s="62" t="str">
        <f>IFERROR(VLOOKUP(H136,[4]Referencias!$A$2:$F$671,6,FALSE),"")</f>
        <v/>
      </c>
      <c r="F136" s="62">
        <f>IFERROR(VLOOKUP(I136,[4]Referencias!$A$2:$T$800,20,FALSE),"")</f>
        <v>221169</v>
      </c>
      <c r="G136" s="62" t="s">
        <v>774</v>
      </c>
      <c r="H136" s="62"/>
      <c r="I136" s="62" t="s">
        <v>775</v>
      </c>
      <c r="J136" s="62"/>
      <c r="K136" s="62" t="s">
        <v>618</v>
      </c>
      <c r="L136" s="62" t="str">
        <f>IFERROR(VLOOKUP(M136,[4]Referencias!$X$2:$Y$139,2,FALSE),"")</f>
        <v>Inhibidor de hidratos</v>
      </c>
      <c r="M136" s="62" t="s">
        <v>619</v>
      </c>
      <c r="N136" s="62">
        <f>IFERROR(VLOOKUP(M136,[4]Referencias!$K$2:$L$138,2,FALSE),"")</f>
        <v>50600710</v>
      </c>
      <c r="O136" s="62">
        <f>IFERROR(VLOOKUP(I136,'[4]Control Producción'!$B$13:$L$408,4,FALSE),0)</f>
        <v>0</v>
      </c>
      <c r="P136" s="62">
        <f>IFERROR(VLOOKUP(I136,'[4]Control Producción'!$B$13:$L$408,5,FALSE),0)</f>
        <v>0</v>
      </c>
      <c r="Q136" s="62">
        <f>IFERROR(VLOOKUP(I136,'[4]Control Producción'!$B$13:$L$408,7,FALSE),0)</f>
        <v>0</v>
      </c>
      <c r="R136" s="62">
        <f>IFERROR(VLOOKUP(I136,'[4]Control Producción'!$B$13:$L$408,8,FALSE),0)</f>
        <v>0</v>
      </c>
      <c r="S136" s="62">
        <f t="shared" si="29"/>
        <v>10</v>
      </c>
      <c r="T136" s="62"/>
      <c r="U136" s="62" t="s">
        <v>620</v>
      </c>
      <c r="V136" s="62" t="s">
        <v>607</v>
      </c>
      <c r="W136" s="62">
        <f t="shared" si="26"/>
        <v>29</v>
      </c>
      <c r="X136" s="62">
        <f>+_xlfn.IFS(BC136="p",0,AL136="Continua",'CM 4600011377 (Producto)'!$H$13,AL136="Batch",VLOOKUP(BD136,'BATCH Total'!$K$2:$M$600,3,FALSE))</f>
        <v>0</v>
      </c>
      <c r="Y136" s="62">
        <f t="shared" si="30"/>
        <v>290</v>
      </c>
      <c r="Z136" s="64">
        <f>+IFERROR(IF(BC136="P",0,IF(V136="continua",VLOOKUP(BD136,'KPI Aplicaciones'!$A$9:$H$177,6,FALSE),S136*X136)),0)</f>
        <v>0</v>
      </c>
      <c r="AA136" s="64">
        <f t="shared" si="31"/>
        <v>0</v>
      </c>
      <c r="AB136" s="65" t="s">
        <v>219</v>
      </c>
      <c r="AC136" s="62" t="s">
        <v>608</v>
      </c>
      <c r="AD136" s="65">
        <v>44092</v>
      </c>
      <c r="AE136" s="62" t="s">
        <v>647</v>
      </c>
      <c r="AF136" s="62" t="s">
        <v>609</v>
      </c>
      <c r="AG136" s="62" t="s">
        <v>648</v>
      </c>
      <c r="AH136" s="62"/>
      <c r="AI136" s="62"/>
      <c r="AJ136" s="62"/>
      <c r="AK136" s="62" t="str">
        <f>IFERROR(VLOOKUP(I136,'[4]Control Producción'!$B$13:$K$406,10,FALSE),"")</f>
        <v/>
      </c>
      <c r="AL136" s="62" t="str">
        <f t="shared" si="27"/>
        <v>Continua</v>
      </c>
      <c r="AM136" s="62" t="s">
        <v>610</v>
      </c>
      <c r="AN136" s="62" t="s">
        <v>622</v>
      </c>
      <c r="AO136" s="62">
        <f>_xlfn.IFS(L136="Inhibidor de corrosión",T136*Q136/1000,L136="Inhibidor de incrustaciones",T136*Q136/1000,L136="Biocida",T136*Q136/1000,L136="Inhibidor de corrosión/incrustaciones",T136*Q136/1000,L136="Inhibidor de parafinas y asfaltenos",T136*P136/1000,L136="Inhibidor de parafinas",T136*P136/1000,L136="Inhibidor de asfaltenos",T136*P136/1000,L136="Reductor de fricción",T136*P136/1000,L136="Encapsulado",0,L136="Inhibidor de hidratos",VLOOKUP(I136,[4]Intermedia!$B$485:$E$502,4,FALSE),L136="Secuestrante de sulfhídrico",VLOOKUP(I136,[4]Intermedia!$B$485:$E$502,4,FALSE))</f>
        <v>10</v>
      </c>
      <c r="AP136" s="62">
        <f t="shared" si="32"/>
        <v>10</v>
      </c>
      <c r="AQ136" s="62">
        <f t="shared" si="33"/>
        <v>20</v>
      </c>
      <c r="AR136" s="62">
        <f t="shared" si="34"/>
        <v>10</v>
      </c>
      <c r="AS136" s="66">
        <v>1</v>
      </c>
      <c r="AT136" s="62" cm="1">
        <f t="array" ref="AT136">IFERROR(ROUND(IF(AL136="Continua",AO136*_xlfn.IFS(AS136=100%,1,AS136=20%,5,AS136=50%,2),IF(AL136="Batch",IF(AM136="M",30,IF(AM136="Q",15,7))*AO136)),0),"")</f>
        <v>10</v>
      </c>
      <c r="AU136" s="62">
        <f t="shared" si="35"/>
        <v>20</v>
      </c>
      <c r="AV136" s="62">
        <f t="shared" si="36"/>
        <v>10</v>
      </c>
      <c r="AW136" s="62" t="s">
        <v>260</v>
      </c>
      <c r="AX136" s="62">
        <v>1</v>
      </c>
      <c r="AY136" s="67" t="str">
        <f ca="1">IFERROR(TODAY()-VLOOKUP(H136,[4]IDEF!$A$6:$H$1602,8,FALSE),"S/D")</f>
        <v>S/D</v>
      </c>
      <c r="AZ136" s="62" t="str">
        <f>IFERROR(VLOOKUP(H136,'[4]Control Producción'!$B$13:$L$406,11,FALSE),"S/C")</f>
        <v>S/C</v>
      </c>
      <c r="BA136" s="62" t="str">
        <f t="shared" si="37"/>
        <v/>
      </c>
      <c r="BB136" s="62" t="str">
        <f>IFERROR(VLOOKUP(I136,[4]Referencias!$A$2:$Z$800,26,FALSE),"")</f>
        <v>Volcán Auca Mahuida</v>
      </c>
      <c r="BC136" s="159" t="s">
        <v>1165</v>
      </c>
      <c r="BD136" s="125" t="str">
        <f t="shared" si="28"/>
        <v>Colector 4 VAMSB14</v>
      </c>
    </row>
    <row r="137" spans="1:56" ht="15" customHeight="1" x14ac:dyDescent="0.25">
      <c r="A137" s="62" t="s">
        <v>601</v>
      </c>
      <c r="B137" s="63">
        <v>45261</v>
      </c>
      <c r="C137" s="62" t="s">
        <v>602</v>
      </c>
      <c r="D137" s="62" t="s">
        <v>603</v>
      </c>
      <c r="E137" s="62" t="str">
        <f>IFERROR(VLOOKUP(H137,[4]Referencias!$A$2:$F$671,6,FALSE),"")</f>
        <v/>
      </c>
      <c r="F137" s="62">
        <f>IFERROR(VLOOKUP(I137,[4]Referencias!$A$2:$T$800,20,FALSE),"")</f>
        <v>221169</v>
      </c>
      <c r="G137" s="62" t="s">
        <v>774</v>
      </c>
      <c r="H137" s="62"/>
      <c r="I137" s="62" t="s">
        <v>776</v>
      </c>
      <c r="J137" s="62"/>
      <c r="K137" s="62" t="s">
        <v>618</v>
      </c>
      <c r="L137" s="62" t="str">
        <f>IFERROR(VLOOKUP(M137,[4]Referencias!$X$2:$Y$139,2,FALSE),"")</f>
        <v>Inhibidor de parafinas</v>
      </c>
      <c r="M137" s="62" t="s">
        <v>637</v>
      </c>
      <c r="N137" s="62">
        <f>IFERROR(VLOOKUP(M137,[4]Referencias!$K$2:$L$138,2,FALSE),"")</f>
        <v>1000518676</v>
      </c>
      <c r="O137" s="62">
        <f>IFERROR(VLOOKUP(I137,'[4]Control Producción'!$B$13:$L$408,4,FALSE),0)</f>
        <v>328</v>
      </c>
      <c r="P137" s="62">
        <f>IFERROR(VLOOKUP(I137,'[4]Control Producción'!$B$13:$L$408,5,FALSE),0)</f>
        <v>137</v>
      </c>
      <c r="Q137" s="62">
        <f>IFERROR(VLOOKUP(I137,'[4]Control Producción'!$B$13:$L$408,7,FALSE),0)</f>
        <v>191</v>
      </c>
      <c r="R137" s="62">
        <f>IFERROR(VLOOKUP(I137,'[4]Control Producción'!$B$13:$L$408,8,FALSE),0)</f>
        <v>0</v>
      </c>
      <c r="S137" s="62">
        <f t="shared" si="29"/>
        <v>24.66</v>
      </c>
      <c r="T137" s="62">
        <v>180</v>
      </c>
      <c r="U137" s="62" t="s">
        <v>632</v>
      </c>
      <c r="V137" s="62" t="s">
        <v>607</v>
      </c>
      <c r="W137" s="62">
        <f t="shared" si="26"/>
        <v>29</v>
      </c>
      <c r="X137" s="62">
        <f>+_xlfn.IFS(BC137="p",0,AL137="Continua",'CM 4600011377 (Producto)'!$H$13,AL137="Batch",VLOOKUP(BD137,'BATCH Total'!$K$2:$M$600,3,FALSE))</f>
        <v>29</v>
      </c>
      <c r="Y137" s="62">
        <f t="shared" si="30"/>
        <v>715.14</v>
      </c>
      <c r="Z137" s="64">
        <f>+IFERROR(IF(BC137="P",0,IF(V137="continua",VLOOKUP(BD137,'KPI Aplicaciones'!$A$9:$H$177,6,FALSE),S137*X137)),0)</f>
        <v>701.61290322580646</v>
      </c>
      <c r="AA137" s="64">
        <f t="shared" si="31"/>
        <v>701.61</v>
      </c>
      <c r="AB137" s="65" t="s">
        <v>219</v>
      </c>
      <c r="AC137" s="62" t="s">
        <v>608</v>
      </c>
      <c r="AD137" s="65">
        <v>44735</v>
      </c>
      <c r="AE137" s="62" t="s">
        <v>773</v>
      </c>
      <c r="AF137" s="62" t="s">
        <v>609</v>
      </c>
      <c r="AG137" s="62"/>
      <c r="AH137" s="62"/>
      <c r="AI137" s="62"/>
      <c r="AJ137" s="62"/>
      <c r="AK137" s="62" t="str">
        <f>IFERROR(VLOOKUP(I137,'[4]Control Producción'!$B$13:$K$406,10,FALSE),"")</f>
        <v/>
      </c>
      <c r="AL137" s="62" t="str">
        <f t="shared" si="27"/>
        <v>Continua</v>
      </c>
      <c r="AM137" s="62" t="s">
        <v>610</v>
      </c>
      <c r="AN137" s="62" t="s">
        <v>622</v>
      </c>
      <c r="AO137" s="62">
        <f>_xlfn.IFS(L137="Inhibidor de corrosión",T137*Q137/1000,L137="Inhibidor de incrustaciones",T137*Q137/1000,L137="Biocida",T137*Q137/1000,L137="Inhibidor de corrosión/incrustaciones",T137*Q137/1000,L137="Inhibidor de parafinas y asfaltenos",T137*P137/1000,L137="Inhibidor de parafinas",T137*P137/1000,L137="Inhibidor de asfaltenos",T137*P137/1000,L137="Reductor de fricción",T137*P137/1000,L137="Encapsulado",0,L137="Inhibidor de hidratos",VLOOKUP(I137,[4]Intermedia!$B$485:$E$502,4,FALSE),L137="Secuestrante de sulfhídrico",VLOOKUP(I137,[4]Intermedia!$B$485:$E$502,4,FALSE))</f>
        <v>24.66</v>
      </c>
      <c r="AP137" s="62">
        <f t="shared" si="32"/>
        <v>24.66</v>
      </c>
      <c r="AQ137" s="62">
        <f t="shared" si="33"/>
        <v>24.66</v>
      </c>
      <c r="AR137" s="62">
        <f t="shared" si="34"/>
        <v>24.66</v>
      </c>
      <c r="AS137" s="66">
        <v>1</v>
      </c>
      <c r="AT137" s="62" cm="1">
        <f t="array" ref="AT137">IFERROR(ROUND(IF(AL137="Continua",AO137*_xlfn.IFS(AS137=100%,1,AS137=20%,5,AS137=50%,2),IF(AL137="Batch",IF(AM137="M",30,IF(AM137="Q",15,7))*AO137)),0),"")</f>
        <v>25</v>
      </c>
      <c r="AU137" s="62">
        <f t="shared" si="35"/>
        <v>25</v>
      </c>
      <c r="AV137" s="62">
        <f t="shared" si="36"/>
        <v>25</v>
      </c>
      <c r="AW137" s="62" t="s">
        <v>260</v>
      </c>
      <c r="AX137" s="62">
        <v>1</v>
      </c>
      <c r="AY137" s="67" t="str">
        <f ca="1">IFERROR(TODAY()-VLOOKUP(H137,[4]IDEF!$A$6:$H$1602,8,FALSE),"S/D")</f>
        <v>S/D</v>
      </c>
      <c r="AZ137" s="62" t="str">
        <f>IFERROR(VLOOKUP(H137,'[4]Control Producción'!$B$13:$L$406,11,FALSE),"S/C")</f>
        <v>S/C</v>
      </c>
      <c r="BA137" s="62" t="str">
        <f t="shared" si="37"/>
        <v/>
      </c>
      <c r="BB137" s="62" t="str">
        <f>IFERROR(VLOOKUP(I137,[4]Referencias!$A$2:$Z$800,26,FALSE),"")</f>
        <v>Volcán Auca Mahuida</v>
      </c>
      <c r="BC137" s="62"/>
      <c r="BD137" s="125" t="str">
        <f t="shared" si="28"/>
        <v>Colector VAM 80IPB650</v>
      </c>
    </row>
    <row r="138" spans="1:56" ht="15" customHeight="1" x14ac:dyDescent="0.25">
      <c r="A138" s="62" t="s">
        <v>601</v>
      </c>
      <c r="B138" s="63">
        <v>45261</v>
      </c>
      <c r="C138" s="62" t="s">
        <v>602</v>
      </c>
      <c r="D138" s="62" t="s">
        <v>603</v>
      </c>
      <c r="E138" s="62" t="str">
        <f>IFERROR(VLOOKUP(H138,[4]Referencias!$A$2:$F$671,6,FALSE),"")</f>
        <v/>
      </c>
      <c r="F138" s="62">
        <f>IFERROR(VLOOKUP(I138,[4]Referencias!$A$2:$T$800,20,FALSE),"")</f>
        <v>222057</v>
      </c>
      <c r="G138" s="62" t="s">
        <v>765</v>
      </c>
      <c r="H138" s="62"/>
      <c r="I138" s="62" t="s">
        <v>777</v>
      </c>
      <c r="J138" s="62"/>
      <c r="K138" s="62" t="s">
        <v>618</v>
      </c>
      <c r="L138" s="62" t="str">
        <f>IFERROR(VLOOKUP(M138,[4]Referencias!$X$2:$Y$139,2,FALSE),"")</f>
        <v>Inhibidor de hidratos</v>
      </c>
      <c r="M138" s="62" t="s">
        <v>619</v>
      </c>
      <c r="N138" s="62">
        <f>IFERROR(VLOOKUP(M138,[4]Referencias!$K$2:$L$138,2,FALSE),"")</f>
        <v>50600710</v>
      </c>
      <c r="O138" s="62">
        <f>IFERROR(VLOOKUP(I138,'[4]Control Producción'!$B$13:$L$408,4,FALSE),0)</f>
        <v>0</v>
      </c>
      <c r="P138" s="62">
        <f>IFERROR(VLOOKUP(I138,'[4]Control Producción'!$B$13:$L$408,5,FALSE),0)</f>
        <v>0</v>
      </c>
      <c r="Q138" s="62">
        <f>IFERROR(VLOOKUP(I138,'[4]Control Producción'!$B$13:$L$408,7,FALSE),0)</f>
        <v>0</v>
      </c>
      <c r="R138" s="62">
        <f>IFERROR(VLOOKUP(I138,'[4]Control Producción'!$B$13:$L$408,8,FALSE),0)</f>
        <v>0</v>
      </c>
      <c r="S138" s="62">
        <f t="shared" si="29"/>
        <v>22</v>
      </c>
      <c r="T138" s="62"/>
      <c r="U138" s="62" t="s">
        <v>620</v>
      </c>
      <c r="V138" s="62" t="s">
        <v>607</v>
      </c>
      <c r="W138" s="62">
        <f t="shared" si="26"/>
        <v>29</v>
      </c>
      <c r="X138" s="62">
        <f>+_xlfn.IFS(BC138="p",0,AL138="Continua",'CM 4600011377 (Producto)'!$H$13,AL138="Batch",VLOOKUP(BD138,'BATCH Total'!$K$2:$M$600,3,FALSE))</f>
        <v>29</v>
      </c>
      <c r="Y138" s="62">
        <f t="shared" si="30"/>
        <v>638</v>
      </c>
      <c r="Z138" s="64">
        <f>+IFERROR(IF(BC138="P",0,IF(V138="continua",VLOOKUP(BD138,'KPI Aplicaciones'!$A$9:$H$177,6,FALSE),S138*X138)),0)</f>
        <v>612.86666666666667</v>
      </c>
      <c r="AA138" s="64">
        <f t="shared" si="31"/>
        <v>612.87</v>
      </c>
      <c r="AB138" s="65">
        <v>44013</v>
      </c>
      <c r="AC138" s="62" t="s">
        <v>608</v>
      </c>
      <c r="AD138" s="65">
        <v>44092</v>
      </c>
      <c r="AE138" s="62" t="s">
        <v>666</v>
      </c>
      <c r="AF138" s="62" t="s">
        <v>667</v>
      </c>
      <c r="AG138" s="62" t="s">
        <v>648</v>
      </c>
      <c r="AH138" s="62"/>
      <c r="AI138" s="62"/>
      <c r="AJ138" s="62"/>
      <c r="AK138" s="62" t="str">
        <f>IFERROR(VLOOKUP(I138,'[4]Control Producción'!$B$13:$K$406,10,FALSE),"")</f>
        <v/>
      </c>
      <c r="AL138" s="62" t="str">
        <f t="shared" si="27"/>
        <v>Continua</v>
      </c>
      <c r="AM138" s="62" t="s">
        <v>610</v>
      </c>
      <c r="AN138" s="62" t="s">
        <v>778</v>
      </c>
      <c r="AO138" s="62">
        <f>_xlfn.IFS(L138="Inhibidor de corrosión",T138*Q138/1000,L138="Inhibidor de incrustaciones",T138*Q138/1000,L138="Biocida",T138*Q138/1000,L138="Inhibidor de corrosión/incrustaciones",T138*Q138/1000,L138="Inhibidor de parafinas y asfaltenos",T138*P138/1000,L138="Inhibidor de parafinas",T138*P138/1000,L138="Inhibidor de asfaltenos",T138*P138/1000,L138="Reductor de fricción",T138*P138/1000,L138="Encapsulado",0,L138="Inhibidor de hidratos",VLOOKUP(I138,[4]Intermedia!$B$485:$E$502,4,FALSE),L138="Secuestrante de sulfhídrico",VLOOKUP(I138,[4]Intermedia!$B$485:$E$502,4,FALSE))</f>
        <v>22</v>
      </c>
      <c r="AP138" s="62">
        <f t="shared" si="32"/>
        <v>22</v>
      </c>
      <c r="AQ138" s="62">
        <f t="shared" si="33"/>
        <v>22</v>
      </c>
      <c r="AR138" s="62">
        <f t="shared" si="34"/>
        <v>22</v>
      </c>
      <c r="AS138" s="66">
        <v>1</v>
      </c>
      <c r="AT138" s="62" cm="1">
        <f t="array" ref="AT138">IFERROR(ROUND(IF(AL138="Continua",AO138*_xlfn.IFS(AS138=100%,1,AS138=20%,5,AS138=50%,2),IF(AL138="Batch",IF(AM138="M",30,IF(AM138="Q",15,7))*AO138)),0),"")</f>
        <v>22</v>
      </c>
      <c r="AU138" s="62">
        <f t="shared" si="35"/>
        <v>22</v>
      </c>
      <c r="AV138" s="62">
        <f t="shared" si="36"/>
        <v>22</v>
      </c>
      <c r="AW138" s="62" t="s">
        <v>260</v>
      </c>
      <c r="AX138" s="62">
        <v>1</v>
      </c>
      <c r="AY138" s="67" t="str">
        <f ca="1">IFERROR(TODAY()-VLOOKUP(H138,[4]IDEF!$A$6:$H$1602,8,FALSE),"S/D")</f>
        <v>S/D</v>
      </c>
      <c r="AZ138" s="62" t="str">
        <f>IFERROR(VLOOKUP(H138,'[4]Control Producción'!$B$13:$L$406,11,FALSE),"S/C")</f>
        <v>S/C</v>
      </c>
      <c r="BA138" s="62" t="str">
        <f t="shared" si="37"/>
        <v/>
      </c>
      <c r="BB138" s="62" t="str">
        <f>IFERROR(VLOOKUP(I138,[4]Referencias!$A$2:$Z$800,26,FALSE),"")</f>
        <v>Señal Cerro Bayo</v>
      </c>
      <c r="BC138" s="62"/>
      <c r="BD138" s="125" t="str">
        <f t="shared" si="28"/>
        <v>Motocompresora SCBSB14</v>
      </c>
    </row>
    <row r="139" spans="1:56" ht="15" customHeight="1" x14ac:dyDescent="0.25">
      <c r="A139" s="62" t="s">
        <v>601</v>
      </c>
      <c r="B139" s="63">
        <v>45261</v>
      </c>
      <c r="C139" s="62" t="s">
        <v>602</v>
      </c>
      <c r="D139" s="62" t="s">
        <v>603</v>
      </c>
      <c r="E139" s="62" t="str">
        <f>IFERROR(VLOOKUP(H139,[4]Referencias!$A$2:$F$671,6,FALSE),"")</f>
        <v/>
      </c>
      <c r="F139" s="62">
        <f>IFERROR(VLOOKUP(I139,[4]Referencias!$A$2:$T$800,20,FALSE),"")</f>
        <v>221169</v>
      </c>
      <c r="G139" s="62" t="s">
        <v>616</v>
      </c>
      <c r="H139" s="62"/>
      <c r="I139" s="62" t="s">
        <v>779</v>
      </c>
      <c r="J139" s="62"/>
      <c r="K139" s="62" t="s">
        <v>618</v>
      </c>
      <c r="L139" s="62" t="str">
        <f>IFERROR(VLOOKUP(M139,[4]Referencias!$X$2:$Y$139,2,FALSE),"")</f>
        <v>Inhibidor de hidratos</v>
      </c>
      <c r="M139" s="62" t="s">
        <v>619</v>
      </c>
      <c r="N139" s="62">
        <f>IFERROR(VLOOKUP(M139,[4]Referencias!$K$2:$L$138,2,FALSE),"")</f>
        <v>50600710</v>
      </c>
      <c r="O139" s="62">
        <f>IFERROR(VLOOKUP(I139,'[4]Control Producción'!$B$13:$L$408,4,FALSE),0)</f>
        <v>0</v>
      </c>
      <c r="P139" s="62">
        <f>IFERROR(VLOOKUP(I139,'[4]Control Producción'!$B$13:$L$408,5,FALSE),0)</f>
        <v>0</v>
      </c>
      <c r="Q139" s="62">
        <f>IFERROR(VLOOKUP(I139,'[4]Control Producción'!$B$13:$L$408,7,FALSE),0)</f>
        <v>0</v>
      </c>
      <c r="R139" s="62">
        <f>IFERROR(VLOOKUP(I139,'[4]Control Producción'!$B$13:$L$408,8,FALSE),0)</f>
        <v>0</v>
      </c>
      <c r="S139" s="62">
        <f t="shared" si="29"/>
        <v>10</v>
      </c>
      <c r="T139" s="62"/>
      <c r="U139" s="62" t="s">
        <v>620</v>
      </c>
      <c r="V139" s="62" t="s">
        <v>607</v>
      </c>
      <c r="W139" s="62">
        <f t="shared" si="26"/>
        <v>29</v>
      </c>
      <c r="X139" s="62">
        <f>+_xlfn.IFS(BC139="p",0,AL139="Continua",'CM 4600011377 (Producto)'!$H$13,AL139="Batch",VLOOKUP(BD139,'BATCH Total'!$K$2:$M$600,3,FALSE))</f>
        <v>0</v>
      </c>
      <c r="Y139" s="62">
        <f t="shared" si="30"/>
        <v>290</v>
      </c>
      <c r="Z139" s="64">
        <f>+IFERROR(IF(BC139="P",0,IF(V139="continua",VLOOKUP(BD139,'KPI Aplicaciones'!$A$9:$H$177,6,FALSE),S139*X139)),0)</f>
        <v>0</v>
      </c>
      <c r="AA139" s="64">
        <f t="shared" si="31"/>
        <v>0</v>
      </c>
      <c r="AB139" s="65" t="s">
        <v>219</v>
      </c>
      <c r="AC139" s="62" t="s">
        <v>608</v>
      </c>
      <c r="AD139" s="65">
        <v>44092</v>
      </c>
      <c r="AE139" s="62" t="s">
        <v>647</v>
      </c>
      <c r="AF139" s="62" t="s">
        <v>609</v>
      </c>
      <c r="AG139" s="62" t="s">
        <v>648</v>
      </c>
      <c r="AH139" s="62"/>
      <c r="AI139" s="62"/>
      <c r="AJ139" s="62"/>
      <c r="AK139" s="62" t="str">
        <f>IFERROR(VLOOKUP(I139,'[4]Control Producción'!$B$13:$K$406,10,FALSE),"")</f>
        <v/>
      </c>
      <c r="AL139" s="62" t="str">
        <f t="shared" si="27"/>
        <v>Continua</v>
      </c>
      <c r="AM139" s="62" t="s">
        <v>610</v>
      </c>
      <c r="AN139" s="62" t="s">
        <v>607</v>
      </c>
      <c r="AO139" s="62">
        <f>_xlfn.IFS(L139="Inhibidor de corrosión",T139*Q139/1000,L139="Inhibidor de incrustaciones",T139*Q139/1000,L139="Biocida",T139*Q139/1000,L139="Inhibidor de corrosión/incrustaciones",T139*Q139/1000,L139="Inhibidor de parafinas y asfaltenos",T139*P139/1000,L139="Inhibidor de parafinas",T139*P139/1000,L139="Inhibidor de asfaltenos",T139*P139/1000,L139="Reductor de fricción",T139*P139/1000,L139="Encapsulado",0,L139="Inhibidor de hidratos",VLOOKUP(I139,[4]Intermedia!$B$485:$E$502,4,FALSE),L139="Secuestrante de sulfhídrico",VLOOKUP(I139,[4]Intermedia!$B$485:$E$502,4,FALSE))</f>
        <v>10</v>
      </c>
      <c r="AP139" s="62">
        <f t="shared" si="32"/>
        <v>10</v>
      </c>
      <c r="AQ139" s="62">
        <f t="shared" si="33"/>
        <v>20</v>
      </c>
      <c r="AR139" s="62">
        <f t="shared" si="34"/>
        <v>10</v>
      </c>
      <c r="AS139" s="66">
        <v>1</v>
      </c>
      <c r="AT139" s="62" cm="1">
        <f t="array" ref="AT139">IFERROR(ROUND(IF(AL139="Continua",AO139*_xlfn.IFS(AS139=100%,1,AS139=20%,5,AS139=50%,2),IF(AL139="Batch",IF(AM139="M",30,IF(AM139="Q",15,7))*AO139)),0),"")</f>
        <v>10</v>
      </c>
      <c r="AU139" s="62">
        <f t="shared" si="35"/>
        <v>20</v>
      </c>
      <c r="AV139" s="62">
        <f t="shared" si="36"/>
        <v>10</v>
      </c>
      <c r="AW139" s="62" t="s">
        <v>260</v>
      </c>
      <c r="AX139" s="62">
        <v>1</v>
      </c>
      <c r="AY139" s="67" t="str">
        <f ca="1">IFERROR(TODAY()-VLOOKUP(H139,[4]IDEF!$A$6:$H$1602,8,FALSE),"S/D")</f>
        <v>S/D</v>
      </c>
      <c r="AZ139" s="62" t="str">
        <f>IFERROR(VLOOKUP(H139,'[4]Control Producción'!$B$13:$L$406,11,FALSE),"S/C")</f>
        <v>S/C</v>
      </c>
      <c r="BA139" s="62" t="str">
        <f t="shared" si="37"/>
        <v/>
      </c>
      <c r="BB139" s="62" t="str">
        <f>IFERROR(VLOOKUP(I139,[4]Referencias!$A$2:$Z$800,26,FALSE),"")</f>
        <v>Volcán Auca Mahuida</v>
      </c>
      <c r="BC139" s="159" t="s">
        <v>1165</v>
      </c>
      <c r="BD139" s="125" t="str">
        <f t="shared" si="28"/>
        <v>Separador VAM-32SB14</v>
      </c>
    </row>
    <row r="140" spans="1:56" ht="15" customHeight="1" x14ac:dyDescent="0.25">
      <c r="A140" s="62" t="s">
        <v>601</v>
      </c>
      <c r="B140" s="63">
        <v>45261</v>
      </c>
      <c r="C140" s="62" t="s">
        <v>602</v>
      </c>
      <c r="D140" s="62" t="s">
        <v>603</v>
      </c>
      <c r="E140" s="62" t="str">
        <f>IFERROR(VLOOKUP(H140,[4]Referencias!$A$2:$F$671,6,FALSE),"")</f>
        <v>VAM</v>
      </c>
      <c r="F140" s="62">
        <f>IFERROR(VLOOKUP(I140,[4]Referencias!$A$2:$T$800,20,FALSE),"")</f>
        <v>221169</v>
      </c>
      <c r="G140" s="62" t="s">
        <v>604</v>
      </c>
      <c r="H140" s="62" t="s">
        <v>780</v>
      </c>
      <c r="I140" s="62" t="s">
        <v>780</v>
      </c>
      <c r="J140" s="62"/>
      <c r="K140" s="62" t="s">
        <v>605</v>
      </c>
      <c r="L140" s="62" t="str">
        <f>IFERROR(VLOOKUP(M140,[4]Referencias!$X$2:$Y$139,2,FALSE),"")</f>
        <v>Inhibidor de corrosión</v>
      </c>
      <c r="M140" s="62" t="s">
        <v>59</v>
      </c>
      <c r="N140" s="62">
        <f>IFERROR(VLOOKUP(M140,[4]Referencias!$K$2:$L$138,2,FALSE),"")</f>
        <v>1000232729</v>
      </c>
      <c r="O140" s="62">
        <f>IFERROR(VLOOKUP(I140,'[4]Control Producción'!$B$13:$L$408,4,FALSE),0)</f>
        <v>3.9</v>
      </c>
      <c r="P140" s="62">
        <f>IFERROR(VLOOKUP(I140,'[4]Control Producción'!$B$13:$L$408,5,FALSE),0)</f>
        <v>1.2869999999999999</v>
      </c>
      <c r="Q140" s="62">
        <f>IFERROR(VLOOKUP(I140,'[4]Control Producción'!$B$13:$L$408,7,FALSE),0)</f>
        <v>2.613</v>
      </c>
      <c r="R140" s="62">
        <f>IFERROR(VLOOKUP(I140,'[4]Control Producción'!$B$13:$L$408,8,FALSE),0)</f>
        <v>1000</v>
      </c>
      <c r="S140" s="62">
        <f t="shared" si="29"/>
        <v>3.66</v>
      </c>
      <c r="T140" s="62">
        <v>1400</v>
      </c>
      <c r="U140" s="62" t="s">
        <v>606</v>
      </c>
      <c r="V140" s="62" t="s">
        <v>607</v>
      </c>
      <c r="W140" s="62">
        <f t="shared" si="26"/>
        <v>29</v>
      </c>
      <c r="X140" s="62">
        <f>+_xlfn.IFS(BC140="p",0,AL140="Continua",'CM 4600011377 (Producto)'!$H$13,AL140="Batch",VLOOKUP(BD140,'BATCH Total'!$K$2:$M$600,3,FALSE))</f>
        <v>29</v>
      </c>
      <c r="Y140" s="62">
        <f t="shared" si="30"/>
        <v>106.14</v>
      </c>
      <c r="Z140" s="64">
        <f>+IFERROR(IF(BC140="P",0,IF(V140="continua",VLOOKUP(BD140,'KPI Aplicaciones'!$A$9:$H$177,6,FALSE),S140*X140)),0)</f>
        <v>112.77777777777777</v>
      </c>
      <c r="AA140" s="64">
        <f t="shared" si="31"/>
        <v>112.78</v>
      </c>
      <c r="AB140" s="65">
        <v>42784</v>
      </c>
      <c r="AC140" s="62" t="s">
        <v>608</v>
      </c>
      <c r="AD140" s="65">
        <v>43160</v>
      </c>
      <c r="AE140" s="62" t="s">
        <v>781</v>
      </c>
      <c r="AF140" s="62" t="s">
        <v>609</v>
      </c>
      <c r="AG140" s="62"/>
      <c r="AH140" s="62"/>
      <c r="AI140" s="62"/>
      <c r="AJ140" s="62"/>
      <c r="AK140" s="62" t="str">
        <f>IFERROR(VLOOKUP(I140,'[4]Control Producción'!$B$13:$K$406,10,FALSE),"")</f>
        <v>Bombeo Mecánico</v>
      </c>
      <c r="AL140" s="62" t="str">
        <f t="shared" si="27"/>
        <v>Continua</v>
      </c>
      <c r="AM140" s="62" t="s">
        <v>610</v>
      </c>
      <c r="AN140" s="62" t="s">
        <v>611</v>
      </c>
      <c r="AO140" s="62">
        <f>_xlfn.IFS(L140="Inhibidor de corrosión",T140*Q140/1000,L140="Inhibidor de incrustaciones",T140*Q140/1000,L140="Biocida",T140*Q140/1000,L140="Inhibidor de corrosión/incrustaciones",T140*Q140/1000,L140="Inhibidor de parafinas y asfaltenos",T140*P140/1000,L140="Inhibidor de parafinas",T140*P140/1000,L140="Inhibidor de asfaltenos",T140*P140/1000,L140="Reductor de fricción",T140*P140/1000,L140="Encapsulado",0,L140="Inhibidor de hidratos",VLOOKUP(I140,[4]Intermedia!$B$485:$E$502,4,FALSE),L140="Secuestrante de sulfhídrico",VLOOKUP(I140,[4]Intermedia!$B$485:$E$502,4,FALSE))</f>
        <v>3.6581999999999999</v>
      </c>
      <c r="AP140" s="62">
        <f t="shared" si="32"/>
        <v>3.66</v>
      </c>
      <c r="AQ140" s="62">
        <f t="shared" si="33"/>
        <v>20</v>
      </c>
      <c r="AR140" s="62">
        <f t="shared" si="34"/>
        <v>3.66</v>
      </c>
      <c r="AS140" s="66">
        <v>1</v>
      </c>
      <c r="AT140" s="62" cm="1">
        <f t="array" ref="AT140">IFERROR(ROUND(IF(AL140="Continua",AO140*_xlfn.IFS(AS140=100%,1,AS140=20%,5,AS140=50%,2),IF(AL140="Batch",IF(AM140="M",30,IF(AM140="Q",15,7))*AO140)),0),"")</f>
        <v>4</v>
      </c>
      <c r="AU140" s="62">
        <f t="shared" si="35"/>
        <v>20</v>
      </c>
      <c r="AV140" s="62">
        <f t="shared" si="36"/>
        <v>4</v>
      </c>
      <c r="AW140" s="62" t="s">
        <v>260</v>
      </c>
      <c r="AX140" s="62">
        <v>1</v>
      </c>
      <c r="AY140" s="67">
        <f ca="1">IFERROR(TODAY()-VLOOKUP(H140,[4]IDEF!$A$6:$H$1602,8,FALSE),"S/D")</f>
        <v>1900</v>
      </c>
      <c r="AZ140" s="62" t="str">
        <f>IFERROR(VLOOKUP(H140,'[4]Control Producción'!$B$13:$L$406,11,FALSE),"S/C")</f>
        <v>C</v>
      </c>
      <c r="BA140" s="62" t="str">
        <f t="shared" si="37"/>
        <v>VAM</v>
      </c>
      <c r="BB140" s="62" t="str">
        <f>IFERROR(VLOOKUP(I140,[4]Referencias!$A$2:$Z$800,26,FALSE),"")</f>
        <v>Volcán Auca Mahuida</v>
      </c>
      <c r="BC140" s="62"/>
      <c r="BD140" s="125" t="str">
        <f t="shared" si="28"/>
        <v>VAM-0007[00]aCY51W</v>
      </c>
    </row>
    <row r="141" spans="1:56" ht="15" customHeight="1" x14ac:dyDescent="0.25">
      <c r="A141" s="62" t="s">
        <v>601</v>
      </c>
      <c r="B141" s="63">
        <v>45261</v>
      </c>
      <c r="C141" s="62" t="s">
        <v>602</v>
      </c>
      <c r="D141" s="62" t="s">
        <v>603</v>
      </c>
      <c r="E141" s="62" t="str">
        <f>IFERROR(VLOOKUP(H141,[4]Referencias!$A$2:$F$671,6,FALSE),"")</f>
        <v>VAM</v>
      </c>
      <c r="F141" s="62">
        <f>IFERROR(VLOOKUP(I141,[4]Referencias!$A$2:$T$800,20,FALSE),"")</f>
        <v>221169</v>
      </c>
      <c r="G141" s="62" t="s">
        <v>604</v>
      </c>
      <c r="H141" s="62" t="s">
        <v>782</v>
      </c>
      <c r="I141" s="62" t="s">
        <v>782</v>
      </c>
      <c r="J141" s="62"/>
      <c r="K141" s="62" t="s">
        <v>605</v>
      </c>
      <c r="L141" s="62" t="str">
        <f>IFERROR(VLOOKUP(M141,[4]Referencias!$X$2:$Y$139,2,FALSE),"")</f>
        <v>Inhibidor de corrosión</v>
      </c>
      <c r="M141" s="62" t="s">
        <v>59</v>
      </c>
      <c r="N141" s="62">
        <f>IFERROR(VLOOKUP(M141,[4]Referencias!$K$2:$L$138,2,FALSE),"")</f>
        <v>1000232729</v>
      </c>
      <c r="O141" s="62">
        <f>IFERROR(VLOOKUP(I141,'[4]Control Producción'!$B$13:$L$408,4,FALSE),0)</f>
        <v>25.35</v>
      </c>
      <c r="P141" s="62">
        <f>IFERROR(VLOOKUP(I141,'[4]Control Producción'!$B$13:$L$408,5,FALSE),0)</f>
        <v>9.1259999999999994</v>
      </c>
      <c r="Q141" s="62">
        <f>IFERROR(VLOOKUP(I141,'[4]Control Producción'!$B$13:$L$408,7,FALSE),0)</f>
        <v>16.224</v>
      </c>
      <c r="R141" s="62">
        <f>IFERROR(VLOOKUP(I141,'[4]Control Producción'!$B$13:$L$408,8,FALSE),0)</f>
        <v>460</v>
      </c>
      <c r="S141" s="62">
        <f t="shared" si="29"/>
        <v>4.38</v>
      </c>
      <c r="T141" s="62">
        <v>270</v>
      </c>
      <c r="U141" s="62" t="s">
        <v>606</v>
      </c>
      <c r="V141" s="62" t="s">
        <v>607</v>
      </c>
      <c r="W141" s="62">
        <f t="shared" si="26"/>
        <v>29</v>
      </c>
      <c r="X141" s="62">
        <f>+_xlfn.IFS(BC141="p",0,AL141="Continua",'CM 4600011377 (Producto)'!$H$13,AL141="Batch",VLOOKUP(BD141,'BATCH Total'!$K$2:$M$600,3,FALSE))</f>
        <v>29</v>
      </c>
      <c r="Y141" s="62">
        <f t="shared" si="30"/>
        <v>127.02</v>
      </c>
      <c r="Z141" s="64">
        <f>+IFERROR(IF(BC141="P",0,IF(V141="continua",VLOOKUP(BD141,'KPI Aplicaciones'!$A$9:$H$177,6,FALSE),S141*X141)),0)</f>
        <v>112.77777777777777</v>
      </c>
      <c r="AA141" s="64">
        <f t="shared" si="31"/>
        <v>112.78</v>
      </c>
      <c r="AB141" s="65">
        <v>42146</v>
      </c>
      <c r="AC141" s="62" t="s">
        <v>608</v>
      </c>
      <c r="AD141" s="65">
        <v>45054</v>
      </c>
      <c r="AE141" s="62" t="s">
        <v>1022</v>
      </c>
      <c r="AF141" s="62" t="s">
        <v>609</v>
      </c>
      <c r="AG141" s="62"/>
      <c r="AH141" s="62"/>
      <c r="AI141" s="62"/>
      <c r="AJ141" s="62"/>
      <c r="AK141" s="62" t="str">
        <f>IFERROR(VLOOKUP(I141,'[4]Control Producción'!$B$13:$K$406,10,FALSE),"")</f>
        <v>Bombeo Mecánico</v>
      </c>
      <c r="AL141" s="62" t="str">
        <f t="shared" si="27"/>
        <v>Continua</v>
      </c>
      <c r="AM141" s="62" t="s">
        <v>610</v>
      </c>
      <c r="AN141" s="62" t="s">
        <v>611</v>
      </c>
      <c r="AO141" s="62">
        <f>_xlfn.IFS(L141="Inhibidor de corrosión",T141*Q141/1000,L141="Inhibidor de incrustaciones",T141*Q141/1000,L141="Biocida",T141*Q141/1000,L141="Inhibidor de corrosión/incrustaciones",T141*Q141/1000,L141="Inhibidor de parafinas y asfaltenos",T141*P141/1000,L141="Inhibidor de parafinas",T141*P141/1000,L141="Inhibidor de asfaltenos",T141*P141/1000,L141="Reductor de fricción",T141*P141/1000,L141="Encapsulado",0,L141="Inhibidor de hidratos",VLOOKUP(I141,[4]Intermedia!$B$485:$E$502,4,FALSE),L141="Secuestrante de sulfhídrico",VLOOKUP(I141,[4]Intermedia!$B$485:$E$502,4,FALSE))</f>
        <v>4.3804800000000004</v>
      </c>
      <c r="AP141" s="62">
        <f t="shared" si="32"/>
        <v>4.38</v>
      </c>
      <c r="AQ141" s="62">
        <f t="shared" si="33"/>
        <v>20</v>
      </c>
      <c r="AR141" s="62">
        <f t="shared" si="34"/>
        <v>4.38</v>
      </c>
      <c r="AS141" s="66">
        <v>1</v>
      </c>
      <c r="AT141" s="62" cm="1">
        <f t="array" ref="AT141">IFERROR(ROUND(IF(AL141="Continua",AO141*_xlfn.IFS(AS141=100%,1,AS141=20%,5,AS141=50%,2),IF(AL141="Batch",IF(AM141="M",30,IF(AM141="Q",15,7))*AO141)),0),"")</f>
        <v>4</v>
      </c>
      <c r="AU141" s="62">
        <f t="shared" si="35"/>
        <v>20</v>
      </c>
      <c r="AV141" s="62">
        <f t="shared" si="36"/>
        <v>4</v>
      </c>
      <c r="AW141" s="62" t="s">
        <v>260</v>
      </c>
      <c r="AX141" s="62">
        <v>1</v>
      </c>
      <c r="AY141" s="67">
        <f ca="1">IFERROR(TODAY()-VLOOKUP(H141,[4]IDEF!$A$6:$H$1602,8,FALSE),"S/D")</f>
        <v>1516</v>
      </c>
      <c r="AZ141" s="62" t="str">
        <f>IFERROR(VLOOKUP(H141,'[4]Control Producción'!$B$13:$L$406,11,FALSE),"S/C")</f>
        <v>B</v>
      </c>
      <c r="BA141" s="62" t="str">
        <f t="shared" si="37"/>
        <v>VAM</v>
      </c>
      <c r="BB141" s="62" t="str">
        <f>IFERROR(VLOOKUP(I141,[4]Referencias!$A$2:$Z$800,26,FALSE),"")</f>
        <v>Volcán Auca Mahuida</v>
      </c>
      <c r="BC141" s="62"/>
      <c r="BD141" s="125" t="str">
        <f t="shared" si="28"/>
        <v>VAM-0008[00]aCY51W</v>
      </c>
    </row>
    <row r="142" spans="1:56" ht="15" customHeight="1" x14ac:dyDescent="0.25">
      <c r="A142" s="62" t="s">
        <v>601</v>
      </c>
      <c r="B142" s="63">
        <v>45261</v>
      </c>
      <c r="C142" s="62" t="s">
        <v>602</v>
      </c>
      <c r="D142" s="62" t="s">
        <v>603</v>
      </c>
      <c r="E142" s="62" t="str">
        <f>IFERROR(VLOOKUP(H142,[4]Referencias!$A$2:$F$671,6,FALSE),"")</f>
        <v>VAM</v>
      </c>
      <c r="F142" s="62">
        <f>IFERROR(VLOOKUP(I142,[4]Referencias!$A$2:$T$800,20,FALSE),"")</f>
        <v>221169</v>
      </c>
      <c r="G142" s="62" t="s">
        <v>604</v>
      </c>
      <c r="H142" s="62" t="s">
        <v>782</v>
      </c>
      <c r="I142" s="62" t="s">
        <v>782</v>
      </c>
      <c r="J142" s="62"/>
      <c r="K142" s="62" t="s">
        <v>605</v>
      </c>
      <c r="L142" s="62" t="str">
        <f>IFERROR(VLOOKUP(M142,[4]Referencias!$X$2:$Y$139,2,FALSE),"")</f>
        <v>Biocida</v>
      </c>
      <c r="M142" s="62" t="s">
        <v>68</v>
      </c>
      <c r="N142" s="62">
        <f>IFERROR(VLOOKUP(M142,[4]Referencias!$K$2:$L$138,2,FALSE),"")</f>
        <v>50600926</v>
      </c>
      <c r="O142" s="62">
        <f>IFERROR(VLOOKUP(I142,'[4]Control Producción'!$B$13:$L$408,4,FALSE),0)</f>
        <v>25.35</v>
      </c>
      <c r="P142" s="62">
        <f>IFERROR(VLOOKUP(I142,'[4]Control Producción'!$B$13:$L$408,5,FALSE),0)</f>
        <v>9.1259999999999994</v>
      </c>
      <c r="Q142" s="62">
        <f>IFERROR(VLOOKUP(I142,'[4]Control Producción'!$B$13:$L$408,7,FALSE),0)</f>
        <v>16.224</v>
      </c>
      <c r="R142" s="62">
        <f>IFERROR(VLOOKUP(I142,'[4]Control Producción'!$B$13:$L$408,8,FALSE),0)</f>
        <v>460</v>
      </c>
      <c r="S142" s="62">
        <f t="shared" si="29"/>
        <v>20</v>
      </c>
      <c r="T142" s="62">
        <v>80</v>
      </c>
      <c r="U142" s="62" t="s">
        <v>815</v>
      </c>
      <c r="V142" s="62" t="s">
        <v>821</v>
      </c>
      <c r="W142" s="62">
        <f t="shared" si="26"/>
        <v>2</v>
      </c>
      <c r="X142" s="62">
        <f>+_xlfn.IFS(BC142="p",0,AL142="Continua",'CM 4600011377 (Producto)'!$H$13,AL142="Batch",VLOOKUP(BD142,'BATCH Total'!$K$2:$M$600,3,FALSE))</f>
        <v>2</v>
      </c>
      <c r="Y142" s="62">
        <f t="shared" si="30"/>
        <v>40</v>
      </c>
      <c r="Z142" s="64">
        <f>+IFERROR(IF(BC142="P",0,IF(V142="continua",VLOOKUP(BD142,'KPI Aplicaciones'!$A$9:$H$177,6,FALSE),S142*X142)),0)</f>
        <v>40</v>
      </c>
      <c r="AA142" s="64">
        <f t="shared" si="31"/>
        <v>40</v>
      </c>
      <c r="AB142" s="65">
        <v>45128</v>
      </c>
      <c r="AC142" s="62" t="s">
        <v>608</v>
      </c>
      <c r="AD142" s="65">
        <v>45054</v>
      </c>
      <c r="AE142" s="62" t="s">
        <v>1022</v>
      </c>
      <c r="AF142" s="62" t="s">
        <v>609</v>
      </c>
      <c r="AG142" s="62"/>
      <c r="AH142" s="62"/>
      <c r="AI142" s="62"/>
      <c r="AJ142" s="62"/>
      <c r="AK142" s="62" t="str">
        <f>IFERROR(VLOOKUP(I142,'[4]Control Producción'!$B$13:$K$406,10,FALSE),"")</f>
        <v>Bombeo Mecánico</v>
      </c>
      <c r="AL142" s="62" t="str">
        <f t="shared" si="27"/>
        <v>Batch</v>
      </c>
      <c r="AM142" s="62" t="s">
        <v>818</v>
      </c>
      <c r="AN142" s="62" t="s">
        <v>817</v>
      </c>
      <c r="AO142" s="62">
        <f>_xlfn.IFS(L142="Inhibidor de corrosión",T142*Q142/1000,L142="Inhibidor de incrustaciones",T142*Q142/1000,L142="Biocida",T142*Q142/1000,L142="Inhibidor de corrosión/incrustaciones",T142*Q142/1000,L142="Inhibidor de parafinas y asfaltenos",T142*P142/1000,L142="Inhibidor de parafinas",T142*P142/1000,L142="Inhibidor de asfaltenos",T142*P142/1000,L142="Reductor de fricción",T142*P142/1000,L142="Encapsulado",0,L142="Inhibidor de hidratos",VLOOKUP(I142,[4]Intermedia!$B$485:$E$502,4,FALSE),L142="Secuestrante de sulfhídrico",VLOOKUP(I142,[4]Intermedia!$B$485:$E$502,4,FALSE))</f>
        <v>1.29792</v>
      </c>
      <c r="AP142" s="62">
        <f t="shared" si="32"/>
        <v>19.47</v>
      </c>
      <c r="AQ142" s="62">
        <f t="shared" si="33"/>
        <v>20</v>
      </c>
      <c r="AR142" s="62">
        <f t="shared" si="34"/>
        <v>20</v>
      </c>
      <c r="AS142" s="66">
        <v>1</v>
      </c>
      <c r="AT142" s="62" cm="1">
        <f t="array" ref="AT142">IFERROR(ROUND(IF(AL142="Continua",AO142*_xlfn.IFS(AS142=100%,1,AS142=20%,5,AS142=50%,2),IF(AL142="Batch",IF(AM142="M",30,IF(AM142="Q",15,7))*AO142)),0),"")</f>
        <v>19</v>
      </c>
      <c r="AU142" s="62">
        <f t="shared" si="35"/>
        <v>20</v>
      </c>
      <c r="AV142" s="62">
        <f t="shared" si="36"/>
        <v>20</v>
      </c>
      <c r="AW142" s="62" t="s">
        <v>260</v>
      </c>
      <c r="AX142" s="62"/>
      <c r="AY142" s="67">
        <f ca="1">IFERROR(TODAY()-VLOOKUP(H142,[4]IDEF!$A$6:$H$1602,8,FALSE),"S/D")</f>
        <v>1516</v>
      </c>
      <c r="AZ142" s="62" t="str">
        <f>IFERROR(VLOOKUP(H142,'[4]Control Producción'!$B$13:$L$406,11,FALSE),"S/C")</f>
        <v>B</v>
      </c>
      <c r="BA142" s="62" t="str">
        <f t="shared" si="37"/>
        <v>VAM</v>
      </c>
      <c r="BB142" s="62" t="str">
        <f>IFERROR(VLOOKUP(I142,[4]Referencias!$A$2:$Z$800,26,FALSE),"")</f>
        <v>Volcán Auca Mahuida</v>
      </c>
      <c r="BC142" s="62"/>
      <c r="BD142" s="125" t="str">
        <f t="shared" si="28"/>
        <v>VAM-0008[00]aBX960</v>
      </c>
    </row>
    <row r="143" spans="1:56" ht="15" customHeight="1" x14ac:dyDescent="0.25">
      <c r="A143" s="62" t="s">
        <v>601</v>
      </c>
      <c r="B143" s="63">
        <v>45261</v>
      </c>
      <c r="C143" s="62" t="s">
        <v>602</v>
      </c>
      <c r="D143" s="62" t="s">
        <v>603</v>
      </c>
      <c r="E143" s="62" t="str">
        <f>IFERROR(VLOOKUP(H143,[4]Referencias!$A$2:$F$671,6,FALSE),"")</f>
        <v>VAM</v>
      </c>
      <c r="F143" s="62">
        <f>IFERROR(VLOOKUP(I143,[4]Referencias!$A$2:$T$800,20,FALSE),"")</f>
        <v>221169</v>
      </c>
      <c r="G143" s="62" t="s">
        <v>604</v>
      </c>
      <c r="H143" s="62" t="s">
        <v>783</v>
      </c>
      <c r="I143" s="62" t="s">
        <v>783</v>
      </c>
      <c r="J143" s="62"/>
      <c r="K143" s="62" t="s">
        <v>605</v>
      </c>
      <c r="L143" s="62" t="str">
        <f>IFERROR(VLOOKUP(M143,[4]Referencias!$X$2:$Y$139,2,FALSE),"")</f>
        <v>Inhibidor de corrosión/Incrustaciones</v>
      </c>
      <c r="M143" s="62" t="s">
        <v>658</v>
      </c>
      <c r="N143" s="62">
        <f>IFERROR(VLOOKUP(M143,[4]Referencias!$K$2:$L$138,2,FALSE),"")</f>
        <v>50695199</v>
      </c>
      <c r="O143" s="62">
        <f>IFERROR(VLOOKUP(I143,'[4]Control Producción'!$B$13:$L$408,4,FALSE),0)</f>
        <v>35</v>
      </c>
      <c r="P143" s="62">
        <f>IFERROR(VLOOKUP(I143,'[4]Control Producción'!$B$13:$L$408,5,FALSE),0)</f>
        <v>6.65</v>
      </c>
      <c r="Q143" s="62">
        <f>IFERROR(VLOOKUP(I143,'[4]Control Producción'!$B$13:$L$408,7,FALSE),0)</f>
        <v>28.35</v>
      </c>
      <c r="R143" s="62">
        <f>IFERROR(VLOOKUP(I143,'[4]Control Producción'!$B$13:$L$408,8,FALSE),0)</f>
        <v>393</v>
      </c>
      <c r="S143" s="62">
        <f t="shared" si="29"/>
        <v>7.65</v>
      </c>
      <c r="T143" s="62">
        <v>270</v>
      </c>
      <c r="U143" s="62" t="s">
        <v>606</v>
      </c>
      <c r="V143" s="62" t="s">
        <v>607</v>
      </c>
      <c r="W143" s="62">
        <f t="shared" si="26"/>
        <v>29</v>
      </c>
      <c r="X143" s="62">
        <f>+_xlfn.IFS(BC143="p",0,AL143="Continua",'CM 4600011377 (Producto)'!$H$13,AL143="Batch",VLOOKUP(BD143,'BATCH Total'!$K$2:$M$600,3,FALSE))</f>
        <v>29</v>
      </c>
      <c r="Y143" s="62">
        <f t="shared" si="30"/>
        <v>221.85000000000002</v>
      </c>
      <c r="Z143" s="64">
        <f>+IFERROR(IF(BC143="P",0,IF(V143="continua",VLOOKUP(BD143,'KPI Aplicaciones'!$A$9:$H$177,6,FALSE),S143*X143)),0)</f>
        <v>220.18518518518519</v>
      </c>
      <c r="AA143" s="64">
        <f t="shared" si="31"/>
        <v>220.19</v>
      </c>
      <c r="AB143" s="65">
        <v>42010</v>
      </c>
      <c r="AC143" s="62" t="s">
        <v>608</v>
      </c>
      <c r="AD143" s="65">
        <v>44757</v>
      </c>
      <c r="AE143" s="62" t="s">
        <v>784</v>
      </c>
      <c r="AF143" s="62" t="s">
        <v>609</v>
      </c>
      <c r="AG143" s="62"/>
      <c r="AH143" s="62"/>
      <c r="AI143" s="62"/>
      <c r="AJ143" s="62"/>
      <c r="AK143" s="62" t="str">
        <f>IFERROR(VLOOKUP(I143,'[4]Control Producción'!$B$13:$K$406,10,FALSE),"")</f>
        <v>Bombeo Mecánico</v>
      </c>
      <c r="AL143" s="62" t="str">
        <f t="shared" si="27"/>
        <v>Continua</v>
      </c>
      <c r="AM143" s="62" t="s">
        <v>610</v>
      </c>
      <c r="AN143" s="62" t="s">
        <v>611</v>
      </c>
      <c r="AO143" s="62">
        <f>_xlfn.IFS(L143="Inhibidor de corrosión",T143*Q143/1000,L143="Inhibidor de incrustaciones",T143*Q143/1000,L143="Biocida",T143*Q143/1000,L143="Inhibidor de corrosión/incrustaciones",T143*Q143/1000,L143="Inhibidor de parafinas y asfaltenos",T143*P143/1000,L143="Inhibidor de parafinas",T143*P143/1000,L143="Inhibidor de asfaltenos",T143*P143/1000,L143="Reductor de fricción",T143*P143/1000,L143="Encapsulado",0,L143="Inhibidor de hidratos",VLOOKUP(I143,[4]Intermedia!$B$485:$E$502,4,FALSE),L143="Secuestrante de sulfhídrico",VLOOKUP(I143,[4]Intermedia!$B$485:$E$502,4,FALSE))</f>
        <v>7.6544999999999996</v>
      </c>
      <c r="AP143" s="62">
        <f t="shared" si="32"/>
        <v>7.65</v>
      </c>
      <c r="AQ143" s="62">
        <f t="shared" si="33"/>
        <v>20</v>
      </c>
      <c r="AR143" s="62">
        <f t="shared" si="34"/>
        <v>7.65</v>
      </c>
      <c r="AS143" s="66">
        <v>1</v>
      </c>
      <c r="AT143" s="62" cm="1">
        <f t="array" ref="AT143">IFERROR(ROUND(IF(AL143="Continua",AO143*_xlfn.IFS(AS143=100%,1,AS143=20%,5,AS143=50%,2),IF(AL143="Batch",IF(AM143="M",30,IF(AM143="Q",15,7))*AO143)),0),"")</f>
        <v>8</v>
      </c>
      <c r="AU143" s="62">
        <f t="shared" si="35"/>
        <v>20</v>
      </c>
      <c r="AV143" s="62">
        <f t="shared" si="36"/>
        <v>8</v>
      </c>
      <c r="AW143" s="62" t="s">
        <v>260</v>
      </c>
      <c r="AX143" s="62">
        <v>1</v>
      </c>
      <c r="AY143" s="67">
        <f ca="1">IFERROR(TODAY()-VLOOKUP(H143,[4]IDEF!$A$6:$H$1602,8,FALSE),"S/D")</f>
        <v>2097</v>
      </c>
      <c r="AZ143" s="62" t="str">
        <f>IFERROR(VLOOKUP(H143,'[4]Control Producción'!$B$13:$L$406,11,FALSE),"S/C")</f>
        <v>A</v>
      </c>
      <c r="BA143" s="62" t="str">
        <f t="shared" si="37"/>
        <v>VAM</v>
      </c>
      <c r="BB143" s="62" t="str">
        <f>IFERROR(VLOOKUP(I143,[4]Referencias!$A$2:$Z$800,26,FALSE),"")</f>
        <v>Volcán Auca Mahuida</v>
      </c>
      <c r="BC143" s="62"/>
      <c r="BD143" s="125" t="str">
        <f t="shared" si="28"/>
        <v>VAM-0011[00]a(I)ICS400</v>
      </c>
    </row>
    <row r="144" spans="1:56" ht="15" customHeight="1" x14ac:dyDescent="0.25">
      <c r="A144" s="62" t="s">
        <v>601</v>
      </c>
      <c r="B144" s="63">
        <v>45261</v>
      </c>
      <c r="C144" s="62" t="s">
        <v>602</v>
      </c>
      <c r="D144" s="62" t="s">
        <v>603</v>
      </c>
      <c r="E144" s="62" t="str">
        <f>IFERROR(VLOOKUP(H144,[4]Referencias!$A$2:$F$671,6,FALSE),"")</f>
        <v>VAM</v>
      </c>
      <c r="F144" s="62">
        <f>IFERROR(VLOOKUP(I144,[4]Referencias!$A$2:$T$800,20,FALSE),"")</f>
        <v>221169</v>
      </c>
      <c r="G144" s="62" t="s">
        <v>616</v>
      </c>
      <c r="H144" s="62" t="s">
        <v>785</v>
      </c>
      <c r="I144" s="62" t="s">
        <v>785</v>
      </c>
      <c r="J144" s="62"/>
      <c r="K144" s="62" t="s">
        <v>618</v>
      </c>
      <c r="L144" s="62" t="str">
        <f>IFERROR(VLOOKUP(M144,[4]Referencias!$X$2:$Y$139,2,FALSE),"")</f>
        <v>Inhibidor de hidratos</v>
      </c>
      <c r="M144" s="62" t="s">
        <v>619</v>
      </c>
      <c r="N144" s="62">
        <f>IFERROR(VLOOKUP(M144,[4]Referencias!$K$2:$L$138,2,FALSE),"")</f>
        <v>50600710</v>
      </c>
      <c r="O144" s="62">
        <f>IFERROR(VLOOKUP(I144,'[4]Control Producción'!$B$13:$L$408,4,FALSE),0)</f>
        <v>0</v>
      </c>
      <c r="P144" s="62">
        <f>IFERROR(VLOOKUP(I144,'[4]Control Producción'!$B$13:$L$408,5,FALSE),0)</f>
        <v>0</v>
      </c>
      <c r="Q144" s="62">
        <f>IFERROR(VLOOKUP(I144,'[4]Control Producción'!$B$13:$L$408,7,FALSE),0)</f>
        <v>0</v>
      </c>
      <c r="R144" s="62">
        <f>IFERROR(VLOOKUP(I144,'[4]Control Producción'!$B$13:$L$408,8,FALSE),0)</f>
        <v>16908</v>
      </c>
      <c r="S144" s="62">
        <f t="shared" si="29"/>
        <v>25</v>
      </c>
      <c r="T144" s="62"/>
      <c r="U144" s="62" t="s">
        <v>620</v>
      </c>
      <c r="V144" s="62" t="s">
        <v>607</v>
      </c>
      <c r="W144" s="62">
        <f t="shared" si="26"/>
        <v>29</v>
      </c>
      <c r="X144" s="62">
        <f>+_xlfn.IFS(BC144="p",0,AL144="Continua",'CM 4600011377 (Producto)'!$H$13,AL144="Batch",VLOOKUP(BD144,'BATCH Total'!$K$2:$M$600,3,FALSE))</f>
        <v>29</v>
      </c>
      <c r="Y144" s="62">
        <f t="shared" si="30"/>
        <v>725</v>
      </c>
      <c r="Z144" s="64">
        <f>+IFERROR(IF(BC144="P",0,IF(V144="continua",VLOOKUP(BD144,'KPI Aplicaciones'!$A$9:$H$177,6,FALSE),S144*X144)),0)</f>
        <v>725</v>
      </c>
      <c r="AA144" s="64">
        <f t="shared" si="31"/>
        <v>725</v>
      </c>
      <c r="AB144" s="65">
        <v>42915</v>
      </c>
      <c r="AC144" s="62" t="s">
        <v>608</v>
      </c>
      <c r="AD144" s="65">
        <v>44092</v>
      </c>
      <c r="AE144" s="62" t="s">
        <v>666</v>
      </c>
      <c r="AF144" s="62" t="s">
        <v>667</v>
      </c>
      <c r="AG144" s="62"/>
      <c r="AH144" s="62"/>
      <c r="AI144" s="62"/>
      <c r="AJ144" s="62"/>
      <c r="AK144" s="62" t="str">
        <f>IFERROR(VLOOKUP(I144,'[4]Control Producción'!$B$13:$K$406,10,FALSE),"")</f>
        <v>Surgente</v>
      </c>
      <c r="AL144" s="62" t="str">
        <f t="shared" si="27"/>
        <v>Continua</v>
      </c>
      <c r="AM144" s="62" t="s">
        <v>610</v>
      </c>
      <c r="AN144" s="62" t="s">
        <v>622</v>
      </c>
      <c r="AO144" s="62">
        <f>_xlfn.IFS(L144="Inhibidor de corrosión",T144*Q144/1000,L144="Inhibidor de incrustaciones",T144*Q144/1000,L144="Biocida",T144*Q144/1000,L144="Inhibidor de corrosión/incrustaciones",T144*Q144/1000,L144="Inhibidor de parafinas y asfaltenos",T144*P144/1000,L144="Inhibidor de parafinas",T144*P144/1000,L144="Inhibidor de asfaltenos",T144*P144/1000,L144="Reductor de fricción",T144*P144/1000,L144="Encapsulado",0,L144="Inhibidor de hidratos",VLOOKUP(I144,[4]Intermedia!$B$485:$E$502,4,FALSE),L144="Secuestrante de sulfhídrico",VLOOKUP(I144,[4]Intermedia!$B$485:$E$502,4,FALSE))</f>
        <v>25</v>
      </c>
      <c r="AP144" s="62">
        <f t="shared" si="32"/>
        <v>25</v>
      </c>
      <c r="AQ144" s="62">
        <f t="shared" si="33"/>
        <v>25</v>
      </c>
      <c r="AR144" s="62">
        <f t="shared" si="34"/>
        <v>25</v>
      </c>
      <c r="AS144" s="66">
        <v>1</v>
      </c>
      <c r="AT144" s="62" cm="1">
        <f t="array" ref="AT144">IFERROR(ROUND(IF(AL144="Continua",AO144*_xlfn.IFS(AS144=100%,1,AS144=20%,5,AS144=50%,2),IF(AL144="Batch",IF(AM144="M",30,IF(AM144="Q",15,7))*AO144)),0),"")</f>
        <v>25</v>
      </c>
      <c r="AU144" s="62">
        <f t="shared" si="35"/>
        <v>25</v>
      </c>
      <c r="AV144" s="62">
        <f t="shared" si="36"/>
        <v>25</v>
      </c>
      <c r="AW144" s="62" t="s">
        <v>260</v>
      </c>
      <c r="AX144" s="62">
        <v>1</v>
      </c>
      <c r="AY144" s="67" t="str">
        <f ca="1">IFERROR(TODAY()-VLOOKUP(H144,[4]IDEF!$A$6:$H$1602,8,FALSE),"S/D")</f>
        <v>S/D</v>
      </c>
      <c r="AZ144" s="62" t="str">
        <f>IFERROR(VLOOKUP(H144,'[4]Control Producción'!$B$13:$L$406,11,FALSE),"S/C")</f>
        <v>A</v>
      </c>
      <c r="BA144" s="62" t="str">
        <f t="shared" si="37"/>
        <v>VAM</v>
      </c>
      <c r="BB144" s="62" t="str">
        <f>IFERROR(VLOOKUP(I144,[4]Referencias!$A$2:$Z$800,26,FALSE),"")</f>
        <v>Volcán Auca Mahuida</v>
      </c>
      <c r="BC144" s="62"/>
      <c r="BD144" s="125" t="str">
        <f t="shared" si="28"/>
        <v>VAM-0013[00]aSB14</v>
      </c>
    </row>
    <row r="145" spans="1:56" ht="15" customHeight="1" x14ac:dyDescent="0.25">
      <c r="A145" s="62" t="s">
        <v>601</v>
      </c>
      <c r="B145" s="63">
        <v>45261</v>
      </c>
      <c r="C145" s="62" t="s">
        <v>602</v>
      </c>
      <c r="D145" s="62" t="s">
        <v>603</v>
      </c>
      <c r="E145" s="62" t="str">
        <f>IFERROR(VLOOKUP(H145,[4]Referencias!$A$2:$F$671,6,FALSE),"")</f>
        <v>VAM</v>
      </c>
      <c r="F145" s="62">
        <f>IFERROR(VLOOKUP(I145,[4]Referencias!$A$2:$T$800,20,FALSE),"")</f>
        <v>221169</v>
      </c>
      <c r="G145" s="62" t="s">
        <v>604</v>
      </c>
      <c r="H145" s="62" t="s">
        <v>786</v>
      </c>
      <c r="I145" s="62" t="s">
        <v>786</v>
      </c>
      <c r="J145" s="62"/>
      <c r="K145" s="62" t="s">
        <v>605</v>
      </c>
      <c r="L145" s="62" t="str">
        <f>IFERROR(VLOOKUP(M145,[4]Referencias!$X$2:$Y$139,2,FALSE),"")</f>
        <v>Inhibidor de corrosión/Incrustaciones</v>
      </c>
      <c r="M145" s="62" t="s">
        <v>658</v>
      </c>
      <c r="N145" s="62">
        <f>IFERROR(VLOOKUP(M145,[4]Referencias!$K$2:$L$138,2,FALSE),"")</f>
        <v>50695199</v>
      </c>
      <c r="O145" s="62">
        <f>IFERROR(VLOOKUP(I145,'[4]Control Producción'!$B$13:$L$408,4,FALSE),0)</f>
        <v>3</v>
      </c>
      <c r="P145" s="62">
        <f>IFERROR(VLOOKUP(I145,'[4]Control Producción'!$B$13:$L$408,5,FALSE),0)</f>
        <v>0.45</v>
      </c>
      <c r="Q145" s="62">
        <f>IFERROR(VLOOKUP(I145,'[4]Control Producción'!$B$13:$L$408,7,FALSE),0)</f>
        <v>2.5499999999999998</v>
      </c>
      <c r="R145" s="62">
        <f>IFERROR(VLOOKUP(I145,'[4]Control Producción'!$B$13:$L$408,8,FALSE),0)</f>
        <v>1572</v>
      </c>
      <c r="S145" s="62">
        <f t="shared" si="29"/>
        <v>5.61</v>
      </c>
      <c r="T145" s="62">
        <v>2200</v>
      </c>
      <c r="U145" s="62" t="s">
        <v>606</v>
      </c>
      <c r="V145" s="62" t="s">
        <v>607</v>
      </c>
      <c r="W145" s="62">
        <f t="shared" ref="W145:W178" si="38">_xlfn.IFS(AM145="C",29,AM145="M",1,AM145="Q",2,AM145="S",4)</f>
        <v>29</v>
      </c>
      <c r="X145" s="62">
        <f>+_xlfn.IFS(BC145="p",0,AL145="Continua",'CM 4600011377 (Producto)'!$H$13,AL145="Batch",VLOOKUP(BD145,'BATCH Total'!$K$2:$M$600,3,FALSE))</f>
        <v>29</v>
      </c>
      <c r="Y145" s="62">
        <f t="shared" si="30"/>
        <v>162.69</v>
      </c>
      <c r="Z145" s="64">
        <f>+IFERROR(IF(BC145="P",0,IF(V145="continua",VLOOKUP(BD145,'KPI Aplicaciones'!$A$9:$H$177,6,FALSE),S145*X145)),0)</f>
        <v>177.74193548387098</v>
      </c>
      <c r="AA145" s="64">
        <f t="shared" si="31"/>
        <v>177.74</v>
      </c>
      <c r="AB145" s="65">
        <v>43182</v>
      </c>
      <c r="AC145" s="62" t="s">
        <v>608</v>
      </c>
      <c r="AD145" s="65">
        <v>43791</v>
      </c>
      <c r="AE145" s="62" t="s">
        <v>659</v>
      </c>
      <c r="AF145" s="62" t="s">
        <v>609</v>
      </c>
      <c r="AG145" s="62"/>
      <c r="AH145" s="62"/>
      <c r="AI145" s="62"/>
      <c r="AJ145" s="62"/>
      <c r="AK145" s="62" t="str">
        <f>IFERROR(VLOOKUP(I145,'[4]Control Producción'!$B$13:$K$406,10,FALSE),"")</f>
        <v>Bombeo Hidráulico</v>
      </c>
      <c r="AL145" s="62" t="str">
        <f t="shared" ref="AL145:AL210" si="39">_xlfn.IFS(V145="Continua","Continua",V145="Batch Camión","Batch",V145="Batch Cuba","Batch")</f>
        <v>Continua</v>
      </c>
      <c r="AM145" s="62" t="s">
        <v>610</v>
      </c>
      <c r="AN145" s="62" t="s">
        <v>611</v>
      </c>
      <c r="AO145" s="62">
        <f>_xlfn.IFS(L145="Inhibidor de corrosión",T145*Q145/1000,L145="Inhibidor de incrustaciones",T145*Q145/1000,L145="Biocida",T145*Q145/1000,L145="Inhibidor de corrosión/incrustaciones",T145*Q145/1000,L145="Inhibidor de parafinas y asfaltenos",T145*P145/1000,L145="Inhibidor de parafinas",T145*P145/1000,L145="Inhibidor de asfaltenos",T145*P145/1000,L145="Reductor de fricción",T145*P145/1000,L145="Encapsulado",0,L145="Inhibidor de hidratos",VLOOKUP(I145,[4]Intermedia!$B$485:$E$502,4,FALSE),L145="Secuestrante de sulfhídrico",VLOOKUP(I145,[4]Intermedia!$B$485:$E$502,4,FALSE))</f>
        <v>5.61</v>
      </c>
      <c r="AP145" s="62">
        <f t="shared" si="32"/>
        <v>5.61</v>
      </c>
      <c r="AQ145" s="62">
        <f t="shared" si="33"/>
        <v>20</v>
      </c>
      <c r="AR145" s="62">
        <f t="shared" si="34"/>
        <v>5.61</v>
      </c>
      <c r="AS145" s="66">
        <v>1</v>
      </c>
      <c r="AT145" s="62" cm="1">
        <f t="array" ref="AT145">IFERROR(ROUND(IF(AL145="Continua",AO145*_xlfn.IFS(AS145=100%,1,AS145=20%,5,AS145=50%,2),IF(AL145="Batch",IF(AM145="M",30,IF(AM145="Q",15,7))*AO145)),0),"")</f>
        <v>6</v>
      </c>
      <c r="AU145" s="62">
        <f t="shared" si="35"/>
        <v>20</v>
      </c>
      <c r="AV145" s="62">
        <f t="shared" si="36"/>
        <v>6</v>
      </c>
      <c r="AW145" s="62" t="s">
        <v>260</v>
      </c>
      <c r="AX145" s="62">
        <v>1</v>
      </c>
      <c r="AY145" s="67">
        <f ca="1">IFERROR(TODAY()-VLOOKUP(H145,[4]IDEF!$A$6:$H$1602,8,FALSE),"S/D")</f>
        <v>2108</v>
      </c>
      <c r="AZ145" s="62" t="str">
        <f>IFERROR(VLOOKUP(H145,'[4]Control Producción'!$B$13:$L$406,11,FALSE),"S/C")</f>
        <v>C</v>
      </c>
      <c r="BA145" s="62" t="str">
        <f t="shared" si="37"/>
        <v>VAM</v>
      </c>
      <c r="BB145" s="62" t="str">
        <f>IFERROR(VLOOKUP(I145,[4]Referencias!$A$2:$Z$800,26,FALSE),"")</f>
        <v>Volcán Auca Mahuida</v>
      </c>
      <c r="BC145" s="62"/>
      <c r="BD145" s="125" t="str">
        <f t="shared" si="28"/>
        <v>VAM-0017[00]aICS400</v>
      </c>
    </row>
    <row r="146" spans="1:56" ht="15" customHeight="1" x14ac:dyDescent="0.25">
      <c r="A146" s="62" t="s">
        <v>601</v>
      </c>
      <c r="B146" s="63">
        <v>45261</v>
      </c>
      <c r="C146" s="62" t="s">
        <v>602</v>
      </c>
      <c r="D146" s="62" t="s">
        <v>603</v>
      </c>
      <c r="E146" s="62" t="str">
        <f>IFERROR(VLOOKUP(H146,[4]Referencias!$A$2:$F$671,6,FALSE),"")</f>
        <v>VAM</v>
      </c>
      <c r="F146" s="62">
        <f>IFERROR(VLOOKUP(I146,[4]Referencias!$A$2:$T$800,20,FALSE),"")</f>
        <v>221169</v>
      </c>
      <c r="G146" s="62" t="s">
        <v>604</v>
      </c>
      <c r="H146" s="62" t="s">
        <v>787</v>
      </c>
      <c r="I146" s="62" t="s">
        <v>787</v>
      </c>
      <c r="J146" s="62"/>
      <c r="K146" s="62" t="s">
        <v>605</v>
      </c>
      <c r="L146" s="62" t="str">
        <f>IFERROR(VLOOKUP(M146,[4]Referencias!$X$2:$Y$139,2,FALSE),"")</f>
        <v>Inhibidor de corrosión/Incrustaciones</v>
      </c>
      <c r="M146" s="62" t="s">
        <v>658</v>
      </c>
      <c r="N146" s="62">
        <f>IFERROR(VLOOKUP(M146,[4]Referencias!$K$2:$L$138,2,FALSE),"")</f>
        <v>50695199</v>
      </c>
      <c r="O146" s="62">
        <f>IFERROR(VLOOKUP(I146,'[4]Control Producción'!$B$13:$L$408,4,FALSE),0)</f>
        <v>4</v>
      </c>
      <c r="P146" s="62">
        <f>IFERROR(VLOOKUP(I146,'[4]Control Producción'!$B$13:$L$408,5,FALSE),0)</f>
        <v>0.44</v>
      </c>
      <c r="Q146" s="62">
        <f>IFERROR(VLOOKUP(I146,'[4]Control Producción'!$B$13:$L$408,7,FALSE),0)</f>
        <v>3.56</v>
      </c>
      <c r="R146" s="62">
        <f>IFERROR(VLOOKUP(I146,'[4]Control Producción'!$B$13:$L$408,8,FALSE),0)</f>
        <v>100</v>
      </c>
      <c r="S146" s="62">
        <f t="shared" si="29"/>
        <v>6.41</v>
      </c>
      <c r="T146" s="62">
        <v>1800</v>
      </c>
      <c r="U146" s="62" t="s">
        <v>606</v>
      </c>
      <c r="V146" s="62" t="s">
        <v>607</v>
      </c>
      <c r="W146" s="62">
        <f t="shared" si="38"/>
        <v>29</v>
      </c>
      <c r="X146" s="62">
        <f>+_xlfn.IFS(BC146="p",0,AL146="Continua",'CM 4600011377 (Producto)'!$H$13,AL146="Batch",VLOOKUP(BD146,'BATCH Total'!$K$2:$M$600,3,FALSE))</f>
        <v>0</v>
      </c>
      <c r="Y146" s="62">
        <f t="shared" si="30"/>
        <v>185.89000000000001</v>
      </c>
      <c r="Z146" s="64">
        <f>+IFERROR(IF(BC146="P",0,IF(V146="continua",VLOOKUP(BD146,'KPI Aplicaciones'!$A$9:$H$177,6,FALSE),S146*X146)),0)</f>
        <v>0</v>
      </c>
      <c r="AA146" s="64">
        <f t="shared" si="31"/>
        <v>0</v>
      </c>
      <c r="AB146" s="65">
        <v>42588</v>
      </c>
      <c r="AC146" s="62" t="s">
        <v>608</v>
      </c>
      <c r="AD146" s="65">
        <v>43795</v>
      </c>
      <c r="AE146" s="62" t="s">
        <v>788</v>
      </c>
      <c r="AF146" s="62" t="s">
        <v>609</v>
      </c>
      <c r="AG146" s="62"/>
      <c r="AH146" s="62"/>
      <c r="AI146" s="62"/>
      <c r="AJ146" s="62"/>
      <c r="AK146" s="62" t="str">
        <f>IFERROR(VLOOKUP(I146,'[4]Control Producción'!$B$13:$K$406,10,FALSE),"")</f>
        <v>Bombeo Hidráulico</v>
      </c>
      <c r="AL146" s="62" t="str">
        <f t="shared" si="39"/>
        <v>Continua</v>
      </c>
      <c r="AM146" s="62" t="s">
        <v>610</v>
      </c>
      <c r="AN146" s="62" t="s">
        <v>611</v>
      </c>
      <c r="AO146" s="62">
        <f>_xlfn.IFS(L146="Inhibidor de corrosión",T146*Q146/1000,L146="Inhibidor de incrustaciones",T146*Q146/1000,L146="Biocida",T146*Q146/1000,L146="Inhibidor de corrosión/incrustaciones",T146*Q146/1000,L146="Inhibidor de parafinas y asfaltenos",T146*P146/1000,L146="Inhibidor de parafinas",T146*P146/1000,L146="Inhibidor de asfaltenos",T146*P146/1000,L146="Reductor de fricción",T146*P146/1000,L146="Encapsulado",0,L146="Inhibidor de hidratos",VLOOKUP(I146,[4]Intermedia!$B$485:$E$502,4,FALSE),L146="Secuestrante de sulfhídrico",VLOOKUP(I146,[4]Intermedia!$B$485:$E$502,4,FALSE))</f>
        <v>6.4080000000000004</v>
      </c>
      <c r="AP146" s="62">
        <f t="shared" si="32"/>
        <v>6.41</v>
      </c>
      <c r="AQ146" s="62">
        <f t="shared" si="33"/>
        <v>20</v>
      </c>
      <c r="AR146" s="62">
        <f t="shared" si="34"/>
        <v>6.41</v>
      </c>
      <c r="AS146" s="66">
        <v>1</v>
      </c>
      <c r="AT146" s="62" cm="1">
        <f t="array" ref="AT146">IFERROR(ROUND(IF(AL146="Continua",AO146*_xlfn.IFS(AS146=100%,1,AS146=20%,5,AS146=50%,2),IF(AL146="Batch",IF(AM146="M",30,IF(AM146="Q",15,7))*AO146)),0),"")</f>
        <v>6</v>
      </c>
      <c r="AU146" s="62">
        <f t="shared" si="35"/>
        <v>20</v>
      </c>
      <c r="AV146" s="62">
        <f t="shared" si="36"/>
        <v>6</v>
      </c>
      <c r="AW146" s="62" t="s">
        <v>260</v>
      </c>
      <c r="AX146" s="62">
        <v>1</v>
      </c>
      <c r="AY146" s="67">
        <f ca="1">IFERROR(TODAY()-VLOOKUP(H146,[4]IDEF!$A$6:$H$1602,8,FALSE),"S/D")</f>
        <v>1764</v>
      </c>
      <c r="AZ146" s="62" t="str">
        <f>IFERROR(VLOOKUP(H146,'[4]Control Producción'!$B$13:$L$406,11,FALSE),"S/C")</f>
        <v>C</v>
      </c>
      <c r="BA146" s="62" t="str">
        <f t="shared" si="37"/>
        <v>VAM</v>
      </c>
      <c r="BB146" s="62" t="str">
        <f>IFERROR(VLOOKUP(I146,[4]Referencias!$A$2:$Z$800,26,FALSE),"")</f>
        <v>Volcán Auca Mahuida</v>
      </c>
      <c r="BC146" s="159" t="s">
        <v>1165</v>
      </c>
      <c r="BD146" s="125" t="str">
        <f t="shared" si="28"/>
        <v>VAM-100(d)[00]aICS400</v>
      </c>
    </row>
    <row r="147" spans="1:56" ht="15" customHeight="1" x14ac:dyDescent="0.25">
      <c r="A147" s="62" t="s">
        <v>601</v>
      </c>
      <c r="B147" s="63">
        <v>45261</v>
      </c>
      <c r="C147" s="62" t="s">
        <v>602</v>
      </c>
      <c r="D147" s="62" t="s">
        <v>603</v>
      </c>
      <c r="E147" s="62" t="str">
        <f>IFERROR(VLOOKUP(H147,[4]Referencias!$A$2:$F$671,6,FALSE),"")</f>
        <v>VAM</v>
      </c>
      <c r="F147" s="62">
        <f>IFERROR(VLOOKUP(I147,[4]Referencias!$A$2:$T$800,20,FALSE),"")</f>
        <v>221169</v>
      </c>
      <c r="G147" s="62" t="s">
        <v>604</v>
      </c>
      <c r="H147" s="62" t="s">
        <v>789</v>
      </c>
      <c r="I147" s="62" t="s">
        <v>789</v>
      </c>
      <c r="J147" s="62"/>
      <c r="K147" s="62" t="s">
        <v>605</v>
      </c>
      <c r="L147" s="62" t="str">
        <f>IFERROR(VLOOKUP(M147,[4]Referencias!$X$2:$Y$139,2,FALSE),"")</f>
        <v>Inhibidor de corrosión</v>
      </c>
      <c r="M147" s="62" t="s">
        <v>59</v>
      </c>
      <c r="N147" s="62">
        <f>IFERROR(VLOOKUP(M147,[4]Referencias!$K$2:$L$138,2,FALSE),"")</f>
        <v>1000232729</v>
      </c>
      <c r="O147" s="62">
        <f>IFERROR(VLOOKUP(I147,'[4]Control Producción'!$B$13:$L$408,4,FALSE),0)</f>
        <v>31.2</v>
      </c>
      <c r="P147" s="62">
        <f>IFERROR(VLOOKUP(I147,'[4]Control Producción'!$B$13:$L$408,5,FALSE),0)</f>
        <v>5.6159999999999997</v>
      </c>
      <c r="Q147" s="62">
        <f>IFERROR(VLOOKUP(I147,'[4]Control Producción'!$B$13:$L$408,7,FALSE),0)</f>
        <v>25.584</v>
      </c>
      <c r="R147" s="62">
        <f>IFERROR(VLOOKUP(I147,'[4]Control Producción'!$B$13:$L$408,8,FALSE),0)</f>
        <v>2200</v>
      </c>
      <c r="S147" s="62">
        <f t="shared" si="29"/>
        <v>5.88</v>
      </c>
      <c r="T147" s="62">
        <v>230</v>
      </c>
      <c r="U147" s="62" t="s">
        <v>606</v>
      </c>
      <c r="V147" s="62" t="s">
        <v>607</v>
      </c>
      <c r="W147" s="62">
        <f t="shared" si="38"/>
        <v>29</v>
      </c>
      <c r="X147" s="62">
        <f>+_xlfn.IFS(BC147="p",0,AL147="Continua",'CM 4600011377 (Producto)'!$H$13,AL147="Batch",VLOOKUP(BD147,'BATCH Total'!$K$2:$M$600,3,FALSE))</f>
        <v>29</v>
      </c>
      <c r="Y147" s="62">
        <f t="shared" si="30"/>
        <v>170.52</v>
      </c>
      <c r="Z147" s="64">
        <f>+IFERROR(IF(BC147="P",0,IF(V147="continua",VLOOKUP(BD147,'KPI Aplicaciones'!$A$9:$H$177,6,FALSE),S147*X147)),0)</f>
        <v>145</v>
      </c>
      <c r="AA147" s="64">
        <f t="shared" si="31"/>
        <v>145</v>
      </c>
      <c r="AB147" s="65">
        <v>42399</v>
      </c>
      <c r="AC147" s="62" t="s">
        <v>608</v>
      </c>
      <c r="AD147" s="65">
        <v>43480</v>
      </c>
      <c r="AE147" s="62" t="s">
        <v>790</v>
      </c>
      <c r="AF147" s="62" t="s">
        <v>609</v>
      </c>
      <c r="AG147" s="62"/>
      <c r="AH147" s="62"/>
      <c r="AI147" s="62"/>
      <c r="AJ147" s="62"/>
      <c r="AK147" s="62" t="str">
        <f>IFERROR(VLOOKUP(I147,'[4]Control Producción'!$B$13:$K$406,10,FALSE),"")</f>
        <v>Bombeo Mecánico</v>
      </c>
      <c r="AL147" s="62" t="str">
        <f t="shared" si="39"/>
        <v>Continua</v>
      </c>
      <c r="AM147" s="62" t="s">
        <v>610</v>
      </c>
      <c r="AN147" s="62" t="s">
        <v>611</v>
      </c>
      <c r="AO147" s="62">
        <f>_xlfn.IFS(L147="Inhibidor de corrosión",T147*Q147/1000,L147="Inhibidor de incrustaciones",T147*Q147/1000,L147="Biocida",T147*Q147/1000,L147="Inhibidor de corrosión/incrustaciones",T147*Q147/1000,L147="Inhibidor de parafinas y asfaltenos",T147*P147/1000,L147="Inhibidor de parafinas",T147*P147/1000,L147="Inhibidor de asfaltenos",T147*P147/1000,L147="Reductor de fricción",T147*P147/1000,L147="Encapsulado",0,L147="Inhibidor de hidratos",VLOOKUP(I147,[4]Intermedia!$B$485:$E$502,4,FALSE),L147="Secuestrante de sulfhídrico",VLOOKUP(I147,[4]Intermedia!$B$485:$E$502,4,FALSE))</f>
        <v>5.8843199999999998</v>
      </c>
      <c r="AP147" s="62">
        <f t="shared" si="32"/>
        <v>5.88</v>
      </c>
      <c r="AQ147" s="62">
        <f t="shared" si="33"/>
        <v>20</v>
      </c>
      <c r="AR147" s="62">
        <f t="shared" si="34"/>
        <v>5.88</v>
      </c>
      <c r="AS147" s="66">
        <v>1</v>
      </c>
      <c r="AT147" s="62" cm="1">
        <f t="array" ref="AT147">IFERROR(ROUND(IF(AL147="Continua",AO147*_xlfn.IFS(AS147=100%,1,AS147=20%,5,AS147=50%,2),IF(AL147="Batch",IF(AM147="M",30,IF(AM147="Q",15,7))*AO147)),0),"")</f>
        <v>6</v>
      </c>
      <c r="AU147" s="62">
        <f t="shared" si="35"/>
        <v>20</v>
      </c>
      <c r="AV147" s="62">
        <f t="shared" si="36"/>
        <v>6</v>
      </c>
      <c r="AW147" s="62" t="s">
        <v>260</v>
      </c>
      <c r="AX147" s="62">
        <v>1</v>
      </c>
      <c r="AY147" s="67">
        <f ca="1">IFERROR(TODAY()-VLOOKUP(H147,[4]IDEF!$A$6:$H$1602,8,FALSE),"S/D")</f>
        <v>1813</v>
      </c>
      <c r="AZ147" s="62" t="str">
        <f>IFERROR(VLOOKUP(H147,'[4]Control Producción'!$B$13:$L$406,11,FALSE),"S/C")</f>
        <v>B</v>
      </c>
      <c r="BA147" s="62" t="str">
        <f t="shared" si="37"/>
        <v>VAM</v>
      </c>
      <c r="BB147" s="62" t="str">
        <f>IFERROR(VLOOKUP(I147,[4]Referencias!$A$2:$Z$800,26,FALSE),"")</f>
        <v>Volcán Auca Mahuida</v>
      </c>
      <c r="BC147" s="62"/>
      <c r="BD147" s="125" t="str">
        <f t="shared" si="28"/>
        <v>VAM-14aCY51W</v>
      </c>
    </row>
    <row r="148" spans="1:56" ht="15" customHeight="1" x14ac:dyDescent="0.25">
      <c r="A148" s="62" t="s">
        <v>601</v>
      </c>
      <c r="B148" s="63">
        <v>45261</v>
      </c>
      <c r="C148" s="62" t="s">
        <v>602</v>
      </c>
      <c r="D148" s="62" t="s">
        <v>603</v>
      </c>
      <c r="E148" s="62" t="str">
        <f>IFERROR(VLOOKUP(H148,[4]Referencias!$A$2:$F$671,6,FALSE),"")</f>
        <v>VAM</v>
      </c>
      <c r="F148" s="62">
        <f>IFERROR(VLOOKUP(I148,[4]Referencias!$A$2:$T$800,20,FALSE),"")</f>
        <v>221169</v>
      </c>
      <c r="G148" s="62" t="s">
        <v>604</v>
      </c>
      <c r="H148" s="62" t="s">
        <v>261</v>
      </c>
      <c r="I148" s="62" t="s">
        <v>261</v>
      </c>
      <c r="J148" s="62"/>
      <c r="K148" s="62" t="s">
        <v>605</v>
      </c>
      <c r="L148" s="62" t="str">
        <f>IFERROR(VLOOKUP(M148,[4]Referencias!$X$2:$Y$139,2,FALSE),"")</f>
        <v>Inhibidor de corrosión/Incrustaciones</v>
      </c>
      <c r="M148" s="62" t="s">
        <v>658</v>
      </c>
      <c r="N148" s="62">
        <f>IFERROR(VLOOKUP(M148,[4]Referencias!$K$2:$L$138,2,FALSE),"")</f>
        <v>50695199</v>
      </c>
      <c r="O148" s="62">
        <f>IFERROR(VLOOKUP(I148,'[4]Control Producción'!$B$13:$L$408,4,FALSE),0)</f>
        <v>11.04</v>
      </c>
      <c r="P148" s="62">
        <f>IFERROR(VLOOKUP(I148,'[4]Control Producción'!$B$13:$L$408,5,FALSE),0)</f>
        <v>4.968</v>
      </c>
      <c r="Q148" s="62">
        <f>IFERROR(VLOOKUP(I148,'[4]Control Producción'!$B$13:$L$408,7,FALSE),0)</f>
        <v>6.0720000000000001</v>
      </c>
      <c r="R148" s="62">
        <f>IFERROR(VLOOKUP(I148,'[4]Control Producción'!$B$13:$L$408,8,FALSE),0)</f>
        <v>1100</v>
      </c>
      <c r="S148" s="62">
        <f t="shared" si="29"/>
        <v>6.98</v>
      </c>
      <c r="T148" s="62">
        <v>1150</v>
      </c>
      <c r="U148" s="62" t="s">
        <v>606</v>
      </c>
      <c r="V148" s="62" t="s">
        <v>607</v>
      </c>
      <c r="W148" s="62">
        <f t="shared" si="38"/>
        <v>29</v>
      </c>
      <c r="X148" s="62">
        <f>+_xlfn.IFS(BC148="p",0,AL148="Continua",'CM 4600011377 (Producto)'!$H$13,AL148="Batch",VLOOKUP(BD148,'BATCH Total'!$K$2:$M$600,3,FALSE))</f>
        <v>29</v>
      </c>
      <c r="Y148" s="62">
        <f t="shared" si="30"/>
        <v>202.42000000000002</v>
      </c>
      <c r="Z148" s="64">
        <f>+IFERROR(IF(BC148="P",0,IF(V148="continua",VLOOKUP(BD148,'KPI Aplicaciones'!$A$9:$H$177,6,FALSE),S148*X148)),0)</f>
        <v>161.11111111111111</v>
      </c>
      <c r="AA148" s="64">
        <f t="shared" si="31"/>
        <v>161.11000000000001</v>
      </c>
      <c r="AB148" s="65">
        <v>42391</v>
      </c>
      <c r="AC148" s="62" t="s">
        <v>608</v>
      </c>
      <c r="AD148" s="65">
        <v>44894</v>
      </c>
      <c r="AE148" s="62" t="s">
        <v>971</v>
      </c>
      <c r="AF148" s="62" t="s">
        <v>609</v>
      </c>
      <c r="AG148" s="62"/>
      <c r="AH148" s="62"/>
      <c r="AI148" s="62"/>
      <c r="AJ148" s="62"/>
      <c r="AK148" s="62" t="str">
        <f>IFERROR(VLOOKUP(I148,'[4]Control Producción'!$B$13:$K$406,10,FALSE),"")</f>
        <v>Bombeo Mecánico</v>
      </c>
      <c r="AL148" s="62" t="str">
        <f t="shared" si="39"/>
        <v>Continua</v>
      </c>
      <c r="AM148" s="62" t="s">
        <v>610</v>
      </c>
      <c r="AN148" s="62" t="s">
        <v>611</v>
      </c>
      <c r="AO148" s="62">
        <f>_xlfn.IFS(L148="Inhibidor de corrosión",T148*Q148/1000,L148="Inhibidor de incrustaciones",T148*Q148/1000,L148="Biocida",T148*Q148/1000,L148="Inhibidor de corrosión/incrustaciones",T148*Q148/1000,L148="Inhibidor de parafinas y asfaltenos",T148*P148/1000,L148="Inhibidor de parafinas",T148*P148/1000,L148="Inhibidor de asfaltenos",T148*P148/1000,L148="Reductor de fricción",T148*P148/1000,L148="Encapsulado",0,L148="Inhibidor de hidratos",VLOOKUP(I148,[4]Intermedia!$B$485:$E$502,4,FALSE),L148="Secuestrante de sulfhídrico",VLOOKUP(I148,[4]Intermedia!$B$485:$E$502,4,FALSE))</f>
        <v>6.9828000000000001</v>
      </c>
      <c r="AP148" s="62">
        <f t="shared" si="32"/>
        <v>6.98</v>
      </c>
      <c r="AQ148" s="62">
        <f t="shared" si="33"/>
        <v>20</v>
      </c>
      <c r="AR148" s="62">
        <f t="shared" si="34"/>
        <v>6.98</v>
      </c>
      <c r="AS148" s="66">
        <v>1</v>
      </c>
      <c r="AT148" s="62" cm="1">
        <f t="array" ref="AT148">IFERROR(ROUND(IF(AL148="Continua",AO148*_xlfn.IFS(AS148=100%,1,AS148=20%,5,AS148=50%,2),IF(AL148="Batch",IF(AM148="M",30,IF(AM148="Q",15,7))*AO148)),0),"")</f>
        <v>7</v>
      </c>
      <c r="AU148" s="62">
        <f t="shared" si="35"/>
        <v>20</v>
      </c>
      <c r="AV148" s="62">
        <f t="shared" si="36"/>
        <v>7</v>
      </c>
      <c r="AW148" s="62" t="s">
        <v>260</v>
      </c>
      <c r="AX148" s="62">
        <v>1</v>
      </c>
      <c r="AY148" s="67">
        <f ca="1">IFERROR(TODAY()-VLOOKUP(H148,[4]IDEF!$A$6:$H$1602,8,FALSE),"S/D")</f>
        <v>2898</v>
      </c>
      <c r="AZ148" s="62" t="str">
        <f>IFERROR(VLOOKUP(H148,'[4]Control Producción'!$B$13:$L$406,11,FALSE),"S/C")</f>
        <v>B</v>
      </c>
      <c r="BA148" s="62" t="str">
        <f t="shared" si="37"/>
        <v>VAM</v>
      </c>
      <c r="BB148" s="62" t="str">
        <f>IFERROR(VLOOKUP(I148,[4]Referencias!$A$2:$Z$800,26,FALSE),"")</f>
        <v>Volcán Auca Mahuida</v>
      </c>
      <c r="BC148" s="62"/>
      <c r="BD148" s="125" t="str">
        <f t="shared" si="28"/>
        <v>VAM-15aICS400</v>
      </c>
    </row>
    <row r="149" spans="1:56" ht="15" customHeight="1" x14ac:dyDescent="0.25">
      <c r="A149" s="62" t="s">
        <v>601</v>
      </c>
      <c r="B149" s="63">
        <v>45261</v>
      </c>
      <c r="C149" s="62" t="s">
        <v>602</v>
      </c>
      <c r="D149" s="62" t="s">
        <v>603</v>
      </c>
      <c r="E149" s="62" t="str">
        <f>IFERROR(VLOOKUP(H149,[4]Referencias!$A$2:$F$671,6,FALSE),"")</f>
        <v>VAM</v>
      </c>
      <c r="F149" s="62">
        <f>IFERROR(VLOOKUP(I149,[4]Referencias!$A$2:$T$800,20,FALSE),"")</f>
        <v>221169</v>
      </c>
      <c r="G149" s="62" t="s">
        <v>604</v>
      </c>
      <c r="H149" s="62" t="s">
        <v>791</v>
      </c>
      <c r="I149" s="62" t="s">
        <v>791</v>
      </c>
      <c r="J149" s="62"/>
      <c r="K149" s="62" t="s">
        <v>605</v>
      </c>
      <c r="L149" s="62" t="str">
        <f>IFERROR(VLOOKUP(M149,[4]Referencias!$X$2:$Y$139,2,FALSE),"")</f>
        <v>Inhibidor de incrustaciones</v>
      </c>
      <c r="M149" s="62" t="s">
        <v>614</v>
      </c>
      <c r="N149" s="62">
        <f>IFERROR(VLOOKUP(M149,[4]Referencias!$K$2:$L$138,2,FALSE),"")</f>
        <v>50601018</v>
      </c>
      <c r="O149" s="62">
        <f>IFERROR(VLOOKUP(I149,'[4]Control Producción'!$B$13:$L$408,4,FALSE),0)</f>
        <v>52</v>
      </c>
      <c r="P149" s="62">
        <f>IFERROR(VLOOKUP(I149,'[4]Control Producción'!$B$13:$L$408,5,FALSE),0)</f>
        <v>2.6</v>
      </c>
      <c r="Q149" s="62">
        <f>IFERROR(VLOOKUP(I149,'[4]Control Producción'!$B$13:$L$408,7,FALSE),0)</f>
        <v>49.4</v>
      </c>
      <c r="R149" s="62">
        <f>IFERROR(VLOOKUP(I149,'[4]Control Producción'!$B$13:$L$408,8,FALSE),0)</f>
        <v>850</v>
      </c>
      <c r="S149" s="62">
        <f t="shared" si="29"/>
        <v>2.4700000000000002</v>
      </c>
      <c r="T149" s="62">
        <v>50</v>
      </c>
      <c r="U149" s="62" t="s">
        <v>606</v>
      </c>
      <c r="V149" s="62" t="s">
        <v>607</v>
      </c>
      <c r="W149" s="62">
        <f t="shared" si="38"/>
        <v>29</v>
      </c>
      <c r="X149" s="62">
        <f>+_xlfn.IFS(BC149="p",0,AL149="Continua",'CM 4600011377 (Producto)'!$H$13,AL149="Batch",VLOOKUP(BD149,'BATCH Total'!$K$2:$M$600,3,FALSE))</f>
        <v>29</v>
      </c>
      <c r="Y149" s="62">
        <f t="shared" si="30"/>
        <v>71.63000000000001</v>
      </c>
      <c r="Z149" s="64">
        <f>+IFERROR(IF(BC149="P",0,IF(V149="continua",VLOOKUP(BD149,'KPI Aplicaciones'!$A$9:$H$177,6,FALSE),S149*X149)),0)</f>
        <v>70.8888888888889</v>
      </c>
      <c r="AA149" s="64">
        <f t="shared" si="31"/>
        <v>70.89</v>
      </c>
      <c r="AB149" s="65">
        <v>43123</v>
      </c>
      <c r="AC149" s="62" t="s">
        <v>608</v>
      </c>
      <c r="AD149" s="65">
        <v>44894</v>
      </c>
      <c r="AE149" s="62" t="s">
        <v>972</v>
      </c>
      <c r="AF149" s="62" t="s">
        <v>609</v>
      </c>
      <c r="AG149" s="62"/>
      <c r="AH149" s="62"/>
      <c r="AI149" s="62"/>
      <c r="AJ149" s="62"/>
      <c r="AK149" s="62" t="str">
        <f>IFERROR(VLOOKUP(I149,'[4]Control Producción'!$B$13:$K$406,10,FALSE),"")</f>
        <v>Electro Sumergible</v>
      </c>
      <c r="AL149" s="62" t="str">
        <f t="shared" si="39"/>
        <v>Continua</v>
      </c>
      <c r="AM149" s="62" t="s">
        <v>610</v>
      </c>
      <c r="AN149" s="62" t="s">
        <v>615</v>
      </c>
      <c r="AO149" s="62">
        <f>_xlfn.IFS(L149="Inhibidor de corrosión",T149*Q149/1000,L149="Inhibidor de incrustaciones",T149*Q149/1000,L149="Biocida",T149*Q149/1000,L149="Inhibidor de corrosión/incrustaciones",T149*Q149/1000,L149="Inhibidor de parafinas y asfaltenos",T149*P149/1000,L149="Inhibidor de parafinas",T149*P149/1000,L149="Inhibidor de asfaltenos",T149*P149/1000,L149="Reductor de fricción",T149*P149/1000,L149="Encapsulado",0,L149="Inhibidor de hidratos",VLOOKUP(I149,[4]Intermedia!$B$485:$E$502,4,FALSE),L149="Secuestrante de sulfhídrico",VLOOKUP(I149,[4]Intermedia!$B$485:$E$502,4,FALSE))</f>
        <v>2.4700000000000002</v>
      </c>
      <c r="AP149" s="62">
        <f t="shared" si="32"/>
        <v>2.4700000000000002</v>
      </c>
      <c r="AQ149" s="62">
        <f t="shared" si="33"/>
        <v>20</v>
      </c>
      <c r="AR149" s="62">
        <f t="shared" si="34"/>
        <v>2.4700000000000002</v>
      </c>
      <c r="AS149" s="66">
        <v>0.2</v>
      </c>
      <c r="AT149" s="62" cm="1">
        <f t="array" ref="AT149">IFERROR(ROUND(IF(AL149="Continua",AO149*_xlfn.IFS(AS149=100%,1,AS149=20%,5,AS149=50%,2),IF(AL149="Batch",IF(AM149="M",30,IF(AM149="Q",15,7))*AO149)),0),"")</f>
        <v>12</v>
      </c>
      <c r="AU149" s="62">
        <f t="shared" si="35"/>
        <v>20</v>
      </c>
      <c r="AV149" s="62">
        <f t="shared" si="36"/>
        <v>12</v>
      </c>
      <c r="AW149" s="62" t="s">
        <v>260</v>
      </c>
      <c r="AX149" s="62">
        <v>1</v>
      </c>
      <c r="AY149" s="67">
        <f ca="1">IFERROR(TODAY()-VLOOKUP(H149,[4]IDEF!$A$6:$H$1602,8,FALSE),"S/D")</f>
        <v>1827</v>
      </c>
      <c r="AZ149" s="62" t="str">
        <f>IFERROR(VLOOKUP(H149,'[4]Control Producción'!$B$13:$L$406,11,FALSE),"S/C")</f>
        <v>C</v>
      </c>
      <c r="BA149" s="62" t="str">
        <f t="shared" si="37"/>
        <v>VAM</v>
      </c>
      <c r="BB149" s="62" t="str">
        <f>IFERROR(VLOOKUP(I149,[4]Referencias!$A$2:$Z$800,26,FALSE),"")</f>
        <v>Volcán Auca Mahuida</v>
      </c>
      <c r="BC149" s="62"/>
      <c r="BD149" s="125" t="str">
        <f t="shared" si="28"/>
        <v>VAM-18aIC5087A</v>
      </c>
    </row>
    <row r="150" spans="1:56" ht="15" customHeight="1" x14ac:dyDescent="0.25">
      <c r="A150" s="62" t="s">
        <v>601</v>
      </c>
      <c r="B150" s="63">
        <v>45261</v>
      </c>
      <c r="C150" s="62" t="s">
        <v>602</v>
      </c>
      <c r="D150" s="62" t="s">
        <v>603</v>
      </c>
      <c r="E150" s="62" t="str">
        <f>IFERROR(VLOOKUP(H150,[4]Referencias!$A$2:$F$671,6,FALSE),"")</f>
        <v>VAM</v>
      </c>
      <c r="F150" s="62">
        <f>IFERROR(VLOOKUP(I150,[4]Referencias!$A$2:$T$800,20,FALSE),"")</f>
        <v>221169</v>
      </c>
      <c r="G150" s="62" t="s">
        <v>604</v>
      </c>
      <c r="H150" s="62" t="s">
        <v>792</v>
      </c>
      <c r="I150" s="62" t="s">
        <v>792</v>
      </c>
      <c r="J150" s="62"/>
      <c r="K150" s="62" t="s">
        <v>605</v>
      </c>
      <c r="L150" s="62" t="str">
        <f>IFERROR(VLOOKUP(M150,[4]Referencias!$X$2:$Y$139,2,FALSE),"")</f>
        <v>Inhibidor de corrosión</v>
      </c>
      <c r="M150" s="62" t="s">
        <v>59</v>
      </c>
      <c r="N150" s="62">
        <f>IFERROR(VLOOKUP(M150,[4]Referencias!$K$2:$L$138,2,FALSE),"")</f>
        <v>1000232729</v>
      </c>
      <c r="O150" s="62">
        <f>IFERROR(VLOOKUP(I150,'[4]Control Producción'!$B$13:$L$408,4,FALSE),0)</f>
        <v>8.6999999999999993</v>
      </c>
      <c r="P150" s="62">
        <f>IFERROR(VLOOKUP(I150,'[4]Control Producción'!$B$13:$L$408,5,FALSE),0)</f>
        <v>7.9</v>
      </c>
      <c r="Q150" s="62">
        <f>IFERROR(VLOOKUP(I150,'[4]Control Producción'!$B$13:$L$408,7,FALSE),0)</f>
        <v>0.8</v>
      </c>
      <c r="R150" s="62">
        <f>IFERROR(VLOOKUP(I150,'[4]Control Producción'!$B$13:$L$408,8,FALSE),0)</f>
        <v>1000</v>
      </c>
      <c r="S150" s="62">
        <f t="shared" si="29"/>
        <v>4</v>
      </c>
      <c r="T150" s="62">
        <v>5000</v>
      </c>
      <c r="U150" s="62" t="s">
        <v>606</v>
      </c>
      <c r="V150" s="62" t="s">
        <v>607</v>
      </c>
      <c r="W150" s="62">
        <f t="shared" si="38"/>
        <v>29</v>
      </c>
      <c r="X150" s="62">
        <f>+_xlfn.IFS(BC150="p",0,AL150="Continua",'CM 4600011377 (Producto)'!$H$13,AL150="Batch",VLOOKUP(BD150,'BATCH Total'!$K$2:$M$600,3,FALSE))</f>
        <v>29</v>
      </c>
      <c r="Y150" s="62">
        <f t="shared" si="30"/>
        <v>116</v>
      </c>
      <c r="Z150" s="64">
        <f>+IFERROR(IF(BC150="P",0,IF(V150="continua",VLOOKUP(BD150,'KPI Aplicaciones'!$A$9:$H$177,6,FALSE),S150*X150)),0)</f>
        <v>112.77777777777777</v>
      </c>
      <c r="AA150" s="64">
        <f t="shared" si="31"/>
        <v>112.78</v>
      </c>
      <c r="AB150" s="65">
        <v>40673</v>
      </c>
      <c r="AC150" s="62" t="s">
        <v>608</v>
      </c>
      <c r="AD150" s="65">
        <v>42912</v>
      </c>
      <c r="AE150" s="62" t="s">
        <v>793</v>
      </c>
      <c r="AF150" s="62"/>
      <c r="AG150" s="62"/>
      <c r="AH150" s="62"/>
      <c r="AI150" s="62"/>
      <c r="AJ150" s="62"/>
      <c r="AK150" s="62" t="str">
        <f>IFERROR(VLOOKUP(I150,'[4]Control Producción'!$B$13:$K$406,10,FALSE),"")</f>
        <v>Bombeo Mecánico</v>
      </c>
      <c r="AL150" s="62" t="str">
        <f t="shared" si="39"/>
        <v>Continua</v>
      </c>
      <c r="AM150" s="62" t="s">
        <v>610</v>
      </c>
      <c r="AN150" s="62" t="s">
        <v>611</v>
      </c>
      <c r="AO150" s="62">
        <f>_xlfn.IFS(L150="Inhibidor de corrosión",T150*Q150/1000,L150="Inhibidor de incrustaciones",T150*Q150/1000,L150="Biocida",T150*Q150/1000,L150="Inhibidor de corrosión/incrustaciones",T150*Q150/1000,L150="Inhibidor de parafinas y asfaltenos",T150*P150/1000,L150="Inhibidor de parafinas",T150*P150/1000,L150="Inhibidor de asfaltenos",T150*P150/1000,L150="Reductor de fricción",T150*P150/1000,L150="Encapsulado",0,L150="Inhibidor de hidratos",VLOOKUP(I150,[4]Intermedia!$B$485:$E$502,4,FALSE),L150="Secuestrante de sulfhídrico",VLOOKUP(I150,[4]Intermedia!$B$485:$E$502,4,FALSE))</f>
        <v>4</v>
      </c>
      <c r="AP150" s="62">
        <f t="shared" si="32"/>
        <v>4</v>
      </c>
      <c r="AQ150" s="62">
        <f t="shared" si="33"/>
        <v>20</v>
      </c>
      <c r="AR150" s="62">
        <f t="shared" si="34"/>
        <v>4</v>
      </c>
      <c r="AS150" s="66">
        <v>1</v>
      </c>
      <c r="AT150" s="62" cm="1">
        <f t="array" ref="AT150">IFERROR(ROUND(IF(AL150="Continua",AO150*_xlfn.IFS(AS150=100%,1,AS150=20%,5,AS150=50%,2),IF(AL150="Batch",IF(AM150="M",30,IF(AM150="Q",15,7))*AO150)),0),"")</f>
        <v>4</v>
      </c>
      <c r="AU150" s="62">
        <f t="shared" si="35"/>
        <v>20</v>
      </c>
      <c r="AV150" s="62">
        <f t="shared" si="36"/>
        <v>4</v>
      </c>
      <c r="AW150" s="62" t="s">
        <v>260</v>
      </c>
      <c r="AX150" s="62">
        <v>1</v>
      </c>
      <c r="AY150" s="67">
        <f ca="1">IFERROR(TODAY()-VLOOKUP(H150,[4]IDEF!$A$6:$H$1602,8,FALSE),"S/D")</f>
        <v>2333</v>
      </c>
      <c r="AZ150" s="62" t="str">
        <f>IFERROR(VLOOKUP(H150,'[4]Control Producción'!$B$13:$L$406,11,FALSE),"S/C")</f>
        <v>A</v>
      </c>
      <c r="BA150" s="62" t="str">
        <f t="shared" si="37"/>
        <v>VAM</v>
      </c>
      <c r="BB150" s="62" t="str">
        <f>IFERROR(VLOOKUP(I150,[4]Referencias!$A$2:$Z$800,26,FALSE),"")</f>
        <v>Volcán Auca Mahuida</v>
      </c>
      <c r="BC150" s="62"/>
      <c r="BD150" s="125" t="str">
        <f t="shared" si="28"/>
        <v>VAM-19aCY51W</v>
      </c>
    </row>
    <row r="151" spans="1:56" ht="15" customHeight="1" x14ac:dyDescent="0.25">
      <c r="A151" s="62" t="s">
        <v>601</v>
      </c>
      <c r="B151" s="63">
        <v>45261</v>
      </c>
      <c r="C151" s="62" t="s">
        <v>602</v>
      </c>
      <c r="D151" s="62" t="s">
        <v>603</v>
      </c>
      <c r="E151" s="62" t="str">
        <f>IFERROR(VLOOKUP(H151,[4]Referencias!$A$2:$F$671,6,FALSE),"")</f>
        <v>VAM</v>
      </c>
      <c r="F151" s="62">
        <f>IFERROR(VLOOKUP(I151,[4]Referencias!$A$2:$T$800,20,FALSE),"")</f>
        <v>221169</v>
      </c>
      <c r="G151" s="62" t="s">
        <v>604</v>
      </c>
      <c r="H151" s="62" t="s">
        <v>794</v>
      </c>
      <c r="I151" s="62" t="s">
        <v>794</v>
      </c>
      <c r="J151" s="62"/>
      <c r="K151" s="62" t="s">
        <v>605</v>
      </c>
      <c r="L151" s="62" t="str">
        <f>IFERROR(VLOOKUP(M151,[4]Referencias!$X$2:$Y$139,2,FALSE),"")</f>
        <v>Inhibidor de incrustaciones</v>
      </c>
      <c r="M151" s="62" t="s">
        <v>614</v>
      </c>
      <c r="N151" s="62">
        <f>IFERROR(VLOOKUP(M151,[4]Referencias!$K$2:$L$138,2,FALSE),"")</f>
        <v>50601018</v>
      </c>
      <c r="O151" s="62">
        <f>IFERROR(VLOOKUP(I151,'[4]Control Producción'!$B$13:$L$408,4,FALSE),0)</f>
        <v>308</v>
      </c>
      <c r="P151" s="62">
        <f>IFERROR(VLOOKUP(I151,'[4]Control Producción'!$B$13:$L$408,5,FALSE),0)</f>
        <v>8.3160000000000007</v>
      </c>
      <c r="Q151" s="62">
        <f>IFERROR(VLOOKUP(I151,'[4]Control Producción'!$B$13:$L$408,7,FALSE),0)</f>
        <v>299.68400000000003</v>
      </c>
      <c r="R151" s="62">
        <f>IFERROR(VLOOKUP(I151,'[4]Control Producción'!$B$13:$L$408,8,FALSE),0)</f>
        <v>800</v>
      </c>
      <c r="S151" s="62">
        <f t="shared" si="29"/>
        <v>5.99</v>
      </c>
      <c r="T151" s="62">
        <v>20</v>
      </c>
      <c r="U151" s="62" t="s">
        <v>606</v>
      </c>
      <c r="V151" s="62" t="s">
        <v>607</v>
      </c>
      <c r="W151" s="62">
        <f t="shared" si="38"/>
        <v>29</v>
      </c>
      <c r="X151" s="62">
        <f>+_xlfn.IFS(BC151="p",0,AL151="Continua",'CM 4600011377 (Producto)'!$H$13,AL151="Batch",VLOOKUP(BD151,'BATCH Total'!$K$2:$M$600,3,FALSE))</f>
        <v>29</v>
      </c>
      <c r="Y151" s="62">
        <f t="shared" si="30"/>
        <v>173.71</v>
      </c>
      <c r="Z151" s="64">
        <f>+IFERROR(IF(BC151="P",0,IF(V151="continua",VLOOKUP(BD151,'KPI Aplicaciones'!$A$9:$H$177,6,FALSE),S151*X151)),0)</f>
        <v>177.2222222222222</v>
      </c>
      <c r="AA151" s="64">
        <f t="shared" si="31"/>
        <v>177.22</v>
      </c>
      <c r="AB151" s="65">
        <v>42810</v>
      </c>
      <c r="AC151" s="62" t="s">
        <v>608</v>
      </c>
      <c r="AD151" s="65">
        <v>44937</v>
      </c>
      <c r="AE151" s="62" t="s">
        <v>976</v>
      </c>
      <c r="AF151" s="62" t="s">
        <v>609</v>
      </c>
      <c r="AG151" s="62"/>
      <c r="AH151" s="62"/>
      <c r="AI151" s="62"/>
      <c r="AJ151" s="62"/>
      <c r="AK151" s="62" t="str">
        <f>IFERROR(VLOOKUP(I151,'[4]Control Producción'!$B$13:$K$406,10,FALSE),"")</f>
        <v>Electro Sumergible</v>
      </c>
      <c r="AL151" s="62" t="str">
        <f t="shared" si="39"/>
        <v>Continua</v>
      </c>
      <c r="AM151" s="62" t="s">
        <v>610</v>
      </c>
      <c r="AN151" s="62" t="s">
        <v>615</v>
      </c>
      <c r="AO151" s="62">
        <f>_xlfn.IFS(L151="Inhibidor de corrosión",T151*Q151/1000,L151="Inhibidor de incrustaciones",T151*Q151/1000,L151="Biocida",T151*Q151/1000,L151="Inhibidor de corrosión/incrustaciones",T151*Q151/1000,L151="Inhibidor de parafinas y asfaltenos",T151*P151/1000,L151="Inhibidor de parafinas",T151*P151/1000,L151="Inhibidor de asfaltenos",T151*P151/1000,L151="Reductor de fricción",T151*P151/1000,L151="Encapsulado",0,L151="Inhibidor de hidratos",VLOOKUP(I151,[4]Intermedia!$B$485:$E$502,4,FALSE),L151="Secuestrante de sulfhídrico",VLOOKUP(I151,[4]Intermedia!$B$485:$E$502,4,FALSE))</f>
        <v>5.9936800000000003</v>
      </c>
      <c r="AP151" s="62">
        <f t="shared" si="32"/>
        <v>5.99</v>
      </c>
      <c r="AQ151" s="62">
        <f t="shared" si="33"/>
        <v>20</v>
      </c>
      <c r="AR151" s="62">
        <f t="shared" si="34"/>
        <v>5.99</v>
      </c>
      <c r="AS151" s="66">
        <v>0.5</v>
      </c>
      <c r="AT151" s="62" cm="1">
        <f t="array" ref="AT151">IFERROR(ROUND(IF(AL151="Continua",AO151*_xlfn.IFS(AS151=100%,1,AS151=20%,5,AS151=50%,2),IF(AL151="Batch",IF(AM151="M",30,IF(AM151="Q",15,7))*AO151)),0),"")</f>
        <v>12</v>
      </c>
      <c r="AU151" s="62">
        <f t="shared" si="35"/>
        <v>20</v>
      </c>
      <c r="AV151" s="62">
        <f t="shared" si="36"/>
        <v>12</v>
      </c>
      <c r="AW151" s="62" t="s">
        <v>260</v>
      </c>
      <c r="AX151" s="62">
        <v>1</v>
      </c>
      <c r="AY151" s="67">
        <f ca="1">IFERROR(TODAY()-VLOOKUP(H151,[4]IDEF!$A$6:$H$1602,8,FALSE),"S/D")</f>
        <v>2543</v>
      </c>
      <c r="AZ151" s="62" t="str">
        <f>IFERROR(VLOOKUP(H151,'[4]Control Producción'!$B$13:$L$406,11,FALSE),"S/C")</f>
        <v>A</v>
      </c>
      <c r="BA151" s="62" t="str">
        <f t="shared" si="37"/>
        <v>VAM</v>
      </c>
      <c r="BB151" s="62" t="str">
        <f>IFERROR(VLOOKUP(I151,[4]Referencias!$A$2:$Z$800,26,FALSE),"")</f>
        <v>Volcán Auca Mahuida</v>
      </c>
      <c r="BC151" s="62"/>
      <c r="BD151" s="125" t="str">
        <f t="shared" si="28"/>
        <v>VAM-22aIC5087A</v>
      </c>
    </row>
    <row r="152" spans="1:56" ht="15" customHeight="1" x14ac:dyDescent="0.25">
      <c r="A152" s="62" t="s">
        <v>601</v>
      </c>
      <c r="B152" s="63">
        <v>45261</v>
      </c>
      <c r="C152" s="62" t="s">
        <v>602</v>
      </c>
      <c r="D152" s="62" t="s">
        <v>603</v>
      </c>
      <c r="E152" s="62" t="str">
        <f>IFERROR(VLOOKUP(H152,[4]Referencias!$A$2:$F$671,6,FALSE),"")</f>
        <v>VAM</v>
      </c>
      <c r="F152" s="62">
        <f>IFERROR(VLOOKUP(I152,[4]Referencias!$A$2:$T$800,20,FALSE),"")</f>
        <v>221169</v>
      </c>
      <c r="G152" s="62" t="s">
        <v>604</v>
      </c>
      <c r="H152" s="62" t="s">
        <v>795</v>
      </c>
      <c r="I152" s="62" t="s">
        <v>795</v>
      </c>
      <c r="J152" s="62"/>
      <c r="K152" s="62" t="s">
        <v>605</v>
      </c>
      <c r="L152" s="62" t="str">
        <f>IFERROR(VLOOKUP(M152,[4]Referencias!$X$2:$Y$139,2,FALSE),"")</f>
        <v>Inhibidor de corrosión</v>
      </c>
      <c r="M152" s="62" t="s">
        <v>59</v>
      </c>
      <c r="N152" s="62">
        <f>IFERROR(VLOOKUP(M152,[4]Referencias!$K$2:$L$138,2,FALSE),"")</f>
        <v>1000232729</v>
      </c>
      <c r="O152" s="62">
        <f>IFERROR(VLOOKUP(I152,'[4]Control Producción'!$B$13:$L$408,4,FALSE),0)</f>
        <v>27.5</v>
      </c>
      <c r="P152" s="62">
        <f>IFERROR(VLOOKUP(I152,'[4]Control Producción'!$B$13:$L$408,5,FALSE),0)</f>
        <v>17.600000000000001</v>
      </c>
      <c r="Q152" s="62">
        <f>IFERROR(VLOOKUP(I152,'[4]Control Producción'!$B$13:$L$408,7,FALSE),0)</f>
        <v>9.9</v>
      </c>
      <c r="R152" s="62">
        <f>IFERROR(VLOOKUP(I152,'[4]Control Producción'!$B$13:$L$408,8,FALSE),0)</f>
        <v>780</v>
      </c>
      <c r="S152" s="62">
        <f t="shared" si="29"/>
        <v>3.47</v>
      </c>
      <c r="T152" s="62">
        <v>350</v>
      </c>
      <c r="U152" s="62" t="s">
        <v>606</v>
      </c>
      <c r="V152" s="62" t="s">
        <v>607</v>
      </c>
      <c r="W152" s="62">
        <f t="shared" si="38"/>
        <v>29</v>
      </c>
      <c r="X152" s="62">
        <f>+_xlfn.IFS(BC152="p",0,AL152="Continua",'CM 4600011377 (Producto)'!$H$13,AL152="Batch",VLOOKUP(BD152,'BATCH Total'!$K$2:$M$600,3,FALSE))</f>
        <v>0</v>
      </c>
      <c r="Y152" s="62">
        <f t="shared" si="30"/>
        <v>100.63000000000001</v>
      </c>
      <c r="Z152" s="64">
        <f>+IFERROR(IF(BC152="P",0,IF(V152="continua",VLOOKUP(BD152,'KPI Aplicaciones'!$A$9:$H$177,6,FALSE),S152*X152)),0)</f>
        <v>0</v>
      </c>
      <c r="AA152" s="64">
        <f t="shared" si="31"/>
        <v>0</v>
      </c>
      <c r="AB152" s="65">
        <v>43890</v>
      </c>
      <c r="AC152" s="62" t="s">
        <v>608</v>
      </c>
      <c r="AD152" s="65">
        <v>45076</v>
      </c>
      <c r="AE152" s="62" t="s">
        <v>1153</v>
      </c>
      <c r="AF152" s="62" t="s">
        <v>609</v>
      </c>
      <c r="AG152" s="62"/>
      <c r="AH152" s="62"/>
      <c r="AI152" s="62"/>
      <c r="AJ152" s="62"/>
      <c r="AK152" s="62" t="str">
        <f>IFERROR(VLOOKUP(I152,'[4]Control Producción'!$B$13:$K$406,10,FALSE),"")</f>
        <v>Bombeo Mecánico</v>
      </c>
      <c r="AL152" s="62" t="str">
        <f t="shared" si="39"/>
        <v>Continua</v>
      </c>
      <c r="AM152" s="62" t="s">
        <v>610</v>
      </c>
      <c r="AN152" s="62" t="s">
        <v>611</v>
      </c>
      <c r="AO152" s="62">
        <f>_xlfn.IFS(L152="Inhibidor de corrosión",T152*Q152/1000,L152="Inhibidor de incrustaciones",T152*Q152/1000,L152="Biocida",T152*Q152/1000,L152="Inhibidor de corrosión/incrustaciones",T152*Q152/1000,L152="Inhibidor de parafinas y asfaltenos",T152*P152/1000,L152="Inhibidor de parafinas",T152*P152/1000,L152="Inhibidor de asfaltenos",T152*P152/1000,L152="Reductor de fricción",T152*P152/1000,L152="Encapsulado",0,L152="Inhibidor de hidratos",VLOOKUP(I152,[4]Intermedia!$B$485:$E$502,4,FALSE),L152="Secuestrante de sulfhídrico",VLOOKUP(I152,[4]Intermedia!$B$485:$E$502,4,FALSE))</f>
        <v>3.4649999999999999</v>
      </c>
      <c r="AP152" s="62">
        <f t="shared" si="32"/>
        <v>3.47</v>
      </c>
      <c r="AQ152" s="62">
        <f t="shared" si="33"/>
        <v>20</v>
      </c>
      <c r="AR152" s="62">
        <f t="shared" si="34"/>
        <v>3.47</v>
      </c>
      <c r="AS152" s="66">
        <v>1</v>
      </c>
      <c r="AT152" s="62" cm="1">
        <f t="array" ref="AT152">IFERROR(ROUND(IF(AL152="Continua",AO152*_xlfn.IFS(AS152=100%,1,AS152=20%,5,AS152=50%,2),IF(AL152="Batch",IF(AM152="M",30,IF(AM152="Q",15,7))*AO152)),0),"")</f>
        <v>3</v>
      </c>
      <c r="AU152" s="62">
        <f t="shared" si="35"/>
        <v>20</v>
      </c>
      <c r="AV152" s="62">
        <f t="shared" si="36"/>
        <v>3</v>
      </c>
      <c r="AW152" s="62" t="s">
        <v>260</v>
      </c>
      <c r="AX152" s="62">
        <v>1</v>
      </c>
      <c r="AY152" s="67">
        <f ca="1">IFERROR(TODAY()-VLOOKUP(H152,[4]IDEF!$A$6:$H$1602,8,FALSE),"S/D")</f>
        <v>1660</v>
      </c>
      <c r="AZ152" s="62" t="str">
        <f>IFERROR(VLOOKUP(H152,'[4]Control Producción'!$B$13:$L$406,11,FALSE),"S/C")</f>
        <v>A</v>
      </c>
      <c r="BA152" s="62" t="str">
        <f t="shared" si="37"/>
        <v>VAM</v>
      </c>
      <c r="BB152" s="62" t="str">
        <f>IFERROR(VLOOKUP(I152,[4]Referencias!$A$2:$Z$800,26,FALSE),"")</f>
        <v>Volcán Auca Mahuida</v>
      </c>
      <c r="BC152" s="159" t="s">
        <v>1165</v>
      </c>
      <c r="BD152" s="125" t="str">
        <f t="shared" si="28"/>
        <v>VAM-66aCY51W</v>
      </c>
    </row>
    <row r="153" spans="1:56" ht="15" customHeight="1" x14ac:dyDescent="0.25">
      <c r="A153" s="62" t="s">
        <v>601</v>
      </c>
      <c r="B153" s="63">
        <v>45261</v>
      </c>
      <c r="C153" s="62" t="s">
        <v>602</v>
      </c>
      <c r="D153" s="62" t="s">
        <v>603</v>
      </c>
      <c r="E153" s="62" t="str">
        <f>IFERROR(VLOOKUP(H153,[4]Referencias!$A$2:$F$671,6,FALSE),"")</f>
        <v>VAM</v>
      </c>
      <c r="F153" s="62">
        <f>IFERROR(VLOOKUP(I153,[4]Referencias!$A$2:$T$800,20,FALSE),"")</f>
        <v>221169</v>
      </c>
      <c r="G153" s="62" t="s">
        <v>604</v>
      </c>
      <c r="H153" s="62" t="s">
        <v>268</v>
      </c>
      <c r="I153" s="62" t="s">
        <v>268</v>
      </c>
      <c r="J153" s="62"/>
      <c r="K153" s="62" t="s">
        <v>605</v>
      </c>
      <c r="L153" s="62" t="str">
        <f>IFERROR(VLOOKUP(M153,[4]Referencias!$X$2:$Y$139,2,FALSE),"")</f>
        <v>Inhibidor de corrosión/Incrustaciones</v>
      </c>
      <c r="M153" s="62" t="s">
        <v>658</v>
      </c>
      <c r="N153" s="62">
        <f>IFERROR(VLOOKUP(M153,[4]Referencias!$K$2:$L$138,2,FALSE),"")</f>
        <v>50695199</v>
      </c>
      <c r="O153" s="62">
        <f>IFERROR(VLOOKUP(I153,'[4]Control Producción'!$B$13:$L$408,4,FALSE),0)</f>
        <v>10.5</v>
      </c>
      <c r="P153" s="62">
        <f>IFERROR(VLOOKUP(I153,'[4]Control Producción'!$B$13:$L$408,5,FALSE),0)</f>
        <v>2.625</v>
      </c>
      <c r="Q153" s="62">
        <f>IFERROR(VLOOKUP(I153,'[4]Control Producción'!$B$13:$L$408,7,FALSE),0)</f>
        <v>7.875</v>
      </c>
      <c r="R153" s="62">
        <f>IFERROR(VLOOKUP(I153,'[4]Control Producción'!$B$13:$L$408,8,FALSE),0)</f>
        <v>1500</v>
      </c>
      <c r="S153" s="62">
        <f t="shared" si="29"/>
        <v>3.94</v>
      </c>
      <c r="T153" s="62">
        <v>500</v>
      </c>
      <c r="U153" s="62" t="s">
        <v>606</v>
      </c>
      <c r="V153" s="62" t="s">
        <v>607</v>
      </c>
      <c r="W153" s="62">
        <f t="shared" si="38"/>
        <v>29</v>
      </c>
      <c r="X153" s="62">
        <f>+_xlfn.IFS(BC153="p",0,AL153="Continua",'CM 4600011377 (Producto)'!$H$13,AL153="Batch",VLOOKUP(BD153,'BATCH Total'!$K$2:$M$600,3,FALSE))</f>
        <v>29</v>
      </c>
      <c r="Y153" s="62">
        <f t="shared" si="30"/>
        <v>114.26</v>
      </c>
      <c r="Z153" s="64">
        <f>+IFERROR(IF(BC153="P",0,IF(V153="continua",VLOOKUP(BD153,'KPI Aplicaciones'!$A$9:$H$177,6,FALSE),S153*X153)),0)</f>
        <v>112.77777777777777</v>
      </c>
      <c r="AA153" s="64">
        <f t="shared" si="31"/>
        <v>112.78</v>
      </c>
      <c r="AB153" s="65">
        <v>39952</v>
      </c>
      <c r="AC153" s="62" t="s">
        <v>608</v>
      </c>
      <c r="AD153" s="65">
        <v>45028</v>
      </c>
      <c r="AE153" s="62" t="s">
        <v>1014</v>
      </c>
      <c r="AF153" s="62" t="s">
        <v>609</v>
      </c>
      <c r="AG153" s="62"/>
      <c r="AH153" s="62"/>
      <c r="AI153" s="62"/>
      <c r="AJ153" s="62"/>
      <c r="AK153" s="62" t="str">
        <f>IFERROR(VLOOKUP(I153,'[4]Control Producción'!$B$13:$K$406,10,FALSE),"")</f>
        <v>Bombeo Hidráulico</v>
      </c>
      <c r="AL153" s="62" t="str">
        <f t="shared" si="39"/>
        <v>Continua</v>
      </c>
      <c r="AM153" s="62" t="s">
        <v>610</v>
      </c>
      <c r="AN153" s="62" t="s">
        <v>611</v>
      </c>
      <c r="AO153" s="62">
        <f>_xlfn.IFS(L153="Inhibidor de corrosión",T153*Q153/1000,L153="Inhibidor de incrustaciones",T153*Q153/1000,L153="Biocida",T153*Q153/1000,L153="Inhibidor de corrosión/incrustaciones",T153*Q153/1000,L153="Inhibidor de parafinas y asfaltenos",T153*P153/1000,L153="Inhibidor de parafinas",T153*P153/1000,L153="Inhibidor de asfaltenos",T153*P153/1000,L153="Reductor de fricción",T153*P153/1000,L153="Encapsulado",0,L153="Inhibidor de hidratos",VLOOKUP(I153,[4]Intermedia!$B$485:$E$502,4,FALSE),L153="Secuestrante de sulfhídrico",VLOOKUP(I153,[4]Intermedia!$B$485:$E$502,4,FALSE))</f>
        <v>3.9375</v>
      </c>
      <c r="AP153" s="62">
        <f t="shared" si="32"/>
        <v>3.94</v>
      </c>
      <c r="AQ153" s="62">
        <f t="shared" si="33"/>
        <v>20</v>
      </c>
      <c r="AR153" s="62">
        <f t="shared" si="34"/>
        <v>3.94</v>
      </c>
      <c r="AS153" s="66">
        <v>1</v>
      </c>
      <c r="AT153" s="62" cm="1">
        <f t="array" ref="AT153">IFERROR(ROUND(IF(AL153="Continua",AO153*_xlfn.IFS(AS153=100%,1,AS153=20%,5,AS153=50%,2),IF(AL153="Batch",IF(AM153="M",30,IF(AM153="Q",15,7))*AO153)),0),"")</f>
        <v>4</v>
      </c>
      <c r="AU153" s="62">
        <f t="shared" si="35"/>
        <v>20</v>
      </c>
      <c r="AV153" s="62">
        <f t="shared" si="36"/>
        <v>4</v>
      </c>
      <c r="AW153" s="62" t="s">
        <v>260</v>
      </c>
      <c r="AX153" s="62">
        <v>1</v>
      </c>
      <c r="AY153" s="67">
        <f ca="1">IFERROR(TODAY()-VLOOKUP(H153,[4]IDEF!$A$6:$H$1602,8,FALSE),"S/D")</f>
        <v>1721</v>
      </c>
      <c r="AZ153" s="62" t="str">
        <f>IFERROR(VLOOKUP(H153,'[4]Control Producción'!$B$13:$L$406,11,FALSE),"S/C")</f>
        <v>B</v>
      </c>
      <c r="BA153" s="62" t="str">
        <f t="shared" si="37"/>
        <v>VAM</v>
      </c>
      <c r="BB153" s="62" t="str">
        <f>IFERROR(VLOOKUP(I153,[4]Referencias!$A$2:$Z$800,26,FALSE),"")</f>
        <v>Volcán Auca Mahuida</v>
      </c>
      <c r="BC153" s="62"/>
      <c r="BD153" s="125" t="str">
        <f t="shared" si="28"/>
        <v>VAM-26aICS400</v>
      </c>
    </row>
    <row r="154" spans="1:56" ht="15" customHeight="1" x14ac:dyDescent="0.25">
      <c r="A154" s="62" t="s">
        <v>601</v>
      </c>
      <c r="B154" s="63">
        <v>45261</v>
      </c>
      <c r="C154" s="62" t="s">
        <v>602</v>
      </c>
      <c r="D154" s="62" t="s">
        <v>603</v>
      </c>
      <c r="E154" s="62" t="str">
        <f>IFERROR(VLOOKUP(H154,[4]Referencias!$A$2:$F$671,6,FALSE),"")</f>
        <v>VAM</v>
      </c>
      <c r="F154" s="62">
        <f>IFERROR(VLOOKUP(I154,[4]Referencias!$A$2:$T$800,20,FALSE),"")</f>
        <v>221169</v>
      </c>
      <c r="G154" s="62" t="s">
        <v>604</v>
      </c>
      <c r="H154" s="62" t="s">
        <v>267</v>
      </c>
      <c r="I154" s="62" t="s">
        <v>267</v>
      </c>
      <c r="J154" s="62"/>
      <c r="K154" s="62" t="s">
        <v>605</v>
      </c>
      <c r="L154" s="62" t="str">
        <f>IFERROR(VLOOKUP(M154,[4]Referencias!$X$2:$Y$139,2,FALSE),"")</f>
        <v>Inhibidor de corrosión</v>
      </c>
      <c r="M154" s="62" t="s">
        <v>59</v>
      </c>
      <c r="N154" s="62">
        <f>IFERROR(VLOOKUP(M154,[4]Referencias!$K$2:$L$138,2,FALSE),"")</f>
        <v>1000232729</v>
      </c>
      <c r="O154" s="62">
        <f>IFERROR(VLOOKUP(I154,'[4]Control Producción'!$B$13:$L$408,4,FALSE),0)</f>
        <v>18</v>
      </c>
      <c r="P154" s="62">
        <f>IFERROR(VLOOKUP(I154,'[4]Control Producción'!$B$13:$L$408,5,FALSE),0)</f>
        <v>8.1</v>
      </c>
      <c r="Q154" s="62">
        <f>IFERROR(VLOOKUP(I154,'[4]Control Producción'!$B$13:$L$408,7,FALSE),0)</f>
        <v>9.9</v>
      </c>
      <c r="R154" s="62">
        <f>IFERROR(VLOOKUP(I154,'[4]Control Producción'!$B$13:$L$408,8,FALSE),0)</f>
        <v>2000</v>
      </c>
      <c r="S154" s="62">
        <f t="shared" si="29"/>
        <v>4.95</v>
      </c>
      <c r="T154" s="62">
        <v>500</v>
      </c>
      <c r="U154" s="62" t="s">
        <v>606</v>
      </c>
      <c r="V154" s="62" t="s">
        <v>607</v>
      </c>
      <c r="W154" s="62">
        <f t="shared" si="38"/>
        <v>29</v>
      </c>
      <c r="X154" s="62">
        <f>+_xlfn.IFS(BC154="p",0,AL154="Continua",'CM 4600011377 (Producto)'!$H$13,AL154="Batch",VLOOKUP(BD154,'BATCH Total'!$K$2:$M$600,3,FALSE))</f>
        <v>29</v>
      </c>
      <c r="Y154" s="62">
        <f t="shared" si="30"/>
        <v>143.55000000000001</v>
      </c>
      <c r="Z154" s="64">
        <f>+IFERROR(IF(BC154="P",0,IF(V154="continua",VLOOKUP(BD154,'KPI Aplicaciones'!$A$9:$H$177,6,FALSE),S154*X154)),0)</f>
        <v>21.481481481481481</v>
      </c>
      <c r="AA154" s="64">
        <f t="shared" si="31"/>
        <v>21.48</v>
      </c>
      <c r="AB154" s="65">
        <v>40921</v>
      </c>
      <c r="AC154" s="62" t="s">
        <v>608</v>
      </c>
      <c r="AD154" s="65">
        <v>44909</v>
      </c>
      <c r="AE154" s="62" t="s">
        <v>973</v>
      </c>
      <c r="AF154" s="62" t="s">
        <v>609</v>
      </c>
      <c r="AG154" s="62"/>
      <c r="AH154" s="62"/>
      <c r="AI154" s="62"/>
      <c r="AJ154" s="62"/>
      <c r="AK154" s="62" t="str">
        <f>IFERROR(VLOOKUP(I154,'[4]Control Producción'!$B$13:$K$406,10,FALSE),"")</f>
        <v>Bombeo Mecánico</v>
      </c>
      <c r="AL154" s="62" t="str">
        <f t="shared" si="39"/>
        <v>Continua</v>
      </c>
      <c r="AM154" s="62" t="s">
        <v>610</v>
      </c>
      <c r="AN154" s="62" t="s">
        <v>611</v>
      </c>
      <c r="AO154" s="62">
        <f>_xlfn.IFS(L154="Inhibidor de corrosión",T154*Q154/1000,L154="Inhibidor de incrustaciones",T154*Q154/1000,L154="Biocida",T154*Q154/1000,L154="Inhibidor de corrosión/incrustaciones",T154*Q154/1000,L154="Inhibidor de parafinas y asfaltenos",T154*P154/1000,L154="Inhibidor de parafinas",T154*P154/1000,L154="Inhibidor de asfaltenos",T154*P154/1000,L154="Reductor de fricción",T154*P154/1000,L154="Encapsulado",0,L154="Inhibidor de hidratos",VLOOKUP(I154,[4]Intermedia!$B$485:$E$502,4,FALSE),L154="Secuestrante de sulfhídrico",VLOOKUP(I154,[4]Intermedia!$B$485:$E$502,4,FALSE))</f>
        <v>4.95</v>
      </c>
      <c r="AP154" s="62">
        <f t="shared" si="32"/>
        <v>4.95</v>
      </c>
      <c r="AQ154" s="62">
        <f t="shared" si="33"/>
        <v>20</v>
      </c>
      <c r="AR154" s="62">
        <f t="shared" si="34"/>
        <v>4.95</v>
      </c>
      <c r="AS154" s="66">
        <v>1</v>
      </c>
      <c r="AT154" s="62" cm="1">
        <f t="array" ref="AT154">IFERROR(ROUND(IF(AL154="Continua",AO154*_xlfn.IFS(AS154=100%,1,AS154=20%,5,AS154=50%,2),IF(AL154="Batch",IF(AM154="M",30,IF(AM154="Q",15,7))*AO154)),0),"")</f>
        <v>5</v>
      </c>
      <c r="AU154" s="62">
        <f t="shared" si="35"/>
        <v>20</v>
      </c>
      <c r="AV154" s="62">
        <f t="shared" si="36"/>
        <v>5</v>
      </c>
      <c r="AW154" s="62" t="s">
        <v>260</v>
      </c>
      <c r="AX154" s="62">
        <v>1</v>
      </c>
      <c r="AY154" s="67">
        <f ca="1">IFERROR(TODAY()-VLOOKUP(H154,[4]IDEF!$A$6:$H$1602,8,FALSE),"S/D")</f>
        <v>1845</v>
      </c>
      <c r="AZ154" s="62" t="str">
        <f>IFERROR(VLOOKUP(H154,'[4]Control Producción'!$B$13:$L$406,11,FALSE),"S/C")</f>
        <v>A</v>
      </c>
      <c r="BA154" s="62" t="str">
        <f t="shared" si="37"/>
        <v>VAM</v>
      </c>
      <c r="BB154" s="62" t="str">
        <f>IFERROR(VLOOKUP(I154,[4]Referencias!$A$2:$Z$800,26,FALSE),"")</f>
        <v>Volcán Auca Mahuida</v>
      </c>
      <c r="BC154" s="62"/>
      <c r="BD154" s="125" t="str">
        <f t="shared" si="28"/>
        <v>VAM-27aCY51W</v>
      </c>
    </row>
    <row r="155" spans="1:56" ht="15" customHeight="1" x14ac:dyDescent="0.25">
      <c r="A155" s="62" t="s">
        <v>601</v>
      </c>
      <c r="B155" s="63">
        <v>45261</v>
      </c>
      <c r="C155" s="62" t="s">
        <v>602</v>
      </c>
      <c r="D155" s="62" t="s">
        <v>603</v>
      </c>
      <c r="E155" s="62" t="str">
        <f>IFERROR(VLOOKUP(H155,[4]Referencias!$A$2:$F$671,6,FALSE),"")</f>
        <v>VAM</v>
      </c>
      <c r="F155" s="62">
        <f>IFERROR(VLOOKUP(I155,[4]Referencias!$A$2:$T$800,20,FALSE),"")</f>
        <v>221169</v>
      </c>
      <c r="G155" s="62" t="s">
        <v>604</v>
      </c>
      <c r="H155" s="62" t="s">
        <v>796</v>
      </c>
      <c r="I155" s="62" t="s">
        <v>796</v>
      </c>
      <c r="J155" s="62"/>
      <c r="K155" s="62" t="s">
        <v>605</v>
      </c>
      <c r="L155" s="62" t="str">
        <f>IFERROR(VLOOKUP(M155,[4]Referencias!$X$2:$Y$139,2,FALSE),"")</f>
        <v>Inhibidor de corrosión</v>
      </c>
      <c r="M155" s="62" t="s">
        <v>59</v>
      </c>
      <c r="N155" s="62">
        <f>IFERROR(VLOOKUP(M155,[4]Referencias!$K$2:$L$138,2,FALSE),"")</f>
        <v>1000232729</v>
      </c>
      <c r="O155" s="62">
        <f>IFERROR(VLOOKUP(I155,'[4]Control Producción'!$B$13:$L$408,4,FALSE),0)</f>
        <v>29</v>
      </c>
      <c r="P155" s="62">
        <f>IFERROR(VLOOKUP(I155,'[4]Control Producción'!$B$13:$L$408,5,FALSE),0)</f>
        <v>7.83</v>
      </c>
      <c r="Q155" s="62">
        <f>IFERROR(VLOOKUP(I155,'[4]Control Producción'!$B$13:$L$408,7,FALSE),0)</f>
        <v>21.17</v>
      </c>
      <c r="R155" s="62">
        <f>IFERROR(VLOOKUP(I155,'[4]Control Producción'!$B$13:$L$408,8,FALSE),0)</f>
        <v>1500</v>
      </c>
      <c r="S155" s="62">
        <f t="shared" si="29"/>
        <v>6.14</v>
      </c>
      <c r="T155" s="62">
        <v>290</v>
      </c>
      <c r="U155" s="62" t="s">
        <v>606</v>
      </c>
      <c r="V155" s="62" t="s">
        <v>607</v>
      </c>
      <c r="W155" s="62">
        <f t="shared" si="38"/>
        <v>29</v>
      </c>
      <c r="X155" s="62">
        <f>+_xlfn.IFS(BC155="p",0,AL155="Continua",'CM 4600011377 (Producto)'!$H$13,AL155="Batch",VLOOKUP(BD155,'BATCH Total'!$K$2:$M$600,3,FALSE))</f>
        <v>0</v>
      </c>
      <c r="Y155" s="62">
        <f t="shared" si="30"/>
        <v>178.06</v>
      </c>
      <c r="Z155" s="64">
        <f>+IFERROR(IF(BC155="P",0,IF(V155="continua",VLOOKUP(BD155,'KPI Aplicaciones'!$A$9:$H$177,6,FALSE),S155*X155)),0)</f>
        <v>0</v>
      </c>
      <c r="AA155" s="64">
        <f t="shared" si="31"/>
        <v>0</v>
      </c>
      <c r="AB155" s="65">
        <v>42830</v>
      </c>
      <c r="AC155" s="62" t="s">
        <v>608</v>
      </c>
      <c r="AD155" s="65">
        <v>45057</v>
      </c>
      <c r="AE155" s="62" t="s">
        <v>1023</v>
      </c>
      <c r="AF155" s="62" t="s">
        <v>609</v>
      </c>
      <c r="AG155" s="62"/>
      <c r="AH155" s="62"/>
      <c r="AI155" s="62"/>
      <c r="AJ155" s="62"/>
      <c r="AK155" s="62" t="str">
        <f>IFERROR(VLOOKUP(I155,'[4]Control Producción'!$B$13:$K$406,10,FALSE),"")</f>
        <v>Bombeo Mecánico</v>
      </c>
      <c r="AL155" s="62" t="str">
        <f t="shared" si="39"/>
        <v>Continua</v>
      </c>
      <c r="AM155" s="62" t="s">
        <v>610</v>
      </c>
      <c r="AN155" s="62" t="s">
        <v>611</v>
      </c>
      <c r="AO155" s="62">
        <f>_xlfn.IFS(L155="Inhibidor de corrosión",T155*Q155/1000,L155="Inhibidor de incrustaciones",T155*Q155/1000,L155="Biocida",T155*Q155/1000,L155="Inhibidor de corrosión/incrustaciones",T155*Q155/1000,L155="Inhibidor de parafinas y asfaltenos",T155*P155/1000,L155="Inhibidor de parafinas",T155*P155/1000,L155="Inhibidor de asfaltenos",T155*P155/1000,L155="Reductor de fricción",T155*P155/1000,L155="Encapsulado",0,L155="Inhibidor de hidratos",VLOOKUP(I155,[4]Intermedia!$B$485:$E$502,4,FALSE),L155="Secuestrante de sulfhídrico",VLOOKUP(I155,[4]Intermedia!$B$485:$E$502,4,FALSE))</f>
        <v>6.1393000000000004</v>
      </c>
      <c r="AP155" s="62">
        <f t="shared" si="32"/>
        <v>6.14</v>
      </c>
      <c r="AQ155" s="62">
        <f t="shared" si="33"/>
        <v>20</v>
      </c>
      <c r="AR155" s="62">
        <f t="shared" si="34"/>
        <v>6.14</v>
      </c>
      <c r="AS155" s="66">
        <v>1</v>
      </c>
      <c r="AT155" s="62" cm="1">
        <f t="array" ref="AT155">IFERROR(ROUND(IF(AL155="Continua",AO155*_xlfn.IFS(AS155=100%,1,AS155=20%,5,AS155=50%,2),IF(AL155="Batch",IF(AM155="M",30,IF(AM155="Q",15,7))*AO155)),0),"")</f>
        <v>6</v>
      </c>
      <c r="AU155" s="62">
        <f t="shared" si="35"/>
        <v>20</v>
      </c>
      <c r="AV155" s="62">
        <f t="shared" si="36"/>
        <v>6</v>
      </c>
      <c r="AW155" s="62" t="s">
        <v>260</v>
      </c>
      <c r="AX155" s="62">
        <v>1</v>
      </c>
      <c r="AY155" s="67">
        <f ca="1">IFERROR(TODAY()-VLOOKUP(H155,[4]IDEF!$A$6:$H$1602,8,FALSE),"S/D")</f>
        <v>2471</v>
      </c>
      <c r="AZ155" s="62" t="str">
        <f>IFERROR(VLOOKUP(H155,'[4]Control Producción'!$B$13:$L$406,11,FALSE),"S/C")</f>
        <v>B</v>
      </c>
      <c r="BA155" s="62" t="str">
        <f t="shared" si="37"/>
        <v>VAM</v>
      </c>
      <c r="BB155" s="62" t="str">
        <f>IFERROR(VLOOKUP(I155,[4]Referencias!$A$2:$Z$800,26,FALSE),"")</f>
        <v>Volcán Auca Mahuida</v>
      </c>
      <c r="BC155" s="159" t="s">
        <v>1165</v>
      </c>
      <c r="BD155" s="125" t="str">
        <f t="shared" si="28"/>
        <v>VAM-34aCY51W</v>
      </c>
    </row>
    <row r="156" spans="1:56" ht="15" customHeight="1" x14ac:dyDescent="0.25">
      <c r="A156" s="62" t="s">
        <v>601</v>
      </c>
      <c r="B156" s="63">
        <v>45261</v>
      </c>
      <c r="C156" s="62" t="s">
        <v>602</v>
      </c>
      <c r="D156" s="62" t="s">
        <v>603</v>
      </c>
      <c r="E156" s="62" t="str">
        <f>IFERROR(VLOOKUP(H156,[4]Referencias!$A$2:$F$671,6,FALSE),"")</f>
        <v>VAM</v>
      </c>
      <c r="F156" s="62">
        <f>IFERROR(VLOOKUP(I156,[4]Referencias!$A$2:$T$800,20,FALSE),"")</f>
        <v>221169</v>
      </c>
      <c r="G156" s="62" t="s">
        <v>604</v>
      </c>
      <c r="H156" s="62" t="s">
        <v>272</v>
      </c>
      <c r="I156" s="62" t="s">
        <v>272</v>
      </c>
      <c r="J156" s="62"/>
      <c r="K156" s="62" t="s">
        <v>605</v>
      </c>
      <c r="L156" s="62" t="str">
        <f>IFERROR(VLOOKUP(M156,[4]Referencias!$X$2:$Y$139,2,FALSE),"")</f>
        <v>Inhibidor de corrosión</v>
      </c>
      <c r="M156" s="62" t="s">
        <v>59</v>
      </c>
      <c r="N156" s="62">
        <f>IFERROR(VLOOKUP(M156,[4]Referencias!$K$2:$L$138,2,FALSE),"")</f>
        <v>1000232729</v>
      </c>
      <c r="O156" s="62">
        <f>IFERROR(VLOOKUP(I156,'[4]Control Producción'!$B$13:$L$408,4,FALSE),0)</f>
        <v>43</v>
      </c>
      <c r="P156" s="62">
        <f>IFERROR(VLOOKUP(I156,'[4]Control Producción'!$B$13:$L$408,5,FALSE),0)</f>
        <v>7.74</v>
      </c>
      <c r="Q156" s="62">
        <f>IFERROR(VLOOKUP(I156,'[4]Control Producción'!$B$13:$L$408,7,FALSE),0)</f>
        <v>35.26</v>
      </c>
      <c r="R156" s="62">
        <f>IFERROR(VLOOKUP(I156,'[4]Control Producción'!$B$13:$L$408,8,FALSE),0)</f>
        <v>1048</v>
      </c>
      <c r="S156" s="62">
        <f t="shared" si="29"/>
        <v>3.88</v>
      </c>
      <c r="T156" s="62">
        <v>110</v>
      </c>
      <c r="U156" s="62" t="s">
        <v>606</v>
      </c>
      <c r="V156" s="62" t="s">
        <v>607</v>
      </c>
      <c r="W156" s="62">
        <f t="shared" si="38"/>
        <v>29</v>
      </c>
      <c r="X156" s="62">
        <f>+_xlfn.IFS(BC156="p",0,AL156="Continua",'CM 4600011377 (Producto)'!$H$13,AL156="Batch",VLOOKUP(BD156,'BATCH Total'!$K$2:$M$600,3,FALSE))</f>
        <v>29</v>
      </c>
      <c r="Y156" s="62">
        <f t="shared" si="30"/>
        <v>112.52</v>
      </c>
      <c r="Z156" s="64">
        <f>+IFERROR(IF(BC156="P",0,IF(V156="continua",VLOOKUP(BD156,'KPI Aplicaciones'!$A$9:$H$177,6,FALSE),S156*X156)),0)</f>
        <v>112.77777777777777</v>
      </c>
      <c r="AA156" s="64">
        <f t="shared" si="31"/>
        <v>112.78</v>
      </c>
      <c r="AB156" s="65">
        <v>42038</v>
      </c>
      <c r="AC156" s="62" t="s">
        <v>608</v>
      </c>
      <c r="AD156" s="65">
        <v>44503</v>
      </c>
      <c r="AE156" s="62" t="s">
        <v>642</v>
      </c>
      <c r="AF156" s="62" t="s">
        <v>609</v>
      </c>
      <c r="AG156" s="62"/>
      <c r="AH156" s="62"/>
      <c r="AI156" s="62"/>
      <c r="AJ156" s="62"/>
      <c r="AK156" s="62" t="str">
        <f>IFERROR(VLOOKUP(I156,'[4]Control Producción'!$B$13:$K$406,10,FALSE),"")</f>
        <v>Bombeo Mecánico</v>
      </c>
      <c r="AL156" s="62" t="str">
        <f t="shared" si="39"/>
        <v>Continua</v>
      </c>
      <c r="AM156" s="62" t="s">
        <v>610</v>
      </c>
      <c r="AN156" s="62" t="s">
        <v>611</v>
      </c>
      <c r="AO156" s="62">
        <f>_xlfn.IFS(L156="Inhibidor de corrosión",T156*Q156/1000,L156="Inhibidor de incrustaciones",T156*Q156/1000,L156="Biocida",T156*Q156/1000,L156="Inhibidor de corrosión/incrustaciones",T156*Q156/1000,L156="Inhibidor de parafinas y asfaltenos",T156*P156/1000,L156="Inhibidor de parafinas",T156*P156/1000,L156="Inhibidor de asfaltenos",T156*P156/1000,L156="Reductor de fricción",T156*P156/1000,L156="Encapsulado",0,L156="Inhibidor de hidratos",VLOOKUP(I156,[4]Intermedia!$B$485:$E$502,4,FALSE),L156="Secuestrante de sulfhídrico",VLOOKUP(I156,[4]Intermedia!$B$485:$E$502,4,FALSE))</f>
        <v>3.8786</v>
      </c>
      <c r="AP156" s="62">
        <f t="shared" si="32"/>
        <v>3.88</v>
      </c>
      <c r="AQ156" s="62">
        <f t="shared" si="33"/>
        <v>20</v>
      </c>
      <c r="AR156" s="62">
        <f t="shared" si="34"/>
        <v>3.88</v>
      </c>
      <c r="AS156" s="66">
        <v>1</v>
      </c>
      <c r="AT156" s="62" cm="1">
        <f t="array" ref="AT156">IFERROR(ROUND(IF(AL156="Continua",AO156*_xlfn.IFS(AS156=100%,1,AS156=20%,5,AS156=50%,2),IF(AL156="Batch",IF(AM156="M",30,IF(AM156="Q",15,7))*AO156)),0),"")</f>
        <v>4</v>
      </c>
      <c r="AU156" s="62">
        <f t="shared" si="35"/>
        <v>20</v>
      </c>
      <c r="AV156" s="62">
        <f t="shared" si="36"/>
        <v>4</v>
      </c>
      <c r="AW156" s="62" t="s">
        <v>260</v>
      </c>
      <c r="AX156" s="62">
        <v>1</v>
      </c>
      <c r="AY156" s="67">
        <f ca="1">IFERROR(TODAY()-VLOOKUP(H156,[4]IDEF!$A$6:$H$1602,8,FALSE),"S/D")</f>
        <v>2966</v>
      </c>
      <c r="AZ156" s="62" t="str">
        <f>IFERROR(VLOOKUP(H156,'[4]Control Producción'!$B$13:$L$406,11,FALSE),"S/C")</f>
        <v>A</v>
      </c>
      <c r="BA156" s="62" t="str">
        <f t="shared" si="37"/>
        <v>VAM</v>
      </c>
      <c r="BB156" s="62" t="str">
        <f>IFERROR(VLOOKUP(I156,[4]Referencias!$A$2:$Z$800,26,FALSE),"")</f>
        <v>Volcán Auca Mahuida</v>
      </c>
      <c r="BC156" s="62"/>
      <c r="BD156" s="125" t="str">
        <f t="shared" si="28"/>
        <v>VAM-45aCY51W</v>
      </c>
    </row>
    <row r="157" spans="1:56" ht="15" customHeight="1" x14ac:dyDescent="0.25">
      <c r="A157" s="62" t="s">
        <v>601</v>
      </c>
      <c r="B157" s="63">
        <v>45261</v>
      </c>
      <c r="C157" s="62" t="s">
        <v>602</v>
      </c>
      <c r="D157" s="62" t="s">
        <v>603</v>
      </c>
      <c r="E157" s="62" t="str">
        <f>IFERROR(VLOOKUP(H157,[4]Referencias!$A$2:$F$671,6,FALSE),"")</f>
        <v>VAM</v>
      </c>
      <c r="F157" s="62">
        <f>IFERROR(VLOOKUP(I157,[4]Referencias!$A$2:$T$800,20,FALSE),"")</f>
        <v>221169</v>
      </c>
      <c r="G157" s="62" t="s">
        <v>616</v>
      </c>
      <c r="H157" s="62" t="s">
        <v>263</v>
      </c>
      <c r="I157" s="62" t="s">
        <v>263</v>
      </c>
      <c r="J157" s="62"/>
      <c r="K157" s="62" t="s">
        <v>618</v>
      </c>
      <c r="L157" s="62" t="str">
        <f>IFERROR(VLOOKUP(M157,[4]Referencias!$X$2:$Y$139,2,FALSE),"")</f>
        <v>Inhibidor de parafinas</v>
      </c>
      <c r="M157" s="62" t="s">
        <v>7</v>
      </c>
      <c r="N157" s="62">
        <f>IFERROR(VLOOKUP(M157,[4]Referencias!$K$2:$L$138,2,FALSE),"")</f>
        <v>1000544363</v>
      </c>
      <c r="O157" s="62">
        <f>IFERROR(VLOOKUP(I157,'[4]Control Producción'!$B$13:$L$408,4,FALSE),0)</f>
        <v>29.25</v>
      </c>
      <c r="P157" s="62">
        <f>IFERROR(VLOOKUP(I157,'[4]Control Producción'!$B$13:$L$408,5,FALSE),0)</f>
        <v>5.85</v>
      </c>
      <c r="Q157" s="62">
        <f>IFERROR(VLOOKUP(I157,'[4]Control Producción'!$B$13:$L$408,7,FALSE),0)</f>
        <v>23.4</v>
      </c>
      <c r="R157" s="62">
        <f>IFERROR(VLOOKUP(I157,'[4]Control Producción'!$B$13:$L$408,8,FALSE),0)</f>
        <v>780</v>
      </c>
      <c r="S157" s="62">
        <f t="shared" si="29"/>
        <v>4.0999999999999996</v>
      </c>
      <c r="T157" s="62">
        <v>700</v>
      </c>
      <c r="U157" s="62" t="s">
        <v>632</v>
      </c>
      <c r="V157" s="62" t="s">
        <v>607</v>
      </c>
      <c r="W157" s="62">
        <f t="shared" si="38"/>
        <v>29</v>
      </c>
      <c r="X157" s="62">
        <f>+_xlfn.IFS(BC157="p",0,AL157="Continua",'CM 4600011377 (Producto)'!$H$13,AL157="Batch",VLOOKUP(BD157,'BATCH Total'!$K$2:$M$600,3,FALSE))</f>
        <v>29</v>
      </c>
      <c r="Y157" s="62">
        <f t="shared" si="30"/>
        <v>118.89999999999999</v>
      </c>
      <c r="Z157" s="64">
        <f>+IFERROR(IF(BC157="P",0,IF(V157="continua",VLOOKUP(BD157,'KPI Aplicaciones'!$A$9:$H$177,6,FALSE),S157*X157)),0)</f>
        <v>112.77777777777777</v>
      </c>
      <c r="AA157" s="64">
        <f t="shared" si="31"/>
        <v>112.78</v>
      </c>
      <c r="AB157" s="65">
        <v>41887</v>
      </c>
      <c r="AC157" s="62" t="s">
        <v>608</v>
      </c>
      <c r="AD157" s="65">
        <v>44735</v>
      </c>
      <c r="AE157" s="62" t="s">
        <v>773</v>
      </c>
      <c r="AF157" s="62" t="s">
        <v>609</v>
      </c>
      <c r="AG157" s="62"/>
      <c r="AH157" s="62"/>
      <c r="AI157" s="62"/>
      <c r="AJ157" s="62"/>
      <c r="AK157" s="62" t="str">
        <f>IFERROR(VLOOKUP(I157,'[4]Control Producción'!$B$13:$K$406,10,FALSE),"")</f>
        <v>Bombeo Mecánico</v>
      </c>
      <c r="AL157" s="62" t="str">
        <f t="shared" si="39"/>
        <v>Continua</v>
      </c>
      <c r="AM157" s="62" t="s">
        <v>610</v>
      </c>
      <c r="AN157" s="62" t="s">
        <v>611</v>
      </c>
      <c r="AO157" s="62">
        <f>_xlfn.IFS(L157="Inhibidor de corrosión",T157*Q157/1000,L157="Inhibidor de incrustaciones",T157*Q157/1000,L157="Biocida",T157*Q157/1000,L157="Inhibidor de corrosión/incrustaciones",T157*Q157/1000,L157="Inhibidor de parafinas y asfaltenos",T157*P157/1000,L157="Inhibidor de parafinas",T157*P157/1000,L157="Inhibidor de asfaltenos",T157*P157/1000,L157="Reductor de fricción",T157*P157/1000,L157="Encapsulado",0,L157="Inhibidor de hidratos",VLOOKUP(I157,[4]Intermedia!$B$485:$E$502,4,FALSE),L157="Secuestrante de sulfhídrico",VLOOKUP(I157,[4]Intermedia!$B$485:$E$502,4,FALSE))</f>
        <v>4.0949999999999998</v>
      </c>
      <c r="AP157" s="62">
        <f t="shared" si="32"/>
        <v>4.0999999999999996</v>
      </c>
      <c r="AQ157" s="62">
        <f t="shared" si="33"/>
        <v>20</v>
      </c>
      <c r="AR157" s="62">
        <f t="shared" si="34"/>
        <v>4.0999999999999996</v>
      </c>
      <c r="AS157" s="66">
        <v>1</v>
      </c>
      <c r="AT157" s="62" cm="1">
        <f t="array" ref="AT157">IFERROR(ROUND(IF(AL157="Continua",AO157*_xlfn.IFS(AS157=100%,1,AS157=20%,5,AS157=50%,2),IF(AL157="Batch",IF(AM157="M",30,IF(AM157="Q",15,7))*AO157)),0),"")</f>
        <v>4</v>
      </c>
      <c r="AU157" s="62">
        <f t="shared" si="35"/>
        <v>20</v>
      </c>
      <c r="AV157" s="62">
        <f t="shared" si="36"/>
        <v>4</v>
      </c>
      <c r="AW157" s="62" t="s">
        <v>260</v>
      </c>
      <c r="AX157" s="62">
        <v>1</v>
      </c>
      <c r="AY157" s="67">
        <f ca="1">IFERROR(TODAY()-VLOOKUP(H157,[4]IDEF!$A$6:$H$1602,8,FALSE),"S/D")</f>
        <v>2067</v>
      </c>
      <c r="AZ157" s="62" t="str">
        <f>IFERROR(VLOOKUP(H157,'[4]Control Producción'!$B$13:$L$406,11,FALSE),"S/C")</f>
        <v>B</v>
      </c>
      <c r="BA157" s="62" t="str">
        <f t="shared" si="37"/>
        <v>VAM</v>
      </c>
      <c r="BB157" s="62" t="str">
        <f>IFERROR(VLOOKUP(I157,[4]Referencias!$A$2:$Z$800,26,FALSE),"")</f>
        <v>Volcán Auca Mahuida</v>
      </c>
      <c r="BC157" s="62"/>
      <c r="BD157" s="125" t="str">
        <f t="shared" si="28"/>
        <v>VAM-46aIPB658</v>
      </c>
    </row>
    <row r="158" spans="1:56" ht="15" customHeight="1" x14ac:dyDescent="0.25">
      <c r="A158" s="62" t="s">
        <v>601</v>
      </c>
      <c r="B158" s="63">
        <v>45261</v>
      </c>
      <c r="C158" s="62" t="s">
        <v>602</v>
      </c>
      <c r="D158" s="62" t="s">
        <v>603</v>
      </c>
      <c r="E158" s="62" t="str">
        <f>IFERROR(VLOOKUP(H158,[4]Referencias!$A$2:$F$671,6,FALSE),"")</f>
        <v>VAM</v>
      </c>
      <c r="F158" s="62">
        <f>IFERROR(VLOOKUP(I158,[4]Referencias!$A$2:$T$800,20,FALSE),"")</f>
        <v>221169</v>
      </c>
      <c r="G158" s="62" t="s">
        <v>604</v>
      </c>
      <c r="H158" s="62" t="s">
        <v>264</v>
      </c>
      <c r="I158" s="62" t="s">
        <v>264</v>
      </c>
      <c r="J158" s="62"/>
      <c r="K158" s="62" t="s">
        <v>605</v>
      </c>
      <c r="L158" s="62" t="str">
        <f>IFERROR(VLOOKUP(M158,[4]Referencias!$X$2:$Y$139,2,FALSE),"")</f>
        <v>Inhibidor de incrustaciones</v>
      </c>
      <c r="M158" s="62" t="s">
        <v>614</v>
      </c>
      <c r="N158" s="62">
        <f>IFERROR(VLOOKUP(M158,[4]Referencias!$K$2:$L$138,2,FALSE),"")</f>
        <v>50601018</v>
      </c>
      <c r="O158" s="62">
        <f>IFERROR(VLOOKUP(I158,'[4]Control Producción'!$B$13:$L$408,4,FALSE),0)</f>
        <v>13</v>
      </c>
      <c r="P158" s="62">
        <f>IFERROR(VLOOKUP(I158,'[4]Control Producción'!$B$13:$L$408,5,FALSE),0)</f>
        <v>9.1</v>
      </c>
      <c r="Q158" s="62">
        <f>IFERROR(VLOOKUP(I158,'[4]Control Producción'!$B$13:$L$408,7,FALSE),0)</f>
        <v>3.9</v>
      </c>
      <c r="R158" s="62">
        <f>IFERROR(VLOOKUP(I158,'[4]Control Producción'!$B$13:$L$408,8,FALSE),0)</f>
        <v>240</v>
      </c>
      <c r="S158" s="62">
        <f t="shared" si="29"/>
        <v>1.48</v>
      </c>
      <c r="T158" s="62">
        <v>380</v>
      </c>
      <c r="U158" s="62" t="s">
        <v>606</v>
      </c>
      <c r="V158" s="62" t="s">
        <v>607</v>
      </c>
      <c r="W158" s="62">
        <f t="shared" si="38"/>
        <v>29</v>
      </c>
      <c r="X158" s="62">
        <f>+_xlfn.IFS(BC158="p",0,AL158="Continua",'CM 4600011377 (Producto)'!$H$13,AL158="Batch",VLOOKUP(BD158,'BATCH Total'!$K$2:$M$600,3,FALSE))</f>
        <v>29</v>
      </c>
      <c r="Y158" s="62">
        <f t="shared" si="30"/>
        <v>42.92</v>
      </c>
      <c r="Z158" s="64">
        <f>+IFERROR(IF(BC158="P",0,IF(V158="continua",VLOOKUP(BD158,'KPI Aplicaciones'!$A$9:$H$177,6,FALSE),S158*X158)),0)</f>
        <v>41</v>
      </c>
      <c r="AA158" s="64">
        <f t="shared" si="31"/>
        <v>41</v>
      </c>
      <c r="AB158" s="65">
        <v>41023</v>
      </c>
      <c r="AC158" s="62" t="s">
        <v>608</v>
      </c>
      <c r="AD158" s="65">
        <v>45014</v>
      </c>
      <c r="AE158" s="117" t="s">
        <v>1015</v>
      </c>
      <c r="AF158" s="62" t="s">
        <v>609</v>
      </c>
      <c r="AG158" s="62"/>
      <c r="AH158" s="62"/>
      <c r="AI158" s="62"/>
      <c r="AJ158" s="62"/>
      <c r="AK158" s="62" t="str">
        <f>IFERROR(VLOOKUP(I158,'[4]Control Producción'!$B$13:$K$406,10,FALSE),"")</f>
        <v>Bombeo Mecánico</v>
      </c>
      <c r="AL158" s="62" t="str">
        <f t="shared" si="39"/>
        <v>Continua</v>
      </c>
      <c r="AM158" s="62" t="s">
        <v>610</v>
      </c>
      <c r="AN158" s="62" t="s">
        <v>611</v>
      </c>
      <c r="AO158" s="62">
        <f>_xlfn.IFS(L158="Inhibidor de corrosión",T158*Q158/1000,L158="Inhibidor de incrustaciones",T158*Q158/1000,L158="Biocida",T158*Q158/1000,L158="Inhibidor de corrosión/incrustaciones",T158*Q158/1000,L158="Inhibidor de parafinas y asfaltenos",T158*P158/1000,L158="Inhibidor de parafinas",T158*P158/1000,L158="Inhibidor de asfaltenos",T158*P158/1000,L158="Reductor de fricción",T158*P158/1000,L158="Encapsulado",0,L158="Inhibidor de hidratos",VLOOKUP(I158,[4]Intermedia!$B$485:$E$502,4,FALSE),L158="Secuestrante de sulfhídrico",VLOOKUP(I158,[4]Intermedia!$B$485:$E$502,4,FALSE))</f>
        <v>1.482</v>
      </c>
      <c r="AP158" s="62">
        <f t="shared" si="32"/>
        <v>1.48</v>
      </c>
      <c r="AQ158" s="62">
        <f t="shared" si="33"/>
        <v>20</v>
      </c>
      <c r="AR158" s="62">
        <f t="shared" si="34"/>
        <v>1.48</v>
      </c>
      <c r="AS158" s="66">
        <v>0.2</v>
      </c>
      <c r="AT158" s="62" cm="1">
        <f t="array" ref="AT158">IFERROR(ROUND(IF(AL158="Continua",AO158*_xlfn.IFS(AS158=100%,1,AS158=20%,5,AS158=50%,2),IF(AL158="Batch",IF(AM158="M",30,IF(AM158="Q",15,7))*AO158)),0),"")</f>
        <v>7</v>
      </c>
      <c r="AU158" s="62">
        <f t="shared" si="35"/>
        <v>20</v>
      </c>
      <c r="AV158" s="62">
        <f t="shared" si="36"/>
        <v>7</v>
      </c>
      <c r="AW158" s="62" t="s">
        <v>260</v>
      </c>
      <c r="AX158" s="62">
        <v>1</v>
      </c>
      <c r="AY158" s="67">
        <f ca="1">IFERROR(TODAY()-VLOOKUP(H158,[4]IDEF!$A$6:$H$1602,8,FALSE),"S/D")</f>
        <v>1733</v>
      </c>
      <c r="AZ158" s="62" t="str">
        <f>IFERROR(VLOOKUP(H158,'[4]Control Producción'!$B$13:$L$406,11,FALSE),"S/C")</f>
        <v>A</v>
      </c>
      <c r="BA158" s="62" t="str">
        <f t="shared" si="37"/>
        <v>VAM</v>
      </c>
      <c r="BB158" s="62" t="str">
        <f>IFERROR(VLOOKUP(I158,[4]Referencias!$A$2:$Z$800,26,FALSE),"")</f>
        <v>Volcán Auca Mahuida</v>
      </c>
      <c r="BC158" s="62"/>
      <c r="BD158" s="125" t="str">
        <f t="shared" si="28"/>
        <v>VAM-47aIC5087A</v>
      </c>
    </row>
    <row r="159" spans="1:56" ht="15" customHeight="1" x14ac:dyDescent="0.25">
      <c r="A159" s="62" t="s">
        <v>601</v>
      </c>
      <c r="B159" s="63">
        <v>45261</v>
      </c>
      <c r="C159" s="62" t="s">
        <v>602</v>
      </c>
      <c r="D159" s="62" t="s">
        <v>603</v>
      </c>
      <c r="E159" s="62" t="str">
        <f>IFERROR(VLOOKUP(H159,[4]Referencias!$A$2:$F$671,6,FALSE),"")</f>
        <v>VAM</v>
      </c>
      <c r="F159" s="62">
        <f>IFERROR(VLOOKUP(I159,[4]Referencias!$A$2:$T$800,20,FALSE),"")</f>
        <v>221169</v>
      </c>
      <c r="G159" s="62" t="s">
        <v>616</v>
      </c>
      <c r="H159" s="62" t="s">
        <v>264</v>
      </c>
      <c r="I159" s="62" t="s">
        <v>264</v>
      </c>
      <c r="J159" s="62"/>
      <c r="K159" s="62" t="s">
        <v>618</v>
      </c>
      <c r="L159" s="62" t="str">
        <f>IFERROR(VLOOKUP(M159,[4]Referencias!$X$2:$Y$139,2,FALSE),"")</f>
        <v>Inhibidor de parafinas</v>
      </c>
      <c r="M159" s="62" t="s">
        <v>637</v>
      </c>
      <c r="N159" s="62">
        <f>IFERROR(VLOOKUP(M159,[4]Referencias!$K$2:$L$138,2,FALSE),"")</f>
        <v>1000518676</v>
      </c>
      <c r="O159" s="62">
        <f>IFERROR(VLOOKUP(I159,'[4]Control Producción'!$B$13:$L$408,4,FALSE),0)</f>
        <v>13</v>
      </c>
      <c r="P159" s="62">
        <f>IFERROR(VLOOKUP(I159,'[4]Control Producción'!$B$13:$L$408,5,FALSE),0)</f>
        <v>9.1</v>
      </c>
      <c r="Q159" s="62">
        <f>IFERROR(VLOOKUP(I159,'[4]Control Producción'!$B$13:$L$408,7,FALSE),0)</f>
        <v>3.9</v>
      </c>
      <c r="R159" s="62">
        <f>IFERROR(VLOOKUP(I159,'[4]Control Producción'!$B$13:$L$408,8,FALSE),0)</f>
        <v>240</v>
      </c>
      <c r="S159" s="62">
        <f t="shared" si="29"/>
        <v>10.92</v>
      </c>
      <c r="T159" s="62">
        <v>1200</v>
      </c>
      <c r="U159" s="62" t="s">
        <v>632</v>
      </c>
      <c r="V159" s="62" t="s">
        <v>607</v>
      </c>
      <c r="W159" s="62">
        <f t="shared" si="38"/>
        <v>29</v>
      </c>
      <c r="X159" s="62">
        <f>+_xlfn.IFS(BC159="p",0,AL159="Continua",'CM 4600011377 (Producto)'!$H$13,AL159="Batch",VLOOKUP(BD159,'BATCH Total'!$K$2:$M$600,3,FALSE))</f>
        <v>29</v>
      </c>
      <c r="Y159" s="62">
        <f t="shared" si="30"/>
        <v>316.68</v>
      </c>
      <c r="Z159" s="64">
        <f>+IFERROR(IF(BC159="P",0,IF(V159="continua",VLOOKUP(BD159,'KPI Aplicaciones'!$A$9:$H$177,6,FALSE),S159*X159)),0)</f>
        <v>330</v>
      </c>
      <c r="AA159" s="64">
        <f t="shared" si="31"/>
        <v>330</v>
      </c>
      <c r="AB159" s="65">
        <v>42017</v>
      </c>
      <c r="AC159" s="62" t="s">
        <v>608</v>
      </c>
      <c r="AD159" s="65">
        <v>45014</v>
      </c>
      <c r="AE159" s="117" t="s">
        <v>1015</v>
      </c>
      <c r="AF159" s="62" t="s">
        <v>609</v>
      </c>
      <c r="AG159" s="62"/>
      <c r="AH159" s="62"/>
      <c r="AI159" s="62"/>
      <c r="AJ159" s="62"/>
      <c r="AK159" s="62" t="str">
        <f>IFERROR(VLOOKUP(I159,'[4]Control Producción'!$B$13:$K$406,10,FALSE),"")</f>
        <v>Bombeo Mecánico</v>
      </c>
      <c r="AL159" s="62" t="str">
        <f t="shared" si="39"/>
        <v>Continua</v>
      </c>
      <c r="AM159" s="62" t="s">
        <v>610</v>
      </c>
      <c r="AN159" s="62" t="s">
        <v>622</v>
      </c>
      <c r="AO159" s="62">
        <f>_xlfn.IFS(L159="Inhibidor de corrosión",T159*Q159/1000,L159="Inhibidor de incrustaciones",T159*Q159/1000,L159="Biocida",T159*Q159/1000,L159="Inhibidor de corrosión/incrustaciones",T159*Q159/1000,L159="Inhibidor de parafinas y asfaltenos",T159*P159/1000,L159="Inhibidor de parafinas",T159*P159/1000,L159="Inhibidor de asfaltenos",T159*P159/1000,L159="Reductor de fricción",T159*P159/1000,L159="Encapsulado",0,L159="Inhibidor de hidratos",VLOOKUP(I159,[4]Intermedia!$B$485:$E$502,4,FALSE),L159="Secuestrante de sulfhídrico",VLOOKUP(I159,[4]Intermedia!$B$485:$E$502,4,FALSE))</f>
        <v>10.92</v>
      </c>
      <c r="AP159" s="62">
        <f t="shared" si="32"/>
        <v>10.92</v>
      </c>
      <c r="AQ159" s="62">
        <f t="shared" si="33"/>
        <v>20</v>
      </c>
      <c r="AR159" s="62">
        <f t="shared" si="34"/>
        <v>10.92</v>
      </c>
      <c r="AS159" s="66">
        <v>1</v>
      </c>
      <c r="AT159" s="62" cm="1">
        <f t="array" ref="AT159">IFERROR(ROUND(IF(AL159="Continua",AO159*_xlfn.IFS(AS159=100%,1,AS159=20%,5,AS159=50%,2),IF(AL159="Batch",IF(AM159="M",30,IF(AM159="Q",15,7))*AO159)),0),"")</f>
        <v>11</v>
      </c>
      <c r="AU159" s="62">
        <f t="shared" si="35"/>
        <v>20</v>
      </c>
      <c r="AV159" s="62">
        <f t="shared" si="36"/>
        <v>11</v>
      </c>
      <c r="AW159" s="62" t="s">
        <v>260</v>
      </c>
      <c r="AX159" s="62">
        <v>2</v>
      </c>
      <c r="AY159" s="67">
        <f ca="1">IFERROR(TODAY()-VLOOKUP(H159,[4]IDEF!$A$6:$H$1602,8,FALSE),"S/D")</f>
        <v>1733</v>
      </c>
      <c r="AZ159" s="62" t="str">
        <f>IFERROR(VLOOKUP(H159,'[4]Control Producción'!$B$13:$L$406,11,FALSE),"S/C")</f>
        <v>A</v>
      </c>
      <c r="BA159" s="62" t="str">
        <f t="shared" si="37"/>
        <v>VAM</v>
      </c>
      <c r="BB159" s="62" t="str">
        <f>IFERROR(VLOOKUP(I159,[4]Referencias!$A$2:$Z$800,26,FALSE),"")</f>
        <v>Volcán Auca Mahuida</v>
      </c>
      <c r="BC159" s="62"/>
      <c r="BD159" s="125" t="str">
        <f t="shared" si="28"/>
        <v>VAM-47aIPB650</v>
      </c>
    </row>
    <row r="160" spans="1:56" ht="15" customHeight="1" x14ac:dyDescent="0.25">
      <c r="A160" s="62" t="s">
        <v>601</v>
      </c>
      <c r="B160" s="63">
        <v>45261</v>
      </c>
      <c r="C160" s="62" t="s">
        <v>602</v>
      </c>
      <c r="D160" s="62" t="s">
        <v>603</v>
      </c>
      <c r="E160" s="62" t="str">
        <f>IFERROR(VLOOKUP(H160,[4]Referencias!$A$2:$F$671,6,FALSE),"")</f>
        <v>VAM</v>
      </c>
      <c r="F160" s="62">
        <f>IFERROR(VLOOKUP(I160,[4]Referencias!$A$2:$T$800,20,FALSE),"")</f>
        <v>221169</v>
      </c>
      <c r="G160" s="62" t="s">
        <v>604</v>
      </c>
      <c r="H160" s="62" t="s">
        <v>265</v>
      </c>
      <c r="I160" s="62" t="s">
        <v>265</v>
      </c>
      <c r="J160" s="62"/>
      <c r="K160" s="62" t="s">
        <v>605</v>
      </c>
      <c r="L160" s="62" t="str">
        <f>IFERROR(VLOOKUP(M160,[4]Referencias!$X$2:$Y$139,2,FALSE),"")</f>
        <v>Inhibidor de corrosión</v>
      </c>
      <c r="M160" s="62" t="s">
        <v>59</v>
      </c>
      <c r="N160" s="62">
        <f>IFERROR(VLOOKUP(M160,[4]Referencias!$K$2:$L$138,2,FALSE),"")</f>
        <v>1000232729</v>
      </c>
      <c r="O160" s="62">
        <f>IFERROR(VLOOKUP(I160,'[4]Control Producción'!$B$13:$L$408,4,FALSE),0)</f>
        <v>39</v>
      </c>
      <c r="P160" s="62">
        <f>IFERROR(VLOOKUP(I160,'[4]Control Producción'!$B$13:$L$408,5,FALSE),0)</f>
        <v>4.29</v>
      </c>
      <c r="Q160" s="62">
        <f>IFERROR(VLOOKUP(I160,'[4]Control Producción'!$B$13:$L$408,7,FALSE),0)</f>
        <v>34.71</v>
      </c>
      <c r="R160" s="62">
        <f>IFERROR(VLOOKUP(I160,'[4]Control Producción'!$B$13:$L$408,8,FALSE),0)</f>
        <v>929</v>
      </c>
      <c r="S160" s="62">
        <f t="shared" si="29"/>
        <v>3.82</v>
      </c>
      <c r="T160" s="62">
        <v>110</v>
      </c>
      <c r="U160" s="62" t="s">
        <v>606</v>
      </c>
      <c r="V160" s="62" t="s">
        <v>607</v>
      </c>
      <c r="W160" s="62">
        <f t="shared" si="38"/>
        <v>29</v>
      </c>
      <c r="X160" s="62">
        <f>+_xlfn.IFS(BC160="p",0,AL160="Continua",'CM 4600011377 (Producto)'!$H$13,AL160="Batch",VLOOKUP(BD160,'BATCH Total'!$K$2:$M$600,3,FALSE))</f>
        <v>29</v>
      </c>
      <c r="Y160" s="62">
        <f t="shared" si="30"/>
        <v>110.78</v>
      </c>
      <c r="Z160" s="64">
        <f>+IFERROR(IF(BC160="P",0,IF(V160="continua",VLOOKUP(BD160,'KPI Aplicaciones'!$A$9:$H$177,6,FALSE),S160*X160)),0)</f>
        <v>123.51851851851853</v>
      </c>
      <c r="AA160" s="64">
        <f t="shared" si="31"/>
        <v>123.52</v>
      </c>
      <c r="AB160" s="65">
        <v>41705</v>
      </c>
      <c r="AC160" s="62" t="s">
        <v>608</v>
      </c>
      <c r="AD160" s="65">
        <v>44512</v>
      </c>
      <c r="AE160" s="62" t="s">
        <v>797</v>
      </c>
      <c r="AF160" s="62"/>
      <c r="AG160" s="62"/>
      <c r="AH160" s="62"/>
      <c r="AI160" s="62"/>
      <c r="AJ160" s="62"/>
      <c r="AK160" s="62" t="str">
        <f>IFERROR(VLOOKUP(I160,'[4]Control Producción'!$B$13:$K$406,10,FALSE),"")</f>
        <v>Bombeo Mecánico</v>
      </c>
      <c r="AL160" s="62" t="str">
        <f t="shared" si="39"/>
        <v>Continua</v>
      </c>
      <c r="AM160" s="62" t="s">
        <v>610</v>
      </c>
      <c r="AN160" s="62" t="s">
        <v>611</v>
      </c>
      <c r="AO160" s="62">
        <f>_xlfn.IFS(L160="Inhibidor de corrosión",T160*Q160/1000,L160="Inhibidor de incrustaciones",T160*Q160/1000,L160="Biocida",T160*Q160/1000,L160="Inhibidor de corrosión/incrustaciones",T160*Q160/1000,L160="Inhibidor de parafinas y asfaltenos",T160*P160/1000,L160="Inhibidor de parafinas",T160*P160/1000,L160="Inhibidor de asfaltenos",T160*P160/1000,L160="Reductor de fricción",T160*P160/1000,L160="Encapsulado",0,L160="Inhibidor de hidratos",VLOOKUP(I160,[4]Intermedia!$B$485:$E$502,4,FALSE),L160="Secuestrante de sulfhídrico",VLOOKUP(I160,[4]Intermedia!$B$485:$E$502,4,FALSE))</f>
        <v>3.8180999999999998</v>
      </c>
      <c r="AP160" s="62">
        <f t="shared" si="32"/>
        <v>3.82</v>
      </c>
      <c r="AQ160" s="62">
        <f t="shared" si="33"/>
        <v>20</v>
      </c>
      <c r="AR160" s="62">
        <f t="shared" si="34"/>
        <v>3.82</v>
      </c>
      <c r="AS160" s="66">
        <v>1</v>
      </c>
      <c r="AT160" s="62" cm="1">
        <f t="array" ref="AT160">IFERROR(ROUND(IF(AL160="Continua",AO160*_xlfn.IFS(AS160=100%,1,AS160=20%,5,AS160=50%,2),IF(AL160="Batch",IF(AM160="M",30,IF(AM160="Q",15,7))*AO160)),0),"")</f>
        <v>4</v>
      </c>
      <c r="AU160" s="62">
        <f t="shared" si="35"/>
        <v>20</v>
      </c>
      <c r="AV160" s="62">
        <f t="shared" si="36"/>
        <v>4</v>
      </c>
      <c r="AW160" s="62" t="s">
        <v>260</v>
      </c>
      <c r="AX160" s="62">
        <v>1</v>
      </c>
      <c r="AY160" s="67">
        <f ca="1">IFERROR(TODAY()-VLOOKUP(H160,[4]IDEF!$A$6:$H$1602,8,FALSE),"S/D")</f>
        <v>1831</v>
      </c>
      <c r="AZ160" s="62" t="str">
        <f>IFERROR(VLOOKUP(H160,'[4]Control Producción'!$B$13:$L$406,11,FALSE),"S/C")</f>
        <v>B</v>
      </c>
      <c r="BA160" s="62" t="str">
        <f t="shared" si="37"/>
        <v>VAM</v>
      </c>
      <c r="BB160" s="62" t="str">
        <f>IFERROR(VLOOKUP(I160,[4]Referencias!$A$2:$Z$800,26,FALSE),"")</f>
        <v>Volcán Auca Mahuida</v>
      </c>
      <c r="BC160" s="62"/>
      <c r="BD160" s="125" t="str">
        <f t="shared" si="28"/>
        <v>VAM-50aCY51W</v>
      </c>
    </row>
    <row r="161" spans="1:56" ht="15" customHeight="1" x14ac:dyDescent="0.25">
      <c r="A161" s="62" t="s">
        <v>601</v>
      </c>
      <c r="B161" s="63">
        <v>45261</v>
      </c>
      <c r="C161" s="62" t="s">
        <v>602</v>
      </c>
      <c r="D161" s="62" t="s">
        <v>603</v>
      </c>
      <c r="E161" s="62" t="str">
        <f>IFERROR(VLOOKUP(H161,[4]Referencias!$A$2:$F$671,6,FALSE),"")</f>
        <v>VAM</v>
      </c>
      <c r="F161" s="62">
        <f>IFERROR(VLOOKUP(I161,[4]Referencias!$A$2:$T$800,20,FALSE),"")</f>
        <v>221169</v>
      </c>
      <c r="G161" s="62" t="s">
        <v>604</v>
      </c>
      <c r="H161" s="62" t="s">
        <v>985</v>
      </c>
      <c r="I161" s="62" t="s">
        <v>985</v>
      </c>
      <c r="J161" s="62"/>
      <c r="K161" s="62" t="s">
        <v>605</v>
      </c>
      <c r="L161" s="62" t="str">
        <f>IFERROR(VLOOKUP(M161,[4]Referencias!$X$2:$Y$139,2,FALSE),"")</f>
        <v>Inhibidor de corrosión</v>
      </c>
      <c r="M161" s="62" t="s">
        <v>59</v>
      </c>
      <c r="N161" s="62">
        <f>IFERROR(VLOOKUP(M161,[4]Referencias!$K$2:$L$138,2,FALSE),"")</f>
        <v>1000232729</v>
      </c>
      <c r="O161" s="62">
        <f>IFERROR(VLOOKUP(I161,'[4]Control Producción'!$B$13:$L$408,4,FALSE),0)</f>
        <v>31.2</v>
      </c>
      <c r="P161" s="62">
        <f>IFERROR(VLOOKUP(I161,'[4]Control Producción'!$B$13:$L$408,5,FALSE),0)</f>
        <v>5.6159999999999997</v>
      </c>
      <c r="Q161" s="62">
        <f>IFERROR(VLOOKUP(I161,'[4]Control Producción'!$B$13:$L$408,7,FALSE),0)</f>
        <v>25.584</v>
      </c>
      <c r="R161" s="62">
        <f>IFERROR(VLOOKUP(I161,'[4]Control Producción'!$B$13:$L$408,8,FALSE),0)</f>
        <v>520</v>
      </c>
      <c r="S161" s="62">
        <f t="shared" si="29"/>
        <v>3.58</v>
      </c>
      <c r="T161" s="62">
        <v>140</v>
      </c>
      <c r="U161" s="62" t="s">
        <v>606</v>
      </c>
      <c r="V161" s="62" t="s">
        <v>607</v>
      </c>
      <c r="W161" s="62">
        <f t="shared" si="38"/>
        <v>29</v>
      </c>
      <c r="X161" s="62">
        <f>+_xlfn.IFS(BC161="p",0,AL161="Continua",'CM 4600011377 (Producto)'!$H$13,AL161="Batch",VLOOKUP(BD161,'BATCH Total'!$K$2:$M$600,3,FALSE))</f>
        <v>29</v>
      </c>
      <c r="Y161" s="62">
        <f t="shared" si="30"/>
        <v>103.82000000000001</v>
      </c>
      <c r="Z161" s="64">
        <f>+IFERROR(IF(BC161="P",0,IF(V161="continua",VLOOKUP(BD161,'KPI Aplicaciones'!$A$9:$H$177,6,FALSE),S161*X161)),0)</f>
        <v>112.77777777777777</v>
      </c>
      <c r="AA161" s="64">
        <f t="shared" si="31"/>
        <v>112.78</v>
      </c>
      <c r="AB161" s="65">
        <v>44956</v>
      </c>
      <c r="AC161" s="62" t="s">
        <v>608</v>
      </c>
      <c r="AD161" s="65">
        <v>44930</v>
      </c>
      <c r="AE161" s="62" t="s">
        <v>986</v>
      </c>
      <c r="AF161" s="62" t="s">
        <v>609</v>
      </c>
      <c r="AG161" s="62"/>
      <c r="AH161" s="62"/>
      <c r="AI161" s="62"/>
      <c r="AJ161" s="62"/>
      <c r="AK161" s="62" t="str">
        <f>IFERROR(VLOOKUP(I161,'[4]Control Producción'!$B$13:$K$406,10,FALSE),"")</f>
        <v>Bombeo Mecánico</v>
      </c>
      <c r="AL161" s="62" t="str">
        <f t="shared" si="39"/>
        <v>Continua</v>
      </c>
      <c r="AM161" s="62" t="s">
        <v>610</v>
      </c>
      <c r="AN161" s="62" t="s">
        <v>611</v>
      </c>
      <c r="AO161" s="62">
        <f>_xlfn.IFS(L161="Inhibidor de corrosión",T161*Q161/1000,L161="Inhibidor de incrustaciones",T161*Q161/1000,L161="Biocida",T161*Q161/1000,L161="Inhibidor de corrosión/incrustaciones",T161*Q161/1000,L161="Inhibidor de parafinas y asfaltenos",T161*P161/1000,L161="Inhibidor de parafinas",T161*P161/1000,L161="Inhibidor de asfaltenos",T161*P161/1000,L161="Reductor de fricción",T161*P161/1000,L161="Encapsulado",0,L161="Inhibidor de hidratos",VLOOKUP(I161,[4]Intermedia!$B$485:$E$502,4,FALSE),L161="Secuestrante de sulfhídrico",VLOOKUP(I161,[4]Intermedia!$B$485:$E$502,4,FALSE))</f>
        <v>3.5817599999999996</v>
      </c>
      <c r="AP161" s="62">
        <f t="shared" si="32"/>
        <v>3.58</v>
      </c>
      <c r="AQ161" s="62">
        <f t="shared" si="33"/>
        <v>20</v>
      </c>
      <c r="AR161" s="62">
        <f t="shared" si="34"/>
        <v>3.58</v>
      </c>
      <c r="AS161" s="66">
        <v>1</v>
      </c>
      <c r="AT161" s="62" cm="1">
        <f t="array" ref="AT161">IFERROR(ROUND(IF(AL161="Continua",AO161*_xlfn.IFS(AS161=100%,1,AS161=20%,5,AS161=50%,2),IF(AL161="Batch",IF(AM161="M",30,IF(AM161="Q",15,7))*AO161)),0),"")</f>
        <v>4</v>
      </c>
      <c r="AU161" s="62">
        <f t="shared" si="35"/>
        <v>20</v>
      </c>
      <c r="AV161" s="62">
        <f t="shared" si="36"/>
        <v>4</v>
      </c>
      <c r="AW161" s="62" t="s">
        <v>260</v>
      </c>
      <c r="AX161" s="62">
        <v>1</v>
      </c>
      <c r="AY161" s="67">
        <f ca="1">IFERROR(TODAY()-VLOOKUP(H161,[4]IDEF!$A$6:$H$1602,8,FALSE),"S/D")</f>
        <v>2003</v>
      </c>
      <c r="AZ161" s="62" t="str">
        <f>IFERROR(VLOOKUP(H161,'[4]Control Producción'!$B$13:$L$406,11,FALSE),"S/C")</f>
        <v>B</v>
      </c>
      <c r="BA161" s="62" t="str">
        <f t="shared" si="37"/>
        <v>VAM</v>
      </c>
      <c r="BB161" s="62" t="str">
        <f>IFERROR(VLOOKUP(I161,[4]Referencias!$A$2:$Z$800,26,FALSE),"")</f>
        <v>Volcán Auca Mahuida</v>
      </c>
      <c r="BC161" s="62"/>
      <c r="BD161" s="125" t="str">
        <f t="shared" si="28"/>
        <v>VAM-52aCY51W</v>
      </c>
    </row>
    <row r="162" spans="1:56" ht="15" customHeight="1" x14ac:dyDescent="0.25">
      <c r="A162" s="62" t="s">
        <v>601</v>
      </c>
      <c r="B162" s="63">
        <v>45261</v>
      </c>
      <c r="C162" s="62" t="s">
        <v>602</v>
      </c>
      <c r="D162" s="62" t="s">
        <v>603</v>
      </c>
      <c r="E162" s="62" t="str">
        <f>IFERROR(VLOOKUP(H162,[4]Referencias!$A$2:$F$671,6,FALSE),"")</f>
        <v>VAM</v>
      </c>
      <c r="F162" s="62">
        <f>IFERROR(VLOOKUP(I162,[4]Referencias!$A$2:$T$800,20,FALSE),"")</f>
        <v>221169</v>
      </c>
      <c r="G162" s="62" t="s">
        <v>604</v>
      </c>
      <c r="H162" s="62" t="s">
        <v>798</v>
      </c>
      <c r="I162" s="62" t="s">
        <v>798</v>
      </c>
      <c r="J162" s="62"/>
      <c r="K162" s="62" t="s">
        <v>605</v>
      </c>
      <c r="L162" s="62" t="str">
        <f>IFERROR(VLOOKUP(M162,[4]Referencias!$X$2:$Y$139,2,FALSE),"")</f>
        <v>Inhibidor de corrosión/Incrustaciones</v>
      </c>
      <c r="M162" s="62" t="s">
        <v>658</v>
      </c>
      <c r="N162" s="62">
        <f>IFERROR(VLOOKUP(M162,[4]Referencias!$K$2:$L$138,2,FALSE),"")</f>
        <v>50695199</v>
      </c>
      <c r="O162" s="62">
        <f>IFERROR(VLOOKUP(I162,'[4]Control Producción'!$B$13:$L$408,4,FALSE),0)</f>
        <v>4.4000000000000004</v>
      </c>
      <c r="P162" s="62">
        <f>IFERROR(VLOOKUP(I162,'[4]Control Producción'!$B$13:$L$408,5,FALSE),0)</f>
        <v>4.2679999999999998</v>
      </c>
      <c r="Q162" s="62">
        <f>IFERROR(VLOOKUP(I162,'[4]Control Producción'!$B$13:$L$408,7,FALSE),0)</f>
        <v>0.13200000000000001</v>
      </c>
      <c r="R162" s="62">
        <f>IFERROR(VLOOKUP(I162,'[4]Control Producción'!$B$13:$L$408,8,FALSE),0)</f>
        <v>404</v>
      </c>
      <c r="S162" s="62">
        <f t="shared" si="29"/>
        <v>5.12</v>
      </c>
      <c r="T162" s="62">
        <v>38800</v>
      </c>
      <c r="U162" s="62" t="s">
        <v>606</v>
      </c>
      <c r="V162" s="62" t="s">
        <v>607</v>
      </c>
      <c r="W162" s="62">
        <f t="shared" si="38"/>
        <v>29</v>
      </c>
      <c r="X162" s="62">
        <f>+_xlfn.IFS(BC162="p",0,AL162="Continua",'CM 4600011377 (Producto)'!$H$13,AL162="Batch",VLOOKUP(BD162,'BATCH Total'!$K$2:$M$600,3,FALSE))</f>
        <v>0</v>
      </c>
      <c r="Y162" s="62">
        <f t="shared" si="30"/>
        <v>148.47999999999999</v>
      </c>
      <c r="Z162" s="64">
        <f>+IFERROR(IF(BC162="P",0,IF(V162="continua",VLOOKUP(BD162,'KPI Aplicaciones'!$A$9:$H$177,6,FALSE),S162*X162)),0)</f>
        <v>0</v>
      </c>
      <c r="AA162" s="64">
        <f t="shared" si="31"/>
        <v>0</v>
      </c>
      <c r="AB162" s="65">
        <v>42837</v>
      </c>
      <c r="AC162" s="62" t="s">
        <v>608</v>
      </c>
      <c r="AD162" s="65">
        <v>42780</v>
      </c>
      <c r="AE162" s="62" t="s">
        <v>799</v>
      </c>
      <c r="AF162" s="62" t="s">
        <v>609</v>
      </c>
      <c r="AG162" s="62"/>
      <c r="AH162" s="62"/>
      <c r="AI162" s="62"/>
      <c r="AJ162" s="62"/>
      <c r="AK162" s="62" t="str">
        <f>IFERROR(VLOOKUP(I162,'[4]Control Producción'!$B$13:$K$406,10,FALSE),"")</f>
        <v>Bombeo Mecánico</v>
      </c>
      <c r="AL162" s="62" t="str">
        <f t="shared" si="39"/>
        <v>Continua</v>
      </c>
      <c r="AM162" s="62" t="s">
        <v>610</v>
      </c>
      <c r="AN162" s="62" t="s">
        <v>611</v>
      </c>
      <c r="AO162" s="62">
        <f>_xlfn.IFS(L162="Inhibidor de corrosión",T162*Q162/1000,L162="Inhibidor de incrustaciones",T162*Q162/1000,L162="Biocida",T162*Q162/1000,L162="Inhibidor de corrosión/incrustaciones",T162*Q162/1000,L162="Inhibidor de parafinas y asfaltenos",T162*P162/1000,L162="Inhibidor de parafinas",T162*P162/1000,L162="Inhibidor de asfaltenos",T162*P162/1000,L162="Reductor de fricción",T162*P162/1000,L162="Encapsulado",0,L162="Inhibidor de hidratos",VLOOKUP(I162,[4]Intermedia!$B$485:$E$502,4,FALSE),L162="Secuestrante de sulfhídrico",VLOOKUP(I162,[4]Intermedia!$B$485:$E$502,4,FALSE))</f>
        <v>5.1215999999999999</v>
      </c>
      <c r="AP162" s="62">
        <f t="shared" si="32"/>
        <v>5.12</v>
      </c>
      <c r="AQ162" s="62">
        <f t="shared" si="33"/>
        <v>20</v>
      </c>
      <c r="AR162" s="62">
        <f t="shared" si="34"/>
        <v>5.12</v>
      </c>
      <c r="AS162" s="66">
        <v>1</v>
      </c>
      <c r="AT162" s="62" cm="1">
        <f t="array" ref="AT162">IFERROR(ROUND(IF(AL162="Continua",AO162*_xlfn.IFS(AS162=100%,1,AS162=20%,5,AS162=50%,2),IF(AL162="Batch",IF(AM162="M",30,IF(AM162="Q",15,7))*AO162)),0),"")</f>
        <v>5</v>
      </c>
      <c r="AU162" s="62">
        <f t="shared" si="35"/>
        <v>20</v>
      </c>
      <c r="AV162" s="62">
        <f t="shared" si="36"/>
        <v>5</v>
      </c>
      <c r="AW162" s="62" t="s">
        <v>260</v>
      </c>
      <c r="AX162" s="62">
        <v>1</v>
      </c>
      <c r="AY162" s="67">
        <f ca="1">IFERROR(TODAY()-VLOOKUP(H162,[4]IDEF!$A$6:$H$1602,8,FALSE),"S/D")</f>
        <v>1779</v>
      </c>
      <c r="AZ162" s="62" t="str">
        <f>IFERROR(VLOOKUP(H162,'[4]Control Producción'!$B$13:$L$406,11,FALSE),"S/C")</f>
        <v>B</v>
      </c>
      <c r="BA162" s="62" t="str">
        <f t="shared" si="37"/>
        <v>VAM</v>
      </c>
      <c r="BB162" s="62" t="str">
        <f>IFERROR(VLOOKUP(I162,[4]Referencias!$A$2:$Z$800,26,FALSE),"")</f>
        <v>Volcán Auca Mahuida</v>
      </c>
      <c r="BC162" s="159" t="s">
        <v>1165</v>
      </c>
      <c r="BD162" s="125" t="str">
        <f t="shared" si="28"/>
        <v>VAM-53(d)[00]aICS400</v>
      </c>
    </row>
    <row r="163" spans="1:56" ht="15" customHeight="1" x14ac:dyDescent="0.25">
      <c r="A163" s="62" t="s">
        <v>601</v>
      </c>
      <c r="B163" s="63">
        <v>45261</v>
      </c>
      <c r="C163" s="62" t="s">
        <v>602</v>
      </c>
      <c r="D163" s="62" t="s">
        <v>603</v>
      </c>
      <c r="E163" s="62" t="str">
        <f>IFERROR(VLOOKUP(H163,[4]Referencias!$A$2:$F$671,6,FALSE),"")</f>
        <v>VAM</v>
      </c>
      <c r="F163" s="62">
        <f>IFERROR(VLOOKUP(I163,[4]Referencias!$A$2:$T$800,20,FALSE),"")</f>
        <v>221169</v>
      </c>
      <c r="G163" s="62" t="s">
        <v>604</v>
      </c>
      <c r="H163" s="62" t="s">
        <v>800</v>
      </c>
      <c r="I163" s="62" t="s">
        <v>800</v>
      </c>
      <c r="J163" s="62"/>
      <c r="K163" s="62" t="s">
        <v>605</v>
      </c>
      <c r="L163" s="62" t="str">
        <f>IFERROR(VLOOKUP(M163,[4]Referencias!$X$2:$Y$139,2,FALSE),"")</f>
        <v>Inhibidor de corrosión</v>
      </c>
      <c r="M163" s="62" t="s">
        <v>59</v>
      </c>
      <c r="N163" s="62">
        <f>IFERROR(VLOOKUP(M163,[4]Referencias!$K$2:$L$138,2,FALSE),"")</f>
        <v>1000232729</v>
      </c>
      <c r="O163" s="62">
        <f>IFERROR(VLOOKUP(I163,'[4]Control Producción'!$B$13:$L$408,4,FALSE),0)</f>
        <v>6</v>
      </c>
      <c r="P163" s="62">
        <f>IFERROR(VLOOKUP(I163,'[4]Control Producción'!$B$13:$L$408,5,FALSE),0)</f>
        <v>2.88</v>
      </c>
      <c r="Q163" s="62">
        <f>IFERROR(VLOOKUP(I163,'[4]Control Producción'!$B$13:$L$408,7,FALSE),0)</f>
        <v>3.12</v>
      </c>
      <c r="R163" s="62">
        <f>IFERROR(VLOOKUP(I163,'[4]Control Producción'!$B$13:$L$408,8,FALSE),0)</f>
        <v>2900</v>
      </c>
      <c r="S163" s="62">
        <f t="shared" si="29"/>
        <v>6.24</v>
      </c>
      <c r="T163" s="62">
        <v>2000</v>
      </c>
      <c r="U163" s="62" t="s">
        <v>606</v>
      </c>
      <c r="V163" s="62" t="s">
        <v>607</v>
      </c>
      <c r="W163" s="62">
        <f t="shared" si="38"/>
        <v>29</v>
      </c>
      <c r="X163" s="62">
        <f>+_xlfn.IFS(BC163="p",0,AL163="Continua",'CM 4600011377 (Producto)'!$H$13,AL163="Batch",VLOOKUP(BD163,'BATCH Total'!$K$2:$M$600,3,FALSE))</f>
        <v>29</v>
      </c>
      <c r="Y163" s="62">
        <f t="shared" si="30"/>
        <v>180.96</v>
      </c>
      <c r="Z163" s="64">
        <f>+IFERROR(IF(BC163="P",0,IF(V163="continua",VLOOKUP(BD163,'KPI Aplicaciones'!$A$9:$H$177,6,FALSE),S163*X163)),0)</f>
        <v>102.03703703703704</v>
      </c>
      <c r="AA163" s="64">
        <f t="shared" si="31"/>
        <v>102.04</v>
      </c>
      <c r="AB163" s="65">
        <v>43186</v>
      </c>
      <c r="AC163" s="62" t="s">
        <v>608</v>
      </c>
      <c r="AD163" s="65">
        <v>44510</v>
      </c>
      <c r="AE163" s="62" t="s">
        <v>801</v>
      </c>
      <c r="AF163" s="62" t="s">
        <v>609</v>
      </c>
      <c r="AG163" s="62"/>
      <c r="AH163" s="62"/>
      <c r="AI163" s="62"/>
      <c r="AJ163" s="62"/>
      <c r="AK163" s="62" t="str">
        <f>IFERROR(VLOOKUP(I163,'[4]Control Producción'!$B$13:$K$406,10,FALSE),"")</f>
        <v>Bombeo Mecánico</v>
      </c>
      <c r="AL163" s="62" t="str">
        <f t="shared" si="39"/>
        <v>Continua</v>
      </c>
      <c r="AM163" s="62" t="s">
        <v>610</v>
      </c>
      <c r="AN163" s="62" t="s">
        <v>611</v>
      </c>
      <c r="AO163" s="62">
        <f>_xlfn.IFS(L163="Inhibidor de corrosión",T163*Q163/1000,L163="Inhibidor de incrustaciones",T163*Q163/1000,L163="Biocida",T163*Q163/1000,L163="Inhibidor de corrosión/incrustaciones",T163*Q163/1000,L163="Inhibidor de parafinas y asfaltenos",T163*P163/1000,L163="Inhibidor de parafinas",T163*P163/1000,L163="Inhibidor de asfaltenos",T163*P163/1000,L163="Reductor de fricción",T163*P163/1000,L163="Encapsulado",0,L163="Inhibidor de hidratos",VLOOKUP(I163,[4]Intermedia!$B$485:$E$502,4,FALSE),L163="Secuestrante de sulfhídrico",VLOOKUP(I163,[4]Intermedia!$B$485:$E$502,4,FALSE))</f>
        <v>6.24</v>
      </c>
      <c r="AP163" s="62">
        <f t="shared" si="32"/>
        <v>6.24</v>
      </c>
      <c r="AQ163" s="62">
        <f t="shared" si="33"/>
        <v>20</v>
      </c>
      <c r="AR163" s="62">
        <f t="shared" si="34"/>
        <v>6.24</v>
      </c>
      <c r="AS163" s="66">
        <v>1</v>
      </c>
      <c r="AT163" s="62" cm="1">
        <f t="array" ref="AT163">IFERROR(ROUND(IF(AL163="Continua",AO163*_xlfn.IFS(AS163=100%,1,AS163=20%,5,AS163=50%,2),IF(AL163="Batch",IF(AM163="M",30,IF(AM163="Q",15,7))*AO163)),0),"")</f>
        <v>6</v>
      </c>
      <c r="AU163" s="62">
        <f t="shared" si="35"/>
        <v>20</v>
      </c>
      <c r="AV163" s="62">
        <f t="shared" si="36"/>
        <v>6</v>
      </c>
      <c r="AW163" s="62" t="s">
        <v>260</v>
      </c>
      <c r="AX163" s="62">
        <v>1</v>
      </c>
      <c r="AY163" s="67">
        <f ca="1">IFERROR(TODAY()-VLOOKUP(H163,[4]IDEF!$A$6:$H$1602,8,FALSE),"S/D")</f>
        <v>1738</v>
      </c>
      <c r="AZ163" s="62" t="str">
        <f>IFERROR(VLOOKUP(H163,'[4]Control Producción'!$B$13:$L$406,11,FALSE),"S/C")</f>
        <v>B</v>
      </c>
      <c r="BA163" s="62" t="str">
        <f t="shared" si="37"/>
        <v>VAM</v>
      </c>
      <c r="BB163" s="62" t="str">
        <f>IFERROR(VLOOKUP(I163,[4]Referencias!$A$2:$Z$800,26,FALSE),"")</f>
        <v>Volcán Auca Mahuida</v>
      </c>
      <c r="BC163" s="62"/>
      <c r="BD163" s="125" t="str">
        <f t="shared" si="28"/>
        <v>VAM-58(d)[00]aCY51W</v>
      </c>
    </row>
    <row r="164" spans="1:56" ht="15" customHeight="1" x14ac:dyDescent="0.25">
      <c r="A164" s="62" t="s">
        <v>601</v>
      </c>
      <c r="B164" s="63">
        <v>45261</v>
      </c>
      <c r="C164" s="62" t="s">
        <v>602</v>
      </c>
      <c r="D164" s="62" t="s">
        <v>603</v>
      </c>
      <c r="E164" s="62" t="str">
        <f>IFERROR(VLOOKUP(H164,[4]Referencias!$A$2:$F$671,6,FALSE),"")</f>
        <v>VAM</v>
      </c>
      <c r="F164" s="62">
        <f>IFERROR(VLOOKUP(I164,[4]Referencias!$A$2:$T$800,20,FALSE),"")</f>
        <v>221169</v>
      </c>
      <c r="G164" s="62" t="s">
        <v>604</v>
      </c>
      <c r="H164" s="62" t="s">
        <v>802</v>
      </c>
      <c r="I164" s="62" t="s">
        <v>802</v>
      </c>
      <c r="J164" s="62"/>
      <c r="K164" s="62" t="s">
        <v>605</v>
      </c>
      <c r="L164" s="62" t="str">
        <f>IFERROR(VLOOKUP(M164,[4]Referencias!$X$2:$Y$139,2,FALSE),"")</f>
        <v>Inhibidor de corrosión/Incrustaciones</v>
      </c>
      <c r="M164" s="62" t="s">
        <v>658</v>
      </c>
      <c r="N164" s="62">
        <f>IFERROR(VLOOKUP(M164,[4]Referencias!$K$2:$L$138,2,FALSE),"")</f>
        <v>50695199</v>
      </c>
      <c r="O164" s="62">
        <f>IFERROR(VLOOKUP(I164,'[4]Control Producción'!$B$13:$L$408,4,FALSE),0)</f>
        <v>18</v>
      </c>
      <c r="P164" s="62">
        <f>IFERROR(VLOOKUP(I164,'[4]Control Producción'!$B$13:$L$408,5,FALSE),0)</f>
        <v>5.4</v>
      </c>
      <c r="Q164" s="62">
        <f>IFERROR(VLOOKUP(I164,'[4]Control Producción'!$B$13:$L$408,7,FALSE),0)</f>
        <v>12.6</v>
      </c>
      <c r="R164" s="62">
        <f>IFERROR(VLOOKUP(I164,'[4]Control Producción'!$B$13:$L$408,8,FALSE),0)</f>
        <v>847</v>
      </c>
      <c r="S164" s="62">
        <f t="shared" si="29"/>
        <v>5.63</v>
      </c>
      <c r="T164" s="62">
        <v>447</v>
      </c>
      <c r="U164" s="62" t="s">
        <v>606</v>
      </c>
      <c r="V164" s="62" t="s">
        <v>607</v>
      </c>
      <c r="W164" s="62">
        <f t="shared" si="38"/>
        <v>29</v>
      </c>
      <c r="X164" s="62">
        <f>+_xlfn.IFS(BC164="p",0,AL164="Continua",'CM 4600011377 (Producto)'!$H$13,AL164="Batch",VLOOKUP(BD164,'BATCH Total'!$K$2:$M$600,3,FALSE))</f>
        <v>0</v>
      </c>
      <c r="Y164" s="62">
        <f t="shared" si="30"/>
        <v>163.27000000000001</v>
      </c>
      <c r="Z164" s="64">
        <f>+IFERROR(IF(BC164="P",0,IF(V164="continua",VLOOKUP(BD164,'KPI Aplicaciones'!$A$9:$H$177,6,FALSE),S164*X164)),0)</f>
        <v>0</v>
      </c>
      <c r="AA164" s="64">
        <f t="shared" si="31"/>
        <v>0</v>
      </c>
      <c r="AB164" s="65">
        <v>43361</v>
      </c>
      <c r="AC164" s="62" t="s">
        <v>608</v>
      </c>
      <c r="AD164" s="65">
        <v>44971</v>
      </c>
      <c r="AE164" s="62" t="s">
        <v>987</v>
      </c>
      <c r="AF164" s="62" t="s">
        <v>988</v>
      </c>
      <c r="AG164" s="62"/>
      <c r="AH164" s="62"/>
      <c r="AI164" s="62"/>
      <c r="AJ164" s="62"/>
      <c r="AK164" s="62" t="str">
        <f>IFERROR(VLOOKUP(I164,'[4]Control Producción'!$B$13:$K$406,10,FALSE),"")</f>
        <v>Bombeo Mecánico</v>
      </c>
      <c r="AL164" s="62" t="str">
        <f t="shared" si="39"/>
        <v>Continua</v>
      </c>
      <c r="AM164" s="62" t="s">
        <v>610</v>
      </c>
      <c r="AN164" s="62" t="s">
        <v>611</v>
      </c>
      <c r="AO164" s="62">
        <f>_xlfn.IFS(L164="Inhibidor de corrosión",T164*Q164/1000,L164="Inhibidor de incrustaciones",T164*Q164/1000,L164="Biocida",T164*Q164/1000,L164="Inhibidor de corrosión/incrustaciones",T164*Q164/1000,L164="Inhibidor de parafinas y asfaltenos",T164*P164/1000,L164="Inhibidor de parafinas",T164*P164/1000,L164="Inhibidor de asfaltenos",T164*P164/1000,L164="Reductor de fricción",T164*P164/1000,L164="Encapsulado",0,L164="Inhibidor de hidratos",VLOOKUP(I164,[4]Intermedia!$B$485:$E$502,4,FALSE),L164="Secuestrante de sulfhídrico",VLOOKUP(I164,[4]Intermedia!$B$485:$E$502,4,FALSE))</f>
        <v>5.6322000000000001</v>
      </c>
      <c r="AP164" s="62">
        <f t="shared" si="32"/>
        <v>5.63</v>
      </c>
      <c r="AQ164" s="62">
        <f t="shared" si="33"/>
        <v>20</v>
      </c>
      <c r="AR164" s="62">
        <f t="shared" si="34"/>
        <v>5.63</v>
      </c>
      <c r="AS164" s="66">
        <v>1</v>
      </c>
      <c r="AT164" s="62" cm="1">
        <f t="array" ref="AT164">IFERROR(ROUND(IF(AL164="Continua",AO164*_xlfn.IFS(AS164=100%,1,AS164=20%,5,AS164=50%,2),IF(AL164="Batch",IF(AM164="M",30,IF(AM164="Q",15,7))*AO164)),0),"")</f>
        <v>6</v>
      </c>
      <c r="AU164" s="62">
        <f t="shared" si="35"/>
        <v>20</v>
      </c>
      <c r="AV164" s="62">
        <f t="shared" si="36"/>
        <v>6</v>
      </c>
      <c r="AW164" s="62" t="s">
        <v>260</v>
      </c>
      <c r="AX164" s="62">
        <v>1</v>
      </c>
      <c r="AY164" s="67">
        <f ca="1">IFERROR(TODAY()-VLOOKUP(H164,[4]IDEF!$A$6:$H$1602,8,FALSE),"S/D")</f>
        <v>1692</v>
      </c>
      <c r="AZ164" s="62" t="str">
        <f>IFERROR(VLOOKUP(H164,'[4]Control Producción'!$B$13:$L$406,11,FALSE),"S/C")</f>
        <v>B</v>
      </c>
      <c r="BA164" s="62" t="str">
        <f t="shared" si="37"/>
        <v>VAM</v>
      </c>
      <c r="BB164" s="62" t="str">
        <f>IFERROR(VLOOKUP(I164,[4]Referencias!$A$2:$Z$800,26,FALSE),"")</f>
        <v>Volcán Auca Mahuida</v>
      </c>
      <c r="BC164" s="159" t="s">
        <v>1165</v>
      </c>
      <c r="BD164" s="125" t="str">
        <f t="shared" si="28"/>
        <v>VAM-59(d)[00]aICS400</v>
      </c>
    </row>
    <row r="165" spans="1:56" ht="15" customHeight="1" x14ac:dyDescent="0.25">
      <c r="A165" s="62" t="s">
        <v>601</v>
      </c>
      <c r="B165" s="63">
        <v>45261</v>
      </c>
      <c r="C165" s="62" t="s">
        <v>602</v>
      </c>
      <c r="D165" s="62" t="s">
        <v>603</v>
      </c>
      <c r="E165" s="62" t="str">
        <f>IFERROR(VLOOKUP(H165,[4]Referencias!$A$2:$F$671,6,FALSE),"")</f>
        <v>VAM</v>
      </c>
      <c r="F165" s="62">
        <f>IFERROR(VLOOKUP(I165,[4]Referencias!$A$2:$T$800,20,FALSE),"")</f>
        <v>221169</v>
      </c>
      <c r="G165" s="62" t="s">
        <v>616</v>
      </c>
      <c r="H165" s="62" t="s">
        <v>795</v>
      </c>
      <c r="I165" s="62" t="s">
        <v>795</v>
      </c>
      <c r="J165" s="62"/>
      <c r="K165" s="62" t="s">
        <v>618</v>
      </c>
      <c r="L165" s="62" t="str">
        <f>IFERROR(VLOOKUP(M165,[4]Referencias!$X$2:$Y$139,2,FALSE),"")</f>
        <v>Inhibidor de parafinas</v>
      </c>
      <c r="M165" s="62" t="s">
        <v>637</v>
      </c>
      <c r="N165" s="62">
        <f>IFERROR(VLOOKUP(M165,[4]Referencias!$K$2:$L$138,2,FALSE),"")</f>
        <v>1000518676</v>
      </c>
      <c r="O165" s="62">
        <f>IFERROR(VLOOKUP(I165,'[4]Control Producción'!$B$13:$L$408,4,FALSE),0)</f>
        <v>27.5</v>
      </c>
      <c r="P165" s="62">
        <f>IFERROR(VLOOKUP(I165,'[4]Control Producción'!$B$13:$L$408,5,FALSE),0)</f>
        <v>17.600000000000001</v>
      </c>
      <c r="Q165" s="62">
        <f>IFERROR(VLOOKUP(I165,'[4]Control Producción'!$B$13:$L$408,7,FALSE),0)</f>
        <v>9.9</v>
      </c>
      <c r="R165" s="62">
        <f>IFERROR(VLOOKUP(I165,'[4]Control Producción'!$B$13:$L$408,8,FALSE),0)</f>
        <v>780</v>
      </c>
      <c r="S165" s="62">
        <f t="shared" si="29"/>
        <v>13.73</v>
      </c>
      <c r="T165" s="62">
        <v>780</v>
      </c>
      <c r="U165" s="62" t="s">
        <v>632</v>
      </c>
      <c r="V165" s="62" t="s">
        <v>607</v>
      </c>
      <c r="W165" s="62">
        <f t="shared" si="38"/>
        <v>29</v>
      </c>
      <c r="X165" s="62">
        <f>+_xlfn.IFS(BC165="p",0,AL165="Continua",'CM 4600011377 (Producto)'!$H$13,AL165="Batch",VLOOKUP(BD165,'BATCH Total'!$K$2:$M$600,3,FALSE))</f>
        <v>29</v>
      </c>
      <c r="Y165" s="62">
        <f t="shared" si="30"/>
        <v>398.17</v>
      </c>
      <c r="Z165" s="64">
        <f>+IFERROR(IF(BC165="P",0,IF(V165="continua",VLOOKUP(BD165,'KPI Aplicaciones'!$A$9:$H$177,6,FALSE),S165*X165)),0)</f>
        <v>430.32258064516128</v>
      </c>
      <c r="AA165" s="64">
        <f t="shared" si="31"/>
        <v>430.32</v>
      </c>
      <c r="AB165" s="65">
        <v>43707</v>
      </c>
      <c r="AC165" s="62" t="s">
        <v>608</v>
      </c>
      <c r="AD165" s="65">
        <v>45076</v>
      </c>
      <c r="AE165" s="62" t="s">
        <v>1153</v>
      </c>
      <c r="AF165" s="62" t="s">
        <v>609</v>
      </c>
      <c r="AG165" s="62"/>
      <c r="AH165" s="62"/>
      <c r="AI165" s="62"/>
      <c r="AJ165" s="62"/>
      <c r="AK165" s="62" t="str">
        <f>IFERROR(VLOOKUP(I165,'[4]Control Producción'!$B$13:$K$406,10,FALSE),"")</f>
        <v>Bombeo Mecánico</v>
      </c>
      <c r="AL165" s="62" t="str">
        <f t="shared" si="39"/>
        <v>Continua</v>
      </c>
      <c r="AM165" s="62" t="s">
        <v>610</v>
      </c>
      <c r="AN165" s="62" t="s">
        <v>622</v>
      </c>
      <c r="AO165" s="62">
        <f>_xlfn.IFS(L165="Inhibidor de corrosión",T165*Q165/1000,L165="Inhibidor de incrustaciones",T165*Q165/1000,L165="Biocida",T165*Q165/1000,L165="Inhibidor de corrosión/incrustaciones",T165*Q165/1000,L165="Inhibidor de parafinas y asfaltenos",T165*P165/1000,L165="Inhibidor de parafinas",T165*P165/1000,L165="Inhibidor de asfaltenos",T165*P165/1000,L165="Reductor de fricción",T165*P165/1000,L165="Encapsulado",0,L165="Inhibidor de hidratos",VLOOKUP(I165,[4]Intermedia!$B$485:$E$502,4,FALSE),L165="Secuestrante de sulfhídrico",VLOOKUP(I165,[4]Intermedia!$B$485:$E$502,4,FALSE))</f>
        <v>13.728000000000002</v>
      </c>
      <c r="AP165" s="62">
        <f t="shared" si="32"/>
        <v>13.73</v>
      </c>
      <c r="AQ165" s="62">
        <f t="shared" si="33"/>
        <v>20</v>
      </c>
      <c r="AR165" s="62">
        <f t="shared" si="34"/>
        <v>13.73</v>
      </c>
      <c r="AS165" s="66">
        <v>1</v>
      </c>
      <c r="AT165" s="62" cm="1">
        <f t="array" ref="AT165">IFERROR(ROUND(IF(AL165="Continua",AO165*_xlfn.IFS(AS165=100%,1,AS165=20%,5,AS165=50%,2),IF(AL165="Batch",IF(AM165="M",30,IF(AM165="Q",15,7))*AO165)),0),"")</f>
        <v>14</v>
      </c>
      <c r="AU165" s="62">
        <f t="shared" si="35"/>
        <v>20</v>
      </c>
      <c r="AV165" s="62">
        <f t="shared" si="36"/>
        <v>14</v>
      </c>
      <c r="AW165" s="62" t="s">
        <v>260</v>
      </c>
      <c r="AX165" s="62">
        <v>1</v>
      </c>
      <c r="AY165" s="67">
        <f ca="1">IFERROR(TODAY()-VLOOKUP(H165,[4]IDEF!$A$6:$H$1602,8,FALSE),"S/D")</f>
        <v>1660</v>
      </c>
      <c r="AZ165" s="62" t="str">
        <f>IFERROR(VLOOKUP(H165,'[4]Control Producción'!$B$13:$L$406,11,FALSE),"S/C")</f>
        <v>A</v>
      </c>
      <c r="BA165" s="62" t="str">
        <f t="shared" si="37"/>
        <v>VAM</v>
      </c>
      <c r="BB165" s="62" t="str">
        <f>IFERROR(VLOOKUP(I165,[4]Referencias!$A$2:$Z$800,26,FALSE),"")</f>
        <v>Volcán Auca Mahuida</v>
      </c>
      <c r="BC165" s="62"/>
      <c r="BD165" s="125" t="str">
        <f t="shared" si="28"/>
        <v>VAM-66aIPB650</v>
      </c>
    </row>
    <row r="166" spans="1:56" ht="15" customHeight="1" x14ac:dyDescent="0.25">
      <c r="A166" s="62" t="s">
        <v>601</v>
      </c>
      <c r="B166" s="63">
        <v>45261</v>
      </c>
      <c r="C166" s="62" t="s">
        <v>602</v>
      </c>
      <c r="D166" s="62" t="s">
        <v>603</v>
      </c>
      <c r="E166" s="62" t="str">
        <f>IFERROR(VLOOKUP(H166,[4]Referencias!$A$2:$F$671,6,FALSE),"")</f>
        <v>VAM</v>
      </c>
      <c r="F166" s="62">
        <f>IFERROR(VLOOKUP(I166,[4]Referencias!$A$2:$T$800,20,FALSE),"")</f>
        <v>221169</v>
      </c>
      <c r="G166" s="62" t="s">
        <v>604</v>
      </c>
      <c r="H166" s="62" t="s">
        <v>803</v>
      </c>
      <c r="I166" s="62" t="s">
        <v>803</v>
      </c>
      <c r="J166" s="62"/>
      <c r="K166" s="62" t="s">
        <v>605</v>
      </c>
      <c r="L166" s="62" t="str">
        <f>IFERROR(VLOOKUP(M166,[4]Referencias!$X$2:$Y$139,2,FALSE),"")</f>
        <v>Inhibidor de corrosión/Incrustaciones</v>
      </c>
      <c r="M166" s="62" t="s">
        <v>658</v>
      </c>
      <c r="N166" s="62">
        <f>IFERROR(VLOOKUP(M166,[4]Referencias!$K$2:$L$138,2,FALSE),"")</f>
        <v>50695199</v>
      </c>
      <c r="O166" s="62">
        <f>IFERROR(VLOOKUP(I166,'[4]Control Producción'!$B$13:$L$408,4,FALSE),0)</f>
        <v>0</v>
      </c>
      <c r="P166" s="62">
        <f>IFERROR(VLOOKUP(I166,'[4]Control Producción'!$B$13:$L$408,5,FALSE),0)</f>
        <v>0</v>
      </c>
      <c r="Q166" s="62">
        <f>IFERROR(VLOOKUP(I166,'[4]Control Producción'!$B$13:$L$408,7,FALSE),0)</f>
        <v>0</v>
      </c>
      <c r="R166" s="62">
        <f>IFERROR(VLOOKUP(I166,'[4]Control Producción'!$B$13:$L$408,8,FALSE),0)</f>
        <v>0</v>
      </c>
      <c r="S166" s="62">
        <f t="shared" si="29"/>
        <v>0</v>
      </c>
      <c r="T166" s="62">
        <v>9500</v>
      </c>
      <c r="U166" s="62" t="s">
        <v>606</v>
      </c>
      <c r="V166" s="62" t="s">
        <v>607</v>
      </c>
      <c r="W166" s="62">
        <f t="shared" si="38"/>
        <v>29</v>
      </c>
      <c r="X166" s="62">
        <f>+_xlfn.IFS(BC166="p",0,AL166="Continua",'CM 4600011377 (Producto)'!$H$13,AL166="Batch",VLOOKUP(BD166,'BATCH Total'!$K$2:$M$600,3,FALSE))</f>
        <v>0</v>
      </c>
      <c r="Y166" s="62">
        <f t="shared" si="30"/>
        <v>0</v>
      </c>
      <c r="Z166" s="64">
        <f>+IFERROR(IF(BC166="P",0,IF(V166="continua",VLOOKUP(BD166,'KPI Aplicaciones'!$A$9:$H$177,6,FALSE),S166*X166)),0)</f>
        <v>0</v>
      </c>
      <c r="AA166" s="64" t="str">
        <f t="shared" si="31"/>
        <v/>
      </c>
      <c r="AB166" s="65">
        <v>43362</v>
      </c>
      <c r="AC166" s="62" t="s">
        <v>608</v>
      </c>
      <c r="AD166" s="65">
        <v>44539</v>
      </c>
      <c r="AE166" s="62" t="s">
        <v>804</v>
      </c>
      <c r="AF166" s="62" t="s">
        <v>609</v>
      </c>
      <c r="AG166" s="62"/>
      <c r="AH166" s="62"/>
      <c r="AI166" s="62"/>
      <c r="AJ166" s="62"/>
      <c r="AK166" s="62" t="str">
        <f>IFERROR(VLOOKUP(I166,'[4]Control Producción'!$B$13:$K$406,10,FALSE),"")</f>
        <v/>
      </c>
      <c r="AL166" s="62" t="str">
        <f t="shared" si="39"/>
        <v>Continua</v>
      </c>
      <c r="AM166" s="62" t="s">
        <v>610</v>
      </c>
      <c r="AN166" s="62" t="s">
        <v>611</v>
      </c>
      <c r="AO166" s="62">
        <f>_xlfn.IFS(L166="Inhibidor de corrosión",T166*Q166/1000,L166="Inhibidor de incrustaciones",T166*Q166/1000,L166="Biocida",T166*Q166/1000,L166="Inhibidor de corrosión/incrustaciones",T166*Q166/1000,L166="Inhibidor de parafinas y asfaltenos",T166*P166/1000,L166="Inhibidor de parafinas",T166*P166/1000,L166="Inhibidor de asfaltenos",T166*P166/1000,L166="Reductor de fricción",T166*P166/1000,L166="Encapsulado",0,L166="Inhibidor de hidratos",VLOOKUP(I166,[4]Intermedia!$B$485:$E$502,4,FALSE),L166="Secuestrante de sulfhídrico",VLOOKUP(I166,[4]Intermedia!$B$485:$E$502,4,FALSE))</f>
        <v>0</v>
      </c>
      <c r="AP166" s="62">
        <f t="shared" si="32"/>
        <v>0</v>
      </c>
      <c r="AQ166" s="62">
        <f t="shared" si="33"/>
        <v>20</v>
      </c>
      <c r="AR166" s="62">
        <f t="shared" si="34"/>
        <v>0</v>
      </c>
      <c r="AS166" s="66">
        <v>0.5</v>
      </c>
      <c r="AT166" s="62" cm="1">
        <f t="array" ref="AT166">IFERROR(ROUND(IF(AL166="Continua",AO166*_xlfn.IFS(AS166=100%,1,AS166=20%,5,AS166=50%,2),IF(AL166="Batch",IF(AM166="M",30,IF(AM166="Q",15,7))*AO166)),0),"")</f>
        <v>0</v>
      </c>
      <c r="AU166" s="62">
        <f t="shared" si="35"/>
        <v>20</v>
      </c>
      <c r="AV166" s="62">
        <f t="shared" si="36"/>
        <v>0</v>
      </c>
      <c r="AW166" s="62" t="s">
        <v>260</v>
      </c>
      <c r="AX166" s="62">
        <v>1</v>
      </c>
      <c r="AY166" s="67">
        <f ca="1">IFERROR(TODAY()-VLOOKUP(H166,[4]IDEF!$A$6:$H$1602,8,FALSE),"S/D")</f>
        <v>1634</v>
      </c>
      <c r="AZ166" s="62" t="str">
        <f>IFERROR(VLOOKUP(H166,'[4]Control Producción'!$B$13:$L$406,11,FALSE),"S/C")</f>
        <v>S/C</v>
      </c>
      <c r="BA166" s="62" t="str">
        <f t="shared" si="37"/>
        <v>VAM</v>
      </c>
      <c r="BB166" s="62" t="str">
        <f>IFERROR(VLOOKUP(I166,[4]Referencias!$A$2:$Z$800,26,FALSE),"")</f>
        <v>Volcán Auca Mahuida</v>
      </c>
      <c r="BC166" s="159" t="s">
        <v>1165</v>
      </c>
      <c r="BD166" s="125" t="str">
        <f t="shared" si="28"/>
        <v>VAM-70[00]aICS400</v>
      </c>
    </row>
    <row r="167" spans="1:56" ht="15" customHeight="1" x14ac:dyDescent="0.25">
      <c r="A167" s="62" t="s">
        <v>601</v>
      </c>
      <c r="B167" s="63">
        <v>45261</v>
      </c>
      <c r="C167" s="62" t="s">
        <v>602</v>
      </c>
      <c r="D167" s="62" t="s">
        <v>603</v>
      </c>
      <c r="E167" s="62" t="str">
        <f>IFERROR(VLOOKUP(H167,[4]Referencias!$A$2:$F$671,6,FALSE),"")</f>
        <v>VAM</v>
      </c>
      <c r="F167" s="62">
        <f>IFERROR(VLOOKUP(I167,[4]Referencias!$A$2:$T$800,20,FALSE),"")</f>
        <v>221169</v>
      </c>
      <c r="G167" s="62" t="s">
        <v>604</v>
      </c>
      <c r="H167" s="62" t="s">
        <v>266</v>
      </c>
      <c r="I167" s="62" t="s">
        <v>266</v>
      </c>
      <c r="J167" s="62"/>
      <c r="K167" s="62" t="s">
        <v>605</v>
      </c>
      <c r="L167" s="62" t="str">
        <f>IFERROR(VLOOKUP(M167,[4]Referencias!$X$2:$Y$139,2,FALSE),"")</f>
        <v>Inhibidor de corrosión/Incrustaciones</v>
      </c>
      <c r="M167" s="62" t="s">
        <v>658</v>
      </c>
      <c r="N167" s="62">
        <f>IFERROR(VLOOKUP(M167,[4]Referencias!$K$2:$L$138,2,FALSE),"")</f>
        <v>50695199</v>
      </c>
      <c r="O167" s="62">
        <f>IFERROR(VLOOKUP(I167,'[4]Control Producción'!$B$13:$L$408,4,FALSE),0)</f>
        <v>14.3</v>
      </c>
      <c r="P167" s="62">
        <f>IFERROR(VLOOKUP(I167,'[4]Control Producción'!$B$13:$L$408,5,FALSE),0)</f>
        <v>9.4380000000000006</v>
      </c>
      <c r="Q167" s="62">
        <f>IFERROR(VLOOKUP(I167,'[4]Control Producción'!$B$13:$L$408,7,FALSE),0)</f>
        <v>4.8620000000000001</v>
      </c>
      <c r="R167" s="62">
        <f>IFERROR(VLOOKUP(I167,'[4]Control Producción'!$B$13:$L$408,8,FALSE),0)</f>
        <v>524</v>
      </c>
      <c r="S167" s="62">
        <f t="shared" si="29"/>
        <v>8.02</v>
      </c>
      <c r="T167" s="62">
        <v>1650</v>
      </c>
      <c r="U167" s="62" t="s">
        <v>606</v>
      </c>
      <c r="V167" s="62" t="s">
        <v>607</v>
      </c>
      <c r="W167" s="62">
        <f t="shared" si="38"/>
        <v>29</v>
      </c>
      <c r="X167" s="62">
        <f>+_xlfn.IFS(BC167="p",0,AL167="Continua",'CM 4600011377 (Producto)'!$H$13,AL167="Batch",VLOOKUP(BD167,'BATCH Total'!$K$2:$M$600,3,FALSE))</f>
        <v>0</v>
      </c>
      <c r="Y167" s="62">
        <f t="shared" si="30"/>
        <v>232.57999999999998</v>
      </c>
      <c r="Z167" s="64">
        <f>+IFERROR(IF(BC167="P",0,IF(V167="continua",VLOOKUP(BD167,'KPI Aplicaciones'!$A$9:$H$177,6,FALSE),S167*X167)),0)</f>
        <v>0</v>
      </c>
      <c r="AA167" s="64">
        <f t="shared" si="31"/>
        <v>0</v>
      </c>
      <c r="AB167" s="65">
        <v>43206</v>
      </c>
      <c r="AC167" s="62" t="s">
        <v>608</v>
      </c>
      <c r="AD167" s="65">
        <v>43748</v>
      </c>
      <c r="AE167" s="62" t="s">
        <v>805</v>
      </c>
      <c r="AF167" s="62" t="s">
        <v>609</v>
      </c>
      <c r="AG167" s="62"/>
      <c r="AH167" s="62"/>
      <c r="AI167" s="62"/>
      <c r="AJ167" s="62"/>
      <c r="AK167" s="62" t="str">
        <f>IFERROR(VLOOKUP(I167,'[4]Control Producción'!$B$13:$K$406,10,FALSE),"")</f>
        <v>Bombeo Mecánico</v>
      </c>
      <c r="AL167" s="62" t="str">
        <f t="shared" si="39"/>
        <v>Continua</v>
      </c>
      <c r="AM167" s="62" t="s">
        <v>610</v>
      </c>
      <c r="AN167" s="62" t="s">
        <v>611</v>
      </c>
      <c r="AO167" s="62">
        <f>_xlfn.IFS(L167="Inhibidor de corrosión",T167*Q167/1000,L167="Inhibidor de incrustaciones",T167*Q167/1000,L167="Biocida",T167*Q167/1000,L167="Inhibidor de corrosión/incrustaciones",T167*Q167/1000,L167="Inhibidor de parafinas y asfaltenos",T167*P167/1000,L167="Inhibidor de parafinas",T167*P167/1000,L167="Inhibidor de asfaltenos",T167*P167/1000,L167="Reductor de fricción",T167*P167/1000,L167="Encapsulado",0,L167="Inhibidor de hidratos",VLOOKUP(I167,[4]Intermedia!$B$485:$E$502,4,FALSE),L167="Secuestrante de sulfhídrico",VLOOKUP(I167,[4]Intermedia!$B$485:$E$502,4,FALSE))</f>
        <v>8.0222999999999995</v>
      </c>
      <c r="AP167" s="62">
        <f t="shared" si="32"/>
        <v>8.02</v>
      </c>
      <c r="AQ167" s="62">
        <f t="shared" si="33"/>
        <v>20</v>
      </c>
      <c r="AR167" s="62">
        <f t="shared" si="34"/>
        <v>8.02</v>
      </c>
      <c r="AS167" s="66">
        <v>1</v>
      </c>
      <c r="AT167" s="62" cm="1">
        <f t="array" ref="AT167">IFERROR(ROUND(IF(AL167="Continua",AO167*_xlfn.IFS(AS167=100%,1,AS167=20%,5,AS167=50%,2),IF(AL167="Batch",IF(AM167="M",30,IF(AM167="Q",15,7))*AO167)),0),"")</f>
        <v>8</v>
      </c>
      <c r="AU167" s="62">
        <f t="shared" si="35"/>
        <v>20</v>
      </c>
      <c r="AV167" s="62">
        <f t="shared" si="36"/>
        <v>8</v>
      </c>
      <c r="AW167" s="62" t="s">
        <v>260</v>
      </c>
      <c r="AX167" s="62">
        <v>1</v>
      </c>
      <c r="AY167" s="67">
        <f ca="1">IFERROR(TODAY()-VLOOKUP(H167,[4]IDEF!$A$6:$H$1602,8,FALSE),"S/D")</f>
        <v>1541</v>
      </c>
      <c r="AZ167" s="62" t="str">
        <f>IFERROR(VLOOKUP(H167,'[4]Control Producción'!$B$13:$L$406,11,FALSE),"S/C")</f>
        <v>A</v>
      </c>
      <c r="BA167" s="62" t="str">
        <f t="shared" si="37"/>
        <v>VAM</v>
      </c>
      <c r="BB167" s="62" t="str">
        <f>IFERROR(VLOOKUP(I167,[4]Referencias!$A$2:$Z$800,26,FALSE),"")</f>
        <v>Volcán Auca Mahuida</v>
      </c>
      <c r="BC167" s="159" t="s">
        <v>981</v>
      </c>
      <c r="BD167" s="125" t="str">
        <f t="shared" si="28"/>
        <v>VAM-73(d)[00]aICS400</v>
      </c>
    </row>
    <row r="168" spans="1:56" ht="15" customHeight="1" x14ac:dyDescent="0.25">
      <c r="A168" s="62" t="s">
        <v>601</v>
      </c>
      <c r="B168" s="63">
        <v>45261</v>
      </c>
      <c r="C168" s="62" t="s">
        <v>602</v>
      </c>
      <c r="D168" s="62" t="s">
        <v>603</v>
      </c>
      <c r="E168" s="62" t="str">
        <f>IFERROR(VLOOKUP(H168,[4]Referencias!$A$2:$F$671,6,FALSE),"")</f>
        <v>VAM</v>
      </c>
      <c r="F168" s="62">
        <f>IFERROR(VLOOKUP(I168,[4]Referencias!$A$2:$T$800,20,FALSE),"")</f>
        <v>221169</v>
      </c>
      <c r="G168" s="62" t="s">
        <v>604</v>
      </c>
      <c r="H168" s="62" t="s">
        <v>806</v>
      </c>
      <c r="I168" s="62" t="s">
        <v>806</v>
      </c>
      <c r="J168" s="62"/>
      <c r="K168" s="62" t="s">
        <v>605</v>
      </c>
      <c r="L168" s="62" t="str">
        <f>IFERROR(VLOOKUP(M168,[4]Referencias!$X$2:$Y$139,2,FALSE),"")</f>
        <v>Inhibidor de corrosión/Incrustaciones</v>
      </c>
      <c r="M168" s="62" t="s">
        <v>658</v>
      </c>
      <c r="N168" s="62">
        <f>IFERROR(VLOOKUP(M168,[4]Referencias!$K$2:$L$138,2,FALSE),"")</f>
        <v>50695199</v>
      </c>
      <c r="O168" s="62">
        <f>IFERROR(VLOOKUP(I168,'[4]Control Producción'!$B$13:$L$408,4,FALSE),0)</f>
        <v>15.6</v>
      </c>
      <c r="P168" s="62">
        <f>IFERROR(VLOOKUP(I168,'[4]Control Producción'!$B$13:$L$408,5,FALSE),0)</f>
        <v>14.507999999999999</v>
      </c>
      <c r="Q168" s="62">
        <f>IFERROR(VLOOKUP(I168,'[4]Control Producción'!$B$13:$L$408,7,FALSE),0)</f>
        <v>1.0920000000000001</v>
      </c>
      <c r="R168" s="62">
        <f>IFERROR(VLOOKUP(I168,'[4]Control Producción'!$B$13:$L$408,8,FALSE),0)</f>
        <v>546</v>
      </c>
      <c r="S168" s="62">
        <f t="shared" si="29"/>
        <v>7.64</v>
      </c>
      <c r="T168" s="62">
        <v>7000</v>
      </c>
      <c r="U168" s="62" t="s">
        <v>606</v>
      </c>
      <c r="V168" s="62" t="s">
        <v>607</v>
      </c>
      <c r="W168" s="62">
        <f t="shared" si="38"/>
        <v>29</v>
      </c>
      <c r="X168" s="62">
        <f>+_xlfn.IFS(BC168="p",0,AL168="Continua",'CM 4600011377 (Producto)'!$H$13,AL168="Batch",VLOOKUP(BD168,'BATCH Total'!$K$2:$M$600,3,FALSE))</f>
        <v>29</v>
      </c>
      <c r="Y168" s="62">
        <f t="shared" si="30"/>
        <v>221.56</v>
      </c>
      <c r="Z168" s="64">
        <f>+IFERROR(IF(BC168="P",0,IF(V168="continua",VLOOKUP(BD168,'KPI Aplicaciones'!$A$9:$H$177,6,FALSE),S168*X168)),0)</f>
        <v>233.87096774193549</v>
      </c>
      <c r="AA168" s="64">
        <f t="shared" si="31"/>
        <v>233.87</v>
      </c>
      <c r="AB168" s="65">
        <v>43473</v>
      </c>
      <c r="AC168" s="62" t="s">
        <v>608</v>
      </c>
      <c r="AD168" s="65">
        <v>44875</v>
      </c>
      <c r="AE168" s="62" t="s">
        <v>807</v>
      </c>
      <c r="AF168" s="62" t="s">
        <v>988</v>
      </c>
      <c r="AG168" s="62"/>
      <c r="AH168" s="62"/>
      <c r="AI168" s="62"/>
      <c r="AJ168" s="62"/>
      <c r="AK168" s="62" t="str">
        <f>IFERROR(VLOOKUP(I168,'[4]Control Producción'!$B$13:$K$406,10,FALSE),"")</f>
        <v>Bombeo Mecánico</v>
      </c>
      <c r="AL168" s="62" t="str">
        <f t="shared" si="39"/>
        <v>Continua</v>
      </c>
      <c r="AM168" s="62" t="s">
        <v>610</v>
      </c>
      <c r="AN168" s="62" t="s">
        <v>611</v>
      </c>
      <c r="AO168" s="62">
        <f>_xlfn.IFS(L168="Inhibidor de corrosión",T168*Q168/1000,L168="Inhibidor de incrustaciones",T168*Q168/1000,L168="Biocida",T168*Q168/1000,L168="Inhibidor de corrosión/incrustaciones",T168*Q168/1000,L168="Inhibidor de parafinas y asfaltenos",T168*P168/1000,L168="Inhibidor de parafinas",T168*P168/1000,L168="Inhibidor de asfaltenos",T168*P168/1000,L168="Reductor de fricción",T168*P168/1000,L168="Encapsulado",0,L168="Inhibidor de hidratos",VLOOKUP(I168,[4]Intermedia!$B$485:$E$502,4,FALSE),L168="Secuestrante de sulfhídrico",VLOOKUP(I168,[4]Intermedia!$B$485:$E$502,4,FALSE))</f>
        <v>7.644000000000001</v>
      </c>
      <c r="AP168" s="62">
        <f t="shared" si="32"/>
        <v>7.64</v>
      </c>
      <c r="AQ168" s="62">
        <f t="shared" si="33"/>
        <v>20</v>
      </c>
      <c r="AR168" s="62">
        <f t="shared" si="34"/>
        <v>7.64</v>
      </c>
      <c r="AS168" s="66">
        <v>1</v>
      </c>
      <c r="AT168" s="62" cm="1">
        <f t="array" ref="AT168">IFERROR(ROUND(IF(AL168="Continua",AO168*_xlfn.IFS(AS168=100%,1,AS168=20%,5,AS168=50%,2),IF(AL168="Batch",IF(AM168="M",30,IF(AM168="Q",15,7))*AO168)),0),"")</f>
        <v>8</v>
      </c>
      <c r="AU168" s="62">
        <f t="shared" si="35"/>
        <v>20</v>
      </c>
      <c r="AV168" s="62">
        <f t="shared" si="36"/>
        <v>8</v>
      </c>
      <c r="AW168" s="62" t="s">
        <v>260</v>
      </c>
      <c r="AX168" s="62">
        <v>1</v>
      </c>
      <c r="AY168" s="67">
        <f ca="1">IFERROR(TODAY()-VLOOKUP(H168,[4]IDEF!$A$6:$H$1602,8,FALSE),"S/D")</f>
        <v>1839</v>
      </c>
      <c r="AZ168" s="62" t="str">
        <f>IFERROR(VLOOKUP(H168,'[4]Control Producción'!$B$13:$L$406,11,FALSE),"S/C")</f>
        <v>A</v>
      </c>
      <c r="BA168" s="62" t="str">
        <f t="shared" si="37"/>
        <v>VAM</v>
      </c>
      <c r="BB168" s="62" t="str">
        <f>IFERROR(VLOOKUP(I168,[4]Referencias!$A$2:$Z$800,26,FALSE),"")</f>
        <v>Volcán Auca Mahuida</v>
      </c>
      <c r="BC168" s="62"/>
      <c r="BD168" s="125" t="str">
        <f t="shared" si="28"/>
        <v>VAM-89(d)[00]aICS400</v>
      </c>
    </row>
    <row r="169" spans="1:56" ht="15" customHeight="1" x14ac:dyDescent="0.25">
      <c r="A169" s="62" t="s">
        <v>601</v>
      </c>
      <c r="B169" s="63">
        <v>45261</v>
      </c>
      <c r="C169" s="62" t="s">
        <v>602</v>
      </c>
      <c r="D169" s="62" t="s">
        <v>603</v>
      </c>
      <c r="E169" s="62" t="str">
        <f>IFERROR(VLOOKUP(H169,[4]Referencias!$A$2:$F$671,6,FALSE),"")</f>
        <v>VAM</v>
      </c>
      <c r="F169" s="62">
        <f>IFERROR(VLOOKUP(I169,[4]Referencias!$A$2:$T$800,20,FALSE),"")</f>
        <v>221169</v>
      </c>
      <c r="G169" s="62" t="s">
        <v>604</v>
      </c>
      <c r="H169" s="62" t="s">
        <v>806</v>
      </c>
      <c r="I169" s="62" t="s">
        <v>806</v>
      </c>
      <c r="J169" s="62"/>
      <c r="K169" s="62" t="s">
        <v>618</v>
      </c>
      <c r="L169" s="62" t="str">
        <f>IFERROR(VLOOKUP(M169,[4]Referencias!$X$2:$Y$139,2,FALSE),"")</f>
        <v>Inhibidor de parafinas</v>
      </c>
      <c r="M169" s="62" t="s">
        <v>808</v>
      </c>
      <c r="N169" s="62">
        <f>IFERROR(VLOOKUP(M169,[4]Referencias!$K$2:$L$138,2,FALSE),"")</f>
        <v>1000582064</v>
      </c>
      <c r="O169" s="62">
        <f>IFERROR(VLOOKUP(I169,'[4]Control Producción'!$B$13:$L$408,4,FALSE),0)</f>
        <v>15.6</v>
      </c>
      <c r="P169" s="62">
        <f>IFERROR(VLOOKUP(I169,'[4]Control Producción'!$B$13:$L$408,5,FALSE),0)</f>
        <v>14.507999999999999</v>
      </c>
      <c r="Q169" s="62">
        <f>IFERROR(VLOOKUP(I169,'[4]Control Producción'!$B$13:$L$408,7,FALSE),0)</f>
        <v>1.0920000000000001</v>
      </c>
      <c r="R169" s="62">
        <f>IFERROR(VLOOKUP(I169,'[4]Control Producción'!$B$13:$L$408,8,FALSE),0)</f>
        <v>546</v>
      </c>
      <c r="S169" s="62">
        <f t="shared" si="29"/>
        <v>11.61</v>
      </c>
      <c r="T169" s="62">
        <v>800</v>
      </c>
      <c r="U169" s="62" t="s">
        <v>632</v>
      </c>
      <c r="V169" s="62" t="s">
        <v>607</v>
      </c>
      <c r="W169" s="62">
        <f t="shared" si="38"/>
        <v>29</v>
      </c>
      <c r="X169" s="62">
        <f>+_xlfn.IFS(BC169="p",0,AL169="Continua",'CM 4600011377 (Producto)'!$H$13,AL169="Batch",VLOOKUP(BD169,'BATCH Total'!$K$2:$M$600,3,FALSE))</f>
        <v>29</v>
      </c>
      <c r="Y169" s="62">
        <f t="shared" si="30"/>
        <v>336.69</v>
      </c>
      <c r="Z169" s="64">
        <f>+IFERROR(IF(BC169="P",0,IF(V169="continua",VLOOKUP(BD169,'KPI Aplicaciones'!$A$9:$H$177,6,FALSE),S169*X169)),0)</f>
        <v>520</v>
      </c>
      <c r="AA169" s="64">
        <f t="shared" si="31"/>
        <v>336.69</v>
      </c>
      <c r="AB169" s="65">
        <v>44398</v>
      </c>
      <c r="AC169" s="62" t="s">
        <v>608</v>
      </c>
      <c r="AD169" s="65">
        <v>44875</v>
      </c>
      <c r="AE169" s="62" t="s">
        <v>807</v>
      </c>
      <c r="AF169" s="62" t="s">
        <v>609</v>
      </c>
      <c r="AG169" s="62"/>
      <c r="AH169" s="62"/>
      <c r="AI169" s="62"/>
      <c r="AJ169" s="62"/>
      <c r="AK169" s="62" t="str">
        <f>IFERROR(VLOOKUP(I169,'[4]Control Producción'!$B$13:$K$406,10,FALSE),"")</f>
        <v>Bombeo Mecánico</v>
      </c>
      <c r="AL169" s="62" t="str">
        <f t="shared" si="39"/>
        <v>Continua</v>
      </c>
      <c r="AM169" s="62" t="s">
        <v>610</v>
      </c>
      <c r="AN169" s="62" t="s">
        <v>611</v>
      </c>
      <c r="AO169" s="62">
        <f>_xlfn.IFS(L169="Inhibidor de corrosión",T169*Q169/1000,L169="Inhibidor de incrustaciones",T169*Q169/1000,L169="Biocida",T169*Q169/1000,L169="Inhibidor de corrosión/incrustaciones",T169*Q169/1000,L169="Inhibidor de parafinas y asfaltenos",T169*P169/1000,L169="Inhibidor de parafinas",T169*P169/1000,L169="Inhibidor de asfaltenos",T169*P169/1000,L169="Reductor de fricción",T169*P169/1000,L169="Encapsulado",0,L169="Inhibidor de hidratos",VLOOKUP(I169,[4]Intermedia!$B$485:$E$502,4,FALSE),L169="Secuestrante de sulfhídrico",VLOOKUP(I169,[4]Intermedia!$B$485:$E$502,4,FALSE))</f>
        <v>11.606399999999999</v>
      </c>
      <c r="AP169" s="62">
        <f t="shared" si="32"/>
        <v>11.61</v>
      </c>
      <c r="AQ169" s="62">
        <f t="shared" si="33"/>
        <v>20</v>
      </c>
      <c r="AR169" s="62">
        <f t="shared" si="34"/>
        <v>11.61</v>
      </c>
      <c r="AS169" s="66">
        <v>1</v>
      </c>
      <c r="AT169" s="62" cm="1">
        <f t="array" ref="AT169">IFERROR(ROUND(IF(AL169="Continua",AO169*_xlfn.IFS(AS169=100%,1,AS169=20%,5,AS169=50%,2),IF(AL169="Batch",IF(AM169="M",30,IF(AM169="Q",15,7))*AO169)),0),"")</f>
        <v>12</v>
      </c>
      <c r="AU169" s="62">
        <f t="shared" si="35"/>
        <v>20</v>
      </c>
      <c r="AV169" s="62">
        <f t="shared" si="36"/>
        <v>12</v>
      </c>
      <c r="AW169" s="62" t="s">
        <v>260</v>
      </c>
      <c r="AX169" s="62">
        <v>2</v>
      </c>
      <c r="AY169" s="67">
        <f ca="1">IFERROR(TODAY()-VLOOKUP(H169,[4]IDEF!$A$6:$H$1602,8,FALSE),"S/D")</f>
        <v>1839</v>
      </c>
      <c r="AZ169" s="62" t="str">
        <f>IFERROR(VLOOKUP(H169,'[4]Control Producción'!$B$13:$L$406,11,FALSE),"S/C")</f>
        <v>A</v>
      </c>
      <c r="BA169" s="62" t="str">
        <f t="shared" si="37"/>
        <v>VAM</v>
      </c>
      <c r="BB169" s="62" t="str">
        <f>IFERROR(VLOOKUP(I169,[4]Referencias!$A$2:$Z$800,26,FALSE),"")</f>
        <v>Volcán Auca Mahuida</v>
      </c>
      <c r="BC169" s="62"/>
      <c r="BD169" s="125" t="str">
        <f t="shared" si="28"/>
        <v>VAM-89(d)[00]aIPB279</v>
      </c>
    </row>
    <row r="170" spans="1:56" x14ac:dyDescent="0.25">
      <c r="A170" s="62" t="s">
        <v>601</v>
      </c>
      <c r="B170" s="63">
        <v>45261</v>
      </c>
      <c r="C170" s="62" t="s">
        <v>602</v>
      </c>
      <c r="D170" s="62" t="s">
        <v>603</v>
      </c>
      <c r="E170" s="62" t="str">
        <f>IFERROR(VLOOKUP(H170,[4]Referencias!$A$2:$F$671,6,FALSE),"")</f>
        <v>VAM</v>
      </c>
      <c r="F170" s="62">
        <f>IFERROR(VLOOKUP(I170,[4]Referencias!$A$2:$T$800,20,FALSE),"")</f>
        <v>221169</v>
      </c>
      <c r="G170" s="62" t="s">
        <v>604</v>
      </c>
      <c r="H170" s="62" t="s">
        <v>809</v>
      </c>
      <c r="I170" s="62" t="s">
        <v>809</v>
      </c>
      <c r="J170" s="62"/>
      <c r="K170" s="62" t="s">
        <v>618</v>
      </c>
      <c r="L170" s="62" t="str">
        <f>IFERROR(VLOOKUP(M170,[4]Referencias!$X$2:$Y$139,2,FALSE),"")</f>
        <v>Inhibidor de parafinas</v>
      </c>
      <c r="M170" s="62" t="s">
        <v>7</v>
      </c>
      <c r="N170" s="62">
        <f>IFERROR(VLOOKUP(M170,[4]Referencias!$K$2:$L$138,2,FALSE),"")</f>
        <v>1000544363</v>
      </c>
      <c r="O170" s="62">
        <f>IFERROR(VLOOKUP(I170,'[4]Control Producción'!$B$13:$L$408,4,FALSE),0)</f>
        <v>2.23</v>
      </c>
      <c r="P170" s="62">
        <f>IFERROR(VLOOKUP(I170,'[4]Control Producción'!$B$13:$L$408,5,FALSE),0)</f>
        <v>2.1030000000000002</v>
      </c>
      <c r="Q170" s="62">
        <f>IFERROR(VLOOKUP(I170,'[4]Control Producción'!$B$13:$L$408,7,FALSE),0)</f>
        <v>0.127</v>
      </c>
      <c r="R170" s="62">
        <f>IFERROR(VLOOKUP(I170,'[4]Control Producción'!$B$13:$L$408,8,FALSE),0)</f>
        <v>82</v>
      </c>
      <c r="S170" s="62">
        <f t="shared" si="29"/>
        <v>6.1</v>
      </c>
      <c r="T170" s="62">
        <v>2900</v>
      </c>
      <c r="U170" s="62" t="s">
        <v>632</v>
      </c>
      <c r="V170" s="62" t="s">
        <v>607</v>
      </c>
      <c r="W170" s="62">
        <f t="shared" si="38"/>
        <v>29</v>
      </c>
      <c r="X170" s="62">
        <f>+_xlfn.IFS(BC170="p",0,AL170="Continua",'CM 4600011377 (Producto)'!$H$13,AL170="Batch",VLOOKUP(BD170,'BATCH Total'!$K$2:$M$600,3,FALSE))</f>
        <v>29</v>
      </c>
      <c r="Y170" s="62">
        <f t="shared" si="30"/>
        <v>176.89999999999998</v>
      </c>
      <c r="Z170" s="64">
        <f>+IFERROR(IF(BC170="P",0,IF(V170="continua",VLOOKUP(BD170,'KPI Aplicaciones'!$A$9:$H$177,6,FALSE),S170*X170)),0)</f>
        <v>177.74193548387098</v>
      </c>
      <c r="AA170" s="64">
        <f t="shared" si="31"/>
        <v>177.74</v>
      </c>
      <c r="AB170" s="65">
        <v>43453</v>
      </c>
      <c r="AC170" s="62" t="s">
        <v>608</v>
      </c>
      <c r="AD170" s="65">
        <v>44735</v>
      </c>
      <c r="AE170" s="62" t="s">
        <v>773</v>
      </c>
      <c r="AF170" s="62" t="s">
        <v>609</v>
      </c>
      <c r="AG170" s="62"/>
      <c r="AH170" s="62"/>
      <c r="AI170" s="62"/>
      <c r="AJ170" s="62"/>
      <c r="AK170" s="62" t="str">
        <f>IFERROR(VLOOKUP(I170,'[4]Control Producción'!$B$13:$K$406,10,FALSE),"")</f>
        <v>Bombeo Mecánico</v>
      </c>
      <c r="AL170" s="62" t="str">
        <f t="shared" si="39"/>
        <v>Continua</v>
      </c>
      <c r="AM170" s="62" t="s">
        <v>610</v>
      </c>
      <c r="AN170" s="62" t="s">
        <v>622</v>
      </c>
      <c r="AO170" s="62">
        <f>_xlfn.IFS(L170="Inhibidor de corrosión",T170*Q170/1000,L170="Inhibidor de incrustaciones",T170*Q170/1000,L170="Biocida",T170*Q170/1000,L170="Inhibidor de corrosión/incrustaciones",T170*Q170/1000,L170="Inhibidor de parafinas y asfaltenos",T170*P170/1000,L170="Inhibidor de parafinas",T170*P170/1000,L170="Inhibidor de asfaltenos",T170*P170/1000,L170="Reductor de fricción",T170*P170/1000,L170="Encapsulado",0,L170="Inhibidor de hidratos",VLOOKUP(I170,[4]Intermedia!$B$485:$E$502,4,FALSE),L170="Secuestrante de sulfhídrico",VLOOKUP(I170,[4]Intermedia!$B$485:$E$502,4,FALSE))</f>
        <v>6.0987000000000009</v>
      </c>
      <c r="AP170" s="62">
        <f t="shared" si="32"/>
        <v>6.1</v>
      </c>
      <c r="AQ170" s="62">
        <f t="shared" si="33"/>
        <v>20</v>
      </c>
      <c r="AR170" s="62">
        <f t="shared" si="34"/>
        <v>6.1</v>
      </c>
      <c r="AS170" s="66">
        <v>1</v>
      </c>
      <c r="AT170" s="62" cm="1">
        <f t="array" ref="AT170">IFERROR(ROUND(IF(AL170="Continua",AO170*_xlfn.IFS(AS170=100%,1,AS170=20%,5,AS170=50%,2),IF(AL170="Batch",IF(AM170="M",30,IF(AM170="Q",15,7))*AO170)),0),"")</f>
        <v>6</v>
      </c>
      <c r="AU170" s="62">
        <f t="shared" si="35"/>
        <v>20</v>
      </c>
      <c r="AV170" s="62">
        <f t="shared" si="36"/>
        <v>6</v>
      </c>
      <c r="AW170" s="62" t="s">
        <v>260</v>
      </c>
      <c r="AX170" s="62">
        <v>1</v>
      </c>
      <c r="AY170" s="67">
        <f ca="1">IFERROR(TODAY()-VLOOKUP(H170,[4]IDEF!$A$6:$H$1602,8,FALSE),"S/D")</f>
        <v>1851</v>
      </c>
      <c r="AZ170" s="62" t="str">
        <f>IFERROR(VLOOKUP(H170,'[4]Control Producción'!$B$13:$L$406,11,FALSE),"S/C")</f>
        <v>C</v>
      </c>
      <c r="BA170" s="62" t="str">
        <f t="shared" si="37"/>
        <v>VAM</v>
      </c>
      <c r="BB170" s="62" t="str">
        <f>IFERROR(VLOOKUP(I170,[4]Referencias!$A$2:$Z$800,26,FALSE),"")</f>
        <v>Volcán Auca Mahuida</v>
      </c>
      <c r="BC170" s="62"/>
      <c r="BD170" s="125" t="str">
        <f t="shared" si="28"/>
        <v>VAM.a-87(d)[00]aIPB658</v>
      </c>
    </row>
    <row r="171" spans="1:56" ht="15" customHeight="1" x14ac:dyDescent="0.25">
      <c r="A171" s="62" t="s">
        <v>601</v>
      </c>
      <c r="B171" s="63">
        <v>45261</v>
      </c>
      <c r="C171" s="62" t="s">
        <v>602</v>
      </c>
      <c r="D171" s="62" t="s">
        <v>603</v>
      </c>
      <c r="E171" s="62" t="str">
        <f>IFERROR(VLOOKUP(H171,[4]Referencias!$A$2:$F$671,6,FALSE),"")</f>
        <v>VAM</v>
      </c>
      <c r="F171" s="62">
        <f>IFERROR(VLOOKUP(I171,[4]Referencias!$A$2:$T$800,20,FALSE),"")</f>
        <v>221169</v>
      </c>
      <c r="G171" s="62" t="s">
        <v>604</v>
      </c>
      <c r="H171" s="62" t="s">
        <v>273</v>
      </c>
      <c r="I171" s="62" t="s">
        <v>273</v>
      </c>
      <c r="J171" s="62"/>
      <c r="K171" s="62" t="s">
        <v>618</v>
      </c>
      <c r="L171" s="62" t="str">
        <f>IFERROR(VLOOKUP(M171,[4]Referencias!$X$2:$Y$139,2,FALSE),"")</f>
        <v>Inhibidor de parafinas</v>
      </c>
      <c r="M171" s="62" t="s">
        <v>7</v>
      </c>
      <c r="N171" s="62">
        <f>IFERROR(VLOOKUP(M171,[4]Referencias!$K$2:$L$138,2,FALSE),"")</f>
        <v>1000544363</v>
      </c>
      <c r="O171" s="62">
        <f>IFERROR(VLOOKUP(I171,'[4]Control Producción'!$B$13:$L$408,4,FALSE),0)</f>
        <v>14.4</v>
      </c>
      <c r="P171" s="62">
        <f>IFERROR(VLOOKUP(I171,'[4]Control Producción'!$B$13:$L$408,5,FALSE),0)</f>
        <v>14.342000000000001</v>
      </c>
      <c r="Q171" s="62">
        <f>IFERROR(VLOOKUP(I171,'[4]Control Producción'!$B$13:$L$408,7,FALSE),0)</f>
        <v>5.8000000000000003E-2</v>
      </c>
      <c r="R171" s="62">
        <f>IFERROR(VLOOKUP(I171,'[4]Control Producción'!$B$13:$L$408,8,FALSE),0)</f>
        <v>2477</v>
      </c>
      <c r="S171" s="62">
        <f t="shared" si="29"/>
        <v>16.489999999999998</v>
      </c>
      <c r="T171" s="62">
        <v>1150</v>
      </c>
      <c r="U171" s="62" t="s">
        <v>632</v>
      </c>
      <c r="V171" s="62" t="s">
        <v>607</v>
      </c>
      <c r="W171" s="62">
        <f t="shared" si="38"/>
        <v>29</v>
      </c>
      <c r="X171" s="62">
        <f>+_xlfn.IFS(BC171="p",0,AL171="Continua",'CM 4600011377 (Producto)'!$H$13,AL171="Batch",VLOOKUP(BD171,'BATCH Total'!$K$2:$M$600,3,FALSE))</f>
        <v>29</v>
      </c>
      <c r="Y171" s="62">
        <f t="shared" si="30"/>
        <v>478.21</v>
      </c>
      <c r="Z171" s="64">
        <f>+IFERROR(IF(BC171="P",0,IF(V171="continua",VLOOKUP(BD171,'KPI Aplicaciones'!$A$9:$H$177,6,FALSE),S171*X171)),0)</f>
        <v>439.67741935483872</v>
      </c>
      <c r="AA171" s="64">
        <f t="shared" si="31"/>
        <v>439.68</v>
      </c>
      <c r="AB171" s="65">
        <v>44248</v>
      </c>
      <c r="AC171" s="62" t="s">
        <v>608</v>
      </c>
      <c r="AD171" s="65">
        <v>44993</v>
      </c>
      <c r="AE171" s="62" t="s">
        <v>1019</v>
      </c>
      <c r="AF171" s="62" t="s">
        <v>609</v>
      </c>
      <c r="AG171" s="62"/>
      <c r="AH171" s="62"/>
      <c r="AI171" s="62"/>
      <c r="AJ171" s="62"/>
      <c r="AK171" s="62" t="str">
        <f>IFERROR(VLOOKUP(I171,'[4]Control Producción'!$B$13:$K$406,10,FALSE),"")</f>
        <v>Bombeo Mecánico</v>
      </c>
      <c r="AL171" s="62" t="str">
        <f t="shared" si="39"/>
        <v>Continua</v>
      </c>
      <c r="AM171" s="62" t="s">
        <v>610</v>
      </c>
      <c r="AN171" s="62" t="s">
        <v>611</v>
      </c>
      <c r="AO171" s="62">
        <f>_xlfn.IFS(L171="Inhibidor de corrosión",T171*Q171/1000,L171="Inhibidor de incrustaciones",T171*Q171/1000,L171="Biocida",T171*Q171/1000,L171="Inhibidor de corrosión/incrustaciones",T171*Q171/1000,L171="Inhibidor de parafinas y asfaltenos",T171*P171/1000,L171="Inhibidor de parafinas",T171*P171/1000,L171="Inhibidor de asfaltenos",T171*P171/1000,L171="Reductor de fricción",T171*P171/1000,L171="Encapsulado",0,L171="Inhibidor de hidratos",VLOOKUP(I171,[4]Intermedia!$B$485:$E$502,4,FALSE),L171="Secuestrante de sulfhídrico",VLOOKUP(I171,[4]Intermedia!$B$485:$E$502,4,FALSE))</f>
        <v>16.493299999999998</v>
      </c>
      <c r="AP171" s="62">
        <f t="shared" si="32"/>
        <v>16.489999999999998</v>
      </c>
      <c r="AQ171" s="62">
        <f t="shared" si="33"/>
        <v>20</v>
      </c>
      <c r="AR171" s="62">
        <f t="shared" si="34"/>
        <v>16.489999999999998</v>
      </c>
      <c r="AS171" s="66">
        <v>1</v>
      </c>
      <c r="AT171" s="62" cm="1">
        <f t="array" ref="AT171">IFERROR(ROUND(IF(AL171="Continua",AO171*_xlfn.IFS(AS171=100%,1,AS171=20%,5,AS171=50%,2),IF(AL171="Batch",IF(AM171="M",30,IF(AM171="Q",15,7))*AO171)),0),"")</f>
        <v>16</v>
      </c>
      <c r="AU171" s="62">
        <f t="shared" si="35"/>
        <v>20</v>
      </c>
      <c r="AV171" s="62">
        <f t="shared" si="36"/>
        <v>16</v>
      </c>
      <c r="AW171" s="62" t="s">
        <v>260</v>
      </c>
      <c r="AX171" s="62">
        <v>1</v>
      </c>
      <c r="AY171" s="67">
        <f ca="1">IFERROR(TODAY()-VLOOKUP(H171,[4]IDEF!$A$6:$H$1602,8,FALSE),"S/D")</f>
        <v>1624</v>
      </c>
      <c r="AZ171" s="62" t="str">
        <f>IFERROR(VLOOKUP(H171,'[4]Control Producción'!$B$13:$L$406,11,FALSE),"S/C")</f>
        <v>A</v>
      </c>
      <c r="BA171" s="62" t="str">
        <f t="shared" si="37"/>
        <v>VAM</v>
      </c>
      <c r="BB171" s="62" t="str">
        <f>IFERROR(VLOOKUP(I171,[4]Referencias!$A$2:$Z$800,26,FALSE),"")</f>
        <v>Volcán Auca Mahuida</v>
      </c>
      <c r="BC171" s="62"/>
      <c r="BD171" s="125" t="str">
        <f t="shared" si="28"/>
        <v>VAM-65a(d)IPB658</v>
      </c>
    </row>
    <row r="172" spans="1:56" ht="15" customHeight="1" x14ac:dyDescent="0.25">
      <c r="A172" s="62" t="s">
        <v>601</v>
      </c>
      <c r="B172" s="63">
        <v>45261</v>
      </c>
      <c r="C172" s="62" t="s">
        <v>602</v>
      </c>
      <c r="D172" s="62" t="s">
        <v>603</v>
      </c>
      <c r="E172" s="62" t="str">
        <f>IFERROR(VLOOKUP(H172,[4]Referencias!$A$2:$F$671,6,FALSE),"")</f>
        <v>VAM</v>
      </c>
      <c r="F172" s="62">
        <f>IFERROR(VLOOKUP(I172,[4]Referencias!$A$2:$T$800,20,FALSE),"")</f>
        <v>221169</v>
      </c>
      <c r="G172" s="62" t="s">
        <v>604</v>
      </c>
      <c r="H172" s="62" t="s">
        <v>810</v>
      </c>
      <c r="I172" s="62" t="s">
        <v>810</v>
      </c>
      <c r="J172" s="62"/>
      <c r="K172" s="62" t="s">
        <v>618</v>
      </c>
      <c r="L172" s="62" t="str">
        <f>IFERROR(VLOOKUP(M172,[4]Referencias!$X$2:$Y$139,2,FALSE),"")</f>
        <v>Inhibidor de parafinas</v>
      </c>
      <c r="M172" s="62" t="s">
        <v>808</v>
      </c>
      <c r="N172" s="62">
        <f>IFERROR(VLOOKUP(M172,[4]Referencias!$K$2:$L$138,2,FALSE),"")</f>
        <v>1000582064</v>
      </c>
      <c r="O172" s="62">
        <f>IFERROR(VLOOKUP(I172,'[4]Control Producción'!$B$13:$L$408,4,FALSE),0)</f>
        <v>20.399999999999999</v>
      </c>
      <c r="P172" s="62">
        <f>IFERROR(VLOOKUP(I172,'[4]Control Producción'!$B$13:$L$408,5,FALSE),0)</f>
        <v>20.196000000000002</v>
      </c>
      <c r="Q172" s="62">
        <f>IFERROR(VLOOKUP(I172,'[4]Control Producción'!$B$13:$L$408,7,FALSE),0)</f>
        <v>0.20399999999999999</v>
      </c>
      <c r="R172" s="62">
        <f>IFERROR(VLOOKUP(I172,'[4]Control Producción'!$B$13:$L$408,8,FALSE),0)</f>
        <v>623</v>
      </c>
      <c r="S172" s="62">
        <f t="shared" si="29"/>
        <v>12.12</v>
      </c>
      <c r="T172" s="62">
        <v>600</v>
      </c>
      <c r="U172" s="62" t="s">
        <v>632</v>
      </c>
      <c r="V172" s="62" t="s">
        <v>607</v>
      </c>
      <c r="W172" s="62">
        <f t="shared" si="38"/>
        <v>29</v>
      </c>
      <c r="X172" s="62">
        <f>+_xlfn.IFS(BC172="p",0,AL172="Continua",'CM 4600011377 (Producto)'!$H$13,AL172="Batch",VLOOKUP(BD172,'BATCH Total'!$K$2:$M$600,3,FALSE))</f>
        <v>29</v>
      </c>
      <c r="Y172" s="62">
        <f t="shared" si="30"/>
        <v>351.47999999999996</v>
      </c>
      <c r="Z172" s="64">
        <f>+IFERROR(IF(BC172="P",0,IF(V172="continua",VLOOKUP(BD172,'KPI Aplicaciones'!$A$9:$H$177,6,FALSE),S172*X172)),0)</f>
        <v>332.09677419354836</v>
      </c>
      <c r="AA172" s="64">
        <f t="shared" si="31"/>
        <v>332.1</v>
      </c>
      <c r="AB172" s="65">
        <v>44357</v>
      </c>
      <c r="AC172" s="62" t="s">
        <v>608</v>
      </c>
      <c r="AD172" s="65">
        <v>45062</v>
      </c>
      <c r="AE172" s="62" t="s">
        <v>1024</v>
      </c>
      <c r="AF172" s="62" t="s">
        <v>609</v>
      </c>
      <c r="AG172" s="62"/>
      <c r="AH172" s="62"/>
      <c r="AI172" s="62"/>
      <c r="AJ172" s="62"/>
      <c r="AK172" s="62" t="str">
        <f>IFERROR(VLOOKUP(I172,'[4]Control Producción'!$B$13:$K$406,10,FALSE),"")</f>
        <v>Bombeo Mecánico</v>
      </c>
      <c r="AL172" s="62" t="str">
        <f t="shared" si="39"/>
        <v>Continua</v>
      </c>
      <c r="AM172" s="62" t="s">
        <v>610</v>
      </c>
      <c r="AN172" s="62" t="s">
        <v>611</v>
      </c>
      <c r="AO172" s="62">
        <f>_xlfn.IFS(L172="Inhibidor de corrosión",T172*Q172/1000,L172="Inhibidor de incrustaciones",T172*Q172/1000,L172="Biocida",T172*Q172/1000,L172="Inhibidor de corrosión/incrustaciones",T172*Q172/1000,L172="Inhibidor de parafinas y asfaltenos",T172*P172/1000,L172="Inhibidor de parafinas",T172*P172/1000,L172="Inhibidor de asfaltenos",T172*P172/1000,L172="Reductor de fricción",T172*P172/1000,L172="Encapsulado",0,L172="Inhibidor de hidratos",VLOOKUP(I172,[4]Intermedia!$B$485:$E$502,4,FALSE),L172="Secuestrante de sulfhídrico",VLOOKUP(I172,[4]Intermedia!$B$485:$E$502,4,FALSE))</f>
        <v>12.117599999999999</v>
      </c>
      <c r="AP172" s="62">
        <f t="shared" si="32"/>
        <v>12.12</v>
      </c>
      <c r="AQ172" s="62">
        <f t="shared" si="33"/>
        <v>20</v>
      </c>
      <c r="AR172" s="62">
        <f t="shared" si="34"/>
        <v>12.12</v>
      </c>
      <c r="AS172" s="66">
        <v>1</v>
      </c>
      <c r="AT172" s="62" cm="1">
        <f t="array" ref="AT172">IFERROR(ROUND(IF(AL172="Continua",AO172*_xlfn.IFS(AS172=100%,1,AS172=20%,5,AS172=50%,2),IF(AL172="Batch",IF(AM172="M",30,IF(AM172="Q",15,7))*AO172)),0),"")</f>
        <v>12</v>
      </c>
      <c r="AU172" s="62">
        <f t="shared" si="35"/>
        <v>20</v>
      </c>
      <c r="AV172" s="62">
        <f t="shared" si="36"/>
        <v>12</v>
      </c>
      <c r="AW172" s="62" t="s">
        <v>260</v>
      </c>
      <c r="AX172" s="62">
        <v>1</v>
      </c>
      <c r="AY172" s="67">
        <f ca="1">IFERROR(TODAY()-VLOOKUP(H172,[4]IDEF!$A$6:$H$1602,8,FALSE),"S/D")</f>
        <v>1628</v>
      </c>
      <c r="AZ172" s="62" t="str">
        <f>IFERROR(VLOOKUP(H172,'[4]Control Producción'!$B$13:$L$406,11,FALSE),"S/C")</f>
        <v>A</v>
      </c>
      <c r="BA172" s="62" t="str">
        <f t="shared" si="37"/>
        <v>VAM</v>
      </c>
      <c r="BB172" s="62" t="str">
        <f>IFERROR(VLOOKUP(I172,[4]Referencias!$A$2:$Z$800,26,FALSE),"")</f>
        <v>Volcán Auca Mahuida</v>
      </c>
      <c r="BC172" s="62"/>
      <c r="BD172" s="125" t="str">
        <f t="shared" si="28"/>
        <v>RiAlN-2[01]bIPB279</v>
      </c>
    </row>
    <row r="173" spans="1:56" ht="15" customHeight="1" x14ac:dyDescent="0.25">
      <c r="A173" s="62" t="s">
        <v>601</v>
      </c>
      <c r="B173" s="63">
        <v>45261</v>
      </c>
      <c r="C173" s="62" t="s">
        <v>602</v>
      </c>
      <c r="D173" s="62" t="s">
        <v>603</v>
      </c>
      <c r="E173" s="62" t="str">
        <f>IFERROR(VLOOKUP(H173,[4]Referencias!$A$2:$F$671,6,FALSE),"")</f>
        <v>SP- 06</v>
      </c>
      <c r="F173" s="62">
        <f>IFERROR(VLOOKUP(I173,[4]Referencias!$A$2:$T$800,20,FALSE),"")</f>
        <v>222052</v>
      </c>
      <c r="G173" s="62" t="s">
        <v>604</v>
      </c>
      <c r="H173" s="62" t="s">
        <v>221</v>
      </c>
      <c r="I173" s="62" t="s">
        <v>221</v>
      </c>
      <c r="J173" s="62"/>
      <c r="K173" s="62" t="s">
        <v>605</v>
      </c>
      <c r="L173" s="62" t="str">
        <f>IFERROR(VLOOKUP(M173,[4]Referencias!$X$2:$Y$139,2,FALSE),"")</f>
        <v>Inhibidor de corrosión</v>
      </c>
      <c r="M173" s="62" t="s">
        <v>59</v>
      </c>
      <c r="N173" s="62">
        <f>IFERROR(VLOOKUP(M173,[4]Referencias!$K$2:$L$138,2,FALSE),"")</f>
        <v>1000232729</v>
      </c>
      <c r="O173" s="62">
        <f>IFERROR(VLOOKUP(I173,'[4]Control Producción'!$B$13:$L$408,4,FALSE),0)</f>
        <v>153.19999999999999</v>
      </c>
      <c r="P173" s="62">
        <f>IFERROR(VLOOKUP(I173,'[4]Control Producción'!$B$13:$L$408,5,FALSE),0)</f>
        <v>6.3419999999999996</v>
      </c>
      <c r="Q173" s="62">
        <f>IFERROR(VLOOKUP(I173,'[4]Control Producción'!$B$13:$L$408,7,FALSE),0)</f>
        <v>146.858</v>
      </c>
      <c r="R173" s="62">
        <f>IFERROR(VLOOKUP(I173,'[4]Control Producción'!$B$13:$L$408,8,FALSE),0)</f>
        <v>100</v>
      </c>
      <c r="S173" s="62">
        <f t="shared" si="29"/>
        <v>5.14</v>
      </c>
      <c r="T173" s="62">
        <v>35</v>
      </c>
      <c r="U173" s="62" t="s">
        <v>606</v>
      </c>
      <c r="V173" s="62" t="s">
        <v>607</v>
      </c>
      <c r="W173" s="62">
        <f t="shared" si="38"/>
        <v>29</v>
      </c>
      <c r="X173" s="62">
        <f>+_xlfn.IFS(BC173="p",0,AL173="Continua",'CM 4600011377 (Producto)'!$H$13,AL173="Batch",VLOOKUP(BD173,'BATCH Total'!$K$2:$M$600,3,FALSE))</f>
        <v>29</v>
      </c>
      <c r="Y173" s="62">
        <f t="shared" si="30"/>
        <v>149.06</v>
      </c>
      <c r="Z173" s="64">
        <f>+IFERROR(IF(BC173="P",0,IF(V173="continua",VLOOKUP(BD173,'KPI Aplicaciones'!$A$9:$H$177,6,FALSE),S173*X173)),0)</f>
        <v>172.43243243243242</v>
      </c>
      <c r="AA173" s="64">
        <f t="shared" si="31"/>
        <v>172.43</v>
      </c>
      <c r="AB173" s="65">
        <v>44286</v>
      </c>
      <c r="AC173" s="62" t="s">
        <v>608</v>
      </c>
      <c r="AD173" s="65">
        <v>44286</v>
      </c>
      <c r="AE173" s="62" t="s">
        <v>811</v>
      </c>
      <c r="AF173" s="62" t="s">
        <v>609</v>
      </c>
      <c r="AG173" s="62"/>
      <c r="AH173" s="62"/>
      <c r="AI173" s="62"/>
      <c r="AJ173" s="62"/>
      <c r="AK173" s="62" t="str">
        <f>IFERROR(VLOOKUP(I173,'[4]Control Producción'!$B$13:$K$406,10,FALSE),"")</f>
        <v>Cavidad Progresiva</v>
      </c>
      <c r="AL173" s="62" t="str">
        <f t="shared" si="39"/>
        <v>Continua</v>
      </c>
      <c r="AM173" s="62" t="s">
        <v>610</v>
      </c>
      <c r="AN173" s="62" t="s">
        <v>611</v>
      </c>
      <c r="AO173" s="62">
        <f>_xlfn.IFS(L173="Inhibidor de corrosión",T173*Q173/1000,L173="Inhibidor de incrustaciones",T173*Q173/1000,L173="Biocida",T173*Q173/1000,L173="Inhibidor de corrosión/incrustaciones",T173*Q173/1000,L173="Inhibidor de parafinas y asfaltenos",T173*P173/1000,L173="Inhibidor de parafinas",T173*P173/1000,L173="Inhibidor de asfaltenos",T173*P173/1000,L173="Reductor de fricción",T173*P173/1000,L173="Encapsulado",0,L173="Inhibidor de hidratos",VLOOKUP(I173,[4]Intermedia!$B$485:$E$502,4,FALSE),L173="Secuestrante de sulfhídrico",VLOOKUP(I173,[4]Intermedia!$B$485:$E$502,4,FALSE))</f>
        <v>5.1400299999999994</v>
      </c>
      <c r="AP173" s="62">
        <f t="shared" si="32"/>
        <v>5.14</v>
      </c>
      <c r="AQ173" s="62">
        <f t="shared" si="33"/>
        <v>20</v>
      </c>
      <c r="AR173" s="62">
        <f t="shared" si="34"/>
        <v>5.14</v>
      </c>
      <c r="AS173" s="66">
        <v>1</v>
      </c>
      <c r="AT173" s="62" cm="1">
        <f t="array" ref="AT173">IFERROR(ROUND(IF(AL173="Continua",AO173*_xlfn.IFS(AS173=100%,1,AS173=20%,5,AS173=50%,2),IF(AL173="Batch",IF(AM173="M",30,IF(AM173="Q",15,7))*AO173)),0),"")</f>
        <v>5</v>
      </c>
      <c r="AU173" s="62">
        <f t="shared" si="35"/>
        <v>20</v>
      </c>
      <c r="AV173" s="62">
        <f t="shared" si="36"/>
        <v>5</v>
      </c>
      <c r="AW173" s="62" t="s">
        <v>623</v>
      </c>
      <c r="AX173" s="62">
        <v>1</v>
      </c>
      <c r="AY173" s="67">
        <f ca="1">IFERROR(TODAY()-VLOOKUP(H173,[4]IDEF!$A$6:$H$1602,8,FALSE),"S/D")</f>
        <v>1675</v>
      </c>
      <c r="AZ173" s="62" t="str">
        <f>IFERROR(VLOOKUP(H173,'[4]Control Producción'!$B$13:$L$406,11,FALSE),"S/C")</f>
        <v>B</v>
      </c>
      <c r="BA173" s="62" t="str">
        <f t="shared" si="37"/>
        <v>SP- 06</v>
      </c>
      <c r="BB173" s="62" t="str">
        <f>IFERROR(VLOOKUP(I173,[4]Referencias!$A$2:$Z$800,26,FALSE),"")</f>
        <v>Señal Picada</v>
      </c>
      <c r="BC173" s="62"/>
      <c r="BD173" s="125" t="str">
        <f t="shared" si="28"/>
        <v>SP-138(I)[00]aCY51W</v>
      </c>
    </row>
    <row r="174" spans="1:56" ht="15" customHeight="1" x14ac:dyDescent="0.25">
      <c r="A174" s="62" t="s">
        <v>601</v>
      </c>
      <c r="B174" s="63">
        <v>45261</v>
      </c>
      <c r="C174" s="62" t="s">
        <v>602</v>
      </c>
      <c r="D174" s="62" t="s">
        <v>603</v>
      </c>
      <c r="E174" s="62" t="str">
        <f>IFERROR(VLOOKUP(H174,[4]Referencias!$A$2:$F$671,6,FALSE),"")</f>
        <v>SP-10</v>
      </c>
      <c r="F174" s="62">
        <f>IFERROR(VLOOKUP(I174,[4]Referencias!$A$2:$T$800,20,FALSE),"")</f>
        <v>222052</v>
      </c>
      <c r="G174" s="62" t="s">
        <v>604</v>
      </c>
      <c r="H174" s="62" t="s">
        <v>62</v>
      </c>
      <c r="I174" s="62" t="s">
        <v>62</v>
      </c>
      <c r="J174" s="62"/>
      <c r="K174" s="62" t="s">
        <v>605</v>
      </c>
      <c r="L174" s="62" t="str">
        <f>IFERROR(VLOOKUP(M174,[4]Referencias!$X$2:$Y$139,2,FALSE),"")</f>
        <v>Inhibidor de corrosión</v>
      </c>
      <c r="M174" s="62" t="s">
        <v>59</v>
      </c>
      <c r="N174" s="62">
        <f>IFERROR(VLOOKUP(M174,[4]Referencias!$K$2:$L$138,2,FALSE),"")</f>
        <v>1000232729</v>
      </c>
      <c r="O174" s="62">
        <f>IFERROR(VLOOKUP(I174,'[4]Control Producción'!$B$13:$L$408,4,FALSE),0)</f>
        <v>38.6</v>
      </c>
      <c r="P174" s="62">
        <f>IFERROR(VLOOKUP(I174,'[4]Control Producción'!$B$13:$L$408,5,FALSE),0)</f>
        <v>2.1230000000000002</v>
      </c>
      <c r="Q174" s="62">
        <f>IFERROR(VLOOKUP(I174,'[4]Control Producción'!$B$13:$L$408,7,FALSE),0)</f>
        <v>36.476999999999997</v>
      </c>
      <c r="R174" s="62">
        <f>IFERROR(VLOOKUP(I174,'[4]Control Producción'!$B$13:$L$408,8,FALSE),0)</f>
        <v>100</v>
      </c>
      <c r="S174" s="62">
        <f t="shared" si="29"/>
        <v>4.74</v>
      </c>
      <c r="T174" s="62">
        <v>130</v>
      </c>
      <c r="U174" s="62" t="s">
        <v>606</v>
      </c>
      <c r="V174" s="62" t="s">
        <v>607</v>
      </c>
      <c r="W174" s="62">
        <f t="shared" si="38"/>
        <v>29</v>
      </c>
      <c r="X174" s="62">
        <f>+_xlfn.IFS(BC174="p",0,AL174="Continua",'CM 4600011377 (Producto)'!$H$13,AL174="Batch",VLOOKUP(BD174,'BATCH Total'!$K$2:$M$600,3,FALSE))</f>
        <v>0</v>
      </c>
      <c r="Y174" s="62">
        <f t="shared" si="30"/>
        <v>137.46</v>
      </c>
      <c r="Z174" s="64">
        <f>+IFERROR(IF(BC174="P",0,IF(V174="continua",VLOOKUP(BD174,'KPI Aplicaciones'!$A$9:$H$177,6,FALSE),S174*X174)),0)</f>
        <v>0</v>
      </c>
      <c r="AA174" s="64">
        <f t="shared" si="31"/>
        <v>0</v>
      </c>
      <c r="AB174" s="65">
        <v>44568</v>
      </c>
      <c r="AC174" s="62" t="s">
        <v>608</v>
      </c>
      <c r="AD174" s="65">
        <v>44566</v>
      </c>
      <c r="AE174" s="70" t="s">
        <v>741</v>
      </c>
      <c r="AF174" s="62" t="s">
        <v>609</v>
      </c>
      <c r="AG174" s="62"/>
      <c r="AH174" s="62"/>
      <c r="AI174" s="62"/>
      <c r="AJ174" s="62"/>
      <c r="AK174" s="62" t="str">
        <f>IFERROR(VLOOKUP(I174,'[4]Control Producción'!$B$13:$K$406,10,FALSE),"")</f>
        <v>Cavidad Progresiva</v>
      </c>
      <c r="AL174" s="62" t="str">
        <f t="shared" si="39"/>
        <v>Continua</v>
      </c>
      <c r="AM174" s="62" t="s">
        <v>610</v>
      </c>
      <c r="AN174" s="62" t="s">
        <v>607</v>
      </c>
      <c r="AO174" s="62">
        <f>_xlfn.IFS(L174="Inhibidor de corrosión",T174*Q174/1000,L174="Inhibidor de incrustaciones",T174*Q174/1000,L174="Biocida",T174*Q174/1000,L174="Inhibidor de corrosión/incrustaciones",T174*Q174/1000,L174="Inhibidor de parafinas y asfaltenos",T174*P174/1000,L174="Inhibidor de parafinas",T174*P174/1000,L174="Inhibidor de asfaltenos",T174*P174/1000,L174="Reductor de fricción",T174*P174/1000,L174="Encapsulado",0,L174="Inhibidor de hidratos",VLOOKUP(I174,[4]Intermedia!$B$485:$E$502,4,FALSE),L174="Secuestrante de sulfhídrico",VLOOKUP(I174,[4]Intermedia!$B$485:$E$502,4,FALSE))</f>
        <v>4.7420099999999996</v>
      </c>
      <c r="AP174" s="62">
        <f t="shared" si="32"/>
        <v>4.74</v>
      </c>
      <c r="AQ174" s="62">
        <f t="shared" si="33"/>
        <v>20</v>
      </c>
      <c r="AR174" s="62">
        <f t="shared" si="34"/>
        <v>4.74</v>
      </c>
      <c r="AS174" s="66">
        <v>1</v>
      </c>
      <c r="AT174" s="62" cm="1">
        <f t="array" ref="AT174">IFERROR(ROUND(IF(AL174="Continua",AO174*_xlfn.IFS(AS174=100%,1,AS174=20%,5,AS174=50%,2),IF(AL174="Batch",IF(AM174="M",30,IF(AM174="Q",15,7))*AO174)),0),"")</f>
        <v>5</v>
      </c>
      <c r="AU174" s="62">
        <f t="shared" si="35"/>
        <v>20</v>
      </c>
      <c r="AV174" s="62">
        <f t="shared" si="36"/>
        <v>5</v>
      </c>
      <c r="AW174" s="62" t="s">
        <v>623</v>
      </c>
      <c r="AX174" s="62"/>
      <c r="AY174" s="67">
        <f ca="1">IFERROR(TODAY()-VLOOKUP(H174,[4]IDEF!$A$6:$H$1602,8,FALSE),"S/D")</f>
        <v>2105</v>
      </c>
      <c r="AZ174" s="62" t="str">
        <f>IFERROR(VLOOKUP(H174,'[4]Control Producción'!$B$13:$L$406,11,FALSE),"S/C")</f>
        <v>A</v>
      </c>
      <c r="BA174" s="62" t="str">
        <f t="shared" si="37"/>
        <v>SP-10</v>
      </c>
      <c r="BB174" s="62" t="str">
        <f>IFERROR(VLOOKUP(I174,[4]Referencias!$A$2:$Z$800,26,FALSE),"")</f>
        <v>Señal Picada</v>
      </c>
      <c r="BC174" s="159" t="s">
        <v>1165</v>
      </c>
      <c r="BD174" s="125" t="str">
        <f t="shared" si="28"/>
        <v>SP-504aCY51W</v>
      </c>
    </row>
    <row r="175" spans="1:56" ht="15" customHeight="1" x14ac:dyDescent="0.25">
      <c r="A175" s="62" t="s">
        <v>601</v>
      </c>
      <c r="B175" s="63">
        <v>45261</v>
      </c>
      <c r="C175" s="62" t="s">
        <v>602</v>
      </c>
      <c r="D175" s="62" t="s">
        <v>603</v>
      </c>
      <c r="E175" s="62" t="str">
        <f>IFERROR(VLOOKUP(H175,[4]Referencias!$A$2:$F$671,6,FALSE),"")</f>
        <v>VAM</v>
      </c>
      <c r="F175" s="62">
        <f>IFERROR(VLOOKUP(I175,[4]Referencias!$A$2:$T$800,20,FALSE),"")</f>
        <v>221169</v>
      </c>
      <c r="G175" s="62" t="s">
        <v>604</v>
      </c>
      <c r="H175" s="62" t="s">
        <v>271</v>
      </c>
      <c r="I175" s="62" t="s">
        <v>271</v>
      </c>
      <c r="J175" s="62"/>
      <c r="K175" s="62" t="s">
        <v>605</v>
      </c>
      <c r="L175" s="62" t="str">
        <f>IFERROR(VLOOKUP(M175,[4]Referencias!$X$2:$Y$139,2,FALSE),"")</f>
        <v>Inhibidor de incrustaciones</v>
      </c>
      <c r="M175" s="62" t="s">
        <v>614</v>
      </c>
      <c r="N175" s="62">
        <f>IFERROR(VLOOKUP(M175,[4]Referencias!$K$2:$L$138,2,FALSE),"")</f>
        <v>50601018</v>
      </c>
      <c r="O175" s="62">
        <f>IFERROR(VLOOKUP(I175,'[4]Control Producción'!$B$13:$L$408,4,FALSE),0)</f>
        <v>68</v>
      </c>
      <c r="P175" s="62">
        <f>IFERROR(VLOOKUP(I175,'[4]Control Producción'!$B$13:$L$408,5,FALSE),0)</f>
        <v>8.2959999999999994</v>
      </c>
      <c r="Q175" s="62">
        <f>IFERROR(VLOOKUP(I175,'[4]Control Producción'!$B$13:$L$408,7,FALSE),0)</f>
        <v>59.704000000000001</v>
      </c>
      <c r="R175" s="62">
        <f>IFERROR(VLOOKUP(I175,'[4]Control Producción'!$B$13:$L$408,8,FALSE),0)</f>
        <v>2700</v>
      </c>
      <c r="S175" s="62">
        <f t="shared" si="29"/>
        <v>1.31</v>
      </c>
      <c r="T175" s="62">
        <v>22</v>
      </c>
      <c r="U175" s="62" t="s">
        <v>606</v>
      </c>
      <c r="V175" s="62" t="s">
        <v>607</v>
      </c>
      <c r="W175" s="62">
        <f t="shared" si="38"/>
        <v>29</v>
      </c>
      <c r="X175" s="62">
        <f>+_xlfn.IFS(BC175="p",0,AL175="Continua",'CM 4600011377 (Producto)'!$H$13,AL175="Batch",VLOOKUP(BD175,'BATCH Total'!$K$2:$M$600,3,FALSE))</f>
        <v>29</v>
      </c>
      <c r="Y175" s="62">
        <f t="shared" si="30"/>
        <v>37.99</v>
      </c>
      <c r="Z175" s="64">
        <f>+IFERROR(IF(BC175="P",0,IF(V175="continua",VLOOKUP(BD175,'KPI Aplicaciones'!$A$9:$H$177,6,FALSE),S175*X175)),0)</f>
        <v>41.888888888888886</v>
      </c>
      <c r="AA175" s="64">
        <f t="shared" si="31"/>
        <v>41.89</v>
      </c>
      <c r="AB175" s="65">
        <v>44147</v>
      </c>
      <c r="AC175" s="62" t="s">
        <v>608</v>
      </c>
      <c r="AD175" s="65">
        <v>44586</v>
      </c>
      <c r="AE175" s="62" t="s">
        <v>812</v>
      </c>
      <c r="AF175" s="62" t="s">
        <v>609</v>
      </c>
      <c r="AG175" s="62"/>
      <c r="AH175" s="62"/>
      <c r="AI175" s="62"/>
      <c r="AJ175" s="62"/>
      <c r="AK175" s="62" t="str">
        <f>IFERROR(VLOOKUP(I175,'[4]Control Producción'!$B$13:$K$406,10,FALSE),"")</f>
        <v>Electro Sumergible</v>
      </c>
      <c r="AL175" s="62" t="str">
        <f t="shared" si="39"/>
        <v>Continua</v>
      </c>
      <c r="AM175" s="62" t="s">
        <v>610</v>
      </c>
      <c r="AN175" s="62" t="s">
        <v>615</v>
      </c>
      <c r="AO175" s="62">
        <f>_xlfn.IFS(L175="Inhibidor de corrosión",T175*Q175/1000,L175="Inhibidor de incrustaciones",T175*Q175/1000,L175="Biocida",T175*Q175/1000,L175="Inhibidor de corrosión/incrustaciones",T175*Q175/1000,L175="Inhibidor de parafinas y asfaltenos",T175*P175/1000,L175="Inhibidor de parafinas",T175*P175/1000,L175="Inhibidor de asfaltenos",T175*P175/1000,L175="Reductor de fricción",T175*P175/1000,L175="Encapsulado",0,L175="Inhibidor de hidratos",VLOOKUP(I175,[4]Intermedia!$B$485:$E$502,4,FALSE),L175="Secuestrante de sulfhídrico",VLOOKUP(I175,[4]Intermedia!$B$485:$E$502,4,FALSE))</f>
        <v>1.313488</v>
      </c>
      <c r="AP175" s="62">
        <f t="shared" si="32"/>
        <v>1.31</v>
      </c>
      <c r="AQ175" s="62">
        <f t="shared" si="33"/>
        <v>20</v>
      </c>
      <c r="AR175" s="62">
        <f t="shared" si="34"/>
        <v>1.31</v>
      </c>
      <c r="AS175" s="66">
        <v>0.2</v>
      </c>
      <c r="AT175" s="62" cm="1">
        <f t="array" ref="AT175">IFERROR(ROUND(IF(AL175="Continua",AO175*_xlfn.IFS(AS175=100%,1,AS175=20%,5,AS175=50%,2),IF(AL175="Batch",IF(AM175="M",30,IF(AM175="Q",15,7))*AO175)),0),"")</f>
        <v>7</v>
      </c>
      <c r="AU175" s="62">
        <f t="shared" si="35"/>
        <v>20</v>
      </c>
      <c r="AV175" s="62">
        <f t="shared" si="36"/>
        <v>7</v>
      </c>
      <c r="AW175" s="62" t="s">
        <v>260</v>
      </c>
      <c r="AX175" s="62"/>
      <c r="AY175" s="67">
        <f ca="1">IFERROR(TODAY()-VLOOKUP(H175,[4]IDEF!$A$6:$H$1602,8,FALSE),"S/D")</f>
        <v>1470</v>
      </c>
      <c r="AZ175" s="62" t="str">
        <f>IFERROR(VLOOKUP(H175,'[4]Control Producción'!$B$13:$L$406,11,FALSE),"S/C")</f>
        <v>A</v>
      </c>
      <c r="BA175" s="62" t="str">
        <f t="shared" si="37"/>
        <v>VAM</v>
      </c>
      <c r="BB175" s="62" t="str">
        <f>IFERROR(VLOOKUP(I175,[4]Referencias!$A$2:$Z$800,26,FALSE),"")</f>
        <v>Volcán Auca Mahuida</v>
      </c>
      <c r="BC175" s="62"/>
      <c r="BD175" s="125" t="str">
        <f t="shared" si="28"/>
        <v>VAM-25aIC5087A</v>
      </c>
    </row>
    <row r="176" spans="1:56" ht="15" customHeight="1" x14ac:dyDescent="0.25">
      <c r="A176" s="62" t="s">
        <v>601</v>
      </c>
      <c r="B176" s="63">
        <v>45261</v>
      </c>
      <c r="C176" s="62" t="s">
        <v>602</v>
      </c>
      <c r="D176" s="62" t="s">
        <v>603</v>
      </c>
      <c r="E176" s="62" t="str">
        <f>IFERROR(VLOOKUP(H176,[4]Referencias!$A$2:$F$671,6,FALSE),"")</f>
        <v>SP- 07</v>
      </c>
      <c r="F176" s="62">
        <f>IFERROR(VLOOKUP(I176,[4]Referencias!$A$2:$T$800,20,FALSE),"")</f>
        <v>222052</v>
      </c>
      <c r="G176" s="62" t="s">
        <v>604</v>
      </c>
      <c r="H176" s="62" t="s">
        <v>813</v>
      </c>
      <c r="I176" s="62" t="s">
        <v>813</v>
      </c>
      <c r="J176" s="62"/>
      <c r="K176" s="62" t="s">
        <v>605</v>
      </c>
      <c r="L176" s="62" t="str">
        <f>IFERROR(VLOOKUP(M176,[4]Referencias!$X$2:$Y$139,2,FALSE),"")</f>
        <v>Inhibidor de incrustaciones</v>
      </c>
      <c r="M176" s="62" t="s">
        <v>614</v>
      </c>
      <c r="N176" s="62">
        <f>IFERROR(VLOOKUP(M176,[4]Referencias!$K$2:$L$138,2,FALSE),"")</f>
        <v>50601018</v>
      </c>
      <c r="O176" s="62">
        <f>IFERROR(VLOOKUP(I176,'[4]Control Producción'!$B$13:$L$408,4,FALSE),0)</f>
        <v>171</v>
      </c>
      <c r="P176" s="62">
        <f>IFERROR(VLOOKUP(I176,'[4]Control Producción'!$B$13:$L$408,5,FALSE),0)</f>
        <v>1.1970000000000001</v>
      </c>
      <c r="Q176" s="62">
        <f>IFERROR(VLOOKUP(I176,'[4]Control Producción'!$B$13:$L$408,7,FALSE),0)</f>
        <v>169.803</v>
      </c>
      <c r="R176" s="62">
        <f>IFERROR(VLOOKUP(I176,'[4]Control Producción'!$B$13:$L$408,8,FALSE),0)</f>
        <v>10</v>
      </c>
      <c r="S176" s="62">
        <f t="shared" si="29"/>
        <v>3.74</v>
      </c>
      <c r="T176" s="62">
        <v>22</v>
      </c>
      <c r="U176" s="62" t="s">
        <v>606</v>
      </c>
      <c r="V176" s="62" t="s">
        <v>607</v>
      </c>
      <c r="W176" s="62">
        <f t="shared" si="38"/>
        <v>29</v>
      </c>
      <c r="X176" s="62">
        <f>+_xlfn.IFS(BC176="p",0,AL176="Continua",'CM 4600011377 (Producto)'!$H$13,AL176="Batch",VLOOKUP(BD176,'BATCH Total'!$K$2:$M$600,3,FALSE))</f>
        <v>0</v>
      </c>
      <c r="Y176" s="62">
        <f t="shared" si="30"/>
        <v>108.46000000000001</v>
      </c>
      <c r="Z176" s="64">
        <f>+IFERROR(IF(BC176="P",0,IF(V176="continua",VLOOKUP(BD176,'KPI Aplicaciones'!$A$9:$H$177,6,FALSE),S176*X176)),0)</f>
        <v>0</v>
      </c>
      <c r="AA176" s="64">
        <f t="shared" si="31"/>
        <v>0</v>
      </c>
      <c r="AB176" s="65">
        <v>41883</v>
      </c>
      <c r="AC176" s="62" t="s">
        <v>608</v>
      </c>
      <c r="AD176" s="65">
        <v>44701</v>
      </c>
      <c r="AE176" s="62" t="s">
        <v>814</v>
      </c>
      <c r="AF176" s="62" t="s">
        <v>609</v>
      </c>
      <c r="AG176" s="62"/>
      <c r="AH176" s="62"/>
      <c r="AI176" s="62"/>
      <c r="AJ176" s="62"/>
      <c r="AK176" s="62" t="str">
        <f>IFERROR(VLOOKUP(I176,'[4]Control Producción'!$B$13:$K$406,10,FALSE),"")</f>
        <v>Electro Sumergible</v>
      </c>
      <c r="AL176" s="62" t="str">
        <f t="shared" si="39"/>
        <v>Continua</v>
      </c>
      <c r="AM176" s="62" t="s">
        <v>610</v>
      </c>
      <c r="AN176" s="62" t="s">
        <v>615</v>
      </c>
      <c r="AO176" s="62">
        <f>_xlfn.IFS(L176="Inhibidor de corrosión",T176*Q176/1000,L176="Inhibidor de incrustaciones",T176*Q176/1000,L176="Biocida",T176*Q176/1000,L176="Inhibidor de corrosión/incrustaciones",T176*Q176/1000,L176="Inhibidor de parafinas y asfaltenos",T176*P176/1000,L176="Inhibidor de parafinas",T176*P176/1000,L176="Inhibidor de asfaltenos",T176*P176/1000,L176="Reductor de fricción",T176*P176/1000,L176="Encapsulado",0,L176="Inhibidor de hidratos",VLOOKUP(I176,[4]Intermedia!$B$485:$E$502,4,FALSE),L176="Secuestrante de sulfhídrico",VLOOKUP(I176,[4]Intermedia!$B$485:$E$502,4,FALSE))</f>
        <v>3.7356660000000002</v>
      </c>
      <c r="AP176" s="62">
        <f t="shared" si="32"/>
        <v>3.74</v>
      </c>
      <c r="AQ176" s="62">
        <f t="shared" si="33"/>
        <v>20</v>
      </c>
      <c r="AR176" s="62">
        <f t="shared" si="34"/>
        <v>3.74</v>
      </c>
      <c r="AS176" s="66">
        <v>0.5</v>
      </c>
      <c r="AT176" s="62" cm="1">
        <f t="array" ref="AT176">IFERROR(ROUND(IF(AL176="Continua",AO176*_xlfn.IFS(AS176=100%,1,AS176=20%,5,AS176=50%,2),IF(AL176="Batch",IF(AM176="M",30,IF(AM176="Q",15,7))*AO176)),0),"")</f>
        <v>7</v>
      </c>
      <c r="AU176" s="62">
        <f t="shared" si="35"/>
        <v>20</v>
      </c>
      <c r="AV176" s="62">
        <f t="shared" si="36"/>
        <v>7</v>
      </c>
      <c r="AW176" s="62" t="s">
        <v>623</v>
      </c>
      <c r="AX176" s="62">
        <v>1</v>
      </c>
      <c r="AY176" s="67">
        <f ca="1">IFERROR(TODAY()-VLOOKUP(H176,[4]IDEF!$A$6:$H$1602,8,FALSE),"S/D")</f>
        <v>3242</v>
      </c>
      <c r="AZ176" s="62" t="str">
        <f>IFERROR(VLOOKUP(H176,'[4]Control Producción'!$B$13:$L$406,11,FALSE),"S/C")</f>
        <v>A</v>
      </c>
      <c r="BA176" s="62" t="str">
        <f t="shared" si="37"/>
        <v>SP- 07</v>
      </c>
      <c r="BB176" s="62" t="str">
        <f>IFERROR(VLOOKUP(I176,[4]Referencias!$A$2:$Z$800,26,FALSE),"")</f>
        <v>Señal Picada</v>
      </c>
      <c r="BC176" s="159" t="s">
        <v>1165</v>
      </c>
      <c r="BD176" s="125" t="str">
        <f t="shared" si="28"/>
        <v>SP-148(I)[00]aIC5087A</v>
      </c>
    </row>
    <row r="177" spans="1:56" ht="15" customHeight="1" x14ac:dyDescent="0.25">
      <c r="A177" s="62" t="s">
        <v>601</v>
      </c>
      <c r="B177" s="63">
        <v>45261</v>
      </c>
      <c r="C177" s="62" t="s">
        <v>602</v>
      </c>
      <c r="D177" s="62" t="s">
        <v>603</v>
      </c>
      <c r="E177" s="62" t="str">
        <f>IFERROR(VLOOKUP(H177,[4]Referencias!$A$2:$F$671,6,FALSE),"")</f>
        <v>SP- 06</v>
      </c>
      <c r="F177" s="62">
        <f>IFERROR(VLOOKUP(I177,[4]Referencias!$A$2:$T$800,20,FALSE),"")</f>
        <v>222052</v>
      </c>
      <c r="G177" s="62" t="s">
        <v>604</v>
      </c>
      <c r="H177" s="62" t="s">
        <v>233</v>
      </c>
      <c r="I177" s="62" t="s">
        <v>233</v>
      </c>
      <c r="J177" s="62"/>
      <c r="K177" s="62" t="s">
        <v>605</v>
      </c>
      <c r="L177" s="62" t="str">
        <f>IFERROR(VLOOKUP(M177,[4]Referencias!$X$2:$Y$139,2,FALSE),"")</f>
        <v>Inhibidor de corrosión</v>
      </c>
      <c r="M177" s="62" t="s">
        <v>59</v>
      </c>
      <c r="N177" s="62">
        <f>IFERROR(VLOOKUP(M177,[4]Referencias!$K$2:$L$138,2,FALSE),"")</f>
        <v>1000232729</v>
      </c>
      <c r="O177" s="62">
        <f>IFERROR(VLOOKUP(I177,'[4]Control Producción'!$B$13:$L$408,4,FALSE),0)</f>
        <v>51</v>
      </c>
      <c r="P177" s="62">
        <f>IFERROR(VLOOKUP(I177,'[4]Control Producción'!$B$13:$L$408,5,FALSE),0)</f>
        <v>4.59</v>
      </c>
      <c r="Q177" s="62">
        <f>IFERROR(VLOOKUP(I177,'[4]Control Producción'!$B$13:$L$408,7,FALSE),0)</f>
        <v>46.41</v>
      </c>
      <c r="R177" s="62">
        <f>IFERROR(VLOOKUP(I177,'[4]Control Producción'!$B$13:$L$408,8,FALSE),0)</f>
        <v>100</v>
      </c>
      <c r="S177" s="62">
        <f t="shared" si="29"/>
        <v>4.18</v>
      </c>
      <c r="T177" s="62">
        <v>90</v>
      </c>
      <c r="U177" s="62" t="s">
        <v>606</v>
      </c>
      <c r="V177" s="62" t="s">
        <v>607</v>
      </c>
      <c r="W177" s="62">
        <f t="shared" si="38"/>
        <v>29</v>
      </c>
      <c r="X177" s="62">
        <f>+_xlfn.IFS(BC177="p",0,AL177="Continua",'CM 4600011377 (Producto)'!$H$13,AL177="Batch",VLOOKUP(BD177,'BATCH Total'!$K$2:$M$600,3,FALSE))</f>
        <v>0</v>
      </c>
      <c r="Y177" s="62">
        <f t="shared" si="30"/>
        <v>121.22</v>
      </c>
      <c r="Z177" s="64">
        <f>+IFERROR(IF(BC177="P",0,IF(V177="continua",VLOOKUP(BD177,'KPI Aplicaciones'!$A$9:$H$177,6,FALSE),S177*X177)),0)</f>
        <v>0</v>
      </c>
      <c r="AA177" s="64">
        <f t="shared" si="31"/>
        <v>0</v>
      </c>
      <c r="AB177" s="65">
        <v>44573</v>
      </c>
      <c r="AC177" s="62" t="s">
        <v>608</v>
      </c>
      <c r="AD177" s="65">
        <v>44413</v>
      </c>
      <c r="AE177" s="62" t="s">
        <v>755</v>
      </c>
      <c r="AF177" s="62" t="s">
        <v>609</v>
      </c>
      <c r="AG177" s="62"/>
      <c r="AH177" s="62"/>
      <c r="AI177" s="62"/>
      <c r="AJ177" s="62"/>
      <c r="AK177" s="62" t="str">
        <f>IFERROR(VLOOKUP(I177,'[4]Control Producción'!$B$13:$K$406,10,FALSE),"")</f>
        <v>Bombeo Mecánico</v>
      </c>
      <c r="AL177" s="62" t="str">
        <f t="shared" si="39"/>
        <v>Continua</v>
      </c>
      <c r="AM177" s="62" t="s">
        <v>610</v>
      </c>
      <c r="AN177" s="62" t="s">
        <v>717</v>
      </c>
      <c r="AO177" s="62">
        <f>_xlfn.IFS(L177="Inhibidor de corrosión",T177*Q177/1000,L177="Inhibidor de incrustaciones",T177*Q177/1000,L177="Biocida",T177*Q177/1000,L177="Inhibidor de corrosión/incrustaciones",T177*Q177/1000,L177="Inhibidor de parafinas y asfaltenos",T177*P177/1000,L177="Inhibidor de parafinas",T177*P177/1000,L177="Inhibidor de asfaltenos",T177*P177/1000,L177="Reductor de fricción",T177*P177/1000,L177="Encapsulado",0,L177="Inhibidor de hidratos",VLOOKUP(I177,[4]Intermedia!$B$485:$E$502,4,FALSE),L177="Secuestrante de sulfhídrico",VLOOKUP(I177,[4]Intermedia!$B$485:$E$502,4,FALSE))</f>
        <v>4.1768999999999998</v>
      </c>
      <c r="AP177" s="62">
        <f t="shared" si="32"/>
        <v>4.18</v>
      </c>
      <c r="AQ177" s="62">
        <f t="shared" si="33"/>
        <v>20</v>
      </c>
      <c r="AR177" s="62">
        <f t="shared" si="34"/>
        <v>4.18</v>
      </c>
      <c r="AS177" s="66">
        <v>1</v>
      </c>
      <c r="AT177" s="62" cm="1">
        <f t="array" ref="AT177">IFERROR(ROUND(IF(AL177="Continua",AO177*_xlfn.IFS(AS177=100%,1,AS177=20%,5,AS177=50%,2),IF(AL177="Batch",IF(AM177="M",30,IF(AM177="Q",15,7))*AO177)),0),"")</f>
        <v>4</v>
      </c>
      <c r="AU177" s="62">
        <f t="shared" si="35"/>
        <v>20</v>
      </c>
      <c r="AV177" s="62">
        <f t="shared" si="36"/>
        <v>4</v>
      </c>
      <c r="AW177" s="62" t="s">
        <v>629</v>
      </c>
      <c r="AX177" s="62">
        <v>2</v>
      </c>
      <c r="AY177" s="67">
        <f ca="1">IFERROR(TODAY()-VLOOKUP(H177,[4]IDEF!$A$6:$H$1602,8,FALSE),"S/D")</f>
        <v>1850</v>
      </c>
      <c r="AZ177" s="62" t="str">
        <f>IFERROR(VLOOKUP(H177,'[4]Control Producción'!$B$13:$L$406,11,FALSE),"S/C")</f>
        <v>A</v>
      </c>
      <c r="BA177" s="62" t="str">
        <f t="shared" si="37"/>
        <v>SP- 06</v>
      </c>
      <c r="BB177" s="62" t="str">
        <f>IFERROR(VLOOKUP(I177,[4]Referencias!$A$2:$Z$800,26,FALSE),"")</f>
        <v>Señal Picada</v>
      </c>
      <c r="BC177" s="159" t="s">
        <v>981</v>
      </c>
      <c r="BD177" s="125" t="str">
        <f t="shared" si="28"/>
        <v>SP-392aCY51W</v>
      </c>
    </row>
    <row r="178" spans="1:56" ht="15" customHeight="1" x14ac:dyDescent="0.25">
      <c r="A178" s="62" t="s">
        <v>601</v>
      </c>
      <c r="B178" s="63">
        <v>45261</v>
      </c>
      <c r="C178" s="62" t="s">
        <v>602</v>
      </c>
      <c r="D178" s="62" t="s">
        <v>603</v>
      </c>
      <c r="E178" s="62" t="str">
        <f>IFERROR(VLOOKUP(H178,[4]Referencias!$A$2:$F$671,6,FALSE),"")</f>
        <v>SP- 07</v>
      </c>
      <c r="F178" s="62">
        <f>IFERROR(VLOOKUP(I178,[4]Referencias!$A$2:$T$800,20,FALSE),"")</f>
        <v>222052</v>
      </c>
      <c r="G178" s="62" t="s">
        <v>604</v>
      </c>
      <c r="H178" s="62" t="s">
        <v>274</v>
      </c>
      <c r="I178" s="62" t="s">
        <v>274</v>
      </c>
      <c r="J178" s="62"/>
      <c r="K178" s="62" t="s">
        <v>605</v>
      </c>
      <c r="L178" s="62" t="str">
        <f>IFERROR(VLOOKUP(M178,[4]Referencias!$X$2:$Y$139,2,FALSE),"")</f>
        <v>Inhibidor de incrustaciones</v>
      </c>
      <c r="M178" s="62" t="s">
        <v>614</v>
      </c>
      <c r="N178" s="62">
        <f>IFERROR(VLOOKUP(M178,[4]Referencias!$K$2:$L$138,2,FALSE),"")</f>
        <v>50601018</v>
      </c>
      <c r="O178" s="62">
        <f>IFERROR(VLOOKUP(I178,'[4]Control Producción'!$B$13:$L$408,4,FALSE),0)</f>
        <v>198</v>
      </c>
      <c r="P178" s="62">
        <f>IFERROR(VLOOKUP(I178,'[4]Control Producción'!$B$13:$L$408,5,FALSE),0)</f>
        <v>1.98</v>
      </c>
      <c r="Q178" s="62">
        <f>IFERROR(VLOOKUP(I178,'[4]Control Producción'!$B$13:$L$408,7,FALSE),0)</f>
        <v>196.02</v>
      </c>
      <c r="R178" s="62">
        <f>IFERROR(VLOOKUP(I178,'[4]Control Producción'!$B$13:$L$408,8,FALSE),0)</f>
        <v>10</v>
      </c>
      <c r="S178" s="62">
        <f t="shared" si="29"/>
        <v>4.9000000000000004</v>
      </c>
      <c r="T178" s="62">
        <v>25</v>
      </c>
      <c r="U178" s="62" t="s">
        <v>606</v>
      </c>
      <c r="V178" s="62" t="s">
        <v>607</v>
      </c>
      <c r="W178" s="62">
        <f t="shared" si="38"/>
        <v>29</v>
      </c>
      <c r="X178" s="62">
        <f>+_xlfn.IFS(BC178="p",0,AL178="Continua",'CM 4600011377 (Producto)'!$H$13,AL178="Batch",VLOOKUP(BD178,'BATCH Total'!$K$2:$M$600,3,FALSE))</f>
        <v>0</v>
      </c>
      <c r="Y178" s="62">
        <f t="shared" si="30"/>
        <v>142.10000000000002</v>
      </c>
      <c r="Z178" s="64">
        <f>+IFERROR(IF(BC178="P",0,IF(V178="continua",VLOOKUP(BD178,'KPI Aplicaciones'!$A$9:$H$177,6,FALSE),S178*X178)),0)</f>
        <v>0</v>
      </c>
      <c r="AA178" s="64">
        <f t="shared" si="31"/>
        <v>0</v>
      </c>
      <c r="AB178" s="65">
        <v>44804</v>
      </c>
      <c r="AC178" s="62" t="s">
        <v>608</v>
      </c>
      <c r="AD178" s="65">
        <v>44804</v>
      </c>
      <c r="AE178" s="62" t="s">
        <v>910</v>
      </c>
      <c r="AF178" s="62" t="s">
        <v>609</v>
      </c>
      <c r="AG178" s="62"/>
      <c r="AH178" s="62"/>
      <c r="AI178" s="62"/>
      <c r="AJ178" s="62"/>
      <c r="AK178" s="62" t="str">
        <f>IFERROR(VLOOKUP(I178,'[4]Control Producción'!$B$13:$K$406,10,FALSE),"")</f>
        <v>Electro Sumergible</v>
      </c>
      <c r="AL178" s="62" t="str">
        <f t="shared" si="39"/>
        <v>Continua</v>
      </c>
      <c r="AM178" s="62" t="s">
        <v>610</v>
      </c>
      <c r="AN178" s="62" t="s">
        <v>615</v>
      </c>
      <c r="AO178" s="62">
        <f>_xlfn.IFS(L178="Inhibidor de corrosión",T178*Q178/1000,L178="Inhibidor de incrustaciones",T178*Q178/1000,L178="Biocida",T178*Q178/1000,L178="Inhibidor de corrosión/incrustaciones",T178*Q178/1000,L178="Inhibidor de parafinas y asfaltenos",T178*P178/1000,L178="Inhibidor de parafinas",T178*P178/1000,L178="Inhibidor de asfaltenos",T178*P178/1000,L178="Reductor de fricción",T178*P178/1000,L178="Encapsulado",0,L178="Inhibidor de hidratos",VLOOKUP(I178,[4]Intermedia!$B$485:$E$502,4,FALSE),L178="Secuestrante de sulfhídrico",VLOOKUP(I178,[4]Intermedia!$B$485:$E$502,4,FALSE))</f>
        <v>4.9005000000000001</v>
      </c>
      <c r="AP178" s="62">
        <f t="shared" si="32"/>
        <v>4.9000000000000004</v>
      </c>
      <c r="AQ178" s="62">
        <f t="shared" si="33"/>
        <v>20</v>
      </c>
      <c r="AR178" s="62">
        <f t="shared" si="34"/>
        <v>4.9000000000000004</v>
      </c>
      <c r="AS178" s="66">
        <v>0.5</v>
      </c>
      <c r="AT178" s="62" cm="1">
        <f t="array" ref="AT178">IFERROR(ROUND(IF(AL178="Continua",AO178*_xlfn.IFS(AS178=100%,1,AS178=20%,5,AS178=50%,2),IF(AL178="Batch",IF(AM178="M",30,IF(AM178="Q",15,7))*AO178)),0),"")</f>
        <v>10</v>
      </c>
      <c r="AU178" s="62">
        <f t="shared" si="35"/>
        <v>20</v>
      </c>
      <c r="AV178" s="62">
        <f t="shared" si="36"/>
        <v>10</v>
      </c>
      <c r="AW178" s="62" t="s">
        <v>623</v>
      </c>
      <c r="AX178" s="62">
        <v>1</v>
      </c>
      <c r="AY178" s="67">
        <f ca="1">IFERROR(TODAY()-VLOOKUP(H178,[4]IDEF!$A$6:$H$1602,8,FALSE),"S/D")</f>
        <v>1512</v>
      </c>
      <c r="AZ178" s="62" t="str">
        <f>IFERROR(VLOOKUP(H178,'[4]Control Producción'!$B$13:$L$406,11,FALSE),"S/C")</f>
        <v>A</v>
      </c>
      <c r="BA178" s="62" t="str">
        <f t="shared" si="37"/>
        <v>SP- 07</v>
      </c>
      <c r="BB178" s="62" t="str">
        <f>IFERROR(VLOOKUP(I178,[4]Referencias!$A$2:$Z$800,26,FALSE),"")</f>
        <v>Señal Picada</v>
      </c>
      <c r="BC178" s="159" t="s">
        <v>981</v>
      </c>
      <c r="BD178" s="125" t="str">
        <f t="shared" si="28"/>
        <v>SP-476aIC5087A</v>
      </c>
    </row>
    <row r="179" spans="1:56" ht="15" customHeight="1" x14ac:dyDescent="0.25">
      <c r="A179" s="62" t="s">
        <v>601</v>
      </c>
      <c r="B179" s="63">
        <v>45261</v>
      </c>
      <c r="C179" s="62" t="s">
        <v>602</v>
      </c>
      <c r="D179" s="62" t="s">
        <v>603</v>
      </c>
      <c r="E179" s="62" t="str">
        <f>IFERROR(VLOOKUP(H179,[4]Referencias!$A$2:$F$671,6,FALSE),"")</f>
        <v>SP- 02</v>
      </c>
      <c r="F179" s="62">
        <f>IFERROR(VLOOKUP(I179,[4]Referencias!$A$2:$T$800,20,FALSE),"")</f>
        <v>222052</v>
      </c>
      <c r="G179" s="62" t="s">
        <v>604</v>
      </c>
      <c r="H179" s="62" t="s">
        <v>182</v>
      </c>
      <c r="I179" s="62" t="s">
        <v>182</v>
      </c>
      <c r="J179" s="62"/>
      <c r="K179" s="62" t="s">
        <v>605</v>
      </c>
      <c r="L179" s="62" t="str">
        <f>IFERROR(VLOOKUP(M179,[4]Referencias!$X$2:$Y$139,2,FALSE),"")</f>
        <v>Biocida</v>
      </c>
      <c r="M179" s="62" t="s">
        <v>68</v>
      </c>
      <c r="N179" s="62">
        <f>IFERROR(VLOOKUP(M179,[4]Referencias!$K$2:$L$138,2,FALSE),"")</f>
        <v>50600926</v>
      </c>
      <c r="O179" s="62">
        <f>IFERROR(VLOOKUP(I179,'[4]Control Producción'!$B$13:$L$408,4,FALSE),0)</f>
        <v>212</v>
      </c>
      <c r="P179" s="62">
        <f>IFERROR(VLOOKUP(I179,'[4]Control Producción'!$B$13:$L$408,5,FALSE),0)</f>
        <v>1.696</v>
      </c>
      <c r="Q179" s="62">
        <f>IFERROR(VLOOKUP(I179,'[4]Control Producción'!$B$13:$L$408,7,FALSE),0)</f>
        <v>210.304</v>
      </c>
      <c r="R179" s="62">
        <f>IFERROR(VLOOKUP(I179,'[4]Control Producción'!$B$13:$L$408,8,FALSE),0)</f>
        <v>100</v>
      </c>
      <c r="S179" s="62">
        <f t="shared" si="29"/>
        <v>47.32</v>
      </c>
      <c r="T179" s="62">
        <v>15</v>
      </c>
      <c r="U179" s="62" t="s">
        <v>815</v>
      </c>
      <c r="V179" s="62" t="s">
        <v>816</v>
      </c>
      <c r="W179" s="62">
        <f t="shared" ref="W131:W196" si="40">_xlfn.IFS(AM179="C",31,AM179="M",1,AM179="Q",2,AM179="S",4)</f>
        <v>2</v>
      </c>
      <c r="X179" s="62">
        <f>+_xlfn.IFS(BC179="p",0,AL179="Continua",'CM 4600011377 (Producto)'!$H$13,AL179="Batch",VLOOKUP(BD179,'BATCH Total'!$K$2:$M$600,3,FALSE))</f>
        <v>2</v>
      </c>
      <c r="Y179" s="62">
        <f t="shared" si="30"/>
        <v>94.64</v>
      </c>
      <c r="Z179" s="64">
        <f>+IFERROR(IF(BC179="P",0,IF(V179="continua",VLOOKUP(BD179,'KPI Aplicaciones'!$A$9:$H$177,6,FALSE),S179*X179)),0)</f>
        <v>94.64</v>
      </c>
      <c r="AA179" s="64">
        <f t="shared" si="31"/>
        <v>94.64</v>
      </c>
      <c r="AB179" s="65">
        <v>44503</v>
      </c>
      <c r="AC179" s="62" t="s">
        <v>608</v>
      </c>
      <c r="AD179" s="65">
        <v>44503</v>
      </c>
      <c r="AE179" s="62" t="s">
        <v>642</v>
      </c>
      <c r="AF179" s="62" t="s">
        <v>609</v>
      </c>
      <c r="AG179" s="62"/>
      <c r="AH179" s="62"/>
      <c r="AI179" s="62"/>
      <c r="AJ179" s="62"/>
      <c r="AK179" s="62" t="str">
        <f>IFERROR(VLOOKUP(I179,'[4]Control Producción'!$B$13:$K$406,10,FALSE),"")</f>
        <v>Electro Sumergible</v>
      </c>
      <c r="AL179" s="62" t="str">
        <f t="shared" si="39"/>
        <v>Batch</v>
      </c>
      <c r="AM179" s="62" t="s">
        <v>818</v>
      </c>
      <c r="AN179" s="62" t="s">
        <v>817</v>
      </c>
      <c r="AO179" s="62">
        <f>_xlfn.IFS(L179="Inhibidor de corrosión",T179*Q179/1000,L179="Inhibidor de incrustaciones",T179*Q179/1000,L179="Biocida",T179*Q179/1000,L179="Inhibidor de corrosión/incrustaciones",T179*Q179/1000,L179="Inhibidor de parafinas y asfaltenos",T179*P179/1000,L179="Inhibidor de parafinas",T179*P179/1000,L179="Inhibidor de asfaltenos",T179*P179/1000,L179="Reductor de fricción",T179*P179/1000,L179="Encapsulado",0,L179="Inhibidor de hidratos",VLOOKUP(I179,[4]Intermedia!$B$485:$E$502,4,FALSE),L179="Secuestrante de sulfhídrico",VLOOKUP(I179,[4]Intermedia!$B$485:$E$502,4,FALSE))</f>
        <v>3.15456</v>
      </c>
      <c r="AP179" s="62">
        <f t="shared" si="32"/>
        <v>47.32</v>
      </c>
      <c r="AQ179" s="62">
        <f t="shared" si="33"/>
        <v>47.32</v>
      </c>
      <c r="AR179" s="62">
        <f t="shared" si="34"/>
        <v>47.32</v>
      </c>
      <c r="AS179" s="66">
        <v>1</v>
      </c>
      <c r="AT179" s="62" cm="1">
        <f t="array" ref="AT179">IFERROR(ROUND(IF(AL179="Continua",AO179*_xlfn.IFS(AS179=100%,1,AS179=20%,5,AS179=50%,2),IF(AL179="Batch",IF(AM179="M",30,IF(AM179="Q",15,7))*AO179)),0),"")</f>
        <v>47</v>
      </c>
      <c r="AU179" s="62">
        <f t="shared" si="35"/>
        <v>47</v>
      </c>
      <c r="AV179" s="62">
        <f t="shared" si="36"/>
        <v>47</v>
      </c>
      <c r="AW179" s="62" t="s">
        <v>819</v>
      </c>
      <c r="AX179" s="62"/>
      <c r="AY179" s="67">
        <f ca="1">IFERROR(TODAY()-VLOOKUP(H179,[4]IDEF!$A$6:$H$1602,8,FALSE),"S/D")</f>
        <v>2717</v>
      </c>
      <c r="AZ179" s="62" t="str">
        <f>IFERROR(VLOOKUP(H179,'[4]Control Producción'!$B$13:$L$406,11,FALSE),"S/C")</f>
        <v>A</v>
      </c>
      <c r="BA179" s="62" t="str">
        <f t="shared" si="37"/>
        <v>SP- 02</v>
      </c>
      <c r="BB179" s="62" t="str">
        <f>IFERROR(VLOOKUP(I179,[4]Referencias!$A$2:$Z$800,26,FALSE),"")</f>
        <v>Señal Picada</v>
      </c>
      <c r="BC179" s="62"/>
      <c r="BD179" s="125" t="str">
        <f t="shared" si="28"/>
        <v>SP-278BX960</v>
      </c>
    </row>
    <row r="180" spans="1:56" ht="15" customHeight="1" x14ac:dyDescent="0.25">
      <c r="A180" s="62" t="s">
        <v>601</v>
      </c>
      <c r="B180" s="63">
        <v>45261</v>
      </c>
      <c r="C180" s="62" t="s">
        <v>602</v>
      </c>
      <c r="D180" s="62" t="s">
        <v>603</v>
      </c>
      <c r="E180" s="62" t="str">
        <f>IFERROR(VLOOKUP(H180,[4]Referencias!$A$2:$F$671,6,FALSE),"")</f>
        <v>SP- 03</v>
      </c>
      <c r="F180" s="62">
        <f>IFERROR(VLOOKUP(I180,[4]Referencias!$A$2:$T$800,20,FALSE),"")</f>
        <v>222052</v>
      </c>
      <c r="G180" s="62" t="s">
        <v>604</v>
      </c>
      <c r="H180" s="62" t="s">
        <v>154</v>
      </c>
      <c r="I180" s="62" t="s">
        <v>154</v>
      </c>
      <c r="J180" s="62"/>
      <c r="K180" s="62" t="s">
        <v>605</v>
      </c>
      <c r="L180" s="62" t="str">
        <f>IFERROR(VLOOKUP(M180,[4]Referencias!$X$2:$Y$139,2,FALSE),"")</f>
        <v>Biocida</v>
      </c>
      <c r="M180" s="62" t="s">
        <v>68</v>
      </c>
      <c r="N180" s="62">
        <f>IFERROR(VLOOKUP(M180,[4]Referencias!$K$2:$L$138,2,FALSE),"")</f>
        <v>50600926</v>
      </c>
      <c r="O180" s="62">
        <f>IFERROR(VLOOKUP(I180,'[4]Control Producción'!$B$13:$L$408,4,FALSE),0)</f>
        <v>207</v>
      </c>
      <c r="P180" s="62">
        <f>IFERROR(VLOOKUP(I180,'[4]Control Producción'!$B$13:$L$408,5,FALSE),0)</f>
        <v>2.2770000000000001</v>
      </c>
      <c r="Q180" s="62">
        <f>IFERROR(VLOOKUP(I180,'[4]Control Producción'!$B$13:$L$408,7,FALSE),0)</f>
        <v>204.72300000000001</v>
      </c>
      <c r="R180" s="62">
        <f>IFERROR(VLOOKUP(I180,'[4]Control Producción'!$B$13:$L$408,8,FALSE),0)</f>
        <v>100</v>
      </c>
      <c r="S180" s="62">
        <f t="shared" si="29"/>
        <v>46.06</v>
      </c>
      <c r="T180" s="62">
        <v>15</v>
      </c>
      <c r="U180" s="62" t="s">
        <v>815</v>
      </c>
      <c r="V180" s="62" t="s">
        <v>816</v>
      </c>
      <c r="W180" s="62">
        <f t="shared" si="40"/>
        <v>2</v>
      </c>
      <c r="X180" s="62">
        <f>+_xlfn.IFS(BC180="p",0,AL180="Continua",'CM 4600011377 (Producto)'!$H$13,AL180="Batch",VLOOKUP(BD180,'BATCH Total'!$K$2:$M$600,3,FALSE))</f>
        <v>2</v>
      </c>
      <c r="Y180" s="62">
        <f t="shared" si="30"/>
        <v>92.12</v>
      </c>
      <c r="Z180" s="64">
        <f>+IFERROR(IF(BC180="P",0,IF(V180="continua",VLOOKUP(BD180,'KPI Aplicaciones'!$A$9:$H$177,6,FALSE),S180*X180)),0)</f>
        <v>92.12</v>
      </c>
      <c r="AA180" s="64">
        <f t="shared" si="31"/>
        <v>92.12</v>
      </c>
      <c r="AB180" s="65">
        <v>42636</v>
      </c>
      <c r="AC180" s="62" t="s">
        <v>608</v>
      </c>
      <c r="AD180" s="65">
        <v>44879</v>
      </c>
      <c r="AE180" s="62" t="s">
        <v>730</v>
      </c>
      <c r="AF180" s="62" t="s">
        <v>609</v>
      </c>
      <c r="AG180" s="62"/>
      <c r="AH180" s="62"/>
      <c r="AI180" s="62"/>
      <c r="AJ180" s="62"/>
      <c r="AK180" s="62" t="str">
        <f>IFERROR(VLOOKUP(I180,'[4]Control Producción'!$B$13:$K$406,10,FALSE),"")</f>
        <v>Electro Sumergible</v>
      </c>
      <c r="AL180" s="62" t="str">
        <f t="shared" si="39"/>
        <v>Batch</v>
      </c>
      <c r="AM180" s="62" t="s">
        <v>818</v>
      </c>
      <c r="AN180" s="62" t="s">
        <v>817</v>
      </c>
      <c r="AO180" s="62">
        <f>_xlfn.IFS(L180="Inhibidor de corrosión",T180*Q180/1000,L180="Inhibidor de incrustaciones",T180*Q180/1000,L180="Biocida",T180*Q180/1000,L180="Inhibidor de corrosión/incrustaciones",T180*Q180/1000,L180="Inhibidor de parafinas y asfaltenos",T180*P180/1000,L180="Inhibidor de parafinas",T180*P180/1000,L180="Inhibidor de asfaltenos",T180*P180/1000,L180="Reductor de fricción",T180*P180/1000,L180="Encapsulado",0,L180="Inhibidor de hidratos",VLOOKUP(I180,[4]Intermedia!$B$485:$E$502,4,FALSE),L180="Secuestrante de sulfhídrico",VLOOKUP(I180,[4]Intermedia!$B$485:$E$502,4,FALSE))</f>
        <v>3.0708450000000003</v>
      </c>
      <c r="AP180" s="62">
        <f t="shared" si="32"/>
        <v>46.06</v>
      </c>
      <c r="AQ180" s="62">
        <f t="shared" si="33"/>
        <v>46.06</v>
      </c>
      <c r="AR180" s="62">
        <f t="shared" si="34"/>
        <v>46.06</v>
      </c>
      <c r="AS180" s="66">
        <v>1</v>
      </c>
      <c r="AT180" s="62" cm="1">
        <f t="array" ref="AT180">IFERROR(ROUND(IF(AL180="Continua",AO180*_xlfn.IFS(AS180=100%,1,AS180=20%,5,AS180=50%,2),IF(AL180="Batch",IF(AM180="M",30,IF(AM180="Q",15,7))*AO180)),0),"")</f>
        <v>46</v>
      </c>
      <c r="AU180" s="62">
        <f t="shared" si="35"/>
        <v>46</v>
      </c>
      <c r="AV180" s="62">
        <f t="shared" si="36"/>
        <v>46</v>
      </c>
      <c r="AW180" s="62" t="s">
        <v>623</v>
      </c>
      <c r="AX180" s="62"/>
      <c r="AY180" s="67">
        <f ca="1">IFERROR(TODAY()-VLOOKUP(H180,[4]IDEF!$A$6:$H$1602,8,FALSE),"S/D")</f>
        <v>2666</v>
      </c>
      <c r="AZ180" s="62" t="str">
        <f>IFERROR(VLOOKUP(H180,'[4]Control Producción'!$B$13:$L$406,11,FALSE),"S/C")</f>
        <v>A</v>
      </c>
      <c r="BA180" s="62" t="str">
        <f t="shared" si="37"/>
        <v>SP- 03</v>
      </c>
      <c r="BB180" s="62" t="str">
        <f>IFERROR(VLOOKUP(I180,[4]Referencias!$A$2:$Z$800,26,FALSE),"")</f>
        <v>Señal Picada</v>
      </c>
      <c r="BC180" s="62"/>
      <c r="BD180" s="125" t="str">
        <f t="shared" si="28"/>
        <v>SP-63(I)BX960</v>
      </c>
    </row>
    <row r="181" spans="1:56" ht="15" customHeight="1" x14ac:dyDescent="0.25">
      <c r="A181" s="62" t="s">
        <v>601</v>
      </c>
      <c r="B181" s="63">
        <v>45261</v>
      </c>
      <c r="C181" s="62" t="s">
        <v>602</v>
      </c>
      <c r="D181" s="62" t="s">
        <v>603</v>
      </c>
      <c r="E181" s="62" t="str">
        <f>IFERROR(VLOOKUP(H181,[4]Referencias!$A$2:$F$671,6,FALSE),"")</f>
        <v>SP- 06</v>
      </c>
      <c r="F181" s="62">
        <f>IFERROR(VLOOKUP(I181,[4]Referencias!$A$2:$T$800,20,FALSE),"")</f>
        <v>222052</v>
      </c>
      <c r="G181" s="62" t="s">
        <v>604</v>
      </c>
      <c r="H181" s="62" t="s">
        <v>102</v>
      </c>
      <c r="I181" s="62" t="s">
        <v>102</v>
      </c>
      <c r="J181" s="62"/>
      <c r="K181" s="62" t="s">
        <v>605</v>
      </c>
      <c r="L181" s="62" t="str">
        <f>IFERROR(VLOOKUP(M181,[4]Referencias!$X$2:$Y$139,2,FALSE),"")</f>
        <v>Biocida</v>
      </c>
      <c r="M181" s="62" t="s">
        <v>68</v>
      </c>
      <c r="N181" s="62">
        <f>IFERROR(VLOOKUP(M181,[4]Referencias!$K$2:$L$138,2,FALSE),"")</f>
        <v>50600926</v>
      </c>
      <c r="O181" s="62">
        <f>IFERROR(VLOOKUP(I181,'[4]Control Producción'!$B$13:$L$408,4,FALSE),0)</f>
        <v>193.7</v>
      </c>
      <c r="P181" s="62">
        <f>IFERROR(VLOOKUP(I181,'[4]Control Producción'!$B$13:$L$408,5,FALSE),0)</f>
        <v>1.1619999999999999</v>
      </c>
      <c r="Q181" s="62">
        <f>IFERROR(VLOOKUP(I181,'[4]Control Producción'!$B$13:$L$408,7,FALSE),0)</f>
        <v>192.53800000000001</v>
      </c>
      <c r="R181" s="62">
        <f>IFERROR(VLOOKUP(I181,'[4]Control Producción'!$B$13:$L$408,8,FALSE),0)</f>
        <v>250</v>
      </c>
      <c r="S181" s="62">
        <f t="shared" si="29"/>
        <v>72.2</v>
      </c>
      <c r="T181" s="62">
        <v>25</v>
      </c>
      <c r="U181" s="62" t="s">
        <v>815</v>
      </c>
      <c r="V181" s="62" t="s">
        <v>816</v>
      </c>
      <c r="W181" s="62">
        <f t="shared" si="40"/>
        <v>2</v>
      </c>
      <c r="X181" s="62">
        <f>+_xlfn.IFS(BC181="p",0,AL181="Continua",'CM 4600011377 (Producto)'!$H$13,AL181="Batch",VLOOKUP(BD181,'BATCH Total'!$K$2:$M$600,3,FALSE))</f>
        <v>2</v>
      </c>
      <c r="Y181" s="62">
        <f t="shared" si="30"/>
        <v>144.4</v>
      </c>
      <c r="Z181" s="64">
        <f>+IFERROR(IF(BC181="P",0,IF(V181="continua",VLOOKUP(BD181,'KPI Aplicaciones'!$A$9:$H$177,6,FALSE),S181*X181)),0)</f>
        <v>144.4</v>
      </c>
      <c r="AA181" s="64">
        <f t="shared" si="31"/>
        <v>144.4</v>
      </c>
      <c r="AB181" s="65">
        <v>42620</v>
      </c>
      <c r="AC181" s="62" t="s">
        <v>608</v>
      </c>
      <c r="AD181" s="65">
        <v>44054</v>
      </c>
      <c r="AE181" s="62" t="s">
        <v>820</v>
      </c>
      <c r="AF181" s="62" t="s">
        <v>609</v>
      </c>
      <c r="AG181" s="62"/>
      <c r="AH181" s="62"/>
      <c r="AI181" s="62"/>
      <c r="AJ181" s="62"/>
      <c r="AK181" s="62" t="str">
        <f>IFERROR(VLOOKUP(I181,'[4]Control Producción'!$B$13:$K$406,10,FALSE),"")</f>
        <v>Electro Sumergible</v>
      </c>
      <c r="AL181" s="62" t="str">
        <f t="shared" si="39"/>
        <v>Batch</v>
      </c>
      <c r="AM181" s="62" t="s">
        <v>818</v>
      </c>
      <c r="AN181" s="62" t="s">
        <v>817</v>
      </c>
      <c r="AO181" s="62">
        <f>_xlfn.IFS(L181="Inhibidor de corrosión",T181*Q181/1000,L181="Inhibidor de incrustaciones",T181*Q181/1000,L181="Biocida",T181*Q181/1000,L181="Inhibidor de corrosión/incrustaciones",T181*Q181/1000,L181="Inhibidor de parafinas y asfaltenos",T181*P181/1000,L181="Inhibidor de parafinas",T181*P181/1000,L181="Inhibidor de asfaltenos",T181*P181/1000,L181="Reductor de fricción",T181*P181/1000,L181="Encapsulado",0,L181="Inhibidor de hidratos",VLOOKUP(I181,[4]Intermedia!$B$485:$E$502,4,FALSE),L181="Secuestrante de sulfhídrico",VLOOKUP(I181,[4]Intermedia!$B$485:$E$502,4,FALSE))</f>
        <v>4.8134500000000005</v>
      </c>
      <c r="AP181" s="62">
        <f t="shared" si="32"/>
        <v>72.2</v>
      </c>
      <c r="AQ181" s="62">
        <f t="shared" si="33"/>
        <v>72.2</v>
      </c>
      <c r="AR181" s="62">
        <f t="shared" si="34"/>
        <v>72.2</v>
      </c>
      <c r="AS181" s="66">
        <v>1</v>
      </c>
      <c r="AT181" s="62" cm="1">
        <f t="array" ref="AT181">IFERROR(ROUND(IF(AL181="Continua",AO181*_xlfn.IFS(AS181=100%,1,AS181=20%,5,AS181=50%,2),IF(AL181="Batch",IF(AM181="M",30,IF(AM181="Q",15,7))*AO181)),0),"")</f>
        <v>72</v>
      </c>
      <c r="AU181" s="62">
        <f t="shared" si="35"/>
        <v>72</v>
      </c>
      <c r="AV181" s="62">
        <f t="shared" si="36"/>
        <v>72</v>
      </c>
      <c r="AW181" s="62" t="s">
        <v>623</v>
      </c>
      <c r="AX181" s="62"/>
      <c r="AY181" s="67">
        <f ca="1">IFERROR(TODAY()-VLOOKUP(H181,[4]IDEF!$A$6:$H$1602,8,FALSE),"S/D")</f>
        <v>2018</v>
      </c>
      <c r="AZ181" s="62" t="str">
        <f>IFERROR(VLOOKUP(H181,'[4]Control Producción'!$B$13:$L$406,11,FALSE),"S/C")</f>
        <v>C</v>
      </c>
      <c r="BA181" s="62" t="str">
        <f t="shared" si="37"/>
        <v>SP- 06</v>
      </c>
      <c r="BB181" s="62" t="str">
        <f>IFERROR(VLOOKUP(I181,[4]Referencias!$A$2:$Z$800,26,FALSE),"")</f>
        <v>Señal Picada</v>
      </c>
      <c r="BC181" s="62"/>
      <c r="BD181" s="125" t="str">
        <f t="shared" si="28"/>
        <v>SP-311aBX960</v>
      </c>
    </row>
    <row r="182" spans="1:56" ht="15" customHeight="1" x14ac:dyDescent="0.25">
      <c r="A182" s="62" t="s">
        <v>601</v>
      </c>
      <c r="B182" s="63">
        <v>45261</v>
      </c>
      <c r="C182" s="62" t="s">
        <v>602</v>
      </c>
      <c r="D182" s="62" t="s">
        <v>603</v>
      </c>
      <c r="E182" s="62" t="str">
        <f>IFERROR(VLOOKUP(H182,[4]Referencias!$A$2:$F$671,6,FALSE),"")</f>
        <v>SP- 06</v>
      </c>
      <c r="F182" s="62">
        <f>IFERROR(VLOOKUP(I182,[4]Referencias!$A$2:$T$800,20,FALSE),"")</f>
        <v>222052</v>
      </c>
      <c r="G182" s="62" t="s">
        <v>604</v>
      </c>
      <c r="H182" s="62" t="s">
        <v>133</v>
      </c>
      <c r="I182" s="71" t="s">
        <v>133</v>
      </c>
      <c r="J182" s="62"/>
      <c r="K182" s="62" t="s">
        <v>605</v>
      </c>
      <c r="L182" s="62" t="str">
        <f>IFERROR(VLOOKUP(M182,[4]Referencias!$X$2:$Y$139,2,FALSE),"")</f>
        <v>Biocida</v>
      </c>
      <c r="M182" s="62" t="s">
        <v>68</v>
      </c>
      <c r="N182" s="62">
        <f>IFERROR(VLOOKUP(M182,[4]Referencias!$K$2:$L$138,2,FALSE),"")</f>
        <v>50600926</v>
      </c>
      <c r="O182" s="62">
        <f>IFERROR(VLOOKUP(I182,'[4]Control Producción'!$B$13:$L$408,4,FALSE),0)</f>
        <v>229.9</v>
      </c>
      <c r="P182" s="62">
        <f>IFERROR(VLOOKUP(I182,'[4]Control Producción'!$B$13:$L$408,5,FALSE),0)</f>
        <v>1.609</v>
      </c>
      <c r="Q182" s="62">
        <f>IFERROR(VLOOKUP(I182,'[4]Control Producción'!$B$13:$L$408,7,FALSE),0)</f>
        <v>228.291</v>
      </c>
      <c r="R182" s="62">
        <f>IFERROR(VLOOKUP(I182,'[4]Control Producción'!$B$13:$L$408,8,FALSE),0)</f>
        <v>150</v>
      </c>
      <c r="S182" s="62">
        <f t="shared" si="29"/>
        <v>51.37</v>
      </c>
      <c r="T182" s="62">
        <v>15</v>
      </c>
      <c r="U182" s="62" t="s">
        <v>815</v>
      </c>
      <c r="V182" s="62" t="s">
        <v>816</v>
      </c>
      <c r="W182" s="62">
        <f t="shared" si="40"/>
        <v>2</v>
      </c>
      <c r="X182" s="62">
        <f>+_xlfn.IFS(BC182="p",0,AL182="Continua",'CM 4600011377 (Producto)'!$H$13,AL182="Batch",VLOOKUP(BD182,'BATCH Total'!$K$2:$M$600,3,FALSE))</f>
        <v>2</v>
      </c>
      <c r="Y182" s="62">
        <f t="shared" si="30"/>
        <v>102.74</v>
      </c>
      <c r="Z182" s="64">
        <f>+IFERROR(IF(BC182="P",0,IF(V182="continua",VLOOKUP(BD182,'KPI Aplicaciones'!$A$9:$H$177,6,FALSE),S182*X182)),0)</f>
        <v>102.74</v>
      </c>
      <c r="AA182" s="64">
        <f t="shared" si="31"/>
        <v>102.74</v>
      </c>
      <c r="AB182" s="65">
        <v>40691</v>
      </c>
      <c r="AC182" s="62" t="s">
        <v>608</v>
      </c>
      <c r="AD182" s="65">
        <v>44956</v>
      </c>
      <c r="AE182" s="62" t="s">
        <v>996</v>
      </c>
      <c r="AF182" s="62" t="s">
        <v>609</v>
      </c>
      <c r="AG182" s="62"/>
      <c r="AH182" s="62"/>
      <c r="AI182" s="62"/>
      <c r="AJ182" s="62"/>
      <c r="AK182" s="62" t="str">
        <f>IFERROR(VLOOKUP(I182,'[4]Control Producción'!$B$13:$K$406,10,FALSE),"")</f>
        <v>Electro Sumergible</v>
      </c>
      <c r="AL182" s="62" t="str">
        <f t="shared" si="39"/>
        <v>Batch</v>
      </c>
      <c r="AM182" s="62" t="s">
        <v>818</v>
      </c>
      <c r="AN182" s="62" t="s">
        <v>817</v>
      </c>
      <c r="AO182" s="62">
        <f>_xlfn.IFS(L182="Inhibidor de corrosión",T182*Q182/1000,L182="Inhibidor de incrustaciones",T182*Q182/1000,L182="Biocida",T182*Q182/1000,L182="Inhibidor de corrosión/incrustaciones",T182*Q182/1000,L182="Inhibidor de parafinas y asfaltenos",T182*P182/1000,L182="Inhibidor de parafinas",T182*P182/1000,L182="Inhibidor de asfaltenos",T182*P182/1000,L182="Reductor de fricción",T182*P182/1000,L182="Encapsulado",0,L182="Inhibidor de hidratos",VLOOKUP(I182,[4]Intermedia!$B$485:$E$502,4,FALSE),L182="Secuestrante de sulfhídrico",VLOOKUP(I182,[4]Intermedia!$B$485:$E$502,4,FALSE))</f>
        <v>3.4243649999999999</v>
      </c>
      <c r="AP182" s="62">
        <f t="shared" si="32"/>
        <v>51.37</v>
      </c>
      <c r="AQ182" s="62">
        <f t="shared" si="33"/>
        <v>51.37</v>
      </c>
      <c r="AR182" s="62">
        <f t="shared" si="34"/>
        <v>51.37</v>
      </c>
      <c r="AS182" s="66">
        <v>1</v>
      </c>
      <c r="AT182" s="62" cm="1">
        <f t="array" ref="AT182">IFERROR(ROUND(IF(AL182="Continua",AO182*_xlfn.IFS(AS182=100%,1,AS182=20%,5,AS182=50%,2),IF(AL182="Batch",IF(AM182="M",30,IF(AM182="Q",15,7))*AO182)),0),"")</f>
        <v>51</v>
      </c>
      <c r="AU182" s="62">
        <f t="shared" si="35"/>
        <v>51</v>
      </c>
      <c r="AV182" s="62">
        <f t="shared" si="36"/>
        <v>51</v>
      </c>
      <c r="AW182" s="62" t="s">
        <v>819</v>
      </c>
      <c r="AX182" s="62"/>
      <c r="AY182" s="67">
        <f ca="1">IFERROR(TODAY()-VLOOKUP(H182,[4]IDEF!$A$6:$H$1602,8,FALSE),"S/D")</f>
        <v>2000</v>
      </c>
      <c r="AZ182" s="62" t="str">
        <f>IFERROR(VLOOKUP(H182,'[4]Control Producción'!$B$13:$L$406,11,FALSE),"S/C")</f>
        <v>B</v>
      </c>
      <c r="BA182" s="62" t="str">
        <f t="shared" si="37"/>
        <v>SP- 06</v>
      </c>
      <c r="BB182" s="62" t="str">
        <f>IFERROR(VLOOKUP(I182,[4]Referencias!$A$2:$Z$800,26,FALSE),"")</f>
        <v>Señal Picada</v>
      </c>
      <c r="BC182" s="62"/>
      <c r="BD182" s="125" t="str">
        <f t="shared" si="28"/>
        <v>SP-109a(I)BX960</v>
      </c>
    </row>
    <row r="183" spans="1:56" ht="15" customHeight="1" x14ac:dyDescent="0.25">
      <c r="A183" s="62" t="s">
        <v>601</v>
      </c>
      <c r="B183" s="63">
        <v>45261</v>
      </c>
      <c r="C183" s="62" t="s">
        <v>602</v>
      </c>
      <c r="D183" s="62" t="s">
        <v>603</v>
      </c>
      <c r="E183" s="62" t="str">
        <f>IFERROR(VLOOKUP(H183,[4]Referencias!$A$2:$F$671,6,FALSE),"")</f>
        <v>SCB- 01</v>
      </c>
      <c r="F183" s="62">
        <f>IFERROR(VLOOKUP(I183,[4]Referencias!$A$2:$T$800,20,FALSE),"")</f>
        <v>222057</v>
      </c>
      <c r="G183" s="62" t="s">
        <v>604</v>
      </c>
      <c r="H183" s="62" t="s">
        <v>694</v>
      </c>
      <c r="I183" s="62" t="s">
        <v>694</v>
      </c>
      <c r="J183" s="62"/>
      <c r="K183" s="62" t="s">
        <v>605</v>
      </c>
      <c r="L183" s="62" t="str">
        <f>IFERROR(VLOOKUP(M183,[4]Referencias!$X$2:$Y$139,2,FALSE),"")</f>
        <v>Inhibidor de corrosión</v>
      </c>
      <c r="M183" s="62" t="s">
        <v>59</v>
      </c>
      <c r="N183" s="62">
        <f>IFERROR(VLOOKUP(M183,[4]Referencias!$K$2:$L$138,2,FALSE),"")</f>
        <v>1000232729</v>
      </c>
      <c r="O183" s="62">
        <f>IFERROR(VLOOKUP(I183,'[4]Control Producción'!$B$13:$L$408,4,FALSE),0)</f>
        <v>57</v>
      </c>
      <c r="P183" s="62">
        <f>IFERROR(VLOOKUP(I183,'[4]Control Producción'!$B$13:$L$408,5,FALSE),0)</f>
        <v>7.98</v>
      </c>
      <c r="Q183" s="62">
        <f>IFERROR(VLOOKUP(I183,'[4]Control Producción'!$B$13:$L$408,7,FALSE),0)</f>
        <v>49.02</v>
      </c>
      <c r="R183" s="62">
        <f>IFERROR(VLOOKUP(I183,'[4]Control Producción'!$B$13:$L$408,8,FALSE),0)</f>
        <v>123</v>
      </c>
      <c r="S183" s="62">
        <f t="shared" si="29"/>
        <v>36.770000000000003</v>
      </c>
      <c r="T183" s="62">
        <v>50</v>
      </c>
      <c r="U183" s="62" t="s">
        <v>815</v>
      </c>
      <c r="V183" s="62" t="s">
        <v>821</v>
      </c>
      <c r="W183" s="62">
        <f t="shared" ref="W183:W184" si="41">_xlfn.IFS(AM183="C",29,AM183="M",1,AM183="Q",2,AM183="S",4)</f>
        <v>2</v>
      </c>
      <c r="X183" s="62">
        <f>+_xlfn.IFS(BC183="p",0,AL183="Continua",'CM 4600011377 (Producto)'!$H$13,AL183="Batch",VLOOKUP(BD183,'BATCH Total'!$K$2:$M$600,3,FALSE))</f>
        <v>4</v>
      </c>
      <c r="Y183" s="62">
        <f t="shared" si="30"/>
        <v>73.540000000000006</v>
      </c>
      <c r="Z183" s="64">
        <f>+IFERROR(IF(BC183="P",0,IF(V183="continua",VLOOKUP(BD183,'KPI Aplicaciones'!$A$9:$H$177,6,FALSE),S183*X183)),0)</f>
        <v>147.08000000000001</v>
      </c>
      <c r="AA183" s="64">
        <f t="shared" si="31"/>
        <v>147.08000000000001</v>
      </c>
      <c r="AB183" s="65">
        <v>45027</v>
      </c>
      <c r="AC183" s="62" t="s">
        <v>608</v>
      </c>
      <c r="AD183" s="65">
        <v>45027</v>
      </c>
      <c r="AE183" s="62" t="s">
        <v>1010</v>
      </c>
      <c r="AF183" s="62" t="s">
        <v>609</v>
      </c>
      <c r="AG183" s="62"/>
      <c r="AH183" s="62"/>
      <c r="AI183" s="62"/>
      <c r="AJ183" s="62"/>
      <c r="AK183" s="62" t="str">
        <f>IFERROR(VLOOKUP(I183,'[4]Control Producción'!$B$13:$K$406,10,FALSE),"")</f>
        <v>Bombeo Mecánico</v>
      </c>
      <c r="AL183" s="62" t="str">
        <f t="shared" si="39"/>
        <v>Batch</v>
      </c>
      <c r="AM183" s="62" t="s">
        <v>818</v>
      </c>
      <c r="AN183" s="62" t="s">
        <v>829</v>
      </c>
      <c r="AO183" s="62">
        <f>_xlfn.IFS(L183="Inhibidor de corrosión",T183*Q183/1000,L183="Inhibidor de incrustaciones",T183*Q183/1000,L183="Biocida",T183*Q183/1000,L183="Inhibidor de corrosión/incrustaciones",T183*Q183/1000,L183="Inhibidor de parafinas y asfaltenos",T183*P183/1000,L183="Inhibidor de parafinas",T183*P183/1000,L183="Inhibidor de asfaltenos",T183*P183/1000,L183="Reductor de fricción",T183*P183/1000,L183="Encapsulado",0,L183="Inhibidor de hidratos",VLOOKUP(I183,[4]Intermedia!$B$485:$E$502,4,FALSE),L183="Secuestrante de sulfhídrico",VLOOKUP(I183,[4]Intermedia!$B$485:$E$502,4,FALSE))</f>
        <v>2.4510000000000001</v>
      </c>
      <c r="AP183" s="62">
        <f t="shared" si="32"/>
        <v>36.770000000000003</v>
      </c>
      <c r="AQ183" s="62">
        <f t="shared" si="33"/>
        <v>36.770000000000003</v>
      </c>
      <c r="AR183" s="62">
        <f t="shared" si="34"/>
        <v>36.770000000000003</v>
      </c>
      <c r="AS183" s="66">
        <v>1</v>
      </c>
      <c r="AT183" s="62" cm="1">
        <f t="array" ref="AT183">IFERROR(ROUND(IF(AL183="Continua",AO183*_xlfn.IFS(AS183=100%,1,AS183=20%,5,AS183=50%,2),IF(AL183="Batch",IF(AM183="M",30,IF(AM183="Q",15,7))*AO183)),0),"")</f>
        <v>37</v>
      </c>
      <c r="AU183" s="62">
        <f t="shared" si="35"/>
        <v>37</v>
      </c>
      <c r="AV183" s="62">
        <f t="shared" si="36"/>
        <v>37</v>
      </c>
      <c r="AW183" s="62" t="s">
        <v>612</v>
      </c>
      <c r="AX183" s="62"/>
      <c r="AY183" s="67">
        <f ca="1">IFERROR(TODAY()-VLOOKUP(H183,[4]IDEF!$A$6:$H$1602,8,FALSE),"S/D")</f>
        <v>2025</v>
      </c>
      <c r="AZ183" s="62" t="str">
        <f>IFERROR(VLOOKUP(H183,'[4]Control Producción'!$B$13:$L$406,11,FALSE),"S/C")</f>
        <v>A</v>
      </c>
      <c r="BA183" s="62" t="str">
        <f t="shared" si="37"/>
        <v>SCB- 01</v>
      </c>
      <c r="BB183" s="62" t="str">
        <f>IFERROR(VLOOKUP(I183,[4]Referencias!$A$2:$Z$800,26,FALSE),"")</f>
        <v>Señal Cerro Bayo</v>
      </c>
      <c r="BC183" s="62"/>
      <c r="BD183" s="125" t="str">
        <f t="shared" si="28"/>
        <v>SCB-139aCY51W</v>
      </c>
    </row>
    <row r="184" spans="1:56" ht="15" customHeight="1" x14ac:dyDescent="0.25">
      <c r="A184" s="62" t="s">
        <v>601</v>
      </c>
      <c r="B184" s="63">
        <v>45261</v>
      </c>
      <c r="C184" s="62" t="s">
        <v>602</v>
      </c>
      <c r="D184" s="62" t="s">
        <v>603</v>
      </c>
      <c r="E184" s="62" t="str">
        <f>IFERROR(VLOOKUP(H184,[4]Referencias!$A$2:$F$671,6,FALSE),"")</f>
        <v>SCB- 01</v>
      </c>
      <c r="F184" s="62">
        <f>IFERROR(VLOOKUP(I184,[4]Referencias!$A$2:$T$800,20,FALSE),"")</f>
        <v>222057</v>
      </c>
      <c r="G184" s="62" t="s">
        <v>604</v>
      </c>
      <c r="H184" s="62" t="s">
        <v>694</v>
      </c>
      <c r="I184" s="62" t="s">
        <v>694</v>
      </c>
      <c r="J184" s="62"/>
      <c r="K184" s="62" t="s">
        <v>605</v>
      </c>
      <c r="L184" s="62" t="str">
        <f>IFERROR(VLOOKUP(M184,[4]Referencias!$X$2:$Y$139,2,FALSE),"")</f>
        <v>Biocida</v>
      </c>
      <c r="M184" s="62" t="s">
        <v>68</v>
      </c>
      <c r="N184" s="62">
        <f>IFERROR(VLOOKUP(M184,[4]Referencias!$K$2:$L$138,2,FALSE),"")</f>
        <v>50600926</v>
      </c>
      <c r="O184" s="62">
        <f>IFERROR(VLOOKUP(I184,'[4]Control Producción'!$B$13:$L$408,4,FALSE),0)</f>
        <v>57</v>
      </c>
      <c r="P184" s="62">
        <f>IFERROR(VLOOKUP(I184,'[4]Control Producción'!$B$13:$L$408,5,FALSE),0)</f>
        <v>7.98</v>
      </c>
      <c r="Q184" s="62">
        <f>IFERROR(VLOOKUP(I184,'[4]Control Producción'!$B$13:$L$408,7,FALSE),0)</f>
        <v>49.02</v>
      </c>
      <c r="R184" s="62">
        <f>IFERROR(VLOOKUP(I184,'[4]Control Producción'!$B$13:$L$408,8,FALSE),0)</f>
        <v>123</v>
      </c>
      <c r="S184" s="62">
        <f t="shared" si="29"/>
        <v>36.770000000000003</v>
      </c>
      <c r="T184" s="62">
        <v>50</v>
      </c>
      <c r="U184" s="62" t="s">
        <v>815</v>
      </c>
      <c r="V184" s="62" t="s">
        <v>821</v>
      </c>
      <c r="W184" s="62">
        <f t="shared" si="41"/>
        <v>2</v>
      </c>
      <c r="X184" s="62">
        <f>+_xlfn.IFS(BC184="p",0,AL184="Continua",'CM 4600011377 (Producto)'!$H$13,AL184="Batch",VLOOKUP(BD184,'BATCH Total'!$K$2:$M$600,3,FALSE))</f>
        <v>2</v>
      </c>
      <c r="Y184" s="62">
        <f t="shared" si="30"/>
        <v>73.540000000000006</v>
      </c>
      <c r="Z184" s="64">
        <f>+IFERROR(IF(BC184="P",0,IF(V184="continua",VLOOKUP(BD184,'KPI Aplicaciones'!$A$9:$H$177,6,FALSE),S184*X184)),0)</f>
        <v>73.540000000000006</v>
      </c>
      <c r="AA184" s="64">
        <f t="shared" si="31"/>
        <v>73.540000000000006</v>
      </c>
      <c r="AB184" s="65">
        <v>45034</v>
      </c>
      <c r="AC184" s="62" t="s">
        <v>608</v>
      </c>
      <c r="AD184" s="65">
        <v>45034</v>
      </c>
      <c r="AE184" s="62" t="s">
        <v>1019</v>
      </c>
      <c r="AF184" s="62" t="s">
        <v>609</v>
      </c>
      <c r="AG184" s="62"/>
      <c r="AH184" s="62"/>
      <c r="AI184" s="62"/>
      <c r="AJ184" s="62"/>
      <c r="AK184" s="62" t="str">
        <f>IFERROR(VLOOKUP(I184,'[4]Control Producción'!$B$13:$K$406,10,FALSE),"")</f>
        <v>Bombeo Mecánico</v>
      </c>
      <c r="AL184" s="62" t="str">
        <f t="shared" si="39"/>
        <v>Batch</v>
      </c>
      <c r="AM184" s="62" t="s">
        <v>818</v>
      </c>
      <c r="AN184" s="62" t="s">
        <v>817</v>
      </c>
      <c r="AO184" s="62">
        <f>_xlfn.IFS(L184="Inhibidor de corrosión",T184*Q184/1000,L184="Inhibidor de incrustaciones",T184*Q184/1000,L184="Biocida",T184*Q184/1000,L184="Inhibidor de corrosión/incrustaciones",T184*Q184/1000,L184="Inhibidor de parafinas y asfaltenos",T184*P184/1000,L184="Inhibidor de parafinas",T184*P184/1000,L184="Inhibidor de asfaltenos",T184*P184/1000,L184="Reductor de fricción",T184*P184/1000,L184="Encapsulado",0,L184="Inhibidor de hidratos",VLOOKUP(I184,[4]Intermedia!$B$485:$E$502,4,FALSE),L184="Secuestrante de sulfhídrico",VLOOKUP(I184,[4]Intermedia!$B$485:$E$502,4,FALSE))</f>
        <v>2.4510000000000001</v>
      </c>
      <c r="AP184" s="62">
        <f t="shared" si="32"/>
        <v>36.770000000000003</v>
      </c>
      <c r="AQ184" s="62">
        <f t="shared" si="33"/>
        <v>36.770000000000003</v>
      </c>
      <c r="AR184" s="62">
        <f t="shared" si="34"/>
        <v>36.770000000000003</v>
      </c>
      <c r="AS184" s="66">
        <v>1</v>
      </c>
      <c r="AT184" s="62" cm="1">
        <f t="array" ref="AT184">IFERROR(ROUND(IF(AL184="Continua",AO184*_xlfn.IFS(AS184=100%,1,AS184=20%,5,AS184=50%,2),IF(AL184="Batch",IF(AM184="M",30,IF(AM184="Q",15,7))*AO184)),0),"")</f>
        <v>37</v>
      </c>
      <c r="AU184" s="62">
        <f t="shared" si="35"/>
        <v>37</v>
      </c>
      <c r="AV184" s="62">
        <f t="shared" si="36"/>
        <v>37</v>
      </c>
      <c r="AW184" s="62" t="s">
        <v>612</v>
      </c>
      <c r="AX184" s="62"/>
      <c r="AY184" s="67">
        <f ca="1">IFERROR(TODAY()-VLOOKUP(H184,[4]IDEF!$A$6:$H$1602,8,FALSE),"S/D")</f>
        <v>2025</v>
      </c>
      <c r="AZ184" s="62" t="str">
        <f>IFERROR(VLOOKUP(H184,'[4]Control Producción'!$B$13:$L$406,11,FALSE),"S/C")</f>
        <v>A</v>
      </c>
      <c r="BA184" s="62" t="str">
        <f t="shared" si="37"/>
        <v>SCB- 01</v>
      </c>
      <c r="BB184" s="62" t="str">
        <f>IFERROR(VLOOKUP(I184,[4]Referencias!$A$2:$Z$800,26,FALSE),"")</f>
        <v>Señal Cerro Bayo</v>
      </c>
      <c r="BC184" s="62"/>
      <c r="BD184" s="125" t="str">
        <f t="shared" si="28"/>
        <v>SCB-139aBX960</v>
      </c>
    </row>
    <row r="185" spans="1:56" ht="15" customHeight="1" x14ac:dyDescent="0.25">
      <c r="A185" s="62" t="s">
        <v>601</v>
      </c>
      <c r="B185" s="63">
        <v>45261</v>
      </c>
      <c r="C185" s="62" t="s">
        <v>602</v>
      </c>
      <c r="D185" s="62" t="s">
        <v>603</v>
      </c>
      <c r="E185" s="62" t="str">
        <f>IFERROR(VLOOKUP(H185,[4]Referencias!$A$2:$F$671,6,FALSE),"")</f>
        <v>SP- 06</v>
      </c>
      <c r="F185" s="62">
        <f>IFERROR(VLOOKUP(I185,[4]Referencias!$A$2:$T$800,20,FALSE),"")</f>
        <v>222052</v>
      </c>
      <c r="G185" s="62" t="s">
        <v>604</v>
      </c>
      <c r="H185" s="62" t="s">
        <v>221</v>
      </c>
      <c r="I185" s="62" t="s">
        <v>221</v>
      </c>
      <c r="J185" s="62"/>
      <c r="K185" s="62" t="s">
        <v>605</v>
      </c>
      <c r="L185" s="62" t="str">
        <f>IFERROR(VLOOKUP(M185,[4]Referencias!$X$2:$Y$139,2,FALSE),"")</f>
        <v>Biocida</v>
      </c>
      <c r="M185" s="62" t="s">
        <v>68</v>
      </c>
      <c r="N185" s="62">
        <f>IFERROR(VLOOKUP(M185,[4]Referencias!$K$2:$L$138,2,FALSE),"")</f>
        <v>50600926</v>
      </c>
      <c r="O185" s="62">
        <f>IFERROR(VLOOKUP(I185,'[4]Control Producción'!$B$13:$L$408,4,FALSE),0)</f>
        <v>153.19999999999999</v>
      </c>
      <c r="P185" s="62">
        <f>IFERROR(VLOOKUP(I185,'[4]Control Producción'!$B$13:$L$408,5,FALSE),0)</f>
        <v>6.3419999999999996</v>
      </c>
      <c r="Q185" s="62">
        <f>IFERROR(VLOOKUP(I185,'[4]Control Producción'!$B$13:$L$408,7,FALSE),0)</f>
        <v>146.858</v>
      </c>
      <c r="R185" s="62">
        <f>IFERROR(VLOOKUP(I185,'[4]Control Producción'!$B$13:$L$408,8,FALSE),0)</f>
        <v>100</v>
      </c>
      <c r="S185" s="62">
        <f t="shared" si="29"/>
        <v>77.099999999999994</v>
      </c>
      <c r="T185" s="62">
        <v>35</v>
      </c>
      <c r="U185" s="62" t="s">
        <v>815</v>
      </c>
      <c r="V185" s="62" t="s">
        <v>821</v>
      </c>
      <c r="W185" s="62">
        <f t="shared" si="40"/>
        <v>2</v>
      </c>
      <c r="X185" s="62">
        <f>+_xlfn.IFS(BC185="p",0,AL185="Continua",'CM 4600011377 (Producto)'!$H$13,AL185="Batch",VLOOKUP(BD185,'BATCH Total'!$K$2:$M$600,3,FALSE))</f>
        <v>2</v>
      </c>
      <c r="Y185" s="62">
        <f t="shared" si="30"/>
        <v>154.19999999999999</v>
      </c>
      <c r="Z185" s="64">
        <f>+IFERROR(IF(BC185="P",0,IF(V185="continua",VLOOKUP(BD185,'KPI Aplicaciones'!$A$9:$H$177,6,FALSE),S185*X185)),0)</f>
        <v>154.19999999999999</v>
      </c>
      <c r="AA185" s="64">
        <f t="shared" si="31"/>
        <v>154.19999999999999</v>
      </c>
      <c r="AB185" s="65">
        <v>44999</v>
      </c>
      <c r="AC185" s="62" t="s">
        <v>608</v>
      </c>
      <c r="AD185" s="65">
        <v>44998</v>
      </c>
      <c r="AE185" s="62" t="s">
        <v>1003</v>
      </c>
      <c r="AF185" s="62" t="s">
        <v>609</v>
      </c>
      <c r="AG185" s="62"/>
      <c r="AH185" s="62"/>
      <c r="AI185" s="116"/>
      <c r="AJ185" s="62"/>
      <c r="AK185" s="62" t="str">
        <f>IFERROR(VLOOKUP(I185,'[4]Control Producción'!$B$13:$K$406,10,FALSE),"")</f>
        <v>Cavidad Progresiva</v>
      </c>
      <c r="AL185" s="62" t="str">
        <f t="shared" si="39"/>
        <v>Batch</v>
      </c>
      <c r="AM185" s="62" t="s">
        <v>818</v>
      </c>
      <c r="AN185" s="62" t="s">
        <v>817</v>
      </c>
      <c r="AO185" s="62">
        <f>_xlfn.IFS(L185="Inhibidor de corrosión",T185*Q185/1000,L185="Inhibidor de incrustaciones",T185*Q185/1000,L185="Biocida",T185*Q185/1000,L185="Inhibidor de corrosión/incrustaciones",T185*Q185/1000,L185="Inhibidor de parafinas y asfaltenos",T185*P185/1000,L185="Inhibidor de parafinas",T185*P185/1000,L185="Inhibidor de asfaltenos",T185*P185/1000,L185="Reductor de fricción",T185*P185/1000,L185="Encapsulado",0,L185="Inhibidor de hidratos",VLOOKUP(I185,[4]Intermedia!$B$485:$E$502,4,FALSE),L185="Secuestrante de sulfhídrico",VLOOKUP(I185,[4]Intermedia!$B$485:$E$502,4,FALSE))</f>
        <v>5.1400299999999994</v>
      </c>
      <c r="AP185" s="62">
        <f t="shared" si="32"/>
        <v>77.099999999999994</v>
      </c>
      <c r="AQ185" s="62">
        <f t="shared" si="33"/>
        <v>77.099999999999994</v>
      </c>
      <c r="AR185" s="62">
        <f t="shared" si="34"/>
        <v>77.099999999999994</v>
      </c>
      <c r="AS185" s="66">
        <v>1</v>
      </c>
      <c r="AT185" s="62" cm="1">
        <f t="array" ref="AT185">IFERROR(ROUND(IF(AL185="Continua",AO185*_xlfn.IFS(AS185=100%,1,AS185=20%,5,AS185=50%,2),IF(AL185="Batch",IF(AM185="M",30,IF(AM185="Q",15,7))*AO185)),0),"")</f>
        <v>77</v>
      </c>
      <c r="AU185" s="62">
        <f t="shared" si="35"/>
        <v>77</v>
      </c>
      <c r="AV185" s="62">
        <f t="shared" si="36"/>
        <v>77</v>
      </c>
      <c r="AW185" s="62" t="s">
        <v>1004</v>
      </c>
      <c r="AX185" s="62"/>
      <c r="AY185" s="67">
        <f ca="1">IFERROR(TODAY()-VLOOKUP(H185,[4]IDEF!$A$6:$H$1602,8,FALSE),"S/D")</f>
        <v>1675</v>
      </c>
      <c r="AZ185" s="62" t="str">
        <f>IFERROR(VLOOKUP(H185,'[4]Control Producción'!$B$13:$L$406,11,FALSE),"S/C")</f>
        <v>B</v>
      </c>
      <c r="BA185" s="62" t="str">
        <f t="shared" si="37"/>
        <v>SP- 06</v>
      </c>
      <c r="BB185" s="62" t="str">
        <f>IFERROR(VLOOKUP(I185,[4]Referencias!$A$2:$Z$800,26,FALSE),"")</f>
        <v>Señal Picada</v>
      </c>
      <c r="BC185" s="62"/>
      <c r="BD185" s="125" t="str">
        <f t="shared" si="28"/>
        <v>SP-138(I)[00]aBX960</v>
      </c>
    </row>
    <row r="186" spans="1:56" ht="15" customHeight="1" x14ac:dyDescent="0.25">
      <c r="A186" s="62" t="s">
        <v>601</v>
      </c>
      <c r="B186" s="63">
        <v>45261</v>
      </c>
      <c r="C186" s="62" t="s">
        <v>602</v>
      </c>
      <c r="D186" s="62" t="s">
        <v>603</v>
      </c>
      <c r="E186" s="62" t="str">
        <f>IFERROR(VLOOKUP(H186,[4]Referencias!$A$2:$F$671,6,FALSE),"")</f>
        <v>SP- 02</v>
      </c>
      <c r="F186" s="62">
        <f>IFERROR(VLOOKUP(I186,[4]Referencias!$A$2:$T$800,20,FALSE),"")</f>
        <v>222052</v>
      </c>
      <c r="G186" s="62" t="s">
        <v>604</v>
      </c>
      <c r="H186" s="62" t="s">
        <v>130</v>
      </c>
      <c r="I186" s="62" t="s">
        <v>130</v>
      </c>
      <c r="J186" s="62"/>
      <c r="K186" s="62" t="s">
        <v>605</v>
      </c>
      <c r="L186" s="62" t="str">
        <f>IFERROR(VLOOKUP(M186,[4]Referencias!$X$2:$Y$139,2,FALSE),"")</f>
        <v>Inhibidor de corrosión</v>
      </c>
      <c r="M186" s="62" t="s">
        <v>59</v>
      </c>
      <c r="N186" s="62">
        <f>IFERROR(VLOOKUP(M186,[4]Referencias!$K$2:$L$138,2,FALSE),"")</f>
        <v>1000232729</v>
      </c>
      <c r="O186" s="62">
        <f>IFERROR(VLOOKUP(I186,'[4]Control Producción'!$B$13:$L$408,4,FALSE),0)</f>
        <v>43</v>
      </c>
      <c r="P186" s="62">
        <f>IFERROR(VLOOKUP(I186,'[4]Control Producción'!$B$13:$L$408,5,FALSE),0)</f>
        <v>2.0640000000000001</v>
      </c>
      <c r="Q186" s="62">
        <f>IFERROR(VLOOKUP(I186,'[4]Control Producción'!$B$13:$L$408,7,FALSE),0)</f>
        <v>40.936</v>
      </c>
      <c r="R186" s="62">
        <f>IFERROR(VLOOKUP(I186,'[4]Control Producción'!$B$13:$L$408,8,FALSE),0)</f>
        <v>100</v>
      </c>
      <c r="S186" s="62">
        <f t="shared" si="29"/>
        <v>20</v>
      </c>
      <c r="T186" s="62">
        <v>30</v>
      </c>
      <c r="U186" s="62" t="s">
        <v>815</v>
      </c>
      <c r="V186" s="62" t="s">
        <v>821</v>
      </c>
      <c r="W186" s="62">
        <f t="shared" si="40"/>
        <v>2</v>
      </c>
      <c r="X186" s="62">
        <f>+_xlfn.IFS(BC186="p",0,AL186="Continua",'CM 4600011377 (Producto)'!$H$13,AL186="Batch",VLOOKUP(BD186,'BATCH Total'!$K$2:$M$600,3,FALSE))</f>
        <v>2</v>
      </c>
      <c r="Y186" s="62">
        <f t="shared" si="30"/>
        <v>40</v>
      </c>
      <c r="Z186" s="64">
        <f>+IFERROR(IF(BC186="P",0,IF(V186="continua",VLOOKUP(BD186,'KPI Aplicaciones'!$A$9:$H$177,6,FALSE),S186*X186)),0)</f>
        <v>40</v>
      </c>
      <c r="AA186" s="64">
        <f t="shared" si="31"/>
        <v>40</v>
      </c>
      <c r="AB186" s="65">
        <v>40849</v>
      </c>
      <c r="AC186" s="62" t="s">
        <v>608</v>
      </c>
      <c r="AD186" s="65">
        <v>45014</v>
      </c>
      <c r="AE186" s="62" t="s">
        <v>1019</v>
      </c>
      <c r="AF186" s="62" t="s">
        <v>609</v>
      </c>
      <c r="AG186" s="62"/>
      <c r="AH186" s="62"/>
      <c r="AI186" s="62"/>
      <c r="AJ186" s="62"/>
      <c r="AK186" s="62" t="str">
        <f>IFERROR(VLOOKUP(I186,'[4]Control Producción'!$B$13:$K$406,10,FALSE),"")</f>
        <v>Cavidad Progresiva</v>
      </c>
      <c r="AL186" s="62" t="str">
        <f t="shared" si="39"/>
        <v>Batch</v>
      </c>
      <c r="AM186" s="62" t="s">
        <v>818</v>
      </c>
      <c r="AN186" s="62" t="s">
        <v>829</v>
      </c>
      <c r="AO186" s="62">
        <f>_xlfn.IFS(L186="Inhibidor de corrosión",T186*Q186/1000,L186="Inhibidor de incrustaciones",T186*Q186/1000,L186="Biocida",T186*Q186/1000,L186="Inhibidor de corrosión/incrustaciones",T186*Q186/1000,L186="Inhibidor de parafinas y asfaltenos",T186*P186/1000,L186="Inhibidor de parafinas",T186*P186/1000,L186="Inhibidor de asfaltenos",T186*P186/1000,L186="Reductor de fricción",T186*P186/1000,L186="Encapsulado",0,L186="Inhibidor de hidratos",VLOOKUP(I186,[4]Intermedia!$B$485:$E$502,4,FALSE),L186="Secuestrante de sulfhídrico",VLOOKUP(I186,[4]Intermedia!$B$485:$E$502,4,FALSE))</f>
        <v>1.2280799999999998</v>
      </c>
      <c r="AP186" s="62">
        <f t="shared" si="32"/>
        <v>18.420000000000002</v>
      </c>
      <c r="AQ186" s="62">
        <f t="shared" si="33"/>
        <v>20</v>
      </c>
      <c r="AR186" s="62">
        <f t="shared" si="34"/>
        <v>20</v>
      </c>
      <c r="AS186" s="66">
        <v>1</v>
      </c>
      <c r="AT186" s="62" cm="1">
        <f t="array" ref="AT186">IFERROR(ROUND(IF(AL186="Continua",AO186*_xlfn.IFS(AS186=100%,1,AS186=20%,5,AS186=50%,2),IF(AL186="Batch",IF(AM186="M",30,IF(AM186="Q",15,7))*AO186)),0),"")</f>
        <v>18</v>
      </c>
      <c r="AU186" s="62">
        <f t="shared" si="35"/>
        <v>20</v>
      </c>
      <c r="AV186" s="62">
        <f t="shared" si="36"/>
        <v>20</v>
      </c>
      <c r="AW186" s="62" t="s">
        <v>819</v>
      </c>
      <c r="AX186" s="62"/>
      <c r="AY186" s="67">
        <f ca="1">IFERROR(TODAY()-VLOOKUP(H186,[4]IDEF!$A$6:$H$1602,8,FALSE),"S/D")</f>
        <v>2807</v>
      </c>
      <c r="AZ186" s="62" t="str">
        <f>IFERROR(VLOOKUP(H186,'[4]Control Producción'!$B$13:$L$406,11,FALSE),"S/C")</f>
        <v>A</v>
      </c>
      <c r="BA186" s="62" t="str">
        <f t="shared" si="37"/>
        <v>SP- 02</v>
      </c>
      <c r="BB186" s="62" t="str">
        <f>IFERROR(VLOOKUP(I186,[4]Referencias!$A$2:$Z$800,26,FALSE),"")</f>
        <v>Señal Picada</v>
      </c>
      <c r="BC186" s="62"/>
      <c r="BD186" s="125" t="str">
        <f t="shared" si="28"/>
        <v>SP-0044[00]a(I)CY51W</v>
      </c>
    </row>
    <row r="187" spans="1:56" ht="15" customHeight="1" x14ac:dyDescent="0.25">
      <c r="A187" s="62" t="s">
        <v>601</v>
      </c>
      <c r="B187" s="63">
        <v>45261</v>
      </c>
      <c r="C187" s="62" t="s">
        <v>602</v>
      </c>
      <c r="D187" s="62" t="s">
        <v>603</v>
      </c>
      <c r="E187" s="62" t="str">
        <f>IFERROR(VLOOKUP(H187,[4]Referencias!$A$2:$F$671,6,FALSE),"")</f>
        <v>SP- 02</v>
      </c>
      <c r="F187" s="62">
        <f>IFERROR(VLOOKUP(I187,[4]Referencias!$A$2:$T$800,20,FALSE),"")</f>
        <v>222052</v>
      </c>
      <c r="G187" s="62" t="s">
        <v>604</v>
      </c>
      <c r="H187" s="62" t="s">
        <v>207</v>
      </c>
      <c r="I187" s="62" t="s">
        <v>207</v>
      </c>
      <c r="J187" s="62"/>
      <c r="K187" s="62" t="s">
        <v>618</v>
      </c>
      <c r="L187" s="62" t="str">
        <f>IFERROR(VLOOKUP(M187,[4]Referencias!$X$2:$Y$139,2,FALSE),"")</f>
        <v>Inhibidor de parafinas</v>
      </c>
      <c r="M187" s="62" t="s">
        <v>7</v>
      </c>
      <c r="N187" s="62">
        <f>IFERROR(VLOOKUP(M187,[4]Referencias!$K$2:$L$138,2,FALSE),"")</f>
        <v>1000544363</v>
      </c>
      <c r="O187" s="62">
        <f>IFERROR(VLOOKUP(I187,'[4]Control Producción'!$B$13:$L$408,4,FALSE),0)</f>
        <v>2.5</v>
      </c>
      <c r="P187" s="62">
        <f>IFERROR(VLOOKUP(I187,'[4]Control Producción'!$B$13:$L$408,5,FALSE),0)</f>
        <v>2.125</v>
      </c>
      <c r="Q187" s="62">
        <f>IFERROR(VLOOKUP(I187,'[4]Control Producción'!$B$13:$L$408,7,FALSE),0)</f>
        <v>0.375</v>
      </c>
      <c r="R187" s="62">
        <f>IFERROR(VLOOKUP(I187,'[4]Control Producción'!$B$13:$L$408,8,FALSE),0)</f>
        <v>100</v>
      </c>
      <c r="S187" s="62">
        <f t="shared" si="29"/>
        <v>31.88</v>
      </c>
      <c r="T187" s="62">
        <v>1000</v>
      </c>
      <c r="U187" s="62" t="s">
        <v>822</v>
      </c>
      <c r="V187" s="62" t="s">
        <v>821</v>
      </c>
      <c r="W187" s="62">
        <f t="shared" ref="W187:W188" si="42">_xlfn.IFS(AM187="C",29,AM187="M",1,AM187="Q",2,AM187="S",4)</f>
        <v>2</v>
      </c>
      <c r="X187" s="62">
        <f>+_xlfn.IFS(BC187="p",0,AL187="Continua",'CM 4600011377 (Producto)'!$H$13,AL187="Batch",VLOOKUP(BD187,'BATCH Total'!$K$2:$M$600,3,FALSE))</f>
        <v>2</v>
      </c>
      <c r="Y187" s="62">
        <f t="shared" si="30"/>
        <v>63.76</v>
      </c>
      <c r="Z187" s="64">
        <f>+IFERROR(IF(BC187="P",0,IF(V187="continua",VLOOKUP(BD187,'KPI Aplicaciones'!$A$9:$H$177,6,FALSE),S187*X187)),0)</f>
        <v>63.76</v>
      </c>
      <c r="AA187" s="64">
        <f t="shared" si="31"/>
        <v>63.76</v>
      </c>
      <c r="AB187" s="65">
        <v>44705</v>
      </c>
      <c r="AC187" s="62" t="s">
        <v>608</v>
      </c>
      <c r="AD187" s="65">
        <v>44951</v>
      </c>
      <c r="AE187" s="62" t="s">
        <v>982</v>
      </c>
      <c r="AF187" s="62" t="s">
        <v>609</v>
      </c>
      <c r="AG187" s="62"/>
      <c r="AH187" s="62"/>
      <c r="AI187" s="62"/>
      <c r="AJ187" s="62"/>
      <c r="AK187" s="62" t="str">
        <f>IFERROR(VLOOKUP(I187,'[4]Control Producción'!$B$13:$K$406,10,FALSE),"")</f>
        <v>Cavidad Progresiva</v>
      </c>
      <c r="AL187" s="62" t="str">
        <f t="shared" si="39"/>
        <v>Batch</v>
      </c>
      <c r="AM187" s="62" t="s">
        <v>818</v>
      </c>
      <c r="AN187" s="62" t="s">
        <v>817</v>
      </c>
      <c r="AO187" s="62">
        <f>_xlfn.IFS(L187="Inhibidor de corrosión",T187*Q187/1000,L187="Inhibidor de incrustaciones",T187*Q187/1000,L187="Biocida",T187*Q187/1000,L187="Inhibidor de corrosión/incrustaciones",T187*Q187/1000,L187="Inhibidor de parafinas y asfaltenos",T187*P187/1000,L187="Inhibidor de parafinas",T187*P187/1000,L187="Inhibidor de asfaltenos",T187*P187/1000,L187="Reductor de fricción",T187*P187/1000,L187="Encapsulado",0,L187="Inhibidor de hidratos",VLOOKUP(I187,[4]Intermedia!$B$485:$E$502,4,FALSE),L187="Secuestrante de sulfhídrico",VLOOKUP(I187,[4]Intermedia!$B$485:$E$502,4,FALSE))</f>
        <v>2.125</v>
      </c>
      <c r="AP187" s="62">
        <f t="shared" si="32"/>
        <v>31.88</v>
      </c>
      <c r="AQ187" s="62">
        <f t="shared" si="33"/>
        <v>31.88</v>
      </c>
      <c r="AR187" s="62">
        <f t="shared" si="34"/>
        <v>31.88</v>
      </c>
      <c r="AS187" s="66">
        <v>1</v>
      </c>
      <c r="AT187" s="62" cm="1">
        <f t="array" ref="AT187">IFERROR(ROUND(IF(AL187="Continua",AO187*_xlfn.IFS(AS187=100%,1,AS187=20%,5,AS187=50%,2),IF(AL187="Batch",IF(AM187="M",30,IF(AM187="Q",15,7))*AO187)),0),"")</f>
        <v>32</v>
      </c>
      <c r="AU187" s="62">
        <f t="shared" si="35"/>
        <v>32</v>
      </c>
      <c r="AV187" s="62">
        <f t="shared" si="36"/>
        <v>32</v>
      </c>
      <c r="AW187" s="62" t="s">
        <v>819</v>
      </c>
      <c r="AX187" s="62"/>
      <c r="AY187" s="67" t="str">
        <f ca="1">IFERROR(TODAY()-VLOOKUP(H187,[4]IDEF!$A$6:$H$1602,8,FALSE),"S/D")</f>
        <v>S/D</v>
      </c>
      <c r="AZ187" s="62" t="str">
        <f>IFERROR(VLOOKUP(H187,'[4]Control Producción'!$B$13:$L$406,11,FALSE),"S/C")</f>
        <v>B</v>
      </c>
      <c r="BA187" s="62" t="str">
        <f t="shared" si="37"/>
        <v>SP- 02</v>
      </c>
      <c r="BB187" s="62" t="str">
        <f>IFERROR(VLOOKUP(I187,[4]Referencias!$A$2:$Z$800,26,FALSE),"")</f>
        <v>Señal Picada</v>
      </c>
      <c r="BC187" s="62"/>
      <c r="BD187" s="125" t="str">
        <f t="shared" si="28"/>
        <v>SP-370[00]aIPB658</v>
      </c>
    </row>
    <row r="188" spans="1:56" ht="15" customHeight="1" x14ac:dyDescent="0.25">
      <c r="A188" s="62" t="s">
        <v>601</v>
      </c>
      <c r="B188" s="63">
        <v>45261</v>
      </c>
      <c r="C188" s="62" t="s">
        <v>602</v>
      </c>
      <c r="D188" s="62" t="s">
        <v>603</v>
      </c>
      <c r="E188" s="62" t="str">
        <f>IFERROR(VLOOKUP(H188,[4]Referencias!$A$2:$F$671,6,FALSE),"")</f>
        <v>SP- 04</v>
      </c>
      <c r="F188" s="62">
        <f>IFERROR(VLOOKUP(I188,[4]Referencias!$A$2:$T$800,20,FALSE),"")</f>
        <v>222052</v>
      </c>
      <c r="G188" s="62" t="s">
        <v>604</v>
      </c>
      <c r="H188" s="62" t="s">
        <v>129</v>
      </c>
      <c r="I188" s="62" t="s">
        <v>129</v>
      </c>
      <c r="J188" s="62"/>
      <c r="K188" s="62" t="s">
        <v>605</v>
      </c>
      <c r="L188" s="62" t="str">
        <f>IFERROR(VLOOKUP(M188,[4]Referencias!$X$2:$Y$139,2,FALSE),"")</f>
        <v>Inhibidor de corrosión</v>
      </c>
      <c r="M188" s="62" t="s">
        <v>59</v>
      </c>
      <c r="N188" s="62">
        <f>IFERROR(VLOOKUP(M188,[4]Referencias!$K$2:$L$138,2,FALSE),"")</f>
        <v>1000232729</v>
      </c>
      <c r="O188" s="62">
        <f>IFERROR(VLOOKUP(I188,'[4]Control Producción'!$B$13:$L$408,4,FALSE),0)</f>
        <v>108</v>
      </c>
      <c r="P188" s="62">
        <f>IFERROR(VLOOKUP(I188,'[4]Control Producción'!$B$13:$L$408,5,FALSE),0)</f>
        <v>3.78</v>
      </c>
      <c r="Q188" s="62">
        <f>IFERROR(VLOOKUP(I188,'[4]Control Producción'!$B$13:$L$408,7,FALSE),0)</f>
        <v>104.22</v>
      </c>
      <c r="R188" s="62">
        <f>IFERROR(VLOOKUP(I188,'[4]Control Producción'!$B$13:$L$408,8,FALSE),0)</f>
        <v>10</v>
      </c>
      <c r="S188" s="62">
        <f t="shared" si="29"/>
        <v>39.08</v>
      </c>
      <c r="T188" s="62">
        <v>25</v>
      </c>
      <c r="U188" s="62" t="s">
        <v>815</v>
      </c>
      <c r="V188" s="62" t="s">
        <v>821</v>
      </c>
      <c r="W188" s="62">
        <f t="shared" si="42"/>
        <v>2</v>
      </c>
      <c r="X188" s="62">
        <f>+_xlfn.IFS(BC188="p",0,AL188="Continua",'CM 4600011377 (Producto)'!$H$13,AL188="Batch",VLOOKUP(BD188,'BATCH Total'!$K$2:$M$600,3,FALSE))</f>
        <v>0</v>
      </c>
      <c r="Y188" s="62">
        <f t="shared" si="30"/>
        <v>78.16</v>
      </c>
      <c r="Z188" s="64">
        <f>+IFERROR(IF(BC188="P",0,IF(V188="continua",VLOOKUP(BD188,'KPI Aplicaciones'!$A$9:$H$177,6,FALSE),S188*X188)),0)</f>
        <v>0</v>
      </c>
      <c r="AA188" s="64">
        <f t="shared" si="31"/>
        <v>0</v>
      </c>
      <c r="AB188" s="65">
        <v>40564</v>
      </c>
      <c r="AC188" s="62" t="s">
        <v>608</v>
      </c>
      <c r="AD188" s="65">
        <v>44503</v>
      </c>
      <c r="AE188" s="62" t="s">
        <v>642</v>
      </c>
      <c r="AF188" s="62" t="s">
        <v>609</v>
      </c>
      <c r="AG188" s="62"/>
      <c r="AH188" s="62"/>
      <c r="AI188" s="62"/>
      <c r="AJ188" s="62"/>
      <c r="AK188" s="62" t="str">
        <f>IFERROR(VLOOKUP(I188,'[4]Control Producción'!$B$13:$K$406,10,FALSE),"")</f>
        <v>Cavidad Progresiva</v>
      </c>
      <c r="AL188" s="62" t="str">
        <f t="shared" si="39"/>
        <v>Batch</v>
      </c>
      <c r="AM188" s="62" t="s">
        <v>818</v>
      </c>
      <c r="AN188" s="62" t="s">
        <v>817</v>
      </c>
      <c r="AO188" s="62">
        <f>_xlfn.IFS(L188="Inhibidor de corrosión",T188*Q188/1000,L188="Inhibidor de incrustaciones",T188*Q188/1000,L188="Biocida",T188*Q188/1000,L188="Inhibidor de corrosión/incrustaciones",T188*Q188/1000,L188="Inhibidor de parafinas y asfaltenos",T188*P188/1000,L188="Inhibidor de parafinas",T188*P188/1000,L188="Inhibidor de asfaltenos",T188*P188/1000,L188="Reductor de fricción",T188*P188/1000,L188="Encapsulado",0,L188="Inhibidor de hidratos",VLOOKUP(I188,[4]Intermedia!$B$485:$E$502,4,FALSE),L188="Secuestrante de sulfhídrico",VLOOKUP(I188,[4]Intermedia!$B$485:$E$502,4,FALSE))</f>
        <v>2.6055000000000001</v>
      </c>
      <c r="AP188" s="62">
        <f t="shared" si="32"/>
        <v>39.08</v>
      </c>
      <c r="AQ188" s="62">
        <f t="shared" si="33"/>
        <v>39.08</v>
      </c>
      <c r="AR188" s="62">
        <f t="shared" si="34"/>
        <v>39.08</v>
      </c>
      <c r="AS188" s="66">
        <v>1</v>
      </c>
      <c r="AT188" s="62" cm="1">
        <f t="array" ref="AT188">IFERROR(ROUND(IF(AL188="Continua",AO188*_xlfn.IFS(AS188=100%,1,AS188=20%,5,AS188=50%,2),IF(AL188="Batch",IF(AM188="M",30,IF(AM188="Q",15,7))*AO188)),0),"")</f>
        <v>39</v>
      </c>
      <c r="AU188" s="62">
        <f t="shared" si="35"/>
        <v>39</v>
      </c>
      <c r="AV188" s="62">
        <f t="shared" si="36"/>
        <v>39</v>
      </c>
      <c r="AW188" s="62" t="s">
        <v>819</v>
      </c>
      <c r="AX188" s="62"/>
      <c r="AY188" s="67">
        <f ca="1">IFERROR(TODAY()-VLOOKUP(H188,[4]IDEF!$A$6:$H$1602,8,FALSE),"S/D")</f>
        <v>2731</v>
      </c>
      <c r="AZ188" s="62" t="str">
        <f>IFERROR(VLOOKUP(H188,'[4]Control Producción'!$B$13:$L$406,11,FALSE),"S/C")</f>
        <v>A</v>
      </c>
      <c r="BA188" s="62" t="str">
        <f t="shared" si="37"/>
        <v>SP- 04</v>
      </c>
      <c r="BB188" s="62" t="str">
        <f>IFERROR(VLOOKUP(I188,[4]Referencias!$A$2:$Z$800,26,FALSE),"")</f>
        <v>Señal Picada</v>
      </c>
      <c r="BC188" s="161" t="s">
        <v>1165</v>
      </c>
      <c r="BD188" s="125" t="str">
        <f t="shared" si="28"/>
        <v>SP-83CY51W</v>
      </c>
    </row>
    <row r="189" spans="1:56" ht="15" customHeight="1" x14ac:dyDescent="0.25">
      <c r="A189" s="62" t="s">
        <v>601</v>
      </c>
      <c r="B189" s="63">
        <v>45261</v>
      </c>
      <c r="C189" s="62" t="s">
        <v>602</v>
      </c>
      <c r="D189" s="62" t="s">
        <v>603</v>
      </c>
      <c r="E189" s="62" t="str">
        <f>IFERROR(VLOOKUP(H189,[4]Referencias!$A$2:$F$671,6,FALSE),"")</f>
        <v>SP- 01</v>
      </c>
      <c r="F189" s="62">
        <f>IFERROR(VLOOKUP(I189,[4]Referencias!$A$2:$T$800,20,FALSE),"")</f>
        <v>222052</v>
      </c>
      <c r="G189" s="62" t="s">
        <v>604</v>
      </c>
      <c r="H189" s="62" t="s">
        <v>183</v>
      </c>
      <c r="I189" s="62" t="s">
        <v>183</v>
      </c>
      <c r="J189" s="62"/>
      <c r="K189" s="62" t="s">
        <v>605</v>
      </c>
      <c r="L189" s="62" t="str">
        <f>IFERROR(VLOOKUP(M189,[4]Referencias!$X$2:$Y$139,2,FALSE),"")</f>
        <v>Biocida</v>
      </c>
      <c r="M189" s="62" t="s">
        <v>68</v>
      </c>
      <c r="N189" s="62">
        <f>IFERROR(VLOOKUP(M189,[4]Referencias!$K$2:$L$138,2,FALSE),"")</f>
        <v>50600926</v>
      </c>
      <c r="O189" s="62">
        <f>IFERROR(VLOOKUP(I189,'[4]Control Producción'!$B$13:$L$408,4,FALSE),0)</f>
        <v>206</v>
      </c>
      <c r="P189" s="62">
        <f>IFERROR(VLOOKUP(I189,'[4]Control Producción'!$B$13:$L$408,5,FALSE),0)</f>
        <v>2.06</v>
      </c>
      <c r="Q189" s="62">
        <f>IFERROR(VLOOKUP(I189,'[4]Control Producción'!$B$13:$L$408,7,FALSE),0)</f>
        <v>203.94</v>
      </c>
      <c r="R189" s="62">
        <f>IFERROR(VLOOKUP(I189,'[4]Control Producción'!$B$13:$L$408,8,FALSE),0)</f>
        <v>100</v>
      </c>
      <c r="S189" s="62">
        <f t="shared" si="29"/>
        <v>85.65</v>
      </c>
      <c r="T189" s="62">
        <v>28</v>
      </c>
      <c r="U189" s="62" t="s">
        <v>815</v>
      </c>
      <c r="V189" s="62" t="s">
        <v>821</v>
      </c>
      <c r="W189" s="62">
        <f t="shared" si="40"/>
        <v>2</v>
      </c>
      <c r="X189" s="62">
        <f>+_xlfn.IFS(BC189="p",0,AL189="Continua",'CM 4600011377 (Producto)'!$H$13,AL189="Batch",VLOOKUP(BD189,'BATCH Total'!$K$2:$M$600,3,FALSE))</f>
        <v>2</v>
      </c>
      <c r="Y189" s="62">
        <f t="shared" si="30"/>
        <v>171.3</v>
      </c>
      <c r="Z189" s="64">
        <f>+IFERROR(IF(BC189="P",0,IF(V189="continua",VLOOKUP(BD189,'KPI Aplicaciones'!$A$9:$H$177,6,FALSE),S189*X189)),0)</f>
        <v>171.3</v>
      </c>
      <c r="AA189" s="64">
        <f t="shared" si="31"/>
        <v>171.3</v>
      </c>
      <c r="AB189" s="65">
        <v>44566</v>
      </c>
      <c r="AC189" s="62" t="s">
        <v>608</v>
      </c>
      <c r="AD189" s="65">
        <v>44567</v>
      </c>
      <c r="AE189" s="62" t="s">
        <v>741</v>
      </c>
      <c r="AF189" s="62" t="s">
        <v>609</v>
      </c>
      <c r="AG189" s="62"/>
      <c r="AH189" s="62"/>
      <c r="AI189" s="62"/>
      <c r="AJ189" s="62"/>
      <c r="AK189" s="62" t="str">
        <f>IFERROR(VLOOKUP(I189,'[4]Control Producción'!$B$13:$K$406,10,FALSE),"")</f>
        <v>Electro Sumergible</v>
      </c>
      <c r="AL189" s="62" t="str">
        <f t="shared" si="39"/>
        <v>Batch</v>
      </c>
      <c r="AM189" s="62" t="s">
        <v>818</v>
      </c>
      <c r="AN189" s="62" t="s">
        <v>817</v>
      </c>
      <c r="AO189" s="62">
        <f>_xlfn.IFS(L189="Inhibidor de corrosión",T189*Q189/1000,L189="Inhibidor de incrustaciones",T189*Q189/1000,L189="Biocida",T189*Q189/1000,L189="Inhibidor de corrosión/incrustaciones",T189*Q189/1000,L189="Inhibidor de parafinas y asfaltenos",T189*P189/1000,L189="Inhibidor de parafinas",T189*P189/1000,L189="Inhibidor de asfaltenos",T189*P189/1000,L189="Reductor de fricción",T189*P189/1000,L189="Encapsulado",0,L189="Inhibidor de hidratos",VLOOKUP(I189,[4]Intermedia!$B$485:$E$502,4,FALSE),L189="Secuestrante de sulfhídrico",VLOOKUP(I189,[4]Intermedia!$B$485:$E$502,4,FALSE))</f>
        <v>5.7103199999999994</v>
      </c>
      <c r="AP189" s="62">
        <f t="shared" si="32"/>
        <v>85.65</v>
      </c>
      <c r="AQ189" s="62">
        <f t="shared" si="33"/>
        <v>85.65</v>
      </c>
      <c r="AR189" s="62">
        <f t="shared" si="34"/>
        <v>85.65</v>
      </c>
      <c r="AS189" s="66">
        <v>1</v>
      </c>
      <c r="AT189" s="62" cm="1">
        <f t="array" ref="AT189">IFERROR(ROUND(IF(AL189="Continua",AO189*_xlfn.IFS(AS189=100%,1,AS189=20%,5,AS189=50%,2),IF(AL189="Batch",IF(AM189="M",30,IF(AM189="Q",15,7))*AO189)),0),"")</f>
        <v>86</v>
      </c>
      <c r="AU189" s="62">
        <f t="shared" si="35"/>
        <v>86</v>
      </c>
      <c r="AV189" s="62">
        <f t="shared" si="36"/>
        <v>86</v>
      </c>
      <c r="AW189" s="62" t="s">
        <v>819</v>
      </c>
      <c r="AX189" s="62"/>
      <c r="AY189" s="67">
        <f ca="1">IFERROR(TODAY()-VLOOKUP(H189,[4]IDEF!$A$6:$H$1602,8,FALSE),"S/D")</f>
        <v>1513</v>
      </c>
      <c r="AZ189" s="62" t="str">
        <f>IFERROR(VLOOKUP(H189,'[4]Control Producción'!$B$13:$L$406,11,FALSE),"S/C")</f>
        <v>B</v>
      </c>
      <c r="BA189" s="62" t="str">
        <f t="shared" si="37"/>
        <v>SP- 01</v>
      </c>
      <c r="BB189" s="62" t="str">
        <f>IFERROR(VLOOKUP(I189,[4]Referencias!$A$2:$Z$800,26,FALSE),"")</f>
        <v>Señal Picada</v>
      </c>
      <c r="BC189" s="62"/>
      <c r="BD189" s="125" t="str">
        <f t="shared" si="28"/>
        <v>SP-251BX960</v>
      </c>
    </row>
    <row r="190" spans="1:56" ht="15" customHeight="1" x14ac:dyDescent="0.25">
      <c r="A190" s="62" t="s">
        <v>601</v>
      </c>
      <c r="B190" s="63">
        <v>45261</v>
      </c>
      <c r="C190" s="62" t="s">
        <v>602</v>
      </c>
      <c r="D190" s="62" t="s">
        <v>603</v>
      </c>
      <c r="E190" s="62" t="str">
        <f>IFERROR(VLOOKUP(H190,[4]Referencias!$A$2:$F$671,6,FALSE),"")</f>
        <v>SP- 09</v>
      </c>
      <c r="F190" s="62">
        <f>IFERROR(VLOOKUP(I190,[4]Referencias!$A$2:$T$800,20,FALSE),"")</f>
        <v>222052</v>
      </c>
      <c r="G190" s="62" t="s">
        <v>604</v>
      </c>
      <c r="H190" s="62" t="s">
        <v>247</v>
      </c>
      <c r="I190" s="62" t="s">
        <v>247</v>
      </c>
      <c r="J190" s="62"/>
      <c r="K190" s="62" t="s">
        <v>605</v>
      </c>
      <c r="L190" s="62" t="str">
        <f>IFERROR(VLOOKUP(M190,[4]Referencias!$X$2:$Y$139,2,FALSE),"")</f>
        <v>Biocida</v>
      </c>
      <c r="M190" s="62" t="s">
        <v>68</v>
      </c>
      <c r="N190" s="62">
        <f>IFERROR(VLOOKUP(M190,[4]Referencias!$K$2:$L$138,2,FALSE),"")</f>
        <v>50600926</v>
      </c>
      <c r="O190" s="62">
        <f>IFERROR(VLOOKUP(I190,'[4]Control Producción'!$B$13:$L$408,4,FALSE),0)</f>
        <v>183.1</v>
      </c>
      <c r="P190" s="62">
        <f>IFERROR(VLOOKUP(I190,'[4]Control Producción'!$B$13:$L$408,5,FALSE),0)</f>
        <v>2.38</v>
      </c>
      <c r="Q190" s="62">
        <f>IFERROR(VLOOKUP(I190,'[4]Control Producción'!$B$13:$L$408,7,FALSE),0)</f>
        <v>180.72</v>
      </c>
      <c r="R190" s="62">
        <f>IFERROR(VLOOKUP(I190,'[4]Control Producción'!$B$13:$L$408,8,FALSE),0)</f>
        <v>50</v>
      </c>
      <c r="S190" s="62">
        <f t="shared" si="29"/>
        <v>94.88</v>
      </c>
      <c r="T190" s="62">
        <v>35</v>
      </c>
      <c r="U190" s="62" t="s">
        <v>815</v>
      </c>
      <c r="V190" s="62" t="s">
        <v>821</v>
      </c>
      <c r="W190" s="62">
        <f t="shared" ref="W190:W192" si="43">_xlfn.IFS(AM190="C",29,AM190="M",1,AM190="Q",2,AM190="S",4)</f>
        <v>2</v>
      </c>
      <c r="X190" s="62">
        <f>+_xlfn.IFS(BC190="p",0,AL190="Continua",'CM 4600011377 (Producto)'!$H$13,AL190="Batch",VLOOKUP(BD190,'BATCH Total'!$K$2:$M$600,3,FALSE))</f>
        <v>2</v>
      </c>
      <c r="Y190" s="62">
        <f t="shared" si="30"/>
        <v>189.76</v>
      </c>
      <c r="Z190" s="64">
        <f>+IFERROR(IF(BC190="P",0,IF(V190="continua",VLOOKUP(BD190,'KPI Aplicaciones'!$A$9:$H$177,6,FALSE),S190*X190)),0)</f>
        <v>189.76</v>
      </c>
      <c r="AA190" s="64">
        <f t="shared" si="31"/>
        <v>189.76</v>
      </c>
      <c r="AB190" s="65">
        <v>44567</v>
      </c>
      <c r="AC190" s="62" t="s">
        <v>608</v>
      </c>
      <c r="AD190" s="65">
        <v>44201</v>
      </c>
      <c r="AE190" s="62" t="s">
        <v>741</v>
      </c>
      <c r="AF190" s="62" t="s">
        <v>609</v>
      </c>
      <c r="AG190" s="62"/>
      <c r="AH190" s="62"/>
      <c r="AI190" s="62"/>
      <c r="AJ190" s="62"/>
      <c r="AK190" s="62" t="str">
        <f>IFERROR(VLOOKUP(I190,'[4]Control Producción'!$B$13:$K$406,10,FALSE),"")</f>
        <v>Electro Sumergible</v>
      </c>
      <c r="AL190" s="62" t="str">
        <f t="shared" si="39"/>
        <v>Batch</v>
      </c>
      <c r="AM190" s="62" t="s">
        <v>818</v>
      </c>
      <c r="AN190" s="62" t="s">
        <v>817</v>
      </c>
      <c r="AO190" s="62">
        <f>_xlfn.IFS(L190="Inhibidor de corrosión",T190*Q190/1000,L190="Inhibidor de incrustaciones",T190*Q190/1000,L190="Biocida",T190*Q190/1000,L190="Inhibidor de corrosión/incrustaciones",T190*Q190/1000,L190="Inhibidor de parafinas y asfaltenos",T190*P190/1000,L190="Inhibidor de parafinas",T190*P190/1000,L190="Inhibidor de asfaltenos",T190*P190/1000,L190="Reductor de fricción",T190*P190/1000,L190="Encapsulado",0,L190="Inhibidor de hidratos",VLOOKUP(I190,[4]Intermedia!$B$485:$E$502,4,FALSE),L190="Secuestrante de sulfhídrico",VLOOKUP(I190,[4]Intermedia!$B$485:$E$502,4,FALSE))</f>
        <v>6.3251999999999997</v>
      </c>
      <c r="AP190" s="62">
        <f t="shared" si="32"/>
        <v>94.88</v>
      </c>
      <c r="AQ190" s="62">
        <f t="shared" si="33"/>
        <v>94.88</v>
      </c>
      <c r="AR190" s="62">
        <f t="shared" si="34"/>
        <v>94.88</v>
      </c>
      <c r="AS190" s="66">
        <v>1</v>
      </c>
      <c r="AT190" s="62" cm="1">
        <f t="array" ref="AT190">IFERROR(ROUND(IF(AL190="Continua",AO190*_xlfn.IFS(AS190=100%,1,AS190=20%,5,AS190=50%,2),IF(AL190="Batch",IF(AM190="M",30,IF(AM190="Q",15,7))*AO190)),0),"")</f>
        <v>95</v>
      </c>
      <c r="AU190" s="62">
        <f t="shared" si="35"/>
        <v>95</v>
      </c>
      <c r="AV190" s="62">
        <f t="shared" si="36"/>
        <v>95</v>
      </c>
      <c r="AW190" s="62" t="s">
        <v>819</v>
      </c>
      <c r="AX190" s="62"/>
      <c r="AY190" s="67">
        <f ca="1">IFERROR(TODAY()-VLOOKUP(H190,[4]IDEF!$A$6:$H$1602,8,FALSE),"S/D")</f>
        <v>2069</v>
      </c>
      <c r="AZ190" s="62" t="str">
        <f>IFERROR(VLOOKUP(H190,'[4]Control Producción'!$B$13:$L$406,11,FALSE),"S/C")</f>
        <v>B</v>
      </c>
      <c r="BA190" s="62" t="str">
        <f t="shared" si="37"/>
        <v>SP- 09</v>
      </c>
      <c r="BB190" s="62" t="str">
        <f>IFERROR(VLOOKUP(I190,[4]Referencias!$A$2:$Z$800,26,FALSE),"")</f>
        <v>Señal Picada</v>
      </c>
      <c r="BC190" s="62"/>
      <c r="BD190" s="125" t="str">
        <f t="shared" ref="BD190:BD252" si="44">+CONCATENATE(I190,M190)</f>
        <v>SP-0294[00]aBX960</v>
      </c>
    </row>
    <row r="191" spans="1:56" ht="15" customHeight="1" x14ac:dyDescent="0.25">
      <c r="A191" s="62" t="s">
        <v>601</v>
      </c>
      <c r="B191" s="63">
        <v>45261</v>
      </c>
      <c r="C191" s="62" t="s">
        <v>602</v>
      </c>
      <c r="D191" s="62" t="s">
        <v>603</v>
      </c>
      <c r="E191" s="62" t="str">
        <f>IFERROR(VLOOKUP(H191,[4]Referencias!$A$2:$F$671,6,FALSE),"")</f>
        <v>SCB- 01</v>
      </c>
      <c r="F191" s="62">
        <f>IFERROR(VLOOKUP(I191,[4]Referencias!$A$2:$T$800,20,FALSE),"")</f>
        <v>222057</v>
      </c>
      <c r="G191" s="62" t="s">
        <v>604</v>
      </c>
      <c r="H191" s="62" t="s">
        <v>270</v>
      </c>
      <c r="I191" s="62" t="s">
        <v>270</v>
      </c>
      <c r="J191" s="62"/>
      <c r="K191" s="62" t="s">
        <v>605</v>
      </c>
      <c r="L191" s="62" t="str">
        <f>IFERROR(VLOOKUP(M191,[4]Referencias!$X$2:$Y$139,2,FALSE),"")</f>
        <v>Biocida</v>
      </c>
      <c r="M191" s="62" t="s">
        <v>68</v>
      </c>
      <c r="N191" s="62">
        <f>IFERROR(VLOOKUP(M191,[4]Referencias!$K$2:$L$138,2,FALSE),"")</f>
        <v>50600926</v>
      </c>
      <c r="O191" s="62">
        <f>IFERROR(VLOOKUP(I191,'[4]Control Producción'!$B$13:$L$408,4,FALSE),0)</f>
        <v>49</v>
      </c>
      <c r="P191" s="62">
        <f>IFERROR(VLOOKUP(I191,'[4]Control Producción'!$B$13:$L$408,5,FALSE),0)</f>
        <v>4.41</v>
      </c>
      <c r="Q191" s="62">
        <f>IFERROR(VLOOKUP(I191,'[4]Control Producción'!$B$13:$L$408,7,FALSE),0)</f>
        <v>44.59</v>
      </c>
      <c r="R191" s="62">
        <f>IFERROR(VLOOKUP(I191,'[4]Control Producción'!$B$13:$L$408,8,FALSE),0)</f>
        <v>111</v>
      </c>
      <c r="S191" s="62">
        <f t="shared" si="29"/>
        <v>23.41</v>
      </c>
      <c r="T191" s="62">
        <v>35</v>
      </c>
      <c r="U191" s="62" t="s">
        <v>823</v>
      </c>
      <c r="V191" s="62" t="s">
        <v>821</v>
      </c>
      <c r="W191" s="62">
        <f t="shared" si="43"/>
        <v>2</v>
      </c>
      <c r="X191" s="62">
        <f>+_xlfn.IFS(BC191="p",0,AL191="Continua",'CM 4600011377 (Producto)'!$H$13,AL191="Batch",VLOOKUP(BD191,'BATCH Total'!$K$2:$M$600,3,FALSE))</f>
        <v>0</v>
      </c>
      <c r="Y191" s="62">
        <f t="shared" si="30"/>
        <v>46.82</v>
      </c>
      <c r="Z191" s="64">
        <f>+IFERROR(IF(BC191="P",0,IF(V191="continua",VLOOKUP(BD191,'KPI Aplicaciones'!$A$9:$H$177,6,FALSE),S191*X191)),0)</f>
        <v>0</v>
      </c>
      <c r="AA191" s="64">
        <f t="shared" si="31"/>
        <v>0</v>
      </c>
      <c r="AB191" s="65">
        <v>44469</v>
      </c>
      <c r="AC191" s="62" t="s">
        <v>608</v>
      </c>
      <c r="AD191" s="65">
        <v>44469</v>
      </c>
      <c r="AE191" s="62" t="s">
        <v>673</v>
      </c>
      <c r="AF191" s="62" t="s">
        <v>609</v>
      </c>
      <c r="AG191" s="62"/>
      <c r="AH191" s="62"/>
      <c r="AI191" s="62"/>
      <c r="AJ191" s="62"/>
      <c r="AK191" s="62" t="str">
        <f>IFERROR(VLOOKUP(I191,'[4]Control Producción'!$B$13:$K$406,10,FALSE),"")</f>
        <v>Bombeo Mecánico</v>
      </c>
      <c r="AL191" s="62" t="str">
        <f t="shared" si="39"/>
        <v>Batch</v>
      </c>
      <c r="AM191" s="62" t="s">
        <v>818</v>
      </c>
      <c r="AN191" s="62" t="s">
        <v>817</v>
      </c>
      <c r="AO191" s="62">
        <f>_xlfn.IFS(L191="Inhibidor de corrosión",T191*Q191/1000,L191="Inhibidor de incrustaciones",T191*Q191/1000,L191="Biocida",T191*Q191/1000,L191="Inhibidor de corrosión/incrustaciones",T191*Q191/1000,L191="Inhibidor de parafinas y asfaltenos",T191*P191/1000,L191="Inhibidor de parafinas",T191*P191/1000,L191="Inhibidor de asfaltenos",T191*P191/1000,L191="Reductor de fricción",T191*P191/1000,L191="Encapsulado",0,L191="Inhibidor de hidratos",VLOOKUP(I191,[4]Intermedia!$B$485:$E$502,4,FALSE),L191="Secuestrante de sulfhídrico",VLOOKUP(I191,[4]Intermedia!$B$485:$E$502,4,FALSE))</f>
        <v>1.5606500000000001</v>
      </c>
      <c r="AP191" s="62">
        <f t="shared" si="32"/>
        <v>23.41</v>
      </c>
      <c r="AQ191" s="62">
        <f t="shared" si="33"/>
        <v>23.41</v>
      </c>
      <c r="AR191" s="62">
        <f t="shared" si="34"/>
        <v>23.41</v>
      </c>
      <c r="AS191" s="66">
        <v>1</v>
      </c>
      <c r="AT191" s="62" cm="1">
        <f t="array" ref="AT191">IFERROR(ROUND(IF(AL191="Continua",AO191*_xlfn.IFS(AS191=100%,1,AS191=20%,5,AS191=50%,2),IF(AL191="Batch",IF(AM191="M",30,IF(AM191="Q",15,7))*AO191)),0),"")</f>
        <v>23</v>
      </c>
      <c r="AU191" s="62">
        <f t="shared" si="35"/>
        <v>23</v>
      </c>
      <c r="AV191" s="62">
        <f t="shared" si="36"/>
        <v>23</v>
      </c>
      <c r="AW191" s="62" t="s">
        <v>612</v>
      </c>
      <c r="AX191" s="62"/>
      <c r="AY191" s="67">
        <f ca="1">IFERROR(TODAY()-VLOOKUP(H191,[4]IDEF!$A$6:$H$1602,8,FALSE),"S/D")</f>
        <v>2123</v>
      </c>
      <c r="AZ191" s="62" t="str">
        <f>IFERROR(VLOOKUP(H191,'[4]Control Producción'!$B$13:$L$406,11,FALSE),"S/C")</f>
        <v>B</v>
      </c>
      <c r="BA191" s="62" t="str">
        <f t="shared" si="37"/>
        <v>SCB- 01</v>
      </c>
      <c r="BB191" s="62" t="str">
        <f>IFERROR(VLOOKUP(I191,[4]Referencias!$A$2:$Z$800,26,FALSE),"")</f>
        <v>Señal Cerro Bayo</v>
      </c>
      <c r="BC191" s="159" t="s">
        <v>1165</v>
      </c>
      <c r="BD191" s="125" t="str">
        <f t="shared" si="44"/>
        <v>SCB-138aBX960</v>
      </c>
    </row>
    <row r="192" spans="1:56" ht="15" customHeight="1" x14ac:dyDescent="0.25">
      <c r="A192" s="62" t="s">
        <v>601</v>
      </c>
      <c r="B192" s="63">
        <v>45261</v>
      </c>
      <c r="C192" s="62" t="s">
        <v>602</v>
      </c>
      <c r="D192" s="62" t="s">
        <v>603</v>
      </c>
      <c r="E192" s="62" t="str">
        <f>IFERROR(VLOOKUP(H192,[4]Referencias!$A$2:$F$671,6,FALSE),"")</f>
        <v>SCB- 01</v>
      </c>
      <c r="F192" s="62">
        <f>IFERROR(VLOOKUP(I192,[4]Referencias!$A$2:$T$800,20,FALSE),"")</f>
        <v>222057</v>
      </c>
      <c r="G192" s="62" t="s">
        <v>604</v>
      </c>
      <c r="H192" s="62" t="s">
        <v>269</v>
      </c>
      <c r="I192" s="62" t="s">
        <v>269</v>
      </c>
      <c r="J192" s="62"/>
      <c r="K192" s="62" t="s">
        <v>605</v>
      </c>
      <c r="L192" s="62" t="str">
        <f>IFERROR(VLOOKUP(M192,[4]Referencias!$X$2:$Y$139,2,FALSE),"")</f>
        <v>Inhibidor de corrosión</v>
      </c>
      <c r="M192" s="62" t="s">
        <v>59</v>
      </c>
      <c r="N192" s="62">
        <f>IFERROR(VLOOKUP(M192,[4]Referencias!$K$2:$L$138,2,FALSE),"")</f>
        <v>1000232729</v>
      </c>
      <c r="O192" s="62">
        <f>IFERROR(VLOOKUP(I192,'[4]Control Producción'!$B$13:$L$408,4,FALSE),0)</f>
        <v>43</v>
      </c>
      <c r="P192" s="62">
        <f>IFERROR(VLOOKUP(I192,'[4]Control Producción'!$B$13:$L$408,5,FALSE),0)</f>
        <v>1.8919999999999999</v>
      </c>
      <c r="Q192" s="62">
        <f>IFERROR(VLOOKUP(I192,'[4]Control Producción'!$B$13:$L$408,7,FALSE),0)</f>
        <v>41.107999999999997</v>
      </c>
      <c r="R192" s="62">
        <f>IFERROR(VLOOKUP(I192,'[4]Control Producción'!$B$13:$L$408,8,FALSE),0)</f>
        <v>467</v>
      </c>
      <c r="S192" s="62">
        <f t="shared" si="29"/>
        <v>20</v>
      </c>
      <c r="T192" s="62">
        <v>13</v>
      </c>
      <c r="U192" s="62" t="s">
        <v>815</v>
      </c>
      <c r="V192" s="62" t="s">
        <v>821</v>
      </c>
      <c r="W192" s="62">
        <f t="shared" si="43"/>
        <v>2</v>
      </c>
      <c r="X192" s="62">
        <f>+_xlfn.IFS(BC192="p",0,AL192="Continua",'CM 4600011377 (Producto)'!$H$13,AL192="Batch",VLOOKUP(BD192,'BATCH Total'!$K$2:$M$600,3,FALSE))</f>
        <v>4</v>
      </c>
      <c r="Y192" s="62">
        <f t="shared" si="30"/>
        <v>40</v>
      </c>
      <c r="Z192" s="64">
        <f>+IFERROR(IF(BC192="P",0,IF(V192="continua",VLOOKUP(BD192,'KPI Aplicaciones'!$A$9:$H$177,6,FALSE),S192*X192)),0)</f>
        <v>80</v>
      </c>
      <c r="AA192" s="64">
        <f t="shared" si="31"/>
        <v>80</v>
      </c>
      <c r="AB192" s="65">
        <v>44368</v>
      </c>
      <c r="AC192" s="62" t="s">
        <v>608</v>
      </c>
      <c r="AD192" s="65">
        <v>44358</v>
      </c>
      <c r="AE192" s="62" t="s">
        <v>824</v>
      </c>
      <c r="AF192" s="62" t="s">
        <v>609</v>
      </c>
      <c r="AG192" s="62"/>
      <c r="AH192" s="62"/>
      <c r="AI192" s="62"/>
      <c r="AJ192" s="62"/>
      <c r="AK192" s="62" t="str">
        <f>IFERROR(VLOOKUP(I192,'[4]Control Producción'!$B$13:$K$406,10,FALSE),"")</f>
        <v>Bombeo Mecánico</v>
      </c>
      <c r="AL192" s="62" t="str">
        <f t="shared" si="39"/>
        <v>Batch</v>
      </c>
      <c r="AM192" s="62" t="s">
        <v>818</v>
      </c>
      <c r="AN192" s="62" t="s">
        <v>817</v>
      </c>
      <c r="AO192" s="62">
        <f>_xlfn.IFS(L192="Inhibidor de corrosión",T192*Q192/1000,L192="Inhibidor de incrustaciones",T192*Q192/1000,L192="Biocida",T192*Q192/1000,L192="Inhibidor de corrosión/incrustaciones",T192*Q192/1000,L192="Inhibidor de parafinas y asfaltenos",T192*P192/1000,L192="Inhibidor de parafinas",T192*P192/1000,L192="Inhibidor de asfaltenos",T192*P192/1000,L192="Reductor de fricción",T192*P192/1000,L192="Encapsulado",0,L192="Inhibidor de hidratos",VLOOKUP(I192,[4]Intermedia!$B$485:$E$502,4,FALSE),L192="Secuestrante de sulfhídrico",VLOOKUP(I192,[4]Intermedia!$B$485:$E$502,4,FALSE))</f>
        <v>0.53440399999999999</v>
      </c>
      <c r="AP192" s="62">
        <f t="shared" si="32"/>
        <v>8.02</v>
      </c>
      <c r="AQ192" s="62">
        <f t="shared" si="33"/>
        <v>20</v>
      </c>
      <c r="AR192" s="62">
        <f t="shared" si="34"/>
        <v>20</v>
      </c>
      <c r="AS192" s="66">
        <v>0.2</v>
      </c>
      <c r="AT192" s="62" cm="1">
        <f t="array" ref="AT192">IFERROR(ROUND(IF(AL192="Continua",AO192*_xlfn.IFS(AS192=100%,1,AS192=20%,5,AS192=50%,2),IF(AL192="Batch",IF(AM192="M",30,IF(AM192="Q",15,7))*AO192)),0),"")</f>
        <v>8</v>
      </c>
      <c r="AU192" s="62">
        <f t="shared" si="35"/>
        <v>20</v>
      </c>
      <c r="AV192" s="62">
        <f t="shared" si="36"/>
        <v>20</v>
      </c>
      <c r="AW192" s="62" t="s">
        <v>612</v>
      </c>
      <c r="AX192" s="62">
        <v>1</v>
      </c>
      <c r="AY192" s="67">
        <f ca="1">IFERROR(TODAY()-VLOOKUP(H192,[4]IDEF!$A$6:$H$1602,8,FALSE),"S/D")</f>
        <v>2337</v>
      </c>
      <c r="AZ192" s="62" t="str">
        <f>IFERROR(VLOOKUP(H192,'[4]Control Producción'!$B$13:$L$406,11,FALSE),"S/C")</f>
        <v>C</v>
      </c>
      <c r="BA192" s="62" t="str">
        <f t="shared" si="37"/>
        <v>SCB- 01</v>
      </c>
      <c r="BB192" s="62" t="str">
        <f>IFERROR(VLOOKUP(I192,[4]Referencias!$A$2:$Z$800,26,FALSE),"")</f>
        <v>Señal Cerro Bayo</v>
      </c>
      <c r="BC192" s="62"/>
      <c r="BD192" s="125" t="str">
        <f t="shared" si="44"/>
        <v>SCB-84aCY51W</v>
      </c>
    </row>
    <row r="193" spans="1:56" ht="15" customHeight="1" x14ac:dyDescent="0.25">
      <c r="A193" s="62" t="s">
        <v>601</v>
      </c>
      <c r="B193" s="63">
        <v>45261</v>
      </c>
      <c r="C193" s="62" t="s">
        <v>602</v>
      </c>
      <c r="D193" s="62" t="s">
        <v>603</v>
      </c>
      <c r="E193" s="62" t="str">
        <f>IFERROR(VLOOKUP(H193,[4]Referencias!$A$2:$F$671,6,FALSE),"")</f>
        <v>SP- 02</v>
      </c>
      <c r="F193" s="62">
        <f>IFERROR(VLOOKUP(I193,[4]Referencias!$A$2:$T$800,20,FALSE),"")</f>
        <v>222052</v>
      </c>
      <c r="G193" s="62" t="s">
        <v>604</v>
      </c>
      <c r="H193" s="62" t="s">
        <v>127</v>
      </c>
      <c r="I193" s="62" t="s">
        <v>127</v>
      </c>
      <c r="J193" s="62"/>
      <c r="K193" s="62" t="s">
        <v>605</v>
      </c>
      <c r="L193" s="62" t="str">
        <f>IFERROR(VLOOKUP(M193,[4]Referencias!$X$2:$Y$139,2,FALSE),"")</f>
        <v>Inhibidor de corrosión</v>
      </c>
      <c r="M193" s="62" t="s">
        <v>59</v>
      </c>
      <c r="N193" s="62">
        <f>IFERROR(VLOOKUP(M193,[4]Referencias!$K$2:$L$138,2,FALSE),"")</f>
        <v>1000232729</v>
      </c>
      <c r="O193" s="62">
        <f>IFERROR(VLOOKUP(I193,'[4]Control Producción'!$B$13:$L$408,4,FALSE),0)</f>
        <v>113.4</v>
      </c>
      <c r="P193" s="62">
        <f>IFERROR(VLOOKUP(I193,'[4]Control Producción'!$B$13:$L$408,5,FALSE),0)</f>
        <v>3.629</v>
      </c>
      <c r="Q193" s="62">
        <f>IFERROR(VLOOKUP(I193,'[4]Control Producción'!$B$13:$L$408,7,FALSE),0)</f>
        <v>109.771</v>
      </c>
      <c r="R193" s="62">
        <f>IFERROR(VLOOKUP(I193,'[4]Control Producción'!$B$13:$L$408,8,FALSE),0)</f>
        <v>100</v>
      </c>
      <c r="S193" s="62">
        <f t="shared" si="29"/>
        <v>41.16</v>
      </c>
      <c r="T193" s="62">
        <v>25</v>
      </c>
      <c r="U193" s="62" t="s">
        <v>823</v>
      </c>
      <c r="V193" s="62" t="s">
        <v>821</v>
      </c>
      <c r="W193" s="62">
        <f t="shared" si="40"/>
        <v>2</v>
      </c>
      <c r="X193" s="62">
        <f>+_xlfn.IFS(BC193="p",0,AL193="Continua",'CM 4600011377 (Producto)'!$H$13,AL193="Batch",VLOOKUP(BD193,'BATCH Total'!$K$2:$M$600,3,FALSE))</f>
        <v>2</v>
      </c>
      <c r="Y193" s="62">
        <f t="shared" si="30"/>
        <v>82.32</v>
      </c>
      <c r="Z193" s="64">
        <f>+IFERROR(IF(BC193="P",0,IF(V193="continua",VLOOKUP(BD193,'KPI Aplicaciones'!$A$9:$H$177,6,FALSE),S193*X193)),0)</f>
        <v>82.32</v>
      </c>
      <c r="AA193" s="64">
        <f t="shared" si="31"/>
        <v>82.32</v>
      </c>
      <c r="AB193" s="65">
        <v>44469</v>
      </c>
      <c r="AC193" s="62" t="s">
        <v>608</v>
      </c>
      <c r="AD193" s="65">
        <v>44469</v>
      </c>
      <c r="AE193" s="62" t="s">
        <v>673</v>
      </c>
      <c r="AF193" s="62" t="s">
        <v>609</v>
      </c>
      <c r="AG193" s="62"/>
      <c r="AH193" s="62"/>
      <c r="AI193" s="62"/>
      <c r="AJ193" s="62"/>
      <c r="AK193" s="62" t="str">
        <f>IFERROR(VLOOKUP(I193,'[4]Control Producción'!$B$13:$K$406,10,FALSE),"")</f>
        <v>Cavidad Progresiva</v>
      </c>
      <c r="AL193" s="62" t="str">
        <f t="shared" si="39"/>
        <v>Batch</v>
      </c>
      <c r="AM193" s="62" t="s">
        <v>818</v>
      </c>
      <c r="AN193" s="62" t="s">
        <v>817</v>
      </c>
      <c r="AO193" s="62">
        <f>_xlfn.IFS(L193="Inhibidor de corrosión",T193*Q193/1000,L193="Inhibidor de incrustaciones",T193*Q193/1000,L193="Biocida",T193*Q193/1000,L193="Inhibidor de corrosión/incrustaciones",T193*Q193/1000,L193="Inhibidor de parafinas y asfaltenos",T193*P193/1000,L193="Inhibidor de parafinas",T193*P193/1000,L193="Inhibidor de asfaltenos",T193*P193/1000,L193="Reductor de fricción",T193*P193/1000,L193="Encapsulado",0,L193="Inhibidor de hidratos",VLOOKUP(I193,[4]Intermedia!$B$485:$E$502,4,FALSE),L193="Secuestrante de sulfhídrico",VLOOKUP(I193,[4]Intermedia!$B$485:$E$502,4,FALSE))</f>
        <v>2.744275</v>
      </c>
      <c r="AP193" s="62">
        <f t="shared" si="32"/>
        <v>41.16</v>
      </c>
      <c r="AQ193" s="62">
        <f t="shared" si="33"/>
        <v>41.16</v>
      </c>
      <c r="AR193" s="62">
        <f t="shared" si="34"/>
        <v>41.16</v>
      </c>
      <c r="AS193" s="66">
        <v>1</v>
      </c>
      <c r="AT193" s="62" cm="1">
        <f t="array" ref="AT193">IFERROR(ROUND(IF(AL193="Continua",AO193*_xlfn.IFS(AS193=100%,1,AS193=20%,5,AS193=50%,2),IF(AL193="Batch",IF(AM193="M",30,IF(AM193="Q",15,7))*AO193)),0),"")</f>
        <v>41</v>
      </c>
      <c r="AU193" s="62">
        <f t="shared" si="35"/>
        <v>41</v>
      </c>
      <c r="AV193" s="62">
        <f t="shared" si="36"/>
        <v>41</v>
      </c>
      <c r="AW193" s="62" t="s">
        <v>819</v>
      </c>
      <c r="AX193" s="62"/>
      <c r="AY193" s="67" t="str">
        <f ca="1">IFERROR(TODAY()-VLOOKUP(H193,[4]IDEF!$A$6:$H$1602,8,FALSE),"S/D")</f>
        <v>S/D</v>
      </c>
      <c r="AZ193" s="62" t="str">
        <f>IFERROR(VLOOKUP(H193,'[4]Control Producción'!$B$13:$L$406,11,FALSE),"S/C")</f>
        <v>A</v>
      </c>
      <c r="BA193" s="62" t="str">
        <f t="shared" si="37"/>
        <v>SP- 02</v>
      </c>
      <c r="BB193" s="62" t="str">
        <f>IFERROR(VLOOKUP(I193,[4]Referencias!$A$2:$Z$800,26,FALSE),"")</f>
        <v>Señal Picada</v>
      </c>
      <c r="BC193" s="62"/>
      <c r="BD193" s="125" t="str">
        <f t="shared" si="44"/>
        <v>SP-116(I)[00]aCY51W</v>
      </c>
    </row>
    <row r="194" spans="1:56" ht="15" customHeight="1" x14ac:dyDescent="0.25">
      <c r="A194" s="62" t="s">
        <v>601</v>
      </c>
      <c r="B194" s="63">
        <v>45261</v>
      </c>
      <c r="C194" s="62" t="s">
        <v>602</v>
      </c>
      <c r="D194" s="62" t="s">
        <v>603</v>
      </c>
      <c r="E194" s="62" t="str">
        <f>IFERROR(VLOOKUP(H194,[4]Referencias!$A$2:$F$671,6,FALSE),"")</f>
        <v>VAM</v>
      </c>
      <c r="F194" s="62">
        <f>IFERROR(VLOOKUP(I194,[4]Referencias!$A$2:$T$800,20,FALSE),"")</f>
        <v>221169</v>
      </c>
      <c r="G194" s="62" t="s">
        <v>604</v>
      </c>
      <c r="H194" s="62" t="s">
        <v>272</v>
      </c>
      <c r="I194" s="62" t="s">
        <v>272</v>
      </c>
      <c r="J194" s="62"/>
      <c r="K194" s="62" t="s">
        <v>605</v>
      </c>
      <c r="L194" s="62" t="str">
        <f>IFERROR(VLOOKUP(M194,[4]Referencias!$X$2:$Y$139,2,FALSE),"")</f>
        <v>Inhibidor de corrosión</v>
      </c>
      <c r="M194" s="62" t="s">
        <v>59</v>
      </c>
      <c r="N194" s="62">
        <f>IFERROR(VLOOKUP(M194,[4]Referencias!$K$2:$L$138,2,FALSE),"")</f>
        <v>1000232729</v>
      </c>
      <c r="O194" s="62">
        <f>IFERROR(VLOOKUP(I194,'[4]Control Producción'!$B$13:$L$408,4,FALSE),0)</f>
        <v>43</v>
      </c>
      <c r="P194" s="62">
        <f>IFERROR(VLOOKUP(I194,'[4]Control Producción'!$B$13:$L$408,5,FALSE),0)</f>
        <v>7.74</v>
      </c>
      <c r="Q194" s="62">
        <f>IFERROR(VLOOKUP(I194,'[4]Control Producción'!$B$13:$L$408,7,FALSE),0)</f>
        <v>35.26</v>
      </c>
      <c r="R194" s="62">
        <f>IFERROR(VLOOKUP(I194,'[4]Control Producción'!$B$13:$L$408,8,FALSE),0)</f>
        <v>1048</v>
      </c>
      <c r="S194" s="62">
        <f t="shared" si="29"/>
        <v>52.89</v>
      </c>
      <c r="T194" s="62">
        <v>100</v>
      </c>
      <c r="U194" s="62" t="s">
        <v>815</v>
      </c>
      <c r="V194" s="62" t="s">
        <v>821</v>
      </c>
      <c r="W194" s="62">
        <f>_xlfn.IFS(AM194="C",29,AM194="M",1,AM194="Q",2,AM194="S",4)</f>
        <v>2</v>
      </c>
      <c r="X194" s="62">
        <f>+_xlfn.IFS(BC194="p",0,AL194="Continua",'CM 4600011377 (Producto)'!$H$13,AL194="Batch",VLOOKUP(BD194,'BATCH Total'!$K$2:$M$600,3,FALSE))</f>
        <v>2</v>
      </c>
      <c r="Y194" s="62">
        <f t="shared" si="30"/>
        <v>105.78</v>
      </c>
      <c r="Z194" s="64">
        <f>+IFERROR(IF(BC194="P",0,IF(V194="continua",VLOOKUP(BD194,'KPI Aplicaciones'!$A$9:$H$177,6,FALSE),S194*X194)),0)</f>
        <v>105.78</v>
      </c>
      <c r="AA194" s="64">
        <f t="shared" si="31"/>
        <v>105.78</v>
      </c>
      <c r="AB194" s="65">
        <v>42038</v>
      </c>
      <c r="AC194" s="62" t="s">
        <v>608</v>
      </c>
      <c r="AD194" s="65">
        <v>44503</v>
      </c>
      <c r="AE194" s="62" t="s">
        <v>642</v>
      </c>
      <c r="AF194" s="62" t="s">
        <v>609</v>
      </c>
      <c r="AG194" s="62"/>
      <c r="AH194" s="62"/>
      <c r="AI194" s="62"/>
      <c r="AJ194" s="62"/>
      <c r="AK194" s="62" t="str">
        <f>IFERROR(VLOOKUP(I194,'[4]Control Producción'!$B$13:$K$406,10,FALSE),"")</f>
        <v>Bombeo Mecánico</v>
      </c>
      <c r="AL194" s="62" t="str">
        <f t="shared" si="39"/>
        <v>Batch</v>
      </c>
      <c r="AM194" s="62" t="s">
        <v>818</v>
      </c>
      <c r="AN194" s="62" t="s">
        <v>817</v>
      </c>
      <c r="AO194" s="62">
        <f>_xlfn.IFS(L194="Inhibidor de corrosión",T194*Q194/1000,L194="Inhibidor de incrustaciones",T194*Q194/1000,L194="Biocida",T194*Q194/1000,L194="Inhibidor de corrosión/incrustaciones",T194*Q194/1000,L194="Inhibidor de parafinas y asfaltenos",T194*P194/1000,L194="Inhibidor de parafinas",T194*P194/1000,L194="Inhibidor de asfaltenos",T194*P194/1000,L194="Reductor de fricción",T194*P194/1000,L194="Encapsulado",0,L194="Inhibidor de hidratos",VLOOKUP(I194,[4]Intermedia!$B$485:$E$502,4,FALSE),L194="Secuestrante de sulfhídrico",VLOOKUP(I194,[4]Intermedia!$B$485:$E$502,4,FALSE))</f>
        <v>3.5259999999999998</v>
      </c>
      <c r="AP194" s="62">
        <f t="shared" si="32"/>
        <v>52.89</v>
      </c>
      <c r="AQ194" s="62">
        <f t="shared" si="33"/>
        <v>52.89</v>
      </c>
      <c r="AR194" s="62">
        <f t="shared" si="34"/>
        <v>52.89</v>
      </c>
      <c r="AS194" s="66">
        <v>1</v>
      </c>
      <c r="AT194" s="62" cm="1">
        <f t="array" ref="AT194">IFERROR(ROUND(IF(AL194="Continua",AO194*_xlfn.IFS(AS194=100%,1,AS194=20%,5,AS194=50%,2),IF(AL194="Batch",IF(AM194="M",30,IF(AM194="Q",15,7))*AO194)),0),"")</f>
        <v>53</v>
      </c>
      <c r="AU194" s="62">
        <f t="shared" si="35"/>
        <v>53</v>
      </c>
      <c r="AV194" s="62">
        <f t="shared" si="36"/>
        <v>53</v>
      </c>
      <c r="AW194" s="62" t="s">
        <v>260</v>
      </c>
      <c r="AX194" s="62"/>
      <c r="AY194" s="67">
        <f ca="1">IFERROR(TODAY()-VLOOKUP(H194,[4]IDEF!$A$6:$H$1602,8,FALSE),"S/D")</f>
        <v>2966</v>
      </c>
      <c r="AZ194" s="62" t="str">
        <f>IFERROR(VLOOKUP(H194,'[4]Control Producción'!$B$13:$L$406,11,FALSE),"S/C")</f>
        <v>A</v>
      </c>
      <c r="BA194" s="62" t="str">
        <f t="shared" si="37"/>
        <v>VAM</v>
      </c>
      <c r="BB194" s="62" t="str">
        <f>IFERROR(VLOOKUP(I194,[4]Referencias!$A$2:$Z$800,26,FALSE),"")</f>
        <v>Volcán Auca Mahuida</v>
      </c>
      <c r="BC194" s="62"/>
      <c r="BD194" s="125" t="str">
        <f t="shared" si="44"/>
        <v>VAM-45aCY51W</v>
      </c>
    </row>
    <row r="195" spans="1:56" ht="15" customHeight="1" x14ac:dyDescent="0.25">
      <c r="A195" s="62" t="s">
        <v>601</v>
      </c>
      <c r="B195" s="63">
        <v>45261</v>
      </c>
      <c r="C195" s="62" t="s">
        <v>602</v>
      </c>
      <c r="D195" s="62" t="s">
        <v>603</v>
      </c>
      <c r="E195" s="62" t="str">
        <f>IFERROR(VLOOKUP(H195,[4]Referencias!$A$2:$F$671,6,FALSE),"")</f>
        <v>SP- 09</v>
      </c>
      <c r="F195" s="62">
        <f>IFERROR(VLOOKUP(I195,[4]Referencias!$A$2:$T$800,20,FALSE),"")</f>
        <v>222052</v>
      </c>
      <c r="G195" s="62" t="s">
        <v>604</v>
      </c>
      <c r="H195" s="62" t="s">
        <v>204</v>
      </c>
      <c r="I195" s="62" t="s">
        <v>204</v>
      </c>
      <c r="J195" s="62"/>
      <c r="K195" s="62" t="s">
        <v>605</v>
      </c>
      <c r="L195" s="62" t="str">
        <f>IFERROR(VLOOKUP(M195,[4]Referencias!$X$2:$Y$139,2,FALSE),"")</f>
        <v>Biocida</v>
      </c>
      <c r="M195" s="62" t="s">
        <v>68</v>
      </c>
      <c r="N195" s="62">
        <f>IFERROR(VLOOKUP(M195,[4]Referencias!$K$2:$L$138,2,FALSE),"")</f>
        <v>50600926</v>
      </c>
      <c r="O195" s="62">
        <f>IFERROR(VLOOKUP(I195,'[4]Control Producción'!$B$13:$L$408,4,FALSE),0)</f>
        <v>29</v>
      </c>
      <c r="P195" s="62">
        <f>IFERROR(VLOOKUP(I195,'[4]Control Producción'!$B$13:$L$408,5,FALSE),0)</f>
        <v>5.6</v>
      </c>
      <c r="Q195" s="62">
        <f>IFERROR(VLOOKUP(I195,'[4]Control Producción'!$B$13:$L$408,7,FALSE),0)</f>
        <v>23.4</v>
      </c>
      <c r="R195" s="62">
        <f>IFERROR(VLOOKUP(I195,'[4]Control Producción'!$B$13:$L$408,8,FALSE),0)</f>
        <v>200</v>
      </c>
      <c r="S195" s="62">
        <f t="shared" si="29"/>
        <v>20</v>
      </c>
      <c r="T195" s="62">
        <v>50</v>
      </c>
      <c r="U195" s="62" t="s">
        <v>815</v>
      </c>
      <c r="V195" s="62" t="s">
        <v>821</v>
      </c>
      <c r="W195" s="62">
        <f t="shared" si="40"/>
        <v>2</v>
      </c>
      <c r="X195" s="62">
        <f>+_xlfn.IFS(BC195="p",0,AL195="Continua",'CM 4600011377 (Producto)'!$H$13,AL195="Batch",VLOOKUP(BD195,'BATCH Total'!$K$2:$M$600,3,FALSE))</f>
        <v>2</v>
      </c>
      <c r="Y195" s="62">
        <f t="shared" si="30"/>
        <v>40</v>
      </c>
      <c r="Z195" s="64">
        <f>+IFERROR(IF(BC195="P",0,IF(V195="continua",VLOOKUP(BD195,'KPI Aplicaciones'!$A$9:$H$177,6,FALSE),S195*X195)),0)</f>
        <v>40</v>
      </c>
      <c r="AA195" s="64">
        <f t="shared" ref="AA195:AA258" si="45">IF(V195="Continua",IFERROR(ROUND(IF((Z195-Y195)/Y195&gt;0.3,Y195,Z195),2),""),Z195)</f>
        <v>40</v>
      </c>
      <c r="AB195" s="65">
        <v>44315</v>
      </c>
      <c r="AC195" s="62" t="s">
        <v>608</v>
      </c>
      <c r="AD195" s="65">
        <v>44188</v>
      </c>
      <c r="AE195" s="62" t="s">
        <v>763</v>
      </c>
      <c r="AF195" s="62" t="s">
        <v>609</v>
      </c>
      <c r="AG195" s="62"/>
      <c r="AH195" s="62"/>
      <c r="AI195" s="62"/>
      <c r="AJ195" s="62"/>
      <c r="AK195" s="62" t="str">
        <f>IFERROR(VLOOKUP(I195,'[4]Control Producción'!$B$13:$K$406,10,FALSE),"")</f>
        <v>Cavidad Progresiva</v>
      </c>
      <c r="AL195" s="62" t="str">
        <f t="shared" si="39"/>
        <v>Batch</v>
      </c>
      <c r="AM195" s="62" t="s">
        <v>818</v>
      </c>
      <c r="AN195" s="62" t="s">
        <v>817</v>
      </c>
      <c r="AO195" s="62">
        <f>_xlfn.IFS(L195="Inhibidor de corrosión",T195*Q195/1000,L195="Inhibidor de incrustaciones",T195*Q195/1000,L195="Biocida",T195*Q195/1000,L195="Inhibidor de corrosión/incrustaciones",T195*Q195/1000,L195="Inhibidor de parafinas y asfaltenos",T195*P195/1000,L195="Inhibidor de parafinas",T195*P195/1000,L195="Inhibidor de asfaltenos",T195*P195/1000,L195="Reductor de fricción",T195*P195/1000,L195="Encapsulado",0,L195="Inhibidor de hidratos",VLOOKUP(I195,[4]Intermedia!$B$485:$E$502,4,FALSE),L195="Secuestrante de sulfhídrico",VLOOKUP(I195,[4]Intermedia!$B$485:$E$502,4,FALSE))</f>
        <v>1.17</v>
      </c>
      <c r="AP195" s="62">
        <f t="shared" si="32"/>
        <v>17.55</v>
      </c>
      <c r="AQ195" s="62">
        <f t="shared" si="33"/>
        <v>20</v>
      </c>
      <c r="AR195" s="62">
        <f t="shared" si="34"/>
        <v>20</v>
      </c>
      <c r="AS195" s="66">
        <v>1</v>
      </c>
      <c r="AT195" s="62" cm="1">
        <f t="array" ref="AT195">IFERROR(ROUND(IF(AL195="Continua",AO195*_xlfn.IFS(AS195=100%,1,AS195=20%,5,AS195=50%,2),IF(AL195="Batch",IF(AM195="M",30,IF(AM195="Q",15,7))*AO195)),0),"")</f>
        <v>18</v>
      </c>
      <c r="AU195" s="62">
        <f t="shared" si="35"/>
        <v>20</v>
      </c>
      <c r="AV195" s="62">
        <f t="shared" si="36"/>
        <v>20</v>
      </c>
      <c r="AW195" s="62" t="s">
        <v>819</v>
      </c>
      <c r="AX195" s="62"/>
      <c r="AY195" s="67">
        <f ca="1">IFERROR(TODAY()-VLOOKUP(H195,[4]IDEF!$A$6:$H$1602,8,FALSE),"S/D")</f>
        <v>1868</v>
      </c>
      <c r="AZ195" s="62" t="str">
        <f>IFERROR(VLOOKUP(H195,'[4]Control Producción'!$B$13:$L$406,11,FALSE),"S/C")</f>
        <v>A</v>
      </c>
      <c r="BA195" s="62" t="str">
        <f t="shared" si="37"/>
        <v>SP- 09</v>
      </c>
      <c r="BB195" s="62" t="str">
        <f>IFERROR(VLOOKUP(I195,[4]Referencias!$A$2:$Z$800,26,FALSE),"")</f>
        <v>Señal Picada</v>
      </c>
      <c r="BC195" s="62"/>
      <c r="BD195" s="125" t="str">
        <f t="shared" si="44"/>
        <v>SP-503aBX960</v>
      </c>
    </row>
    <row r="196" spans="1:56" ht="15" customHeight="1" x14ac:dyDescent="0.25">
      <c r="A196" s="62" t="s">
        <v>601</v>
      </c>
      <c r="B196" s="63">
        <v>45261</v>
      </c>
      <c r="C196" s="62" t="s">
        <v>602</v>
      </c>
      <c r="D196" s="62" t="s">
        <v>603</v>
      </c>
      <c r="E196" s="62" t="str">
        <f>IFERROR(VLOOKUP(H196,[4]Referencias!$A$2:$F$671,6,FALSE),"")</f>
        <v>SP- 06</v>
      </c>
      <c r="F196" s="62">
        <f>IFERROR(VLOOKUP(I196,[4]Referencias!$A$2:$T$800,20,FALSE),"")</f>
        <v>222052</v>
      </c>
      <c r="G196" s="62" t="s">
        <v>604</v>
      </c>
      <c r="H196" s="62" t="s">
        <v>989</v>
      </c>
      <c r="I196" s="62" t="s">
        <v>989</v>
      </c>
      <c r="J196" s="62"/>
      <c r="K196" s="62" t="s">
        <v>605</v>
      </c>
      <c r="L196" s="62" t="str">
        <f>IFERROR(VLOOKUP(M196,[4]Referencias!$X$2:$Y$139,2,FALSE),"")</f>
        <v>Biocida</v>
      </c>
      <c r="M196" s="62" t="s">
        <v>68</v>
      </c>
      <c r="N196" s="62">
        <f>IFERROR(VLOOKUP(M196,[4]Referencias!$K$2:$L$138,2,FALSE),"")</f>
        <v>50600926</v>
      </c>
      <c r="O196" s="62">
        <f>IFERROR(VLOOKUP(I196,'[4]Control Producción'!$B$13:$L$408,4,FALSE),0)</f>
        <v>30</v>
      </c>
      <c r="P196" s="62">
        <f>IFERROR(VLOOKUP(I196,'[4]Control Producción'!$B$13:$L$408,5,FALSE),0)</f>
        <v>2.94</v>
      </c>
      <c r="Q196" s="62">
        <f>IFERROR(VLOOKUP(I196,'[4]Control Producción'!$B$13:$L$408,7,FALSE),0)</f>
        <v>27.06</v>
      </c>
      <c r="R196" s="62">
        <f>IFERROR(VLOOKUP(I196,'[4]Control Producción'!$B$13:$L$408,8,FALSE),0)</f>
        <v>100</v>
      </c>
      <c r="S196" s="62">
        <f t="shared" si="29"/>
        <v>22.32</v>
      </c>
      <c r="T196" s="62">
        <v>55</v>
      </c>
      <c r="U196" s="62" t="s">
        <v>815</v>
      </c>
      <c r="V196" s="62" t="s">
        <v>821</v>
      </c>
      <c r="W196" s="62">
        <f t="shared" si="40"/>
        <v>2</v>
      </c>
      <c r="X196" s="62">
        <f>+_xlfn.IFS(BC196="p",0,AL196="Continua",'CM 4600011377 (Producto)'!$H$13,AL196="Batch",VLOOKUP(BD196,'BATCH Total'!$K$2:$M$600,3,FALSE))</f>
        <v>2</v>
      </c>
      <c r="Y196" s="62">
        <f t="shared" si="30"/>
        <v>44.64</v>
      </c>
      <c r="Z196" s="64">
        <f>+IFERROR(IF(BC196="P",0,IF(V196="continua",VLOOKUP(BD196,'KPI Aplicaciones'!$A$9:$H$177,6,FALSE),S196*X196)),0)</f>
        <v>44.64</v>
      </c>
      <c r="AA196" s="64">
        <f t="shared" si="45"/>
        <v>44.64</v>
      </c>
      <c r="AB196" s="65">
        <v>44956</v>
      </c>
      <c r="AC196" s="62" t="s">
        <v>608</v>
      </c>
      <c r="AD196" s="65">
        <v>44937</v>
      </c>
      <c r="AE196" s="62" t="s">
        <v>990</v>
      </c>
      <c r="AF196" s="62" t="s">
        <v>609</v>
      </c>
      <c r="AG196" s="62"/>
      <c r="AH196" s="62"/>
      <c r="AI196" s="62"/>
      <c r="AJ196" s="62"/>
      <c r="AK196" s="62" t="str">
        <f>IFERROR(VLOOKUP(I196,'[4]Control Producción'!$B$13:$K$406,10,FALSE),"")</f>
        <v>Cavidad Progresiva</v>
      </c>
      <c r="AL196" s="62" t="str">
        <f t="shared" si="39"/>
        <v>Batch</v>
      </c>
      <c r="AM196" s="62" t="s">
        <v>818</v>
      </c>
      <c r="AN196" s="62" t="s">
        <v>817</v>
      </c>
      <c r="AO196" s="62">
        <f>_xlfn.IFS(L196="Inhibidor de corrosión",T196*Q196/1000,L196="Inhibidor de incrustaciones",T196*Q196/1000,L196="Biocida",T196*Q196/1000,L196="Inhibidor de corrosión/incrustaciones",T196*Q196/1000,L196="Inhibidor de parafinas y asfaltenos",T196*P196/1000,L196="Inhibidor de parafinas",T196*P196/1000,L196="Inhibidor de asfaltenos",T196*P196/1000,L196="Reductor de fricción",T196*P196/1000,L196="Encapsulado",0,L196="Inhibidor de hidratos",VLOOKUP(I196,[4]Intermedia!$B$485:$E$502,4,FALSE),L196="Secuestrante de sulfhídrico",VLOOKUP(I196,[4]Intermedia!$B$485:$E$502,4,FALSE))</f>
        <v>1.4883</v>
      </c>
      <c r="AP196" s="62">
        <f t="shared" si="32"/>
        <v>22.32</v>
      </c>
      <c r="AQ196" s="62">
        <f t="shared" si="33"/>
        <v>22.32</v>
      </c>
      <c r="AR196" s="62">
        <f t="shared" si="34"/>
        <v>22.32</v>
      </c>
      <c r="AS196" s="66">
        <v>1</v>
      </c>
      <c r="AT196" s="62" cm="1">
        <f t="array" ref="AT196">IFERROR(ROUND(IF(AL196="Continua",AO196*_xlfn.IFS(AS196=100%,1,AS196=20%,5,AS196=50%,2),IF(AL196="Batch",IF(AM196="M",30,IF(AM196="Q",15,7))*AO196)),0),"")</f>
        <v>22</v>
      </c>
      <c r="AU196" s="62">
        <f t="shared" si="35"/>
        <v>22</v>
      </c>
      <c r="AV196" s="62">
        <f t="shared" si="36"/>
        <v>22</v>
      </c>
      <c r="AW196" s="62" t="s">
        <v>819</v>
      </c>
      <c r="AX196" s="62"/>
      <c r="AY196" s="67" t="str">
        <f ca="1">IFERROR(TODAY()-VLOOKUP(H196,[4]IDEF!$A$6:$H$1602,8,FALSE),"S/D")</f>
        <v>S/D</v>
      </c>
      <c r="AZ196" s="62" t="str">
        <f>IFERROR(VLOOKUP(H196,'[4]Control Producción'!$B$13:$L$406,11,FALSE),"S/C")</f>
        <v>A</v>
      </c>
      <c r="BA196" s="62" t="str">
        <f t="shared" si="37"/>
        <v>SP- 06</v>
      </c>
      <c r="BB196" s="62" t="str">
        <f>IFERROR(VLOOKUP(I196,[4]Referencias!$A$2:$Z$800,26,FALSE),"")</f>
        <v>Señal Picada</v>
      </c>
      <c r="BC196" s="62"/>
      <c r="BD196" s="125" t="str">
        <f t="shared" si="44"/>
        <v>SP-511aBX960</v>
      </c>
    </row>
    <row r="197" spans="1:56" ht="15" customHeight="1" x14ac:dyDescent="0.25">
      <c r="A197" s="62" t="s">
        <v>601</v>
      </c>
      <c r="B197" s="63">
        <v>45261</v>
      </c>
      <c r="C197" s="62" t="s">
        <v>602</v>
      </c>
      <c r="D197" s="62" t="s">
        <v>603</v>
      </c>
      <c r="E197" s="62" t="str">
        <f>IFERROR(VLOOKUP(H197,[4]Referencias!$A$2:$F$671,6,FALSE),"")</f>
        <v>SP- 06</v>
      </c>
      <c r="F197" s="62">
        <f>IFERROR(VLOOKUP(I197,[4]Referencias!$A$2:$T$800,20,FALSE),"")</f>
        <v>222052</v>
      </c>
      <c r="G197" s="62" t="s">
        <v>604</v>
      </c>
      <c r="H197" s="62" t="s">
        <v>989</v>
      </c>
      <c r="I197" s="62" t="s">
        <v>989</v>
      </c>
      <c r="J197" s="62"/>
      <c r="K197" s="62" t="s">
        <v>605</v>
      </c>
      <c r="L197" s="62" t="str">
        <f>IFERROR(VLOOKUP(M197,[4]Referencias!$X$2:$Y$139,2,FALSE),"")</f>
        <v>Inhibidor de corrosión</v>
      </c>
      <c r="M197" s="62" t="s">
        <v>59</v>
      </c>
      <c r="N197" s="62">
        <f>IFERROR(VLOOKUP(M197,[4]Referencias!$K$2:$L$138,2,FALSE),"")</f>
        <v>1000232729</v>
      </c>
      <c r="O197" s="62">
        <f>IFERROR(VLOOKUP(I197,'[4]Control Producción'!$B$13:$L$408,4,FALSE),0)</f>
        <v>30</v>
      </c>
      <c r="P197" s="62">
        <f>IFERROR(VLOOKUP(I197,'[4]Control Producción'!$B$13:$L$408,5,FALSE),0)</f>
        <v>2.94</v>
      </c>
      <c r="Q197" s="62">
        <f>IFERROR(VLOOKUP(I197,'[4]Control Producción'!$B$13:$L$408,7,FALSE),0)</f>
        <v>27.06</v>
      </c>
      <c r="R197" s="62">
        <f>IFERROR(VLOOKUP(I197,'[4]Control Producción'!$B$13:$L$408,8,FALSE),0)</f>
        <v>100</v>
      </c>
      <c r="S197" s="62">
        <f t="shared" ref="S197:S260" si="46">AR197</f>
        <v>22.32</v>
      </c>
      <c r="T197" s="62">
        <v>55</v>
      </c>
      <c r="U197" s="62" t="s">
        <v>815</v>
      </c>
      <c r="V197" s="62" t="s">
        <v>821</v>
      </c>
      <c r="W197" s="62">
        <f t="shared" ref="W197:W260" si="47">_xlfn.IFS(AM197="C",31,AM197="M",1,AM197="Q",2,AM197="S",4)</f>
        <v>2</v>
      </c>
      <c r="X197" s="62">
        <f>+_xlfn.IFS(BC197="p",0,AL197="Continua",'CM 4600011377 (Producto)'!$H$13,AL197="Batch",VLOOKUP(BD197,'BATCH Total'!$K$2:$M$600,3,FALSE))</f>
        <v>2</v>
      </c>
      <c r="Y197" s="62">
        <f t="shared" ref="Y197:Y260" si="48">W197*S197</f>
        <v>44.64</v>
      </c>
      <c r="Z197" s="64">
        <f>+IFERROR(IF(BC197="P",0,IF(V197="continua",VLOOKUP(BD197,'KPI Aplicaciones'!$A$9:$H$177,6,FALSE),S197*X197)),0)</f>
        <v>44.64</v>
      </c>
      <c r="AA197" s="64">
        <f t="shared" si="45"/>
        <v>44.64</v>
      </c>
      <c r="AB197" s="65">
        <v>44956</v>
      </c>
      <c r="AC197" s="62" t="s">
        <v>608</v>
      </c>
      <c r="AD197" s="65">
        <v>44937</v>
      </c>
      <c r="AE197" s="62" t="s">
        <v>990</v>
      </c>
      <c r="AF197" s="62" t="s">
        <v>609</v>
      </c>
      <c r="AG197" s="62"/>
      <c r="AH197" s="62"/>
      <c r="AI197" s="62"/>
      <c r="AJ197" s="62"/>
      <c r="AK197" s="62" t="str">
        <f>IFERROR(VLOOKUP(I197,'[4]Control Producción'!$B$13:$K$406,10,FALSE),"")</f>
        <v>Cavidad Progresiva</v>
      </c>
      <c r="AL197" s="62" t="str">
        <f t="shared" si="39"/>
        <v>Batch</v>
      </c>
      <c r="AM197" s="62" t="s">
        <v>818</v>
      </c>
      <c r="AN197" s="62" t="s">
        <v>817</v>
      </c>
      <c r="AO197" s="62">
        <f>_xlfn.IFS(L197="Inhibidor de corrosión",T197*Q197/1000,L197="Inhibidor de incrustaciones",T197*Q197/1000,L197="Biocida",T197*Q197/1000,L197="Inhibidor de corrosión/incrustaciones",T197*Q197/1000,L197="Inhibidor de parafinas y asfaltenos",T197*P197/1000,L197="Inhibidor de parafinas",T197*P197/1000,L197="Inhibidor de asfaltenos",T197*P197/1000,L197="Reductor de fricción",T197*P197/1000,L197="Encapsulado",0,L197="Inhibidor de hidratos",VLOOKUP(I197,[4]Intermedia!$B$485:$E$502,4,FALSE),L197="Secuestrante de sulfhídrico",VLOOKUP(I197,[4]Intermedia!$B$485:$E$502,4,FALSE))</f>
        <v>1.4883</v>
      </c>
      <c r="AP197" s="62">
        <f t="shared" ref="AP197:AP260" si="49">IFERROR(ROUND(IF(AL197="Continua",AO197,IF(AL197="Batch",IF(AM197="M",30,IF(AM197="Q",15,7))*AO197)),2),"")</f>
        <v>22.32</v>
      </c>
      <c r="AQ197" s="62">
        <f t="shared" ref="AQ197:AQ260" si="50">IF(AP197&lt;=20,20,AP197)</f>
        <v>22.32</v>
      </c>
      <c r="AR197" s="62">
        <f t="shared" ref="AR197:AR260" si="51">IF(AL197="Batch",AQ197,AP197)</f>
        <v>22.32</v>
      </c>
      <c r="AS197" s="66">
        <v>1</v>
      </c>
      <c r="AT197" s="62" cm="1">
        <f t="array" ref="AT197">IFERROR(ROUND(IF(AL197="Continua",AO197*_xlfn.IFS(AS197=100%,1,AS197=20%,5,AS197=50%,2),IF(AL197="Batch",IF(AM197="M",30,IF(AM197="Q",15,7))*AO197)),0),"")</f>
        <v>22</v>
      </c>
      <c r="AU197" s="62">
        <f t="shared" ref="AU197:AU260" si="52">IF(AT197&lt;=20,20,AT197)</f>
        <v>22</v>
      </c>
      <c r="AV197" s="62">
        <f t="shared" ref="AV197:AV260" si="53">IF(AL197="Batch",AU197,AT197)</f>
        <v>22</v>
      </c>
      <c r="AW197" s="62" t="s">
        <v>819</v>
      </c>
      <c r="AX197" s="62"/>
      <c r="AY197" s="67" t="str">
        <f ca="1">IFERROR(TODAY()-VLOOKUP(H197,[4]IDEF!$A$6:$H$1602,8,FALSE),"S/D")</f>
        <v>S/D</v>
      </c>
      <c r="AZ197" s="62" t="str">
        <f>IFERROR(VLOOKUP(H197,'[4]Control Producción'!$B$13:$L$406,11,FALSE),"S/C")</f>
        <v>A</v>
      </c>
      <c r="BA197" s="62" t="str">
        <f t="shared" ref="BA197:BA260" si="54">E197</f>
        <v>SP- 06</v>
      </c>
      <c r="BB197" s="62" t="str">
        <f>IFERROR(VLOOKUP(I197,[4]Referencias!$A$2:$Z$800,26,FALSE),"")</f>
        <v>Señal Picada</v>
      </c>
      <c r="BC197" s="62"/>
      <c r="BD197" s="125" t="str">
        <f t="shared" si="44"/>
        <v>SP-511aCY51W</v>
      </c>
    </row>
    <row r="198" spans="1:56" ht="15" customHeight="1" x14ac:dyDescent="0.25">
      <c r="A198" s="62" t="s">
        <v>601</v>
      </c>
      <c r="B198" s="63">
        <v>45261</v>
      </c>
      <c r="C198" s="62" t="s">
        <v>602</v>
      </c>
      <c r="D198" s="62" t="s">
        <v>603</v>
      </c>
      <c r="E198" s="62" t="str">
        <f>IFERROR(VLOOKUP(H198,[4]Referencias!$A$2:$F$671,6,FALSE),"")</f>
        <v>VAM</v>
      </c>
      <c r="F198" s="62">
        <f>IFERROR(VLOOKUP(I198,[4]Referencias!$A$2:$T$800,20,FALSE),"")</f>
        <v>221169</v>
      </c>
      <c r="G198" s="62" t="s">
        <v>604</v>
      </c>
      <c r="H198" s="62" t="s">
        <v>268</v>
      </c>
      <c r="I198" s="62" t="s">
        <v>268</v>
      </c>
      <c r="J198" s="62"/>
      <c r="K198" s="62" t="s">
        <v>605</v>
      </c>
      <c r="L198" s="62" t="str">
        <f>IFERROR(VLOOKUP(M198,[4]Referencias!$X$2:$Y$139,2,FALSE),"")</f>
        <v>Biocida</v>
      </c>
      <c r="M198" s="62" t="s">
        <v>68</v>
      </c>
      <c r="N198" s="62">
        <f>IFERROR(VLOOKUP(M198,[4]Referencias!$K$2:$L$138,2,FALSE),"")</f>
        <v>50600926</v>
      </c>
      <c r="O198" s="62">
        <f>IFERROR(VLOOKUP(I198,'[4]Control Producción'!$B$13:$L$408,4,FALSE),0)</f>
        <v>10.5</v>
      </c>
      <c r="P198" s="62">
        <f>IFERROR(VLOOKUP(I198,'[4]Control Producción'!$B$13:$L$408,5,FALSE),0)</f>
        <v>2.625</v>
      </c>
      <c r="Q198" s="62">
        <f>IFERROR(VLOOKUP(I198,'[4]Control Producción'!$B$13:$L$408,7,FALSE),0)</f>
        <v>7.875</v>
      </c>
      <c r="R198" s="62">
        <f>IFERROR(VLOOKUP(I198,'[4]Control Producción'!$B$13:$L$408,8,FALSE),0)</f>
        <v>1500</v>
      </c>
      <c r="S198" s="62">
        <f t="shared" si="46"/>
        <v>20</v>
      </c>
      <c r="T198" s="62">
        <v>125</v>
      </c>
      <c r="U198" s="62" t="s">
        <v>815</v>
      </c>
      <c r="V198" s="62" t="s">
        <v>821</v>
      </c>
      <c r="W198" s="62">
        <f>_xlfn.IFS(AM198="C",29,AM198="M",1,AM198="Q",2,AM198="S",4)</f>
        <v>2</v>
      </c>
      <c r="X198" s="62">
        <f>+_xlfn.IFS(BC198="p",0,AL198="Continua",'CM 4600011377 (Producto)'!$H$13,AL198="Batch",VLOOKUP(BD198,'BATCH Total'!$K$2:$M$600,3,FALSE))</f>
        <v>2</v>
      </c>
      <c r="Y198" s="62">
        <f t="shared" si="48"/>
        <v>40</v>
      </c>
      <c r="Z198" s="64">
        <f>+IFERROR(IF(BC198="P",0,IF(V198="continua",VLOOKUP(BD198,'KPI Aplicaciones'!$A$9:$H$177,6,FALSE),S198*X198)),0)</f>
        <v>40</v>
      </c>
      <c r="AA198" s="64">
        <f t="shared" si="45"/>
        <v>40</v>
      </c>
      <c r="AB198" s="65">
        <v>44315</v>
      </c>
      <c r="AC198" s="62" t="s">
        <v>608</v>
      </c>
      <c r="AD198" s="65">
        <v>45028</v>
      </c>
      <c r="AE198" s="62" t="s">
        <v>1014</v>
      </c>
      <c r="AF198" s="62" t="s">
        <v>609</v>
      </c>
      <c r="AG198" s="62"/>
      <c r="AH198" s="62"/>
      <c r="AI198" s="62"/>
      <c r="AJ198" s="62"/>
      <c r="AK198" s="62" t="str">
        <f>IFERROR(VLOOKUP(I198,'[4]Control Producción'!$B$13:$K$406,10,FALSE),"")</f>
        <v>Bombeo Hidráulico</v>
      </c>
      <c r="AL198" s="62" t="str">
        <f t="shared" si="39"/>
        <v>Batch</v>
      </c>
      <c r="AM198" s="62" t="s">
        <v>818</v>
      </c>
      <c r="AN198" s="62" t="s">
        <v>817</v>
      </c>
      <c r="AO198" s="62">
        <f>_xlfn.IFS(L198="Inhibidor de corrosión",T198*Q198/1000,L198="Inhibidor de incrustaciones",T198*Q198/1000,L198="Biocida",T198*Q198/1000,L198="Inhibidor de corrosión/incrustaciones",T198*Q198/1000,L198="Inhibidor de parafinas y asfaltenos",T198*P198/1000,L198="Inhibidor de parafinas",T198*P198/1000,L198="Inhibidor de asfaltenos",T198*P198/1000,L198="Reductor de fricción",T198*P198/1000,L198="Encapsulado",0,L198="Inhibidor de hidratos",VLOOKUP(I198,[4]Intermedia!$B$485:$E$502,4,FALSE),L198="Secuestrante de sulfhídrico",VLOOKUP(I198,[4]Intermedia!$B$485:$E$502,4,FALSE))</f>
        <v>0.984375</v>
      </c>
      <c r="AP198" s="62">
        <f t="shared" si="49"/>
        <v>14.77</v>
      </c>
      <c r="AQ198" s="62">
        <f t="shared" si="50"/>
        <v>20</v>
      </c>
      <c r="AR198" s="62">
        <f t="shared" si="51"/>
        <v>20</v>
      </c>
      <c r="AS198" s="66">
        <v>1</v>
      </c>
      <c r="AT198" s="62" cm="1">
        <f t="array" ref="AT198">IFERROR(ROUND(IF(AL198="Continua",AO198*_xlfn.IFS(AS198=100%,1,AS198=20%,5,AS198=50%,2),IF(AL198="Batch",IF(AM198="M",30,IF(AM198="Q",15,7))*AO198)),0),"")</f>
        <v>15</v>
      </c>
      <c r="AU198" s="62">
        <f t="shared" si="52"/>
        <v>20</v>
      </c>
      <c r="AV198" s="62">
        <f t="shared" si="53"/>
        <v>20</v>
      </c>
      <c r="AW198" s="62" t="s">
        <v>260</v>
      </c>
      <c r="AX198" s="62"/>
      <c r="AY198" s="67">
        <f ca="1">IFERROR(TODAY()-VLOOKUP(H198,[4]IDEF!$A$6:$H$1602,8,FALSE),"S/D")</f>
        <v>1721</v>
      </c>
      <c r="AZ198" s="62" t="str">
        <f>IFERROR(VLOOKUP(H198,'[4]Control Producción'!$B$13:$L$406,11,FALSE),"S/C")</f>
        <v>B</v>
      </c>
      <c r="BA198" s="62" t="str">
        <f t="shared" si="54"/>
        <v>VAM</v>
      </c>
      <c r="BB198" s="62" t="str">
        <f>IFERROR(VLOOKUP(I198,[4]Referencias!$A$2:$Z$800,26,FALSE),"")</f>
        <v>Volcán Auca Mahuida</v>
      </c>
      <c r="BC198" s="62"/>
      <c r="BD198" s="125" t="str">
        <f t="shared" si="44"/>
        <v>VAM-26aBX960</v>
      </c>
    </row>
    <row r="199" spans="1:56" ht="15" customHeight="1" x14ac:dyDescent="0.25">
      <c r="A199" s="62" t="s">
        <v>601</v>
      </c>
      <c r="B199" s="63">
        <v>45261</v>
      </c>
      <c r="C199" s="62" t="s">
        <v>602</v>
      </c>
      <c r="D199" s="62" t="s">
        <v>603</v>
      </c>
      <c r="E199" s="62" t="str">
        <f>IFERROR(VLOOKUP(H199,[4]Referencias!$A$2:$F$671,6,FALSE),"")</f>
        <v>SP- 07</v>
      </c>
      <c r="F199" s="62">
        <f>IFERROR(VLOOKUP(I199,[4]Referencias!$A$2:$T$800,20,FALSE),"")</f>
        <v>222052</v>
      </c>
      <c r="G199" s="62" t="s">
        <v>604</v>
      </c>
      <c r="H199" s="62" t="s">
        <v>274</v>
      </c>
      <c r="I199" s="62" t="s">
        <v>274</v>
      </c>
      <c r="J199" s="62"/>
      <c r="K199" s="62" t="s">
        <v>605</v>
      </c>
      <c r="L199" s="62" t="str">
        <f>IFERROR(VLOOKUP(M199,[4]Referencias!$X$2:$Y$139,2,FALSE),"")</f>
        <v>Biocida</v>
      </c>
      <c r="M199" s="62" t="s">
        <v>68</v>
      </c>
      <c r="N199" s="62">
        <f>IFERROR(VLOOKUP(M199,[4]Referencias!$K$2:$L$138,2,FALSE),"")</f>
        <v>50600926</v>
      </c>
      <c r="O199" s="62">
        <f>IFERROR(VLOOKUP(I199,'[4]Control Producción'!$B$13:$L$408,4,FALSE),0)</f>
        <v>198</v>
      </c>
      <c r="P199" s="62">
        <f>IFERROR(VLOOKUP(I199,'[4]Control Producción'!$B$13:$L$408,5,FALSE),0)</f>
        <v>1.98</v>
      </c>
      <c r="Q199" s="62">
        <f>IFERROR(VLOOKUP(I199,'[4]Control Producción'!$B$13:$L$408,7,FALSE),0)</f>
        <v>196.02</v>
      </c>
      <c r="R199" s="62">
        <f>IFERROR(VLOOKUP(I199,'[4]Control Producción'!$B$13:$L$408,8,FALSE),0)</f>
        <v>10</v>
      </c>
      <c r="S199" s="62">
        <f t="shared" si="46"/>
        <v>102.91</v>
      </c>
      <c r="T199" s="62">
        <v>35</v>
      </c>
      <c r="U199" s="62" t="s">
        <v>815</v>
      </c>
      <c r="V199" s="62" t="s">
        <v>821</v>
      </c>
      <c r="W199" s="62">
        <f t="shared" si="47"/>
        <v>2</v>
      </c>
      <c r="X199" s="62">
        <f>+_xlfn.IFS(BC199="p",0,AL199="Continua",'CM 4600011377 (Producto)'!$H$13,AL199="Batch",VLOOKUP(BD199,'BATCH Total'!$K$2:$M$600,3,FALSE))</f>
        <v>2</v>
      </c>
      <c r="Y199" s="62">
        <f t="shared" si="48"/>
        <v>205.82</v>
      </c>
      <c r="Z199" s="64">
        <f>+IFERROR(IF(BC199="P",0,IF(V199="continua",VLOOKUP(BD199,'KPI Aplicaciones'!$A$9:$H$177,6,FALSE),S199*X199)),0)</f>
        <v>205.82</v>
      </c>
      <c r="AA199" s="64">
        <f t="shared" si="45"/>
        <v>205.82</v>
      </c>
      <c r="AB199" s="65">
        <v>44839</v>
      </c>
      <c r="AC199" s="62" t="s">
        <v>608</v>
      </c>
      <c r="AD199" s="65">
        <v>44839</v>
      </c>
      <c r="AE199" s="62" t="s">
        <v>825</v>
      </c>
      <c r="AF199" s="62" t="s">
        <v>609</v>
      </c>
      <c r="AG199" s="62"/>
      <c r="AH199" s="62"/>
      <c r="AI199" s="62"/>
      <c r="AJ199" s="62"/>
      <c r="AK199" s="62" t="str">
        <f>IFERROR(VLOOKUP(I199,'[4]Control Producción'!$B$13:$K$406,10,FALSE),"")</f>
        <v>Electro Sumergible</v>
      </c>
      <c r="AL199" s="62" t="str">
        <f t="shared" si="39"/>
        <v>Batch</v>
      </c>
      <c r="AM199" s="62" t="s">
        <v>818</v>
      </c>
      <c r="AN199" s="62" t="s">
        <v>817</v>
      </c>
      <c r="AO199" s="62">
        <f>_xlfn.IFS(L199="Inhibidor de corrosión",T199*Q199/1000,L199="Inhibidor de incrustaciones",T199*Q199/1000,L199="Biocida",T199*Q199/1000,L199="Inhibidor de corrosión/incrustaciones",T199*Q199/1000,L199="Inhibidor de parafinas y asfaltenos",T199*P199/1000,L199="Inhibidor de parafinas",T199*P199/1000,L199="Inhibidor de asfaltenos",T199*P199/1000,L199="Reductor de fricción",T199*P199/1000,L199="Encapsulado",0,L199="Inhibidor de hidratos",VLOOKUP(I199,[4]Intermedia!$B$485:$E$502,4,FALSE),L199="Secuestrante de sulfhídrico",VLOOKUP(I199,[4]Intermedia!$B$485:$E$502,4,FALSE))</f>
        <v>6.8607000000000005</v>
      </c>
      <c r="AP199" s="62">
        <f t="shared" si="49"/>
        <v>102.91</v>
      </c>
      <c r="AQ199" s="62">
        <f t="shared" si="50"/>
        <v>102.91</v>
      </c>
      <c r="AR199" s="62">
        <f t="shared" si="51"/>
        <v>102.91</v>
      </c>
      <c r="AS199" s="66">
        <v>1</v>
      </c>
      <c r="AT199" s="62" cm="1">
        <f t="array" ref="AT199">IFERROR(ROUND(IF(AL199="Continua",AO199*_xlfn.IFS(AS199=100%,1,AS199=20%,5,AS199=50%,2),IF(AL199="Batch",IF(AM199="M",30,IF(AM199="Q",15,7))*AO199)),0),"")</f>
        <v>103</v>
      </c>
      <c r="AU199" s="62">
        <f t="shared" si="52"/>
        <v>103</v>
      </c>
      <c r="AV199" s="62">
        <f t="shared" si="53"/>
        <v>103</v>
      </c>
      <c r="AW199" s="62" t="s">
        <v>819</v>
      </c>
      <c r="AX199" s="62"/>
      <c r="AY199" s="67">
        <f ca="1">IFERROR(TODAY()-VLOOKUP(H199,[4]IDEF!$A$6:$H$1602,8,FALSE),"S/D")</f>
        <v>1512</v>
      </c>
      <c r="AZ199" s="62" t="str">
        <f>IFERROR(VLOOKUP(H199,'[4]Control Producción'!$B$13:$L$406,11,FALSE),"S/C")</f>
        <v>A</v>
      </c>
      <c r="BA199" s="62" t="str">
        <f t="shared" si="54"/>
        <v>SP- 07</v>
      </c>
      <c r="BB199" s="62" t="str">
        <f>IFERROR(VLOOKUP(I199,[4]Referencias!$A$2:$Z$800,26,FALSE),"")</f>
        <v>Señal Picada</v>
      </c>
      <c r="BC199" s="62"/>
      <c r="BD199" s="125" t="str">
        <f t="shared" si="44"/>
        <v>SP-476aBX960</v>
      </c>
    </row>
    <row r="200" spans="1:56" ht="15" customHeight="1" x14ac:dyDescent="0.25">
      <c r="A200" s="62" t="s">
        <v>601</v>
      </c>
      <c r="B200" s="63">
        <v>45261</v>
      </c>
      <c r="C200" s="62" t="s">
        <v>602</v>
      </c>
      <c r="D200" s="62" t="s">
        <v>603</v>
      </c>
      <c r="E200" s="62" t="str">
        <f>IFERROR(VLOOKUP(H200,[4]Referencias!$A$2:$F$671,6,FALSE),"")</f>
        <v>SP- 06</v>
      </c>
      <c r="F200" s="62">
        <f>IFERROR(VLOOKUP(I200,[4]Referencias!$A$2:$T$800,20,FALSE),"")</f>
        <v>222052</v>
      </c>
      <c r="G200" s="62" t="s">
        <v>604</v>
      </c>
      <c r="H200" s="62" t="s">
        <v>245</v>
      </c>
      <c r="I200" s="62" t="s">
        <v>245</v>
      </c>
      <c r="J200" s="62"/>
      <c r="K200" s="62" t="s">
        <v>605</v>
      </c>
      <c r="L200" s="62" t="str">
        <f>IFERROR(VLOOKUP(M200,[4]Referencias!$X$2:$Y$139,2,FALSE),"")</f>
        <v>Inhibidor de corrosión</v>
      </c>
      <c r="M200" s="62" t="s">
        <v>59</v>
      </c>
      <c r="N200" s="62">
        <f>IFERROR(VLOOKUP(M200,[4]Referencias!$K$2:$L$138,2,FALSE),"")</f>
        <v>1000232729</v>
      </c>
      <c r="O200" s="62">
        <f>IFERROR(VLOOKUP(I200,'[4]Control Producción'!$B$13:$L$408,4,FALSE),0)</f>
        <v>22.7</v>
      </c>
      <c r="P200" s="62">
        <f>IFERROR(VLOOKUP(I200,'[4]Control Producción'!$B$13:$L$408,5,FALSE),0)</f>
        <v>1.4750000000000001</v>
      </c>
      <c r="Q200" s="62">
        <f>IFERROR(VLOOKUP(I200,'[4]Control Producción'!$B$13:$L$408,7,FALSE),0)</f>
        <v>21.225000000000001</v>
      </c>
      <c r="R200" s="62">
        <f>IFERROR(VLOOKUP(I200,'[4]Control Producción'!$B$13:$L$408,8,FALSE),0)</f>
        <v>10</v>
      </c>
      <c r="S200" s="62">
        <f t="shared" si="46"/>
        <v>20</v>
      </c>
      <c r="T200" s="62">
        <v>50</v>
      </c>
      <c r="U200" s="62" t="s">
        <v>815</v>
      </c>
      <c r="V200" s="62" t="s">
        <v>821</v>
      </c>
      <c r="W200" s="62">
        <f t="shared" si="47"/>
        <v>2</v>
      </c>
      <c r="X200" s="62">
        <f>+_xlfn.IFS(BC200="p",0,AL200="Continua",'CM 4600011377 (Producto)'!$H$13,AL200="Batch",VLOOKUP(BD200,'BATCH Total'!$K$2:$M$600,3,FALSE))</f>
        <v>2</v>
      </c>
      <c r="Y200" s="62">
        <f t="shared" si="48"/>
        <v>40</v>
      </c>
      <c r="Z200" s="64">
        <f>+IFERROR(IF(BC200="P",0,IF(V200="continua",VLOOKUP(BD200,'KPI Aplicaciones'!$A$9:$H$177,6,FALSE),S200*X200)),0)</f>
        <v>40</v>
      </c>
      <c r="AA200" s="64">
        <f t="shared" si="45"/>
        <v>40</v>
      </c>
      <c r="AB200" s="65">
        <v>43851</v>
      </c>
      <c r="AC200" s="62" t="s">
        <v>608</v>
      </c>
      <c r="AD200" s="65">
        <v>44384</v>
      </c>
      <c r="AE200" s="62" t="s">
        <v>826</v>
      </c>
      <c r="AF200" s="62" t="s">
        <v>609</v>
      </c>
      <c r="AG200" s="62"/>
      <c r="AH200" s="62"/>
      <c r="AI200" s="62"/>
      <c r="AJ200" s="62"/>
      <c r="AK200" s="62" t="str">
        <f>IFERROR(VLOOKUP(I200,'[4]Control Producción'!$B$13:$K$406,10,FALSE),"")</f>
        <v>Cavidad Progresiva</v>
      </c>
      <c r="AL200" s="62" t="str">
        <f t="shared" si="39"/>
        <v>Batch</v>
      </c>
      <c r="AM200" s="62" t="s">
        <v>818</v>
      </c>
      <c r="AN200" s="62" t="s">
        <v>817</v>
      </c>
      <c r="AO200" s="62">
        <f>_xlfn.IFS(L200="Inhibidor de corrosión",T200*Q200/1000,L200="Inhibidor de incrustaciones",T200*Q200/1000,L200="Biocida",T200*Q200/1000,L200="Inhibidor de corrosión/incrustaciones",T200*Q200/1000,L200="Inhibidor de parafinas y asfaltenos",T200*P200/1000,L200="Inhibidor de parafinas",T200*P200/1000,L200="Inhibidor de asfaltenos",T200*P200/1000,L200="Reductor de fricción",T200*P200/1000,L200="Encapsulado",0,L200="Inhibidor de hidratos",VLOOKUP(I200,[4]Intermedia!$B$485:$E$502,4,FALSE),L200="Secuestrante de sulfhídrico",VLOOKUP(I200,[4]Intermedia!$B$485:$E$502,4,FALSE))</f>
        <v>1.06125</v>
      </c>
      <c r="AP200" s="62">
        <f t="shared" si="49"/>
        <v>15.92</v>
      </c>
      <c r="AQ200" s="62">
        <f t="shared" si="50"/>
        <v>20</v>
      </c>
      <c r="AR200" s="62">
        <f t="shared" si="51"/>
        <v>20</v>
      </c>
      <c r="AS200" s="66">
        <v>1</v>
      </c>
      <c r="AT200" s="62" cm="1">
        <f t="array" ref="AT200">IFERROR(ROUND(IF(AL200="Continua",AO200*_xlfn.IFS(AS200=100%,1,AS200=20%,5,AS200=50%,2),IF(AL200="Batch",IF(AM200="M",30,IF(AM200="Q",15,7))*AO200)),0),"")</f>
        <v>16</v>
      </c>
      <c r="AU200" s="62">
        <f t="shared" si="52"/>
        <v>20</v>
      </c>
      <c r="AV200" s="62">
        <f t="shared" si="53"/>
        <v>20</v>
      </c>
      <c r="AW200" s="62" t="s">
        <v>819</v>
      </c>
      <c r="AX200" s="62"/>
      <c r="AY200" s="67">
        <f ca="1">IFERROR(TODAY()-VLOOKUP(H200,[4]IDEF!$A$6:$H$1602,8,FALSE),"S/D")</f>
        <v>1613</v>
      </c>
      <c r="AZ200" s="62" t="str">
        <f>IFERROR(VLOOKUP(H200,'[4]Control Producción'!$B$13:$L$406,11,FALSE),"S/C")</f>
        <v>C</v>
      </c>
      <c r="BA200" s="62" t="str">
        <f t="shared" si="54"/>
        <v>SP- 06</v>
      </c>
      <c r="BB200" s="62" t="str">
        <f>IFERROR(VLOOKUP(I200,[4]Referencias!$A$2:$Z$800,26,FALSE),"")</f>
        <v>Señal Picada</v>
      </c>
      <c r="BC200" s="62"/>
      <c r="BD200" s="125" t="str">
        <f t="shared" si="44"/>
        <v>SP-307aCY51W</v>
      </c>
    </row>
    <row r="201" spans="1:56" ht="15" customHeight="1" x14ac:dyDescent="0.25">
      <c r="A201" s="62" t="s">
        <v>601</v>
      </c>
      <c r="B201" s="63">
        <v>45261</v>
      </c>
      <c r="C201" s="62" t="s">
        <v>602</v>
      </c>
      <c r="D201" s="62" t="s">
        <v>603</v>
      </c>
      <c r="E201" s="62" t="str">
        <f>IFERROR(VLOOKUP(H201,[4]Referencias!$A$2:$F$671,6,FALSE),"")</f>
        <v/>
      </c>
      <c r="F201" s="62">
        <f>IFERROR(VLOOKUP(I201,[4]Referencias!$A$2:$T$800,20,FALSE),"")</f>
        <v>222052</v>
      </c>
      <c r="G201" s="62" t="s">
        <v>604</v>
      </c>
      <c r="H201" s="62" t="s">
        <v>220</v>
      </c>
      <c r="I201" s="62" t="s">
        <v>220</v>
      </c>
      <c r="J201" s="62"/>
      <c r="K201" s="62" t="s">
        <v>605</v>
      </c>
      <c r="L201" s="62" t="str">
        <f>IFERROR(VLOOKUP(M201,[4]Referencias!$X$2:$Y$139,2,FALSE),"")</f>
        <v>Biocida</v>
      </c>
      <c r="M201" s="62" t="s">
        <v>68</v>
      </c>
      <c r="N201" s="62">
        <f>IFERROR(VLOOKUP(M201,[4]Referencias!$K$2:$L$138,2,FALSE),"")</f>
        <v>50600926</v>
      </c>
      <c r="O201" s="62">
        <f>IFERROR(VLOOKUP(I201,'[4]Control Producción'!$B$13:$L$408,4,FALSE),0)</f>
        <v>48.5</v>
      </c>
      <c r="P201" s="62">
        <f>IFERROR(VLOOKUP(I201,'[4]Control Producción'!$B$13:$L$408,5,FALSE),0)</f>
        <v>1.6970000000000001</v>
      </c>
      <c r="Q201" s="62">
        <f>IFERROR(VLOOKUP(I201,'[4]Control Producción'!$B$13:$L$408,7,FALSE),0)</f>
        <v>46.802999999999997</v>
      </c>
      <c r="R201" s="62">
        <f>IFERROR(VLOOKUP(I201,'[4]Control Producción'!$B$13:$L$408,8,FALSE),0)</f>
        <v>0</v>
      </c>
      <c r="S201" s="62">
        <f t="shared" si="46"/>
        <v>35.1</v>
      </c>
      <c r="T201" s="62">
        <v>50</v>
      </c>
      <c r="U201" s="62" t="s">
        <v>815</v>
      </c>
      <c r="V201" s="62" t="s">
        <v>821</v>
      </c>
      <c r="W201" s="62">
        <f t="shared" si="47"/>
        <v>2</v>
      </c>
      <c r="X201" s="62">
        <f>+_xlfn.IFS(BC201="p",0,AL201="Continua",'CM 4600011377 (Producto)'!$H$13,AL201="Batch",VLOOKUP(BD201,'BATCH Total'!$K$2:$M$600,3,FALSE))</f>
        <v>2</v>
      </c>
      <c r="Y201" s="62">
        <f t="shared" si="48"/>
        <v>70.2</v>
      </c>
      <c r="Z201" s="64">
        <f>+IFERROR(IF(BC201="P",0,IF(V201="continua",VLOOKUP(BD201,'KPI Aplicaciones'!$A$9:$H$177,6,FALSE),S201*X201)),0)</f>
        <v>70.2</v>
      </c>
      <c r="AA201" s="64">
        <f t="shared" si="45"/>
        <v>70.2</v>
      </c>
      <c r="AB201" s="65">
        <v>44599</v>
      </c>
      <c r="AC201" s="62" t="s">
        <v>608</v>
      </c>
      <c r="AD201" s="65">
        <v>44594</v>
      </c>
      <c r="AE201" s="62" t="s">
        <v>757</v>
      </c>
      <c r="AF201" s="62" t="s">
        <v>609</v>
      </c>
      <c r="AG201" s="62"/>
      <c r="AH201" s="62"/>
      <c r="AI201" s="62"/>
      <c r="AJ201" s="62"/>
      <c r="AK201" s="62" t="str">
        <f>IFERROR(VLOOKUP(I201,'[4]Control Producción'!$B$13:$K$406,10,FALSE),"")</f>
        <v>Cavidad Progresiva</v>
      </c>
      <c r="AL201" s="62" t="str">
        <f t="shared" si="39"/>
        <v>Batch</v>
      </c>
      <c r="AM201" s="62" t="s">
        <v>818</v>
      </c>
      <c r="AN201" s="62" t="s">
        <v>817</v>
      </c>
      <c r="AO201" s="62">
        <f>_xlfn.IFS(L201="Inhibidor de corrosión",T201*Q201/1000,L201="Inhibidor de incrustaciones",T201*Q201/1000,L201="Biocida",T201*Q201/1000,L201="Inhibidor de corrosión/incrustaciones",T201*Q201/1000,L201="Inhibidor de parafinas y asfaltenos",T201*P201/1000,L201="Inhibidor de parafinas",T201*P201/1000,L201="Inhibidor de asfaltenos",T201*P201/1000,L201="Reductor de fricción",T201*P201/1000,L201="Encapsulado",0,L201="Inhibidor de hidratos",VLOOKUP(I201,[4]Intermedia!$B$485:$E$502,4,FALSE),L201="Secuestrante de sulfhídrico",VLOOKUP(I201,[4]Intermedia!$B$485:$E$502,4,FALSE))</f>
        <v>2.3401499999999995</v>
      </c>
      <c r="AP201" s="62">
        <f t="shared" si="49"/>
        <v>35.1</v>
      </c>
      <c r="AQ201" s="62">
        <f t="shared" si="50"/>
        <v>35.1</v>
      </c>
      <c r="AR201" s="62">
        <f t="shared" si="51"/>
        <v>35.1</v>
      </c>
      <c r="AS201" s="66">
        <v>1</v>
      </c>
      <c r="AT201" s="62" cm="1">
        <f t="array" ref="AT201">IFERROR(ROUND(IF(AL201="Continua",AO201*_xlfn.IFS(AS201=100%,1,AS201=20%,5,AS201=50%,2),IF(AL201="Batch",IF(AM201="M",30,IF(AM201="Q",15,7))*AO201)),0),"")</f>
        <v>35</v>
      </c>
      <c r="AU201" s="62">
        <f t="shared" si="52"/>
        <v>35</v>
      </c>
      <c r="AV201" s="62">
        <f t="shared" si="53"/>
        <v>35</v>
      </c>
      <c r="AW201" s="62" t="s">
        <v>819</v>
      </c>
      <c r="AX201" s="62"/>
      <c r="AY201" s="67" t="str">
        <f ca="1">IFERROR(TODAY()-VLOOKUP(H201,[4]IDEF!$A$6:$H$1602,8,FALSE),"S/D")</f>
        <v>S/D</v>
      </c>
      <c r="AZ201" s="62" t="str">
        <f>IFERROR(VLOOKUP(H201,'[4]Control Producción'!$B$13:$L$406,11,FALSE),"S/C")</f>
        <v>B</v>
      </c>
      <c r="BA201" s="62" t="str">
        <f t="shared" si="54"/>
        <v/>
      </c>
      <c r="BB201" s="62" t="str">
        <f>IFERROR(VLOOKUP(I201,[4]Referencias!$A$2:$Z$800,26,FALSE),"")</f>
        <v>Señal Picada</v>
      </c>
      <c r="BC201" s="62"/>
      <c r="BD201" s="125" t="str">
        <f t="shared" si="44"/>
        <v>SP-440aBX960</v>
      </c>
    </row>
    <row r="202" spans="1:56" ht="15" customHeight="1" x14ac:dyDescent="0.25">
      <c r="A202" s="62" t="s">
        <v>601</v>
      </c>
      <c r="B202" s="63">
        <v>45261</v>
      </c>
      <c r="C202" s="62" t="s">
        <v>602</v>
      </c>
      <c r="D202" s="62" t="s">
        <v>603</v>
      </c>
      <c r="E202" s="62" t="str">
        <f>IFERROR(VLOOKUP(H202,[4]Referencias!$A$2:$F$671,6,FALSE),"")</f>
        <v/>
      </c>
      <c r="F202" s="62">
        <f>IFERROR(VLOOKUP(I202,[4]Referencias!$A$2:$T$800,20,FALSE),"")</f>
        <v>222052</v>
      </c>
      <c r="G202" s="62" t="s">
        <v>604</v>
      </c>
      <c r="H202" s="62" t="s">
        <v>220</v>
      </c>
      <c r="I202" s="62" t="s">
        <v>220</v>
      </c>
      <c r="J202" s="62"/>
      <c r="K202" s="62" t="s">
        <v>605</v>
      </c>
      <c r="L202" s="62" t="str">
        <f>IFERROR(VLOOKUP(M202,[4]Referencias!$X$2:$Y$139,2,FALSE),"")</f>
        <v>Inhibidor de corrosión</v>
      </c>
      <c r="M202" s="62" t="s">
        <v>59</v>
      </c>
      <c r="N202" s="62">
        <f>IFERROR(VLOOKUP(M202,[4]Referencias!$K$2:$L$138,2,FALSE),"")</f>
        <v>1000232729</v>
      </c>
      <c r="O202" s="62">
        <f>IFERROR(VLOOKUP(I202,'[4]Control Producción'!$B$13:$L$408,4,FALSE),0)</f>
        <v>48.5</v>
      </c>
      <c r="P202" s="62">
        <f>IFERROR(VLOOKUP(I202,'[4]Control Producción'!$B$13:$L$408,5,FALSE),0)</f>
        <v>1.6970000000000001</v>
      </c>
      <c r="Q202" s="62">
        <f>IFERROR(VLOOKUP(I202,'[4]Control Producción'!$B$13:$L$408,7,FALSE),0)</f>
        <v>46.802999999999997</v>
      </c>
      <c r="R202" s="62">
        <f>IFERROR(VLOOKUP(I202,'[4]Control Producción'!$B$13:$L$408,8,FALSE),0)</f>
        <v>0</v>
      </c>
      <c r="S202" s="62">
        <f t="shared" si="46"/>
        <v>35.1</v>
      </c>
      <c r="T202" s="62">
        <v>50</v>
      </c>
      <c r="U202" s="62" t="s">
        <v>815</v>
      </c>
      <c r="V202" s="62" t="s">
        <v>821</v>
      </c>
      <c r="W202" s="62">
        <f t="shared" si="47"/>
        <v>2</v>
      </c>
      <c r="X202" s="62">
        <f>+_xlfn.IFS(BC202="p",0,AL202="Continua",'CM 4600011377 (Producto)'!$H$13,AL202="Batch",VLOOKUP(BD202,'BATCH Total'!$K$2:$M$600,3,FALSE))</f>
        <v>2</v>
      </c>
      <c r="Y202" s="62">
        <f t="shared" si="48"/>
        <v>70.2</v>
      </c>
      <c r="Z202" s="64">
        <f>+IFERROR(IF(BC202="P",0,IF(V202="continua",VLOOKUP(BD202,'KPI Aplicaciones'!$A$9:$H$177,6,FALSE),S202*X202)),0)</f>
        <v>70.2</v>
      </c>
      <c r="AA202" s="64">
        <f t="shared" si="45"/>
        <v>70.2</v>
      </c>
      <c r="AB202" s="65">
        <v>44599</v>
      </c>
      <c r="AC202" s="62" t="s">
        <v>608</v>
      </c>
      <c r="AD202" s="65">
        <v>44594</v>
      </c>
      <c r="AE202" s="62" t="s">
        <v>757</v>
      </c>
      <c r="AF202" s="62" t="s">
        <v>609</v>
      </c>
      <c r="AG202" s="62"/>
      <c r="AH202" s="62"/>
      <c r="AI202" s="62"/>
      <c r="AJ202" s="62"/>
      <c r="AK202" s="62" t="str">
        <f>IFERROR(VLOOKUP(I202,'[4]Control Producción'!$B$13:$K$406,10,FALSE),"")</f>
        <v>Cavidad Progresiva</v>
      </c>
      <c r="AL202" s="62" t="str">
        <f t="shared" si="39"/>
        <v>Batch</v>
      </c>
      <c r="AM202" s="62" t="s">
        <v>818</v>
      </c>
      <c r="AN202" s="62" t="s">
        <v>817</v>
      </c>
      <c r="AO202" s="62">
        <f>_xlfn.IFS(L202="Inhibidor de corrosión",T202*Q202/1000,L202="Inhibidor de incrustaciones",T202*Q202/1000,L202="Biocida",T202*Q202/1000,L202="Inhibidor de corrosión/incrustaciones",T202*Q202/1000,L202="Inhibidor de parafinas y asfaltenos",T202*P202/1000,L202="Inhibidor de parafinas",T202*P202/1000,L202="Inhibidor de asfaltenos",T202*P202/1000,L202="Reductor de fricción",T202*P202/1000,L202="Encapsulado",0,L202="Inhibidor de hidratos",VLOOKUP(I202,[4]Intermedia!$B$485:$E$502,4,FALSE),L202="Secuestrante de sulfhídrico",VLOOKUP(I202,[4]Intermedia!$B$485:$E$502,4,FALSE))</f>
        <v>2.3401499999999995</v>
      </c>
      <c r="AP202" s="62">
        <f t="shared" si="49"/>
        <v>35.1</v>
      </c>
      <c r="AQ202" s="62">
        <f t="shared" si="50"/>
        <v>35.1</v>
      </c>
      <c r="AR202" s="62">
        <f t="shared" si="51"/>
        <v>35.1</v>
      </c>
      <c r="AS202" s="66">
        <v>1</v>
      </c>
      <c r="AT202" s="62" cm="1">
        <f t="array" ref="AT202">IFERROR(ROUND(IF(AL202="Continua",AO202*_xlfn.IFS(AS202=100%,1,AS202=20%,5,AS202=50%,2),IF(AL202="Batch",IF(AM202="M",30,IF(AM202="Q",15,7))*AO202)),0),"")</f>
        <v>35</v>
      </c>
      <c r="AU202" s="62">
        <f t="shared" si="52"/>
        <v>35</v>
      </c>
      <c r="AV202" s="62">
        <f t="shared" si="53"/>
        <v>35</v>
      </c>
      <c r="AW202" s="62" t="s">
        <v>819</v>
      </c>
      <c r="AX202" s="62"/>
      <c r="AY202" s="67" t="str">
        <f ca="1">IFERROR(TODAY()-VLOOKUP(H202,[4]IDEF!$A$6:$H$1602,8,FALSE),"S/D")</f>
        <v>S/D</v>
      </c>
      <c r="AZ202" s="62" t="str">
        <f>IFERROR(VLOOKUP(H202,'[4]Control Producción'!$B$13:$L$406,11,FALSE),"S/C")</f>
        <v>B</v>
      </c>
      <c r="BA202" s="62" t="str">
        <f t="shared" si="54"/>
        <v/>
      </c>
      <c r="BB202" s="62" t="str">
        <f>IFERROR(VLOOKUP(I202,[4]Referencias!$A$2:$Z$800,26,FALSE),"")</f>
        <v>Señal Picada</v>
      </c>
      <c r="BC202" s="62"/>
      <c r="BD202" s="125" t="str">
        <f t="shared" si="44"/>
        <v>SP-440aCY51W</v>
      </c>
    </row>
    <row r="203" spans="1:56" ht="15" customHeight="1" x14ac:dyDescent="0.25">
      <c r="A203" s="62" t="s">
        <v>601</v>
      </c>
      <c r="B203" s="63">
        <v>45261</v>
      </c>
      <c r="C203" s="62" t="s">
        <v>602</v>
      </c>
      <c r="D203" s="62" t="s">
        <v>603</v>
      </c>
      <c r="E203" s="62" t="str">
        <f>IFERROR(VLOOKUP(H203,[4]Referencias!$A$2:$F$671,6,FALSE),"")</f>
        <v>SP- 06</v>
      </c>
      <c r="F203" s="62">
        <f>IFERROR(VLOOKUP(I203,[4]Referencias!$A$2:$T$800,20,FALSE),"")</f>
        <v>222052</v>
      </c>
      <c r="G203" s="62" t="s">
        <v>604</v>
      </c>
      <c r="H203" s="62" t="s">
        <v>245</v>
      </c>
      <c r="I203" s="62" t="s">
        <v>245</v>
      </c>
      <c r="J203" s="62"/>
      <c r="K203" s="62" t="s">
        <v>605</v>
      </c>
      <c r="L203" s="62" t="str">
        <f>IFERROR(VLOOKUP(M203,[4]Referencias!$X$2:$Y$139,2,FALSE),"")</f>
        <v>Biocida</v>
      </c>
      <c r="M203" s="62" t="s">
        <v>68</v>
      </c>
      <c r="N203" s="62">
        <f>IFERROR(VLOOKUP(M203,[4]Referencias!$K$2:$L$138,2,FALSE),"")</f>
        <v>50600926</v>
      </c>
      <c r="O203" s="62">
        <f>IFERROR(VLOOKUP(I203,'[4]Control Producción'!$B$13:$L$408,4,FALSE),0)</f>
        <v>22.7</v>
      </c>
      <c r="P203" s="62">
        <f>IFERROR(VLOOKUP(I203,'[4]Control Producción'!$B$13:$L$408,5,FALSE),0)</f>
        <v>1.4750000000000001</v>
      </c>
      <c r="Q203" s="62">
        <f>IFERROR(VLOOKUP(I203,'[4]Control Producción'!$B$13:$L$408,7,FALSE),0)</f>
        <v>21.225000000000001</v>
      </c>
      <c r="R203" s="62">
        <f>IFERROR(VLOOKUP(I203,'[4]Control Producción'!$B$13:$L$408,8,FALSE),0)</f>
        <v>10</v>
      </c>
      <c r="S203" s="62">
        <f t="shared" si="46"/>
        <v>20</v>
      </c>
      <c r="T203" s="62">
        <v>40</v>
      </c>
      <c r="U203" s="62" t="s">
        <v>815</v>
      </c>
      <c r="V203" s="62" t="s">
        <v>821</v>
      </c>
      <c r="W203" s="62">
        <f t="shared" si="47"/>
        <v>2</v>
      </c>
      <c r="X203" s="62">
        <f>+_xlfn.IFS(BC203="p",0,AL203="Continua",'CM 4600011377 (Producto)'!$H$13,AL203="Batch",VLOOKUP(BD203,'BATCH Total'!$K$2:$M$600,3,FALSE))</f>
        <v>2</v>
      </c>
      <c r="Y203" s="62">
        <f t="shared" si="48"/>
        <v>40</v>
      </c>
      <c r="Z203" s="64">
        <f>+IFERROR(IF(BC203="P",0,IF(V203="continua",VLOOKUP(BD203,'KPI Aplicaciones'!$A$9:$H$177,6,FALSE),S203*X203)),0)</f>
        <v>40</v>
      </c>
      <c r="AA203" s="64">
        <f t="shared" si="45"/>
        <v>40</v>
      </c>
      <c r="AB203" s="65">
        <v>43851</v>
      </c>
      <c r="AC203" s="62" t="s">
        <v>608</v>
      </c>
      <c r="AD203" s="65">
        <v>44384</v>
      </c>
      <c r="AE203" s="62" t="s">
        <v>826</v>
      </c>
      <c r="AF203" s="62" t="s">
        <v>609</v>
      </c>
      <c r="AG203" s="62"/>
      <c r="AH203" s="62"/>
      <c r="AI203" s="62"/>
      <c r="AJ203" s="62"/>
      <c r="AK203" s="62" t="str">
        <f>IFERROR(VLOOKUP(I203,'[4]Control Producción'!$B$13:$K$406,10,FALSE),"")</f>
        <v>Cavidad Progresiva</v>
      </c>
      <c r="AL203" s="62" t="str">
        <f t="shared" si="39"/>
        <v>Batch</v>
      </c>
      <c r="AM203" s="62" t="s">
        <v>818</v>
      </c>
      <c r="AN203" s="62" t="s">
        <v>817</v>
      </c>
      <c r="AO203" s="62">
        <f>_xlfn.IFS(L203="Inhibidor de corrosión",T203*Q203/1000,L203="Inhibidor de incrustaciones",T203*Q203/1000,L203="Biocida",T203*Q203/1000,L203="Inhibidor de corrosión/incrustaciones",T203*Q203/1000,L203="Inhibidor de parafinas y asfaltenos",T203*P203/1000,L203="Inhibidor de parafinas",T203*P203/1000,L203="Inhibidor de asfaltenos",T203*P203/1000,L203="Reductor de fricción",T203*P203/1000,L203="Encapsulado",0,L203="Inhibidor de hidratos",VLOOKUP(I203,[4]Intermedia!$B$485:$E$502,4,FALSE),L203="Secuestrante de sulfhídrico",VLOOKUP(I203,[4]Intermedia!$B$485:$E$502,4,FALSE))</f>
        <v>0.84899999999999998</v>
      </c>
      <c r="AP203" s="62">
        <f t="shared" si="49"/>
        <v>12.74</v>
      </c>
      <c r="AQ203" s="62">
        <f t="shared" si="50"/>
        <v>20</v>
      </c>
      <c r="AR203" s="62">
        <f t="shared" si="51"/>
        <v>20</v>
      </c>
      <c r="AS203" s="66">
        <v>1</v>
      </c>
      <c r="AT203" s="62" cm="1">
        <f t="array" ref="AT203">IFERROR(ROUND(IF(AL203="Continua",AO203*_xlfn.IFS(AS203=100%,1,AS203=20%,5,AS203=50%,2),IF(AL203="Batch",IF(AM203="M",30,IF(AM203="Q",15,7))*AO203)),0),"")</f>
        <v>13</v>
      </c>
      <c r="AU203" s="62">
        <f t="shared" si="52"/>
        <v>20</v>
      </c>
      <c r="AV203" s="62">
        <f t="shared" si="53"/>
        <v>20</v>
      </c>
      <c r="AW203" s="62" t="s">
        <v>819</v>
      </c>
      <c r="AX203" s="62"/>
      <c r="AY203" s="67">
        <f ca="1">IFERROR(TODAY()-VLOOKUP(H203,[4]IDEF!$A$6:$H$1602,8,FALSE),"S/D")</f>
        <v>1613</v>
      </c>
      <c r="AZ203" s="62" t="str">
        <f>IFERROR(VLOOKUP(H203,'[4]Control Producción'!$B$13:$L$406,11,FALSE),"S/C")</f>
        <v>C</v>
      </c>
      <c r="BA203" s="62" t="str">
        <f t="shared" si="54"/>
        <v>SP- 06</v>
      </c>
      <c r="BB203" s="62" t="str">
        <f>IFERROR(VLOOKUP(I203,[4]Referencias!$A$2:$Z$800,26,FALSE),"")</f>
        <v>Señal Picada</v>
      </c>
      <c r="BC203" s="62"/>
      <c r="BD203" s="125" t="str">
        <f t="shared" si="44"/>
        <v>SP-307aBX960</v>
      </c>
    </row>
    <row r="204" spans="1:56" ht="15" customHeight="1" x14ac:dyDescent="0.25">
      <c r="A204" s="62" t="s">
        <v>601</v>
      </c>
      <c r="B204" s="63">
        <v>45261</v>
      </c>
      <c r="C204" s="62" t="s">
        <v>602</v>
      </c>
      <c r="D204" s="62" t="s">
        <v>603</v>
      </c>
      <c r="E204" s="62" t="str">
        <f>IFERROR(VLOOKUP(H204,[4]Referencias!$A$2:$F$671,6,FALSE),"")</f>
        <v>PB- 01</v>
      </c>
      <c r="F204" s="62">
        <f>IFERROR(VLOOKUP(I204,[4]Referencias!$A$2:$T$800,20,FALSE),"")</f>
        <v>222053</v>
      </c>
      <c r="G204" s="62" t="s">
        <v>604</v>
      </c>
      <c r="H204" s="62" t="s">
        <v>88</v>
      </c>
      <c r="I204" s="62" t="s">
        <v>88</v>
      </c>
      <c r="J204" s="62"/>
      <c r="K204" s="62" t="s">
        <v>605</v>
      </c>
      <c r="L204" s="62" t="str">
        <f>IFERROR(VLOOKUP(M204,[4]Referencias!$X$2:$Y$139,2,FALSE),"")</f>
        <v>Inhibidor de corrosión</v>
      </c>
      <c r="M204" s="62" t="s">
        <v>59</v>
      </c>
      <c r="N204" s="62">
        <f>IFERROR(VLOOKUP(M204,[4]Referencias!$K$2:$L$138,2,FALSE),"")</f>
        <v>1000232729</v>
      </c>
      <c r="O204" s="62">
        <f>IFERROR(VLOOKUP(I204,'[4]Control Producción'!$B$13:$L$408,4,FALSE),0)</f>
        <v>16.3</v>
      </c>
      <c r="P204" s="62">
        <f>IFERROR(VLOOKUP(I204,'[4]Control Producción'!$B$13:$L$408,5,FALSE),0)</f>
        <v>1.956</v>
      </c>
      <c r="Q204" s="62">
        <f>IFERROR(VLOOKUP(I204,'[4]Control Producción'!$B$13:$L$408,7,FALSE),0)</f>
        <v>14.343999999999999</v>
      </c>
      <c r="R204" s="62">
        <f>IFERROR(VLOOKUP(I204,'[4]Control Producción'!$B$13:$L$408,8,FALSE),0)</f>
        <v>0</v>
      </c>
      <c r="S204" s="62">
        <f t="shared" si="46"/>
        <v>47.34</v>
      </c>
      <c r="T204" s="62">
        <v>110</v>
      </c>
      <c r="U204" s="62" t="s">
        <v>815</v>
      </c>
      <c r="V204" s="62" t="s">
        <v>821</v>
      </c>
      <c r="W204" s="62">
        <f t="shared" si="47"/>
        <v>1</v>
      </c>
      <c r="X204" s="62">
        <f>+_xlfn.IFS(BC204="p",0,AL204="Continua",'CM 4600011377 (Producto)'!$H$13,AL204="Batch",VLOOKUP(BD204,'BATCH Total'!$K$2:$M$600,3,FALSE))</f>
        <v>1</v>
      </c>
      <c r="Y204" s="62">
        <f t="shared" si="48"/>
        <v>47.34</v>
      </c>
      <c r="Z204" s="64">
        <f>+IFERROR(IF(BC204="P",0,IF(V204="continua",VLOOKUP(BD204,'KPI Aplicaciones'!$A$9:$H$177,6,FALSE),S204*X204)),0)</f>
        <v>47.34</v>
      </c>
      <c r="AA204" s="64">
        <f t="shared" si="45"/>
        <v>47.34</v>
      </c>
      <c r="AB204" s="65">
        <v>43735</v>
      </c>
      <c r="AC204" s="62" t="s">
        <v>608</v>
      </c>
      <c r="AD204" s="65">
        <v>43699</v>
      </c>
      <c r="AE204" s="62" t="s">
        <v>828</v>
      </c>
      <c r="AF204" s="62" t="s">
        <v>609</v>
      </c>
      <c r="AG204" s="62"/>
      <c r="AH204" s="62"/>
      <c r="AI204" s="62"/>
      <c r="AJ204" s="62"/>
      <c r="AK204" s="62" t="str">
        <f>IFERROR(VLOOKUP(I204,'[4]Control Producción'!$B$13:$K$406,10,FALSE),"")</f>
        <v>Cavidad Progresiva</v>
      </c>
      <c r="AL204" s="62" t="str">
        <f t="shared" si="39"/>
        <v>Batch</v>
      </c>
      <c r="AM204" s="62" t="s">
        <v>827</v>
      </c>
      <c r="AN204" s="62" t="s">
        <v>817</v>
      </c>
      <c r="AO204" s="62">
        <f>_xlfn.IFS(L204="Inhibidor de corrosión",T204*Q204/1000,L204="Inhibidor de incrustaciones",T204*Q204/1000,L204="Biocida",T204*Q204/1000,L204="Inhibidor de corrosión/incrustaciones",T204*Q204/1000,L204="Inhibidor de parafinas y asfaltenos",T204*P204/1000,L204="Inhibidor de parafinas",T204*P204/1000,L204="Inhibidor de asfaltenos",T204*P204/1000,L204="Reductor de fricción",T204*P204/1000,L204="Encapsulado",0,L204="Inhibidor de hidratos",VLOOKUP(I204,[4]Intermedia!$B$485:$E$502,4,FALSE),L204="Secuestrante de sulfhídrico",VLOOKUP(I204,[4]Intermedia!$B$485:$E$502,4,FALSE))</f>
        <v>1.5778399999999999</v>
      </c>
      <c r="AP204" s="62">
        <f t="shared" si="49"/>
        <v>47.34</v>
      </c>
      <c r="AQ204" s="62">
        <f t="shared" si="50"/>
        <v>47.34</v>
      </c>
      <c r="AR204" s="62">
        <f t="shared" si="51"/>
        <v>47.34</v>
      </c>
      <c r="AS204" s="66">
        <v>1</v>
      </c>
      <c r="AT204" s="62" cm="1">
        <f t="array" ref="AT204">IFERROR(ROUND(IF(AL204="Continua",AO204*_xlfn.IFS(AS204=100%,1,AS204=20%,5,AS204=50%,2),IF(AL204="Batch",IF(AM204="M",30,IF(AM204="Q",15,7))*AO204)),0),"")</f>
        <v>47</v>
      </c>
      <c r="AU204" s="62">
        <f t="shared" si="52"/>
        <v>47</v>
      </c>
      <c r="AV204" s="62">
        <f t="shared" si="53"/>
        <v>47</v>
      </c>
      <c r="AW204" s="62" t="s">
        <v>819</v>
      </c>
      <c r="AX204" s="62"/>
      <c r="AY204" s="67">
        <f ca="1">IFERROR(TODAY()-VLOOKUP(H204,[4]IDEF!$A$6:$H$1602,8,FALSE),"S/D")</f>
        <v>1629</v>
      </c>
      <c r="AZ204" s="62" t="str">
        <f>IFERROR(VLOOKUP(H204,'[4]Control Producción'!$B$13:$L$406,11,FALSE),"S/C")</f>
        <v>B</v>
      </c>
      <c r="BA204" s="62" t="str">
        <f t="shared" si="54"/>
        <v>PB- 01</v>
      </c>
      <c r="BB204" s="62" t="str">
        <f>IFERROR(VLOOKUP(I204,[4]Referencias!$A$2:$Z$800,26,FALSE),"")</f>
        <v>Punta Barda</v>
      </c>
      <c r="BC204" s="62"/>
      <c r="BD204" s="125" t="str">
        <f t="shared" si="44"/>
        <v>PuB-123CY51W</v>
      </c>
    </row>
    <row r="205" spans="1:56" ht="15" customHeight="1" x14ac:dyDescent="0.25">
      <c r="A205" s="62" t="s">
        <v>601</v>
      </c>
      <c r="B205" s="63">
        <v>45261</v>
      </c>
      <c r="C205" s="62" t="s">
        <v>602</v>
      </c>
      <c r="D205" s="62" t="s">
        <v>603</v>
      </c>
      <c r="E205" s="62" t="str">
        <f>IFERROR(VLOOKUP(H205,[4]Referencias!$A$2:$F$671,6,FALSE),"")</f>
        <v>PB- 03</v>
      </c>
      <c r="F205" s="62">
        <f>IFERROR(VLOOKUP(I205,[4]Referencias!$A$2:$T$800,20,FALSE),"")</f>
        <v>222053</v>
      </c>
      <c r="G205" s="62" t="s">
        <v>604</v>
      </c>
      <c r="H205" s="62" t="s">
        <v>991</v>
      </c>
      <c r="I205" s="62" t="s">
        <v>991</v>
      </c>
      <c r="J205" s="62"/>
      <c r="K205" s="62" t="s">
        <v>605</v>
      </c>
      <c r="L205" s="62" t="str">
        <f>IFERROR(VLOOKUP(M205,[4]Referencias!$X$2:$Y$139,2,FALSE),"")</f>
        <v>Inhibidor de corrosión</v>
      </c>
      <c r="M205" s="62" t="s">
        <v>59</v>
      </c>
      <c r="N205" s="62">
        <f>IFERROR(VLOOKUP(M205,[4]Referencias!$K$2:$L$138,2,FALSE),"")</f>
        <v>1000232729</v>
      </c>
      <c r="O205" s="62">
        <f>IFERROR(VLOOKUP(I205,'[4]Control Producción'!$B$13:$L$408,4,FALSE),0)</f>
        <v>48.3</v>
      </c>
      <c r="P205" s="62">
        <f>IFERROR(VLOOKUP(I205,'[4]Control Producción'!$B$13:$L$408,5,FALSE),0)</f>
        <v>2.56</v>
      </c>
      <c r="Q205" s="62">
        <f>IFERROR(VLOOKUP(I205,'[4]Control Producción'!$B$13:$L$408,7,FALSE),0)</f>
        <v>45.74</v>
      </c>
      <c r="R205" s="62">
        <f>IFERROR(VLOOKUP(I205,'[4]Control Producción'!$B$13:$L$408,8,FALSE),0)</f>
        <v>10</v>
      </c>
      <c r="S205" s="62">
        <f t="shared" si="46"/>
        <v>24.01</v>
      </c>
      <c r="T205" s="62">
        <v>35</v>
      </c>
      <c r="U205" s="62" t="s">
        <v>815</v>
      </c>
      <c r="V205" s="62" t="s">
        <v>821</v>
      </c>
      <c r="W205" s="62">
        <f t="shared" si="47"/>
        <v>2</v>
      </c>
      <c r="X205" s="62">
        <f>+_xlfn.IFS(BC205="p",0,AL205="Continua",'CM 4600011377 (Producto)'!$H$13,AL205="Batch",VLOOKUP(BD205,'BATCH Total'!$K$2:$M$600,3,FALSE))</f>
        <v>2</v>
      </c>
      <c r="Y205" s="62">
        <f t="shared" si="48"/>
        <v>48.02</v>
      </c>
      <c r="Z205" s="64">
        <f>+IFERROR(IF(BC205="P",0,IF(V205="continua",VLOOKUP(BD205,'KPI Aplicaciones'!$A$9:$H$177,6,FALSE),S205*X205)),0)</f>
        <v>48.02</v>
      </c>
      <c r="AA205" s="64">
        <f t="shared" si="45"/>
        <v>48.02</v>
      </c>
      <c r="AB205" s="65">
        <v>44956</v>
      </c>
      <c r="AC205" s="62" t="s">
        <v>608</v>
      </c>
      <c r="AD205" s="65">
        <v>44943</v>
      </c>
      <c r="AE205" s="62" t="s">
        <v>992</v>
      </c>
      <c r="AF205" s="62" t="s">
        <v>609</v>
      </c>
      <c r="AG205" s="62"/>
      <c r="AH205" s="62"/>
      <c r="AI205" s="62"/>
      <c r="AJ205" s="62"/>
      <c r="AK205" s="62" t="str">
        <f>IFERROR(VLOOKUP(I205,'[4]Control Producción'!$B$13:$K$406,10,FALSE),"")</f>
        <v>Bombeo Mecánico</v>
      </c>
      <c r="AL205" s="62" t="str">
        <f t="shared" si="39"/>
        <v>Batch</v>
      </c>
      <c r="AM205" s="62" t="s">
        <v>818</v>
      </c>
      <c r="AN205" s="62" t="s">
        <v>817</v>
      </c>
      <c r="AO205" s="62">
        <f>_xlfn.IFS(L205="Inhibidor de corrosión",T205*Q205/1000,L205="Inhibidor de incrustaciones",T205*Q205/1000,L205="Biocida",T205*Q205/1000,L205="Inhibidor de corrosión/incrustaciones",T205*Q205/1000,L205="Inhibidor de parafinas y asfaltenos",T205*P205/1000,L205="Inhibidor de parafinas",T205*P205/1000,L205="Inhibidor de asfaltenos",T205*P205/1000,L205="Reductor de fricción",T205*P205/1000,L205="Encapsulado",0,L205="Inhibidor de hidratos",VLOOKUP(I205,[4]Intermedia!$B$485:$E$502,4,FALSE),L205="Secuestrante de sulfhídrico",VLOOKUP(I205,[4]Intermedia!$B$485:$E$502,4,FALSE))</f>
        <v>1.6009</v>
      </c>
      <c r="AP205" s="62">
        <f t="shared" si="49"/>
        <v>24.01</v>
      </c>
      <c r="AQ205" s="62">
        <f t="shared" si="50"/>
        <v>24.01</v>
      </c>
      <c r="AR205" s="62">
        <f t="shared" si="51"/>
        <v>24.01</v>
      </c>
      <c r="AS205" s="66">
        <v>1</v>
      </c>
      <c r="AT205" s="62" cm="1">
        <f t="array" ref="AT205">IFERROR(ROUND(IF(AL205="Continua",AO205*_xlfn.IFS(AS205=100%,1,AS205=20%,5,AS205=50%,2),IF(AL205="Batch",IF(AM205="M",30,IF(AM205="Q",15,7))*AO205)),0),"")</f>
        <v>24</v>
      </c>
      <c r="AU205" s="62">
        <f t="shared" si="52"/>
        <v>24</v>
      </c>
      <c r="AV205" s="62">
        <f t="shared" si="53"/>
        <v>24</v>
      </c>
      <c r="AW205" s="62" t="s">
        <v>819</v>
      </c>
      <c r="AX205" s="62"/>
      <c r="AY205" s="67">
        <f ca="1">IFERROR(TODAY()-VLOOKUP(H205,[4]IDEF!$A$6:$H$1602,8,FALSE),"S/D")</f>
        <v>1919</v>
      </c>
      <c r="AZ205" s="62" t="str">
        <f>IFERROR(VLOOKUP(H205,'[4]Control Producción'!$B$13:$L$406,11,FALSE),"S/C")</f>
        <v>B</v>
      </c>
      <c r="BA205" s="62" t="str">
        <f t="shared" si="54"/>
        <v>PB- 03</v>
      </c>
      <c r="BB205" s="62" t="str">
        <f>IFERROR(VLOOKUP(I205,[4]Referencias!$A$2:$Z$800,26,FALSE),"")</f>
        <v>Punta Barda</v>
      </c>
      <c r="BC205" s="62"/>
      <c r="BD205" s="125" t="str">
        <f t="shared" si="44"/>
        <v>PuB-109aCY51W</v>
      </c>
    </row>
    <row r="206" spans="1:56" ht="15" customHeight="1" x14ac:dyDescent="0.25">
      <c r="A206" s="62" t="s">
        <v>601</v>
      </c>
      <c r="B206" s="63">
        <v>45261</v>
      </c>
      <c r="C206" s="62" t="s">
        <v>602</v>
      </c>
      <c r="D206" s="62" t="s">
        <v>603</v>
      </c>
      <c r="E206" s="62" t="str">
        <f>IFERROR(VLOOKUP(H206,[4]Referencias!$A$2:$F$671,6,FALSE),"")</f>
        <v>PB- 01</v>
      </c>
      <c r="F206" s="62">
        <f>IFERROR(VLOOKUP(I206,[4]Referencias!$A$2:$T$800,20,FALSE),"")</f>
        <v>222053</v>
      </c>
      <c r="G206" s="62" t="s">
        <v>604</v>
      </c>
      <c r="H206" s="62" t="s">
        <v>88</v>
      </c>
      <c r="I206" s="62" t="s">
        <v>88</v>
      </c>
      <c r="J206" s="62"/>
      <c r="K206" s="62" t="s">
        <v>605</v>
      </c>
      <c r="L206" s="62" t="str">
        <f>IFERROR(VLOOKUP(M206,[4]Referencias!$X$2:$Y$139,2,FALSE),"")</f>
        <v>Biocida</v>
      </c>
      <c r="M206" s="62" t="s">
        <v>68</v>
      </c>
      <c r="N206" s="62">
        <f>IFERROR(VLOOKUP(M206,[4]Referencias!$K$2:$L$138,2,FALSE),"")</f>
        <v>50600926</v>
      </c>
      <c r="O206" s="62">
        <f>IFERROR(VLOOKUP(I206,'[4]Control Producción'!$B$13:$L$408,4,FALSE),0)</f>
        <v>16.3</v>
      </c>
      <c r="P206" s="62">
        <f>IFERROR(VLOOKUP(I206,'[4]Control Producción'!$B$13:$L$408,5,FALSE),0)</f>
        <v>1.956</v>
      </c>
      <c r="Q206" s="62">
        <f>IFERROR(VLOOKUP(I206,'[4]Control Producción'!$B$13:$L$408,7,FALSE),0)</f>
        <v>14.343999999999999</v>
      </c>
      <c r="R206" s="62">
        <f>IFERROR(VLOOKUP(I206,'[4]Control Producción'!$B$13:$L$408,8,FALSE),0)</f>
        <v>0</v>
      </c>
      <c r="S206" s="62">
        <f t="shared" si="46"/>
        <v>71</v>
      </c>
      <c r="T206" s="62">
        <v>165</v>
      </c>
      <c r="U206" s="62" t="s">
        <v>815</v>
      </c>
      <c r="V206" s="62" t="s">
        <v>821</v>
      </c>
      <c r="W206" s="62">
        <f t="shared" si="47"/>
        <v>1</v>
      </c>
      <c r="X206" s="62">
        <f>+_xlfn.IFS(BC206="p",0,AL206="Continua",'CM 4600011377 (Producto)'!$H$13,AL206="Batch",VLOOKUP(BD206,'BATCH Total'!$K$2:$M$600,3,FALSE))</f>
        <v>1</v>
      </c>
      <c r="Y206" s="62">
        <f t="shared" si="48"/>
        <v>71</v>
      </c>
      <c r="Z206" s="64">
        <f>+IFERROR(IF(BC206="P",0,IF(V206="continua",VLOOKUP(BD206,'KPI Aplicaciones'!$A$9:$H$177,6,FALSE),S206*X206)),0)</f>
        <v>71</v>
      </c>
      <c r="AA206" s="64">
        <f t="shared" si="45"/>
        <v>71</v>
      </c>
      <c r="AB206" s="65">
        <v>43735</v>
      </c>
      <c r="AC206" s="62" t="s">
        <v>608</v>
      </c>
      <c r="AD206" s="65">
        <v>43699</v>
      </c>
      <c r="AE206" s="62" t="s">
        <v>828</v>
      </c>
      <c r="AF206" s="62" t="s">
        <v>609</v>
      </c>
      <c r="AG206" s="62"/>
      <c r="AH206" s="62"/>
      <c r="AI206" s="62"/>
      <c r="AJ206" s="62"/>
      <c r="AK206" s="62" t="str">
        <f>IFERROR(VLOOKUP(I206,'[4]Control Producción'!$B$13:$K$406,10,FALSE),"")</f>
        <v>Cavidad Progresiva</v>
      </c>
      <c r="AL206" s="62" t="str">
        <f t="shared" si="39"/>
        <v>Batch</v>
      </c>
      <c r="AM206" s="62" t="s">
        <v>827</v>
      </c>
      <c r="AN206" s="62" t="s">
        <v>817</v>
      </c>
      <c r="AO206" s="62">
        <f>_xlfn.IFS(L206="Inhibidor de corrosión",T206*Q206/1000,L206="Inhibidor de incrustaciones",T206*Q206/1000,L206="Biocida",T206*Q206/1000,L206="Inhibidor de corrosión/incrustaciones",T206*Q206/1000,L206="Inhibidor de parafinas y asfaltenos",T206*P206/1000,L206="Inhibidor de parafinas",T206*P206/1000,L206="Inhibidor de asfaltenos",T206*P206/1000,L206="Reductor de fricción",T206*P206/1000,L206="Encapsulado",0,L206="Inhibidor de hidratos",VLOOKUP(I206,[4]Intermedia!$B$485:$E$502,4,FALSE),L206="Secuestrante de sulfhídrico",VLOOKUP(I206,[4]Intermedia!$B$485:$E$502,4,FALSE))</f>
        <v>2.3667599999999998</v>
      </c>
      <c r="AP206" s="62">
        <f t="shared" si="49"/>
        <v>71</v>
      </c>
      <c r="AQ206" s="62">
        <f t="shared" si="50"/>
        <v>71</v>
      </c>
      <c r="AR206" s="62">
        <f t="shared" si="51"/>
        <v>71</v>
      </c>
      <c r="AS206" s="66">
        <v>1</v>
      </c>
      <c r="AT206" s="62" cm="1">
        <f t="array" ref="AT206">IFERROR(ROUND(IF(AL206="Continua",AO206*_xlfn.IFS(AS206=100%,1,AS206=20%,5,AS206=50%,2),IF(AL206="Batch",IF(AM206="M",30,IF(AM206="Q",15,7))*AO206)),0),"")</f>
        <v>71</v>
      </c>
      <c r="AU206" s="62">
        <f t="shared" si="52"/>
        <v>71</v>
      </c>
      <c r="AV206" s="62">
        <f t="shared" si="53"/>
        <v>71</v>
      </c>
      <c r="AW206" s="62" t="s">
        <v>819</v>
      </c>
      <c r="AX206" s="62"/>
      <c r="AY206" s="67">
        <f ca="1">IFERROR(TODAY()-VLOOKUP(H206,[4]IDEF!$A$6:$H$1602,8,FALSE),"S/D")</f>
        <v>1629</v>
      </c>
      <c r="AZ206" s="62" t="str">
        <f>IFERROR(VLOOKUP(H206,'[4]Control Producción'!$B$13:$L$406,11,FALSE),"S/C")</f>
        <v>B</v>
      </c>
      <c r="BA206" s="62" t="str">
        <f t="shared" si="54"/>
        <v>PB- 01</v>
      </c>
      <c r="BB206" s="62" t="str">
        <f>IFERROR(VLOOKUP(I206,[4]Referencias!$A$2:$Z$800,26,FALSE),"")</f>
        <v>Punta Barda</v>
      </c>
      <c r="BC206" s="62"/>
      <c r="BD206" s="125" t="str">
        <f t="shared" si="44"/>
        <v>PuB-123BX960</v>
      </c>
    </row>
    <row r="207" spans="1:56" ht="15" customHeight="1" x14ac:dyDescent="0.25">
      <c r="A207" s="62" t="s">
        <v>601</v>
      </c>
      <c r="B207" s="63">
        <v>45261</v>
      </c>
      <c r="C207" s="62" t="s">
        <v>602</v>
      </c>
      <c r="D207" s="62" t="s">
        <v>603</v>
      </c>
      <c r="E207" s="62" t="str">
        <f>IFERROR(VLOOKUP(H207,[4]Referencias!$A$2:$F$671,6,FALSE),"")</f>
        <v>PB- 01</v>
      </c>
      <c r="F207" s="62">
        <f>IFERROR(VLOOKUP(I207,[4]Referencias!$A$2:$T$800,20,FALSE),"")</f>
        <v>222053</v>
      </c>
      <c r="G207" s="62" t="s">
        <v>604</v>
      </c>
      <c r="H207" s="62" t="s">
        <v>80</v>
      </c>
      <c r="I207" s="62" t="s">
        <v>80</v>
      </c>
      <c r="J207" s="62"/>
      <c r="K207" s="62" t="s">
        <v>605</v>
      </c>
      <c r="L207" s="62" t="str">
        <f>IFERROR(VLOOKUP(M207,[4]Referencias!$X$2:$Y$139,2,FALSE),"")</f>
        <v>Inhibidor de corrosión</v>
      </c>
      <c r="M207" s="62" t="s">
        <v>59</v>
      </c>
      <c r="N207" s="62">
        <f>IFERROR(VLOOKUP(M207,[4]Referencias!$K$2:$L$138,2,FALSE),"")</f>
        <v>1000232729</v>
      </c>
      <c r="O207" s="62">
        <f>IFERROR(VLOOKUP(I207,'[4]Control Producción'!$B$13:$L$408,4,FALSE),0)</f>
        <v>74.8</v>
      </c>
      <c r="P207" s="62">
        <f>IFERROR(VLOOKUP(I207,'[4]Control Producción'!$B$13:$L$408,5,FALSE),0)</f>
        <v>6.3579999999999997</v>
      </c>
      <c r="Q207" s="62">
        <f>IFERROR(VLOOKUP(I207,'[4]Control Producción'!$B$13:$L$408,7,FALSE),0)</f>
        <v>68.441999999999993</v>
      </c>
      <c r="R207" s="62">
        <f>IFERROR(VLOOKUP(I207,'[4]Control Producción'!$B$13:$L$408,8,FALSE),0)</f>
        <v>2</v>
      </c>
      <c r="S207" s="62">
        <f t="shared" si="46"/>
        <v>35.93</v>
      </c>
      <c r="T207" s="62">
        <v>35</v>
      </c>
      <c r="U207" s="62" t="s">
        <v>815</v>
      </c>
      <c r="V207" s="62" t="s">
        <v>821</v>
      </c>
      <c r="W207" s="62">
        <f t="shared" si="47"/>
        <v>2</v>
      </c>
      <c r="X207" s="62">
        <f>+_xlfn.IFS(BC207="p",0,AL207="Continua",'CM 4600011377 (Producto)'!$H$13,AL207="Batch",VLOOKUP(BD207,'BATCH Total'!$K$2:$M$600,3,FALSE))</f>
        <v>2</v>
      </c>
      <c r="Y207" s="62">
        <f t="shared" si="48"/>
        <v>71.86</v>
      </c>
      <c r="Z207" s="64">
        <f>+IFERROR(IF(BC207="P",0,IF(V207="continua",VLOOKUP(BD207,'KPI Aplicaciones'!$A$9:$H$177,6,FALSE),S207*X207)),0)</f>
        <v>71.86</v>
      </c>
      <c r="AA207" s="64">
        <f t="shared" si="45"/>
        <v>71.86</v>
      </c>
      <c r="AB207" s="65">
        <v>44469</v>
      </c>
      <c r="AC207" s="62" t="s">
        <v>608</v>
      </c>
      <c r="AD207" s="65">
        <v>44469</v>
      </c>
      <c r="AE207" s="62" t="s">
        <v>673</v>
      </c>
      <c r="AF207" s="62" t="s">
        <v>609</v>
      </c>
      <c r="AG207" s="62"/>
      <c r="AH207" s="62"/>
      <c r="AI207" s="62"/>
      <c r="AJ207" s="62"/>
      <c r="AK207" s="62" t="str">
        <f>IFERROR(VLOOKUP(I207,'[4]Control Producción'!$B$13:$K$406,10,FALSE),"")</f>
        <v>Cavidad Progresiva</v>
      </c>
      <c r="AL207" s="62" t="str">
        <f t="shared" si="39"/>
        <v>Batch</v>
      </c>
      <c r="AM207" s="62" t="s">
        <v>818</v>
      </c>
      <c r="AN207" s="62" t="s">
        <v>829</v>
      </c>
      <c r="AO207" s="62">
        <f>_xlfn.IFS(L207="Inhibidor de corrosión",T207*Q207/1000,L207="Inhibidor de incrustaciones",T207*Q207/1000,L207="Biocida",T207*Q207/1000,L207="Inhibidor de corrosión/incrustaciones",T207*Q207/1000,L207="Inhibidor de parafinas y asfaltenos",T207*P207/1000,L207="Inhibidor de parafinas",T207*P207/1000,L207="Inhibidor de asfaltenos",T207*P207/1000,L207="Reductor de fricción",T207*P207/1000,L207="Encapsulado",0,L207="Inhibidor de hidratos",VLOOKUP(I207,[4]Intermedia!$B$485:$E$502,4,FALSE),L207="Secuestrante de sulfhídrico",VLOOKUP(I207,[4]Intermedia!$B$485:$E$502,4,FALSE))</f>
        <v>2.39547</v>
      </c>
      <c r="AP207" s="62">
        <f t="shared" si="49"/>
        <v>35.93</v>
      </c>
      <c r="AQ207" s="62">
        <f t="shared" si="50"/>
        <v>35.93</v>
      </c>
      <c r="AR207" s="62">
        <f t="shared" si="51"/>
        <v>35.93</v>
      </c>
      <c r="AS207" s="66">
        <v>1</v>
      </c>
      <c r="AT207" s="62" cm="1">
        <f t="array" ref="AT207">IFERROR(ROUND(IF(AL207="Continua",AO207*_xlfn.IFS(AS207=100%,1,AS207=20%,5,AS207=50%,2),IF(AL207="Batch",IF(AM207="M",30,IF(AM207="Q",15,7))*AO207)),0),"")</f>
        <v>36</v>
      </c>
      <c r="AU207" s="62">
        <f t="shared" si="52"/>
        <v>36</v>
      </c>
      <c r="AV207" s="62">
        <f t="shared" si="53"/>
        <v>36</v>
      </c>
      <c r="AW207" s="62" t="s">
        <v>819</v>
      </c>
      <c r="AX207" s="62"/>
      <c r="AY207" s="67">
        <f ca="1">IFERROR(TODAY()-VLOOKUP(H207,[4]IDEF!$A$6:$H$1602,8,FALSE),"S/D")</f>
        <v>1632</v>
      </c>
      <c r="AZ207" s="62" t="str">
        <f>IFERROR(VLOOKUP(H207,'[4]Control Producción'!$B$13:$L$406,11,FALSE),"S/C")</f>
        <v>A</v>
      </c>
      <c r="BA207" s="62" t="str">
        <f t="shared" si="54"/>
        <v>PB- 01</v>
      </c>
      <c r="BB207" s="62" t="str">
        <f>IFERROR(VLOOKUP(I207,[4]Referencias!$A$2:$Z$800,26,FALSE),"")</f>
        <v>Punta Barda</v>
      </c>
      <c r="BC207" s="62"/>
      <c r="BD207" s="125" t="str">
        <f t="shared" si="44"/>
        <v>PuB-203[00]aCY51W</v>
      </c>
    </row>
    <row r="208" spans="1:56" ht="15" customHeight="1" x14ac:dyDescent="0.25">
      <c r="A208" s="62" t="s">
        <v>601</v>
      </c>
      <c r="B208" s="63">
        <v>45261</v>
      </c>
      <c r="C208" s="62" t="s">
        <v>602</v>
      </c>
      <c r="D208" s="62" t="s">
        <v>603</v>
      </c>
      <c r="E208" s="62" t="str">
        <f>IFERROR(VLOOKUP(H208,[4]Referencias!$A$2:$F$671,6,FALSE),"")</f>
        <v>PB- 01</v>
      </c>
      <c r="F208" s="62">
        <f>IFERROR(VLOOKUP(I208,[4]Referencias!$A$2:$T$800,20,FALSE),"")</f>
        <v>222053</v>
      </c>
      <c r="G208" s="62" t="s">
        <v>604</v>
      </c>
      <c r="H208" s="62" t="s">
        <v>80</v>
      </c>
      <c r="I208" s="62" t="s">
        <v>80</v>
      </c>
      <c r="J208" s="62"/>
      <c r="K208" s="62" t="s">
        <v>605</v>
      </c>
      <c r="L208" s="62" t="str">
        <f>IFERROR(VLOOKUP(M208,[4]Referencias!$X$2:$Y$139,2,FALSE),"")</f>
        <v>Biocida</v>
      </c>
      <c r="M208" s="62" t="s">
        <v>68</v>
      </c>
      <c r="N208" s="62">
        <f>IFERROR(VLOOKUP(M208,[4]Referencias!$K$2:$L$138,2,FALSE),"")</f>
        <v>50600926</v>
      </c>
      <c r="O208" s="62">
        <f>IFERROR(VLOOKUP(I208,'[4]Control Producción'!$B$13:$L$408,4,FALSE),0)</f>
        <v>74.8</v>
      </c>
      <c r="P208" s="62">
        <f>IFERROR(VLOOKUP(I208,'[4]Control Producción'!$B$13:$L$408,5,FALSE),0)</f>
        <v>6.3579999999999997</v>
      </c>
      <c r="Q208" s="62">
        <f>IFERROR(VLOOKUP(I208,'[4]Control Producción'!$B$13:$L$408,7,FALSE),0)</f>
        <v>68.441999999999993</v>
      </c>
      <c r="R208" s="62">
        <f>IFERROR(VLOOKUP(I208,'[4]Control Producción'!$B$13:$L$408,8,FALSE),0)</f>
        <v>2</v>
      </c>
      <c r="S208" s="62">
        <f t="shared" si="46"/>
        <v>35.93</v>
      </c>
      <c r="T208" s="62">
        <v>35</v>
      </c>
      <c r="U208" s="62" t="s">
        <v>815</v>
      </c>
      <c r="V208" s="62" t="s">
        <v>821</v>
      </c>
      <c r="W208" s="62">
        <f t="shared" si="47"/>
        <v>2</v>
      </c>
      <c r="X208" s="62">
        <f>+_xlfn.IFS(BC208="p",0,AL208="Continua",'CM 4600011377 (Producto)'!$H$13,AL208="Batch",VLOOKUP(BD208,'BATCH Total'!$K$2:$M$600,3,FALSE))</f>
        <v>2</v>
      </c>
      <c r="Y208" s="62">
        <f t="shared" si="48"/>
        <v>71.86</v>
      </c>
      <c r="Z208" s="64">
        <f>+IFERROR(IF(BC208="P",0,IF(V208="continua",VLOOKUP(BD208,'KPI Aplicaciones'!$A$9:$H$177,6,FALSE),S208*X208)),0)</f>
        <v>71.86</v>
      </c>
      <c r="AA208" s="64">
        <f t="shared" si="45"/>
        <v>71.86</v>
      </c>
      <c r="AB208" s="65">
        <v>44469</v>
      </c>
      <c r="AC208" s="62" t="s">
        <v>608</v>
      </c>
      <c r="AD208" s="65">
        <v>44469</v>
      </c>
      <c r="AE208" s="62" t="s">
        <v>673</v>
      </c>
      <c r="AF208" s="62" t="s">
        <v>609</v>
      </c>
      <c r="AG208" s="62"/>
      <c r="AH208" s="62"/>
      <c r="AI208" s="62"/>
      <c r="AJ208" s="62"/>
      <c r="AK208" s="62" t="str">
        <f>IFERROR(VLOOKUP(I208,'[4]Control Producción'!$B$13:$K$406,10,FALSE),"")</f>
        <v>Cavidad Progresiva</v>
      </c>
      <c r="AL208" s="62" t="str">
        <f t="shared" si="39"/>
        <v>Batch</v>
      </c>
      <c r="AM208" s="62" t="s">
        <v>818</v>
      </c>
      <c r="AN208" s="62" t="s">
        <v>817</v>
      </c>
      <c r="AO208" s="62">
        <f>_xlfn.IFS(L208="Inhibidor de corrosión",T208*Q208/1000,L208="Inhibidor de incrustaciones",T208*Q208/1000,L208="Biocida",T208*Q208/1000,L208="Inhibidor de corrosión/incrustaciones",T208*Q208/1000,L208="Inhibidor de parafinas y asfaltenos",T208*P208/1000,L208="Inhibidor de parafinas",T208*P208/1000,L208="Inhibidor de asfaltenos",T208*P208/1000,L208="Reductor de fricción",T208*P208/1000,L208="Encapsulado",0,L208="Inhibidor de hidratos",VLOOKUP(I208,[4]Intermedia!$B$485:$E$502,4,FALSE),L208="Secuestrante de sulfhídrico",VLOOKUP(I208,[4]Intermedia!$B$485:$E$502,4,FALSE))</f>
        <v>2.39547</v>
      </c>
      <c r="AP208" s="62">
        <f t="shared" si="49"/>
        <v>35.93</v>
      </c>
      <c r="AQ208" s="62">
        <f t="shared" si="50"/>
        <v>35.93</v>
      </c>
      <c r="AR208" s="62">
        <f t="shared" si="51"/>
        <v>35.93</v>
      </c>
      <c r="AS208" s="66">
        <v>1</v>
      </c>
      <c r="AT208" s="62" cm="1">
        <f t="array" ref="AT208">IFERROR(ROUND(IF(AL208="Continua",AO208*_xlfn.IFS(AS208=100%,1,AS208=20%,5,AS208=50%,2),IF(AL208="Batch",IF(AM208="M",30,IF(AM208="Q",15,7))*AO208)),0),"")</f>
        <v>36</v>
      </c>
      <c r="AU208" s="62">
        <f t="shared" si="52"/>
        <v>36</v>
      </c>
      <c r="AV208" s="62">
        <f t="shared" si="53"/>
        <v>36</v>
      </c>
      <c r="AW208" s="62" t="s">
        <v>819</v>
      </c>
      <c r="AX208" s="62"/>
      <c r="AY208" s="67">
        <f ca="1">IFERROR(TODAY()-VLOOKUP(H208,[4]IDEF!$A$6:$H$1602,8,FALSE),"S/D")</f>
        <v>1632</v>
      </c>
      <c r="AZ208" s="62" t="str">
        <f>IFERROR(VLOOKUP(H208,'[4]Control Producción'!$B$13:$L$406,11,FALSE),"S/C")</f>
        <v>A</v>
      </c>
      <c r="BA208" s="62" t="str">
        <f t="shared" si="54"/>
        <v>PB- 01</v>
      </c>
      <c r="BB208" s="62" t="str">
        <f>IFERROR(VLOOKUP(I208,[4]Referencias!$A$2:$Z$800,26,FALSE),"")</f>
        <v>Punta Barda</v>
      </c>
      <c r="BC208" s="62"/>
      <c r="BD208" s="125" t="str">
        <f t="shared" si="44"/>
        <v>PuB-203[00]aBX960</v>
      </c>
    </row>
    <row r="209" spans="1:56" ht="15" customHeight="1" x14ac:dyDescent="0.25">
      <c r="A209" s="62" t="s">
        <v>601</v>
      </c>
      <c r="B209" s="63">
        <v>45261</v>
      </c>
      <c r="C209" s="62" t="s">
        <v>602</v>
      </c>
      <c r="D209" s="62" t="s">
        <v>603</v>
      </c>
      <c r="E209" s="62" t="str">
        <f>IFERROR(VLOOKUP(H209,[4]Referencias!$A$2:$F$671,6,FALSE),"")</f>
        <v>PB- 01</v>
      </c>
      <c r="F209" s="62">
        <f>IFERROR(VLOOKUP(I209,[4]Referencias!$A$2:$T$800,20,FALSE),"")</f>
        <v>222053</v>
      </c>
      <c r="G209" s="62" t="s">
        <v>604</v>
      </c>
      <c r="H209" s="62" t="s">
        <v>212</v>
      </c>
      <c r="I209" s="62" t="s">
        <v>212</v>
      </c>
      <c r="J209" s="62"/>
      <c r="K209" s="62" t="s">
        <v>605</v>
      </c>
      <c r="L209" s="62" t="str">
        <f>IFERROR(VLOOKUP(M209,[4]Referencias!$X$2:$Y$139,2,FALSE),"")</f>
        <v>Inhibidor de corrosión</v>
      </c>
      <c r="M209" s="62" t="s">
        <v>59</v>
      </c>
      <c r="N209" s="62">
        <f>IFERROR(VLOOKUP(M209,[4]Referencias!$K$2:$L$138,2,FALSE),"")</f>
        <v>1000232729</v>
      </c>
      <c r="O209" s="62">
        <f>IFERROR(VLOOKUP(I209,'[4]Control Producción'!$B$13:$L$408,4,FALSE),0)</f>
        <v>56.6</v>
      </c>
      <c r="P209" s="62">
        <f>IFERROR(VLOOKUP(I209,'[4]Control Producción'!$B$13:$L$408,5,FALSE),0)</f>
        <v>3.6219999999999999</v>
      </c>
      <c r="Q209" s="62">
        <f>IFERROR(VLOOKUP(I209,'[4]Control Producción'!$B$13:$L$408,7,FALSE),0)</f>
        <v>52.978000000000002</v>
      </c>
      <c r="R209" s="62">
        <f>IFERROR(VLOOKUP(I209,'[4]Control Producción'!$B$13:$L$408,8,FALSE),0)</f>
        <v>2</v>
      </c>
      <c r="S209" s="62">
        <f t="shared" si="46"/>
        <v>39.729999999999997</v>
      </c>
      <c r="T209" s="62">
        <v>50</v>
      </c>
      <c r="U209" s="62" t="s">
        <v>815</v>
      </c>
      <c r="V209" s="62" t="s">
        <v>821</v>
      </c>
      <c r="W209" s="62">
        <f t="shared" si="47"/>
        <v>2</v>
      </c>
      <c r="X209" s="62">
        <f>+_xlfn.IFS(BC209="p",0,AL209="Continua",'CM 4600011377 (Producto)'!$H$13,AL209="Batch",VLOOKUP(BD209,'BATCH Total'!$K$2:$M$600,3,FALSE))</f>
        <v>2</v>
      </c>
      <c r="Y209" s="62">
        <f t="shared" si="48"/>
        <v>79.459999999999994</v>
      </c>
      <c r="Z209" s="64">
        <f>+IFERROR(IF(BC209="P",0,IF(V209="continua",VLOOKUP(BD209,'KPI Aplicaciones'!$A$9:$H$177,6,FALSE),S209*X209)),0)</f>
        <v>79.459999999999994</v>
      </c>
      <c r="AA209" s="64">
        <f t="shared" si="45"/>
        <v>79.459999999999994</v>
      </c>
      <c r="AB209" s="65">
        <v>40737</v>
      </c>
      <c r="AC209" s="62" t="s">
        <v>608</v>
      </c>
      <c r="AD209" s="65">
        <v>44155</v>
      </c>
      <c r="AE209" s="62" t="s">
        <v>830</v>
      </c>
      <c r="AF209" s="62" t="s">
        <v>609</v>
      </c>
      <c r="AG209" s="62"/>
      <c r="AH209" s="62"/>
      <c r="AI209" s="62"/>
      <c r="AJ209" s="62"/>
      <c r="AK209" s="62" t="str">
        <f>IFERROR(VLOOKUP(I209,'[4]Control Producción'!$B$13:$K$406,10,FALSE),"")</f>
        <v>Cavidad Progresiva</v>
      </c>
      <c r="AL209" s="62" t="str">
        <f t="shared" si="39"/>
        <v>Batch</v>
      </c>
      <c r="AM209" s="62" t="s">
        <v>818</v>
      </c>
      <c r="AN209" s="62" t="s">
        <v>817</v>
      </c>
      <c r="AO209" s="62">
        <f>_xlfn.IFS(L209="Inhibidor de corrosión",T209*Q209/1000,L209="Inhibidor de incrustaciones",T209*Q209/1000,L209="Biocida",T209*Q209/1000,L209="Inhibidor de corrosión/incrustaciones",T209*Q209/1000,L209="Inhibidor de parafinas y asfaltenos",T209*P209/1000,L209="Inhibidor de parafinas",T209*P209/1000,L209="Inhibidor de asfaltenos",T209*P209/1000,L209="Reductor de fricción",T209*P209/1000,L209="Encapsulado",0,L209="Inhibidor de hidratos",VLOOKUP(I209,[4]Intermedia!$B$485:$E$502,4,FALSE),L209="Secuestrante de sulfhídrico",VLOOKUP(I209,[4]Intermedia!$B$485:$E$502,4,FALSE))</f>
        <v>2.6489000000000003</v>
      </c>
      <c r="AP209" s="62">
        <f t="shared" si="49"/>
        <v>39.729999999999997</v>
      </c>
      <c r="AQ209" s="62">
        <f t="shared" si="50"/>
        <v>39.729999999999997</v>
      </c>
      <c r="AR209" s="62">
        <f t="shared" si="51"/>
        <v>39.729999999999997</v>
      </c>
      <c r="AS209" s="66">
        <v>1</v>
      </c>
      <c r="AT209" s="62" cm="1">
        <f t="array" ref="AT209">IFERROR(ROUND(IF(AL209="Continua",AO209*_xlfn.IFS(AS209=100%,1,AS209=20%,5,AS209=50%,2),IF(AL209="Batch",IF(AM209="M",30,IF(AM209="Q",15,7))*AO209)),0),"")</f>
        <v>40</v>
      </c>
      <c r="AU209" s="62">
        <f t="shared" si="52"/>
        <v>40</v>
      </c>
      <c r="AV209" s="62">
        <f t="shared" si="53"/>
        <v>40</v>
      </c>
      <c r="AW209" s="62" t="s">
        <v>629</v>
      </c>
      <c r="AX209" s="62"/>
      <c r="AY209" s="67">
        <f ca="1">IFERROR(TODAY()-VLOOKUP(H209,[4]IDEF!$A$6:$H$1602,8,FALSE),"S/D")</f>
        <v>2501</v>
      </c>
      <c r="AZ209" s="62" t="str">
        <f>IFERROR(VLOOKUP(H209,'[4]Control Producción'!$B$13:$L$406,11,FALSE),"S/C")</f>
        <v>B</v>
      </c>
      <c r="BA209" s="62" t="str">
        <f t="shared" si="54"/>
        <v>PB- 01</v>
      </c>
      <c r="BB209" s="62" t="str">
        <f>IFERROR(VLOOKUP(I209,[4]Referencias!$A$2:$Z$800,26,FALSE),"")</f>
        <v>Punta Barda</v>
      </c>
      <c r="BC209" s="62"/>
      <c r="BD209" s="125" t="str">
        <f t="shared" si="44"/>
        <v>PuB-128aCY51W</v>
      </c>
    </row>
    <row r="210" spans="1:56" ht="15" customHeight="1" x14ac:dyDescent="0.25">
      <c r="A210" s="62" t="s">
        <v>601</v>
      </c>
      <c r="B210" s="63">
        <v>45261</v>
      </c>
      <c r="C210" s="62" t="s">
        <v>602</v>
      </c>
      <c r="D210" s="62" t="s">
        <v>603</v>
      </c>
      <c r="E210" s="62" t="str">
        <f>IFERROR(VLOOKUP(H210,[4]Referencias!$A$2:$F$671,6,FALSE),"")</f>
        <v>PB- 01</v>
      </c>
      <c r="F210" s="62">
        <f>IFERROR(VLOOKUP(I210,[4]Referencias!$A$2:$T$800,20,FALSE),"")</f>
        <v>222053</v>
      </c>
      <c r="G210" s="62" t="s">
        <v>604</v>
      </c>
      <c r="H210" s="62" t="s">
        <v>184</v>
      </c>
      <c r="I210" s="62" t="s">
        <v>184</v>
      </c>
      <c r="J210" s="62"/>
      <c r="K210" s="62" t="s">
        <v>605</v>
      </c>
      <c r="L210" s="62" t="str">
        <f>IFERROR(VLOOKUP(M210,[4]Referencias!$X$2:$Y$139,2,FALSE),"")</f>
        <v>Inhibidor de corrosión</v>
      </c>
      <c r="M210" s="62" t="s">
        <v>59</v>
      </c>
      <c r="N210" s="62">
        <f>IFERROR(VLOOKUP(M210,[4]Referencias!$K$2:$L$138,2,FALSE),"")</f>
        <v>1000232729</v>
      </c>
      <c r="O210" s="62">
        <f>IFERROR(VLOOKUP(I210,'[4]Control Producción'!$B$13:$L$408,4,FALSE),0)</f>
        <v>123.9</v>
      </c>
      <c r="P210" s="62">
        <f>IFERROR(VLOOKUP(I210,'[4]Control Producción'!$B$13:$L$408,5,FALSE),0)</f>
        <v>3.3450000000000002</v>
      </c>
      <c r="Q210" s="62">
        <f>IFERROR(VLOOKUP(I210,'[4]Control Producción'!$B$13:$L$408,7,FALSE),0)</f>
        <v>120.55500000000001</v>
      </c>
      <c r="R210" s="62">
        <f>IFERROR(VLOOKUP(I210,'[4]Control Producción'!$B$13:$L$408,8,FALSE),0)</f>
        <v>2</v>
      </c>
      <c r="S210" s="62">
        <f t="shared" si="46"/>
        <v>72.33</v>
      </c>
      <c r="T210" s="62">
        <v>40</v>
      </c>
      <c r="U210" s="62" t="s">
        <v>815</v>
      </c>
      <c r="V210" s="62" t="s">
        <v>821</v>
      </c>
      <c r="W210" s="62">
        <f t="shared" si="47"/>
        <v>2</v>
      </c>
      <c r="X210" s="62">
        <f>+_xlfn.IFS(BC210="p",0,AL210="Continua",'CM 4600011377 (Producto)'!$H$13,AL210="Batch",VLOOKUP(BD210,'BATCH Total'!$K$2:$M$600,3,FALSE))</f>
        <v>2</v>
      </c>
      <c r="Y210" s="62">
        <f t="shared" si="48"/>
        <v>144.66</v>
      </c>
      <c r="Z210" s="64">
        <f>+IFERROR(IF(BC210="P",0,IF(V210="continua",VLOOKUP(BD210,'KPI Aplicaciones'!$A$9:$H$177,6,FALSE),S210*X210)),0)</f>
        <v>144.66</v>
      </c>
      <c r="AA210" s="64">
        <f t="shared" si="45"/>
        <v>144.66</v>
      </c>
      <c r="AB210" s="65">
        <v>42487</v>
      </c>
      <c r="AC210" s="62" t="s">
        <v>608</v>
      </c>
      <c r="AD210" s="65">
        <v>44831</v>
      </c>
      <c r="AE210" s="62" t="s">
        <v>831</v>
      </c>
      <c r="AF210" s="62"/>
      <c r="AG210" s="62"/>
      <c r="AH210" s="62"/>
      <c r="AI210" s="62"/>
      <c r="AJ210" s="62"/>
      <c r="AK210" s="62" t="str">
        <f>IFERROR(VLOOKUP(I210,'[4]Control Producción'!$B$13:$K$406,10,FALSE),"")</f>
        <v>Cavidad Progresiva</v>
      </c>
      <c r="AL210" s="62" t="str">
        <f t="shared" si="39"/>
        <v>Batch</v>
      </c>
      <c r="AM210" s="62" t="s">
        <v>818</v>
      </c>
      <c r="AN210" s="62" t="s">
        <v>817</v>
      </c>
      <c r="AO210" s="62">
        <f>_xlfn.IFS(L210="Inhibidor de corrosión",T210*Q210/1000,L210="Inhibidor de incrustaciones",T210*Q210/1000,L210="Biocida",T210*Q210/1000,L210="Inhibidor de corrosión/incrustaciones",T210*Q210/1000,L210="Inhibidor de parafinas y asfaltenos",T210*P210/1000,L210="Inhibidor de parafinas",T210*P210/1000,L210="Inhibidor de asfaltenos",T210*P210/1000,L210="Reductor de fricción",T210*P210/1000,L210="Encapsulado",0,L210="Inhibidor de hidratos",VLOOKUP(I210,[4]Intermedia!$B$485:$E$502,4,FALSE),L210="Secuestrante de sulfhídrico",VLOOKUP(I210,[4]Intermedia!$B$485:$E$502,4,FALSE))</f>
        <v>4.8222000000000005</v>
      </c>
      <c r="AP210" s="62">
        <f t="shared" si="49"/>
        <v>72.33</v>
      </c>
      <c r="AQ210" s="62">
        <f t="shared" si="50"/>
        <v>72.33</v>
      </c>
      <c r="AR210" s="62">
        <f t="shared" si="51"/>
        <v>72.33</v>
      </c>
      <c r="AS210" s="66">
        <v>1</v>
      </c>
      <c r="AT210" s="62" cm="1">
        <f t="array" ref="AT210">IFERROR(ROUND(IF(AL210="Continua",AO210*_xlfn.IFS(AS210=100%,1,AS210=20%,5,AS210=50%,2),IF(AL210="Batch",IF(AM210="M",30,IF(AM210="Q",15,7))*AO210)),0),"")</f>
        <v>72</v>
      </c>
      <c r="AU210" s="62">
        <f t="shared" si="52"/>
        <v>72</v>
      </c>
      <c r="AV210" s="62">
        <f t="shared" si="53"/>
        <v>72</v>
      </c>
      <c r="AW210" s="62" t="s">
        <v>819</v>
      </c>
      <c r="AX210" s="62"/>
      <c r="AY210" s="67" t="str">
        <f ca="1">IFERROR(TODAY()-VLOOKUP(H210,[4]IDEF!$A$6:$H$1602,8,FALSE),"S/D")</f>
        <v>S/D</v>
      </c>
      <c r="AZ210" s="62" t="str">
        <f>IFERROR(VLOOKUP(H210,'[4]Control Producción'!$B$13:$L$406,11,FALSE),"S/C")</f>
        <v>A</v>
      </c>
      <c r="BA210" s="62" t="str">
        <f t="shared" si="54"/>
        <v>PB- 01</v>
      </c>
      <c r="BB210" s="62" t="str">
        <f>IFERROR(VLOOKUP(I210,[4]Referencias!$A$2:$Z$800,26,FALSE),"")</f>
        <v>Punta Barda</v>
      </c>
      <c r="BC210" s="62"/>
      <c r="BD210" s="125" t="str">
        <f t="shared" si="44"/>
        <v>PuB-136[00]aCY51W</v>
      </c>
    </row>
    <row r="211" spans="1:56" ht="15" customHeight="1" x14ac:dyDescent="0.25">
      <c r="A211" s="62" t="s">
        <v>601</v>
      </c>
      <c r="B211" s="63">
        <v>45261</v>
      </c>
      <c r="C211" s="62" t="s">
        <v>602</v>
      </c>
      <c r="D211" s="62" t="s">
        <v>603</v>
      </c>
      <c r="E211" s="62" t="str">
        <f>IFERROR(VLOOKUP(H211,[4]Referencias!$A$2:$F$671,6,FALSE),"")</f>
        <v>PB- 01</v>
      </c>
      <c r="F211" s="62">
        <f>IFERROR(VLOOKUP(I211,[4]Referencias!$A$2:$T$800,20,FALSE),"")</f>
        <v>222053</v>
      </c>
      <c r="G211" s="62" t="s">
        <v>604</v>
      </c>
      <c r="H211" s="62" t="s">
        <v>185</v>
      </c>
      <c r="I211" s="62" t="s">
        <v>185</v>
      </c>
      <c r="J211" s="62"/>
      <c r="K211" s="62" t="s">
        <v>605</v>
      </c>
      <c r="L211" s="62" t="str">
        <f>IFERROR(VLOOKUP(M211,[4]Referencias!$X$2:$Y$139,2,FALSE),"")</f>
        <v>Inhibidor de corrosión</v>
      </c>
      <c r="M211" s="62" t="s">
        <v>59</v>
      </c>
      <c r="N211" s="62">
        <f>IFERROR(VLOOKUP(M211,[4]Referencias!$K$2:$L$138,2,FALSE),"")</f>
        <v>1000232729</v>
      </c>
      <c r="O211" s="62">
        <f>IFERROR(VLOOKUP(I211,'[4]Control Producción'!$B$13:$L$408,4,FALSE),0)</f>
        <v>0</v>
      </c>
      <c r="P211" s="62">
        <f>IFERROR(VLOOKUP(I211,'[4]Control Producción'!$B$13:$L$408,5,FALSE),0)</f>
        <v>0</v>
      </c>
      <c r="Q211" s="62">
        <f>IFERROR(VLOOKUP(I211,'[4]Control Producción'!$B$13:$L$408,7,FALSE),0)</f>
        <v>0</v>
      </c>
      <c r="R211" s="62">
        <f>IFERROR(VLOOKUP(I211,'[4]Control Producción'!$B$13:$L$408,8,FALSE),0)</f>
        <v>0</v>
      </c>
      <c r="S211" s="62">
        <f t="shared" si="46"/>
        <v>20</v>
      </c>
      <c r="T211" s="62">
        <v>23</v>
      </c>
      <c r="U211" s="62" t="s">
        <v>815</v>
      </c>
      <c r="V211" s="62" t="s">
        <v>821</v>
      </c>
      <c r="W211" s="62">
        <f t="shared" si="47"/>
        <v>1</v>
      </c>
      <c r="X211" s="62">
        <f>+_xlfn.IFS(BC211="p",0,AL211="Continua",'CM 4600011377 (Producto)'!$H$13,AL211="Batch",VLOOKUP(BD211,'BATCH Total'!$K$2:$M$600,3,FALSE))</f>
        <v>0</v>
      </c>
      <c r="Y211" s="62">
        <f t="shared" si="48"/>
        <v>20</v>
      </c>
      <c r="Z211" s="64">
        <f>+IFERROR(IF(BC211="P",0,IF(V211="continua",VLOOKUP(BD211,'KPI Aplicaciones'!$A$9:$H$177,6,FALSE),S211*X211)),0)</f>
        <v>0</v>
      </c>
      <c r="AA211" s="64">
        <f t="shared" si="45"/>
        <v>0</v>
      </c>
      <c r="AB211" s="65">
        <v>41136</v>
      </c>
      <c r="AC211" s="62" t="s">
        <v>608</v>
      </c>
      <c r="AD211" s="65">
        <v>44012</v>
      </c>
      <c r="AE211" s="62" t="s">
        <v>613</v>
      </c>
      <c r="AF211" s="62" t="s">
        <v>609</v>
      </c>
      <c r="AG211" s="62"/>
      <c r="AH211" s="62"/>
      <c r="AI211" s="62"/>
      <c r="AJ211" s="62"/>
      <c r="AK211" s="62" t="str">
        <f>IFERROR(VLOOKUP(I211,'[4]Control Producción'!$B$13:$K$406,10,FALSE),"")</f>
        <v/>
      </c>
      <c r="AL211" s="62" t="str">
        <f t="shared" ref="AL211:AL273" si="55">_xlfn.IFS(V211="Continua","Continua",V211="Batch Camión","Batch",V211="Batch Cuba","Batch")</f>
        <v>Batch</v>
      </c>
      <c r="AM211" s="62" t="s">
        <v>827</v>
      </c>
      <c r="AN211" s="62" t="s">
        <v>817</v>
      </c>
      <c r="AO211" s="62">
        <f>_xlfn.IFS(L211="Inhibidor de corrosión",T211*Q211/1000,L211="Inhibidor de incrustaciones",T211*Q211/1000,L211="Biocida",T211*Q211/1000,L211="Inhibidor de corrosión/incrustaciones",T211*Q211/1000,L211="Inhibidor de parafinas y asfaltenos",T211*P211/1000,L211="Inhibidor de parafinas",T211*P211/1000,L211="Inhibidor de asfaltenos",T211*P211/1000,L211="Reductor de fricción",T211*P211/1000,L211="Encapsulado",0,L211="Inhibidor de hidratos",VLOOKUP(I211,[4]Intermedia!$B$485:$E$502,4,FALSE),L211="Secuestrante de sulfhídrico",VLOOKUP(I211,[4]Intermedia!$B$485:$E$502,4,FALSE))</f>
        <v>0</v>
      </c>
      <c r="AP211" s="62">
        <f t="shared" si="49"/>
        <v>0</v>
      </c>
      <c r="AQ211" s="62">
        <f t="shared" si="50"/>
        <v>20</v>
      </c>
      <c r="AR211" s="62">
        <f t="shared" si="51"/>
        <v>20</v>
      </c>
      <c r="AS211" s="66">
        <v>1</v>
      </c>
      <c r="AT211" s="62" cm="1">
        <f t="array" ref="AT211">IFERROR(ROUND(IF(AL211="Continua",AO211*_xlfn.IFS(AS211=100%,1,AS211=20%,5,AS211=50%,2),IF(AL211="Batch",IF(AM211="M",30,IF(AM211="Q",15,7))*AO211)),0),"")</f>
        <v>0</v>
      </c>
      <c r="AU211" s="62">
        <f t="shared" si="52"/>
        <v>20</v>
      </c>
      <c r="AV211" s="62">
        <f t="shared" si="53"/>
        <v>20</v>
      </c>
      <c r="AW211" s="62" t="s">
        <v>819</v>
      </c>
      <c r="AX211" s="62"/>
      <c r="AY211" s="67">
        <f ca="1">IFERROR(TODAY()-VLOOKUP(H211,[4]IDEF!$A$6:$H$1602,8,FALSE),"S/D")</f>
        <v>1514</v>
      </c>
      <c r="AZ211" s="62" t="str">
        <f>IFERROR(VLOOKUP(H211,'[4]Control Producción'!$B$13:$L$406,11,FALSE),"S/C")</f>
        <v>S/C</v>
      </c>
      <c r="BA211" s="62" t="str">
        <f t="shared" si="54"/>
        <v>PB- 01</v>
      </c>
      <c r="BB211" s="62" t="str">
        <f>IFERROR(VLOOKUP(I211,[4]Referencias!$A$2:$Z$800,26,FALSE),"")</f>
        <v>Punta Barda</v>
      </c>
      <c r="BC211" s="159" t="s">
        <v>1165</v>
      </c>
      <c r="BD211" s="125" t="str">
        <f t="shared" si="44"/>
        <v>PuB-5CY51W</v>
      </c>
    </row>
    <row r="212" spans="1:56" ht="15" customHeight="1" x14ac:dyDescent="0.25">
      <c r="A212" s="62" t="s">
        <v>601</v>
      </c>
      <c r="B212" s="63">
        <v>45261</v>
      </c>
      <c r="C212" s="62" t="s">
        <v>602</v>
      </c>
      <c r="D212" s="62" t="s">
        <v>603</v>
      </c>
      <c r="E212" s="62" t="str">
        <f>IFERROR(VLOOKUP(H212,[4]Referencias!$A$2:$F$671,6,FALSE),"")</f>
        <v>PB- 01</v>
      </c>
      <c r="F212" s="62">
        <f>IFERROR(VLOOKUP(I212,[4]Referencias!$A$2:$T$800,20,FALSE),"")</f>
        <v>222053</v>
      </c>
      <c r="G212" s="62" t="s">
        <v>604</v>
      </c>
      <c r="H212" s="62" t="s">
        <v>186</v>
      </c>
      <c r="I212" s="62" t="s">
        <v>186</v>
      </c>
      <c r="J212" s="62"/>
      <c r="K212" s="62" t="s">
        <v>605</v>
      </c>
      <c r="L212" s="62" t="str">
        <f>IFERROR(VLOOKUP(M212,[4]Referencias!$X$2:$Y$139,2,FALSE),"")</f>
        <v>Inhibidor de corrosión</v>
      </c>
      <c r="M212" s="62" t="s">
        <v>59</v>
      </c>
      <c r="N212" s="62">
        <f>IFERROR(VLOOKUP(M212,[4]Referencias!$K$2:$L$138,2,FALSE),"")</f>
        <v>1000232729</v>
      </c>
      <c r="O212" s="62">
        <f>IFERROR(VLOOKUP(I212,'[4]Control Producción'!$B$13:$L$408,4,FALSE),0)</f>
        <v>108.5</v>
      </c>
      <c r="P212" s="62">
        <f>IFERROR(VLOOKUP(I212,'[4]Control Producción'!$B$13:$L$408,5,FALSE),0)</f>
        <v>4.2309999999999999</v>
      </c>
      <c r="Q212" s="62">
        <f>IFERROR(VLOOKUP(I212,'[4]Control Producción'!$B$13:$L$408,7,FALSE),0)</f>
        <v>104.26900000000001</v>
      </c>
      <c r="R212" s="62">
        <f>IFERROR(VLOOKUP(I212,'[4]Control Producción'!$B$13:$L$408,8,FALSE),0)</f>
        <v>2</v>
      </c>
      <c r="S212" s="62">
        <f t="shared" si="46"/>
        <v>70.38</v>
      </c>
      <c r="T212" s="62">
        <v>45</v>
      </c>
      <c r="U212" s="62" t="s">
        <v>815</v>
      </c>
      <c r="V212" s="62" t="s">
        <v>821</v>
      </c>
      <c r="W212" s="62">
        <f t="shared" si="47"/>
        <v>2</v>
      </c>
      <c r="X212" s="62">
        <f>+_xlfn.IFS(BC212="p",0,AL212="Continua",'CM 4600011377 (Producto)'!$H$13,AL212="Batch",VLOOKUP(BD212,'BATCH Total'!$K$2:$M$600,3,FALSE))</f>
        <v>2</v>
      </c>
      <c r="Y212" s="62">
        <f t="shared" si="48"/>
        <v>140.76</v>
      </c>
      <c r="Z212" s="64">
        <f>+IFERROR(IF(BC212="P",0,IF(V212="continua",VLOOKUP(BD212,'KPI Aplicaciones'!$A$9:$H$177,6,FALSE),S212*X212)),0)</f>
        <v>140.76</v>
      </c>
      <c r="AA212" s="64">
        <f t="shared" si="45"/>
        <v>140.76</v>
      </c>
      <c r="AB212" s="65">
        <v>41486</v>
      </c>
      <c r="AC212" s="62" t="s">
        <v>608</v>
      </c>
      <c r="AD212" s="65">
        <v>44088</v>
      </c>
      <c r="AE212" s="62" t="s">
        <v>832</v>
      </c>
      <c r="AF212" s="62"/>
      <c r="AG212" s="62"/>
      <c r="AH212" s="62"/>
      <c r="AI212" s="62"/>
      <c r="AJ212" s="62"/>
      <c r="AK212" s="62" t="str">
        <f>IFERROR(VLOOKUP(I212,'[4]Control Producción'!$B$13:$K$406,10,FALSE),"")</f>
        <v>Cavidad Progresiva</v>
      </c>
      <c r="AL212" s="62" t="str">
        <f t="shared" si="55"/>
        <v>Batch</v>
      </c>
      <c r="AM212" s="62" t="s">
        <v>818</v>
      </c>
      <c r="AN212" s="62" t="s">
        <v>817</v>
      </c>
      <c r="AO212" s="62">
        <f>_xlfn.IFS(L212="Inhibidor de corrosión",T212*Q212/1000,L212="Inhibidor de incrustaciones",T212*Q212/1000,L212="Biocida",T212*Q212/1000,L212="Inhibidor de corrosión/incrustaciones",T212*Q212/1000,L212="Inhibidor de parafinas y asfaltenos",T212*P212/1000,L212="Inhibidor de parafinas",T212*P212/1000,L212="Inhibidor de asfaltenos",T212*P212/1000,L212="Reductor de fricción",T212*P212/1000,L212="Encapsulado",0,L212="Inhibidor de hidratos",VLOOKUP(I212,[4]Intermedia!$B$485:$E$502,4,FALSE),L212="Secuestrante de sulfhídrico",VLOOKUP(I212,[4]Intermedia!$B$485:$E$502,4,FALSE))</f>
        <v>4.6921050000000006</v>
      </c>
      <c r="AP212" s="62">
        <f t="shared" si="49"/>
        <v>70.38</v>
      </c>
      <c r="AQ212" s="62">
        <f t="shared" si="50"/>
        <v>70.38</v>
      </c>
      <c r="AR212" s="62">
        <f t="shared" si="51"/>
        <v>70.38</v>
      </c>
      <c r="AS212" s="66">
        <v>1</v>
      </c>
      <c r="AT212" s="62" cm="1">
        <f t="array" ref="AT212">IFERROR(ROUND(IF(AL212="Continua",AO212*_xlfn.IFS(AS212=100%,1,AS212=20%,5,AS212=50%,2),IF(AL212="Batch",IF(AM212="M",30,IF(AM212="Q",15,7))*AO212)),0),"")</f>
        <v>70</v>
      </c>
      <c r="AU212" s="62">
        <f t="shared" si="52"/>
        <v>70</v>
      </c>
      <c r="AV212" s="62">
        <f t="shared" si="53"/>
        <v>70</v>
      </c>
      <c r="AW212" s="62" t="s">
        <v>819</v>
      </c>
      <c r="AX212" s="62"/>
      <c r="AY212" s="67" t="str">
        <f ca="1">IFERROR(TODAY()-VLOOKUP(H212,[4]IDEF!$A$6:$H$1602,8,FALSE),"S/D")</f>
        <v>S/D</v>
      </c>
      <c r="AZ212" s="62" t="str">
        <f>IFERROR(VLOOKUP(H212,'[4]Control Producción'!$B$13:$L$406,11,FALSE),"S/C")</f>
        <v>A</v>
      </c>
      <c r="BA212" s="62" t="str">
        <f t="shared" si="54"/>
        <v>PB- 01</v>
      </c>
      <c r="BB212" s="62" t="str">
        <f>IFERROR(VLOOKUP(I212,[4]Referencias!$A$2:$Z$800,26,FALSE),"")</f>
        <v>Punta Barda</v>
      </c>
      <c r="BC212" s="62"/>
      <c r="BD212" s="125" t="str">
        <f t="shared" si="44"/>
        <v>PuB-57CY51W</v>
      </c>
    </row>
    <row r="213" spans="1:56" ht="15" customHeight="1" x14ac:dyDescent="0.25">
      <c r="A213" s="62" t="s">
        <v>601</v>
      </c>
      <c r="B213" s="63">
        <v>45261</v>
      </c>
      <c r="C213" s="62" t="s">
        <v>602</v>
      </c>
      <c r="D213" s="62" t="s">
        <v>603</v>
      </c>
      <c r="E213" s="62" t="str">
        <f>IFERROR(VLOOKUP(H213,[4]Referencias!$A$2:$F$671,6,FALSE),"")</f>
        <v>PB- 01</v>
      </c>
      <c r="F213" s="62">
        <f>IFERROR(VLOOKUP(I213,[4]Referencias!$A$2:$T$800,20,FALSE),"")</f>
        <v>222053</v>
      </c>
      <c r="G213" s="62" t="s">
        <v>604</v>
      </c>
      <c r="H213" s="62" t="s">
        <v>213</v>
      </c>
      <c r="I213" s="62" t="s">
        <v>213</v>
      </c>
      <c r="J213" s="62"/>
      <c r="K213" s="62" t="s">
        <v>605</v>
      </c>
      <c r="L213" s="62" t="str">
        <f>IFERROR(VLOOKUP(M213,[4]Referencias!$X$2:$Y$139,2,FALSE),"")</f>
        <v>Biocida</v>
      </c>
      <c r="M213" s="62" t="s">
        <v>68</v>
      </c>
      <c r="N213" s="62">
        <f>IFERROR(VLOOKUP(M213,[4]Referencias!$K$2:$L$138,2,FALSE),"")</f>
        <v>50600926</v>
      </c>
      <c r="O213" s="62">
        <f>IFERROR(VLOOKUP(I213,'[4]Control Producción'!$B$13:$L$408,4,FALSE),0)</f>
        <v>56.6</v>
      </c>
      <c r="P213" s="62">
        <f>IFERROR(VLOOKUP(I213,'[4]Control Producción'!$B$13:$L$408,5,FALSE),0)</f>
        <v>5.2069999999999999</v>
      </c>
      <c r="Q213" s="62">
        <f>IFERROR(VLOOKUP(I213,'[4]Control Producción'!$B$13:$L$408,7,FALSE),0)</f>
        <v>51.393000000000001</v>
      </c>
      <c r="R213" s="62">
        <f>IFERROR(VLOOKUP(I213,'[4]Control Producción'!$B$13:$L$408,8,FALSE),0)</f>
        <v>2</v>
      </c>
      <c r="S213" s="62">
        <f t="shared" si="46"/>
        <v>26.98</v>
      </c>
      <c r="T213" s="62">
        <v>35</v>
      </c>
      <c r="U213" s="62" t="s">
        <v>815</v>
      </c>
      <c r="V213" s="62" t="s">
        <v>821</v>
      </c>
      <c r="W213" s="62">
        <f t="shared" si="47"/>
        <v>2</v>
      </c>
      <c r="X213" s="62">
        <f>+_xlfn.IFS(BC213="p",0,AL213="Continua",'CM 4600011377 (Producto)'!$H$13,AL213="Batch",VLOOKUP(BD213,'BATCH Total'!$K$2:$M$600,3,FALSE))</f>
        <v>2</v>
      </c>
      <c r="Y213" s="62">
        <f t="shared" si="48"/>
        <v>53.96</v>
      </c>
      <c r="Z213" s="64">
        <f>+IFERROR(IF(BC213="P",0,IF(V213="continua",VLOOKUP(BD213,'KPI Aplicaciones'!$A$9:$H$177,6,FALSE),S213*X213)),0)</f>
        <v>53.96</v>
      </c>
      <c r="AA213" s="64">
        <f t="shared" si="45"/>
        <v>53.96</v>
      </c>
      <c r="AB213" s="65">
        <v>44276</v>
      </c>
      <c r="AC213" s="62" t="s">
        <v>608</v>
      </c>
      <c r="AD213" s="65">
        <v>44259</v>
      </c>
      <c r="AE213" s="62" t="s">
        <v>833</v>
      </c>
      <c r="AF213" s="62" t="s">
        <v>609</v>
      </c>
      <c r="AG213" s="62"/>
      <c r="AH213" s="62"/>
      <c r="AI213" s="62"/>
      <c r="AJ213" s="62"/>
      <c r="AK213" s="62" t="str">
        <f>IFERROR(VLOOKUP(I213,'[4]Control Producción'!$B$13:$K$406,10,FALSE),"")</f>
        <v>Cavidad Progresiva</v>
      </c>
      <c r="AL213" s="62" t="str">
        <f t="shared" si="55"/>
        <v>Batch</v>
      </c>
      <c r="AM213" s="62" t="s">
        <v>818</v>
      </c>
      <c r="AN213" s="62" t="s">
        <v>817</v>
      </c>
      <c r="AO213" s="62">
        <f>_xlfn.IFS(L213="Inhibidor de corrosión",T213*Q213/1000,L213="Inhibidor de incrustaciones",T213*Q213/1000,L213="Biocida",T213*Q213/1000,L213="Inhibidor de corrosión/incrustaciones",T213*Q213/1000,L213="Inhibidor de parafinas y asfaltenos",T213*P213/1000,L213="Inhibidor de parafinas",T213*P213/1000,L213="Inhibidor de asfaltenos",T213*P213/1000,L213="Reductor de fricción",T213*P213/1000,L213="Encapsulado",0,L213="Inhibidor de hidratos",VLOOKUP(I213,[4]Intermedia!$B$485:$E$502,4,FALSE),L213="Secuestrante de sulfhídrico",VLOOKUP(I213,[4]Intermedia!$B$485:$E$502,4,FALSE))</f>
        <v>1.7987550000000001</v>
      </c>
      <c r="AP213" s="62">
        <f t="shared" si="49"/>
        <v>26.98</v>
      </c>
      <c r="AQ213" s="62">
        <f t="shared" si="50"/>
        <v>26.98</v>
      </c>
      <c r="AR213" s="62">
        <f t="shared" si="51"/>
        <v>26.98</v>
      </c>
      <c r="AS213" s="66">
        <v>1</v>
      </c>
      <c r="AT213" s="62" cm="1">
        <f t="array" ref="AT213">IFERROR(ROUND(IF(AL213="Continua",AO213*_xlfn.IFS(AS213=100%,1,AS213=20%,5,AS213=50%,2),IF(AL213="Batch",IF(AM213="M",30,IF(AM213="Q",15,7))*AO213)),0),"")</f>
        <v>27</v>
      </c>
      <c r="AU213" s="62">
        <f t="shared" si="52"/>
        <v>27</v>
      </c>
      <c r="AV213" s="62">
        <f t="shared" si="53"/>
        <v>27</v>
      </c>
      <c r="AW213" s="62" t="s">
        <v>819</v>
      </c>
      <c r="AX213" s="62"/>
      <c r="AY213" s="67">
        <f ca="1">IFERROR(TODAY()-VLOOKUP(H213,[4]IDEF!$A$6:$H$1602,8,FALSE),"S/D")</f>
        <v>1554</v>
      </c>
      <c r="AZ213" s="62" t="str">
        <f>IFERROR(VLOOKUP(H213,'[4]Control Producción'!$B$13:$L$406,11,FALSE),"S/C")</f>
        <v>A</v>
      </c>
      <c r="BA213" s="62" t="str">
        <f t="shared" si="54"/>
        <v>PB- 01</v>
      </c>
      <c r="BB213" s="62" t="str">
        <f>IFERROR(VLOOKUP(I213,[4]Referencias!$A$2:$Z$800,26,FALSE),"")</f>
        <v>Punta Barda</v>
      </c>
      <c r="BC213" s="62"/>
      <c r="BD213" s="125" t="str">
        <f t="shared" si="44"/>
        <v>PuB-202[00]aBX960</v>
      </c>
    </row>
    <row r="214" spans="1:56" ht="15" customHeight="1" x14ac:dyDescent="0.25">
      <c r="A214" s="62" t="s">
        <v>601</v>
      </c>
      <c r="B214" s="63">
        <v>45261</v>
      </c>
      <c r="C214" s="62" t="s">
        <v>602</v>
      </c>
      <c r="D214" s="62" t="s">
        <v>603</v>
      </c>
      <c r="E214" s="62" t="str">
        <f>IFERROR(VLOOKUP(H214,[4]Referencias!$A$2:$F$671,6,FALSE),"")</f>
        <v>PB- 01</v>
      </c>
      <c r="F214" s="62">
        <f>IFERROR(VLOOKUP(I214,[4]Referencias!$A$2:$T$800,20,FALSE),"")</f>
        <v>222053</v>
      </c>
      <c r="G214" s="62" t="s">
        <v>604</v>
      </c>
      <c r="H214" s="62" t="s">
        <v>109</v>
      </c>
      <c r="I214" s="62" t="s">
        <v>109</v>
      </c>
      <c r="J214" s="62"/>
      <c r="K214" s="62" t="s">
        <v>605</v>
      </c>
      <c r="L214" s="62" t="str">
        <f>IFERROR(VLOOKUP(M214,[4]Referencias!$X$2:$Y$139,2,FALSE),"")</f>
        <v>Biocida</v>
      </c>
      <c r="M214" s="62" t="s">
        <v>68</v>
      </c>
      <c r="N214" s="62">
        <f>IFERROR(VLOOKUP(M214,[4]Referencias!$K$2:$L$138,2,FALSE),"")</f>
        <v>50600926</v>
      </c>
      <c r="O214" s="62">
        <f>IFERROR(VLOOKUP(I214,'[4]Control Producción'!$B$13:$L$408,4,FALSE),0)</f>
        <v>88.3</v>
      </c>
      <c r="P214" s="62">
        <f>IFERROR(VLOOKUP(I214,'[4]Control Producción'!$B$13:$L$408,5,FALSE),0)</f>
        <v>1.766</v>
      </c>
      <c r="Q214" s="62">
        <f>IFERROR(VLOOKUP(I214,'[4]Control Producción'!$B$13:$L$408,7,FALSE),0)</f>
        <v>86.534000000000006</v>
      </c>
      <c r="R214" s="62">
        <f>IFERROR(VLOOKUP(I214,'[4]Control Producción'!$B$13:$L$408,8,FALSE),0)</f>
        <v>2</v>
      </c>
      <c r="S214" s="62">
        <f t="shared" si="46"/>
        <v>45.43</v>
      </c>
      <c r="T214" s="62">
        <v>35</v>
      </c>
      <c r="U214" s="62" t="s">
        <v>815</v>
      </c>
      <c r="V214" s="62" t="s">
        <v>821</v>
      </c>
      <c r="W214" s="62">
        <f t="shared" ref="W214:W215" si="56">_xlfn.IFS(AM214="C",29,AM214="M",1,AM214="Q",2,AM214="S",4)</f>
        <v>2</v>
      </c>
      <c r="X214" s="62">
        <f>+_xlfn.IFS(BC214="p",0,AL214="Continua",'CM 4600011377 (Producto)'!$H$13,AL214="Batch",VLOOKUP(BD214,'BATCH Total'!$K$2:$M$600,3,FALSE))</f>
        <v>0</v>
      </c>
      <c r="Y214" s="62">
        <f t="shared" si="48"/>
        <v>90.86</v>
      </c>
      <c r="Z214" s="64">
        <f>+IFERROR(IF(BC214="P",0,IF(V214="continua",VLOOKUP(BD214,'KPI Aplicaciones'!$A$9:$H$177,6,FALSE),S214*X214)),0)</f>
        <v>0</v>
      </c>
      <c r="AA214" s="64">
        <f t="shared" si="45"/>
        <v>0</v>
      </c>
      <c r="AB214" s="65">
        <v>44592</v>
      </c>
      <c r="AC214" s="62" t="s">
        <v>608</v>
      </c>
      <c r="AD214" s="65">
        <v>44568</v>
      </c>
      <c r="AE214" s="62" t="s">
        <v>834</v>
      </c>
      <c r="AF214" s="62" t="s">
        <v>609</v>
      </c>
      <c r="AG214" s="62"/>
      <c r="AH214" s="62"/>
      <c r="AI214" s="62"/>
      <c r="AJ214" s="62"/>
      <c r="AK214" s="62" t="str">
        <f>IFERROR(VLOOKUP(I214,'[4]Control Producción'!$B$13:$K$406,10,FALSE),"")</f>
        <v>Cavidad Progresiva</v>
      </c>
      <c r="AL214" s="62" t="str">
        <f t="shared" si="55"/>
        <v>Batch</v>
      </c>
      <c r="AM214" s="62" t="s">
        <v>818</v>
      </c>
      <c r="AN214" s="62" t="s">
        <v>817</v>
      </c>
      <c r="AO214" s="62">
        <f>_xlfn.IFS(L214="Inhibidor de corrosión",T214*Q214/1000,L214="Inhibidor de incrustaciones",T214*Q214/1000,L214="Biocida",T214*Q214/1000,L214="Inhibidor de corrosión/incrustaciones",T214*Q214/1000,L214="Inhibidor de parafinas y asfaltenos",T214*P214/1000,L214="Inhibidor de parafinas",T214*P214/1000,L214="Inhibidor de asfaltenos",T214*P214/1000,L214="Reductor de fricción",T214*P214/1000,L214="Encapsulado",0,L214="Inhibidor de hidratos",VLOOKUP(I214,[4]Intermedia!$B$485:$E$502,4,FALSE),L214="Secuestrante de sulfhídrico",VLOOKUP(I214,[4]Intermedia!$B$485:$E$502,4,FALSE))</f>
        <v>3.0286900000000001</v>
      </c>
      <c r="AP214" s="62">
        <f t="shared" si="49"/>
        <v>45.43</v>
      </c>
      <c r="AQ214" s="62">
        <f t="shared" si="50"/>
        <v>45.43</v>
      </c>
      <c r="AR214" s="62">
        <f t="shared" si="51"/>
        <v>45.43</v>
      </c>
      <c r="AS214" s="66">
        <v>1</v>
      </c>
      <c r="AT214" s="62" cm="1">
        <f t="array" ref="AT214">IFERROR(ROUND(IF(AL214="Continua",AO214*_xlfn.IFS(AS214=100%,1,AS214=20%,5,AS214=50%,2),IF(AL214="Batch",IF(AM214="M",30,IF(AM214="Q",15,7))*AO214)),0),"")</f>
        <v>45</v>
      </c>
      <c r="AU214" s="62">
        <f t="shared" si="52"/>
        <v>45</v>
      </c>
      <c r="AV214" s="62">
        <f t="shared" si="53"/>
        <v>45</v>
      </c>
      <c r="AW214" s="62" t="s">
        <v>819</v>
      </c>
      <c r="AX214" s="62"/>
      <c r="AY214" s="67">
        <f ca="1">IFERROR(TODAY()-VLOOKUP(H214,[4]IDEF!$A$6:$H$1602,8,FALSE),"S/D")</f>
        <v>2420</v>
      </c>
      <c r="AZ214" s="62" t="str">
        <f>IFERROR(VLOOKUP(H214,'[4]Control Producción'!$B$13:$L$406,11,FALSE),"S/C")</f>
        <v>B</v>
      </c>
      <c r="BA214" s="62" t="str">
        <f t="shared" si="54"/>
        <v>PB- 01</v>
      </c>
      <c r="BB214" s="62" t="str">
        <f>IFERROR(VLOOKUP(I214,[4]Referencias!$A$2:$Z$800,26,FALSE),"")</f>
        <v>Punta Barda</v>
      </c>
      <c r="BC214" s="159" t="s">
        <v>1165</v>
      </c>
      <c r="BD214" s="125" t="str">
        <f t="shared" si="44"/>
        <v>PuB-125aBX960</v>
      </c>
    </row>
    <row r="215" spans="1:56" ht="15" customHeight="1" x14ac:dyDescent="0.25">
      <c r="A215" s="62" t="s">
        <v>601</v>
      </c>
      <c r="B215" s="63">
        <v>45261</v>
      </c>
      <c r="C215" s="62" t="s">
        <v>602</v>
      </c>
      <c r="D215" s="62" t="s">
        <v>603</v>
      </c>
      <c r="E215" s="62" t="str">
        <f>IFERROR(VLOOKUP(H215,[4]Referencias!$A$2:$F$671,6,FALSE),"")</f>
        <v>PB- 04</v>
      </c>
      <c r="F215" s="62">
        <f>IFERROR(VLOOKUP(I215,[4]Referencias!$A$2:$T$800,20,FALSE),"")</f>
        <v>222053</v>
      </c>
      <c r="G215" s="62" t="s">
        <v>604</v>
      </c>
      <c r="H215" s="62" t="s">
        <v>215</v>
      </c>
      <c r="I215" s="4" t="s">
        <v>215</v>
      </c>
      <c r="J215" s="62"/>
      <c r="K215" s="62" t="s">
        <v>605</v>
      </c>
      <c r="L215" s="62" t="str">
        <f>IFERROR(VLOOKUP(M215,[4]Referencias!$X$2:$Y$139,2,FALSE),"")</f>
        <v>Inhibidor de corrosión</v>
      </c>
      <c r="M215" s="62" t="s">
        <v>59</v>
      </c>
      <c r="N215" s="62">
        <f>IFERROR(VLOOKUP(M215,[4]Referencias!$K$2:$L$138,2,FALSE),"")</f>
        <v>1000232729</v>
      </c>
      <c r="O215" s="62">
        <f>IFERROR(VLOOKUP(I215,'[4]Control Producción'!$B$13:$L$408,4,FALSE),0)</f>
        <v>15.3</v>
      </c>
      <c r="P215" s="62">
        <f>IFERROR(VLOOKUP(I215,'[4]Control Producción'!$B$13:$L$408,5,FALSE),0)</f>
        <v>0.76500000000000001</v>
      </c>
      <c r="Q215" s="62">
        <f>IFERROR(VLOOKUP(I215,'[4]Control Producción'!$B$13:$L$408,7,FALSE),0)</f>
        <v>14.535</v>
      </c>
      <c r="R215" s="62">
        <f>IFERROR(VLOOKUP(I215,'[4]Control Producción'!$B$13:$L$408,8,FALSE),0)</f>
        <v>2</v>
      </c>
      <c r="S215" s="62">
        <f t="shared" si="46"/>
        <v>20</v>
      </c>
      <c r="T215" s="62">
        <v>40</v>
      </c>
      <c r="U215" s="62" t="s">
        <v>815</v>
      </c>
      <c r="V215" s="62" t="s">
        <v>821</v>
      </c>
      <c r="W215" s="62">
        <f t="shared" si="56"/>
        <v>2</v>
      </c>
      <c r="X215" s="62">
        <f>+_xlfn.IFS(BC215="p",0,AL215="Continua",'CM 4600011377 (Producto)'!$H$13,AL215="Batch",VLOOKUP(BD215,'BATCH Total'!$K$2:$M$600,3,FALSE))</f>
        <v>2</v>
      </c>
      <c r="Y215" s="62">
        <f t="shared" si="48"/>
        <v>40</v>
      </c>
      <c r="Z215" s="64">
        <f>+IFERROR(IF(BC215="P",0,IF(V215="continua",VLOOKUP(BD215,'KPI Aplicaciones'!$A$9:$H$177,6,FALSE),S215*X215)),0)</f>
        <v>40</v>
      </c>
      <c r="AA215" s="64">
        <f t="shared" si="45"/>
        <v>40</v>
      </c>
      <c r="AB215" s="65">
        <v>43518</v>
      </c>
      <c r="AC215" s="62" t="s">
        <v>608</v>
      </c>
      <c r="AD215" s="65">
        <v>43797</v>
      </c>
      <c r="AE215" s="62" t="s">
        <v>628</v>
      </c>
      <c r="AF215" s="62" t="s">
        <v>609</v>
      </c>
      <c r="AG215" s="62"/>
      <c r="AH215" s="62"/>
      <c r="AI215" s="62"/>
      <c r="AJ215" s="62"/>
      <c r="AK215" s="62" t="str">
        <f>IFERROR(VLOOKUP(I215,'[4]Control Producción'!$B$13:$K$406,10,FALSE),"")</f>
        <v>Cavidad Progresiva</v>
      </c>
      <c r="AL215" s="62" t="str">
        <f t="shared" si="55"/>
        <v>Batch</v>
      </c>
      <c r="AM215" s="62" t="s">
        <v>818</v>
      </c>
      <c r="AN215" s="62" t="s">
        <v>817</v>
      </c>
      <c r="AO215" s="62">
        <f>_xlfn.IFS(L215="Inhibidor de corrosión",T215*Q215/1000,L215="Inhibidor de incrustaciones",T215*Q215/1000,L215="Biocida",T215*Q215/1000,L215="Inhibidor de corrosión/incrustaciones",T215*Q215/1000,L215="Inhibidor de parafinas y asfaltenos",T215*P215/1000,L215="Inhibidor de parafinas",T215*P215/1000,L215="Inhibidor de asfaltenos",T215*P215/1000,L215="Reductor de fricción",T215*P215/1000,L215="Encapsulado",0,L215="Inhibidor de hidratos",VLOOKUP(I215,[4]Intermedia!$B$485:$E$502,4,FALSE),L215="Secuestrante de sulfhídrico",VLOOKUP(I215,[4]Intermedia!$B$485:$E$502,4,FALSE))</f>
        <v>0.58140000000000003</v>
      </c>
      <c r="AP215" s="62">
        <f t="shared" si="49"/>
        <v>8.7200000000000006</v>
      </c>
      <c r="AQ215" s="62">
        <f t="shared" si="50"/>
        <v>20</v>
      </c>
      <c r="AR215" s="62">
        <f t="shared" si="51"/>
        <v>20</v>
      </c>
      <c r="AS215" s="66">
        <v>1</v>
      </c>
      <c r="AT215" s="62" cm="1">
        <f t="array" ref="AT215">IFERROR(ROUND(IF(AL215="Continua",AO215*_xlfn.IFS(AS215=100%,1,AS215=20%,5,AS215=50%,2),IF(AL215="Batch",IF(AM215="M",30,IF(AM215="Q",15,7))*AO215)),0),"")</f>
        <v>9</v>
      </c>
      <c r="AU215" s="62">
        <f t="shared" si="52"/>
        <v>20</v>
      </c>
      <c r="AV215" s="62">
        <f t="shared" si="53"/>
        <v>20</v>
      </c>
      <c r="AW215" s="62" t="s">
        <v>819</v>
      </c>
      <c r="AX215" s="62"/>
      <c r="AY215" s="67">
        <f ca="1">IFERROR(TODAY()-VLOOKUP(H215,[4]IDEF!$A$6:$H$1602,8,FALSE),"S/D")</f>
        <v>1492</v>
      </c>
      <c r="AZ215" s="62" t="str">
        <f>IFERROR(VLOOKUP(H215,'[4]Control Producción'!$B$13:$L$406,11,FALSE),"S/C")</f>
        <v>A</v>
      </c>
      <c r="BA215" s="62" t="str">
        <f t="shared" si="54"/>
        <v>PB- 04</v>
      </c>
      <c r="BB215" s="62" t="str">
        <f>IFERROR(VLOOKUP(I215,[4]Referencias!$A$2:$Z$800,26,FALSE),"")</f>
        <v>Punta Barda</v>
      </c>
      <c r="BC215" s="125"/>
      <c r="BD215" s="125" t="str">
        <f t="shared" si="44"/>
        <v>PuB.a-166[00]aCY51W</v>
      </c>
    </row>
    <row r="216" spans="1:56" ht="15" customHeight="1" x14ac:dyDescent="0.25">
      <c r="A216" s="62" t="s">
        <v>601</v>
      </c>
      <c r="B216" s="63">
        <v>45261</v>
      </c>
      <c r="C216" s="62" t="s">
        <v>602</v>
      </c>
      <c r="D216" s="62" t="s">
        <v>603</v>
      </c>
      <c r="E216" s="62" t="str">
        <f>IFERROR(VLOOKUP(H216,[4]Referencias!$A$2:$F$671,6,FALSE),"")</f>
        <v>PB- 04</v>
      </c>
      <c r="F216" s="62">
        <f>IFERROR(VLOOKUP(I216,[4]Referencias!$A$2:$T$800,20,FALSE),"")</f>
        <v>222053</v>
      </c>
      <c r="G216" s="62" t="s">
        <v>604</v>
      </c>
      <c r="H216" s="62" t="s">
        <v>187</v>
      </c>
      <c r="I216" s="62" t="s">
        <v>187</v>
      </c>
      <c r="J216" s="62"/>
      <c r="K216" s="62" t="s">
        <v>605</v>
      </c>
      <c r="L216" s="62" t="str">
        <f>IFERROR(VLOOKUP(M216,[4]Referencias!$X$2:$Y$139,2,FALSE),"")</f>
        <v>Inhibidor de corrosión</v>
      </c>
      <c r="M216" s="62" t="s">
        <v>59</v>
      </c>
      <c r="N216" s="62">
        <f>IFERROR(VLOOKUP(M216,[4]Referencias!$K$2:$L$138,2,FALSE),"")</f>
        <v>1000232729</v>
      </c>
      <c r="O216" s="62">
        <f>IFERROR(VLOOKUP(I216,'[4]Control Producción'!$B$13:$L$408,4,FALSE),0)</f>
        <v>11</v>
      </c>
      <c r="P216" s="62">
        <f>IFERROR(VLOOKUP(I216,'[4]Control Producción'!$B$13:$L$408,5,FALSE),0)</f>
        <v>4.07</v>
      </c>
      <c r="Q216" s="62">
        <f>IFERROR(VLOOKUP(I216,'[4]Control Producción'!$B$13:$L$408,7,FALSE),0)</f>
        <v>6.93</v>
      </c>
      <c r="R216" s="62">
        <f>IFERROR(VLOOKUP(I216,'[4]Control Producción'!$B$13:$L$408,8,FALSE),0)</f>
        <v>2</v>
      </c>
      <c r="S216" s="62">
        <f t="shared" si="46"/>
        <v>22.87</v>
      </c>
      <c r="T216" s="62">
        <v>110</v>
      </c>
      <c r="U216" s="62" t="s">
        <v>815</v>
      </c>
      <c r="V216" s="62" t="s">
        <v>821</v>
      </c>
      <c r="W216" s="62">
        <f t="shared" si="47"/>
        <v>1</v>
      </c>
      <c r="X216" s="62">
        <f>+_xlfn.IFS(BC216="p",0,AL216="Continua",'CM 4600011377 (Producto)'!$H$13,AL216="Batch",VLOOKUP(BD216,'BATCH Total'!$K$2:$M$600,3,FALSE))</f>
        <v>1</v>
      </c>
      <c r="Y216" s="62">
        <f t="shared" si="48"/>
        <v>22.87</v>
      </c>
      <c r="Z216" s="64">
        <f>+IFERROR(IF(BC216="P",0,IF(V216="continua",VLOOKUP(BD216,'KPI Aplicaciones'!$A$9:$H$177,6,FALSE),S216*X216)),0)</f>
        <v>22.87</v>
      </c>
      <c r="AA216" s="64">
        <f t="shared" si="45"/>
        <v>22.87</v>
      </c>
      <c r="AB216" s="65">
        <v>42753</v>
      </c>
      <c r="AC216" s="62" t="s">
        <v>608</v>
      </c>
      <c r="AD216" s="65">
        <v>42760</v>
      </c>
      <c r="AE216" s="62" t="s">
        <v>835</v>
      </c>
      <c r="AF216" s="62" t="s">
        <v>609</v>
      </c>
      <c r="AG216" s="62"/>
      <c r="AH216" s="62"/>
      <c r="AI216" s="62"/>
      <c r="AJ216" s="62"/>
      <c r="AK216" s="62" t="str">
        <f>IFERROR(VLOOKUP(I216,'[4]Control Producción'!$B$13:$K$406,10,FALSE),"")</f>
        <v>Cavidad Progresiva</v>
      </c>
      <c r="AL216" s="62" t="str">
        <f t="shared" si="55"/>
        <v>Batch</v>
      </c>
      <c r="AM216" s="62" t="s">
        <v>827</v>
      </c>
      <c r="AN216" s="62" t="s">
        <v>817</v>
      </c>
      <c r="AO216" s="62">
        <f>_xlfn.IFS(L216="Inhibidor de corrosión",T216*Q216/1000,L216="Inhibidor de incrustaciones",T216*Q216/1000,L216="Biocida",T216*Q216/1000,L216="Inhibidor de corrosión/incrustaciones",T216*Q216/1000,L216="Inhibidor de parafinas y asfaltenos",T216*P216/1000,L216="Inhibidor de parafinas",T216*P216/1000,L216="Inhibidor de asfaltenos",T216*P216/1000,L216="Reductor de fricción",T216*P216/1000,L216="Encapsulado",0,L216="Inhibidor de hidratos",VLOOKUP(I216,[4]Intermedia!$B$485:$E$502,4,FALSE),L216="Secuestrante de sulfhídrico",VLOOKUP(I216,[4]Intermedia!$B$485:$E$502,4,FALSE))</f>
        <v>0.76229999999999998</v>
      </c>
      <c r="AP216" s="62">
        <f t="shared" si="49"/>
        <v>22.87</v>
      </c>
      <c r="AQ216" s="62">
        <f t="shared" si="50"/>
        <v>22.87</v>
      </c>
      <c r="AR216" s="62">
        <f t="shared" si="51"/>
        <v>22.87</v>
      </c>
      <c r="AS216" s="66">
        <v>1</v>
      </c>
      <c r="AT216" s="62" cm="1">
        <f t="array" ref="AT216">IFERROR(ROUND(IF(AL216="Continua",AO216*_xlfn.IFS(AS216=100%,1,AS216=20%,5,AS216=50%,2),IF(AL216="Batch",IF(AM216="M",30,IF(AM216="Q",15,7))*AO216)),0),"")</f>
        <v>23</v>
      </c>
      <c r="AU216" s="62">
        <f t="shared" si="52"/>
        <v>23</v>
      </c>
      <c r="AV216" s="62">
        <f t="shared" si="53"/>
        <v>23</v>
      </c>
      <c r="AW216" s="62" t="s">
        <v>819</v>
      </c>
      <c r="AX216" s="62"/>
      <c r="AY216" s="67">
        <f ca="1">IFERROR(TODAY()-VLOOKUP(H216,[4]IDEF!$A$6:$H$1602,8,FALSE),"S/D")</f>
        <v>2533</v>
      </c>
      <c r="AZ216" s="62" t="str">
        <f>IFERROR(VLOOKUP(H216,'[4]Control Producción'!$B$13:$L$406,11,FALSE),"S/C")</f>
        <v>A</v>
      </c>
      <c r="BA216" s="62" t="str">
        <f t="shared" si="54"/>
        <v>PB- 04</v>
      </c>
      <c r="BB216" s="62" t="str">
        <f>IFERROR(VLOOKUP(I216,[4]Referencias!$A$2:$Z$800,26,FALSE),"")</f>
        <v>Punta Barda</v>
      </c>
      <c r="BC216" s="62"/>
      <c r="BD216" s="125" t="str">
        <f t="shared" si="44"/>
        <v>PuB.a-80CY51W</v>
      </c>
    </row>
    <row r="217" spans="1:56" ht="15" customHeight="1" x14ac:dyDescent="0.25">
      <c r="A217" s="62" t="s">
        <v>601</v>
      </c>
      <c r="B217" s="63">
        <v>45261</v>
      </c>
      <c r="C217" s="62" t="s">
        <v>602</v>
      </c>
      <c r="D217" s="62" t="s">
        <v>603</v>
      </c>
      <c r="E217" s="62" t="str">
        <f>IFERROR(VLOOKUP(H217,[4]Referencias!$A$2:$F$671,6,FALSE),"")</f>
        <v>PB- 02</v>
      </c>
      <c r="F217" s="62">
        <f>IFERROR(VLOOKUP(I217,[4]Referencias!$A$2:$T$800,20,FALSE),"")</f>
        <v>222053</v>
      </c>
      <c r="G217" s="62" t="s">
        <v>604</v>
      </c>
      <c r="H217" s="62" t="s">
        <v>188</v>
      </c>
      <c r="I217" s="62" t="s">
        <v>188</v>
      </c>
      <c r="J217" s="62"/>
      <c r="K217" s="62" t="s">
        <v>605</v>
      </c>
      <c r="L217" s="62" t="str">
        <f>IFERROR(VLOOKUP(M217,[4]Referencias!$X$2:$Y$139,2,FALSE),"")</f>
        <v>Inhibidor de corrosión</v>
      </c>
      <c r="M217" s="62" t="s">
        <v>59</v>
      </c>
      <c r="N217" s="62">
        <f>IFERROR(VLOOKUP(M217,[4]Referencias!$K$2:$L$138,2,FALSE),"")</f>
        <v>1000232729</v>
      </c>
      <c r="O217" s="62">
        <f>IFERROR(VLOOKUP(I217,'[4]Control Producción'!$B$13:$L$408,4,FALSE),0)</f>
        <v>127.4</v>
      </c>
      <c r="P217" s="62">
        <f>IFERROR(VLOOKUP(I217,'[4]Control Producción'!$B$13:$L$408,5,FALSE),0)</f>
        <v>0.127</v>
      </c>
      <c r="Q217" s="62">
        <f>IFERROR(VLOOKUP(I217,'[4]Control Producción'!$B$13:$L$408,7,FALSE),0)</f>
        <v>127.273</v>
      </c>
      <c r="R217" s="62">
        <f>IFERROR(VLOOKUP(I217,'[4]Control Producción'!$B$13:$L$408,8,FALSE),0)</f>
        <v>10</v>
      </c>
      <c r="S217" s="62">
        <f t="shared" si="46"/>
        <v>57.27</v>
      </c>
      <c r="T217" s="62">
        <v>30</v>
      </c>
      <c r="U217" s="62" t="s">
        <v>815</v>
      </c>
      <c r="V217" s="62" t="s">
        <v>821</v>
      </c>
      <c r="W217" s="62">
        <f t="shared" ref="W217:W219" si="57">_xlfn.IFS(AM217="C",29,AM217="M",1,AM217="Q",2,AM217="S",4)</f>
        <v>2</v>
      </c>
      <c r="X217" s="62">
        <f>+_xlfn.IFS(BC217="p",0,AL217="Continua",'CM 4600011377 (Producto)'!$H$13,AL217="Batch",VLOOKUP(BD217,'BATCH Total'!$K$2:$M$600,3,FALSE))</f>
        <v>0</v>
      </c>
      <c r="Y217" s="62">
        <f t="shared" si="48"/>
        <v>114.54</v>
      </c>
      <c r="Z217" s="64">
        <f>+IFERROR(IF(BC217="P",0,IF(V217="continua",VLOOKUP(BD217,'KPI Aplicaciones'!$A$9:$H$177,6,FALSE),S217*X217)),0)</f>
        <v>0</v>
      </c>
      <c r="AA217" s="64">
        <f t="shared" si="45"/>
        <v>0</v>
      </c>
      <c r="AB217" s="65">
        <v>41438</v>
      </c>
      <c r="AC217" s="62" t="s">
        <v>608</v>
      </c>
      <c r="AD217" s="65">
        <v>44088</v>
      </c>
      <c r="AE217" s="62" t="s">
        <v>836</v>
      </c>
      <c r="AF217" s="62"/>
      <c r="AG217" s="62"/>
      <c r="AH217" s="62"/>
      <c r="AI217" s="62"/>
      <c r="AJ217" s="62"/>
      <c r="AK217" s="62" t="str">
        <f>IFERROR(VLOOKUP(I217,'[4]Control Producción'!$B$13:$K$406,10,FALSE),"")</f>
        <v>Cavidad Progresiva</v>
      </c>
      <c r="AL217" s="62" t="str">
        <f t="shared" si="55"/>
        <v>Batch</v>
      </c>
      <c r="AM217" s="62" t="s">
        <v>818</v>
      </c>
      <c r="AN217" s="62" t="s">
        <v>817</v>
      </c>
      <c r="AO217" s="62">
        <f>_xlfn.IFS(L217="Inhibidor de corrosión",T217*Q217/1000,L217="Inhibidor de incrustaciones",T217*Q217/1000,L217="Biocida",T217*Q217/1000,L217="Inhibidor de corrosión/incrustaciones",T217*Q217/1000,L217="Inhibidor de parafinas y asfaltenos",T217*P217/1000,L217="Inhibidor de parafinas",T217*P217/1000,L217="Inhibidor de asfaltenos",T217*P217/1000,L217="Reductor de fricción",T217*P217/1000,L217="Encapsulado",0,L217="Inhibidor de hidratos",VLOOKUP(I217,[4]Intermedia!$B$485:$E$502,4,FALSE),L217="Secuestrante de sulfhídrico",VLOOKUP(I217,[4]Intermedia!$B$485:$E$502,4,FALSE))</f>
        <v>3.81819</v>
      </c>
      <c r="AP217" s="62">
        <f t="shared" si="49"/>
        <v>57.27</v>
      </c>
      <c r="AQ217" s="62">
        <f t="shared" si="50"/>
        <v>57.27</v>
      </c>
      <c r="AR217" s="62">
        <f t="shared" si="51"/>
        <v>57.27</v>
      </c>
      <c r="AS217" s="66">
        <v>1</v>
      </c>
      <c r="AT217" s="62" cm="1">
        <f t="array" ref="AT217">IFERROR(ROUND(IF(AL217="Continua",AO217*_xlfn.IFS(AS217=100%,1,AS217=20%,5,AS217=50%,2),IF(AL217="Batch",IF(AM217="M",30,IF(AM217="Q",15,7))*AO217)),0),"")</f>
        <v>57</v>
      </c>
      <c r="AU217" s="62">
        <f t="shared" si="52"/>
        <v>57</v>
      </c>
      <c r="AV217" s="62">
        <f t="shared" si="53"/>
        <v>57</v>
      </c>
      <c r="AW217" s="62" t="s">
        <v>819</v>
      </c>
      <c r="AX217" s="62"/>
      <c r="AY217" s="67">
        <f ca="1">IFERROR(TODAY()-VLOOKUP(H217,[4]IDEF!$A$6:$H$1602,8,FALSE),"S/D")</f>
        <v>2838</v>
      </c>
      <c r="AZ217" s="62" t="str">
        <f>IFERROR(VLOOKUP(H217,'[4]Control Producción'!$B$13:$L$406,11,FALSE),"S/C")</f>
        <v>B</v>
      </c>
      <c r="BA217" s="62" t="str">
        <f t="shared" si="54"/>
        <v>PB- 02</v>
      </c>
      <c r="BB217" s="62" t="str">
        <f>IFERROR(VLOOKUP(I217,[4]Referencias!$A$2:$Z$800,26,FALSE),"")</f>
        <v>Punta Barda</v>
      </c>
      <c r="BC217" s="159" t="s">
        <v>1165</v>
      </c>
      <c r="BD217" s="125" t="str">
        <f t="shared" si="44"/>
        <v>PuB-147aCY51W</v>
      </c>
    </row>
    <row r="218" spans="1:56" ht="15" customHeight="1" x14ac:dyDescent="0.25">
      <c r="A218" s="62" t="s">
        <v>601</v>
      </c>
      <c r="B218" s="63">
        <v>45261</v>
      </c>
      <c r="C218" s="62" t="s">
        <v>602</v>
      </c>
      <c r="D218" s="62" t="s">
        <v>603</v>
      </c>
      <c r="E218" s="62" t="str">
        <f>IFERROR(VLOOKUP(H218,[4]Referencias!$A$2:$F$671,6,FALSE),"")</f>
        <v>PB- 03</v>
      </c>
      <c r="F218" s="62">
        <f>IFERROR(VLOOKUP(I218,[4]Referencias!$A$2:$T$800,20,FALSE),"")</f>
        <v>222053</v>
      </c>
      <c r="G218" s="62" t="s">
        <v>604</v>
      </c>
      <c r="H218" s="62" t="s">
        <v>87</v>
      </c>
      <c r="I218" s="116" t="s">
        <v>87</v>
      </c>
      <c r="J218" s="62"/>
      <c r="K218" s="62" t="s">
        <v>605</v>
      </c>
      <c r="L218" s="62" t="str">
        <f>IFERROR(VLOOKUP(M218,[4]Referencias!$X$2:$Y$139,2,FALSE),"")</f>
        <v>Inhibidor de corrosión</v>
      </c>
      <c r="M218" s="62" t="s">
        <v>59</v>
      </c>
      <c r="N218" s="62">
        <f>IFERROR(VLOOKUP(M218,[4]Referencias!$K$2:$L$138,2,FALSE),"")</f>
        <v>1000232729</v>
      </c>
      <c r="O218" s="62">
        <f>IFERROR(VLOOKUP(I218,'[4]Control Producción'!$B$13:$L$408,4,FALSE),0)</f>
        <v>114.4</v>
      </c>
      <c r="P218" s="62">
        <f>IFERROR(VLOOKUP(I218,'[4]Control Producción'!$B$13:$L$408,5,FALSE),0)</f>
        <v>3.306</v>
      </c>
      <c r="Q218" s="62">
        <f>IFERROR(VLOOKUP(I218,'[4]Control Producción'!$B$13:$L$408,7,FALSE),0)</f>
        <v>111.09399999999999</v>
      </c>
      <c r="R218" s="62">
        <f>IFERROR(VLOOKUP(I218,'[4]Control Producción'!$B$13:$L$408,8,FALSE),0)</f>
        <v>10</v>
      </c>
      <c r="S218" s="62">
        <f t="shared" si="46"/>
        <v>41.66</v>
      </c>
      <c r="T218" s="62">
        <v>25</v>
      </c>
      <c r="U218" s="62" t="s">
        <v>815</v>
      </c>
      <c r="V218" s="62" t="s">
        <v>821</v>
      </c>
      <c r="W218" s="62">
        <f t="shared" si="57"/>
        <v>2</v>
      </c>
      <c r="X218" s="62">
        <f>+_xlfn.IFS(BC218="p",0,AL218="Continua",'CM 4600011377 (Producto)'!$H$13,AL218="Batch",VLOOKUP(BD218,'BATCH Total'!$K$2:$M$600,3,FALSE))</f>
        <v>0</v>
      </c>
      <c r="Y218" s="62">
        <f t="shared" si="48"/>
        <v>83.32</v>
      </c>
      <c r="Z218" s="64">
        <f>+IFERROR(IF(BC218="P",0,IF(V218="continua",VLOOKUP(BD218,'KPI Aplicaciones'!$A$9:$H$177,6,FALSE),S218*X218)),0)</f>
        <v>0</v>
      </c>
      <c r="AA218" s="64">
        <f t="shared" si="45"/>
        <v>0</v>
      </c>
      <c r="AB218" s="65">
        <v>44398</v>
      </c>
      <c r="AC218" s="62" t="s">
        <v>608</v>
      </c>
      <c r="AD218" s="65">
        <v>44335</v>
      </c>
      <c r="AE218" s="62" t="s">
        <v>837</v>
      </c>
      <c r="AF218" s="62" t="s">
        <v>609</v>
      </c>
      <c r="AG218" s="62"/>
      <c r="AH218" s="62"/>
      <c r="AI218" s="62"/>
      <c r="AJ218" s="62"/>
      <c r="AK218" s="62" t="str">
        <f>IFERROR(VLOOKUP(I218,'[4]Control Producción'!$B$13:$K$406,10,FALSE),"")</f>
        <v>Cavidad Progresiva</v>
      </c>
      <c r="AL218" s="62" t="str">
        <f t="shared" si="55"/>
        <v>Batch</v>
      </c>
      <c r="AM218" s="62" t="s">
        <v>818</v>
      </c>
      <c r="AN218" s="62" t="s">
        <v>817</v>
      </c>
      <c r="AO218" s="62">
        <f>_xlfn.IFS(L218="Inhibidor de corrosión",T218*Q218/1000,L218="Inhibidor de incrustaciones",T218*Q218/1000,L218="Biocida",T218*Q218/1000,L218="Inhibidor de corrosión/incrustaciones",T218*Q218/1000,L218="Inhibidor de parafinas y asfaltenos",T218*P218/1000,L218="Inhibidor de parafinas",T218*P218/1000,L218="Inhibidor de asfaltenos",T218*P218/1000,L218="Reductor de fricción",T218*P218/1000,L218="Encapsulado",0,L218="Inhibidor de hidratos",VLOOKUP(I218,[4]Intermedia!$B$485:$E$502,4,FALSE),L218="Secuestrante de sulfhídrico",VLOOKUP(I218,[4]Intermedia!$B$485:$E$502,4,FALSE))</f>
        <v>2.7773499999999998</v>
      </c>
      <c r="AP218" s="62">
        <f t="shared" si="49"/>
        <v>41.66</v>
      </c>
      <c r="AQ218" s="62">
        <f t="shared" si="50"/>
        <v>41.66</v>
      </c>
      <c r="AR218" s="62">
        <f t="shared" si="51"/>
        <v>41.66</v>
      </c>
      <c r="AS218" s="66">
        <v>1</v>
      </c>
      <c r="AT218" s="62" cm="1">
        <f t="array" ref="AT218">IFERROR(ROUND(IF(AL218="Continua",AO218*_xlfn.IFS(AS218=100%,1,AS218=20%,5,AS218=50%,2),IF(AL218="Batch",IF(AM218="M",30,IF(AM218="Q",15,7))*AO218)),0),"")</f>
        <v>42</v>
      </c>
      <c r="AU218" s="62">
        <f t="shared" si="52"/>
        <v>42</v>
      </c>
      <c r="AV218" s="62">
        <f t="shared" si="53"/>
        <v>42</v>
      </c>
      <c r="AW218" s="62" t="s">
        <v>819</v>
      </c>
      <c r="AX218" s="62"/>
      <c r="AY218" s="67">
        <f ca="1">IFERROR(TODAY()-VLOOKUP(H218,[4]IDEF!$A$6:$H$1602,8,FALSE),"S/D")</f>
        <v>2246</v>
      </c>
      <c r="AZ218" s="62" t="str">
        <f>IFERROR(VLOOKUP(H218,'[4]Control Producción'!$B$13:$L$406,11,FALSE),"S/C")</f>
        <v>A</v>
      </c>
      <c r="BA218" s="62" t="str">
        <f t="shared" si="54"/>
        <v>PB- 03</v>
      </c>
      <c r="BB218" s="62" t="str">
        <f>IFERROR(VLOOKUP(I218,[4]Referencias!$A$2:$Z$800,26,FALSE),"")</f>
        <v>Punta Barda</v>
      </c>
      <c r="BC218" s="71" t="s">
        <v>981</v>
      </c>
      <c r="BD218" s="125" t="str">
        <f t="shared" si="44"/>
        <v>PuB-153aCY51W</v>
      </c>
    </row>
    <row r="219" spans="1:56" ht="15" customHeight="1" x14ac:dyDescent="0.25">
      <c r="A219" s="62" t="s">
        <v>601</v>
      </c>
      <c r="B219" s="63">
        <v>45261</v>
      </c>
      <c r="C219" s="62" t="s">
        <v>602</v>
      </c>
      <c r="D219" s="62" t="s">
        <v>603</v>
      </c>
      <c r="E219" s="62" t="str">
        <f>IFERROR(VLOOKUP(H219,[4]Referencias!$A$2:$F$671,6,FALSE),"")</f>
        <v>PB- 02</v>
      </c>
      <c r="F219" s="62">
        <f>IFERROR(VLOOKUP(I219,[4]Referencias!$A$2:$T$800,20,FALSE),"")</f>
        <v>222053</v>
      </c>
      <c r="G219" s="62" t="s">
        <v>604</v>
      </c>
      <c r="H219" s="62" t="s">
        <v>85</v>
      </c>
      <c r="I219" s="62" t="s">
        <v>85</v>
      </c>
      <c r="J219" s="62"/>
      <c r="K219" s="62" t="s">
        <v>605</v>
      </c>
      <c r="L219" s="62" t="str">
        <f>IFERROR(VLOOKUP(M219,[4]Referencias!$X$2:$Y$139,2,FALSE),"")</f>
        <v>Inhibidor de corrosión</v>
      </c>
      <c r="M219" s="62" t="s">
        <v>59</v>
      </c>
      <c r="N219" s="62">
        <f>IFERROR(VLOOKUP(M219,[4]Referencias!$K$2:$L$138,2,FALSE),"")</f>
        <v>1000232729</v>
      </c>
      <c r="O219" s="62">
        <f>IFERROR(VLOOKUP(I219,'[4]Control Producción'!$B$13:$L$408,4,FALSE),0)</f>
        <v>217.5</v>
      </c>
      <c r="P219" s="62">
        <f>IFERROR(VLOOKUP(I219,'[4]Control Producción'!$B$13:$L$408,5,FALSE),0)</f>
        <v>7.3949999999999996</v>
      </c>
      <c r="Q219" s="62">
        <f>IFERROR(VLOOKUP(I219,'[4]Control Producción'!$B$13:$L$408,7,FALSE),0)</f>
        <v>210.10499999999999</v>
      </c>
      <c r="R219" s="62">
        <f>IFERROR(VLOOKUP(I219,'[4]Control Producción'!$B$13:$L$408,8,FALSE),0)</f>
        <v>2</v>
      </c>
      <c r="S219" s="62">
        <f t="shared" si="46"/>
        <v>66.180000000000007</v>
      </c>
      <c r="T219" s="62">
        <v>45</v>
      </c>
      <c r="U219" s="62" t="s">
        <v>815</v>
      </c>
      <c r="V219" s="62" t="s">
        <v>821</v>
      </c>
      <c r="W219" s="62">
        <f t="shared" si="57"/>
        <v>4</v>
      </c>
      <c r="X219" s="62">
        <f>+_xlfn.IFS(BC219="p",0,AL219="Continua",'CM 4600011377 (Producto)'!$H$13,AL219="Batch",VLOOKUP(BD219,'BATCH Total'!$K$2:$M$600,3,FALSE))</f>
        <v>0</v>
      </c>
      <c r="Y219" s="62">
        <f t="shared" si="48"/>
        <v>264.72000000000003</v>
      </c>
      <c r="Z219" s="64">
        <f>+IFERROR(IF(BC219="P",0,IF(V219="continua",VLOOKUP(BD219,'KPI Aplicaciones'!$A$9:$H$177,6,FALSE),S219*X219)),0)</f>
        <v>0</v>
      </c>
      <c r="AA219" s="64">
        <f t="shared" si="45"/>
        <v>0</v>
      </c>
      <c r="AB219" s="65">
        <v>43040</v>
      </c>
      <c r="AC219" s="62" t="s">
        <v>608</v>
      </c>
      <c r="AD219" s="65">
        <v>43040</v>
      </c>
      <c r="AE219" s="62" t="s">
        <v>838</v>
      </c>
      <c r="AF219" s="62" t="s">
        <v>609</v>
      </c>
      <c r="AG219" s="62"/>
      <c r="AH219" s="62"/>
      <c r="AI219" s="62"/>
      <c r="AJ219" s="62"/>
      <c r="AK219" s="62" t="str">
        <f>IFERROR(VLOOKUP(I219,'[4]Control Producción'!$B$13:$K$406,10,FALSE),"")</f>
        <v>Cavidad Progresiva</v>
      </c>
      <c r="AL219" s="62" t="str">
        <f t="shared" si="55"/>
        <v>Batch</v>
      </c>
      <c r="AM219" s="62" t="s">
        <v>839</v>
      </c>
      <c r="AN219" s="62" t="s">
        <v>817</v>
      </c>
      <c r="AO219" s="62">
        <f>_xlfn.IFS(L219="Inhibidor de corrosión",T219*Q219/1000,L219="Inhibidor de incrustaciones",T219*Q219/1000,L219="Biocida",T219*Q219/1000,L219="Inhibidor de corrosión/incrustaciones",T219*Q219/1000,L219="Inhibidor de parafinas y asfaltenos",T219*P219/1000,L219="Inhibidor de parafinas",T219*P219/1000,L219="Inhibidor de asfaltenos",T219*P219/1000,L219="Reductor de fricción",T219*P219/1000,L219="Encapsulado",0,L219="Inhibidor de hidratos",VLOOKUP(I219,[4]Intermedia!$B$485:$E$502,4,FALSE),L219="Secuestrante de sulfhídrico",VLOOKUP(I219,[4]Intermedia!$B$485:$E$502,4,FALSE))</f>
        <v>9.4547249999999998</v>
      </c>
      <c r="AP219" s="62">
        <f t="shared" si="49"/>
        <v>66.180000000000007</v>
      </c>
      <c r="AQ219" s="62">
        <f t="shared" si="50"/>
        <v>66.180000000000007</v>
      </c>
      <c r="AR219" s="62">
        <f t="shared" si="51"/>
        <v>66.180000000000007</v>
      </c>
      <c r="AS219" s="66">
        <v>1</v>
      </c>
      <c r="AT219" s="62" cm="1">
        <f t="array" ref="AT219">IFERROR(ROUND(IF(AL219="Continua",AO219*_xlfn.IFS(AS219=100%,1,AS219=20%,5,AS219=50%,2),IF(AL219="Batch",IF(AM219="M",30,IF(AM219="Q",15,7))*AO219)),0),"")</f>
        <v>66</v>
      </c>
      <c r="AU219" s="62">
        <f t="shared" si="52"/>
        <v>66</v>
      </c>
      <c r="AV219" s="62">
        <f t="shared" si="53"/>
        <v>66</v>
      </c>
      <c r="AW219" s="62" t="s">
        <v>819</v>
      </c>
      <c r="AX219" s="62"/>
      <c r="AY219" s="67">
        <f ca="1">IFERROR(TODAY()-VLOOKUP(H219,[4]IDEF!$A$6:$H$1602,8,FALSE),"S/D")</f>
        <v>2265</v>
      </c>
      <c r="AZ219" s="62" t="str">
        <f>IFERROR(VLOOKUP(H219,'[4]Control Producción'!$B$13:$L$406,11,FALSE),"S/C")</f>
        <v>A</v>
      </c>
      <c r="BA219" s="62" t="str">
        <f t="shared" si="54"/>
        <v>PB- 02</v>
      </c>
      <c r="BB219" s="62" t="str">
        <f>IFERROR(VLOOKUP(I219,[4]Referencias!$A$2:$Z$800,26,FALSE),"")</f>
        <v>Punta Barda</v>
      </c>
      <c r="BC219" s="71" t="s">
        <v>981</v>
      </c>
      <c r="BD219" s="125" t="str">
        <f t="shared" si="44"/>
        <v>PuB-31CY51W</v>
      </c>
    </row>
    <row r="220" spans="1:56" ht="15" customHeight="1" x14ac:dyDescent="0.25">
      <c r="A220" s="62" t="s">
        <v>601</v>
      </c>
      <c r="B220" s="63">
        <v>45261</v>
      </c>
      <c r="C220" s="62" t="s">
        <v>602</v>
      </c>
      <c r="D220" s="62" t="s">
        <v>603</v>
      </c>
      <c r="E220" s="62" t="str">
        <f>IFERROR(VLOOKUP(H220,[4]Referencias!$A$2:$F$671,6,FALSE),"")</f>
        <v>PB- 02</v>
      </c>
      <c r="F220" s="62">
        <f>IFERROR(VLOOKUP(I220,[4]Referencias!$A$2:$T$800,20,FALSE),"")</f>
        <v>222053</v>
      </c>
      <c r="G220" s="62" t="s">
        <v>604</v>
      </c>
      <c r="H220" s="62" t="s">
        <v>85</v>
      </c>
      <c r="I220" s="62" t="s">
        <v>85</v>
      </c>
      <c r="J220" s="62"/>
      <c r="K220" s="62" t="s">
        <v>605</v>
      </c>
      <c r="L220" s="62" t="str">
        <f>IFERROR(VLOOKUP(M220,[4]Referencias!$X$2:$Y$139,2,FALSE),"")</f>
        <v>Biocida</v>
      </c>
      <c r="M220" s="62" t="s">
        <v>68</v>
      </c>
      <c r="N220" s="62">
        <f>IFERROR(VLOOKUP(M220,[4]Referencias!$K$2:$L$138,2,FALSE),"")</f>
        <v>50600926</v>
      </c>
      <c r="O220" s="62">
        <f>IFERROR(VLOOKUP(I220,'[4]Control Producción'!$B$13:$L$408,4,FALSE),0)</f>
        <v>217.5</v>
      </c>
      <c r="P220" s="62">
        <f>IFERROR(VLOOKUP(I220,'[4]Control Producción'!$B$13:$L$408,5,FALSE),0)</f>
        <v>7.3949999999999996</v>
      </c>
      <c r="Q220" s="62">
        <f>IFERROR(VLOOKUP(I220,'[4]Control Producción'!$B$13:$L$408,7,FALSE),0)</f>
        <v>210.10499999999999</v>
      </c>
      <c r="R220" s="62">
        <f>IFERROR(VLOOKUP(I220,'[4]Control Producción'!$B$13:$L$408,8,FALSE),0)</f>
        <v>2</v>
      </c>
      <c r="S220" s="62">
        <f t="shared" si="46"/>
        <v>63.03</v>
      </c>
      <c r="T220" s="62">
        <v>20</v>
      </c>
      <c r="U220" s="62" t="s">
        <v>815</v>
      </c>
      <c r="V220" s="62" t="s">
        <v>821</v>
      </c>
      <c r="W220" s="62">
        <f t="shared" si="47"/>
        <v>2</v>
      </c>
      <c r="X220" s="62">
        <f>+_xlfn.IFS(BC220="p",0,AL220="Continua",'CM 4600011377 (Producto)'!$H$13,AL220="Batch",VLOOKUP(BD220,'BATCH Total'!$K$2:$M$600,3,FALSE))</f>
        <v>2</v>
      </c>
      <c r="Y220" s="62">
        <f t="shared" si="48"/>
        <v>126.06</v>
      </c>
      <c r="Z220" s="64">
        <f>+IFERROR(IF(BC220="P",0,IF(V220="continua",VLOOKUP(BD220,'KPI Aplicaciones'!$A$9:$H$177,6,FALSE),S220*X220)),0)</f>
        <v>126.06</v>
      </c>
      <c r="AA220" s="64">
        <f t="shared" si="45"/>
        <v>126.06</v>
      </c>
      <c r="AB220" s="65">
        <v>43040</v>
      </c>
      <c r="AC220" s="62" t="s">
        <v>608</v>
      </c>
      <c r="AD220" s="65">
        <v>43040</v>
      </c>
      <c r="AE220" s="62" t="s">
        <v>838</v>
      </c>
      <c r="AF220" s="62" t="s">
        <v>609</v>
      </c>
      <c r="AG220" s="62"/>
      <c r="AH220" s="62"/>
      <c r="AI220" s="62"/>
      <c r="AJ220" s="62"/>
      <c r="AK220" s="62" t="str">
        <f>IFERROR(VLOOKUP(I220,'[4]Control Producción'!$B$13:$K$406,10,FALSE),"")</f>
        <v>Cavidad Progresiva</v>
      </c>
      <c r="AL220" s="62" t="str">
        <f t="shared" si="55"/>
        <v>Batch</v>
      </c>
      <c r="AM220" s="62" t="s">
        <v>818</v>
      </c>
      <c r="AN220" s="62" t="s">
        <v>817</v>
      </c>
      <c r="AO220" s="62">
        <f>_xlfn.IFS(L220="Inhibidor de corrosión",T220*Q220/1000,L220="Inhibidor de incrustaciones",T220*Q220/1000,L220="Biocida",T220*Q220/1000,L220="Inhibidor de corrosión/incrustaciones",T220*Q220/1000,L220="Inhibidor de parafinas y asfaltenos",T220*P220/1000,L220="Inhibidor de parafinas",T220*P220/1000,L220="Inhibidor de asfaltenos",T220*P220/1000,L220="Reductor de fricción",T220*P220/1000,L220="Encapsulado",0,L220="Inhibidor de hidratos",VLOOKUP(I220,[4]Intermedia!$B$485:$E$502,4,FALSE),L220="Secuestrante de sulfhídrico",VLOOKUP(I220,[4]Intermedia!$B$485:$E$502,4,FALSE))</f>
        <v>4.2020999999999997</v>
      </c>
      <c r="AP220" s="62">
        <f t="shared" si="49"/>
        <v>63.03</v>
      </c>
      <c r="AQ220" s="62">
        <f t="shared" si="50"/>
        <v>63.03</v>
      </c>
      <c r="AR220" s="62">
        <f t="shared" si="51"/>
        <v>63.03</v>
      </c>
      <c r="AS220" s="66">
        <v>1</v>
      </c>
      <c r="AT220" s="62" cm="1">
        <f t="array" ref="AT220">IFERROR(ROUND(IF(AL220="Continua",AO220*_xlfn.IFS(AS220=100%,1,AS220=20%,5,AS220=50%,2),IF(AL220="Batch",IF(AM220="M",30,IF(AM220="Q",15,7))*AO220)),0),"")</f>
        <v>63</v>
      </c>
      <c r="AU220" s="62">
        <f t="shared" si="52"/>
        <v>63</v>
      </c>
      <c r="AV220" s="62">
        <f t="shared" si="53"/>
        <v>63</v>
      </c>
      <c r="AW220" s="62" t="s">
        <v>819</v>
      </c>
      <c r="AX220" s="62"/>
      <c r="AY220" s="67">
        <f ca="1">IFERROR(TODAY()-VLOOKUP(H220,[4]IDEF!$A$6:$H$1602,8,FALSE),"S/D")</f>
        <v>2265</v>
      </c>
      <c r="AZ220" s="62" t="str">
        <f>IFERROR(VLOOKUP(H220,'[4]Control Producción'!$B$13:$L$406,11,FALSE),"S/C")</f>
        <v>A</v>
      </c>
      <c r="BA220" s="62" t="str">
        <f t="shared" si="54"/>
        <v>PB- 02</v>
      </c>
      <c r="BB220" s="62" t="str">
        <f>IFERROR(VLOOKUP(I220,[4]Referencias!$A$2:$Z$800,26,FALSE),"")</f>
        <v>Punta Barda</v>
      </c>
      <c r="BC220" s="62"/>
      <c r="BD220" s="125" t="str">
        <f t="shared" si="44"/>
        <v>PuB-31BX960</v>
      </c>
    </row>
    <row r="221" spans="1:56" ht="15" customHeight="1" x14ac:dyDescent="0.25">
      <c r="A221" s="62" t="s">
        <v>601</v>
      </c>
      <c r="B221" s="63">
        <v>45261</v>
      </c>
      <c r="C221" s="62" t="s">
        <v>602</v>
      </c>
      <c r="D221" s="62" t="s">
        <v>603</v>
      </c>
      <c r="E221" s="62" t="str">
        <f>IFERROR(VLOOKUP(H221,[4]Referencias!$A$2:$F$671,6,FALSE),"")</f>
        <v>PB- 03</v>
      </c>
      <c r="F221" s="62">
        <f>IFERROR(VLOOKUP(I221,[4]Referencias!$A$2:$T$800,20,FALSE),"")</f>
        <v>222053</v>
      </c>
      <c r="G221" s="62" t="s">
        <v>604</v>
      </c>
      <c r="H221" s="62" t="s">
        <v>83</v>
      </c>
      <c r="I221" s="62" t="s">
        <v>83</v>
      </c>
      <c r="J221" s="62"/>
      <c r="K221" s="62" t="s">
        <v>605</v>
      </c>
      <c r="L221" s="62" t="str">
        <f>IFERROR(VLOOKUP(M221,[4]Referencias!$X$2:$Y$139,2,FALSE),"")</f>
        <v>Inhibidor de corrosión</v>
      </c>
      <c r="M221" s="62" t="s">
        <v>59</v>
      </c>
      <c r="N221" s="62">
        <f>IFERROR(VLOOKUP(M221,[4]Referencias!$K$2:$L$138,2,FALSE),"")</f>
        <v>1000232729</v>
      </c>
      <c r="O221" s="62">
        <f>IFERROR(VLOOKUP(I221,'[4]Control Producción'!$B$13:$L$408,4,FALSE),0)</f>
        <v>23.8</v>
      </c>
      <c r="P221" s="62">
        <f>IFERROR(VLOOKUP(I221,'[4]Control Producción'!$B$13:$L$408,5,FALSE),0)</f>
        <v>7.3780000000000001</v>
      </c>
      <c r="Q221" s="62">
        <f>IFERROR(VLOOKUP(I221,'[4]Control Producción'!$B$13:$L$408,7,FALSE),0)</f>
        <v>16.422000000000001</v>
      </c>
      <c r="R221" s="62">
        <f>IFERROR(VLOOKUP(I221,'[4]Control Producción'!$B$13:$L$408,8,FALSE),0)</f>
        <v>10</v>
      </c>
      <c r="S221" s="62">
        <f t="shared" si="46"/>
        <v>27.1</v>
      </c>
      <c r="T221" s="62">
        <v>110</v>
      </c>
      <c r="U221" s="62" t="s">
        <v>815</v>
      </c>
      <c r="V221" s="62" t="s">
        <v>821</v>
      </c>
      <c r="W221" s="62">
        <f t="shared" si="47"/>
        <v>2</v>
      </c>
      <c r="X221" s="62">
        <f>+_xlfn.IFS(BC221="p",0,AL221="Continua",'CM 4600011377 (Producto)'!$H$13,AL221="Batch",VLOOKUP(BD221,'BATCH Total'!$K$2:$M$600,3,FALSE))</f>
        <v>2</v>
      </c>
      <c r="Y221" s="62">
        <f t="shared" si="48"/>
        <v>54.2</v>
      </c>
      <c r="Z221" s="64">
        <f>+IFERROR(IF(BC221="P",0,IF(V221="continua",VLOOKUP(BD221,'KPI Aplicaciones'!$A$9:$H$177,6,FALSE),S221*X221)),0)</f>
        <v>54.2</v>
      </c>
      <c r="AA221" s="64">
        <f t="shared" si="45"/>
        <v>54.2</v>
      </c>
      <c r="AB221" s="65">
        <v>44567</v>
      </c>
      <c r="AC221" s="62" t="s">
        <v>608</v>
      </c>
      <c r="AD221" s="65">
        <v>44539</v>
      </c>
      <c r="AE221" s="62" t="s">
        <v>840</v>
      </c>
      <c r="AF221" s="62" t="s">
        <v>609</v>
      </c>
      <c r="AG221" s="62"/>
      <c r="AH221" s="62"/>
      <c r="AI221" s="62"/>
      <c r="AJ221" s="62"/>
      <c r="AK221" s="62" t="str">
        <f>IFERROR(VLOOKUP(I221,'[4]Control Producción'!$B$13:$K$406,10,FALSE),"")</f>
        <v>Cavidad Progresiva</v>
      </c>
      <c r="AL221" s="62" t="str">
        <f t="shared" si="55"/>
        <v>Batch</v>
      </c>
      <c r="AM221" s="62" t="s">
        <v>818</v>
      </c>
      <c r="AN221" s="62" t="s">
        <v>817</v>
      </c>
      <c r="AO221" s="62">
        <f>_xlfn.IFS(L221="Inhibidor de corrosión",T221*Q221/1000,L221="Inhibidor de incrustaciones",T221*Q221/1000,L221="Biocida",T221*Q221/1000,L221="Inhibidor de corrosión/incrustaciones",T221*Q221/1000,L221="Inhibidor de parafinas y asfaltenos",T221*P221/1000,L221="Inhibidor de parafinas",T221*P221/1000,L221="Inhibidor de asfaltenos",T221*P221/1000,L221="Reductor de fricción",T221*P221/1000,L221="Encapsulado",0,L221="Inhibidor de hidratos",VLOOKUP(I221,[4]Intermedia!$B$485:$E$502,4,FALSE),L221="Secuestrante de sulfhídrico",VLOOKUP(I221,[4]Intermedia!$B$485:$E$502,4,FALSE))</f>
        <v>1.8064200000000001</v>
      </c>
      <c r="AP221" s="62">
        <f t="shared" si="49"/>
        <v>27.1</v>
      </c>
      <c r="AQ221" s="62">
        <f t="shared" si="50"/>
        <v>27.1</v>
      </c>
      <c r="AR221" s="62">
        <f t="shared" si="51"/>
        <v>27.1</v>
      </c>
      <c r="AS221" s="66">
        <v>1</v>
      </c>
      <c r="AT221" s="62" cm="1">
        <f t="array" ref="AT221">IFERROR(ROUND(IF(AL221="Continua",AO221*_xlfn.IFS(AS221=100%,1,AS221=20%,5,AS221=50%,2),IF(AL221="Batch",IF(AM221="M",30,IF(AM221="Q",15,7))*AO221)),0),"")</f>
        <v>27</v>
      </c>
      <c r="AU221" s="62">
        <f t="shared" si="52"/>
        <v>27</v>
      </c>
      <c r="AV221" s="62">
        <f t="shared" si="53"/>
        <v>27</v>
      </c>
      <c r="AW221" s="62" t="s">
        <v>819</v>
      </c>
      <c r="AX221" s="62"/>
      <c r="AY221" s="67" t="str">
        <f ca="1">IFERROR(TODAY()-VLOOKUP(H221,[4]IDEF!$A$6:$H$1602,8,FALSE),"S/D")</f>
        <v>S/D</v>
      </c>
      <c r="AZ221" s="62" t="str">
        <f>IFERROR(VLOOKUP(H221,'[4]Control Producción'!$B$13:$L$406,11,FALSE),"S/C")</f>
        <v>A</v>
      </c>
      <c r="BA221" s="62" t="str">
        <f t="shared" si="54"/>
        <v>PB- 03</v>
      </c>
      <c r="BB221" s="62" t="str">
        <f>IFERROR(VLOOKUP(I221,[4]Referencias!$A$2:$Z$800,26,FALSE),"")</f>
        <v>Punta Barda</v>
      </c>
      <c r="BC221" s="62"/>
      <c r="BD221" s="125" t="str">
        <f t="shared" si="44"/>
        <v>PuB-98[00]aCY51W</v>
      </c>
    </row>
    <row r="222" spans="1:56" ht="15" customHeight="1" x14ac:dyDescent="0.25">
      <c r="A222" s="62" t="s">
        <v>601</v>
      </c>
      <c r="B222" s="63">
        <v>45261</v>
      </c>
      <c r="C222" s="62" t="s">
        <v>602</v>
      </c>
      <c r="D222" s="62" t="s">
        <v>603</v>
      </c>
      <c r="E222" s="62" t="str">
        <f>IFERROR(VLOOKUP(H222,[4]Referencias!$A$2:$F$671,6,FALSE),"")</f>
        <v>PB- 03</v>
      </c>
      <c r="F222" s="62">
        <f>IFERROR(VLOOKUP(I222,[4]Referencias!$A$2:$T$800,20,FALSE),"")</f>
        <v>222053</v>
      </c>
      <c r="G222" s="62" t="s">
        <v>604</v>
      </c>
      <c r="H222" s="62" t="s">
        <v>83</v>
      </c>
      <c r="I222" s="62" t="s">
        <v>83</v>
      </c>
      <c r="J222" s="62"/>
      <c r="K222" s="62" t="s">
        <v>605</v>
      </c>
      <c r="L222" s="62" t="str">
        <f>IFERROR(VLOOKUP(M222,[4]Referencias!$X$2:$Y$139,2,FALSE),"")</f>
        <v>Biocida</v>
      </c>
      <c r="M222" s="62" t="s">
        <v>68</v>
      </c>
      <c r="N222" s="62">
        <f>IFERROR(VLOOKUP(M222,[4]Referencias!$K$2:$L$138,2,FALSE),"")</f>
        <v>50600926</v>
      </c>
      <c r="O222" s="62">
        <f>IFERROR(VLOOKUP(I222,'[4]Control Producción'!$B$13:$L$408,4,FALSE),0)</f>
        <v>23.8</v>
      </c>
      <c r="P222" s="62">
        <f>IFERROR(VLOOKUP(I222,'[4]Control Producción'!$B$13:$L$408,5,FALSE),0)</f>
        <v>7.3780000000000001</v>
      </c>
      <c r="Q222" s="62">
        <f>IFERROR(VLOOKUP(I222,'[4]Control Producción'!$B$13:$L$408,7,FALSE),0)</f>
        <v>16.422000000000001</v>
      </c>
      <c r="R222" s="62">
        <f>IFERROR(VLOOKUP(I222,'[4]Control Producción'!$B$13:$L$408,8,FALSE),0)</f>
        <v>10</v>
      </c>
      <c r="S222" s="62">
        <f t="shared" si="46"/>
        <v>27.1</v>
      </c>
      <c r="T222" s="62">
        <v>110</v>
      </c>
      <c r="U222" s="62" t="s">
        <v>815</v>
      </c>
      <c r="V222" s="62" t="s">
        <v>821</v>
      </c>
      <c r="W222" s="62">
        <f t="shared" si="47"/>
        <v>2</v>
      </c>
      <c r="X222" s="62">
        <f>+_xlfn.IFS(BC222="p",0,AL222="Continua",'CM 4600011377 (Producto)'!$H$13,AL222="Batch",VLOOKUP(BD222,'BATCH Total'!$K$2:$M$600,3,FALSE))</f>
        <v>2</v>
      </c>
      <c r="Y222" s="62">
        <f t="shared" si="48"/>
        <v>54.2</v>
      </c>
      <c r="Z222" s="64">
        <f>+IFERROR(IF(BC222="P",0,IF(V222="continua",VLOOKUP(BD222,'KPI Aplicaciones'!$A$9:$H$177,6,FALSE),S222*X222)),0)</f>
        <v>54.2</v>
      </c>
      <c r="AA222" s="64">
        <f t="shared" si="45"/>
        <v>54.2</v>
      </c>
      <c r="AB222" s="65">
        <v>44567</v>
      </c>
      <c r="AC222" s="62" t="s">
        <v>608</v>
      </c>
      <c r="AD222" s="65">
        <v>44539</v>
      </c>
      <c r="AE222" s="62" t="s">
        <v>840</v>
      </c>
      <c r="AF222" s="62" t="s">
        <v>609</v>
      </c>
      <c r="AG222" s="62"/>
      <c r="AH222" s="62"/>
      <c r="AI222" s="62"/>
      <c r="AJ222" s="62"/>
      <c r="AK222" s="62" t="str">
        <f>IFERROR(VLOOKUP(I222,'[4]Control Producción'!$B$13:$K$406,10,FALSE),"")</f>
        <v>Cavidad Progresiva</v>
      </c>
      <c r="AL222" s="62" t="str">
        <f t="shared" si="55"/>
        <v>Batch</v>
      </c>
      <c r="AM222" s="62" t="s">
        <v>818</v>
      </c>
      <c r="AN222" s="62" t="s">
        <v>817</v>
      </c>
      <c r="AO222" s="62">
        <f>_xlfn.IFS(L222="Inhibidor de corrosión",T222*Q222/1000,L222="Inhibidor de incrustaciones",T222*Q222/1000,L222="Biocida",T222*Q222/1000,L222="Inhibidor de corrosión/incrustaciones",T222*Q222/1000,L222="Inhibidor de parafinas y asfaltenos",T222*P222/1000,L222="Inhibidor de parafinas",T222*P222/1000,L222="Inhibidor de asfaltenos",T222*P222/1000,L222="Reductor de fricción",T222*P222/1000,L222="Encapsulado",0,L222="Inhibidor de hidratos",VLOOKUP(I222,[4]Intermedia!$B$485:$E$502,4,FALSE),L222="Secuestrante de sulfhídrico",VLOOKUP(I222,[4]Intermedia!$B$485:$E$502,4,FALSE))</f>
        <v>1.8064200000000001</v>
      </c>
      <c r="AP222" s="62">
        <f t="shared" si="49"/>
        <v>27.1</v>
      </c>
      <c r="AQ222" s="62">
        <f t="shared" si="50"/>
        <v>27.1</v>
      </c>
      <c r="AR222" s="62">
        <f t="shared" si="51"/>
        <v>27.1</v>
      </c>
      <c r="AS222" s="66">
        <v>1</v>
      </c>
      <c r="AT222" s="62" cm="1">
        <f t="array" ref="AT222">IFERROR(ROUND(IF(AL222="Continua",AO222*_xlfn.IFS(AS222=100%,1,AS222=20%,5,AS222=50%,2),IF(AL222="Batch",IF(AM222="M",30,IF(AM222="Q",15,7))*AO222)),0),"")</f>
        <v>27</v>
      </c>
      <c r="AU222" s="62">
        <f t="shared" si="52"/>
        <v>27</v>
      </c>
      <c r="AV222" s="62">
        <f t="shared" si="53"/>
        <v>27</v>
      </c>
      <c r="AW222" s="62" t="s">
        <v>819</v>
      </c>
      <c r="AX222" s="62"/>
      <c r="AY222" s="67" t="str">
        <f ca="1">IFERROR(TODAY()-VLOOKUP(H222,[4]IDEF!$A$6:$H$1602,8,FALSE),"S/D")</f>
        <v>S/D</v>
      </c>
      <c r="AZ222" s="62" t="str">
        <f>IFERROR(VLOOKUP(H222,'[4]Control Producción'!$B$13:$L$406,11,FALSE),"S/C")</f>
        <v>A</v>
      </c>
      <c r="BA222" s="62" t="str">
        <f t="shared" si="54"/>
        <v>PB- 03</v>
      </c>
      <c r="BB222" s="62" t="str">
        <f>IFERROR(VLOOKUP(I222,[4]Referencias!$A$2:$Z$800,26,FALSE),"")</f>
        <v>Punta Barda</v>
      </c>
      <c r="BC222" s="62"/>
      <c r="BD222" s="125" t="str">
        <f t="shared" si="44"/>
        <v>PuB-98[00]aBX960</v>
      </c>
    </row>
    <row r="223" spans="1:56" ht="15" customHeight="1" x14ac:dyDescent="0.25">
      <c r="A223" s="62" t="s">
        <v>601</v>
      </c>
      <c r="B223" s="63">
        <v>45261</v>
      </c>
      <c r="C223" s="62" t="s">
        <v>602</v>
      </c>
      <c r="D223" s="62" t="s">
        <v>603</v>
      </c>
      <c r="E223" s="62" t="str">
        <f>IFERROR(VLOOKUP(H223,[4]Referencias!$A$2:$F$671,6,FALSE),"")</f>
        <v>PB- 04</v>
      </c>
      <c r="F223" s="62">
        <f>IFERROR(VLOOKUP(I223,[4]Referencias!$A$2:$T$800,20,FALSE),"")</f>
        <v>222053</v>
      </c>
      <c r="G223" s="62" t="s">
        <v>604</v>
      </c>
      <c r="H223" s="62" t="s">
        <v>108</v>
      </c>
      <c r="I223" s="62" t="s">
        <v>108</v>
      </c>
      <c r="J223" s="62"/>
      <c r="K223" s="62" t="s">
        <v>605</v>
      </c>
      <c r="L223" s="62" t="str">
        <f>IFERROR(VLOOKUP(M223,[4]Referencias!$X$2:$Y$139,2,FALSE),"")</f>
        <v>Inhibidor de corrosión</v>
      </c>
      <c r="M223" s="62" t="s">
        <v>59</v>
      </c>
      <c r="N223" s="62">
        <f>IFERROR(VLOOKUP(M223,[4]Referencias!$K$2:$L$138,2,FALSE),"")</f>
        <v>1000232729</v>
      </c>
      <c r="O223" s="62">
        <f>IFERROR(VLOOKUP(I223,'[4]Control Producción'!$B$13:$L$408,4,FALSE),0)</f>
        <v>9.4</v>
      </c>
      <c r="P223" s="62">
        <f>IFERROR(VLOOKUP(I223,'[4]Control Producción'!$B$13:$L$408,5,FALSE),0)</f>
        <v>4.6059999999999999</v>
      </c>
      <c r="Q223" s="62">
        <f>IFERROR(VLOOKUP(I223,'[4]Control Producción'!$B$13:$L$408,7,FALSE),0)</f>
        <v>4.7939999999999996</v>
      </c>
      <c r="R223" s="62">
        <f>IFERROR(VLOOKUP(I223,'[4]Control Producción'!$B$13:$L$408,8,FALSE),0)</f>
        <v>2</v>
      </c>
      <c r="S223" s="62">
        <f t="shared" si="46"/>
        <v>25.17</v>
      </c>
      <c r="T223" s="62">
        <v>350</v>
      </c>
      <c r="U223" s="62" t="s">
        <v>815</v>
      </c>
      <c r="V223" s="62" t="s">
        <v>821</v>
      </c>
      <c r="W223" s="62">
        <f t="shared" si="47"/>
        <v>2</v>
      </c>
      <c r="X223" s="62">
        <f>+_xlfn.IFS(BC223="p",0,AL223="Continua",'CM 4600011377 (Producto)'!$H$13,AL223="Batch",VLOOKUP(BD223,'BATCH Total'!$K$2:$M$600,3,FALSE))</f>
        <v>2</v>
      </c>
      <c r="Y223" s="62">
        <f t="shared" si="48"/>
        <v>50.34</v>
      </c>
      <c r="Z223" s="64">
        <f>+IFERROR(IF(BC223="P",0,IF(V223="continua",VLOOKUP(BD223,'KPI Aplicaciones'!$A$9:$H$177,6,FALSE),S223*X223)),0)</f>
        <v>50.34</v>
      </c>
      <c r="AA223" s="64">
        <f t="shared" si="45"/>
        <v>50.34</v>
      </c>
      <c r="AB223" s="65">
        <v>44567</v>
      </c>
      <c r="AC223" s="62" t="s">
        <v>608</v>
      </c>
      <c r="AD223" s="65">
        <v>44539</v>
      </c>
      <c r="AE223" s="62" t="s">
        <v>841</v>
      </c>
      <c r="AF223" s="62" t="s">
        <v>609</v>
      </c>
      <c r="AG223" s="62"/>
      <c r="AH223" s="62"/>
      <c r="AI223" s="62"/>
      <c r="AJ223" s="62"/>
      <c r="AK223" s="62" t="str">
        <f>IFERROR(VLOOKUP(I223,'[4]Control Producción'!$B$13:$K$406,10,FALSE),"")</f>
        <v>Cavidad Progresiva</v>
      </c>
      <c r="AL223" s="62" t="str">
        <f t="shared" si="55"/>
        <v>Batch</v>
      </c>
      <c r="AM223" s="62" t="s">
        <v>818</v>
      </c>
      <c r="AN223" s="62" t="s">
        <v>817</v>
      </c>
      <c r="AO223" s="62">
        <f>_xlfn.IFS(L223="Inhibidor de corrosión",T223*Q223/1000,L223="Inhibidor de incrustaciones",T223*Q223/1000,L223="Biocida",T223*Q223/1000,L223="Inhibidor de corrosión/incrustaciones",T223*Q223/1000,L223="Inhibidor de parafinas y asfaltenos",T223*P223/1000,L223="Inhibidor de parafinas",T223*P223/1000,L223="Inhibidor de asfaltenos",T223*P223/1000,L223="Reductor de fricción",T223*P223/1000,L223="Encapsulado",0,L223="Inhibidor de hidratos",VLOOKUP(I223,[4]Intermedia!$B$485:$E$502,4,FALSE),L223="Secuestrante de sulfhídrico",VLOOKUP(I223,[4]Intermedia!$B$485:$E$502,4,FALSE))</f>
        <v>1.6778999999999999</v>
      </c>
      <c r="AP223" s="62">
        <f t="shared" si="49"/>
        <v>25.17</v>
      </c>
      <c r="AQ223" s="62">
        <f t="shared" si="50"/>
        <v>25.17</v>
      </c>
      <c r="AR223" s="62">
        <f t="shared" si="51"/>
        <v>25.17</v>
      </c>
      <c r="AS223" s="66">
        <v>1</v>
      </c>
      <c r="AT223" s="62" cm="1">
        <f t="array" ref="AT223">IFERROR(ROUND(IF(AL223="Continua",AO223*_xlfn.IFS(AS223=100%,1,AS223=20%,5,AS223=50%,2),IF(AL223="Batch",IF(AM223="M",30,IF(AM223="Q",15,7))*AO223)),0),"")</f>
        <v>25</v>
      </c>
      <c r="AU223" s="62">
        <f t="shared" si="52"/>
        <v>25</v>
      </c>
      <c r="AV223" s="62">
        <f t="shared" si="53"/>
        <v>25</v>
      </c>
      <c r="AW223" s="62" t="s">
        <v>819</v>
      </c>
      <c r="AX223" s="62"/>
      <c r="AY223" s="67">
        <f ca="1">IFERROR(TODAY()-VLOOKUP(H223,[4]IDEF!$A$6:$H$1602,8,FALSE),"S/D")</f>
        <v>2702</v>
      </c>
      <c r="AZ223" s="62" t="str">
        <f>IFERROR(VLOOKUP(H223,'[4]Control Producción'!$B$13:$L$406,11,FALSE),"S/C")</f>
        <v>B</v>
      </c>
      <c r="BA223" s="62" t="str">
        <f t="shared" si="54"/>
        <v>PB- 04</v>
      </c>
      <c r="BB223" s="62" t="str">
        <f>IFERROR(VLOOKUP(I223,[4]Referencias!$A$2:$Z$800,26,FALSE),"")</f>
        <v>Punta Barda</v>
      </c>
      <c r="BC223" s="62"/>
      <c r="BD223" s="125" t="str">
        <f t="shared" si="44"/>
        <v>PuB-102CY51W</v>
      </c>
    </row>
    <row r="224" spans="1:56" ht="15" customHeight="1" x14ac:dyDescent="0.25">
      <c r="A224" s="62" t="s">
        <v>601</v>
      </c>
      <c r="B224" s="63">
        <v>45261</v>
      </c>
      <c r="C224" s="62" t="s">
        <v>602</v>
      </c>
      <c r="D224" s="62" t="s">
        <v>603</v>
      </c>
      <c r="E224" s="62" t="str">
        <f>IFERROR(VLOOKUP(H224,[4]Referencias!$A$2:$F$671,6,FALSE),"")</f>
        <v>PB- 04</v>
      </c>
      <c r="F224" s="62">
        <f>IFERROR(VLOOKUP(I224,[4]Referencias!$A$2:$T$800,20,FALSE),"")</f>
        <v>222053</v>
      </c>
      <c r="G224" s="62" t="s">
        <v>604</v>
      </c>
      <c r="H224" s="62" t="s">
        <v>108</v>
      </c>
      <c r="I224" s="62" t="s">
        <v>108</v>
      </c>
      <c r="J224" s="62"/>
      <c r="K224" s="62" t="s">
        <v>605</v>
      </c>
      <c r="L224" s="62" t="str">
        <f>IFERROR(VLOOKUP(M224,[4]Referencias!$X$2:$Y$139,2,FALSE),"")</f>
        <v>Biocida</v>
      </c>
      <c r="M224" s="62" t="s">
        <v>68</v>
      </c>
      <c r="N224" s="62">
        <f>IFERROR(VLOOKUP(M224,[4]Referencias!$K$2:$L$138,2,FALSE),"")</f>
        <v>50600926</v>
      </c>
      <c r="O224" s="62">
        <f>IFERROR(VLOOKUP(I224,'[4]Control Producción'!$B$13:$L$408,4,FALSE),0)</f>
        <v>9.4</v>
      </c>
      <c r="P224" s="62">
        <f>IFERROR(VLOOKUP(I224,'[4]Control Producción'!$B$13:$L$408,5,FALSE),0)</f>
        <v>4.6059999999999999</v>
      </c>
      <c r="Q224" s="62">
        <f>IFERROR(VLOOKUP(I224,'[4]Control Producción'!$B$13:$L$408,7,FALSE),0)</f>
        <v>4.7939999999999996</v>
      </c>
      <c r="R224" s="62">
        <f>IFERROR(VLOOKUP(I224,'[4]Control Producción'!$B$13:$L$408,8,FALSE),0)</f>
        <v>2</v>
      </c>
      <c r="S224" s="62">
        <f t="shared" si="46"/>
        <v>25.17</v>
      </c>
      <c r="T224" s="62">
        <v>350</v>
      </c>
      <c r="U224" s="62" t="s">
        <v>815</v>
      </c>
      <c r="V224" s="62" t="s">
        <v>821</v>
      </c>
      <c r="W224" s="62">
        <f t="shared" si="47"/>
        <v>2</v>
      </c>
      <c r="X224" s="62">
        <f>+_xlfn.IFS(BC224="p",0,AL224="Continua",'CM 4600011377 (Producto)'!$H$13,AL224="Batch",VLOOKUP(BD224,'BATCH Total'!$K$2:$M$600,3,FALSE))</f>
        <v>2</v>
      </c>
      <c r="Y224" s="62">
        <f t="shared" si="48"/>
        <v>50.34</v>
      </c>
      <c r="Z224" s="64">
        <f>+IFERROR(IF(BC224="P",0,IF(V224="continua",VLOOKUP(BD224,'KPI Aplicaciones'!$A$9:$H$177,6,FALSE),S224*X224)),0)</f>
        <v>50.34</v>
      </c>
      <c r="AA224" s="64">
        <f t="shared" si="45"/>
        <v>50.34</v>
      </c>
      <c r="AB224" s="65">
        <v>44567</v>
      </c>
      <c r="AC224" s="62" t="s">
        <v>608</v>
      </c>
      <c r="AD224" s="65">
        <v>44539</v>
      </c>
      <c r="AE224" s="62" t="s">
        <v>841</v>
      </c>
      <c r="AF224" s="62" t="s">
        <v>609</v>
      </c>
      <c r="AG224" s="62"/>
      <c r="AH224" s="62"/>
      <c r="AI224" s="62"/>
      <c r="AJ224" s="62"/>
      <c r="AK224" s="62" t="str">
        <f>IFERROR(VLOOKUP(I224,'[4]Control Producción'!$B$13:$K$406,10,FALSE),"")</f>
        <v>Cavidad Progresiva</v>
      </c>
      <c r="AL224" s="62" t="str">
        <f t="shared" si="55"/>
        <v>Batch</v>
      </c>
      <c r="AM224" s="62" t="s">
        <v>818</v>
      </c>
      <c r="AN224" s="62" t="s">
        <v>817</v>
      </c>
      <c r="AO224" s="62">
        <f>_xlfn.IFS(L224="Inhibidor de corrosión",T224*Q224/1000,L224="Inhibidor de incrustaciones",T224*Q224/1000,L224="Biocida",T224*Q224/1000,L224="Inhibidor de corrosión/incrustaciones",T224*Q224/1000,L224="Inhibidor de parafinas y asfaltenos",T224*P224/1000,L224="Inhibidor de parafinas",T224*P224/1000,L224="Inhibidor de asfaltenos",T224*P224/1000,L224="Reductor de fricción",T224*P224/1000,L224="Encapsulado",0,L224="Inhibidor de hidratos",VLOOKUP(I224,[4]Intermedia!$B$485:$E$502,4,FALSE),L224="Secuestrante de sulfhídrico",VLOOKUP(I224,[4]Intermedia!$B$485:$E$502,4,FALSE))</f>
        <v>1.6778999999999999</v>
      </c>
      <c r="AP224" s="62">
        <f t="shared" si="49"/>
        <v>25.17</v>
      </c>
      <c r="AQ224" s="62">
        <f t="shared" si="50"/>
        <v>25.17</v>
      </c>
      <c r="AR224" s="62">
        <f t="shared" si="51"/>
        <v>25.17</v>
      </c>
      <c r="AS224" s="66">
        <v>1</v>
      </c>
      <c r="AT224" s="62" cm="1">
        <f t="array" ref="AT224">IFERROR(ROUND(IF(AL224="Continua",AO224*_xlfn.IFS(AS224=100%,1,AS224=20%,5,AS224=50%,2),IF(AL224="Batch",IF(AM224="M",30,IF(AM224="Q",15,7))*AO224)),0),"")</f>
        <v>25</v>
      </c>
      <c r="AU224" s="62">
        <f t="shared" si="52"/>
        <v>25</v>
      </c>
      <c r="AV224" s="62">
        <f t="shared" si="53"/>
        <v>25</v>
      </c>
      <c r="AW224" s="62" t="s">
        <v>819</v>
      </c>
      <c r="AX224" s="62"/>
      <c r="AY224" s="67">
        <f ca="1">IFERROR(TODAY()-VLOOKUP(H224,[4]IDEF!$A$6:$H$1602,8,FALSE),"S/D")</f>
        <v>2702</v>
      </c>
      <c r="AZ224" s="62" t="str">
        <f>IFERROR(VLOOKUP(H224,'[4]Control Producción'!$B$13:$L$406,11,FALSE),"S/C")</f>
        <v>B</v>
      </c>
      <c r="BA224" s="62" t="str">
        <f t="shared" si="54"/>
        <v>PB- 04</v>
      </c>
      <c r="BB224" s="62" t="str">
        <f>IFERROR(VLOOKUP(I224,[4]Referencias!$A$2:$Z$800,26,FALSE),"")</f>
        <v>Punta Barda</v>
      </c>
      <c r="BC224" s="62"/>
      <c r="BD224" s="125" t="str">
        <f t="shared" si="44"/>
        <v>PuB-102BX960</v>
      </c>
    </row>
    <row r="225" spans="1:56" ht="15" customHeight="1" x14ac:dyDescent="0.25">
      <c r="A225" s="62" t="s">
        <v>601</v>
      </c>
      <c r="B225" s="63">
        <v>45261</v>
      </c>
      <c r="C225" s="62" t="s">
        <v>602</v>
      </c>
      <c r="D225" s="62" t="s">
        <v>603</v>
      </c>
      <c r="E225" s="62" t="str">
        <f>IFERROR(VLOOKUP(H225,[4]Referencias!$A$2:$F$671,6,FALSE),"")</f>
        <v>PB- 04</v>
      </c>
      <c r="F225" s="62">
        <f>IFERROR(VLOOKUP(I225,[4]Referencias!$A$2:$T$800,20,FALSE),"")</f>
        <v>222053</v>
      </c>
      <c r="G225" s="62" t="s">
        <v>604</v>
      </c>
      <c r="H225" s="62" t="s">
        <v>206</v>
      </c>
      <c r="I225" s="62" t="s">
        <v>206</v>
      </c>
      <c r="J225" s="62"/>
      <c r="K225" s="62" t="s">
        <v>605</v>
      </c>
      <c r="L225" s="62" t="str">
        <f>IFERROR(VLOOKUP(M225,[4]Referencias!$X$2:$Y$139,2,FALSE),"")</f>
        <v>Inhibidor de corrosión</v>
      </c>
      <c r="M225" s="62" t="s">
        <v>59</v>
      </c>
      <c r="N225" s="62">
        <f>IFERROR(VLOOKUP(M225,[4]Referencias!$K$2:$L$138,2,FALSE),"")</f>
        <v>1000232729</v>
      </c>
      <c r="O225" s="62">
        <f>IFERROR(VLOOKUP(I225,'[4]Control Producción'!$B$13:$L$408,4,FALSE),0)</f>
        <v>4.7</v>
      </c>
      <c r="P225" s="62">
        <f>IFERROR(VLOOKUP(I225,'[4]Control Producción'!$B$13:$L$408,5,FALSE),0)</f>
        <v>2.6080000000000001</v>
      </c>
      <c r="Q225" s="62">
        <f>IFERROR(VLOOKUP(I225,'[4]Control Producción'!$B$13:$L$408,7,FALSE),0)</f>
        <v>2.0920000000000001</v>
      </c>
      <c r="R225" s="62">
        <f>IFERROR(VLOOKUP(I225,'[4]Control Producción'!$B$13:$L$408,8,FALSE),0)</f>
        <v>2</v>
      </c>
      <c r="S225" s="62">
        <f t="shared" si="46"/>
        <v>20</v>
      </c>
      <c r="T225" s="62">
        <v>390</v>
      </c>
      <c r="U225" s="62" t="s">
        <v>815</v>
      </c>
      <c r="V225" s="62" t="s">
        <v>821</v>
      </c>
      <c r="W225" s="62">
        <f t="shared" si="47"/>
        <v>2</v>
      </c>
      <c r="X225" s="62">
        <f>+_xlfn.IFS(BC225="p",0,AL225="Continua",'CM 4600011377 (Producto)'!$H$13,AL225="Batch",VLOOKUP(BD225,'BATCH Total'!$K$2:$M$600,3,FALSE))</f>
        <v>2</v>
      </c>
      <c r="Y225" s="62">
        <f t="shared" si="48"/>
        <v>40</v>
      </c>
      <c r="Z225" s="64">
        <f>+IFERROR(IF(BC225="P",0,IF(V225="continua",VLOOKUP(BD225,'KPI Aplicaciones'!$A$9:$H$177,6,FALSE),S225*X225)),0)</f>
        <v>40</v>
      </c>
      <c r="AA225" s="64">
        <f t="shared" si="45"/>
        <v>40</v>
      </c>
      <c r="AB225" s="65">
        <v>44567</v>
      </c>
      <c r="AC225" s="62" t="s">
        <v>608</v>
      </c>
      <c r="AD225" s="65">
        <v>44540</v>
      </c>
      <c r="AE225" s="62" t="s">
        <v>842</v>
      </c>
      <c r="AF225" s="62" t="s">
        <v>609</v>
      </c>
      <c r="AG225" s="62"/>
      <c r="AH225" s="62"/>
      <c r="AI225" s="62"/>
      <c r="AJ225" s="62"/>
      <c r="AK225" s="62" t="str">
        <f>IFERROR(VLOOKUP(I225,'[4]Control Producción'!$B$13:$K$406,10,FALSE),"")</f>
        <v>Cavidad Progresiva</v>
      </c>
      <c r="AL225" s="62" t="str">
        <f t="shared" si="55"/>
        <v>Batch</v>
      </c>
      <c r="AM225" s="62" t="s">
        <v>818</v>
      </c>
      <c r="AN225" s="62" t="s">
        <v>817</v>
      </c>
      <c r="AO225" s="62">
        <f>_xlfn.IFS(L225="Inhibidor de corrosión",T225*Q225/1000,L225="Inhibidor de incrustaciones",T225*Q225/1000,L225="Biocida",T225*Q225/1000,L225="Inhibidor de corrosión/incrustaciones",T225*Q225/1000,L225="Inhibidor de parafinas y asfaltenos",T225*P225/1000,L225="Inhibidor de parafinas",T225*P225/1000,L225="Inhibidor de asfaltenos",T225*P225/1000,L225="Reductor de fricción",T225*P225/1000,L225="Encapsulado",0,L225="Inhibidor de hidratos",VLOOKUP(I225,[4]Intermedia!$B$485:$E$502,4,FALSE),L225="Secuestrante de sulfhídrico",VLOOKUP(I225,[4]Intermedia!$B$485:$E$502,4,FALSE))</f>
        <v>0.81588000000000005</v>
      </c>
      <c r="AP225" s="62">
        <f t="shared" si="49"/>
        <v>12.24</v>
      </c>
      <c r="AQ225" s="62">
        <f t="shared" si="50"/>
        <v>20</v>
      </c>
      <c r="AR225" s="62">
        <f t="shared" si="51"/>
        <v>20</v>
      </c>
      <c r="AS225" s="66">
        <v>1</v>
      </c>
      <c r="AT225" s="62" cm="1">
        <f t="array" ref="AT225">IFERROR(ROUND(IF(AL225="Continua",AO225*_xlfn.IFS(AS225=100%,1,AS225=20%,5,AS225=50%,2),IF(AL225="Batch",IF(AM225="M",30,IF(AM225="Q",15,7))*AO225)),0),"")</f>
        <v>12</v>
      </c>
      <c r="AU225" s="62">
        <f t="shared" si="52"/>
        <v>20</v>
      </c>
      <c r="AV225" s="62">
        <f t="shared" si="53"/>
        <v>20</v>
      </c>
      <c r="AW225" s="62" t="s">
        <v>819</v>
      </c>
      <c r="AX225" s="62"/>
      <c r="AY225" s="67">
        <f ca="1">IFERROR(TODAY()-VLOOKUP(H225,[4]IDEF!$A$6:$H$1602,8,FALSE),"S/D")</f>
        <v>1904</v>
      </c>
      <c r="AZ225" s="62" t="str">
        <f>IFERROR(VLOOKUP(H225,'[4]Control Producción'!$B$13:$L$406,11,FALSE),"S/C")</f>
        <v>A</v>
      </c>
      <c r="BA225" s="62" t="str">
        <f t="shared" si="54"/>
        <v>PB- 04</v>
      </c>
      <c r="BB225" s="62" t="str">
        <f>IFERROR(VLOOKUP(I225,[4]Referencias!$A$2:$Z$800,26,FALSE),"")</f>
        <v>Punta Barda</v>
      </c>
      <c r="BC225" s="62"/>
      <c r="BD225" s="125" t="str">
        <f t="shared" si="44"/>
        <v>PuB-107CY51W</v>
      </c>
    </row>
    <row r="226" spans="1:56" ht="15" customHeight="1" x14ac:dyDescent="0.25">
      <c r="A226" s="62" t="s">
        <v>601</v>
      </c>
      <c r="B226" s="63">
        <v>45261</v>
      </c>
      <c r="C226" s="62" t="s">
        <v>602</v>
      </c>
      <c r="D226" s="62" t="s">
        <v>603</v>
      </c>
      <c r="E226" s="62" t="str">
        <f>IFERROR(VLOOKUP(H226,[4]Referencias!$A$2:$F$671,6,FALSE),"")</f>
        <v>PB- 04</v>
      </c>
      <c r="F226" s="62">
        <f>IFERROR(VLOOKUP(I226,[4]Referencias!$A$2:$T$800,20,FALSE),"")</f>
        <v>222053</v>
      </c>
      <c r="G226" s="62" t="s">
        <v>604</v>
      </c>
      <c r="H226" s="62" t="s">
        <v>206</v>
      </c>
      <c r="I226" s="62" t="s">
        <v>206</v>
      </c>
      <c r="J226" s="62"/>
      <c r="K226" s="62" t="s">
        <v>605</v>
      </c>
      <c r="L226" s="62" t="str">
        <f>IFERROR(VLOOKUP(M226,[4]Referencias!$X$2:$Y$139,2,FALSE),"")</f>
        <v>Biocida</v>
      </c>
      <c r="M226" s="62" t="s">
        <v>68</v>
      </c>
      <c r="N226" s="62">
        <f>IFERROR(VLOOKUP(M226,[4]Referencias!$K$2:$L$138,2,FALSE),"")</f>
        <v>50600926</v>
      </c>
      <c r="O226" s="62">
        <f>IFERROR(VLOOKUP(I226,'[4]Control Producción'!$B$13:$L$408,4,FALSE),0)</f>
        <v>4.7</v>
      </c>
      <c r="P226" s="62">
        <f>IFERROR(VLOOKUP(I226,'[4]Control Producción'!$B$13:$L$408,5,FALSE),0)</f>
        <v>2.6080000000000001</v>
      </c>
      <c r="Q226" s="62">
        <f>IFERROR(VLOOKUP(I226,'[4]Control Producción'!$B$13:$L$408,7,FALSE),0)</f>
        <v>2.0920000000000001</v>
      </c>
      <c r="R226" s="62">
        <f>IFERROR(VLOOKUP(I226,'[4]Control Producción'!$B$13:$L$408,8,FALSE),0)</f>
        <v>2</v>
      </c>
      <c r="S226" s="62">
        <f t="shared" si="46"/>
        <v>20</v>
      </c>
      <c r="T226" s="62">
        <v>390</v>
      </c>
      <c r="U226" s="62" t="s">
        <v>815</v>
      </c>
      <c r="V226" s="62" t="s">
        <v>821</v>
      </c>
      <c r="W226" s="62">
        <f t="shared" si="47"/>
        <v>2</v>
      </c>
      <c r="X226" s="62">
        <f>+_xlfn.IFS(BC226="p",0,AL226="Continua",'CM 4600011377 (Producto)'!$H$13,AL226="Batch",VLOOKUP(BD226,'BATCH Total'!$K$2:$M$600,3,FALSE))</f>
        <v>2</v>
      </c>
      <c r="Y226" s="62">
        <f t="shared" si="48"/>
        <v>40</v>
      </c>
      <c r="Z226" s="64">
        <f>+IFERROR(IF(BC226="P",0,IF(V226="continua",VLOOKUP(BD226,'KPI Aplicaciones'!$A$9:$H$177,6,FALSE),S226*X226)),0)</f>
        <v>40</v>
      </c>
      <c r="AA226" s="64">
        <f t="shared" si="45"/>
        <v>40</v>
      </c>
      <c r="AB226" s="65">
        <v>44567</v>
      </c>
      <c r="AC226" s="62" t="s">
        <v>608</v>
      </c>
      <c r="AD226" s="65">
        <v>44540</v>
      </c>
      <c r="AE226" s="62" t="s">
        <v>842</v>
      </c>
      <c r="AF226" s="62" t="s">
        <v>609</v>
      </c>
      <c r="AG226" s="62"/>
      <c r="AH226" s="62"/>
      <c r="AI226" s="62"/>
      <c r="AJ226" s="62"/>
      <c r="AK226" s="62" t="str">
        <f>IFERROR(VLOOKUP(I226,'[4]Control Producción'!$B$13:$K$406,10,FALSE),"")</f>
        <v>Cavidad Progresiva</v>
      </c>
      <c r="AL226" s="62" t="str">
        <f t="shared" si="55"/>
        <v>Batch</v>
      </c>
      <c r="AM226" s="62" t="s">
        <v>818</v>
      </c>
      <c r="AN226" s="62" t="s">
        <v>817</v>
      </c>
      <c r="AO226" s="62">
        <f>_xlfn.IFS(L226="Inhibidor de corrosión",T226*Q226/1000,L226="Inhibidor de incrustaciones",T226*Q226/1000,L226="Biocida",T226*Q226/1000,L226="Inhibidor de corrosión/incrustaciones",T226*Q226/1000,L226="Inhibidor de parafinas y asfaltenos",T226*P226/1000,L226="Inhibidor de parafinas",T226*P226/1000,L226="Inhibidor de asfaltenos",T226*P226/1000,L226="Reductor de fricción",T226*P226/1000,L226="Encapsulado",0,L226="Inhibidor de hidratos",VLOOKUP(I226,[4]Intermedia!$B$485:$E$502,4,FALSE),L226="Secuestrante de sulfhídrico",VLOOKUP(I226,[4]Intermedia!$B$485:$E$502,4,FALSE))</f>
        <v>0.81588000000000005</v>
      </c>
      <c r="AP226" s="62">
        <f t="shared" si="49"/>
        <v>12.24</v>
      </c>
      <c r="AQ226" s="62">
        <f t="shared" si="50"/>
        <v>20</v>
      </c>
      <c r="AR226" s="62">
        <f t="shared" si="51"/>
        <v>20</v>
      </c>
      <c r="AS226" s="66">
        <v>1</v>
      </c>
      <c r="AT226" s="62" cm="1">
        <f t="array" ref="AT226">IFERROR(ROUND(IF(AL226="Continua",AO226*_xlfn.IFS(AS226=100%,1,AS226=20%,5,AS226=50%,2),IF(AL226="Batch",IF(AM226="M",30,IF(AM226="Q",15,7))*AO226)),0),"")</f>
        <v>12</v>
      </c>
      <c r="AU226" s="62">
        <f t="shared" si="52"/>
        <v>20</v>
      </c>
      <c r="AV226" s="62">
        <f t="shared" si="53"/>
        <v>20</v>
      </c>
      <c r="AW226" s="62" t="s">
        <v>819</v>
      </c>
      <c r="AX226" s="62"/>
      <c r="AY226" s="67">
        <f ca="1">IFERROR(TODAY()-VLOOKUP(H226,[4]IDEF!$A$6:$H$1602,8,FALSE),"S/D")</f>
        <v>1904</v>
      </c>
      <c r="AZ226" s="62" t="str">
        <f>IFERROR(VLOOKUP(H226,'[4]Control Producción'!$B$13:$L$406,11,FALSE),"S/C")</f>
        <v>A</v>
      </c>
      <c r="BA226" s="62" t="str">
        <f t="shared" si="54"/>
        <v>PB- 04</v>
      </c>
      <c r="BB226" s="62" t="str">
        <f>IFERROR(VLOOKUP(I226,[4]Referencias!$A$2:$Z$800,26,FALSE),"")</f>
        <v>Punta Barda</v>
      </c>
      <c r="BC226" s="62"/>
      <c r="BD226" s="125" t="str">
        <f t="shared" si="44"/>
        <v>PuB-107BX960</v>
      </c>
    </row>
    <row r="227" spans="1:56" ht="15" customHeight="1" x14ac:dyDescent="0.25">
      <c r="A227" s="62" t="s">
        <v>601</v>
      </c>
      <c r="B227" s="63">
        <v>45261</v>
      </c>
      <c r="C227" s="62" t="s">
        <v>602</v>
      </c>
      <c r="D227" s="62" t="s">
        <v>603</v>
      </c>
      <c r="E227" s="62" t="str">
        <f>IFERROR(VLOOKUP(H227,[4]Referencias!$A$2:$F$671,6,FALSE),"")</f>
        <v>PB- 03</v>
      </c>
      <c r="F227" s="62">
        <f>IFERROR(VLOOKUP(I227,[4]Referencias!$A$2:$T$800,20,FALSE),"")</f>
        <v>222053</v>
      </c>
      <c r="G227" s="62" t="s">
        <v>604</v>
      </c>
      <c r="H227" s="62" t="s">
        <v>189</v>
      </c>
      <c r="I227" s="62" t="s">
        <v>189</v>
      </c>
      <c r="J227" s="62"/>
      <c r="K227" s="62" t="s">
        <v>605</v>
      </c>
      <c r="L227" s="62" t="str">
        <f>IFERROR(VLOOKUP(M227,[4]Referencias!$X$2:$Y$139,2,FALSE),"")</f>
        <v>Inhibidor de corrosión</v>
      </c>
      <c r="M227" s="62" t="s">
        <v>59</v>
      </c>
      <c r="N227" s="62">
        <f>IFERROR(VLOOKUP(M227,[4]Referencias!$K$2:$L$138,2,FALSE),"")</f>
        <v>1000232729</v>
      </c>
      <c r="O227" s="62">
        <f>IFERROR(VLOOKUP(I227,'[4]Control Producción'!$B$13:$L$408,4,FALSE),0)</f>
        <v>124.9</v>
      </c>
      <c r="P227" s="62">
        <f>IFERROR(VLOOKUP(I227,'[4]Control Producción'!$B$13:$L$408,5,FALSE),0)</f>
        <v>3.8719999999999999</v>
      </c>
      <c r="Q227" s="62">
        <f>IFERROR(VLOOKUP(I227,'[4]Control Producción'!$B$13:$L$408,7,FALSE),0)</f>
        <v>121.02800000000001</v>
      </c>
      <c r="R227" s="62">
        <f>IFERROR(VLOOKUP(I227,'[4]Control Producción'!$B$13:$L$408,8,FALSE),0)</f>
        <v>10</v>
      </c>
      <c r="S227" s="62">
        <f t="shared" si="46"/>
        <v>27.23</v>
      </c>
      <c r="T227" s="62">
        <v>15</v>
      </c>
      <c r="U227" s="62" t="s">
        <v>815</v>
      </c>
      <c r="V227" s="62" t="s">
        <v>821</v>
      </c>
      <c r="W227" s="62">
        <f t="shared" si="47"/>
        <v>2</v>
      </c>
      <c r="X227" s="62">
        <f>+_xlfn.IFS(BC227="p",0,AL227="Continua",'CM 4600011377 (Producto)'!$H$13,AL227="Batch",VLOOKUP(BD227,'BATCH Total'!$K$2:$M$600,3,FALSE))</f>
        <v>2</v>
      </c>
      <c r="Y227" s="62">
        <f t="shared" si="48"/>
        <v>54.46</v>
      </c>
      <c r="Z227" s="64">
        <f>+IFERROR(IF(BC227="P",0,IF(V227="continua",VLOOKUP(BD227,'KPI Aplicaciones'!$A$9:$H$177,6,FALSE),S227*X227)),0)</f>
        <v>54.46</v>
      </c>
      <c r="AA227" s="64">
        <f t="shared" si="45"/>
        <v>54.46</v>
      </c>
      <c r="AB227" s="65">
        <v>41117</v>
      </c>
      <c r="AC227" s="62" t="s">
        <v>608</v>
      </c>
      <c r="AD227" s="65">
        <v>43623</v>
      </c>
      <c r="AE227" s="62" t="s">
        <v>843</v>
      </c>
      <c r="AF227" s="62" t="s">
        <v>609</v>
      </c>
      <c r="AG227" s="62"/>
      <c r="AH227" s="62"/>
      <c r="AI227" s="62"/>
      <c r="AJ227" s="62"/>
      <c r="AK227" s="62" t="str">
        <f>IFERROR(VLOOKUP(I227,'[4]Control Producción'!$B$13:$K$406,10,FALSE),"")</f>
        <v>Bombeo Mecánico</v>
      </c>
      <c r="AL227" s="62" t="str">
        <f t="shared" si="55"/>
        <v>Batch</v>
      </c>
      <c r="AM227" s="62" t="s">
        <v>818</v>
      </c>
      <c r="AN227" s="62" t="s">
        <v>817</v>
      </c>
      <c r="AO227" s="62">
        <f>_xlfn.IFS(L227="Inhibidor de corrosión",T227*Q227/1000,L227="Inhibidor de incrustaciones",T227*Q227/1000,L227="Biocida",T227*Q227/1000,L227="Inhibidor de corrosión/incrustaciones",T227*Q227/1000,L227="Inhibidor de parafinas y asfaltenos",T227*P227/1000,L227="Inhibidor de parafinas",T227*P227/1000,L227="Inhibidor de asfaltenos",T227*P227/1000,L227="Reductor de fricción",T227*P227/1000,L227="Encapsulado",0,L227="Inhibidor de hidratos",VLOOKUP(I227,[4]Intermedia!$B$485:$E$502,4,FALSE),L227="Secuestrante de sulfhídrico",VLOOKUP(I227,[4]Intermedia!$B$485:$E$502,4,FALSE))</f>
        <v>1.81542</v>
      </c>
      <c r="AP227" s="62">
        <f t="shared" si="49"/>
        <v>27.23</v>
      </c>
      <c r="AQ227" s="62">
        <f t="shared" si="50"/>
        <v>27.23</v>
      </c>
      <c r="AR227" s="62">
        <f t="shared" si="51"/>
        <v>27.23</v>
      </c>
      <c r="AS227" s="66">
        <v>1</v>
      </c>
      <c r="AT227" s="62" cm="1">
        <f t="array" ref="AT227">IFERROR(ROUND(IF(AL227="Continua",AO227*_xlfn.IFS(AS227=100%,1,AS227=20%,5,AS227=50%,2),IF(AL227="Batch",IF(AM227="M",30,IF(AM227="Q",15,7))*AO227)),0),"")</f>
        <v>27</v>
      </c>
      <c r="AU227" s="62">
        <f t="shared" si="52"/>
        <v>27</v>
      </c>
      <c r="AV227" s="62">
        <f t="shared" si="53"/>
        <v>27</v>
      </c>
      <c r="AW227" s="62" t="s">
        <v>819</v>
      </c>
      <c r="AX227" s="62"/>
      <c r="AY227" s="67">
        <f ca="1">IFERROR(TODAY()-VLOOKUP(H227,[4]IDEF!$A$6:$H$1602,8,FALSE),"S/D")</f>
        <v>2569</v>
      </c>
      <c r="AZ227" s="62" t="str">
        <f>IFERROR(VLOOKUP(H227,'[4]Control Producción'!$B$13:$L$406,11,FALSE),"S/C")</f>
        <v>B</v>
      </c>
      <c r="BA227" s="62" t="str">
        <f t="shared" si="54"/>
        <v>PB- 03</v>
      </c>
      <c r="BB227" s="62" t="str">
        <f>IFERROR(VLOOKUP(I227,[4]Referencias!$A$2:$Z$800,26,FALSE),"")</f>
        <v>Punta Barda</v>
      </c>
      <c r="BC227" s="62"/>
      <c r="BD227" s="125" t="str">
        <f t="shared" si="44"/>
        <v>PuB-27CY51W</v>
      </c>
    </row>
    <row r="228" spans="1:56" ht="15" customHeight="1" x14ac:dyDescent="0.25">
      <c r="A228" s="62" t="s">
        <v>601</v>
      </c>
      <c r="B228" s="63">
        <v>45261</v>
      </c>
      <c r="C228" s="62" t="s">
        <v>602</v>
      </c>
      <c r="D228" s="62" t="s">
        <v>603</v>
      </c>
      <c r="E228" s="62" t="str">
        <f>IFERROR(VLOOKUP(H228,[4]Referencias!$A$2:$F$671,6,FALSE),"")</f>
        <v>PB- 03</v>
      </c>
      <c r="F228" s="62">
        <f>IFERROR(VLOOKUP(I228,[4]Referencias!$A$2:$T$800,20,FALSE),"")</f>
        <v>222053</v>
      </c>
      <c r="G228" s="62" t="s">
        <v>604</v>
      </c>
      <c r="H228" s="62" t="s">
        <v>190</v>
      </c>
      <c r="I228" s="62" t="s">
        <v>190</v>
      </c>
      <c r="J228" s="62"/>
      <c r="K228" s="62" t="s">
        <v>605</v>
      </c>
      <c r="L228" s="62" t="str">
        <f>IFERROR(VLOOKUP(M228,[4]Referencias!$X$2:$Y$139,2,FALSE),"")</f>
        <v>Inhibidor de corrosión</v>
      </c>
      <c r="M228" s="62" t="s">
        <v>59</v>
      </c>
      <c r="N228" s="62">
        <f>IFERROR(VLOOKUP(M228,[4]Referencias!$K$2:$L$138,2,FALSE),"")</f>
        <v>1000232729</v>
      </c>
      <c r="O228" s="62">
        <f>IFERROR(VLOOKUP(I228,'[4]Control Producción'!$B$13:$L$408,4,FALSE),0)</f>
        <v>136.1</v>
      </c>
      <c r="P228" s="62">
        <f>IFERROR(VLOOKUP(I228,'[4]Control Producción'!$B$13:$L$408,5,FALSE),0)</f>
        <v>3.4710000000000001</v>
      </c>
      <c r="Q228" s="62">
        <f>IFERROR(VLOOKUP(I228,'[4]Control Producción'!$B$13:$L$408,7,FALSE),0)</f>
        <v>132.62899999999999</v>
      </c>
      <c r="R228" s="62">
        <f>IFERROR(VLOOKUP(I228,'[4]Control Producción'!$B$13:$L$408,8,FALSE),0)</f>
        <v>10</v>
      </c>
      <c r="S228" s="62">
        <f t="shared" si="46"/>
        <v>79.58</v>
      </c>
      <c r="T228" s="62">
        <v>40</v>
      </c>
      <c r="U228" s="62" t="s">
        <v>815</v>
      </c>
      <c r="V228" s="62" t="s">
        <v>821</v>
      </c>
      <c r="W228" s="62">
        <f t="shared" si="47"/>
        <v>2</v>
      </c>
      <c r="X228" s="62">
        <f>+_xlfn.IFS(BC228="p",0,AL228="Continua",'CM 4600011377 (Producto)'!$H$13,AL228="Batch",VLOOKUP(BD228,'BATCH Total'!$K$2:$M$600,3,FALSE))</f>
        <v>2</v>
      </c>
      <c r="Y228" s="62">
        <f t="shared" si="48"/>
        <v>159.16</v>
      </c>
      <c r="Z228" s="64">
        <f>+IFERROR(IF(BC228="P",0,IF(V228="continua",VLOOKUP(BD228,'KPI Aplicaciones'!$A$9:$H$177,6,FALSE),S228*X228)),0)</f>
        <v>159.16</v>
      </c>
      <c r="AA228" s="64">
        <f t="shared" si="45"/>
        <v>159.16</v>
      </c>
      <c r="AB228" s="65">
        <v>41641</v>
      </c>
      <c r="AC228" s="62" t="s">
        <v>608</v>
      </c>
      <c r="AD228" s="65">
        <v>44012</v>
      </c>
      <c r="AE228" s="62" t="s">
        <v>613</v>
      </c>
      <c r="AF228" s="62" t="s">
        <v>609</v>
      </c>
      <c r="AG228" s="62"/>
      <c r="AH228" s="62"/>
      <c r="AI228" s="62"/>
      <c r="AJ228" s="62"/>
      <c r="AK228" s="62" t="str">
        <f>IFERROR(VLOOKUP(I228,'[4]Control Producción'!$B$13:$K$406,10,FALSE),"")</f>
        <v>Cavidad Progresiva</v>
      </c>
      <c r="AL228" s="62" t="str">
        <f t="shared" si="55"/>
        <v>Batch</v>
      </c>
      <c r="AM228" s="62" t="s">
        <v>818</v>
      </c>
      <c r="AN228" s="62" t="s">
        <v>817</v>
      </c>
      <c r="AO228" s="62">
        <f>_xlfn.IFS(L228="Inhibidor de corrosión",T228*Q228/1000,L228="Inhibidor de incrustaciones",T228*Q228/1000,L228="Biocida",T228*Q228/1000,L228="Inhibidor de corrosión/incrustaciones",T228*Q228/1000,L228="Inhibidor de parafinas y asfaltenos",T228*P228/1000,L228="Inhibidor de parafinas",T228*P228/1000,L228="Inhibidor de asfaltenos",T228*P228/1000,L228="Reductor de fricción",T228*P228/1000,L228="Encapsulado",0,L228="Inhibidor de hidratos",VLOOKUP(I228,[4]Intermedia!$B$485:$E$502,4,FALSE),L228="Secuestrante de sulfhídrico",VLOOKUP(I228,[4]Intermedia!$B$485:$E$502,4,FALSE))</f>
        <v>5.3051599999999999</v>
      </c>
      <c r="AP228" s="62">
        <f t="shared" si="49"/>
        <v>79.58</v>
      </c>
      <c r="AQ228" s="62">
        <f t="shared" si="50"/>
        <v>79.58</v>
      </c>
      <c r="AR228" s="62">
        <f t="shared" si="51"/>
        <v>79.58</v>
      </c>
      <c r="AS228" s="66">
        <v>1</v>
      </c>
      <c r="AT228" s="62" cm="1">
        <f t="array" ref="AT228">IFERROR(ROUND(IF(AL228="Continua",AO228*_xlfn.IFS(AS228=100%,1,AS228=20%,5,AS228=50%,2),IF(AL228="Batch",IF(AM228="M",30,IF(AM228="Q",15,7))*AO228)),0),"")</f>
        <v>80</v>
      </c>
      <c r="AU228" s="62">
        <f t="shared" si="52"/>
        <v>80</v>
      </c>
      <c r="AV228" s="62">
        <f t="shared" si="53"/>
        <v>80</v>
      </c>
      <c r="AW228" s="62" t="s">
        <v>819</v>
      </c>
      <c r="AX228" s="62"/>
      <c r="AY228" s="67" t="str">
        <f ca="1">IFERROR(TODAY()-VLOOKUP(H228,[4]IDEF!$A$6:$H$1602,8,FALSE),"S/D")</f>
        <v>S/D</v>
      </c>
      <c r="AZ228" s="62" t="str">
        <f>IFERROR(VLOOKUP(H228,'[4]Control Producción'!$B$13:$L$406,11,FALSE),"S/C")</f>
        <v>B</v>
      </c>
      <c r="BA228" s="62" t="str">
        <f t="shared" si="54"/>
        <v>PB- 03</v>
      </c>
      <c r="BB228" s="62" t="str">
        <f>IFERROR(VLOOKUP(I228,[4]Referencias!$A$2:$Z$800,26,FALSE),"")</f>
        <v>Punta Barda</v>
      </c>
      <c r="BC228" s="62"/>
      <c r="BD228" s="125" t="str">
        <f t="shared" si="44"/>
        <v>PuB-42CY51W</v>
      </c>
    </row>
    <row r="229" spans="1:56" ht="15" customHeight="1" x14ac:dyDescent="0.25">
      <c r="A229" s="62" t="s">
        <v>601</v>
      </c>
      <c r="B229" s="63">
        <v>45261</v>
      </c>
      <c r="C229" s="62" t="s">
        <v>602</v>
      </c>
      <c r="D229" s="62" t="s">
        <v>603</v>
      </c>
      <c r="E229" s="62" t="str">
        <f>IFERROR(VLOOKUP(H229,[4]Referencias!$A$2:$F$671,6,FALSE),"")</f>
        <v>PB- 03</v>
      </c>
      <c r="F229" s="62">
        <f>IFERROR(VLOOKUP(I229,[4]Referencias!$A$2:$T$800,20,FALSE),"")</f>
        <v>222053</v>
      </c>
      <c r="G229" s="62" t="s">
        <v>604</v>
      </c>
      <c r="H229" s="62" t="s">
        <v>191</v>
      </c>
      <c r="I229" s="62" t="s">
        <v>191</v>
      </c>
      <c r="J229" s="62"/>
      <c r="K229" s="62" t="s">
        <v>605</v>
      </c>
      <c r="L229" s="62" t="str">
        <f>IFERROR(VLOOKUP(M229,[4]Referencias!$X$2:$Y$139,2,FALSE),"")</f>
        <v>Inhibidor de corrosión</v>
      </c>
      <c r="M229" s="62" t="s">
        <v>59</v>
      </c>
      <c r="N229" s="62">
        <f>IFERROR(VLOOKUP(M229,[4]Referencias!$K$2:$L$138,2,FALSE),"")</f>
        <v>1000232729</v>
      </c>
      <c r="O229" s="62">
        <f>IFERROR(VLOOKUP(I229,'[4]Control Producción'!$B$13:$L$408,4,FALSE),0)</f>
        <v>147</v>
      </c>
      <c r="P229" s="62">
        <f>IFERROR(VLOOKUP(I229,'[4]Control Producción'!$B$13:$L$408,5,FALSE),0)</f>
        <v>7.35</v>
      </c>
      <c r="Q229" s="62">
        <f>IFERROR(VLOOKUP(I229,'[4]Control Producción'!$B$13:$L$408,7,FALSE),0)</f>
        <v>139.65</v>
      </c>
      <c r="R229" s="62">
        <f>IFERROR(VLOOKUP(I229,'[4]Control Producción'!$B$13:$L$408,8,FALSE),0)</f>
        <v>10</v>
      </c>
      <c r="S229" s="62">
        <f t="shared" si="46"/>
        <v>62.84</v>
      </c>
      <c r="T229" s="62">
        <v>30</v>
      </c>
      <c r="U229" s="62" t="s">
        <v>815</v>
      </c>
      <c r="V229" s="62" t="s">
        <v>821</v>
      </c>
      <c r="W229" s="62">
        <f t="shared" si="47"/>
        <v>2</v>
      </c>
      <c r="X229" s="62">
        <f>+_xlfn.IFS(BC229="p",0,AL229="Continua",'CM 4600011377 (Producto)'!$H$13,AL229="Batch",VLOOKUP(BD229,'BATCH Total'!$K$2:$M$600,3,FALSE))</f>
        <v>2</v>
      </c>
      <c r="Y229" s="62">
        <f t="shared" si="48"/>
        <v>125.68</v>
      </c>
      <c r="Z229" s="64">
        <f>+IFERROR(IF(BC229="P",0,IF(V229="continua",VLOOKUP(BD229,'KPI Aplicaciones'!$A$9:$H$177,6,FALSE),S229*X229)),0)</f>
        <v>125.68</v>
      </c>
      <c r="AA229" s="64">
        <f t="shared" si="45"/>
        <v>125.68</v>
      </c>
      <c r="AB229" s="65">
        <v>42964</v>
      </c>
      <c r="AC229" s="62" t="s">
        <v>608</v>
      </c>
      <c r="AD229" s="65">
        <v>43523</v>
      </c>
      <c r="AE229" s="62" t="s">
        <v>844</v>
      </c>
      <c r="AF229" s="62" t="s">
        <v>609</v>
      </c>
      <c r="AG229" s="62"/>
      <c r="AH229" s="62"/>
      <c r="AI229" s="62"/>
      <c r="AJ229" s="62"/>
      <c r="AK229" s="62" t="str">
        <f>IFERROR(VLOOKUP(I229,'[4]Control Producción'!$B$13:$K$406,10,FALSE),"")</f>
        <v>Cavidad Progresiva</v>
      </c>
      <c r="AL229" s="62" t="str">
        <f t="shared" si="55"/>
        <v>Batch</v>
      </c>
      <c r="AM229" s="62" t="s">
        <v>818</v>
      </c>
      <c r="AN229" s="62" t="s">
        <v>817</v>
      </c>
      <c r="AO229" s="62">
        <f>_xlfn.IFS(L229="Inhibidor de corrosión",T229*Q229/1000,L229="Inhibidor de incrustaciones",T229*Q229/1000,L229="Biocida",T229*Q229/1000,L229="Inhibidor de corrosión/incrustaciones",T229*Q229/1000,L229="Inhibidor de parafinas y asfaltenos",T229*P229/1000,L229="Inhibidor de parafinas",T229*P229/1000,L229="Inhibidor de asfaltenos",T229*P229/1000,L229="Reductor de fricción",T229*P229/1000,L229="Encapsulado",0,L229="Inhibidor de hidratos",VLOOKUP(I229,[4]Intermedia!$B$485:$E$502,4,FALSE),L229="Secuestrante de sulfhídrico",VLOOKUP(I229,[4]Intermedia!$B$485:$E$502,4,FALSE))</f>
        <v>4.1894999999999998</v>
      </c>
      <c r="AP229" s="62">
        <f t="shared" si="49"/>
        <v>62.84</v>
      </c>
      <c r="AQ229" s="62">
        <f t="shared" si="50"/>
        <v>62.84</v>
      </c>
      <c r="AR229" s="62">
        <f t="shared" si="51"/>
        <v>62.84</v>
      </c>
      <c r="AS229" s="66">
        <v>1</v>
      </c>
      <c r="AT229" s="62" cm="1">
        <f t="array" ref="AT229">IFERROR(ROUND(IF(AL229="Continua",AO229*_xlfn.IFS(AS229=100%,1,AS229=20%,5,AS229=50%,2),IF(AL229="Batch",IF(AM229="M",30,IF(AM229="Q",15,7))*AO229)),0),"")</f>
        <v>63</v>
      </c>
      <c r="AU229" s="62">
        <f t="shared" si="52"/>
        <v>63</v>
      </c>
      <c r="AV229" s="62">
        <f t="shared" si="53"/>
        <v>63</v>
      </c>
      <c r="AW229" s="62" t="s">
        <v>819</v>
      </c>
      <c r="AX229" s="62"/>
      <c r="AY229" s="67">
        <f ca="1">IFERROR(TODAY()-VLOOKUP(H229,[4]IDEF!$A$6:$H$1602,8,FALSE),"S/D")</f>
        <v>1766</v>
      </c>
      <c r="AZ229" s="62" t="str">
        <f>IFERROR(VLOOKUP(H229,'[4]Control Producción'!$B$13:$L$406,11,FALSE),"S/C")</f>
        <v>A</v>
      </c>
      <c r="BA229" s="62" t="str">
        <f t="shared" si="54"/>
        <v>PB- 03</v>
      </c>
      <c r="BB229" s="62" t="str">
        <f>IFERROR(VLOOKUP(I229,[4]Referencias!$A$2:$Z$800,26,FALSE),"")</f>
        <v>Punta Barda</v>
      </c>
      <c r="BC229" s="62"/>
      <c r="BD229" s="125" t="str">
        <f t="shared" si="44"/>
        <v>PuB-52CY51W</v>
      </c>
    </row>
    <row r="230" spans="1:56" ht="15" customHeight="1" x14ac:dyDescent="0.25">
      <c r="A230" s="62" t="s">
        <v>601</v>
      </c>
      <c r="B230" s="63">
        <v>45261</v>
      </c>
      <c r="C230" s="62" t="s">
        <v>602</v>
      </c>
      <c r="D230" s="62" t="s">
        <v>603</v>
      </c>
      <c r="E230" s="62" t="str">
        <f>IFERROR(VLOOKUP(H230,[4]Referencias!$A$2:$F$671,6,FALSE),"")</f>
        <v>PB- 03</v>
      </c>
      <c r="F230" s="62">
        <f>IFERROR(VLOOKUP(I230,[4]Referencias!$A$2:$T$800,20,FALSE),"")</f>
        <v>222053</v>
      </c>
      <c r="G230" s="62" t="s">
        <v>604</v>
      </c>
      <c r="H230" s="62" t="s">
        <v>192</v>
      </c>
      <c r="I230" s="62" t="s">
        <v>192</v>
      </c>
      <c r="J230" s="62"/>
      <c r="K230" s="62" t="s">
        <v>605</v>
      </c>
      <c r="L230" s="62" t="str">
        <f>IFERROR(VLOOKUP(M230,[4]Referencias!$X$2:$Y$139,2,FALSE),"")</f>
        <v>Biocida</v>
      </c>
      <c r="M230" s="62" t="s">
        <v>68</v>
      </c>
      <c r="N230" s="62">
        <f>IFERROR(VLOOKUP(M230,[4]Referencias!$K$2:$L$138,2,FALSE),"")</f>
        <v>50600926</v>
      </c>
      <c r="O230" s="62">
        <f>IFERROR(VLOOKUP(I230,'[4]Control Producción'!$B$13:$L$408,4,FALSE),0)</f>
        <v>55</v>
      </c>
      <c r="P230" s="62">
        <f>IFERROR(VLOOKUP(I230,'[4]Control Producción'!$B$13:$L$408,5,FALSE),0)</f>
        <v>7.7</v>
      </c>
      <c r="Q230" s="62">
        <f>IFERROR(VLOOKUP(I230,'[4]Control Producción'!$B$13:$L$408,7,FALSE),0)</f>
        <v>47.3</v>
      </c>
      <c r="R230" s="62">
        <f>IFERROR(VLOOKUP(I230,'[4]Control Producción'!$B$13:$L$408,8,FALSE),0)</f>
        <v>10</v>
      </c>
      <c r="S230" s="62">
        <f t="shared" si="46"/>
        <v>31.93</v>
      </c>
      <c r="T230" s="62">
        <v>45</v>
      </c>
      <c r="U230" s="62" t="s">
        <v>815</v>
      </c>
      <c r="V230" s="62" t="s">
        <v>821</v>
      </c>
      <c r="W230" s="62">
        <f t="shared" si="47"/>
        <v>2</v>
      </c>
      <c r="X230" s="62">
        <f>+_xlfn.IFS(BC230="p",0,AL230="Continua",'CM 4600011377 (Producto)'!$H$13,AL230="Batch",VLOOKUP(BD230,'BATCH Total'!$K$2:$M$600,3,FALSE))</f>
        <v>2</v>
      </c>
      <c r="Y230" s="62">
        <f t="shared" si="48"/>
        <v>63.86</v>
      </c>
      <c r="Z230" s="64">
        <f>+IFERROR(IF(BC230="P",0,IF(V230="continua",VLOOKUP(BD230,'KPI Aplicaciones'!$A$9:$H$177,6,FALSE),S230*X230)),0)</f>
        <v>63.86</v>
      </c>
      <c r="AA230" s="64">
        <f t="shared" si="45"/>
        <v>63.86</v>
      </c>
      <c r="AB230" s="65">
        <v>44876</v>
      </c>
      <c r="AC230" s="62" t="s">
        <v>608</v>
      </c>
      <c r="AD230" s="65">
        <v>44867</v>
      </c>
      <c r="AE230" s="62" t="s">
        <v>845</v>
      </c>
      <c r="AF230" s="62" t="s">
        <v>609</v>
      </c>
      <c r="AG230" s="62"/>
      <c r="AH230" s="62"/>
      <c r="AI230" s="62"/>
      <c r="AJ230" s="62"/>
      <c r="AK230" s="62" t="str">
        <f>IFERROR(VLOOKUP(I230,'[4]Control Producción'!$B$13:$K$406,10,FALSE),"")</f>
        <v>Cavidad Progresiva</v>
      </c>
      <c r="AL230" s="62" t="str">
        <f t="shared" si="55"/>
        <v>Batch</v>
      </c>
      <c r="AM230" s="62" t="s">
        <v>818</v>
      </c>
      <c r="AN230" s="62" t="s">
        <v>817</v>
      </c>
      <c r="AO230" s="62">
        <f>_xlfn.IFS(L230="Inhibidor de corrosión",T230*Q230/1000,L230="Inhibidor de incrustaciones",T230*Q230/1000,L230="Biocida",T230*Q230/1000,L230="Inhibidor de corrosión/incrustaciones",T230*Q230/1000,L230="Inhibidor de parafinas y asfaltenos",T230*P230/1000,L230="Inhibidor de parafinas",T230*P230/1000,L230="Inhibidor de asfaltenos",T230*P230/1000,L230="Reductor de fricción",T230*P230/1000,L230="Encapsulado",0,L230="Inhibidor de hidratos",VLOOKUP(I230,[4]Intermedia!$B$485:$E$502,4,FALSE),L230="Secuestrante de sulfhídrico",VLOOKUP(I230,[4]Intermedia!$B$485:$E$502,4,FALSE))</f>
        <v>2.1284999999999998</v>
      </c>
      <c r="AP230" s="62">
        <f t="shared" si="49"/>
        <v>31.93</v>
      </c>
      <c r="AQ230" s="62">
        <f t="shared" si="50"/>
        <v>31.93</v>
      </c>
      <c r="AR230" s="62">
        <f t="shared" si="51"/>
        <v>31.93</v>
      </c>
      <c r="AS230" s="66">
        <v>1</v>
      </c>
      <c r="AT230" s="62" cm="1">
        <f t="array" ref="AT230">IFERROR(ROUND(IF(AL230="Continua",AO230*_xlfn.IFS(AS230=100%,1,AS230=20%,5,AS230=50%,2),IF(AL230="Batch",IF(AM230="M",30,IF(AM230="Q",15,7))*AO230)),0),"")</f>
        <v>32</v>
      </c>
      <c r="AU230" s="62">
        <f t="shared" si="52"/>
        <v>32</v>
      </c>
      <c r="AV230" s="62">
        <f t="shared" si="53"/>
        <v>32</v>
      </c>
      <c r="AW230" s="62" t="s">
        <v>819</v>
      </c>
      <c r="AX230" s="62"/>
      <c r="AY230" s="67">
        <f ca="1">IFERROR(TODAY()-VLOOKUP(H230,[4]IDEF!$A$6:$H$1602,8,FALSE),"S/D")</f>
        <v>1485</v>
      </c>
      <c r="AZ230" s="62" t="str">
        <f>IFERROR(VLOOKUP(H230,'[4]Control Producción'!$B$13:$L$406,11,FALSE),"S/C")</f>
        <v>A</v>
      </c>
      <c r="BA230" s="62" t="str">
        <f t="shared" si="54"/>
        <v>PB- 03</v>
      </c>
      <c r="BB230" s="62" t="str">
        <f>IFERROR(VLOOKUP(I230,[4]Referencias!$A$2:$Z$800,26,FALSE),"")</f>
        <v>Punta Barda</v>
      </c>
      <c r="BC230" s="62"/>
      <c r="BD230" s="125" t="str">
        <f t="shared" si="44"/>
        <v>PuB-68BX960</v>
      </c>
    </row>
    <row r="231" spans="1:56" ht="15" customHeight="1" x14ac:dyDescent="0.25">
      <c r="A231" s="62" t="s">
        <v>601</v>
      </c>
      <c r="B231" s="63">
        <v>45261</v>
      </c>
      <c r="C231" s="62" t="s">
        <v>602</v>
      </c>
      <c r="D231" s="62" t="s">
        <v>603</v>
      </c>
      <c r="E231" s="62" t="str">
        <f>IFERROR(VLOOKUP(H231,[4]Referencias!$A$2:$F$671,6,FALSE),"")</f>
        <v>PB- 03</v>
      </c>
      <c r="F231" s="62">
        <f>IFERROR(VLOOKUP(I231,[4]Referencias!$A$2:$T$800,20,FALSE),"")</f>
        <v>222053</v>
      </c>
      <c r="G231" s="62" t="s">
        <v>604</v>
      </c>
      <c r="H231" s="62" t="s">
        <v>192</v>
      </c>
      <c r="I231" s="62" t="s">
        <v>192</v>
      </c>
      <c r="J231" s="62"/>
      <c r="K231" s="62" t="s">
        <v>605</v>
      </c>
      <c r="L231" s="62" t="str">
        <f>IFERROR(VLOOKUP(M231,[4]Referencias!$X$2:$Y$139,2,FALSE),"")</f>
        <v>Inhibidor de corrosión</v>
      </c>
      <c r="M231" s="62" t="s">
        <v>59</v>
      </c>
      <c r="N231" s="62">
        <f>IFERROR(VLOOKUP(M231,[4]Referencias!$K$2:$L$138,2,FALSE),"")</f>
        <v>1000232729</v>
      </c>
      <c r="O231" s="62">
        <f>IFERROR(VLOOKUP(I231,'[4]Control Producción'!$B$13:$L$408,4,FALSE),0)</f>
        <v>55</v>
      </c>
      <c r="P231" s="62">
        <f>IFERROR(VLOOKUP(I231,'[4]Control Producción'!$B$13:$L$408,5,FALSE),0)</f>
        <v>7.7</v>
      </c>
      <c r="Q231" s="62">
        <f>IFERROR(VLOOKUP(I231,'[4]Control Producción'!$B$13:$L$408,7,FALSE),0)</f>
        <v>47.3</v>
      </c>
      <c r="R231" s="62">
        <f>IFERROR(VLOOKUP(I231,'[4]Control Producción'!$B$13:$L$408,8,FALSE),0)</f>
        <v>10</v>
      </c>
      <c r="S231" s="62">
        <f t="shared" si="46"/>
        <v>31.93</v>
      </c>
      <c r="T231" s="62">
        <v>45</v>
      </c>
      <c r="U231" s="62" t="s">
        <v>815</v>
      </c>
      <c r="V231" s="62" t="s">
        <v>821</v>
      </c>
      <c r="W231" s="62">
        <f t="shared" si="47"/>
        <v>2</v>
      </c>
      <c r="X231" s="62">
        <f>+_xlfn.IFS(BC231="p",0,AL231="Continua",'CM 4600011377 (Producto)'!$H$13,AL231="Batch",VLOOKUP(BD231,'BATCH Total'!$K$2:$M$600,3,FALSE))</f>
        <v>2</v>
      </c>
      <c r="Y231" s="62">
        <f t="shared" si="48"/>
        <v>63.86</v>
      </c>
      <c r="Z231" s="64">
        <f>+IFERROR(IF(BC231="P",0,IF(V231="continua",VLOOKUP(BD231,'KPI Aplicaciones'!$A$9:$H$177,6,FALSE),S231*X231)),0)</f>
        <v>63.86</v>
      </c>
      <c r="AA231" s="64">
        <f t="shared" si="45"/>
        <v>63.86</v>
      </c>
      <c r="AB231" s="65">
        <v>42479</v>
      </c>
      <c r="AC231" s="62" t="s">
        <v>608</v>
      </c>
      <c r="AD231" s="65">
        <v>44867</v>
      </c>
      <c r="AE231" s="62" t="s">
        <v>845</v>
      </c>
      <c r="AF231" s="62" t="s">
        <v>609</v>
      </c>
      <c r="AG231" s="62"/>
      <c r="AH231" s="62"/>
      <c r="AI231" s="62"/>
      <c r="AJ231" s="62"/>
      <c r="AK231" s="62" t="str">
        <f>IFERROR(VLOOKUP(I231,'[4]Control Producción'!$B$13:$K$406,10,FALSE),"")</f>
        <v>Cavidad Progresiva</v>
      </c>
      <c r="AL231" s="62" t="str">
        <f t="shared" si="55"/>
        <v>Batch</v>
      </c>
      <c r="AM231" s="62" t="s">
        <v>818</v>
      </c>
      <c r="AN231" s="62" t="s">
        <v>817</v>
      </c>
      <c r="AO231" s="62">
        <f>_xlfn.IFS(L231="Inhibidor de corrosión",T231*Q231/1000,L231="Inhibidor de incrustaciones",T231*Q231/1000,L231="Biocida",T231*Q231/1000,L231="Inhibidor de corrosión/incrustaciones",T231*Q231/1000,L231="Inhibidor de parafinas y asfaltenos",T231*P231/1000,L231="Inhibidor de parafinas",T231*P231/1000,L231="Inhibidor de asfaltenos",T231*P231/1000,L231="Reductor de fricción",T231*P231/1000,L231="Encapsulado",0,L231="Inhibidor de hidratos",VLOOKUP(I231,[4]Intermedia!$B$485:$E$502,4,FALSE),L231="Secuestrante de sulfhídrico",VLOOKUP(I231,[4]Intermedia!$B$485:$E$502,4,FALSE))</f>
        <v>2.1284999999999998</v>
      </c>
      <c r="AP231" s="62">
        <f t="shared" si="49"/>
        <v>31.93</v>
      </c>
      <c r="AQ231" s="62">
        <f t="shared" si="50"/>
        <v>31.93</v>
      </c>
      <c r="AR231" s="62">
        <f t="shared" si="51"/>
        <v>31.93</v>
      </c>
      <c r="AS231" s="66">
        <v>1</v>
      </c>
      <c r="AT231" s="62" cm="1">
        <f t="array" ref="AT231">IFERROR(ROUND(IF(AL231="Continua",AO231*_xlfn.IFS(AS231=100%,1,AS231=20%,5,AS231=50%,2),IF(AL231="Batch",IF(AM231="M",30,IF(AM231="Q",15,7))*AO231)),0),"")</f>
        <v>32</v>
      </c>
      <c r="AU231" s="62">
        <f t="shared" si="52"/>
        <v>32</v>
      </c>
      <c r="AV231" s="62">
        <f t="shared" si="53"/>
        <v>32</v>
      </c>
      <c r="AW231" s="62" t="s">
        <v>819</v>
      </c>
      <c r="AX231" s="62"/>
      <c r="AY231" s="67">
        <f ca="1">IFERROR(TODAY()-VLOOKUP(H231,[4]IDEF!$A$6:$H$1602,8,FALSE),"S/D")</f>
        <v>1485</v>
      </c>
      <c r="AZ231" s="62" t="str">
        <f>IFERROR(VLOOKUP(H231,'[4]Control Producción'!$B$13:$L$406,11,FALSE),"S/C")</f>
        <v>A</v>
      </c>
      <c r="BA231" s="62" t="str">
        <f t="shared" si="54"/>
        <v>PB- 03</v>
      </c>
      <c r="BB231" s="62" t="str">
        <f>IFERROR(VLOOKUP(I231,[4]Referencias!$A$2:$Z$800,26,FALSE),"")</f>
        <v>Punta Barda</v>
      </c>
      <c r="BC231" s="62"/>
      <c r="BD231" s="125" t="str">
        <f t="shared" si="44"/>
        <v>PuB-68CY51W</v>
      </c>
    </row>
    <row r="232" spans="1:56" ht="15" customHeight="1" x14ac:dyDescent="0.25">
      <c r="A232" s="62" t="s">
        <v>601</v>
      </c>
      <c r="B232" s="63">
        <v>45261</v>
      </c>
      <c r="C232" s="62" t="s">
        <v>602</v>
      </c>
      <c r="D232" s="62" t="s">
        <v>603</v>
      </c>
      <c r="E232" s="62" t="str">
        <f>IFERROR(VLOOKUP(H232,[4]Referencias!$A$2:$F$671,6,FALSE),"")</f>
        <v>PB- 04</v>
      </c>
      <c r="F232" s="62">
        <f>IFERROR(VLOOKUP(I232,[4]Referencias!$A$2:$T$800,20,FALSE),"")</f>
        <v>222053</v>
      </c>
      <c r="G232" s="62" t="s">
        <v>604</v>
      </c>
      <c r="H232" s="62" t="s">
        <v>193</v>
      </c>
      <c r="I232" s="62" t="s">
        <v>193</v>
      </c>
      <c r="J232" s="62"/>
      <c r="K232" s="62" t="s">
        <v>605</v>
      </c>
      <c r="L232" s="62" t="str">
        <f>IFERROR(VLOOKUP(M232,[4]Referencias!$X$2:$Y$139,2,FALSE),"")</f>
        <v>Inhibidor de corrosión</v>
      </c>
      <c r="M232" s="62" t="s">
        <v>59</v>
      </c>
      <c r="N232" s="62">
        <f>IFERROR(VLOOKUP(M232,[4]Referencias!$K$2:$L$138,2,FALSE),"")</f>
        <v>1000232729</v>
      </c>
      <c r="O232" s="62">
        <f>IFERROR(VLOOKUP(I232,'[4]Control Producción'!$B$13:$L$408,4,FALSE),0)</f>
        <v>41.4</v>
      </c>
      <c r="P232" s="62">
        <f>IFERROR(VLOOKUP(I232,'[4]Control Producción'!$B$13:$L$408,5,FALSE),0)</f>
        <v>2.6080000000000001</v>
      </c>
      <c r="Q232" s="62">
        <f>IFERROR(VLOOKUP(I232,'[4]Control Producción'!$B$13:$L$408,7,FALSE),0)</f>
        <v>38.792000000000002</v>
      </c>
      <c r="R232" s="62">
        <f>IFERROR(VLOOKUP(I232,'[4]Control Producción'!$B$13:$L$408,8,FALSE),0)</f>
        <v>2</v>
      </c>
      <c r="S232" s="62">
        <f t="shared" si="46"/>
        <v>20.37</v>
      </c>
      <c r="T232" s="62">
        <v>35</v>
      </c>
      <c r="U232" s="62" t="s">
        <v>815</v>
      </c>
      <c r="V232" s="62" t="s">
        <v>821</v>
      </c>
      <c r="W232" s="62">
        <f t="shared" si="47"/>
        <v>2</v>
      </c>
      <c r="X232" s="62">
        <f>+_xlfn.IFS(BC232="p",0,AL232="Continua",'CM 4600011377 (Producto)'!$H$13,AL232="Batch",VLOOKUP(BD232,'BATCH Total'!$K$2:$M$600,3,FALSE))</f>
        <v>2</v>
      </c>
      <c r="Y232" s="62">
        <f t="shared" si="48"/>
        <v>40.74</v>
      </c>
      <c r="Z232" s="64">
        <f>+IFERROR(IF(BC232="P",0,IF(V232="continua",VLOOKUP(BD232,'KPI Aplicaciones'!$A$9:$H$177,6,FALSE),S232*X232)),0)</f>
        <v>40.74</v>
      </c>
      <c r="AA232" s="64">
        <f t="shared" si="45"/>
        <v>40.74</v>
      </c>
      <c r="AB232" s="65">
        <v>42475</v>
      </c>
      <c r="AC232" s="62" t="s">
        <v>608</v>
      </c>
      <c r="AD232" s="65">
        <v>45014</v>
      </c>
      <c r="AE232" s="62" t="s">
        <v>1016</v>
      </c>
      <c r="AF232" s="62" t="s">
        <v>609</v>
      </c>
      <c r="AG232" s="62"/>
      <c r="AH232" s="62"/>
      <c r="AI232" s="62"/>
      <c r="AJ232" s="62"/>
      <c r="AK232" s="62" t="str">
        <f>IFERROR(VLOOKUP(I232,'[4]Control Producción'!$B$13:$K$406,10,FALSE),"")</f>
        <v>Bombeo Mecánico</v>
      </c>
      <c r="AL232" s="62" t="str">
        <f t="shared" si="55"/>
        <v>Batch</v>
      </c>
      <c r="AM232" s="62" t="s">
        <v>818</v>
      </c>
      <c r="AN232" s="62" t="s">
        <v>817</v>
      </c>
      <c r="AO232" s="62">
        <f>_xlfn.IFS(L232="Inhibidor de corrosión",T232*Q232/1000,L232="Inhibidor de incrustaciones",T232*Q232/1000,L232="Biocida",T232*Q232/1000,L232="Inhibidor de corrosión/incrustaciones",T232*Q232/1000,L232="Inhibidor de parafinas y asfaltenos",T232*P232/1000,L232="Inhibidor de parafinas",T232*P232/1000,L232="Inhibidor de asfaltenos",T232*P232/1000,L232="Reductor de fricción",T232*P232/1000,L232="Encapsulado",0,L232="Inhibidor de hidratos",VLOOKUP(I232,[4]Intermedia!$B$485:$E$502,4,FALSE),L232="Secuestrante de sulfhídrico",VLOOKUP(I232,[4]Intermedia!$B$485:$E$502,4,FALSE))</f>
        <v>1.35772</v>
      </c>
      <c r="AP232" s="62">
        <f t="shared" si="49"/>
        <v>20.37</v>
      </c>
      <c r="AQ232" s="62">
        <f t="shared" si="50"/>
        <v>20.37</v>
      </c>
      <c r="AR232" s="62">
        <f t="shared" si="51"/>
        <v>20.37</v>
      </c>
      <c r="AS232" s="66">
        <v>1</v>
      </c>
      <c r="AT232" s="62" cm="1">
        <f t="array" ref="AT232">IFERROR(ROUND(IF(AL232="Continua",AO232*_xlfn.IFS(AS232=100%,1,AS232=20%,5,AS232=50%,2),IF(AL232="Batch",IF(AM232="M",30,IF(AM232="Q",15,7))*AO232)),0),"")</f>
        <v>20</v>
      </c>
      <c r="AU232" s="62">
        <f t="shared" si="52"/>
        <v>20</v>
      </c>
      <c r="AV232" s="62">
        <f t="shared" si="53"/>
        <v>20</v>
      </c>
      <c r="AW232" s="62" t="s">
        <v>819</v>
      </c>
      <c r="AX232" s="62"/>
      <c r="AY232" s="67">
        <f ca="1">IFERROR(TODAY()-VLOOKUP(H232,[4]IDEF!$A$6:$H$1602,8,FALSE),"S/D")</f>
        <v>2851</v>
      </c>
      <c r="AZ232" s="62" t="str">
        <f>IFERROR(VLOOKUP(H232,'[4]Control Producción'!$B$13:$L$406,11,FALSE),"S/C")</f>
        <v>A</v>
      </c>
      <c r="BA232" s="62" t="str">
        <f t="shared" si="54"/>
        <v>PB- 04</v>
      </c>
      <c r="BB232" s="62" t="str">
        <f>IFERROR(VLOOKUP(I232,[4]Referencias!$A$2:$Z$800,26,FALSE),"")</f>
        <v>Punta Barda</v>
      </c>
      <c r="BC232" s="62"/>
      <c r="BD232" s="125" t="str">
        <f t="shared" si="44"/>
        <v>PuB-100CY51W</v>
      </c>
    </row>
    <row r="233" spans="1:56" ht="15" customHeight="1" x14ac:dyDescent="0.25">
      <c r="A233" s="62" t="s">
        <v>601</v>
      </c>
      <c r="B233" s="63">
        <v>45261</v>
      </c>
      <c r="C233" s="62" t="s">
        <v>602</v>
      </c>
      <c r="D233" s="62" t="s">
        <v>603</v>
      </c>
      <c r="E233" s="62" t="str">
        <f>IFERROR(VLOOKUP(H233,[4]Referencias!$A$2:$F$671,6,FALSE),"")</f>
        <v>PB- 04</v>
      </c>
      <c r="F233" s="62">
        <f>IFERROR(VLOOKUP(I233,[4]Referencias!$A$2:$T$800,20,FALSE),"")</f>
        <v>222053</v>
      </c>
      <c r="G233" s="62" t="s">
        <v>604</v>
      </c>
      <c r="H233" s="62" t="s">
        <v>216</v>
      </c>
      <c r="I233" s="62" t="s">
        <v>216</v>
      </c>
      <c r="J233" s="62"/>
      <c r="K233" s="62" t="s">
        <v>605</v>
      </c>
      <c r="L233" s="62" t="str">
        <f>IFERROR(VLOOKUP(M233,[4]Referencias!$X$2:$Y$139,2,FALSE),"")</f>
        <v>Inhibidor de corrosión</v>
      </c>
      <c r="M233" s="62" t="s">
        <v>59</v>
      </c>
      <c r="N233" s="62">
        <f>IFERROR(VLOOKUP(M233,[4]Referencias!$K$2:$L$138,2,FALSE),"")</f>
        <v>1000232729</v>
      </c>
      <c r="O233" s="62">
        <f>IFERROR(VLOOKUP(I233,'[4]Control Producción'!$B$13:$L$408,4,FALSE),0)</f>
        <v>9.6</v>
      </c>
      <c r="P233" s="62">
        <f>IFERROR(VLOOKUP(I233,'[4]Control Producción'!$B$13:$L$408,5,FALSE),0)</f>
        <v>0.86399999999999999</v>
      </c>
      <c r="Q233" s="62">
        <f>IFERROR(VLOOKUP(I233,'[4]Control Producción'!$B$13:$L$408,7,FALSE),0)</f>
        <v>8.7360000000000007</v>
      </c>
      <c r="R233" s="62">
        <f>IFERROR(VLOOKUP(I233,'[4]Control Producción'!$B$13:$L$408,8,FALSE),0)</f>
        <v>2</v>
      </c>
      <c r="S233" s="62">
        <f t="shared" si="46"/>
        <v>20</v>
      </c>
      <c r="T233" s="62">
        <v>125</v>
      </c>
      <c r="U233" s="62" t="s">
        <v>815</v>
      </c>
      <c r="V233" s="62" t="s">
        <v>821</v>
      </c>
      <c r="W233" s="62">
        <f t="shared" si="47"/>
        <v>2</v>
      </c>
      <c r="X233" s="62">
        <f>+_xlfn.IFS(BC233="p",0,AL233="Continua",'CM 4600011377 (Producto)'!$H$13,AL233="Batch",VLOOKUP(BD233,'BATCH Total'!$K$2:$M$600,3,FALSE))</f>
        <v>2</v>
      </c>
      <c r="Y233" s="62">
        <f t="shared" si="48"/>
        <v>40</v>
      </c>
      <c r="Z233" s="64">
        <f>+IFERROR(IF(BC233="P",0,IF(V233="continua",VLOOKUP(BD233,'KPI Aplicaciones'!$A$9:$H$177,6,FALSE),S233*X233)),0)</f>
        <v>40</v>
      </c>
      <c r="AA233" s="64">
        <f t="shared" si="45"/>
        <v>40</v>
      </c>
      <c r="AB233" s="65">
        <v>43447</v>
      </c>
      <c r="AC233" s="62" t="s">
        <v>608</v>
      </c>
      <c r="AD233" s="65">
        <v>44337</v>
      </c>
      <c r="AE233" s="62" t="s">
        <v>761</v>
      </c>
      <c r="AF233" s="62" t="s">
        <v>609</v>
      </c>
      <c r="AG233" s="62"/>
      <c r="AH233" s="62"/>
      <c r="AI233" s="62"/>
      <c r="AJ233" s="62"/>
      <c r="AK233" s="62" t="str">
        <f>IFERROR(VLOOKUP(I233,'[4]Control Producción'!$B$13:$K$406,10,FALSE),"")</f>
        <v>Cavidad Progresiva</v>
      </c>
      <c r="AL233" s="62" t="str">
        <f t="shared" si="55"/>
        <v>Batch</v>
      </c>
      <c r="AM233" s="62" t="s">
        <v>818</v>
      </c>
      <c r="AN233" s="62" t="s">
        <v>817</v>
      </c>
      <c r="AO233" s="62">
        <f>_xlfn.IFS(L233="Inhibidor de corrosión",T233*Q233/1000,L233="Inhibidor de incrustaciones",T233*Q233/1000,L233="Biocida",T233*Q233/1000,L233="Inhibidor de corrosión/incrustaciones",T233*Q233/1000,L233="Inhibidor de parafinas y asfaltenos",T233*P233/1000,L233="Inhibidor de parafinas",T233*P233/1000,L233="Inhibidor de asfaltenos",T233*P233/1000,L233="Reductor de fricción",T233*P233/1000,L233="Encapsulado",0,L233="Inhibidor de hidratos",VLOOKUP(I233,[4]Intermedia!$B$485:$E$502,4,FALSE),L233="Secuestrante de sulfhídrico",VLOOKUP(I233,[4]Intermedia!$B$485:$E$502,4,FALSE))</f>
        <v>1.0920000000000001</v>
      </c>
      <c r="AP233" s="62">
        <f t="shared" si="49"/>
        <v>16.38</v>
      </c>
      <c r="AQ233" s="62">
        <f t="shared" si="50"/>
        <v>20</v>
      </c>
      <c r="AR233" s="62">
        <f t="shared" si="51"/>
        <v>20</v>
      </c>
      <c r="AS233" s="66">
        <v>1</v>
      </c>
      <c r="AT233" s="62" cm="1">
        <f t="array" ref="AT233">IFERROR(ROUND(IF(AL233="Continua",AO233*_xlfn.IFS(AS233=100%,1,AS233=20%,5,AS233=50%,2),IF(AL233="Batch",IF(AM233="M",30,IF(AM233="Q",15,7))*AO233)),0),"")</f>
        <v>16</v>
      </c>
      <c r="AU233" s="62">
        <f t="shared" si="52"/>
        <v>20</v>
      </c>
      <c r="AV233" s="62">
        <f t="shared" si="53"/>
        <v>20</v>
      </c>
      <c r="AW233" s="62" t="s">
        <v>819</v>
      </c>
      <c r="AX233" s="62"/>
      <c r="AY233" s="67">
        <f ca="1">IFERROR(TODAY()-VLOOKUP(H233,[4]IDEF!$A$6:$H$1602,8,FALSE),"S/D")</f>
        <v>1488</v>
      </c>
      <c r="AZ233" s="62" t="str">
        <f>IFERROR(VLOOKUP(H233,'[4]Control Producción'!$B$13:$L$406,11,FALSE),"S/C")</f>
        <v>C</v>
      </c>
      <c r="BA233" s="62" t="str">
        <f t="shared" si="54"/>
        <v>PB- 04</v>
      </c>
      <c r="BB233" s="62" t="str">
        <f>IFERROR(VLOOKUP(I233,[4]Referencias!$A$2:$Z$800,26,FALSE),"")</f>
        <v>Punta Barda</v>
      </c>
      <c r="BC233" s="62"/>
      <c r="BD233" s="125" t="str">
        <f t="shared" si="44"/>
        <v>PuB-141[00]aCY51W</v>
      </c>
    </row>
    <row r="234" spans="1:56" ht="15" customHeight="1" x14ac:dyDescent="0.25">
      <c r="A234" s="62" t="s">
        <v>601</v>
      </c>
      <c r="B234" s="63">
        <v>45261</v>
      </c>
      <c r="C234" s="62" t="s">
        <v>602</v>
      </c>
      <c r="D234" s="62" t="s">
        <v>603</v>
      </c>
      <c r="E234" s="62" t="str">
        <f>IFERROR(VLOOKUP(H234,[4]Referencias!$A$2:$F$671,6,FALSE),"")</f>
        <v>PB- 04</v>
      </c>
      <c r="F234" s="62">
        <f>IFERROR(VLOOKUP(I234,[4]Referencias!$A$2:$T$800,20,FALSE),"")</f>
        <v>222053</v>
      </c>
      <c r="G234" s="62" t="s">
        <v>604</v>
      </c>
      <c r="H234" s="62" t="s">
        <v>216</v>
      </c>
      <c r="I234" s="62" t="s">
        <v>216</v>
      </c>
      <c r="J234" s="62"/>
      <c r="K234" s="62" t="s">
        <v>605</v>
      </c>
      <c r="L234" s="62" t="str">
        <f>IFERROR(VLOOKUP(M234,[4]Referencias!$X$2:$Y$139,2,FALSE),"")</f>
        <v>Biocida</v>
      </c>
      <c r="M234" s="62" t="s">
        <v>68</v>
      </c>
      <c r="N234" s="62">
        <f>IFERROR(VLOOKUP(M234,[4]Referencias!$K$2:$L$138,2,FALSE),"")</f>
        <v>50600926</v>
      </c>
      <c r="O234" s="62">
        <f>IFERROR(VLOOKUP(I234,'[4]Control Producción'!$B$13:$L$408,4,FALSE),0)</f>
        <v>9.6</v>
      </c>
      <c r="P234" s="62">
        <f>IFERROR(VLOOKUP(I234,'[4]Control Producción'!$B$13:$L$408,5,FALSE),0)</f>
        <v>0.86399999999999999</v>
      </c>
      <c r="Q234" s="62">
        <f>IFERROR(VLOOKUP(I234,'[4]Control Producción'!$B$13:$L$408,7,FALSE),0)</f>
        <v>8.7360000000000007</v>
      </c>
      <c r="R234" s="62">
        <f>IFERROR(VLOOKUP(I234,'[4]Control Producción'!$B$13:$L$408,8,FALSE),0)</f>
        <v>2</v>
      </c>
      <c r="S234" s="62">
        <f t="shared" si="46"/>
        <v>20</v>
      </c>
      <c r="T234" s="62">
        <v>98</v>
      </c>
      <c r="U234" s="62" t="s">
        <v>815</v>
      </c>
      <c r="V234" s="62" t="s">
        <v>821</v>
      </c>
      <c r="W234" s="62">
        <f t="shared" si="47"/>
        <v>2</v>
      </c>
      <c r="X234" s="62">
        <f>+_xlfn.IFS(BC234="p",0,AL234="Continua",'CM 4600011377 (Producto)'!$H$13,AL234="Batch",VLOOKUP(BD234,'BATCH Total'!$K$2:$M$600,3,FALSE))</f>
        <v>2</v>
      </c>
      <c r="Y234" s="62">
        <f t="shared" si="48"/>
        <v>40</v>
      </c>
      <c r="Z234" s="64">
        <f>+IFERROR(IF(BC234="P",0,IF(V234="continua",VLOOKUP(BD234,'KPI Aplicaciones'!$A$9:$H$177,6,FALSE),S234*X234)),0)</f>
        <v>40</v>
      </c>
      <c r="AA234" s="64">
        <f t="shared" si="45"/>
        <v>40</v>
      </c>
      <c r="AB234" s="65">
        <v>43447</v>
      </c>
      <c r="AC234" s="62" t="s">
        <v>608</v>
      </c>
      <c r="AD234" s="65">
        <v>44337</v>
      </c>
      <c r="AE234" s="62" t="s">
        <v>761</v>
      </c>
      <c r="AF234" s="62" t="s">
        <v>609</v>
      </c>
      <c r="AG234" s="62"/>
      <c r="AH234" s="62"/>
      <c r="AI234" s="62"/>
      <c r="AJ234" s="62"/>
      <c r="AK234" s="62" t="str">
        <f>IFERROR(VLOOKUP(I234,'[4]Control Producción'!$B$13:$K$406,10,FALSE),"")</f>
        <v>Cavidad Progresiva</v>
      </c>
      <c r="AL234" s="62" t="str">
        <f t="shared" si="55"/>
        <v>Batch</v>
      </c>
      <c r="AM234" s="62" t="s">
        <v>818</v>
      </c>
      <c r="AN234" s="62" t="s">
        <v>817</v>
      </c>
      <c r="AO234" s="62">
        <f>_xlfn.IFS(L234="Inhibidor de corrosión",T234*Q234/1000,L234="Inhibidor de incrustaciones",T234*Q234/1000,L234="Biocida",T234*Q234/1000,L234="Inhibidor de corrosión/incrustaciones",T234*Q234/1000,L234="Inhibidor de parafinas y asfaltenos",T234*P234/1000,L234="Inhibidor de parafinas",T234*P234/1000,L234="Inhibidor de asfaltenos",T234*P234/1000,L234="Reductor de fricción",T234*P234/1000,L234="Encapsulado",0,L234="Inhibidor de hidratos",VLOOKUP(I234,[4]Intermedia!$B$485:$E$502,4,FALSE),L234="Secuestrante de sulfhídrico",VLOOKUP(I234,[4]Intermedia!$B$485:$E$502,4,FALSE))</f>
        <v>0.856128</v>
      </c>
      <c r="AP234" s="62">
        <f t="shared" si="49"/>
        <v>12.84</v>
      </c>
      <c r="AQ234" s="62">
        <f t="shared" si="50"/>
        <v>20</v>
      </c>
      <c r="AR234" s="62">
        <f t="shared" si="51"/>
        <v>20</v>
      </c>
      <c r="AS234" s="66">
        <v>1</v>
      </c>
      <c r="AT234" s="62" cm="1">
        <f t="array" ref="AT234">IFERROR(ROUND(IF(AL234="Continua",AO234*_xlfn.IFS(AS234=100%,1,AS234=20%,5,AS234=50%,2),IF(AL234="Batch",IF(AM234="M",30,IF(AM234="Q",15,7))*AO234)),0),"")</f>
        <v>13</v>
      </c>
      <c r="AU234" s="62">
        <f t="shared" si="52"/>
        <v>20</v>
      </c>
      <c r="AV234" s="62">
        <f t="shared" si="53"/>
        <v>20</v>
      </c>
      <c r="AW234" s="62" t="s">
        <v>819</v>
      </c>
      <c r="AX234" s="62"/>
      <c r="AY234" s="67">
        <f ca="1">IFERROR(TODAY()-VLOOKUP(H234,[4]IDEF!$A$6:$H$1602,8,FALSE),"S/D")</f>
        <v>1488</v>
      </c>
      <c r="AZ234" s="62" t="str">
        <f>IFERROR(VLOOKUP(H234,'[4]Control Producción'!$B$13:$L$406,11,FALSE),"S/C")</f>
        <v>C</v>
      </c>
      <c r="BA234" s="62" t="str">
        <f t="shared" si="54"/>
        <v>PB- 04</v>
      </c>
      <c r="BB234" s="62" t="str">
        <f>IFERROR(VLOOKUP(I234,[4]Referencias!$A$2:$Z$800,26,FALSE),"")</f>
        <v>Punta Barda</v>
      </c>
      <c r="BC234" s="62"/>
      <c r="BD234" s="125" t="str">
        <f t="shared" si="44"/>
        <v>PuB-141[00]aBX960</v>
      </c>
    </row>
    <row r="235" spans="1:56" ht="15" customHeight="1" x14ac:dyDescent="0.25">
      <c r="A235" s="62" t="s">
        <v>601</v>
      </c>
      <c r="B235" s="63">
        <v>45261</v>
      </c>
      <c r="C235" s="62" t="s">
        <v>602</v>
      </c>
      <c r="D235" s="62" t="s">
        <v>603</v>
      </c>
      <c r="E235" s="62" t="str">
        <f>IFERROR(VLOOKUP(H235,[4]Referencias!$A$2:$F$671,6,FALSE),"")</f>
        <v>PB- 04</v>
      </c>
      <c r="F235" s="62">
        <f>IFERROR(VLOOKUP(I235,[4]Referencias!$A$2:$T$800,20,FALSE),"")</f>
        <v>222053</v>
      </c>
      <c r="G235" s="62" t="s">
        <v>604</v>
      </c>
      <c r="H235" s="62" t="s">
        <v>217</v>
      </c>
      <c r="I235" s="62" t="s">
        <v>217</v>
      </c>
      <c r="J235" s="62"/>
      <c r="K235" s="62" t="s">
        <v>605</v>
      </c>
      <c r="L235" s="62" t="str">
        <f>IFERROR(VLOOKUP(M235,[4]Referencias!$X$2:$Y$139,2,FALSE),"")</f>
        <v>Inhibidor de corrosión</v>
      </c>
      <c r="M235" s="62" t="s">
        <v>59</v>
      </c>
      <c r="N235" s="62">
        <f>IFERROR(VLOOKUP(M235,[4]Referencias!$K$2:$L$138,2,FALSE),"")</f>
        <v>1000232729</v>
      </c>
      <c r="O235" s="62">
        <f>IFERROR(VLOOKUP(I235,'[4]Control Producción'!$B$13:$L$408,4,FALSE),0)</f>
        <v>9.3000000000000007</v>
      </c>
      <c r="P235" s="62">
        <f>IFERROR(VLOOKUP(I235,'[4]Control Producción'!$B$13:$L$408,5,FALSE),0)</f>
        <v>1.042</v>
      </c>
      <c r="Q235" s="62">
        <f>IFERROR(VLOOKUP(I235,'[4]Control Producción'!$B$13:$L$408,7,FALSE),0)</f>
        <v>8.2579999999999991</v>
      </c>
      <c r="R235" s="62">
        <f>IFERROR(VLOOKUP(I235,'[4]Control Producción'!$B$13:$L$408,8,FALSE),0)</f>
        <v>2</v>
      </c>
      <c r="S235" s="62">
        <f t="shared" si="46"/>
        <v>30.97</v>
      </c>
      <c r="T235" s="62">
        <v>250</v>
      </c>
      <c r="U235" s="62" t="s">
        <v>815</v>
      </c>
      <c r="V235" s="62" t="s">
        <v>821</v>
      </c>
      <c r="W235" s="62">
        <f t="shared" si="47"/>
        <v>2</v>
      </c>
      <c r="X235" s="62">
        <f>+_xlfn.IFS(BC235="p",0,AL235="Continua",'CM 4600011377 (Producto)'!$H$13,AL235="Batch",VLOOKUP(BD235,'BATCH Total'!$K$2:$M$600,3,FALSE))</f>
        <v>2</v>
      </c>
      <c r="Y235" s="62">
        <f t="shared" si="48"/>
        <v>61.94</v>
      </c>
      <c r="Z235" s="64">
        <f>+IFERROR(IF(BC235="P",0,IF(V235="continua",VLOOKUP(BD235,'KPI Aplicaciones'!$A$9:$H$177,6,FALSE),S235*X235)),0)</f>
        <v>61.94</v>
      </c>
      <c r="AA235" s="64">
        <f t="shared" si="45"/>
        <v>61.94</v>
      </c>
      <c r="AB235" s="65">
        <v>43544</v>
      </c>
      <c r="AC235" s="62" t="s">
        <v>608</v>
      </c>
      <c r="AD235" s="65">
        <v>43791</v>
      </c>
      <c r="AE235" s="62" t="s">
        <v>659</v>
      </c>
      <c r="AF235" s="62" t="s">
        <v>609</v>
      </c>
      <c r="AG235" s="62"/>
      <c r="AH235" s="62"/>
      <c r="AI235" s="62"/>
      <c r="AJ235" s="62"/>
      <c r="AK235" s="62" t="str">
        <f>IFERROR(VLOOKUP(I235,'[4]Control Producción'!$B$13:$K$406,10,FALSE),"")</f>
        <v>Cavidad Progresiva</v>
      </c>
      <c r="AL235" s="62" t="str">
        <f t="shared" si="55"/>
        <v>Batch</v>
      </c>
      <c r="AM235" s="62" t="s">
        <v>818</v>
      </c>
      <c r="AN235" s="62" t="s">
        <v>817</v>
      </c>
      <c r="AO235" s="62">
        <f>_xlfn.IFS(L235="Inhibidor de corrosión",T235*Q235/1000,L235="Inhibidor de incrustaciones",T235*Q235/1000,L235="Biocida",T235*Q235/1000,L235="Inhibidor de corrosión/incrustaciones",T235*Q235/1000,L235="Inhibidor de parafinas y asfaltenos",T235*P235/1000,L235="Inhibidor de parafinas",T235*P235/1000,L235="Inhibidor de asfaltenos",T235*P235/1000,L235="Reductor de fricción",T235*P235/1000,L235="Encapsulado",0,L235="Inhibidor de hidratos",VLOOKUP(I235,[4]Intermedia!$B$485:$E$502,4,FALSE),L235="Secuestrante de sulfhídrico",VLOOKUP(I235,[4]Intermedia!$B$485:$E$502,4,FALSE))</f>
        <v>2.0644999999999998</v>
      </c>
      <c r="AP235" s="62">
        <f t="shared" si="49"/>
        <v>30.97</v>
      </c>
      <c r="AQ235" s="62">
        <f t="shared" si="50"/>
        <v>30.97</v>
      </c>
      <c r="AR235" s="62">
        <f t="shared" si="51"/>
        <v>30.97</v>
      </c>
      <c r="AS235" s="66">
        <v>1</v>
      </c>
      <c r="AT235" s="62" cm="1">
        <f t="array" ref="AT235">IFERROR(ROUND(IF(AL235="Continua",AO235*_xlfn.IFS(AS235=100%,1,AS235=20%,5,AS235=50%,2),IF(AL235="Batch",IF(AM235="M",30,IF(AM235="Q",15,7))*AO235)),0),"")</f>
        <v>31</v>
      </c>
      <c r="AU235" s="62">
        <f t="shared" si="52"/>
        <v>31</v>
      </c>
      <c r="AV235" s="62">
        <f t="shared" si="53"/>
        <v>31</v>
      </c>
      <c r="AW235" s="62" t="s">
        <v>819</v>
      </c>
      <c r="AX235" s="62"/>
      <c r="AY235" s="67">
        <f ca="1">IFERROR(TODAY()-VLOOKUP(H235,[4]IDEF!$A$6:$H$1602,8,FALSE),"S/D")</f>
        <v>1782</v>
      </c>
      <c r="AZ235" s="62" t="str">
        <f>IFERROR(VLOOKUP(H235,'[4]Control Producción'!$B$13:$L$406,11,FALSE),"S/C")</f>
        <v>C</v>
      </c>
      <c r="BA235" s="62" t="str">
        <f t="shared" si="54"/>
        <v>PB- 04</v>
      </c>
      <c r="BB235" s="62" t="str">
        <f>IFERROR(VLOOKUP(I235,[4]Referencias!$A$2:$Z$800,26,FALSE),"")</f>
        <v>Punta Barda</v>
      </c>
      <c r="BC235" s="62"/>
      <c r="BD235" s="125" t="str">
        <f t="shared" si="44"/>
        <v>PuB-155aCY51W</v>
      </c>
    </row>
    <row r="236" spans="1:56" ht="15" customHeight="1" x14ac:dyDescent="0.25">
      <c r="A236" s="62" t="s">
        <v>601</v>
      </c>
      <c r="B236" s="63">
        <v>45261</v>
      </c>
      <c r="C236" s="62" t="s">
        <v>602</v>
      </c>
      <c r="D236" s="62" t="s">
        <v>603</v>
      </c>
      <c r="E236" s="62" t="str">
        <f>IFERROR(VLOOKUP(H236,[4]Referencias!$A$2:$F$671,6,FALSE),"")</f>
        <v>PB- 04</v>
      </c>
      <c r="F236" s="62">
        <f>IFERROR(VLOOKUP(I236,[4]Referencias!$A$2:$T$800,20,FALSE),"")</f>
        <v>222053</v>
      </c>
      <c r="G236" s="62" t="s">
        <v>604</v>
      </c>
      <c r="H236" s="62" t="s">
        <v>217</v>
      </c>
      <c r="I236" s="62" t="s">
        <v>217</v>
      </c>
      <c r="J236" s="62"/>
      <c r="K236" s="62" t="s">
        <v>605</v>
      </c>
      <c r="L236" s="62" t="str">
        <f>IFERROR(VLOOKUP(M236,[4]Referencias!$X$2:$Y$139,2,FALSE),"")</f>
        <v>Biocida</v>
      </c>
      <c r="M236" s="62" t="s">
        <v>68</v>
      </c>
      <c r="N236" s="62">
        <f>IFERROR(VLOOKUP(M236,[4]Referencias!$K$2:$L$138,2,FALSE),"")</f>
        <v>50600926</v>
      </c>
      <c r="O236" s="62">
        <f>IFERROR(VLOOKUP(I236,'[4]Control Producción'!$B$13:$L$408,4,FALSE),0)</f>
        <v>9.3000000000000007</v>
      </c>
      <c r="P236" s="62">
        <f>IFERROR(VLOOKUP(I236,'[4]Control Producción'!$B$13:$L$408,5,FALSE),0)</f>
        <v>1.042</v>
      </c>
      <c r="Q236" s="62">
        <f>IFERROR(VLOOKUP(I236,'[4]Control Producción'!$B$13:$L$408,7,FALSE),0)</f>
        <v>8.2579999999999991</v>
      </c>
      <c r="R236" s="62">
        <f>IFERROR(VLOOKUP(I236,'[4]Control Producción'!$B$13:$L$408,8,FALSE),0)</f>
        <v>2</v>
      </c>
      <c r="S236" s="62">
        <f t="shared" si="46"/>
        <v>30.97</v>
      </c>
      <c r="T236" s="62">
        <v>250</v>
      </c>
      <c r="U236" s="62" t="s">
        <v>815</v>
      </c>
      <c r="V236" s="62" t="s">
        <v>821</v>
      </c>
      <c r="W236" s="62">
        <f t="shared" si="47"/>
        <v>2</v>
      </c>
      <c r="X236" s="62">
        <f>+_xlfn.IFS(BC236="p",0,AL236="Continua",'CM 4600011377 (Producto)'!$H$13,AL236="Batch",VLOOKUP(BD236,'BATCH Total'!$K$2:$M$600,3,FALSE))</f>
        <v>2</v>
      </c>
      <c r="Y236" s="62">
        <f t="shared" si="48"/>
        <v>61.94</v>
      </c>
      <c r="Z236" s="64">
        <f>+IFERROR(IF(BC236="P",0,IF(V236="continua",VLOOKUP(BD236,'KPI Aplicaciones'!$A$9:$H$177,6,FALSE),S236*X236)),0)</f>
        <v>61.94</v>
      </c>
      <c r="AA236" s="64">
        <f t="shared" si="45"/>
        <v>61.94</v>
      </c>
      <c r="AB236" s="65">
        <v>43544</v>
      </c>
      <c r="AC236" s="62" t="s">
        <v>608</v>
      </c>
      <c r="AD236" s="65">
        <v>43791</v>
      </c>
      <c r="AE236" s="62" t="s">
        <v>659</v>
      </c>
      <c r="AF236" s="62" t="s">
        <v>609</v>
      </c>
      <c r="AG236" s="62"/>
      <c r="AH236" s="62"/>
      <c r="AI236" s="62"/>
      <c r="AJ236" s="62"/>
      <c r="AK236" s="62" t="str">
        <f>IFERROR(VLOOKUP(I236,'[4]Control Producción'!$B$13:$K$406,10,FALSE),"")</f>
        <v>Cavidad Progresiva</v>
      </c>
      <c r="AL236" s="62" t="str">
        <f t="shared" si="55"/>
        <v>Batch</v>
      </c>
      <c r="AM236" s="62" t="s">
        <v>818</v>
      </c>
      <c r="AN236" s="62" t="s">
        <v>817</v>
      </c>
      <c r="AO236" s="62">
        <f>_xlfn.IFS(L236="Inhibidor de corrosión",T236*Q236/1000,L236="Inhibidor de incrustaciones",T236*Q236/1000,L236="Biocida",T236*Q236/1000,L236="Inhibidor de corrosión/incrustaciones",T236*Q236/1000,L236="Inhibidor de parafinas y asfaltenos",T236*P236/1000,L236="Inhibidor de parafinas",T236*P236/1000,L236="Inhibidor de asfaltenos",T236*P236/1000,L236="Reductor de fricción",T236*P236/1000,L236="Encapsulado",0,L236="Inhibidor de hidratos",VLOOKUP(I236,[4]Intermedia!$B$485:$E$502,4,FALSE),L236="Secuestrante de sulfhídrico",VLOOKUP(I236,[4]Intermedia!$B$485:$E$502,4,FALSE))</f>
        <v>2.0644999999999998</v>
      </c>
      <c r="AP236" s="62">
        <f t="shared" si="49"/>
        <v>30.97</v>
      </c>
      <c r="AQ236" s="62">
        <f t="shared" si="50"/>
        <v>30.97</v>
      </c>
      <c r="AR236" s="62">
        <f t="shared" si="51"/>
        <v>30.97</v>
      </c>
      <c r="AS236" s="66">
        <v>1</v>
      </c>
      <c r="AT236" s="62" cm="1">
        <f t="array" ref="AT236">IFERROR(ROUND(IF(AL236="Continua",AO236*_xlfn.IFS(AS236=100%,1,AS236=20%,5,AS236=50%,2),IF(AL236="Batch",IF(AM236="M",30,IF(AM236="Q",15,7))*AO236)),0),"")</f>
        <v>31</v>
      </c>
      <c r="AU236" s="62">
        <f t="shared" si="52"/>
        <v>31</v>
      </c>
      <c r="AV236" s="62">
        <f t="shared" si="53"/>
        <v>31</v>
      </c>
      <c r="AW236" s="62" t="s">
        <v>819</v>
      </c>
      <c r="AX236" s="62"/>
      <c r="AY236" s="67">
        <f ca="1">IFERROR(TODAY()-VLOOKUP(H236,[4]IDEF!$A$6:$H$1602,8,FALSE),"S/D")</f>
        <v>1782</v>
      </c>
      <c r="AZ236" s="62" t="str">
        <f>IFERROR(VLOOKUP(H236,'[4]Control Producción'!$B$13:$L$406,11,FALSE),"S/C")</f>
        <v>C</v>
      </c>
      <c r="BA236" s="62" t="str">
        <f t="shared" si="54"/>
        <v>PB- 04</v>
      </c>
      <c r="BB236" s="62" t="str">
        <f>IFERROR(VLOOKUP(I236,[4]Referencias!$A$2:$Z$800,26,FALSE),"")</f>
        <v>Punta Barda</v>
      </c>
      <c r="BC236" s="62"/>
      <c r="BD236" s="125" t="str">
        <f t="shared" si="44"/>
        <v>PuB-155aBX960</v>
      </c>
    </row>
    <row r="237" spans="1:56" ht="15" customHeight="1" x14ac:dyDescent="0.25">
      <c r="A237" s="62" t="s">
        <v>601</v>
      </c>
      <c r="B237" s="63">
        <v>45261</v>
      </c>
      <c r="C237" s="62" t="s">
        <v>602</v>
      </c>
      <c r="D237" s="62" t="s">
        <v>603</v>
      </c>
      <c r="E237" s="62" t="str">
        <f>IFERROR(VLOOKUP(H237,[4]Referencias!$A$2:$F$671,6,FALSE),"")</f>
        <v>PB- 04</v>
      </c>
      <c r="F237" s="62">
        <f>IFERROR(VLOOKUP(I237,[4]Referencias!$A$2:$T$800,20,FALSE),"")</f>
        <v>222053</v>
      </c>
      <c r="G237" s="62" t="s">
        <v>604</v>
      </c>
      <c r="H237" s="62" t="s">
        <v>90</v>
      </c>
      <c r="I237" s="62" t="s">
        <v>90</v>
      </c>
      <c r="J237" s="62"/>
      <c r="K237" s="62" t="s">
        <v>605</v>
      </c>
      <c r="L237" s="62" t="str">
        <f>IFERROR(VLOOKUP(M237,[4]Referencias!$X$2:$Y$139,2,FALSE),"")</f>
        <v>Inhibidor de corrosión</v>
      </c>
      <c r="M237" s="62" t="s">
        <v>59</v>
      </c>
      <c r="N237" s="62">
        <f>IFERROR(VLOOKUP(M237,[4]Referencias!$K$2:$L$138,2,FALSE),"")</f>
        <v>1000232729</v>
      </c>
      <c r="O237" s="62">
        <f>IFERROR(VLOOKUP(I237,'[4]Control Producción'!$B$13:$L$408,4,FALSE),0)</f>
        <v>34.5</v>
      </c>
      <c r="P237" s="62">
        <f>IFERROR(VLOOKUP(I237,'[4]Control Producción'!$B$13:$L$408,5,FALSE),0)</f>
        <v>1.2070000000000001</v>
      </c>
      <c r="Q237" s="62">
        <f>IFERROR(VLOOKUP(I237,'[4]Control Producción'!$B$13:$L$408,7,FALSE),0)</f>
        <v>33.292999999999999</v>
      </c>
      <c r="R237" s="62">
        <f>IFERROR(VLOOKUP(I237,'[4]Control Producción'!$B$13:$L$408,8,FALSE),0)</f>
        <v>2</v>
      </c>
      <c r="S237" s="62">
        <f t="shared" si="46"/>
        <v>27.97</v>
      </c>
      <c r="T237" s="62">
        <v>28</v>
      </c>
      <c r="U237" s="62" t="s">
        <v>815</v>
      </c>
      <c r="V237" s="62" t="s">
        <v>821</v>
      </c>
      <c r="W237" s="62">
        <f t="shared" si="47"/>
        <v>1</v>
      </c>
      <c r="X237" s="62">
        <f>+_xlfn.IFS(BC237="p",0,AL237="Continua",'CM 4600011377 (Producto)'!$H$13,AL237="Batch",VLOOKUP(BD237,'BATCH Total'!$K$2:$M$600,3,FALSE))</f>
        <v>1</v>
      </c>
      <c r="Y237" s="62">
        <f t="shared" si="48"/>
        <v>27.97</v>
      </c>
      <c r="Z237" s="64">
        <f>+IFERROR(IF(BC237="P",0,IF(V237="continua",VLOOKUP(BD237,'KPI Aplicaciones'!$A$9:$H$177,6,FALSE),S237*X237)),0)</f>
        <v>27.97</v>
      </c>
      <c r="AA237" s="64">
        <f t="shared" si="45"/>
        <v>27.97</v>
      </c>
      <c r="AB237" s="65">
        <v>43368</v>
      </c>
      <c r="AC237" s="62" t="s">
        <v>608</v>
      </c>
      <c r="AD237" s="65">
        <v>43773</v>
      </c>
      <c r="AE237" s="62" t="s">
        <v>846</v>
      </c>
      <c r="AF237" s="62"/>
      <c r="AG237" s="62"/>
      <c r="AH237" s="62"/>
      <c r="AI237" s="62"/>
      <c r="AJ237" s="62"/>
      <c r="AK237" s="62" t="str">
        <f>IFERROR(VLOOKUP(I237,'[4]Control Producción'!$B$13:$K$406,10,FALSE),"")</f>
        <v>Cavidad Progresiva</v>
      </c>
      <c r="AL237" s="62" t="str">
        <f t="shared" si="55"/>
        <v>Batch</v>
      </c>
      <c r="AM237" s="62" t="s">
        <v>827</v>
      </c>
      <c r="AN237" s="62" t="s">
        <v>817</v>
      </c>
      <c r="AO237" s="62">
        <f>_xlfn.IFS(L237="Inhibidor de corrosión",T237*Q237/1000,L237="Inhibidor de incrustaciones",T237*Q237/1000,L237="Biocida",T237*Q237/1000,L237="Inhibidor de corrosión/incrustaciones",T237*Q237/1000,L237="Inhibidor de parafinas y asfaltenos",T237*P237/1000,L237="Inhibidor de parafinas",T237*P237/1000,L237="Inhibidor de asfaltenos",T237*P237/1000,L237="Reductor de fricción",T237*P237/1000,L237="Encapsulado",0,L237="Inhibidor de hidratos",VLOOKUP(I237,[4]Intermedia!$B$485:$E$502,4,FALSE),L237="Secuestrante de sulfhídrico",VLOOKUP(I237,[4]Intermedia!$B$485:$E$502,4,FALSE))</f>
        <v>0.93220399999999992</v>
      </c>
      <c r="AP237" s="62">
        <f t="shared" si="49"/>
        <v>27.97</v>
      </c>
      <c r="AQ237" s="62">
        <f t="shared" si="50"/>
        <v>27.97</v>
      </c>
      <c r="AR237" s="62">
        <f t="shared" si="51"/>
        <v>27.97</v>
      </c>
      <c r="AS237" s="66">
        <v>1</v>
      </c>
      <c r="AT237" s="62" cm="1">
        <f t="array" ref="AT237">IFERROR(ROUND(IF(AL237="Continua",AO237*_xlfn.IFS(AS237=100%,1,AS237=20%,5,AS237=50%,2),IF(AL237="Batch",IF(AM237="M",30,IF(AM237="Q",15,7))*AO237)),0),"")</f>
        <v>28</v>
      </c>
      <c r="AU237" s="62">
        <f t="shared" si="52"/>
        <v>28</v>
      </c>
      <c r="AV237" s="62">
        <f t="shared" si="53"/>
        <v>28</v>
      </c>
      <c r="AW237" s="62" t="s">
        <v>819</v>
      </c>
      <c r="AX237" s="62"/>
      <c r="AY237" s="67">
        <f ca="1">IFERROR(TODAY()-VLOOKUP(H237,[4]IDEF!$A$6:$H$1602,8,FALSE),"S/D")</f>
        <v>1518</v>
      </c>
      <c r="AZ237" s="62" t="str">
        <f>IFERROR(VLOOKUP(H237,'[4]Control Producción'!$B$13:$L$406,11,FALSE),"S/C")</f>
        <v>B</v>
      </c>
      <c r="BA237" s="62" t="str">
        <f t="shared" si="54"/>
        <v>PB- 04</v>
      </c>
      <c r="BB237" s="62" t="str">
        <f>IFERROR(VLOOKUP(I237,[4]Referencias!$A$2:$Z$800,26,FALSE),"")</f>
        <v>Punta Barda</v>
      </c>
      <c r="BC237" s="62"/>
      <c r="BD237" s="125" t="str">
        <f t="shared" si="44"/>
        <v>PuB-161[00]aCY51W</v>
      </c>
    </row>
    <row r="238" spans="1:56" ht="15" customHeight="1" x14ac:dyDescent="0.25">
      <c r="A238" s="62" t="s">
        <v>601</v>
      </c>
      <c r="B238" s="63">
        <v>45261</v>
      </c>
      <c r="C238" s="62" t="s">
        <v>602</v>
      </c>
      <c r="D238" s="62" t="s">
        <v>603</v>
      </c>
      <c r="E238" s="62" t="str">
        <f>IFERROR(VLOOKUP(H238,[4]Referencias!$A$2:$F$671,6,FALSE),"")</f>
        <v>PB- 04</v>
      </c>
      <c r="F238" s="62">
        <f>IFERROR(VLOOKUP(I238,[4]Referencias!$A$2:$T$800,20,FALSE),"")</f>
        <v>222053</v>
      </c>
      <c r="G238" s="62" t="s">
        <v>604</v>
      </c>
      <c r="H238" s="62" t="s">
        <v>194</v>
      </c>
      <c r="I238" s="62" t="s">
        <v>194</v>
      </c>
      <c r="J238" s="62"/>
      <c r="K238" s="62" t="s">
        <v>605</v>
      </c>
      <c r="L238" s="62" t="str">
        <f>IFERROR(VLOOKUP(M238,[4]Referencias!$X$2:$Y$139,2,FALSE),"")</f>
        <v>Inhibidor de corrosión</v>
      </c>
      <c r="M238" s="62" t="s">
        <v>59</v>
      </c>
      <c r="N238" s="62">
        <f>IFERROR(VLOOKUP(M238,[4]Referencias!$K$2:$L$138,2,FALSE),"")</f>
        <v>1000232729</v>
      </c>
      <c r="O238" s="62">
        <f>IFERROR(VLOOKUP(I238,'[4]Control Producción'!$B$13:$L$408,4,FALSE),0)</f>
        <v>53.7</v>
      </c>
      <c r="P238" s="62">
        <f>IFERROR(VLOOKUP(I238,'[4]Control Producción'!$B$13:$L$408,5,FALSE),0)</f>
        <v>4.1349999999999998</v>
      </c>
      <c r="Q238" s="62">
        <f>IFERROR(VLOOKUP(I238,'[4]Control Producción'!$B$13:$L$408,7,FALSE),0)</f>
        <v>49.564999999999998</v>
      </c>
      <c r="R238" s="62">
        <f>IFERROR(VLOOKUP(I238,'[4]Control Producción'!$B$13:$L$408,8,FALSE),0)</f>
        <v>2</v>
      </c>
      <c r="S238" s="62">
        <f t="shared" si="46"/>
        <v>37.17</v>
      </c>
      <c r="T238" s="62">
        <v>50</v>
      </c>
      <c r="U238" s="62" t="s">
        <v>815</v>
      </c>
      <c r="V238" s="62" t="s">
        <v>821</v>
      </c>
      <c r="W238" s="62">
        <f t="shared" si="47"/>
        <v>2</v>
      </c>
      <c r="X238" s="62">
        <f>+_xlfn.IFS(BC238="p",0,AL238="Continua",'CM 4600011377 (Producto)'!$H$13,AL238="Batch",VLOOKUP(BD238,'BATCH Total'!$K$2:$M$600,3,FALSE))</f>
        <v>2</v>
      </c>
      <c r="Y238" s="62">
        <f t="shared" si="48"/>
        <v>74.34</v>
      </c>
      <c r="Z238" s="64">
        <f>+IFERROR(IF(BC238="P",0,IF(V238="continua",VLOOKUP(BD238,'KPI Aplicaciones'!$A$9:$H$177,6,FALSE),S238*X238)),0)</f>
        <v>74.34</v>
      </c>
      <c r="AA238" s="64">
        <f t="shared" si="45"/>
        <v>74.34</v>
      </c>
      <c r="AB238" s="65">
        <v>43215</v>
      </c>
      <c r="AC238" s="62" t="s">
        <v>608</v>
      </c>
      <c r="AD238" s="65">
        <v>44573</v>
      </c>
      <c r="AE238" s="62" t="s">
        <v>847</v>
      </c>
      <c r="AF238" s="62" t="s">
        <v>609</v>
      </c>
      <c r="AG238" s="62"/>
      <c r="AH238" s="62"/>
      <c r="AI238" s="62"/>
      <c r="AJ238" s="62"/>
      <c r="AK238" s="62" t="str">
        <f>IFERROR(VLOOKUP(I238,'[4]Control Producción'!$B$13:$K$406,10,FALSE),"")</f>
        <v>Cavidad Progresiva</v>
      </c>
      <c r="AL238" s="62" t="str">
        <f t="shared" si="55"/>
        <v>Batch</v>
      </c>
      <c r="AM238" s="62" t="s">
        <v>818</v>
      </c>
      <c r="AN238" s="62" t="s">
        <v>817</v>
      </c>
      <c r="AO238" s="62">
        <f>_xlfn.IFS(L238="Inhibidor de corrosión",T238*Q238/1000,L238="Inhibidor de incrustaciones",T238*Q238/1000,L238="Biocida",T238*Q238/1000,L238="Inhibidor de corrosión/incrustaciones",T238*Q238/1000,L238="Inhibidor de parafinas y asfaltenos",T238*P238/1000,L238="Inhibidor de parafinas",T238*P238/1000,L238="Inhibidor de asfaltenos",T238*P238/1000,L238="Reductor de fricción",T238*P238/1000,L238="Encapsulado",0,L238="Inhibidor de hidratos",VLOOKUP(I238,[4]Intermedia!$B$485:$E$502,4,FALSE),L238="Secuestrante de sulfhídrico",VLOOKUP(I238,[4]Intermedia!$B$485:$E$502,4,FALSE))</f>
        <v>2.4782500000000001</v>
      </c>
      <c r="AP238" s="62">
        <f t="shared" si="49"/>
        <v>37.17</v>
      </c>
      <c r="AQ238" s="62">
        <f t="shared" si="50"/>
        <v>37.17</v>
      </c>
      <c r="AR238" s="62">
        <f t="shared" si="51"/>
        <v>37.17</v>
      </c>
      <c r="AS238" s="66">
        <v>1</v>
      </c>
      <c r="AT238" s="62" cm="1">
        <f t="array" ref="AT238">IFERROR(ROUND(IF(AL238="Continua",AO238*_xlfn.IFS(AS238=100%,1,AS238=20%,5,AS238=50%,2),IF(AL238="Batch",IF(AM238="M",30,IF(AM238="Q",15,7))*AO238)),0),"")</f>
        <v>37</v>
      </c>
      <c r="AU238" s="62">
        <f t="shared" si="52"/>
        <v>37</v>
      </c>
      <c r="AV238" s="62">
        <f t="shared" si="53"/>
        <v>37</v>
      </c>
      <c r="AW238" s="62" t="s">
        <v>819</v>
      </c>
      <c r="AX238" s="62"/>
      <c r="AY238" s="67">
        <f ca="1">IFERROR(TODAY()-VLOOKUP(H238,[4]IDEF!$A$6:$H$1602,8,FALSE),"S/D")</f>
        <v>1857</v>
      </c>
      <c r="AZ238" s="62" t="str">
        <f>IFERROR(VLOOKUP(H238,'[4]Control Producción'!$B$13:$L$406,11,FALSE),"S/C")</f>
        <v>A</v>
      </c>
      <c r="BA238" s="62" t="str">
        <f t="shared" si="54"/>
        <v>PB- 04</v>
      </c>
      <c r="BB238" s="62" t="str">
        <f>IFERROR(VLOOKUP(I238,[4]Referencias!$A$2:$Z$800,26,FALSE),"")</f>
        <v>Punta Barda</v>
      </c>
      <c r="BC238" s="62"/>
      <c r="BD238" s="125" t="str">
        <f t="shared" si="44"/>
        <v>PuB-162[00]aCY51W</v>
      </c>
    </row>
    <row r="239" spans="1:56" ht="15" customHeight="1" x14ac:dyDescent="0.25">
      <c r="A239" s="62" t="s">
        <v>601</v>
      </c>
      <c r="B239" s="63">
        <v>45261</v>
      </c>
      <c r="C239" s="62" t="s">
        <v>602</v>
      </c>
      <c r="D239" s="62" t="s">
        <v>603</v>
      </c>
      <c r="E239" s="62" t="str">
        <f>IFERROR(VLOOKUP(H239,[4]Referencias!$A$2:$F$671,6,FALSE),"")</f>
        <v>PB- 04</v>
      </c>
      <c r="F239" s="62">
        <f>IFERROR(VLOOKUP(I239,[4]Referencias!$A$2:$T$800,20,FALSE),"")</f>
        <v>222053</v>
      </c>
      <c r="G239" s="62" t="s">
        <v>604</v>
      </c>
      <c r="H239" s="62" t="s">
        <v>195</v>
      </c>
      <c r="I239" s="62" t="s">
        <v>195</v>
      </c>
      <c r="J239" s="62"/>
      <c r="K239" s="62" t="s">
        <v>605</v>
      </c>
      <c r="L239" s="62" t="str">
        <f>IFERROR(VLOOKUP(M239,[4]Referencias!$X$2:$Y$139,2,FALSE),"")</f>
        <v>Inhibidor de corrosión</v>
      </c>
      <c r="M239" s="62" t="s">
        <v>59</v>
      </c>
      <c r="N239" s="62">
        <f>IFERROR(VLOOKUP(M239,[4]Referencias!$K$2:$L$138,2,FALSE),"")</f>
        <v>1000232729</v>
      </c>
      <c r="O239" s="62">
        <f>IFERROR(VLOOKUP(I239,'[4]Control Producción'!$B$13:$L$408,4,FALSE),0)</f>
        <v>12.4</v>
      </c>
      <c r="P239" s="62">
        <f>IFERROR(VLOOKUP(I239,'[4]Control Producción'!$B$13:$L$408,5,FALSE),0)</f>
        <v>1.86</v>
      </c>
      <c r="Q239" s="62">
        <f>IFERROR(VLOOKUP(I239,'[4]Control Producción'!$B$13:$L$408,7,FALSE),0)</f>
        <v>10.54</v>
      </c>
      <c r="R239" s="62">
        <f>IFERROR(VLOOKUP(I239,'[4]Control Producción'!$B$13:$L$408,8,FALSE),0)</f>
        <v>2</v>
      </c>
      <c r="S239" s="62">
        <f t="shared" si="46"/>
        <v>20</v>
      </c>
      <c r="T239" s="62">
        <v>40</v>
      </c>
      <c r="U239" s="62" t="s">
        <v>815</v>
      </c>
      <c r="V239" s="62" t="s">
        <v>821</v>
      </c>
      <c r="W239" s="62">
        <f t="shared" si="47"/>
        <v>1</v>
      </c>
      <c r="X239" s="62">
        <f>+_xlfn.IFS(BC239="p",0,AL239="Continua",'CM 4600011377 (Producto)'!$H$13,AL239="Batch",VLOOKUP(BD239,'BATCH Total'!$K$2:$M$600,3,FALSE))</f>
        <v>1</v>
      </c>
      <c r="Y239" s="62">
        <f t="shared" si="48"/>
        <v>20</v>
      </c>
      <c r="Z239" s="64">
        <f>+IFERROR(IF(BC239="P",0,IF(V239="continua",VLOOKUP(BD239,'KPI Aplicaciones'!$A$9:$H$177,6,FALSE),S239*X239)),0)</f>
        <v>20</v>
      </c>
      <c r="AA239" s="64">
        <f t="shared" si="45"/>
        <v>20</v>
      </c>
      <c r="AB239" s="65">
        <v>43138</v>
      </c>
      <c r="AC239" s="62" t="s">
        <v>608</v>
      </c>
      <c r="AD239" s="65">
        <v>44834</v>
      </c>
      <c r="AE239" s="62" t="s">
        <v>848</v>
      </c>
      <c r="AF239" s="62"/>
      <c r="AG239" s="62"/>
      <c r="AH239" s="62"/>
      <c r="AI239" s="62"/>
      <c r="AJ239" s="62"/>
      <c r="AK239" s="62" t="str">
        <f>IFERROR(VLOOKUP(I239,'[4]Control Producción'!$B$13:$K$406,10,FALSE),"")</f>
        <v>Cavidad Progresiva</v>
      </c>
      <c r="AL239" s="62" t="str">
        <f t="shared" si="55"/>
        <v>Batch</v>
      </c>
      <c r="AM239" s="62" t="s">
        <v>827</v>
      </c>
      <c r="AN239" s="62" t="s">
        <v>817</v>
      </c>
      <c r="AO239" s="62">
        <f>_xlfn.IFS(L239="Inhibidor de corrosión",T239*Q239/1000,L239="Inhibidor de incrustaciones",T239*Q239/1000,L239="Biocida",T239*Q239/1000,L239="Inhibidor de corrosión/incrustaciones",T239*Q239/1000,L239="Inhibidor de parafinas y asfaltenos",T239*P239/1000,L239="Inhibidor de parafinas",T239*P239/1000,L239="Inhibidor de asfaltenos",T239*P239/1000,L239="Reductor de fricción",T239*P239/1000,L239="Encapsulado",0,L239="Inhibidor de hidratos",VLOOKUP(I239,[4]Intermedia!$B$485:$E$502,4,FALSE),L239="Secuestrante de sulfhídrico",VLOOKUP(I239,[4]Intermedia!$B$485:$E$502,4,FALSE))</f>
        <v>0.42159999999999997</v>
      </c>
      <c r="AP239" s="62">
        <f t="shared" si="49"/>
        <v>12.65</v>
      </c>
      <c r="AQ239" s="62">
        <f t="shared" si="50"/>
        <v>20</v>
      </c>
      <c r="AR239" s="62">
        <f t="shared" si="51"/>
        <v>20</v>
      </c>
      <c r="AS239" s="66">
        <v>1</v>
      </c>
      <c r="AT239" s="62" cm="1">
        <f t="array" ref="AT239">IFERROR(ROUND(IF(AL239="Continua",AO239*_xlfn.IFS(AS239=100%,1,AS239=20%,5,AS239=50%,2),IF(AL239="Batch",IF(AM239="M",30,IF(AM239="Q",15,7))*AO239)),0),"")</f>
        <v>13</v>
      </c>
      <c r="AU239" s="62">
        <f t="shared" si="52"/>
        <v>20</v>
      </c>
      <c r="AV239" s="62">
        <f t="shared" si="53"/>
        <v>20</v>
      </c>
      <c r="AW239" s="62" t="s">
        <v>819</v>
      </c>
      <c r="AX239" s="62"/>
      <c r="AY239" s="67">
        <f ca="1">IFERROR(TODAY()-VLOOKUP(H239,[4]IDEF!$A$6:$H$1602,8,FALSE),"S/D")</f>
        <v>2160</v>
      </c>
      <c r="AZ239" s="62" t="str">
        <f>IFERROR(VLOOKUP(H239,'[4]Control Producción'!$B$13:$L$406,11,FALSE),"S/C")</f>
        <v>A</v>
      </c>
      <c r="BA239" s="62" t="str">
        <f t="shared" si="54"/>
        <v>PB- 04</v>
      </c>
      <c r="BB239" s="62" t="str">
        <f>IFERROR(VLOOKUP(I239,[4]Referencias!$A$2:$Z$800,26,FALSE),"")</f>
        <v>Punta Barda</v>
      </c>
      <c r="BC239" s="62"/>
      <c r="BD239" s="125" t="str">
        <f t="shared" si="44"/>
        <v>PuB-174[00]aCY51W</v>
      </c>
    </row>
    <row r="240" spans="1:56" ht="15" customHeight="1" x14ac:dyDescent="0.25">
      <c r="A240" s="62" t="s">
        <v>601</v>
      </c>
      <c r="B240" s="63">
        <v>45261</v>
      </c>
      <c r="C240" s="62" t="s">
        <v>602</v>
      </c>
      <c r="D240" s="62" t="s">
        <v>603</v>
      </c>
      <c r="E240" s="62" t="str">
        <f>IFERROR(VLOOKUP(H240,[4]Referencias!$A$2:$F$671,6,FALSE),"")</f>
        <v>PB- 04</v>
      </c>
      <c r="F240" s="62">
        <f>IFERROR(VLOOKUP(I240,[4]Referencias!$A$2:$T$800,20,FALSE),"")</f>
        <v>222053</v>
      </c>
      <c r="G240" s="62" t="s">
        <v>604</v>
      </c>
      <c r="H240" s="62" t="s">
        <v>196</v>
      </c>
      <c r="I240" s="62" t="s">
        <v>196</v>
      </c>
      <c r="J240" s="62"/>
      <c r="K240" s="62" t="s">
        <v>605</v>
      </c>
      <c r="L240" s="62" t="str">
        <f>IFERROR(VLOOKUP(M240,[4]Referencias!$X$2:$Y$139,2,FALSE),"")</f>
        <v>Inhibidor de corrosión</v>
      </c>
      <c r="M240" s="62" t="s">
        <v>59</v>
      </c>
      <c r="N240" s="62">
        <f>IFERROR(VLOOKUP(M240,[4]Referencias!$K$2:$L$138,2,FALSE),"")</f>
        <v>1000232729</v>
      </c>
      <c r="O240" s="62">
        <f>IFERROR(VLOOKUP(I240,'[4]Control Producción'!$B$13:$L$408,4,FALSE),0)</f>
        <v>11.9</v>
      </c>
      <c r="P240" s="62">
        <f>IFERROR(VLOOKUP(I240,'[4]Control Producción'!$B$13:$L$408,5,FALSE),0)</f>
        <v>1.1299999999999999</v>
      </c>
      <c r="Q240" s="62">
        <f>IFERROR(VLOOKUP(I240,'[4]Control Producción'!$B$13:$L$408,7,FALSE),0)</f>
        <v>10.77</v>
      </c>
      <c r="R240" s="62">
        <f>IFERROR(VLOOKUP(I240,'[4]Control Producción'!$B$13:$L$408,8,FALSE),0)</f>
        <v>2</v>
      </c>
      <c r="S240" s="62">
        <f t="shared" si="46"/>
        <v>20</v>
      </c>
      <c r="T240" s="62">
        <v>45</v>
      </c>
      <c r="U240" s="62" t="s">
        <v>815</v>
      </c>
      <c r="V240" s="62" t="s">
        <v>821</v>
      </c>
      <c r="W240" s="62">
        <f t="shared" si="47"/>
        <v>1</v>
      </c>
      <c r="X240" s="62">
        <f>+_xlfn.IFS(BC240="p",0,AL240="Continua",'CM 4600011377 (Producto)'!$H$13,AL240="Batch",VLOOKUP(BD240,'BATCH Total'!$K$2:$M$600,3,FALSE))</f>
        <v>1</v>
      </c>
      <c r="Y240" s="62">
        <f t="shared" si="48"/>
        <v>20</v>
      </c>
      <c r="Z240" s="64">
        <f>+IFERROR(IF(BC240="P",0,IF(V240="continua",VLOOKUP(BD240,'KPI Aplicaciones'!$A$9:$H$177,6,FALSE),S240*X240)),0)</f>
        <v>20</v>
      </c>
      <c r="AA240" s="64">
        <f t="shared" si="45"/>
        <v>20</v>
      </c>
      <c r="AB240" s="65">
        <v>42494</v>
      </c>
      <c r="AC240" s="62" t="s">
        <v>608</v>
      </c>
      <c r="AD240" s="65">
        <v>43791</v>
      </c>
      <c r="AE240" s="62" t="s">
        <v>659</v>
      </c>
      <c r="AF240" s="62" t="s">
        <v>609</v>
      </c>
      <c r="AG240" s="62"/>
      <c r="AH240" s="62"/>
      <c r="AI240" s="62"/>
      <c r="AJ240" s="62"/>
      <c r="AK240" s="62" t="str">
        <f>IFERROR(VLOOKUP(I240,'[4]Control Producción'!$B$13:$K$406,10,FALSE),"")</f>
        <v>Cavidad Progresiva</v>
      </c>
      <c r="AL240" s="62" t="str">
        <f t="shared" si="55"/>
        <v>Batch</v>
      </c>
      <c r="AM240" s="62" t="s">
        <v>827</v>
      </c>
      <c r="AN240" s="62" t="s">
        <v>817</v>
      </c>
      <c r="AO240" s="62">
        <f>_xlfn.IFS(L240="Inhibidor de corrosión",T240*Q240/1000,L240="Inhibidor de incrustaciones",T240*Q240/1000,L240="Biocida",T240*Q240/1000,L240="Inhibidor de corrosión/incrustaciones",T240*Q240/1000,L240="Inhibidor de parafinas y asfaltenos",T240*P240/1000,L240="Inhibidor de parafinas",T240*P240/1000,L240="Inhibidor de asfaltenos",T240*P240/1000,L240="Reductor de fricción",T240*P240/1000,L240="Encapsulado",0,L240="Inhibidor de hidratos",VLOOKUP(I240,[4]Intermedia!$B$485:$E$502,4,FALSE),L240="Secuestrante de sulfhídrico",VLOOKUP(I240,[4]Intermedia!$B$485:$E$502,4,FALSE))</f>
        <v>0.48464999999999997</v>
      </c>
      <c r="AP240" s="62">
        <f t="shared" si="49"/>
        <v>14.54</v>
      </c>
      <c r="AQ240" s="62">
        <f t="shared" si="50"/>
        <v>20</v>
      </c>
      <c r="AR240" s="62">
        <f t="shared" si="51"/>
        <v>20</v>
      </c>
      <c r="AS240" s="66">
        <v>1</v>
      </c>
      <c r="AT240" s="62" cm="1">
        <f t="array" ref="AT240">IFERROR(ROUND(IF(AL240="Continua",AO240*_xlfn.IFS(AS240=100%,1,AS240=20%,5,AS240=50%,2),IF(AL240="Batch",IF(AM240="M",30,IF(AM240="Q",15,7))*AO240)),0),"")</f>
        <v>15</v>
      </c>
      <c r="AU240" s="62">
        <f t="shared" si="52"/>
        <v>20</v>
      </c>
      <c r="AV240" s="62">
        <f t="shared" si="53"/>
        <v>20</v>
      </c>
      <c r="AW240" s="62" t="s">
        <v>819</v>
      </c>
      <c r="AX240" s="62"/>
      <c r="AY240" s="67">
        <f ca="1">IFERROR(TODAY()-VLOOKUP(H240,[4]IDEF!$A$6:$H$1602,8,FALSE),"S/D")</f>
        <v>2290</v>
      </c>
      <c r="AZ240" s="62" t="str">
        <f>IFERROR(VLOOKUP(H240,'[4]Control Producción'!$B$13:$L$406,11,FALSE),"S/C")</f>
        <v>C</v>
      </c>
      <c r="BA240" s="62" t="str">
        <f t="shared" si="54"/>
        <v>PB- 04</v>
      </c>
      <c r="BB240" s="62" t="str">
        <f>IFERROR(VLOOKUP(I240,[4]Referencias!$A$2:$Z$800,26,FALSE),"")</f>
        <v>Punta Barda</v>
      </c>
      <c r="BC240" s="62"/>
      <c r="BD240" s="125" t="str">
        <f t="shared" si="44"/>
        <v>PuB-195[00]aCY51W</v>
      </c>
    </row>
    <row r="241" spans="1:56" ht="15" customHeight="1" x14ac:dyDescent="0.25">
      <c r="A241" s="62" t="s">
        <v>601</v>
      </c>
      <c r="B241" s="63">
        <v>45261</v>
      </c>
      <c r="C241" s="62" t="s">
        <v>602</v>
      </c>
      <c r="D241" s="62" t="s">
        <v>603</v>
      </c>
      <c r="E241" s="62" t="str">
        <f>IFERROR(VLOOKUP(H241,[4]Referencias!$A$2:$F$671,6,FALSE),"")</f>
        <v>PB- 04</v>
      </c>
      <c r="F241" s="62">
        <f>IFERROR(VLOOKUP(I241,[4]Referencias!$A$2:$T$800,20,FALSE),"")</f>
        <v>222053</v>
      </c>
      <c r="G241" s="62" t="s">
        <v>604</v>
      </c>
      <c r="H241" s="62" t="s">
        <v>214</v>
      </c>
      <c r="I241" s="62" t="s">
        <v>214</v>
      </c>
      <c r="J241" s="62"/>
      <c r="K241" s="62" t="s">
        <v>605</v>
      </c>
      <c r="L241" s="62" t="str">
        <f>IFERROR(VLOOKUP(M241,[4]Referencias!$X$2:$Y$139,2,FALSE),"")</f>
        <v>Inhibidor de corrosión</v>
      </c>
      <c r="M241" s="62" t="s">
        <v>59</v>
      </c>
      <c r="N241" s="62">
        <f>IFERROR(VLOOKUP(M241,[4]Referencias!$K$2:$L$138,2,FALSE),"")</f>
        <v>1000232729</v>
      </c>
      <c r="O241" s="62">
        <f>IFERROR(VLOOKUP(I241,'[4]Control Producción'!$B$13:$L$408,4,FALSE),0)</f>
        <v>20</v>
      </c>
      <c r="P241" s="62">
        <f>IFERROR(VLOOKUP(I241,'[4]Control Producción'!$B$13:$L$408,5,FALSE),0)</f>
        <v>1.2</v>
      </c>
      <c r="Q241" s="62">
        <f>IFERROR(VLOOKUP(I241,'[4]Control Producción'!$B$13:$L$408,7,FALSE),0)</f>
        <v>18.8</v>
      </c>
      <c r="R241" s="62">
        <f>IFERROR(VLOOKUP(I241,'[4]Control Producción'!$B$13:$L$408,8,FALSE),0)</f>
        <v>2</v>
      </c>
      <c r="S241" s="62">
        <f t="shared" si="46"/>
        <v>28.2</v>
      </c>
      <c r="T241" s="62">
        <v>100</v>
      </c>
      <c r="U241" s="62" t="s">
        <v>815</v>
      </c>
      <c r="V241" s="62" t="s">
        <v>821</v>
      </c>
      <c r="W241" s="62">
        <f t="shared" si="47"/>
        <v>2</v>
      </c>
      <c r="X241" s="62">
        <f>+_xlfn.IFS(BC241="p",0,AL241="Continua",'CM 4600011377 (Producto)'!$H$13,AL241="Batch",VLOOKUP(BD241,'BATCH Total'!$K$2:$M$600,3,FALSE))</f>
        <v>2</v>
      </c>
      <c r="Y241" s="62">
        <f t="shared" si="48"/>
        <v>56.4</v>
      </c>
      <c r="Z241" s="64">
        <f>+IFERROR(IF(BC241="P",0,IF(V241="continua",VLOOKUP(BD241,'KPI Aplicaciones'!$A$9:$H$177,6,FALSE),S241*X241)),0)</f>
        <v>56.4</v>
      </c>
      <c r="AA241" s="64">
        <f t="shared" si="45"/>
        <v>56.4</v>
      </c>
      <c r="AB241" s="65">
        <v>43678</v>
      </c>
      <c r="AC241" s="62" t="s">
        <v>608</v>
      </c>
      <c r="AD241" s="65">
        <v>44258</v>
      </c>
      <c r="AE241" s="62" t="s">
        <v>849</v>
      </c>
      <c r="AF241" s="62"/>
      <c r="AG241" s="62"/>
      <c r="AH241" s="62"/>
      <c r="AI241" s="62"/>
      <c r="AJ241" s="62"/>
      <c r="AK241" s="62" t="str">
        <f>IFERROR(VLOOKUP(I241,'[4]Control Producción'!$B$13:$K$406,10,FALSE),"")</f>
        <v>Cavidad Progresiva</v>
      </c>
      <c r="AL241" s="62" t="str">
        <f t="shared" si="55"/>
        <v>Batch</v>
      </c>
      <c r="AM241" s="62" t="s">
        <v>818</v>
      </c>
      <c r="AN241" s="62" t="s">
        <v>817</v>
      </c>
      <c r="AO241" s="62">
        <f>_xlfn.IFS(L241="Inhibidor de corrosión",T241*Q241/1000,L241="Inhibidor de incrustaciones",T241*Q241/1000,L241="Biocida",T241*Q241/1000,L241="Inhibidor de corrosión/incrustaciones",T241*Q241/1000,L241="Inhibidor de parafinas y asfaltenos",T241*P241/1000,L241="Inhibidor de parafinas",T241*P241/1000,L241="Inhibidor de asfaltenos",T241*P241/1000,L241="Reductor de fricción",T241*P241/1000,L241="Encapsulado",0,L241="Inhibidor de hidratos",VLOOKUP(I241,[4]Intermedia!$B$485:$E$502,4,FALSE),L241="Secuestrante de sulfhídrico",VLOOKUP(I241,[4]Intermedia!$B$485:$E$502,4,FALSE))</f>
        <v>1.88</v>
      </c>
      <c r="AP241" s="62">
        <f t="shared" si="49"/>
        <v>28.2</v>
      </c>
      <c r="AQ241" s="62">
        <f t="shared" si="50"/>
        <v>28.2</v>
      </c>
      <c r="AR241" s="62">
        <f t="shared" si="51"/>
        <v>28.2</v>
      </c>
      <c r="AS241" s="66">
        <v>1</v>
      </c>
      <c r="AT241" s="62" cm="1">
        <f t="array" ref="AT241">IFERROR(ROUND(IF(AL241="Continua",AO241*_xlfn.IFS(AS241=100%,1,AS241=20%,5,AS241=50%,2),IF(AL241="Batch",IF(AM241="M",30,IF(AM241="Q",15,7))*AO241)),0),"")</f>
        <v>28</v>
      </c>
      <c r="AU241" s="62">
        <f t="shared" si="52"/>
        <v>28</v>
      </c>
      <c r="AV241" s="62">
        <f t="shared" si="53"/>
        <v>28</v>
      </c>
      <c r="AW241" s="62" t="s">
        <v>819</v>
      </c>
      <c r="AX241" s="62"/>
      <c r="AY241" s="67">
        <f ca="1">IFERROR(TODAY()-VLOOKUP(H241,[4]IDEF!$A$6:$H$1602,8,FALSE),"S/D")</f>
        <v>1628</v>
      </c>
      <c r="AZ241" s="62" t="str">
        <f>IFERROR(VLOOKUP(H241,'[4]Control Producción'!$B$13:$L$406,11,FALSE),"S/C")</f>
        <v>B</v>
      </c>
      <c r="BA241" s="62" t="str">
        <f t="shared" si="54"/>
        <v>PB- 04</v>
      </c>
      <c r="BB241" s="62" t="str">
        <f>IFERROR(VLOOKUP(I241,[4]Referencias!$A$2:$Z$800,26,FALSE),"")</f>
        <v>Punta Barda</v>
      </c>
      <c r="BC241" s="62"/>
      <c r="BD241" s="125" t="str">
        <f t="shared" si="44"/>
        <v>PuB-196[00]aCY51W</v>
      </c>
    </row>
    <row r="242" spans="1:56" ht="15" customHeight="1" x14ac:dyDescent="0.25">
      <c r="A242" s="62" t="s">
        <v>601</v>
      </c>
      <c r="B242" s="63">
        <v>45261</v>
      </c>
      <c r="C242" s="62" t="s">
        <v>602</v>
      </c>
      <c r="D242" s="62" t="s">
        <v>603</v>
      </c>
      <c r="E242" s="62" t="str">
        <f>IFERROR(VLOOKUP(H242,[4]Referencias!$A$2:$F$671,6,FALSE),"")</f>
        <v>PB- 04</v>
      </c>
      <c r="F242" s="62">
        <f>IFERROR(VLOOKUP(I242,[4]Referencias!$A$2:$T$800,20,FALSE),"")</f>
        <v>222053</v>
      </c>
      <c r="G242" s="62" t="s">
        <v>604</v>
      </c>
      <c r="H242" s="62" t="s">
        <v>214</v>
      </c>
      <c r="I242" s="62" t="s">
        <v>214</v>
      </c>
      <c r="J242" s="62"/>
      <c r="K242" s="62" t="s">
        <v>605</v>
      </c>
      <c r="L242" s="62" t="str">
        <f>IFERROR(VLOOKUP(M242,[4]Referencias!$X$2:$Y$139,2,FALSE),"")</f>
        <v>Biocida</v>
      </c>
      <c r="M242" s="62" t="s">
        <v>68</v>
      </c>
      <c r="N242" s="62">
        <f>IFERROR(VLOOKUP(M242,[4]Referencias!$K$2:$L$138,2,FALSE),"")</f>
        <v>50600926</v>
      </c>
      <c r="O242" s="62">
        <f>IFERROR(VLOOKUP(I242,'[4]Control Producción'!$B$13:$L$408,4,FALSE),0)</f>
        <v>20</v>
      </c>
      <c r="P242" s="62">
        <f>IFERROR(VLOOKUP(I242,'[4]Control Producción'!$B$13:$L$408,5,FALSE),0)</f>
        <v>1.2</v>
      </c>
      <c r="Q242" s="62">
        <f>IFERROR(VLOOKUP(I242,'[4]Control Producción'!$B$13:$L$408,7,FALSE),0)</f>
        <v>18.8</v>
      </c>
      <c r="R242" s="62">
        <f>IFERROR(VLOOKUP(I242,'[4]Control Producción'!$B$13:$L$408,8,FALSE),0)</f>
        <v>2</v>
      </c>
      <c r="S242" s="62">
        <f t="shared" si="46"/>
        <v>28.2</v>
      </c>
      <c r="T242" s="62">
        <v>100</v>
      </c>
      <c r="U242" s="62" t="s">
        <v>815</v>
      </c>
      <c r="V242" s="62" t="s">
        <v>821</v>
      </c>
      <c r="W242" s="62">
        <f t="shared" si="47"/>
        <v>2</v>
      </c>
      <c r="X242" s="62">
        <f>+_xlfn.IFS(BC242="p",0,AL242="Continua",'CM 4600011377 (Producto)'!$H$13,AL242="Batch",VLOOKUP(BD242,'BATCH Total'!$K$2:$M$600,3,FALSE))</f>
        <v>2</v>
      </c>
      <c r="Y242" s="62">
        <f t="shared" si="48"/>
        <v>56.4</v>
      </c>
      <c r="Z242" s="64">
        <f>+IFERROR(IF(BC242="P",0,IF(V242="continua",VLOOKUP(BD242,'KPI Aplicaciones'!$A$9:$H$177,6,FALSE),S242*X242)),0)</f>
        <v>56.4</v>
      </c>
      <c r="AA242" s="64">
        <f t="shared" si="45"/>
        <v>56.4</v>
      </c>
      <c r="AB242" s="65">
        <v>43678</v>
      </c>
      <c r="AC242" s="62" t="s">
        <v>608</v>
      </c>
      <c r="AD242" s="65">
        <v>44258</v>
      </c>
      <c r="AE242" s="62" t="s">
        <v>849</v>
      </c>
      <c r="AF242" s="62"/>
      <c r="AG242" s="62"/>
      <c r="AH242" s="62"/>
      <c r="AI242" s="62"/>
      <c r="AJ242" s="62"/>
      <c r="AK242" s="62" t="str">
        <f>IFERROR(VLOOKUP(I242,'[4]Control Producción'!$B$13:$K$406,10,FALSE),"")</f>
        <v>Cavidad Progresiva</v>
      </c>
      <c r="AL242" s="62" t="str">
        <f t="shared" si="55"/>
        <v>Batch</v>
      </c>
      <c r="AM242" s="62" t="s">
        <v>818</v>
      </c>
      <c r="AN242" s="62" t="s">
        <v>829</v>
      </c>
      <c r="AO242" s="62">
        <f>_xlfn.IFS(L242="Inhibidor de corrosión",T242*Q242/1000,L242="Inhibidor de incrustaciones",T242*Q242/1000,L242="Biocida",T242*Q242/1000,L242="Inhibidor de corrosión/incrustaciones",T242*Q242/1000,L242="Inhibidor de parafinas y asfaltenos",T242*P242/1000,L242="Inhibidor de parafinas",T242*P242/1000,L242="Inhibidor de asfaltenos",T242*P242/1000,L242="Reductor de fricción",T242*P242/1000,L242="Encapsulado",0,L242="Inhibidor de hidratos",VLOOKUP(I242,[4]Intermedia!$B$485:$E$502,4,FALSE),L242="Secuestrante de sulfhídrico",VLOOKUP(I242,[4]Intermedia!$B$485:$E$502,4,FALSE))</f>
        <v>1.88</v>
      </c>
      <c r="AP242" s="62">
        <f t="shared" si="49"/>
        <v>28.2</v>
      </c>
      <c r="AQ242" s="62">
        <f t="shared" si="50"/>
        <v>28.2</v>
      </c>
      <c r="AR242" s="62">
        <f t="shared" si="51"/>
        <v>28.2</v>
      </c>
      <c r="AS242" s="66">
        <v>1</v>
      </c>
      <c r="AT242" s="62" cm="1">
        <f t="array" ref="AT242">IFERROR(ROUND(IF(AL242="Continua",AO242*_xlfn.IFS(AS242=100%,1,AS242=20%,5,AS242=50%,2),IF(AL242="Batch",IF(AM242="M",30,IF(AM242="Q",15,7))*AO242)),0),"")</f>
        <v>28</v>
      </c>
      <c r="AU242" s="62">
        <f t="shared" si="52"/>
        <v>28</v>
      </c>
      <c r="AV242" s="62">
        <f t="shared" si="53"/>
        <v>28</v>
      </c>
      <c r="AW242" s="62" t="s">
        <v>819</v>
      </c>
      <c r="AX242" s="62"/>
      <c r="AY242" s="67">
        <f ca="1">IFERROR(TODAY()-VLOOKUP(H242,[4]IDEF!$A$6:$H$1602,8,FALSE),"S/D")</f>
        <v>1628</v>
      </c>
      <c r="AZ242" s="62" t="str">
        <f>IFERROR(VLOOKUP(H242,'[4]Control Producción'!$B$13:$L$406,11,FALSE),"S/C")</f>
        <v>B</v>
      </c>
      <c r="BA242" s="62" t="str">
        <f t="shared" si="54"/>
        <v>PB- 04</v>
      </c>
      <c r="BB242" s="62" t="str">
        <f>IFERROR(VLOOKUP(I242,[4]Referencias!$A$2:$Z$800,26,FALSE),"")</f>
        <v>Punta Barda</v>
      </c>
      <c r="BC242" s="62"/>
      <c r="BD242" s="125" t="str">
        <f t="shared" si="44"/>
        <v>PuB-196[00]aBX960</v>
      </c>
    </row>
    <row r="243" spans="1:56" ht="15" customHeight="1" x14ac:dyDescent="0.25">
      <c r="A243" s="62" t="s">
        <v>601</v>
      </c>
      <c r="B243" s="63">
        <v>45261</v>
      </c>
      <c r="C243" s="62" t="s">
        <v>602</v>
      </c>
      <c r="D243" s="62" t="s">
        <v>603</v>
      </c>
      <c r="E243" s="62" t="str">
        <f>IFERROR(VLOOKUP(H243,[4]Referencias!$A$2:$F$671,6,FALSE),"")</f>
        <v>PB- 03</v>
      </c>
      <c r="F243" s="62">
        <f>IFERROR(VLOOKUP(I243,[4]Referencias!$A$2:$T$800,20,FALSE),"")</f>
        <v>222053</v>
      </c>
      <c r="G243" s="62" t="s">
        <v>604</v>
      </c>
      <c r="H243" s="62" t="s">
        <v>205</v>
      </c>
      <c r="I243" s="62" t="s">
        <v>205</v>
      </c>
      <c r="J243" s="62"/>
      <c r="K243" s="62" t="s">
        <v>605</v>
      </c>
      <c r="L243" s="62" t="str">
        <f>IFERROR(VLOOKUP(M243,[4]Referencias!$X$2:$Y$139,2,FALSE),"")</f>
        <v>Inhibidor de corrosión</v>
      </c>
      <c r="M243" s="62" t="s">
        <v>59</v>
      </c>
      <c r="N243" s="62">
        <f>IFERROR(VLOOKUP(M243,[4]Referencias!$K$2:$L$138,2,FALSE),"")</f>
        <v>1000232729</v>
      </c>
      <c r="O243" s="62">
        <f>IFERROR(VLOOKUP(I243,'[4]Control Producción'!$B$13:$L$408,4,FALSE),0)</f>
        <v>30.5</v>
      </c>
      <c r="P243" s="62">
        <f>IFERROR(VLOOKUP(I243,'[4]Control Producción'!$B$13:$L$408,5,FALSE),0)</f>
        <v>7.5330000000000004</v>
      </c>
      <c r="Q243" s="62">
        <f>IFERROR(VLOOKUP(I243,'[4]Control Producción'!$B$13:$L$408,7,FALSE),0)</f>
        <v>22.966999999999999</v>
      </c>
      <c r="R243" s="62">
        <f>IFERROR(VLOOKUP(I243,'[4]Control Producción'!$B$13:$L$408,8,FALSE),0)</f>
        <v>10</v>
      </c>
      <c r="S243" s="62">
        <f t="shared" si="46"/>
        <v>34.450000000000003</v>
      </c>
      <c r="T243" s="62">
        <v>100</v>
      </c>
      <c r="U243" s="62" t="s">
        <v>815</v>
      </c>
      <c r="V243" s="62" t="s">
        <v>821</v>
      </c>
      <c r="W243" s="62">
        <f t="shared" si="47"/>
        <v>2</v>
      </c>
      <c r="X243" s="62">
        <f>+_xlfn.IFS(BC243="p",0,AL243="Continua",'CM 4600011377 (Producto)'!$H$13,AL243="Batch",VLOOKUP(BD243,'BATCH Total'!$K$2:$M$600,3,FALSE))</f>
        <v>2</v>
      </c>
      <c r="Y243" s="62">
        <f t="shared" si="48"/>
        <v>68.900000000000006</v>
      </c>
      <c r="Z243" s="64">
        <f>+IFERROR(IF(BC243="P",0,IF(V243="continua",VLOOKUP(BD243,'KPI Aplicaciones'!$A$9:$H$177,6,FALSE),S243*X243)),0)</f>
        <v>68.900000000000006</v>
      </c>
      <c r="AA243" s="64">
        <f t="shared" si="45"/>
        <v>68.900000000000006</v>
      </c>
      <c r="AB243" s="65">
        <v>44290</v>
      </c>
      <c r="AC243" s="62" t="s">
        <v>608</v>
      </c>
      <c r="AD243" s="65">
        <v>44503</v>
      </c>
      <c r="AE243" s="62" t="s">
        <v>642</v>
      </c>
      <c r="AF243" s="62" t="s">
        <v>609</v>
      </c>
      <c r="AG243" s="62"/>
      <c r="AH243" s="62"/>
      <c r="AI243" s="62"/>
      <c r="AJ243" s="62"/>
      <c r="AK243" s="62" t="str">
        <f>IFERROR(VLOOKUP(I243,'[4]Control Producción'!$B$13:$K$406,10,FALSE),"")</f>
        <v>Cavidad Progresiva</v>
      </c>
      <c r="AL243" s="62" t="str">
        <f t="shared" si="55"/>
        <v>Batch</v>
      </c>
      <c r="AM243" s="62" t="s">
        <v>818</v>
      </c>
      <c r="AN243" s="62" t="s">
        <v>817</v>
      </c>
      <c r="AO243" s="62">
        <f>_xlfn.IFS(L243="Inhibidor de corrosión",T243*Q243/1000,L243="Inhibidor de incrustaciones",T243*Q243/1000,L243="Biocida",T243*Q243/1000,L243="Inhibidor de corrosión/incrustaciones",T243*Q243/1000,L243="Inhibidor de parafinas y asfaltenos",T243*P243/1000,L243="Inhibidor de parafinas",T243*P243/1000,L243="Inhibidor de asfaltenos",T243*P243/1000,L243="Reductor de fricción",T243*P243/1000,L243="Encapsulado",0,L243="Inhibidor de hidratos",VLOOKUP(I243,[4]Intermedia!$B$485:$E$502,4,FALSE),L243="Secuestrante de sulfhídrico",VLOOKUP(I243,[4]Intermedia!$B$485:$E$502,4,FALSE))</f>
        <v>2.2967</v>
      </c>
      <c r="AP243" s="62">
        <f t="shared" si="49"/>
        <v>34.450000000000003</v>
      </c>
      <c r="AQ243" s="62">
        <f t="shared" si="50"/>
        <v>34.450000000000003</v>
      </c>
      <c r="AR243" s="62">
        <f t="shared" si="51"/>
        <v>34.450000000000003</v>
      </c>
      <c r="AS243" s="66">
        <v>1</v>
      </c>
      <c r="AT243" s="62" cm="1">
        <f t="array" ref="AT243">IFERROR(ROUND(IF(AL243="Continua",AO243*_xlfn.IFS(AS243=100%,1,AS243=20%,5,AS243=50%,2),IF(AL243="Batch",IF(AM243="M",30,IF(AM243="Q",15,7))*AO243)),0),"")</f>
        <v>34</v>
      </c>
      <c r="AU243" s="62">
        <f t="shared" si="52"/>
        <v>34</v>
      </c>
      <c r="AV243" s="62">
        <f t="shared" si="53"/>
        <v>34</v>
      </c>
      <c r="AW243" s="62" t="s">
        <v>819</v>
      </c>
      <c r="AX243" s="62"/>
      <c r="AY243" s="67">
        <f ca="1">IFERROR(TODAY()-VLOOKUP(H243,[4]IDEF!$A$6:$H$1602,8,FALSE),"S/D")</f>
        <v>1567</v>
      </c>
      <c r="AZ243" s="62" t="str">
        <f>IFERROR(VLOOKUP(H243,'[4]Control Producción'!$B$13:$L$406,11,FALSE),"S/C")</f>
        <v>B</v>
      </c>
      <c r="BA243" s="62" t="str">
        <f t="shared" si="54"/>
        <v>PB- 03</v>
      </c>
      <c r="BB243" s="62" t="str">
        <f>IFERROR(VLOOKUP(I243,[4]Referencias!$A$2:$Z$800,26,FALSE),"")</f>
        <v>Punta Barda</v>
      </c>
      <c r="BC243" s="62"/>
      <c r="BD243" s="125" t="str">
        <f t="shared" si="44"/>
        <v>PuB-105aCY51W</v>
      </c>
    </row>
    <row r="244" spans="1:56" ht="15" customHeight="1" x14ac:dyDescent="0.25">
      <c r="A244" s="62" t="s">
        <v>601</v>
      </c>
      <c r="B244" s="63">
        <v>45261</v>
      </c>
      <c r="C244" s="62" t="s">
        <v>602</v>
      </c>
      <c r="D244" s="62" t="s">
        <v>603</v>
      </c>
      <c r="E244" s="62" t="str">
        <f>IFERROR(VLOOKUP(H244,[4]Referencias!$A$2:$F$671,6,FALSE),"")</f>
        <v>PB- 04</v>
      </c>
      <c r="F244" s="62">
        <f>IFERROR(VLOOKUP(I244,[4]Referencias!$A$2:$T$800,20,FALSE),"")</f>
        <v>222053</v>
      </c>
      <c r="G244" s="62" t="s">
        <v>604</v>
      </c>
      <c r="H244" s="62" t="s">
        <v>197</v>
      </c>
      <c r="I244" s="62" t="s">
        <v>197</v>
      </c>
      <c r="J244" s="62"/>
      <c r="K244" s="62" t="s">
        <v>605</v>
      </c>
      <c r="L244" s="62" t="str">
        <f>IFERROR(VLOOKUP(M244,[4]Referencias!$X$2:$Y$139,2,FALSE),"")</f>
        <v>Inhibidor de corrosión</v>
      </c>
      <c r="M244" s="62" t="s">
        <v>59</v>
      </c>
      <c r="N244" s="62">
        <f>IFERROR(VLOOKUP(M244,[4]Referencias!$K$2:$L$138,2,FALSE),"")</f>
        <v>1000232729</v>
      </c>
      <c r="O244" s="62">
        <f>IFERROR(VLOOKUP(I244,'[4]Control Producción'!$B$13:$L$408,4,FALSE),0)</f>
        <v>9.3000000000000007</v>
      </c>
      <c r="P244" s="62">
        <f>IFERROR(VLOOKUP(I244,'[4]Control Producción'!$B$13:$L$408,5,FALSE),0)</f>
        <v>1.321</v>
      </c>
      <c r="Q244" s="62">
        <f>IFERROR(VLOOKUP(I244,'[4]Control Producción'!$B$13:$L$408,7,FALSE),0)</f>
        <v>7.9790000000000001</v>
      </c>
      <c r="R244" s="62">
        <f>IFERROR(VLOOKUP(I244,'[4]Control Producción'!$B$13:$L$408,8,FALSE),0)</f>
        <v>2</v>
      </c>
      <c r="S244" s="62">
        <f t="shared" si="46"/>
        <v>29.92</v>
      </c>
      <c r="T244" s="62">
        <v>125</v>
      </c>
      <c r="U244" s="62" t="s">
        <v>815</v>
      </c>
      <c r="V244" s="62" t="s">
        <v>821</v>
      </c>
      <c r="W244" s="62">
        <f t="shared" si="47"/>
        <v>1</v>
      </c>
      <c r="X244" s="62">
        <f>+_xlfn.IFS(BC244="p",0,AL244="Continua",'CM 4600011377 (Producto)'!$H$13,AL244="Batch",VLOOKUP(BD244,'BATCH Total'!$K$2:$M$600,3,FALSE))</f>
        <v>1</v>
      </c>
      <c r="Y244" s="62">
        <f t="shared" si="48"/>
        <v>29.92</v>
      </c>
      <c r="Z244" s="64">
        <f>+IFERROR(IF(BC244="P",0,IF(V244="continua",VLOOKUP(BD244,'KPI Aplicaciones'!$A$9:$H$177,6,FALSE),S244*X244)),0)</f>
        <v>29.92</v>
      </c>
      <c r="AA244" s="64">
        <f t="shared" si="45"/>
        <v>29.92</v>
      </c>
      <c r="AB244" s="65">
        <v>41379</v>
      </c>
      <c r="AC244" s="62" t="s">
        <v>608</v>
      </c>
      <c r="AD244" s="65">
        <v>43791</v>
      </c>
      <c r="AE244" s="62" t="s">
        <v>659</v>
      </c>
      <c r="AF244" s="62" t="s">
        <v>609</v>
      </c>
      <c r="AG244" s="62"/>
      <c r="AH244" s="62"/>
      <c r="AI244" s="62"/>
      <c r="AJ244" s="62"/>
      <c r="AK244" s="62" t="str">
        <f>IFERROR(VLOOKUP(I244,'[4]Control Producción'!$B$13:$K$406,10,FALSE),"")</f>
        <v>Cavidad Progresiva</v>
      </c>
      <c r="AL244" s="62" t="str">
        <f t="shared" si="55"/>
        <v>Batch</v>
      </c>
      <c r="AM244" s="62" t="s">
        <v>827</v>
      </c>
      <c r="AN244" s="62" t="s">
        <v>817</v>
      </c>
      <c r="AO244" s="62">
        <f>_xlfn.IFS(L244="Inhibidor de corrosión",T244*Q244/1000,L244="Inhibidor de incrustaciones",T244*Q244/1000,L244="Biocida",T244*Q244/1000,L244="Inhibidor de corrosión/incrustaciones",T244*Q244/1000,L244="Inhibidor de parafinas y asfaltenos",T244*P244/1000,L244="Inhibidor de parafinas",T244*P244/1000,L244="Inhibidor de asfaltenos",T244*P244/1000,L244="Reductor de fricción",T244*P244/1000,L244="Encapsulado",0,L244="Inhibidor de hidratos",VLOOKUP(I244,[4]Intermedia!$B$485:$E$502,4,FALSE),L244="Secuestrante de sulfhídrico",VLOOKUP(I244,[4]Intermedia!$B$485:$E$502,4,FALSE))</f>
        <v>0.99737500000000001</v>
      </c>
      <c r="AP244" s="62">
        <f t="shared" si="49"/>
        <v>29.92</v>
      </c>
      <c r="AQ244" s="62">
        <f t="shared" si="50"/>
        <v>29.92</v>
      </c>
      <c r="AR244" s="62">
        <f t="shared" si="51"/>
        <v>29.92</v>
      </c>
      <c r="AS244" s="66">
        <v>1</v>
      </c>
      <c r="AT244" s="62" cm="1">
        <f t="array" ref="AT244">IFERROR(ROUND(IF(AL244="Continua",AO244*_xlfn.IFS(AS244=100%,1,AS244=20%,5,AS244=50%,2),IF(AL244="Batch",IF(AM244="M",30,IF(AM244="Q",15,7))*AO244)),0),"")</f>
        <v>30</v>
      </c>
      <c r="AU244" s="62">
        <f t="shared" si="52"/>
        <v>30</v>
      </c>
      <c r="AV244" s="62">
        <f t="shared" si="53"/>
        <v>30</v>
      </c>
      <c r="AW244" s="62" t="s">
        <v>819</v>
      </c>
      <c r="AX244" s="62"/>
      <c r="AY244" s="67">
        <f ca="1">IFERROR(TODAY()-VLOOKUP(H244,[4]IDEF!$A$6:$H$1602,8,FALSE),"S/D")</f>
        <v>2278</v>
      </c>
      <c r="AZ244" s="62" t="str">
        <f>IFERROR(VLOOKUP(H244,'[4]Control Producción'!$B$13:$L$406,11,FALSE),"S/C")</f>
        <v>B</v>
      </c>
      <c r="BA244" s="62" t="str">
        <f t="shared" si="54"/>
        <v>PB- 04</v>
      </c>
      <c r="BB244" s="62" t="str">
        <f>IFERROR(VLOOKUP(I244,[4]Referencias!$A$2:$Z$800,26,FALSE),"")</f>
        <v>Punta Barda</v>
      </c>
      <c r="BC244" s="62"/>
      <c r="BD244" s="125" t="str">
        <f t="shared" si="44"/>
        <v>PuB-66CY51W</v>
      </c>
    </row>
    <row r="245" spans="1:56" ht="15" customHeight="1" x14ac:dyDescent="0.25">
      <c r="A245" s="62" t="s">
        <v>601</v>
      </c>
      <c r="B245" s="63">
        <v>45261</v>
      </c>
      <c r="C245" s="62" t="s">
        <v>602</v>
      </c>
      <c r="D245" s="62" t="s">
        <v>603</v>
      </c>
      <c r="E245" s="62" t="str">
        <f>IFERROR(VLOOKUP(H245,[4]Referencias!$A$2:$F$671,6,FALSE),"")</f>
        <v>PB- 04</v>
      </c>
      <c r="F245" s="62">
        <f>IFERROR(VLOOKUP(I245,[4]Referencias!$A$2:$T$800,20,FALSE),"")</f>
        <v>222053</v>
      </c>
      <c r="G245" s="62" t="s">
        <v>604</v>
      </c>
      <c r="H245" s="62" t="s">
        <v>198</v>
      </c>
      <c r="I245" s="62" t="s">
        <v>198</v>
      </c>
      <c r="J245" s="62"/>
      <c r="K245" s="62" t="s">
        <v>605</v>
      </c>
      <c r="L245" s="62" t="str">
        <f>IFERROR(VLOOKUP(M245,[4]Referencias!$X$2:$Y$139,2,FALSE),"")</f>
        <v>Inhibidor de corrosión</v>
      </c>
      <c r="M245" s="62" t="s">
        <v>59</v>
      </c>
      <c r="N245" s="62">
        <f>IFERROR(VLOOKUP(M245,[4]Referencias!$K$2:$L$138,2,FALSE),"")</f>
        <v>1000232729</v>
      </c>
      <c r="O245" s="62">
        <f>IFERROR(VLOOKUP(I245,'[4]Control Producción'!$B$13:$L$408,4,FALSE),0)</f>
        <v>73.3</v>
      </c>
      <c r="P245" s="62">
        <f>IFERROR(VLOOKUP(I245,'[4]Control Producción'!$B$13:$L$408,5,FALSE),0)</f>
        <v>0.29299999999999998</v>
      </c>
      <c r="Q245" s="62">
        <f>IFERROR(VLOOKUP(I245,'[4]Control Producción'!$B$13:$L$408,7,FALSE),0)</f>
        <v>73.007000000000005</v>
      </c>
      <c r="R245" s="62">
        <f>IFERROR(VLOOKUP(I245,'[4]Control Producción'!$B$13:$L$408,8,FALSE),0)</f>
        <v>10</v>
      </c>
      <c r="S245" s="62">
        <f t="shared" si="46"/>
        <v>39.42</v>
      </c>
      <c r="T245" s="62">
        <v>18</v>
      </c>
      <c r="U245" s="62" t="s">
        <v>815</v>
      </c>
      <c r="V245" s="62" t="s">
        <v>821</v>
      </c>
      <c r="W245" s="62">
        <f t="shared" si="47"/>
        <v>1</v>
      </c>
      <c r="X245" s="62">
        <f>+_xlfn.IFS(BC245="p",0,AL245="Continua",'CM 4600011377 (Producto)'!$H$13,AL245="Batch",VLOOKUP(BD245,'BATCH Total'!$K$2:$M$600,3,FALSE))</f>
        <v>0</v>
      </c>
      <c r="Y245" s="62">
        <f t="shared" si="48"/>
        <v>39.42</v>
      </c>
      <c r="Z245" s="64">
        <f>+IFERROR(IF(BC245="P",0,IF(V245="continua",VLOOKUP(BD245,'KPI Aplicaciones'!$A$9:$H$177,6,FALSE),S245*X245)),0)</f>
        <v>0</v>
      </c>
      <c r="AA245" s="64">
        <f t="shared" si="45"/>
        <v>0</v>
      </c>
      <c r="AB245" s="65">
        <v>42980</v>
      </c>
      <c r="AC245" s="62" t="s">
        <v>608</v>
      </c>
      <c r="AD245" s="65">
        <v>43419</v>
      </c>
      <c r="AE245" s="62" t="s">
        <v>850</v>
      </c>
      <c r="AF245" s="62" t="s">
        <v>609</v>
      </c>
      <c r="AG245" s="62"/>
      <c r="AH245" s="62"/>
      <c r="AI245" s="62"/>
      <c r="AJ245" s="62"/>
      <c r="AK245" s="62" t="str">
        <f>IFERROR(VLOOKUP(I245,'[4]Control Producción'!$B$13:$K$406,10,FALSE),"")</f>
        <v>Cavidad Progresiva</v>
      </c>
      <c r="AL245" s="62" t="str">
        <f t="shared" si="55"/>
        <v>Batch</v>
      </c>
      <c r="AM245" s="62" t="s">
        <v>827</v>
      </c>
      <c r="AN245" s="62" t="s">
        <v>817</v>
      </c>
      <c r="AO245" s="62">
        <f>_xlfn.IFS(L245="Inhibidor de corrosión",T245*Q245/1000,L245="Inhibidor de incrustaciones",T245*Q245/1000,L245="Biocida",T245*Q245/1000,L245="Inhibidor de corrosión/incrustaciones",T245*Q245/1000,L245="Inhibidor de parafinas y asfaltenos",T245*P245/1000,L245="Inhibidor de parafinas",T245*P245/1000,L245="Inhibidor de asfaltenos",T245*P245/1000,L245="Reductor de fricción",T245*P245/1000,L245="Encapsulado",0,L245="Inhibidor de hidratos",VLOOKUP(I245,[4]Intermedia!$B$485:$E$502,4,FALSE),L245="Secuestrante de sulfhídrico",VLOOKUP(I245,[4]Intermedia!$B$485:$E$502,4,FALSE))</f>
        <v>1.3141260000000001</v>
      </c>
      <c r="AP245" s="62">
        <f t="shared" si="49"/>
        <v>39.42</v>
      </c>
      <c r="AQ245" s="62">
        <f t="shared" si="50"/>
        <v>39.42</v>
      </c>
      <c r="AR245" s="62">
        <f t="shared" si="51"/>
        <v>39.42</v>
      </c>
      <c r="AS245" s="66">
        <v>1</v>
      </c>
      <c r="AT245" s="62" cm="1">
        <f t="array" ref="AT245">IFERROR(ROUND(IF(AL245="Continua",AO245*_xlfn.IFS(AS245=100%,1,AS245=20%,5,AS245=50%,2),IF(AL245="Batch",IF(AM245="M",30,IF(AM245="Q",15,7))*AO245)),0),"")</f>
        <v>39</v>
      </c>
      <c r="AU245" s="62">
        <f t="shared" si="52"/>
        <v>39</v>
      </c>
      <c r="AV245" s="62">
        <f t="shared" si="53"/>
        <v>39</v>
      </c>
      <c r="AW245" s="62" t="s">
        <v>819</v>
      </c>
      <c r="AX245" s="62"/>
      <c r="AY245" s="67">
        <f ca="1">IFERROR(TODAY()-VLOOKUP(H245,[4]IDEF!$A$6:$H$1602,8,FALSE),"S/D")</f>
        <v>1880</v>
      </c>
      <c r="AZ245" s="62" t="str">
        <f>IFERROR(VLOOKUP(H245,'[4]Control Producción'!$B$13:$L$406,11,FALSE),"S/C")</f>
        <v>C</v>
      </c>
      <c r="BA245" s="62" t="str">
        <f t="shared" si="54"/>
        <v>PB- 04</v>
      </c>
      <c r="BB245" s="62" t="str">
        <f>IFERROR(VLOOKUP(I245,[4]Referencias!$A$2:$Z$800,26,FALSE),"")</f>
        <v>Punta Barda</v>
      </c>
      <c r="BC245" s="159" t="s">
        <v>1165</v>
      </c>
      <c r="BD245" s="125" t="str">
        <f t="shared" si="44"/>
        <v>PuB-70CY51W</v>
      </c>
    </row>
    <row r="246" spans="1:56" ht="15" customHeight="1" x14ac:dyDescent="0.25">
      <c r="A246" s="62" t="s">
        <v>601</v>
      </c>
      <c r="B246" s="63">
        <v>45261</v>
      </c>
      <c r="C246" s="62" t="s">
        <v>602</v>
      </c>
      <c r="D246" s="62" t="s">
        <v>603</v>
      </c>
      <c r="E246" s="62" t="str">
        <f>IFERROR(VLOOKUP(H246,[4]Referencias!$A$2:$F$671,6,FALSE),"")</f>
        <v>SCB- 01</v>
      </c>
      <c r="F246" s="62">
        <f>IFERROR(VLOOKUP(I246,[4]Referencias!$A$2:$T$800,20,FALSE),"")</f>
        <v>222057</v>
      </c>
      <c r="G246" s="62" t="s">
        <v>604</v>
      </c>
      <c r="H246" s="62" t="s">
        <v>253</v>
      </c>
      <c r="I246" s="62" t="s">
        <v>253</v>
      </c>
      <c r="J246" s="62"/>
      <c r="K246" s="62" t="s">
        <v>605</v>
      </c>
      <c r="L246" s="62" t="str">
        <f>IFERROR(VLOOKUP(M246,[4]Referencias!$X$2:$Y$139,2,FALSE),"")</f>
        <v>Inhibidor de corrosión</v>
      </c>
      <c r="M246" s="62" t="s">
        <v>59</v>
      </c>
      <c r="N246" s="62">
        <f>IFERROR(VLOOKUP(M246,[4]Referencias!$K$2:$L$138,2,FALSE),"")</f>
        <v>1000232729</v>
      </c>
      <c r="O246" s="62">
        <f>IFERROR(VLOOKUP(I246,'[4]Control Producción'!$B$13:$L$408,4,FALSE),0)</f>
        <v>40</v>
      </c>
      <c r="P246" s="62">
        <f>IFERROR(VLOOKUP(I246,'[4]Control Producción'!$B$13:$L$408,5,FALSE),0)</f>
        <v>1.6</v>
      </c>
      <c r="Q246" s="62">
        <f>IFERROR(VLOOKUP(I246,'[4]Control Producción'!$B$13:$L$408,7,FALSE),0)</f>
        <v>38.4</v>
      </c>
      <c r="R246" s="62">
        <f>IFERROR(VLOOKUP(I246,'[4]Control Producción'!$B$13:$L$408,8,FALSE),0)</f>
        <v>548</v>
      </c>
      <c r="S246" s="62">
        <f t="shared" si="46"/>
        <v>57.6</v>
      </c>
      <c r="T246" s="62">
        <v>50</v>
      </c>
      <c r="U246" s="62" t="s">
        <v>815</v>
      </c>
      <c r="V246" s="62" t="s">
        <v>821</v>
      </c>
      <c r="W246" s="62">
        <f t="shared" ref="W246:W252" si="58">_xlfn.IFS(AM246="C",29,AM246="M",1,AM246="Q",2,AM246="S",4)</f>
        <v>1</v>
      </c>
      <c r="X246" s="62">
        <f>+_xlfn.IFS(BC246="p",0,AL246="Continua",'CM 4600011377 (Producto)'!$H$13,AL246="Batch",VLOOKUP(BD246,'BATCH Total'!$K$2:$M$600,3,FALSE))</f>
        <v>2</v>
      </c>
      <c r="Y246" s="62">
        <f t="shared" si="48"/>
        <v>57.6</v>
      </c>
      <c r="Z246" s="64">
        <f>+IFERROR(IF(BC246="P",0,IF(V246="continua",VLOOKUP(BD246,'KPI Aplicaciones'!$A$9:$H$177,6,FALSE),S246*X246)),0)</f>
        <v>115.2</v>
      </c>
      <c r="AA246" s="64">
        <f t="shared" si="45"/>
        <v>115.2</v>
      </c>
      <c r="AB246" s="65">
        <v>39630</v>
      </c>
      <c r="AC246" s="62" t="s">
        <v>608</v>
      </c>
      <c r="AD246" s="65">
        <v>44327</v>
      </c>
      <c r="AE246" s="62" t="s">
        <v>851</v>
      </c>
      <c r="AF246" s="62" t="s">
        <v>609</v>
      </c>
      <c r="AG246" s="62"/>
      <c r="AH246" s="62"/>
      <c r="AI246" s="62"/>
      <c r="AJ246" s="62"/>
      <c r="AK246" s="62" t="str">
        <f>IFERROR(VLOOKUP(I246,'[4]Control Producción'!$B$13:$K$406,10,FALSE),"")</f>
        <v>Bombeo Mecánico</v>
      </c>
      <c r="AL246" s="62" t="str">
        <f t="shared" si="55"/>
        <v>Batch</v>
      </c>
      <c r="AM246" s="62" t="s">
        <v>827</v>
      </c>
      <c r="AN246" s="62" t="s">
        <v>817</v>
      </c>
      <c r="AO246" s="62">
        <f>_xlfn.IFS(L246="Inhibidor de corrosión",T246*Q246/1000,L246="Inhibidor de incrustaciones",T246*Q246/1000,L246="Biocida",T246*Q246/1000,L246="Inhibidor de corrosión/incrustaciones",T246*Q246/1000,L246="Inhibidor de parafinas y asfaltenos",T246*P246/1000,L246="Inhibidor de parafinas",T246*P246/1000,L246="Inhibidor de asfaltenos",T246*P246/1000,L246="Reductor de fricción",T246*P246/1000,L246="Encapsulado",0,L246="Inhibidor de hidratos",VLOOKUP(I246,[4]Intermedia!$B$485:$E$502,4,FALSE),L246="Secuestrante de sulfhídrico",VLOOKUP(I246,[4]Intermedia!$B$485:$E$502,4,FALSE))</f>
        <v>1.92</v>
      </c>
      <c r="AP246" s="62">
        <f t="shared" si="49"/>
        <v>57.6</v>
      </c>
      <c r="AQ246" s="62">
        <f t="shared" si="50"/>
        <v>57.6</v>
      </c>
      <c r="AR246" s="62">
        <f t="shared" si="51"/>
        <v>57.6</v>
      </c>
      <c r="AS246" s="66">
        <v>1</v>
      </c>
      <c r="AT246" s="62" cm="1">
        <f t="array" ref="AT246">IFERROR(ROUND(IF(AL246="Continua",AO246*_xlfn.IFS(AS246=100%,1,AS246=20%,5,AS246=50%,2),IF(AL246="Batch",IF(AM246="M",30,IF(AM246="Q",15,7))*AO246)),0),"")</f>
        <v>58</v>
      </c>
      <c r="AU246" s="62">
        <f t="shared" si="52"/>
        <v>58</v>
      </c>
      <c r="AV246" s="62">
        <f t="shared" si="53"/>
        <v>58</v>
      </c>
      <c r="AW246" s="62" t="s">
        <v>612</v>
      </c>
      <c r="AX246" s="62"/>
      <c r="AY246" s="67" t="str">
        <f ca="1">IFERROR(TODAY()-VLOOKUP(H246,[4]IDEF!$A$6:$H$1602,8,FALSE),"S/D")</f>
        <v>S/D</v>
      </c>
      <c r="AZ246" s="62" t="str">
        <f>IFERROR(VLOOKUP(H246,'[4]Control Producción'!$B$13:$L$406,11,FALSE),"S/C")</f>
        <v>C</v>
      </c>
      <c r="BA246" s="62" t="str">
        <f t="shared" si="54"/>
        <v>SCB- 01</v>
      </c>
      <c r="BB246" s="62" t="str">
        <f>IFERROR(VLOOKUP(I246,[4]Referencias!$A$2:$Z$800,26,FALSE),"")</f>
        <v>Señal Cerro Bayo</v>
      </c>
      <c r="BC246" s="62"/>
      <c r="BD246" s="125" t="str">
        <f t="shared" si="44"/>
        <v>SCB-0064[02]aCY51W</v>
      </c>
    </row>
    <row r="247" spans="1:56" ht="15" customHeight="1" x14ac:dyDescent="0.25">
      <c r="A247" s="62" t="s">
        <v>601</v>
      </c>
      <c r="B247" s="63">
        <v>45261</v>
      </c>
      <c r="C247" s="62" t="s">
        <v>602</v>
      </c>
      <c r="D247" s="62" t="s">
        <v>603</v>
      </c>
      <c r="E247" s="62" t="str">
        <f>IFERROR(VLOOKUP(H247,[4]Referencias!$A$2:$F$671,6,FALSE),"")</f>
        <v>SCB- 01</v>
      </c>
      <c r="F247" s="62">
        <f>IFERROR(VLOOKUP(I247,[4]Referencias!$A$2:$T$800,20,FALSE),"")</f>
        <v>222057</v>
      </c>
      <c r="G247" s="62" t="s">
        <v>604</v>
      </c>
      <c r="H247" s="62" t="s">
        <v>254</v>
      </c>
      <c r="I247" s="62" t="s">
        <v>254</v>
      </c>
      <c r="J247" s="62"/>
      <c r="K247" s="62" t="s">
        <v>605</v>
      </c>
      <c r="L247" s="62" t="str">
        <f>IFERROR(VLOOKUP(M247,[4]Referencias!$X$2:$Y$139,2,FALSE),"")</f>
        <v>Inhibidor de corrosión</v>
      </c>
      <c r="M247" s="62" t="s">
        <v>59</v>
      </c>
      <c r="N247" s="62">
        <f>IFERROR(VLOOKUP(M247,[4]Referencias!$K$2:$L$138,2,FALSE),"")</f>
        <v>1000232729</v>
      </c>
      <c r="O247" s="62">
        <f>IFERROR(VLOOKUP(I247,'[4]Control Producción'!$B$13:$L$408,4,FALSE),0)</f>
        <v>60</v>
      </c>
      <c r="P247" s="62">
        <f>IFERROR(VLOOKUP(I247,'[4]Control Producción'!$B$13:$L$408,5,FALSE),0)</f>
        <v>15</v>
      </c>
      <c r="Q247" s="62">
        <f>IFERROR(VLOOKUP(I247,'[4]Control Producción'!$B$13:$L$408,7,FALSE),0)</f>
        <v>45</v>
      </c>
      <c r="R247" s="62">
        <f>IFERROR(VLOOKUP(I247,'[4]Control Producción'!$B$13:$L$408,8,FALSE),0)</f>
        <v>787</v>
      </c>
      <c r="S247" s="62">
        <f t="shared" si="46"/>
        <v>27</v>
      </c>
      <c r="T247" s="62">
        <v>20</v>
      </c>
      <c r="U247" s="62" t="s">
        <v>815</v>
      </c>
      <c r="V247" s="62" t="s">
        <v>821</v>
      </c>
      <c r="W247" s="62">
        <f t="shared" si="58"/>
        <v>1</v>
      </c>
      <c r="X247" s="62">
        <f>+_xlfn.IFS(BC247="p",0,AL247="Continua",'CM 4600011377 (Producto)'!$H$13,AL247="Batch",VLOOKUP(BD247,'BATCH Total'!$K$2:$M$600,3,FALSE))</f>
        <v>2</v>
      </c>
      <c r="Y247" s="62">
        <f t="shared" si="48"/>
        <v>27</v>
      </c>
      <c r="Z247" s="64">
        <f>+IFERROR(IF(BC247="P",0,IF(V247="continua",VLOOKUP(BD247,'KPI Aplicaciones'!$A$9:$H$177,6,FALSE),S247*X247)),0)</f>
        <v>54</v>
      </c>
      <c r="AA247" s="64">
        <f t="shared" si="45"/>
        <v>54</v>
      </c>
      <c r="AB247" s="65">
        <v>40799</v>
      </c>
      <c r="AC247" s="62" t="s">
        <v>608</v>
      </c>
      <c r="AD247" s="65">
        <v>43791</v>
      </c>
      <c r="AE247" s="62" t="s">
        <v>659</v>
      </c>
      <c r="AF247" s="62" t="s">
        <v>609</v>
      </c>
      <c r="AG247" s="62"/>
      <c r="AH247" s="62"/>
      <c r="AI247" s="62"/>
      <c r="AJ247" s="62"/>
      <c r="AK247" s="62" t="str">
        <f>IFERROR(VLOOKUP(I247,'[4]Control Producción'!$B$13:$K$406,10,FALSE),"")</f>
        <v>Bombeo Mecánico</v>
      </c>
      <c r="AL247" s="62" t="str">
        <f t="shared" si="55"/>
        <v>Batch</v>
      </c>
      <c r="AM247" s="62" t="s">
        <v>827</v>
      </c>
      <c r="AN247" s="62" t="s">
        <v>817</v>
      </c>
      <c r="AO247" s="62">
        <f>_xlfn.IFS(L247="Inhibidor de corrosión",T247*Q247/1000,L247="Inhibidor de incrustaciones",T247*Q247/1000,L247="Biocida",T247*Q247/1000,L247="Inhibidor de corrosión/incrustaciones",T247*Q247/1000,L247="Inhibidor de parafinas y asfaltenos",T247*P247/1000,L247="Inhibidor de parafinas",T247*P247/1000,L247="Inhibidor de asfaltenos",T247*P247/1000,L247="Reductor de fricción",T247*P247/1000,L247="Encapsulado",0,L247="Inhibidor de hidratos",VLOOKUP(I247,[4]Intermedia!$B$485:$E$502,4,FALSE),L247="Secuestrante de sulfhídrico",VLOOKUP(I247,[4]Intermedia!$B$485:$E$502,4,FALSE))</f>
        <v>0.9</v>
      </c>
      <c r="AP247" s="62">
        <f t="shared" si="49"/>
        <v>27</v>
      </c>
      <c r="AQ247" s="62">
        <f t="shared" si="50"/>
        <v>27</v>
      </c>
      <c r="AR247" s="62">
        <f t="shared" si="51"/>
        <v>27</v>
      </c>
      <c r="AS247" s="66">
        <v>1</v>
      </c>
      <c r="AT247" s="62" cm="1">
        <f t="array" ref="AT247">IFERROR(ROUND(IF(AL247="Continua",AO247*_xlfn.IFS(AS247=100%,1,AS247=20%,5,AS247=50%,2),IF(AL247="Batch",IF(AM247="M",30,IF(AM247="Q",15,7))*AO247)),0),"")</f>
        <v>27</v>
      </c>
      <c r="AU247" s="62">
        <f t="shared" si="52"/>
        <v>27</v>
      </c>
      <c r="AV247" s="62">
        <f t="shared" si="53"/>
        <v>27</v>
      </c>
      <c r="AW247" s="62" t="s">
        <v>612</v>
      </c>
      <c r="AX247" s="62"/>
      <c r="AY247" s="67">
        <f ca="1">IFERROR(TODAY()-VLOOKUP(H247,[4]IDEF!$A$6:$H$1602,8,FALSE),"S/D")</f>
        <v>3125</v>
      </c>
      <c r="AZ247" s="62" t="str">
        <f>IFERROR(VLOOKUP(H247,'[4]Control Producción'!$B$13:$L$406,11,FALSE),"S/C")</f>
        <v>A</v>
      </c>
      <c r="BA247" s="62" t="str">
        <f t="shared" si="54"/>
        <v>SCB- 01</v>
      </c>
      <c r="BB247" s="62" t="str">
        <f>IFERROR(VLOOKUP(I247,[4]Referencias!$A$2:$Z$800,26,FALSE),"")</f>
        <v>Señal Cerro Bayo</v>
      </c>
      <c r="BC247" s="62"/>
      <c r="BD247" s="125" t="str">
        <f t="shared" si="44"/>
        <v>SCB-0065[00]aCY51W</v>
      </c>
    </row>
    <row r="248" spans="1:56" ht="15" customHeight="1" x14ac:dyDescent="0.25">
      <c r="A248" s="62" t="s">
        <v>601</v>
      </c>
      <c r="B248" s="63">
        <v>45261</v>
      </c>
      <c r="C248" s="62" t="s">
        <v>602</v>
      </c>
      <c r="D248" s="62" t="s">
        <v>603</v>
      </c>
      <c r="E248" s="62" t="str">
        <f>IFERROR(VLOOKUP(H248,[4]Referencias!$A$2:$F$671,6,FALSE),"")</f>
        <v>SCB- 01</v>
      </c>
      <c r="F248" s="62">
        <f>IFERROR(VLOOKUP(I248,[4]Referencias!$A$2:$T$800,20,FALSE),"")</f>
        <v>222057</v>
      </c>
      <c r="G248" s="62" t="s">
        <v>604</v>
      </c>
      <c r="H248" s="62" t="s">
        <v>255</v>
      </c>
      <c r="I248" s="62" t="s">
        <v>255</v>
      </c>
      <c r="J248" s="62"/>
      <c r="K248" s="62" t="s">
        <v>605</v>
      </c>
      <c r="L248" s="62" t="str">
        <f>IFERROR(VLOOKUP(M248,[4]Referencias!$X$2:$Y$139,2,FALSE),"")</f>
        <v>Inhibidor de corrosión</v>
      </c>
      <c r="M248" s="62" t="s">
        <v>59</v>
      </c>
      <c r="N248" s="62">
        <f>IFERROR(VLOOKUP(M248,[4]Referencias!$K$2:$L$138,2,FALSE),"")</f>
        <v>1000232729</v>
      </c>
      <c r="O248" s="62">
        <f>IFERROR(VLOOKUP(I248,'[4]Control Producción'!$B$13:$L$408,4,FALSE),0)</f>
        <v>0</v>
      </c>
      <c r="P248" s="62">
        <f>IFERROR(VLOOKUP(I248,'[4]Control Producción'!$B$13:$L$408,5,FALSE),0)</f>
        <v>0</v>
      </c>
      <c r="Q248" s="62">
        <f>IFERROR(VLOOKUP(I248,'[4]Control Producción'!$B$13:$L$408,7,FALSE),0)</f>
        <v>0</v>
      </c>
      <c r="R248" s="62">
        <f>IFERROR(VLOOKUP(I248,'[4]Control Producción'!$B$13:$L$408,8,FALSE),0)</f>
        <v>0</v>
      </c>
      <c r="S248" s="62">
        <f t="shared" si="46"/>
        <v>20</v>
      </c>
      <c r="T248" s="62">
        <v>28</v>
      </c>
      <c r="U248" s="62" t="s">
        <v>815</v>
      </c>
      <c r="V248" s="62" t="s">
        <v>821</v>
      </c>
      <c r="W248" s="62">
        <f t="shared" si="58"/>
        <v>1</v>
      </c>
      <c r="X248" s="62">
        <f>+_xlfn.IFS(BC248="p",0,AL248="Continua",'CM 4600011377 (Producto)'!$H$13,AL248="Batch",VLOOKUP(BD248,'BATCH Total'!$K$2:$M$600,3,FALSE))</f>
        <v>0</v>
      </c>
      <c r="Y248" s="62">
        <f t="shared" si="48"/>
        <v>20</v>
      </c>
      <c r="Z248" s="64">
        <f>+IFERROR(IF(BC248="P",0,IF(V248="continua",VLOOKUP(BD248,'KPI Aplicaciones'!$A$9:$H$177,6,FALSE),S248*X248)),0)</f>
        <v>0</v>
      </c>
      <c r="AA248" s="64">
        <f t="shared" si="45"/>
        <v>0</v>
      </c>
      <c r="AB248" s="65">
        <v>43145</v>
      </c>
      <c r="AC248" s="62" t="s">
        <v>608</v>
      </c>
      <c r="AD248" s="65">
        <v>44705</v>
      </c>
      <c r="AE248" s="62" t="s">
        <v>668</v>
      </c>
      <c r="AF248" s="62" t="s">
        <v>609</v>
      </c>
      <c r="AG248" s="62"/>
      <c r="AH248" s="62"/>
      <c r="AI248" s="62"/>
      <c r="AJ248" s="62"/>
      <c r="AK248" s="62" t="str">
        <f>IFERROR(VLOOKUP(I248,'[4]Control Producción'!$B$13:$K$406,10,FALSE),"")</f>
        <v/>
      </c>
      <c r="AL248" s="62" t="str">
        <f t="shared" si="55"/>
        <v>Batch</v>
      </c>
      <c r="AM248" s="62" t="s">
        <v>827</v>
      </c>
      <c r="AN248" s="62" t="s">
        <v>817</v>
      </c>
      <c r="AO248" s="62">
        <f>_xlfn.IFS(L248="Inhibidor de corrosión",T248*Q248/1000,L248="Inhibidor de incrustaciones",T248*Q248/1000,L248="Biocida",T248*Q248/1000,L248="Inhibidor de corrosión/incrustaciones",T248*Q248/1000,L248="Inhibidor de parafinas y asfaltenos",T248*P248/1000,L248="Inhibidor de parafinas",T248*P248/1000,L248="Inhibidor de asfaltenos",T248*P248/1000,L248="Reductor de fricción",T248*P248/1000,L248="Encapsulado",0,L248="Inhibidor de hidratos",VLOOKUP(I248,[4]Intermedia!$B$485:$E$502,4,FALSE),L248="Secuestrante de sulfhídrico",VLOOKUP(I248,[4]Intermedia!$B$485:$E$502,4,FALSE))</f>
        <v>0</v>
      </c>
      <c r="AP248" s="62">
        <f t="shared" si="49"/>
        <v>0</v>
      </c>
      <c r="AQ248" s="62">
        <f t="shared" si="50"/>
        <v>20</v>
      </c>
      <c r="AR248" s="62">
        <f t="shared" si="51"/>
        <v>20</v>
      </c>
      <c r="AS248" s="66">
        <v>1</v>
      </c>
      <c r="AT248" s="62" cm="1">
        <f t="array" ref="AT248">IFERROR(ROUND(IF(AL248="Continua",AO248*_xlfn.IFS(AS248=100%,1,AS248=20%,5,AS248=50%,2),IF(AL248="Batch",IF(AM248="M",30,IF(AM248="Q",15,7))*AO248)),0),"")</f>
        <v>0</v>
      </c>
      <c r="AU248" s="62">
        <f t="shared" si="52"/>
        <v>20</v>
      </c>
      <c r="AV248" s="62">
        <f t="shared" si="53"/>
        <v>20</v>
      </c>
      <c r="AW248" s="62" t="s">
        <v>612</v>
      </c>
      <c r="AX248" s="62"/>
      <c r="AY248" s="67">
        <f ca="1">IFERROR(TODAY()-VLOOKUP(H248,[4]IDEF!$A$6:$H$1602,8,FALSE),"S/D")</f>
        <v>1544</v>
      </c>
      <c r="AZ248" s="62" t="str">
        <f>IFERROR(VLOOKUP(H248,'[4]Control Producción'!$B$13:$L$406,11,FALSE),"S/C")</f>
        <v>S/C</v>
      </c>
      <c r="BA248" s="62" t="str">
        <f t="shared" si="54"/>
        <v>SCB- 01</v>
      </c>
      <c r="BB248" s="62" t="str">
        <f>IFERROR(VLOOKUP(I248,[4]Referencias!$A$2:$Z$800,26,FALSE),"")</f>
        <v>Señal Cerro Bayo</v>
      </c>
      <c r="BC248" s="62" t="s">
        <v>981</v>
      </c>
      <c r="BD248" s="125" t="str">
        <f t="shared" si="44"/>
        <v>SCB-131aCY51W</v>
      </c>
    </row>
    <row r="249" spans="1:56" ht="15" customHeight="1" x14ac:dyDescent="0.25">
      <c r="A249" s="62" t="s">
        <v>601</v>
      </c>
      <c r="B249" s="63">
        <v>45261</v>
      </c>
      <c r="C249" s="62" t="s">
        <v>602</v>
      </c>
      <c r="D249" s="62" t="s">
        <v>603</v>
      </c>
      <c r="E249" s="62" t="str">
        <f>IFERROR(VLOOKUP(H249,[4]Referencias!$A$2:$F$671,6,FALSE),"")</f>
        <v>SCB- 01</v>
      </c>
      <c r="F249" s="62">
        <f>IFERROR(VLOOKUP(I249,[4]Referencias!$A$2:$T$800,20,FALSE),"")</f>
        <v>222057</v>
      </c>
      <c r="G249" s="62" t="s">
        <v>604</v>
      </c>
      <c r="H249" s="62" t="s">
        <v>256</v>
      </c>
      <c r="I249" s="62" t="s">
        <v>256</v>
      </c>
      <c r="J249" s="62"/>
      <c r="K249" s="62" t="s">
        <v>605</v>
      </c>
      <c r="L249" s="62" t="str">
        <f>IFERROR(VLOOKUP(M249,[4]Referencias!$X$2:$Y$139,2,FALSE),"")</f>
        <v>Inhibidor de corrosión</v>
      </c>
      <c r="M249" s="62" t="s">
        <v>59</v>
      </c>
      <c r="N249" s="62">
        <f>IFERROR(VLOOKUP(M249,[4]Referencias!$K$2:$L$138,2,FALSE),"")</f>
        <v>1000232729</v>
      </c>
      <c r="O249" s="62">
        <f>IFERROR(VLOOKUP(I249,'[4]Control Producción'!$B$13:$L$408,4,FALSE),0)</f>
        <v>207</v>
      </c>
      <c r="P249" s="62">
        <f>IFERROR(VLOOKUP(I249,'[4]Control Producción'!$B$13:$L$408,5,FALSE),0)</f>
        <v>1.0349999999999999</v>
      </c>
      <c r="Q249" s="62">
        <f>IFERROR(VLOOKUP(I249,'[4]Control Producción'!$B$13:$L$408,7,FALSE),0)</f>
        <v>205.965</v>
      </c>
      <c r="R249" s="62">
        <f>IFERROR(VLOOKUP(I249,'[4]Control Producción'!$B$13:$L$408,8,FALSE),0)</f>
        <v>1200</v>
      </c>
      <c r="S249" s="62">
        <f t="shared" si="46"/>
        <v>30.89</v>
      </c>
      <c r="T249" s="62">
        <v>5</v>
      </c>
      <c r="U249" s="62" t="s">
        <v>815</v>
      </c>
      <c r="V249" s="62" t="s">
        <v>821</v>
      </c>
      <c r="W249" s="62">
        <f t="shared" si="58"/>
        <v>1</v>
      </c>
      <c r="X249" s="62">
        <f>+_xlfn.IFS(BC249="p",0,AL249="Continua",'CM 4600011377 (Producto)'!$H$13,AL249="Batch",VLOOKUP(BD249,'BATCH Total'!$K$2:$M$600,3,FALSE))</f>
        <v>0</v>
      </c>
      <c r="Y249" s="62">
        <f t="shared" si="48"/>
        <v>30.89</v>
      </c>
      <c r="Z249" s="64">
        <f>+IFERROR(IF(BC249="P",0,IF(V249="continua",VLOOKUP(BD249,'KPI Aplicaciones'!$A$9:$H$177,6,FALSE),S249*X249)),0)</f>
        <v>0</v>
      </c>
      <c r="AA249" s="64">
        <f t="shared" si="45"/>
        <v>0</v>
      </c>
      <c r="AB249" s="65">
        <v>39873</v>
      </c>
      <c r="AC249" s="62" t="s">
        <v>608</v>
      </c>
      <c r="AD249" s="65">
        <v>44764</v>
      </c>
      <c r="AE249" s="62" t="s">
        <v>696</v>
      </c>
      <c r="AF249" s="62" t="s">
        <v>609</v>
      </c>
      <c r="AG249" s="62"/>
      <c r="AH249" s="62"/>
      <c r="AI249" s="62"/>
      <c r="AJ249" s="62"/>
      <c r="AK249" s="62" t="str">
        <f>IFERROR(VLOOKUP(I249,'[4]Control Producción'!$B$13:$K$406,10,FALSE),"")</f>
        <v>Electro Sumergible</v>
      </c>
      <c r="AL249" s="62" t="str">
        <f t="shared" si="55"/>
        <v>Batch</v>
      </c>
      <c r="AM249" s="62" t="s">
        <v>827</v>
      </c>
      <c r="AN249" s="62" t="s">
        <v>817</v>
      </c>
      <c r="AO249" s="62">
        <f>_xlfn.IFS(L249="Inhibidor de corrosión",T249*Q249/1000,L249="Inhibidor de incrustaciones",T249*Q249/1000,L249="Biocida",T249*Q249/1000,L249="Inhibidor de corrosión/incrustaciones",T249*Q249/1000,L249="Inhibidor de parafinas y asfaltenos",T249*P249/1000,L249="Inhibidor de parafinas",T249*P249/1000,L249="Inhibidor de asfaltenos",T249*P249/1000,L249="Reductor de fricción",T249*P249/1000,L249="Encapsulado",0,L249="Inhibidor de hidratos",VLOOKUP(I249,[4]Intermedia!$B$485:$E$502,4,FALSE),L249="Secuestrante de sulfhídrico",VLOOKUP(I249,[4]Intermedia!$B$485:$E$502,4,FALSE))</f>
        <v>1.029825</v>
      </c>
      <c r="AP249" s="62">
        <f t="shared" si="49"/>
        <v>30.89</v>
      </c>
      <c r="AQ249" s="62">
        <f t="shared" si="50"/>
        <v>30.89</v>
      </c>
      <c r="AR249" s="62">
        <f t="shared" si="51"/>
        <v>30.89</v>
      </c>
      <c r="AS249" s="66">
        <v>1</v>
      </c>
      <c r="AT249" s="62" cm="1">
        <f t="array" ref="AT249">IFERROR(ROUND(IF(AL249="Continua",AO249*_xlfn.IFS(AS249=100%,1,AS249=20%,5,AS249=50%,2),IF(AL249="Batch",IF(AM249="M",30,IF(AM249="Q",15,7))*AO249)),0),"")</f>
        <v>31</v>
      </c>
      <c r="AU249" s="62">
        <f t="shared" si="52"/>
        <v>31</v>
      </c>
      <c r="AV249" s="62">
        <f t="shared" si="53"/>
        <v>31</v>
      </c>
      <c r="AW249" s="62" t="s">
        <v>612</v>
      </c>
      <c r="AX249" s="62"/>
      <c r="AY249" s="67">
        <f ca="1">IFERROR(TODAY()-VLOOKUP(H249,[4]IDEF!$A$6:$H$1602,8,FALSE),"S/D")</f>
        <v>2795</v>
      </c>
      <c r="AZ249" s="62" t="str">
        <f>IFERROR(VLOOKUP(H249,'[4]Control Producción'!$B$13:$L$406,11,FALSE),"S/C")</f>
        <v>A</v>
      </c>
      <c r="BA249" s="62" t="str">
        <f t="shared" si="54"/>
        <v>SCB- 01</v>
      </c>
      <c r="BB249" s="62" t="str">
        <f>IFERROR(VLOOKUP(I249,[4]Referencias!$A$2:$Z$800,26,FALSE),"")</f>
        <v>Señal Cerro Bayo</v>
      </c>
      <c r="BC249" s="159" t="s">
        <v>1165</v>
      </c>
      <c r="BD249" s="125" t="str">
        <f t="shared" si="44"/>
        <v>SCB-80aCY51W</v>
      </c>
    </row>
    <row r="250" spans="1:56" ht="15" customHeight="1" x14ac:dyDescent="0.25">
      <c r="A250" s="62" t="s">
        <v>601</v>
      </c>
      <c r="B250" s="63">
        <v>45261</v>
      </c>
      <c r="C250" s="62" t="s">
        <v>602</v>
      </c>
      <c r="D250" s="62" t="s">
        <v>603</v>
      </c>
      <c r="E250" s="62" t="str">
        <f>IFERROR(VLOOKUP(H250,[4]Referencias!$A$2:$F$671,6,FALSE),"")</f>
        <v>SCB- 01</v>
      </c>
      <c r="F250" s="62">
        <f>IFERROR(VLOOKUP(I250,[4]Referencias!$A$2:$T$800,20,FALSE),"")</f>
        <v>222057</v>
      </c>
      <c r="G250" s="62" t="s">
        <v>604</v>
      </c>
      <c r="H250" s="62" t="s">
        <v>259</v>
      </c>
      <c r="I250" s="62" t="s">
        <v>259</v>
      </c>
      <c r="J250" s="62"/>
      <c r="K250" s="62" t="s">
        <v>605</v>
      </c>
      <c r="L250" s="62" t="str">
        <f>IFERROR(VLOOKUP(M250,[4]Referencias!$X$2:$Y$139,2,FALSE),"")</f>
        <v>Inhibidor de corrosión</v>
      </c>
      <c r="M250" s="62" t="s">
        <v>59</v>
      </c>
      <c r="N250" s="62">
        <f>IFERROR(VLOOKUP(M250,[4]Referencias!$K$2:$L$138,2,FALSE),"")</f>
        <v>1000232729</v>
      </c>
      <c r="O250" s="62">
        <f>IFERROR(VLOOKUP(I250,'[4]Control Producción'!$B$13:$L$408,4,FALSE),0)</f>
        <v>45</v>
      </c>
      <c r="P250" s="62">
        <f>IFERROR(VLOOKUP(I250,'[4]Control Producción'!$B$13:$L$408,5,FALSE),0)</f>
        <v>5.4</v>
      </c>
      <c r="Q250" s="62">
        <f>IFERROR(VLOOKUP(I250,'[4]Control Producción'!$B$13:$L$408,7,FALSE),0)</f>
        <v>39.6</v>
      </c>
      <c r="R250" s="62">
        <f>IFERROR(VLOOKUP(I250,'[4]Control Producción'!$B$13:$L$408,8,FALSE),0)</f>
        <v>538</v>
      </c>
      <c r="S250" s="62">
        <f t="shared" si="46"/>
        <v>20</v>
      </c>
      <c r="T250" s="62">
        <v>30</v>
      </c>
      <c r="U250" s="62" t="s">
        <v>815</v>
      </c>
      <c r="V250" s="62" t="s">
        <v>821</v>
      </c>
      <c r="W250" s="62">
        <f t="shared" si="58"/>
        <v>2</v>
      </c>
      <c r="X250" s="62">
        <f>+_xlfn.IFS(BC250="p",0,AL250="Continua",'CM 4600011377 (Producto)'!$H$13,AL250="Batch",VLOOKUP(BD250,'BATCH Total'!$K$2:$M$600,3,FALSE))</f>
        <v>4</v>
      </c>
      <c r="Y250" s="62">
        <f t="shared" si="48"/>
        <v>40</v>
      </c>
      <c r="Z250" s="64">
        <f>+IFERROR(IF(BC250="P",0,IF(V250="continua",VLOOKUP(BD250,'KPI Aplicaciones'!$A$9:$H$177,6,FALSE),S250*X250)),0)</f>
        <v>80</v>
      </c>
      <c r="AA250" s="64">
        <f t="shared" si="45"/>
        <v>80</v>
      </c>
      <c r="AB250" s="65">
        <v>44839</v>
      </c>
      <c r="AC250" s="62" t="s">
        <v>608</v>
      </c>
      <c r="AD250" s="65">
        <v>44799</v>
      </c>
      <c r="AE250" s="62" t="s">
        <v>697</v>
      </c>
      <c r="AF250" s="62" t="s">
        <v>609</v>
      </c>
      <c r="AG250" s="62"/>
      <c r="AH250" s="62"/>
      <c r="AI250" s="62"/>
      <c r="AJ250" s="62"/>
      <c r="AK250" s="62" t="str">
        <f>IFERROR(VLOOKUP(I250,'[4]Control Producción'!$B$13:$K$406,10,FALSE),"")</f>
        <v>Electro Sumergible</v>
      </c>
      <c r="AL250" s="62" t="str">
        <f t="shared" si="55"/>
        <v>Batch</v>
      </c>
      <c r="AM250" s="62" t="s">
        <v>818</v>
      </c>
      <c r="AN250" s="62" t="s">
        <v>817</v>
      </c>
      <c r="AO250" s="62">
        <f>_xlfn.IFS(L250="Inhibidor de corrosión",T250*Q250/1000,L250="Inhibidor de incrustaciones",T250*Q250/1000,L250="Biocida",T250*Q250/1000,L250="Inhibidor de corrosión/incrustaciones",T250*Q250/1000,L250="Inhibidor de parafinas y asfaltenos",T250*P250/1000,L250="Inhibidor de parafinas",T250*P250/1000,L250="Inhibidor de asfaltenos",T250*P250/1000,L250="Reductor de fricción",T250*P250/1000,L250="Encapsulado",0,L250="Inhibidor de hidratos",VLOOKUP(I250,[4]Intermedia!$B$485:$E$502,4,FALSE),L250="Secuestrante de sulfhídrico",VLOOKUP(I250,[4]Intermedia!$B$485:$E$502,4,FALSE))</f>
        <v>1.1879999999999999</v>
      </c>
      <c r="AP250" s="62">
        <f t="shared" si="49"/>
        <v>17.82</v>
      </c>
      <c r="AQ250" s="62">
        <f t="shared" si="50"/>
        <v>20</v>
      </c>
      <c r="AR250" s="62">
        <f t="shared" si="51"/>
        <v>20</v>
      </c>
      <c r="AS250" s="66">
        <v>1</v>
      </c>
      <c r="AT250" s="62" cm="1">
        <f t="array" ref="AT250">IFERROR(ROUND(IF(AL250="Continua",AO250*_xlfn.IFS(AS250=100%,1,AS250=20%,5,AS250=50%,2),IF(AL250="Batch",IF(AM250="M",30,IF(AM250="Q",15,7))*AO250)),0),"")</f>
        <v>18</v>
      </c>
      <c r="AU250" s="62">
        <f t="shared" si="52"/>
        <v>20</v>
      </c>
      <c r="AV250" s="62">
        <f t="shared" si="53"/>
        <v>20</v>
      </c>
      <c r="AW250" s="62" t="s">
        <v>612</v>
      </c>
      <c r="AX250" s="62"/>
      <c r="AY250" s="67">
        <f ca="1">IFERROR(TODAY()-VLOOKUP(H250,[4]IDEF!$A$6:$H$1602,8,FALSE),"S/D")</f>
        <v>2245</v>
      </c>
      <c r="AZ250" s="62" t="str">
        <f>IFERROR(VLOOKUP(H250,'[4]Control Producción'!$B$13:$L$406,11,FALSE),"S/C")</f>
        <v>A</v>
      </c>
      <c r="BA250" s="62" t="str">
        <f t="shared" si="54"/>
        <v>SCB- 01</v>
      </c>
      <c r="BB250" s="62" t="str">
        <f>IFERROR(VLOOKUP(I250,[4]Referencias!$A$2:$Z$800,26,FALSE),"")</f>
        <v>Señal Cerro Bayo</v>
      </c>
      <c r="BC250" s="62"/>
      <c r="BD250" s="125" t="str">
        <f t="shared" si="44"/>
        <v>SCB-86aCY51W</v>
      </c>
    </row>
    <row r="251" spans="1:56" ht="15" customHeight="1" x14ac:dyDescent="0.25">
      <c r="A251" s="62" t="s">
        <v>601</v>
      </c>
      <c r="B251" s="63">
        <v>45261</v>
      </c>
      <c r="C251" s="62" t="s">
        <v>602</v>
      </c>
      <c r="D251" s="62" t="s">
        <v>603</v>
      </c>
      <c r="E251" s="62" t="str">
        <f>IFERROR(VLOOKUP(H251,[4]Referencias!$A$2:$F$671,6,FALSE),"")</f>
        <v>SCB- 01</v>
      </c>
      <c r="F251" s="62">
        <f>IFERROR(VLOOKUP(I251,[4]Referencias!$A$2:$T$800,20,FALSE),"")</f>
        <v>222057</v>
      </c>
      <c r="G251" s="62" t="s">
        <v>604</v>
      </c>
      <c r="H251" s="62" t="s">
        <v>257</v>
      </c>
      <c r="I251" s="62" t="s">
        <v>257</v>
      </c>
      <c r="J251" s="62"/>
      <c r="K251" s="62" t="s">
        <v>605</v>
      </c>
      <c r="L251" s="62" t="str">
        <f>IFERROR(VLOOKUP(M251,[4]Referencias!$X$2:$Y$139,2,FALSE),"")</f>
        <v>Inhibidor de corrosión</v>
      </c>
      <c r="M251" s="62" t="s">
        <v>59</v>
      </c>
      <c r="N251" s="62">
        <f>IFERROR(VLOOKUP(M251,[4]Referencias!$K$2:$L$138,2,FALSE),"")</f>
        <v>1000232729</v>
      </c>
      <c r="O251" s="62">
        <f>IFERROR(VLOOKUP(I251,'[4]Control Producción'!$B$13:$L$408,4,FALSE),0)</f>
        <v>185</v>
      </c>
      <c r="P251" s="62">
        <f>IFERROR(VLOOKUP(I251,'[4]Control Producción'!$B$13:$L$408,5,FALSE),0)</f>
        <v>2.6640000000000001</v>
      </c>
      <c r="Q251" s="62">
        <f>IFERROR(VLOOKUP(I251,'[4]Control Producción'!$B$13:$L$408,7,FALSE),0)</f>
        <v>182.33600000000001</v>
      </c>
      <c r="R251" s="62">
        <f>IFERROR(VLOOKUP(I251,'[4]Control Producción'!$B$13:$L$408,8,FALSE),0)</f>
        <v>1590</v>
      </c>
      <c r="S251" s="62">
        <f t="shared" si="46"/>
        <v>54.7</v>
      </c>
      <c r="T251" s="62">
        <v>10</v>
      </c>
      <c r="U251" s="62" t="s">
        <v>815</v>
      </c>
      <c r="V251" s="62" t="s">
        <v>821</v>
      </c>
      <c r="W251" s="62">
        <f t="shared" si="58"/>
        <v>1</v>
      </c>
      <c r="X251" s="62">
        <f>+_xlfn.IFS(BC251="p",0,AL251="Continua",'CM 4600011377 (Producto)'!$H$13,AL251="Batch",VLOOKUP(BD251,'BATCH Total'!$K$2:$M$600,3,FALSE))</f>
        <v>2</v>
      </c>
      <c r="Y251" s="62">
        <f t="shared" si="48"/>
        <v>54.7</v>
      </c>
      <c r="Z251" s="64">
        <f>+IFERROR(IF(BC251="P",0,IF(V251="continua",VLOOKUP(BD251,'KPI Aplicaciones'!$A$9:$H$177,6,FALSE),S251*X251)),0)</f>
        <v>109.4</v>
      </c>
      <c r="AA251" s="64">
        <f t="shared" si="45"/>
        <v>109.4</v>
      </c>
      <c r="AB251" s="65">
        <v>40056</v>
      </c>
      <c r="AC251" s="62" t="s">
        <v>608</v>
      </c>
      <c r="AD251" s="65">
        <v>44012</v>
      </c>
      <c r="AE251" s="62" t="s">
        <v>613</v>
      </c>
      <c r="AF251" s="62" t="s">
        <v>609</v>
      </c>
      <c r="AG251" s="62"/>
      <c r="AH251" s="62"/>
      <c r="AI251" s="62"/>
      <c r="AJ251" s="62"/>
      <c r="AK251" s="62" t="str">
        <f>IFERROR(VLOOKUP(I251,'[4]Control Producción'!$B$13:$K$406,10,FALSE),"")</f>
        <v>Electro Sumergible</v>
      </c>
      <c r="AL251" s="62" t="str">
        <f t="shared" si="55"/>
        <v>Batch</v>
      </c>
      <c r="AM251" s="62" t="s">
        <v>827</v>
      </c>
      <c r="AN251" s="62" t="s">
        <v>817</v>
      </c>
      <c r="AO251" s="62">
        <f>_xlfn.IFS(L251="Inhibidor de corrosión",T251*Q251/1000,L251="Inhibidor de incrustaciones",T251*Q251/1000,L251="Biocida",T251*Q251/1000,L251="Inhibidor de corrosión/incrustaciones",T251*Q251/1000,L251="Inhibidor de parafinas y asfaltenos",T251*P251/1000,L251="Inhibidor de parafinas",T251*P251/1000,L251="Inhibidor de asfaltenos",T251*P251/1000,L251="Reductor de fricción",T251*P251/1000,L251="Encapsulado",0,L251="Inhibidor de hidratos",VLOOKUP(I251,[4]Intermedia!$B$485:$E$502,4,FALSE),L251="Secuestrante de sulfhídrico",VLOOKUP(I251,[4]Intermedia!$B$485:$E$502,4,FALSE))</f>
        <v>1.8233600000000001</v>
      </c>
      <c r="AP251" s="62">
        <f t="shared" si="49"/>
        <v>54.7</v>
      </c>
      <c r="AQ251" s="62">
        <f t="shared" si="50"/>
        <v>54.7</v>
      </c>
      <c r="AR251" s="62">
        <f t="shared" si="51"/>
        <v>54.7</v>
      </c>
      <c r="AS251" s="66">
        <v>1</v>
      </c>
      <c r="AT251" s="62" cm="1">
        <f t="array" ref="AT251">IFERROR(ROUND(IF(AL251="Continua",AO251*_xlfn.IFS(AS251=100%,1,AS251=20%,5,AS251=50%,2),IF(AL251="Batch",IF(AM251="M",30,IF(AM251="Q",15,7))*AO251)),0),"")</f>
        <v>55</v>
      </c>
      <c r="AU251" s="62">
        <f t="shared" si="52"/>
        <v>55</v>
      </c>
      <c r="AV251" s="62">
        <f t="shared" si="53"/>
        <v>55</v>
      </c>
      <c r="AW251" s="62" t="s">
        <v>612</v>
      </c>
      <c r="AX251" s="62"/>
      <c r="AY251" s="67" t="str">
        <f ca="1">IFERROR(TODAY()-VLOOKUP(H251,[4]IDEF!$A$6:$H$1602,8,FALSE),"S/D")</f>
        <v>S/D</v>
      </c>
      <c r="AZ251" s="62" t="str">
        <f>IFERROR(VLOOKUP(H251,'[4]Control Producción'!$B$13:$L$406,11,FALSE),"S/C")</f>
        <v>B</v>
      </c>
      <c r="BA251" s="62" t="str">
        <f t="shared" si="54"/>
        <v>SCB- 01</v>
      </c>
      <c r="BB251" s="62" t="str">
        <f>IFERROR(VLOOKUP(I251,[4]Referencias!$A$2:$Z$800,26,FALSE),"")</f>
        <v>Señal Cerro Bayo</v>
      </c>
      <c r="BC251" s="62"/>
      <c r="BD251" s="125" t="str">
        <f t="shared" si="44"/>
        <v>SCB-89aCY51W</v>
      </c>
    </row>
    <row r="252" spans="1:56" ht="15" customHeight="1" x14ac:dyDescent="0.25">
      <c r="A252" s="62" t="s">
        <v>601</v>
      </c>
      <c r="B252" s="63">
        <v>45261</v>
      </c>
      <c r="C252" s="62" t="s">
        <v>602</v>
      </c>
      <c r="D252" s="62" t="s">
        <v>603</v>
      </c>
      <c r="E252" s="62" t="str">
        <f>IFERROR(VLOOKUP(H252,[4]Referencias!$A$2:$F$671,6,FALSE),"")</f>
        <v>SCB- 01</v>
      </c>
      <c r="F252" s="62">
        <f>IFERROR(VLOOKUP(I252,[4]Referencias!$A$2:$T$800,20,FALSE),"")</f>
        <v>222057</v>
      </c>
      <c r="G252" s="62" t="s">
        <v>604</v>
      </c>
      <c r="H252" s="62" t="s">
        <v>258</v>
      </c>
      <c r="I252" s="62" t="s">
        <v>258</v>
      </c>
      <c r="J252" s="62"/>
      <c r="K252" s="62" t="s">
        <v>605</v>
      </c>
      <c r="L252" s="62" t="str">
        <f>IFERROR(VLOOKUP(M252,[4]Referencias!$X$2:$Y$139,2,FALSE),"")</f>
        <v>Inhibidor de corrosión</v>
      </c>
      <c r="M252" s="62" t="s">
        <v>59</v>
      </c>
      <c r="N252" s="62">
        <f>IFERROR(VLOOKUP(M252,[4]Referencias!$K$2:$L$138,2,FALSE),"")</f>
        <v>1000232729</v>
      </c>
      <c r="O252" s="62">
        <f>IFERROR(VLOOKUP(I252,'[4]Control Producción'!$B$13:$L$408,4,FALSE),0)</f>
        <v>120</v>
      </c>
      <c r="P252" s="62">
        <f>IFERROR(VLOOKUP(I252,'[4]Control Producción'!$B$13:$L$408,5,FALSE),0)</f>
        <v>4.5599999999999996</v>
      </c>
      <c r="Q252" s="62">
        <f>IFERROR(VLOOKUP(I252,'[4]Control Producción'!$B$13:$L$408,7,FALSE),0)</f>
        <v>115.44</v>
      </c>
      <c r="R252" s="62">
        <f>IFERROR(VLOOKUP(I252,'[4]Control Producción'!$B$13:$L$408,8,FALSE),0)</f>
        <v>303</v>
      </c>
      <c r="S252" s="62">
        <f t="shared" si="46"/>
        <v>39.83</v>
      </c>
      <c r="T252" s="62">
        <v>23</v>
      </c>
      <c r="U252" s="62" t="s">
        <v>815</v>
      </c>
      <c r="V252" s="62" t="s">
        <v>821</v>
      </c>
      <c r="W252" s="62">
        <f t="shared" si="58"/>
        <v>2</v>
      </c>
      <c r="X252" s="62">
        <f>+_xlfn.IFS(BC252="p",0,AL252="Continua",'CM 4600011377 (Producto)'!$H$13,AL252="Batch",VLOOKUP(BD252,'BATCH Total'!$K$2:$M$600,3,FALSE))</f>
        <v>4</v>
      </c>
      <c r="Y252" s="62">
        <f t="shared" si="48"/>
        <v>79.66</v>
      </c>
      <c r="Z252" s="64">
        <f>+IFERROR(IF(BC252="P",0,IF(V252="continua",VLOOKUP(BD252,'KPI Aplicaciones'!$A$9:$H$177,6,FALSE),S252*X252)),0)</f>
        <v>159.32</v>
      </c>
      <c r="AA252" s="64">
        <f t="shared" si="45"/>
        <v>159.32</v>
      </c>
      <c r="AB252" s="65">
        <v>43333</v>
      </c>
      <c r="AC252" s="62" t="s">
        <v>608</v>
      </c>
      <c r="AD252" s="65">
        <v>44012</v>
      </c>
      <c r="AE252" s="62" t="s">
        <v>613</v>
      </c>
      <c r="AF252" s="62" t="s">
        <v>609</v>
      </c>
      <c r="AG252" s="62"/>
      <c r="AH252" s="62"/>
      <c r="AI252" s="62"/>
      <c r="AJ252" s="62"/>
      <c r="AK252" s="62" t="str">
        <f>IFERROR(VLOOKUP(I252,'[4]Control Producción'!$B$13:$K$406,10,FALSE),"")</f>
        <v>Electro Sumergible</v>
      </c>
      <c r="AL252" s="62" t="str">
        <f t="shared" si="55"/>
        <v>Batch</v>
      </c>
      <c r="AM252" s="62" t="s">
        <v>818</v>
      </c>
      <c r="AN252" s="62" t="s">
        <v>817</v>
      </c>
      <c r="AO252" s="62">
        <f>_xlfn.IFS(L252="Inhibidor de corrosión",T252*Q252/1000,L252="Inhibidor de incrustaciones",T252*Q252/1000,L252="Biocida",T252*Q252/1000,L252="Inhibidor de corrosión/incrustaciones",T252*Q252/1000,L252="Inhibidor de parafinas y asfaltenos",T252*P252/1000,L252="Inhibidor de parafinas",T252*P252/1000,L252="Inhibidor de asfaltenos",T252*P252/1000,L252="Reductor de fricción",T252*P252/1000,L252="Encapsulado",0,L252="Inhibidor de hidratos",VLOOKUP(I252,[4]Intermedia!$B$485:$E$502,4,FALSE),L252="Secuestrante de sulfhídrico",VLOOKUP(I252,[4]Intermedia!$B$485:$E$502,4,FALSE))</f>
        <v>2.6551199999999997</v>
      </c>
      <c r="AP252" s="62">
        <f t="shared" si="49"/>
        <v>39.83</v>
      </c>
      <c r="AQ252" s="62">
        <f t="shared" si="50"/>
        <v>39.83</v>
      </c>
      <c r="AR252" s="62">
        <f t="shared" si="51"/>
        <v>39.83</v>
      </c>
      <c r="AS252" s="66">
        <v>1</v>
      </c>
      <c r="AT252" s="62" cm="1">
        <f t="array" ref="AT252">IFERROR(ROUND(IF(AL252="Continua",AO252*_xlfn.IFS(AS252=100%,1,AS252=20%,5,AS252=50%,2),IF(AL252="Batch",IF(AM252="M",30,IF(AM252="Q",15,7))*AO252)),0),"")</f>
        <v>40</v>
      </c>
      <c r="AU252" s="62">
        <f t="shared" si="52"/>
        <v>40</v>
      </c>
      <c r="AV252" s="62">
        <f t="shared" si="53"/>
        <v>40</v>
      </c>
      <c r="AW252" s="62" t="s">
        <v>612</v>
      </c>
      <c r="AX252" s="62"/>
      <c r="AY252" s="67">
        <f ca="1">IFERROR(TODAY()-VLOOKUP(H252,[4]IDEF!$A$6:$H$1602,8,FALSE),"S/D")</f>
        <v>1951</v>
      </c>
      <c r="AZ252" s="62" t="str">
        <f>IFERROR(VLOOKUP(H252,'[4]Control Producción'!$B$13:$L$406,11,FALSE),"S/C")</f>
        <v>A</v>
      </c>
      <c r="BA252" s="62" t="str">
        <f t="shared" si="54"/>
        <v>SCB- 01</v>
      </c>
      <c r="BB252" s="62" t="str">
        <f>IFERROR(VLOOKUP(I252,[4]Referencias!$A$2:$Z$800,26,FALSE),"")</f>
        <v>Señal Cerro Bayo</v>
      </c>
      <c r="BC252" s="62"/>
      <c r="BD252" s="125" t="str">
        <f t="shared" si="44"/>
        <v>SCB-93aCY51W</v>
      </c>
    </row>
    <row r="253" spans="1:56" ht="15" customHeight="1" x14ac:dyDescent="0.25">
      <c r="A253" s="62" t="s">
        <v>601</v>
      </c>
      <c r="B253" s="63">
        <v>45261</v>
      </c>
      <c r="C253" s="62" t="s">
        <v>602</v>
      </c>
      <c r="D253" s="62" t="s">
        <v>603</v>
      </c>
      <c r="E253" s="62" t="str">
        <f>IFERROR(VLOOKUP(H253,[4]Referencias!$A$2:$F$671,6,FALSE),"")</f>
        <v>SP- 02</v>
      </c>
      <c r="F253" s="62">
        <f>IFERROR(VLOOKUP(I253,[4]Referencias!$A$2:$T$800,20,FALSE),"")</f>
        <v>222052</v>
      </c>
      <c r="G253" s="62" t="s">
        <v>604</v>
      </c>
      <c r="H253" s="62" t="s">
        <v>153</v>
      </c>
      <c r="I253" s="62" t="s">
        <v>153</v>
      </c>
      <c r="J253" s="62"/>
      <c r="K253" s="62" t="s">
        <v>605</v>
      </c>
      <c r="L253" s="62" t="str">
        <f>IFERROR(VLOOKUP(M253,[4]Referencias!$X$2:$Y$139,2,FALSE),"")</f>
        <v>Inhibidor de corrosión</v>
      </c>
      <c r="M253" s="62" t="s">
        <v>59</v>
      </c>
      <c r="N253" s="62">
        <f>IFERROR(VLOOKUP(M253,[4]Referencias!$K$2:$L$138,2,FALSE),"")</f>
        <v>1000232729</v>
      </c>
      <c r="O253" s="62">
        <f>IFERROR(VLOOKUP(I253,'[4]Control Producción'!$B$13:$L$408,4,FALSE),0)</f>
        <v>121</v>
      </c>
      <c r="P253" s="62">
        <f>IFERROR(VLOOKUP(I253,'[4]Control Producción'!$B$13:$L$408,5,FALSE),0)</f>
        <v>3.2669999999999999</v>
      </c>
      <c r="Q253" s="62">
        <f>IFERROR(VLOOKUP(I253,'[4]Control Producción'!$B$13:$L$408,7,FALSE),0)</f>
        <v>117.733</v>
      </c>
      <c r="R253" s="62">
        <f>IFERROR(VLOOKUP(I253,'[4]Control Producción'!$B$13:$L$408,8,FALSE),0)</f>
        <v>100</v>
      </c>
      <c r="S253" s="62">
        <f t="shared" si="46"/>
        <v>32.97</v>
      </c>
      <c r="T253" s="62">
        <v>40</v>
      </c>
      <c r="U253" s="62" t="s">
        <v>815</v>
      </c>
      <c r="V253" s="62" t="s">
        <v>821</v>
      </c>
      <c r="W253" s="62">
        <f t="shared" si="47"/>
        <v>4</v>
      </c>
      <c r="X253" s="62">
        <f>+_xlfn.IFS(BC253="p",0,AL253="Continua",'CM 4600011377 (Producto)'!$H$13,AL253="Batch",VLOOKUP(BD253,'BATCH Total'!$K$2:$M$600,3,FALSE))</f>
        <v>4</v>
      </c>
      <c r="Y253" s="62">
        <f t="shared" si="48"/>
        <v>131.88</v>
      </c>
      <c r="Z253" s="64">
        <f>+IFERROR(IF(BC253="P",0,IF(V253="continua",VLOOKUP(BD253,'KPI Aplicaciones'!$A$9:$H$177,6,FALSE),S253*X253)),0)</f>
        <v>131.88</v>
      </c>
      <c r="AA253" s="64">
        <f t="shared" si="45"/>
        <v>131.88</v>
      </c>
      <c r="AB253" s="65"/>
      <c r="AC253" s="62" t="s">
        <v>608</v>
      </c>
      <c r="AD253" s="65">
        <v>44781</v>
      </c>
      <c r="AE253" s="62" t="s">
        <v>722</v>
      </c>
      <c r="AF253" s="62" t="s">
        <v>609</v>
      </c>
      <c r="AG253" s="62"/>
      <c r="AH253" s="62"/>
      <c r="AI253" s="62"/>
      <c r="AJ253" s="62"/>
      <c r="AK253" s="62" t="str">
        <f>IFERROR(VLOOKUP(I253,'[4]Control Producción'!$B$13:$K$406,10,FALSE),"")</f>
        <v>Bombeo Mecánico</v>
      </c>
      <c r="AL253" s="62" t="str">
        <f t="shared" si="55"/>
        <v>Batch</v>
      </c>
      <c r="AM253" s="62" t="s">
        <v>839</v>
      </c>
      <c r="AN253" s="62" t="s">
        <v>829</v>
      </c>
      <c r="AO253" s="62">
        <f>_xlfn.IFS(L253="Inhibidor de corrosión",T253*Q253/1000,L253="Inhibidor de incrustaciones",T253*Q253/1000,L253="Biocida",T253*Q253/1000,L253="Inhibidor de corrosión/incrustaciones",T253*Q253/1000,L253="Inhibidor de parafinas y asfaltenos",T253*P253/1000,L253="Inhibidor de parafinas",T253*P253/1000,L253="Inhibidor de asfaltenos",T253*P253/1000,L253="Reductor de fricción",T253*P253/1000,L253="Encapsulado",0,L253="Inhibidor de hidratos",VLOOKUP(I253,[4]Intermedia!$B$485:$E$502,4,FALSE),L253="Secuestrante de sulfhídrico",VLOOKUP(I253,[4]Intermedia!$B$485:$E$502,4,FALSE))</f>
        <v>4.70932</v>
      </c>
      <c r="AP253" s="62">
        <f t="shared" si="49"/>
        <v>32.97</v>
      </c>
      <c r="AQ253" s="62">
        <f t="shared" si="50"/>
        <v>32.97</v>
      </c>
      <c r="AR253" s="62">
        <f t="shared" si="51"/>
        <v>32.97</v>
      </c>
      <c r="AS253" s="66">
        <v>1</v>
      </c>
      <c r="AT253" s="62" cm="1">
        <f t="array" ref="AT253">IFERROR(ROUND(IF(AL253="Continua",AO253*_xlfn.IFS(AS253=100%,1,AS253=20%,5,AS253=50%,2),IF(AL253="Batch",IF(AM253="M",30,IF(AM253="Q",15,7))*AO253)),0),"")</f>
        <v>33</v>
      </c>
      <c r="AU253" s="71">
        <f t="shared" si="52"/>
        <v>33</v>
      </c>
      <c r="AV253" s="62">
        <f t="shared" si="53"/>
        <v>33</v>
      </c>
      <c r="AW253" s="62" t="s">
        <v>819</v>
      </c>
      <c r="AX253" s="62"/>
      <c r="AY253" s="67" t="str">
        <f ca="1">IFERROR(TODAY()-VLOOKUP(H253,[4]IDEF!$A$6:$H$1602,8,FALSE),"S/D")</f>
        <v>S/D</v>
      </c>
      <c r="AZ253" s="62"/>
      <c r="BA253" s="62" t="str">
        <f t="shared" si="54"/>
        <v>SP- 02</v>
      </c>
      <c r="BB253" s="62" t="str">
        <f>IFERROR(VLOOKUP(I253,[4]Referencias!$A$2:$Z$800,26,FALSE),"")</f>
        <v>Señal Picada</v>
      </c>
      <c r="BC253" s="62"/>
      <c r="BD253" s="125" t="str">
        <f t="shared" ref="BD253:BD316" si="59">+CONCATENATE(I253,M253)</f>
        <v>SP-45CY51W</v>
      </c>
    </row>
    <row r="254" spans="1:56" ht="15" customHeight="1" x14ac:dyDescent="0.25">
      <c r="A254" s="62" t="s">
        <v>601</v>
      </c>
      <c r="B254" s="63">
        <v>45261</v>
      </c>
      <c r="C254" s="62" t="s">
        <v>602</v>
      </c>
      <c r="D254" s="62" t="s">
        <v>603</v>
      </c>
      <c r="E254" s="62" t="str">
        <f>IFERROR(VLOOKUP(H254,[4]Referencias!$A$2:$F$671,6,FALSE),"")</f>
        <v>SP- 01</v>
      </c>
      <c r="F254" s="62">
        <f>IFERROR(VLOOKUP(I254,[4]Referencias!$A$2:$T$800,20,FALSE),"")</f>
        <v>222052</v>
      </c>
      <c r="G254" s="62" t="s">
        <v>604</v>
      </c>
      <c r="H254" s="62" t="s">
        <v>91</v>
      </c>
      <c r="I254" s="62" t="s">
        <v>91</v>
      </c>
      <c r="J254" s="62"/>
      <c r="K254" s="62" t="s">
        <v>605</v>
      </c>
      <c r="L254" s="62" t="str">
        <f>IFERROR(VLOOKUP(M254,[4]Referencias!$X$2:$Y$139,2,FALSE),"")</f>
        <v>Inhibidor de corrosión</v>
      </c>
      <c r="M254" s="62" t="s">
        <v>59</v>
      </c>
      <c r="N254" s="62">
        <f>IFERROR(VLOOKUP(M254,[4]Referencias!$K$2:$L$138,2,FALSE),"")</f>
        <v>1000232729</v>
      </c>
      <c r="O254" s="62">
        <f>IFERROR(VLOOKUP(I254,'[4]Control Producción'!$B$13:$L$408,4,FALSE),0)</f>
        <v>117</v>
      </c>
      <c r="P254" s="62">
        <f>IFERROR(VLOOKUP(I254,'[4]Control Producción'!$B$13:$L$408,5,FALSE),0)</f>
        <v>1.895</v>
      </c>
      <c r="Q254" s="62">
        <f>IFERROR(VLOOKUP(I254,'[4]Control Producción'!$B$13:$L$408,7,FALSE),0)</f>
        <v>115.105</v>
      </c>
      <c r="R254" s="62">
        <f>IFERROR(VLOOKUP(I254,'[4]Control Producción'!$B$13:$L$408,8,FALSE),0)</f>
        <v>150</v>
      </c>
      <c r="S254" s="62">
        <f t="shared" si="46"/>
        <v>77.7</v>
      </c>
      <c r="T254" s="62">
        <v>45</v>
      </c>
      <c r="U254" s="62" t="s">
        <v>815</v>
      </c>
      <c r="V254" s="62" t="s">
        <v>821</v>
      </c>
      <c r="W254" s="62">
        <f t="shared" si="47"/>
        <v>2</v>
      </c>
      <c r="X254" s="62">
        <f>+_xlfn.IFS(BC254="p",0,AL254="Continua",'CM 4600011377 (Producto)'!$H$13,AL254="Batch",VLOOKUP(BD254,'BATCH Total'!$K$2:$M$600,3,FALSE))</f>
        <v>2</v>
      </c>
      <c r="Y254" s="62">
        <f t="shared" si="48"/>
        <v>155.4</v>
      </c>
      <c r="Z254" s="64">
        <f>+IFERROR(IF(BC254="P",0,IF(V254="continua",VLOOKUP(BD254,'KPI Aplicaciones'!$A$9:$H$177,6,FALSE),S254*X254)),0)</f>
        <v>155.4</v>
      </c>
      <c r="AA254" s="64">
        <f t="shared" si="45"/>
        <v>155.4</v>
      </c>
      <c r="AB254" s="65">
        <v>42741</v>
      </c>
      <c r="AC254" s="62" t="s">
        <v>608</v>
      </c>
      <c r="AD254" s="65">
        <v>43833</v>
      </c>
      <c r="AE254" s="62" t="s">
        <v>852</v>
      </c>
      <c r="AF254" s="62" t="s">
        <v>609</v>
      </c>
      <c r="AG254" s="62"/>
      <c r="AH254" s="62"/>
      <c r="AI254" s="62"/>
      <c r="AJ254" s="62"/>
      <c r="AK254" s="62" t="str">
        <f>IFERROR(VLOOKUP(I254,'[4]Control Producción'!$B$13:$K$406,10,FALSE),"")</f>
        <v>Cavidad Progresiva</v>
      </c>
      <c r="AL254" s="62" t="str">
        <f t="shared" si="55"/>
        <v>Batch</v>
      </c>
      <c r="AM254" s="62" t="s">
        <v>818</v>
      </c>
      <c r="AN254" s="62" t="s">
        <v>817</v>
      </c>
      <c r="AO254" s="62">
        <f>_xlfn.IFS(L254="Inhibidor de corrosión",T254*Q254/1000,L254="Inhibidor de incrustaciones",T254*Q254/1000,L254="Biocida",T254*Q254/1000,L254="Inhibidor de corrosión/incrustaciones",T254*Q254/1000,L254="Inhibidor de parafinas y asfaltenos",T254*P254/1000,L254="Inhibidor de parafinas",T254*P254/1000,L254="Inhibidor de asfaltenos",T254*P254/1000,L254="Reductor de fricción",T254*P254/1000,L254="Encapsulado",0,L254="Inhibidor de hidratos",VLOOKUP(I254,[4]Intermedia!$B$485:$E$502,4,FALSE),L254="Secuestrante de sulfhídrico",VLOOKUP(I254,[4]Intermedia!$B$485:$E$502,4,FALSE))</f>
        <v>5.1797250000000004</v>
      </c>
      <c r="AP254" s="62">
        <f t="shared" si="49"/>
        <v>77.7</v>
      </c>
      <c r="AQ254" s="62">
        <f t="shared" si="50"/>
        <v>77.7</v>
      </c>
      <c r="AR254" s="62">
        <f t="shared" si="51"/>
        <v>77.7</v>
      </c>
      <c r="AS254" s="66">
        <v>1</v>
      </c>
      <c r="AT254" s="62" cm="1">
        <f t="array" ref="AT254">IFERROR(ROUND(IF(AL254="Continua",AO254*_xlfn.IFS(AS254=100%,1,AS254=20%,5,AS254=50%,2),IF(AL254="Batch",IF(AM254="M",30,IF(AM254="Q",15,7))*AO254)),0),"")</f>
        <v>78</v>
      </c>
      <c r="AU254" s="62">
        <f t="shared" si="52"/>
        <v>78</v>
      </c>
      <c r="AV254" s="62">
        <f t="shared" si="53"/>
        <v>78</v>
      </c>
      <c r="AW254" s="62" t="s">
        <v>819</v>
      </c>
      <c r="AX254" s="62"/>
      <c r="AY254" s="67">
        <f ca="1">IFERROR(TODAY()-VLOOKUP(H254,[4]IDEF!$A$6:$H$1602,8,FALSE),"S/D")</f>
        <v>2546</v>
      </c>
      <c r="AZ254" s="62" t="str">
        <f>IFERROR(VLOOKUP(H254,'[4]Control Producción'!$B$13:$L$406,11,FALSE),"S/C")</f>
        <v>B</v>
      </c>
      <c r="BA254" s="62" t="str">
        <f t="shared" si="54"/>
        <v>SP- 01</v>
      </c>
      <c r="BB254" s="62" t="str">
        <f>IFERROR(VLOOKUP(I254,[4]Referencias!$A$2:$Z$800,26,FALSE),"")</f>
        <v>Señal Picada</v>
      </c>
      <c r="BC254" s="62"/>
      <c r="BD254" s="125" t="str">
        <f t="shared" si="59"/>
        <v>SP-0289[00]aCY51W</v>
      </c>
    </row>
    <row r="255" spans="1:56" ht="15" customHeight="1" x14ac:dyDescent="0.25">
      <c r="A255" s="62" t="s">
        <v>601</v>
      </c>
      <c r="B255" s="63">
        <v>45261</v>
      </c>
      <c r="C255" s="62" t="s">
        <v>602</v>
      </c>
      <c r="D255" s="62" t="s">
        <v>603</v>
      </c>
      <c r="E255" s="62" t="str">
        <f>IFERROR(VLOOKUP(H255,[4]Referencias!$A$2:$F$671,6,FALSE),"")</f>
        <v>SP-10</v>
      </c>
      <c r="F255" s="62">
        <f>IFERROR(VLOOKUP(I255,[4]Referencias!$A$2:$T$800,20,FALSE),"")</f>
        <v>222052</v>
      </c>
      <c r="G255" s="62" t="s">
        <v>604</v>
      </c>
      <c r="H255" s="62" t="s">
        <v>126</v>
      </c>
      <c r="I255" s="62" t="s">
        <v>126</v>
      </c>
      <c r="J255" s="62"/>
      <c r="K255" s="62" t="s">
        <v>605</v>
      </c>
      <c r="L255" s="62" t="str">
        <f>IFERROR(VLOOKUP(M255,[4]Referencias!$X$2:$Y$139,2,FALSE),"")</f>
        <v>Biocida</v>
      </c>
      <c r="M255" s="62" t="s">
        <v>68</v>
      </c>
      <c r="N255" s="62">
        <f>IFERROR(VLOOKUP(M255,[4]Referencias!$K$2:$L$138,2,FALSE),"")</f>
        <v>50600926</v>
      </c>
      <c r="O255" s="62">
        <f>IFERROR(VLOOKUP(I255,'[4]Control Producción'!$B$13:$L$408,4,FALSE),0)</f>
        <v>41.6</v>
      </c>
      <c r="P255" s="62">
        <f>IFERROR(VLOOKUP(I255,'[4]Control Producción'!$B$13:$L$408,5,FALSE),0)</f>
        <v>2.5790000000000002</v>
      </c>
      <c r="Q255" s="62">
        <f>IFERROR(VLOOKUP(I255,'[4]Control Producción'!$B$13:$L$408,7,FALSE),0)</f>
        <v>39.021000000000001</v>
      </c>
      <c r="R255" s="62">
        <f>IFERROR(VLOOKUP(I255,'[4]Control Producción'!$B$13:$L$408,8,FALSE),0)</f>
        <v>200</v>
      </c>
      <c r="S255" s="62">
        <f t="shared" si="46"/>
        <v>29.27</v>
      </c>
      <c r="T255" s="62">
        <v>50</v>
      </c>
      <c r="U255" s="62" t="s">
        <v>815</v>
      </c>
      <c r="V255" s="62" t="s">
        <v>821</v>
      </c>
      <c r="W255" s="62">
        <f>_xlfn.IFS(AM255="C",29,AM255="M",1,AM255="Q",2,AM255="S",4)</f>
        <v>2</v>
      </c>
      <c r="X255" s="62">
        <f>+_xlfn.IFS(BC255="p",0,AL255="Continua",'CM 4600011377 (Producto)'!$H$13,AL255="Batch",VLOOKUP(BD255,'BATCH Total'!$K$2:$M$600,3,FALSE))</f>
        <v>0</v>
      </c>
      <c r="Y255" s="62">
        <f t="shared" si="48"/>
        <v>58.54</v>
      </c>
      <c r="Z255" s="64">
        <f>+IFERROR(IF(BC255="P",0,IF(V255="continua",VLOOKUP(BD255,'KPI Aplicaciones'!$A$9:$H$177,6,FALSE),S255*X255)),0)</f>
        <v>0</v>
      </c>
      <c r="AA255" s="64">
        <f t="shared" si="45"/>
        <v>0</v>
      </c>
      <c r="AB255" s="65">
        <v>44315</v>
      </c>
      <c r="AC255" s="62" t="s">
        <v>608</v>
      </c>
      <c r="AD255" s="65">
        <v>44315</v>
      </c>
      <c r="AE255" s="62" t="s">
        <v>676</v>
      </c>
      <c r="AF255" s="62" t="s">
        <v>609</v>
      </c>
      <c r="AG255" s="62"/>
      <c r="AH255" s="62"/>
      <c r="AI255" s="62"/>
      <c r="AJ255" s="62"/>
      <c r="AK255" s="62" t="str">
        <f>IFERROR(VLOOKUP(I255,'[4]Control Producción'!$B$13:$K$406,10,FALSE),"")</f>
        <v>Cavidad Progresiva</v>
      </c>
      <c r="AL255" s="62" t="str">
        <f t="shared" si="55"/>
        <v>Batch</v>
      </c>
      <c r="AM255" s="62" t="s">
        <v>818</v>
      </c>
      <c r="AN255" s="62" t="s">
        <v>817</v>
      </c>
      <c r="AO255" s="62">
        <f>_xlfn.IFS(L255="Inhibidor de corrosión",T255*Q255/1000,L255="Inhibidor de incrustaciones",T255*Q255/1000,L255="Biocida",T255*Q255/1000,L255="Inhibidor de corrosión/incrustaciones",T255*Q255/1000,L255="Inhibidor de parafinas y asfaltenos",T255*P255/1000,L255="Inhibidor de parafinas",T255*P255/1000,L255="Inhibidor de asfaltenos",T255*P255/1000,L255="Reductor de fricción",T255*P255/1000,L255="Encapsulado",0,L255="Inhibidor de hidratos",VLOOKUP(I255,[4]Intermedia!$B$485:$E$502,4,FALSE),L255="Secuestrante de sulfhídrico",VLOOKUP(I255,[4]Intermedia!$B$485:$E$502,4,FALSE))</f>
        <v>1.95105</v>
      </c>
      <c r="AP255" s="62">
        <f t="shared" si="49"/>
        <v>29.27</v>
      </c>
      <c r="AQ255" s="62">
        <f t="shared" si="50"/>
        <v>29.27</v>
      </c>
      <c r="AR255" s="62">
        <f t="shared" si="51"/>
        <v>29.27</v>
      </c>
      <c r="AS255" s="66">
        <v>1</v>
      </c>
      <c r="AT255" s="62" cm="1">
        <f t="array" ref="AT255">IFERROR(ROUND(IF(AL255="Continua",AO255*_xlfn.IFS(AS255=100%,1,AS255=20%,5,AS255=50%,2),IF(AL255="Batch",IF(AM255="M",30,IF(AM255="Q",15,7))*AO255)),0),"")</f>
        <v>29</v>
      </c>
      <c r="AU255" s="62">
        <f t="shared" si="52"/>
        <v>29</v>
      </c>
      <c r="AV255" s="62">
        <f t="shared" si="53"/>
        <v>29</v>
      </c>
      <c r="AW255" s="62" t="s">
        <v>819</v>
      </c>
      <c r="AX255" s="62"/>
      <c r="AY255" s="67">
        <f ca="1">IFERROR(TODAY()-VLOOKUP(H255,[4]IDEF!$A$6:$H$1602,8,FALSE),"S/D")</f>
        <v>1502</v>
      </c>
      <c r="AZ255" s="62" t="str">
        <f>IFERROR(VLOOKUP(H255,'[4]Control Producción'!$B$13:$L$406,11,FALSE),"S/C")</f>
        <v>A</v>
      </c>
      <c r="BA255" s="62" t="str">
        <f t="shared" si="54"/>
        <v>SP-10</v>
      </c>
      <c r="BB255" s="62" t="str">
        <f>IFERROR(VLOOKUP(I255,[4]Referencias!$A$2:$Z$800,26,FALSE),"")</f>
        <v>Señal Picada</v>
      </c>
      <c r="BC255" s="159" t="s">
        <v>1165</v>
      </c>
      <c r="BD255" s="125" t="str">
        <f t="shared" si="59"/>
        <v>SP-455aBX960</v>
      </c>
    </row>
    <row r="256" spans="1:56" ht="15" customHeight="1" x14ac:dyDescent="0.25">
      <c r="A256" s="62" t="s">
        <v>601</v>
      </c>
      <c r="B256" s="63">
        <v>45261</v>
      </c>
      <c r="C256" s="62" t="s">
        <v>602</v>
      </c>
      <c r="D256" s="62" t="s">
        <v>603</v>
      </c>
      <c r="E256" s="62" t="str">
        <f>IFERROR(VLOOKUP(H256,[4]Referencias!$A$2:$F$671,6,FALSE),"")</f>
        <v>SP- 01</v>
      </c>
      <c r="F256" s="62">
        <f>IFERROR(VLOOKUP(I256,[4]Referencias!$A$2:$T$800,20,FALSE),"")</f>
        <v>222052</v>
      </c>
      <c r="G256" s="62" t="s">
        <v>604</v>
      </c>
      <c r="H256" s="62" t="s">
        <v>110</v>
      </c>
      <c r="I256" s="62" t="s">
        <v>110</v>
      </c>
      <c r="J256" s="62"/>
      <c r="K256" s="62" t="s">
        <v>605</v>
      </c>
      <c r="L256" s="62" t="str">
        <f>IFERROR(VLOOKUP(M256,[4]Referencias!$X$2:$Y$139,2,FALSE),"")</f>
        <v>Inhibidor de corrosión</v>
      </c>
      <c r="M256" s="62" t="s">
        <v>59</v>
      </c>
      <c r="N256" s="62">
        <f>IFERROR(VLOOKUP(M256,[4]Referencias!$K$2:$L$138,2,FALSE),"")</f>
        <v>1000232729</v>
      </c>
      <c r="O256" s="62">
        <f>IFERROR(VLOOKUP(I256,'[4]Control Producción'!$B$13:$L$408,4,FALSE),0)</f>
        <v>113</v>
      </c>
      <c r="P256" s="62">
        <f>IFERROR(VLOOKUP(I256,'[4]Control Producción'!$B$13:$L$408,5,FALSE),0)</f>
        <v>3.9550000000000001</v>
      </c>
      <c r="Q256" s="62">
        <f>IFERROR(VLOOKUP(I256,'[4]Control Producción'!$B$13:$L$408,7,FALSE),0)</f>
        <v>109.045</v>
      </c>
      <c r="R256" s="62">
        <f>IFERROR(VLOOKUP(I256,'[4]Control Producción'!$B$13:$L$408,8,FALSE),0)</f>
        <v>150</v>
      </c>
      <c r="S256" s="62">
        <f t="shared" si="46"/>
        <v>61.07</v>
      </c>
      <c r="T256" s="62">
        <v>80</v>
      </c>
      <c r="U256" s="62" t="s">
        <v>815</v>
      </c>
      <c r="V256" s="62" t="s">
        <v>821</v>
      </c>
      <c r="W256" s="62">
        <f t="shared" si="47"/>
        <v>4</v>
      </c>
      <c r="X256" s="62">
        <f>+_xlfn.IFS(BC256="p",0,AL256="Continua",'CM 4600011377 (Producto)'!$H$13,AL256="Batch",VLOOKUP(BD256,'BATCH Total'!$K$2:$M$600,3,FALSE))</f>
        <v>4</v>
      </c>
      <c r="Y256" s="62">
        <f t="shared" si="48"/>
        <v>244.28</v>
      </c>
      <c r="Z256" s="64">
        <f>+IFERROR(IF(BC256="P",0,IF(V256="continua",VLOOKUP(BD256,'KPI Aplicaciones'!$A$9:$H$177,6,FALSE),S256*X256)),0)</f>
        <v>244.28</v>
      </c>
      <c r="AA256" s="64">
        <f t="shared" si="45"/>
        <v>244.28</v>
      </c>
      <c r="AB256" s="65">
        <v>41939</v>
      </c>
      <c r="AC256" s="62" t="s">
        <v>608</v>
      </c>
      <c r="AD256" s="65">
        <v>44286</v>
      </c>
      <c r="AE256" s="62" t="s">
        <v>853</v>
      </c>
      <c r="AF256" s="62" t="s">
        <v>609</v>
      </c>
      <c r="AG256" s="62"/>
      <c r="AH256" s="62"/>
      <c r="AI256" s="62"/>
      <c r="AJ256" s="62"/>
      <c r="AK256" s="62" t="str">
        <f>IFERROR(VLOOKUP(I256,'[4]Control Producción'!$B$13:$K$406,10,FALSE),"")</f>
        <v>Cavidad Progresiva</v>
      </c>
      <c r="AL256" s="62" t="str">
        <f t="shared" si="55"/>
        <v>Batch</v>
      </c>
      <c r="AM256" s="62" t="s">
        <v>839</v>
      </c>
      <c r="AN256" s="62" t="s">
        <v>817</v>
      </c>
      <c r="AO256" s="62">
        <f>_xlfn.IFS(L256="Inhibidor de corrosión",T256*Q256/1000,L256="Inhibidor de incrustaciones",T256*Q256/1000,L256="Biocida",T256*Q256/1000,L256="Inhibidor de corrosión/incrustaciones",T256*Q256/1000,L256="Inhibidor de parafinas y asfaltenos",T256*P256/1000,L256="Inhibidor de parafinas",T256*P256/1000,L256="Inhibidor de asfaltenos",T256*P256/1000,L256="Reductor de fricción",T256*P256/1000,L256="Encapsulado",0,L256="Inhibidor de hidratos",VLOOKUP(I256,[4]Intermedia!$B$485:$E$502,4,FALSE),L256="Secuestrante de sulfhídrico",VLOOKUP(I256,[4]Intermedia!$B$485:$E$502,4,FALSE))</f>
        <v>8.7236000000000011</v>
      </c>
      <c r="AP256" s="62">
        <f t="shared" si="49"/>
        <v>61.07</v>
      </c>
      <c r="AQ256" s="62">
        <f t="shared" si="50"/>
        <v>61.07</v>
      </c>
      <c r="AR256" s="62">
        <f t="shared" si="51"/>
        <v>61.07</v>
      </c>
      <c r="AS256" s="66">
        <v>1</v>
      </c>
      <c r="AT256" s="62" cm="1">
        <f t="array" ref="AT256">IFERROR(ROUND(IF(AL256="Continua",AO256*_xlfn.IFS(AS256=100%,1,AS256=20%,5,AS256=50%,2),IF(AL256="Batch",IF(AM256="M",30,IF(AM256="Q",15,7))*AO256)),0),"")</f>
        <v>61</v>
      </c>
      <c r="AU256" s="62">
        <f t="shared" si="52"/>
        <v>61</v>
      </c>
      <c r="AV256" s="62">
        <f t="shared" si="53"/>
        <v>61</v>
      </c>
      <c r="AW256" s="62" t="s">
        <v>819</v>
      </c>
      <c r="AX256" s="62"/>
      <c r="AY256" s="67">
        <f ca="1">IFERROR(TODAY()-VLOOKUP(H256,[4]IDEF!$A$6:$H$1602,8,FALSE),"S/D")</f>
        <v>1546</v>
      </c>
      <c r="AZ256" s="62" t="str">
        <f>IFERROR(VLOOKUP(H256,'[4]Control Producción'!$B$13:$L$406,11,FALSE),"S/C")</f>
        <v>A</v>
      </c>
      <c r="BA256" s="62" t="str">
        <f t="shared" si="54"/>
        <v>SP- 01</v>
      </c>
      <c r="BB256" s="62" t="str">
        <f>IFERROR(VLOOKUP(I256,[4]Referencias!$A$2:$Z$800,26,FALSE),"")</f>
        <v>Señal Picada</v>
      </c>
      <c r="BC256" s="62"/>
      <c r="BD256" s="125" t="str">
        <f t="shared" si="59"/>
        <v>SP-21CY51W</v>
      </c>
    </row>
    <row r="257" spans="1:56" ht="15" customHeight="1" x14ac:dyDescent="0.25">
      <c r="A257" s="62" t="s">
        <v>601</v>
      </c>
      <c r="B257" s="63">
        <v>45261</v>
      </c>
      <c r="C257" s="62" t="s">
        <v>602</v>
      </c>
      <c r="D257" s="62" t="s">
        <v>603</v>
      </c>
      <c r="E257" s="62" t="str">
        <f>IFERROR(VLOOKUP(H257,[4]Referencias!$A$2:$F$671,6,FALSE),"")</f>
        <v>SP- 01</v>
      </c>
      <c r="F257" s="62">
        <f>IFERROR(VLOOKUP(I257,[4]Referencias!$A$2:$T$800,20,FALSE),"")</f>
        <v>222052</v>
      </c>
      <c r="G257" s="62" t="s">
        <v>604</v>
      </c>
      <c r="H257" s="62" t="s">
        <v>110</v>
      </c>
      <c r="I257" s="62" t="s">
        <v>110</v>
      </c>
      <c r="J257" s="62"/>
      <c r="K257" s="62" t="s">
        <v>605</v>
      </c>
      <c r="L257" s="62" t="str">
        <f>IFERROR(VLOOKUP(M257,[4]Referencias!$X$2:$Y$139,2,FALSE),"")</f>
        <v>Biocida</v>
      </c>
      <c r="M257" s="62" t="s">
        <v>68</v>
      </c>
      <c r="N257" s="62">
        <f>IFERROR(VLOOKUP(M257,[4]Referencias!$K$2:$L$138,2,FALSE),"")</f>
        <v>50600926</v>
      </c>
      <c r="O257" s="62">
        <f>IFERROR(VLOOKUP(I257,'[4]Control Producción'!$B$13:$L$408,4,FALSE),0)</f>
        <v>113</v>
      </c>
      <c r="P257" s="62">
        <f>IFERROR(VLOOKUP(I257,'[4]Control Producción'!$B$13:$L$408,5,FALSE),0)</f>
        <v>3.9550000000000001</v>
      </c>
      <c r="Q257" s="62">
        <f>IFERROR(VLOOKUP(I257,'[4]Control Producción'!$B$13:$L$408,7,FALSE),0)</f>
        <v>109.045</v>
      </c>
      <c r="R257" s="62">
        <f>IFERROR(VLOOKUP(I257,'[4]Control Producción'!$B$13:$L$408,8,FALSE),0)</f>
        <v>150</v>
      </c>
      <c r="S257" s="62">
        <f t="shared" si="46"/>
        <v>40.89</v>
      </c>
      <c r="T257" s="62">
        <v>25</v>
      </c>
      <c r="U257" s="62" t="s">
        <v>815</v>
      </c>
      <c r="V257" s="62" t="s">
        <v>821</v>
      </c>
      <c r="W257" s="62">
        <f t="shared" si="47"/>
        <v>2</v>
      </c>
      <c r="X257" s="62">
        <f>+_xlfn.IFS(BC257="p",0,AL257="Continua",'CM 4600011377 (Producto)'!$H$13,AL257="Batch",VLOOKUP(BD257,'BATCH Total'!$K$2:$M$600,3,FALSE))</f>
        <v>2</v>
      </c>
      <c r="Y257" s="62">
        <f t="shared" si="48"/>
        <v>81.78</v>
      </c>
      <c r="Z257" s="64">
        <f>+IFERROR(IF(BC257="P",0,IF(V257="continua",VLOOKUP(BD257,'KPI Aplicaciones'!$A$9:$H$177,6,FALSE),S257*X257)),0)</f>
        <v>81.78</v>
      </c>
      <c r="AA257" s="64">
        <f t="shared" si="45"/>
        <v>81.78</v>
      </c>
      <c r="AB257" s="65">
        <v>43499</v>
      </c>
      <c r="AC257" s="62" t="s">
        <v>608</v>
      </c>
      <c r="AD257" s="65">
        <v>44286</v>
      </c>
      <c r="AE257" s="62" t="s">
        <v>853</v>
      </c>
      <c r="AF257" s="62" t="s">
        <v>609</v>
      </c>
      <c r="AG257" s="62"/>
      <c r="AH257" s="62"/>
      <c r="AI257" s="62"/>
      <c r="AJ257" s="62"/>
      <c r="AK257" s="62" t="str">
        <f>IFERROR(VLOOKUP(I257,'[4]Control Producción'!$B$13:$K$406,10,FALSE),"")</f>
        <v>Cavidad Progresiva</v>
      </c>
      <c r="AL257" s="62" t="str">
        <f t="shared" si="55"/>
        <v>Batch</v>
      </c>
      <c r="AM257" s="62" t="s">
        <v>818</v>
      </c>
      <c r="AN257" s="62" t="s">
        <v>829</v>
      </c>
      <c r="AO257" s="62">
        <f>_xlfn.IFS(L257="Inhibidor de corrosión",T257*Q257/1000,L257="Inhibidor de incrustaciones",T257*Q257/1000,L257="Biocida",T257*Q257/1000,L257="Inhibidor de corrosión/incrustaciones",T257*Q257/1000,L257="Inhibidor de parafinas y asfaltenos",T257*P257/1000,L257="Inhibidor de parafinas",T257*P257/1000,L257="Inhibidor de asfaltenos",T257*P257/1000,L257="Reductor de fricción",T257*P257/1000,L257="Encapsulado",0,L257="Inhibidor de hidratos",VLOOKUP(I257,[4]Intermedia!$B$485:$E$502,4,FALSE),L257="Secuestrante de sulfhídrico",VLOOKUP(I257,[4]Intermedia!$B$485:$E$502,4,FALSE))</f>
        <v>2.7261250000000001</v>
      </c>
      <c r="AP257" s="62">
        <f t="shared" si="49"/>
        <v>40.89</v>
      </c>
      <c r="AQ257" s="62">
        <f t="shared" si="50"/>
        <v>40.89</v>
      </c>
      <c r="AR257" s="62">
        <f t="shared" si="51"/>
        <v>40.89</v>
      </c>
      <c r="AS257" s="66">
        <v>1</v>
      </c>
      <c r="AT257" s="62" cm="1">
        <f t="array" ref="AT257">IFERROR(ROUND(IF(AL257="Continua",AO257*_xlfn.IFS(AS257=100%,1,AS257=20%,5,AS257=50%,2),IF(AL257="Batch",IF(AM257="M",30,IF(AM257="Q",15,7))*AO257)),0),"")</f>
        <v>41</v>
      </c>
      <c r="AU257" s="62">
        <f t="shared" si="52"/>
        <v>41</v>
      </c>
      <c r="AV257" s="62">
        <f t="shared" si="53"/>
        <v>41</v>
      </c>
      <c r="AW257" s="62" t="s">
        <v>819</v>
      </c>
      <c r="AX257" s="62"/>
      <c r="AY257" s="67">
        <f ca="1">IFERROR(TODAY()-VLOOKUP(H257,[4]IDEF!$A$6:$H$1602,8,FALSE),"S/D")</f>
        <v>1546</v>
      </c>
      <c r="AZ257" s="62" t="str">
        <f>IFERROR(VLOOKUP(H257,'[4]Control Producción'!$B$13:$L$406,11,FALSE),"S/C")</f>
        <v>A</v>
      </c>
      <c r="BA257" s="62" t="str">
        <f t="shared" si="54"/>
        <v>SP- 01</v>
      </c>
      <c r="BB257" s="62" t="str">
        <f>IFERROR(VLOOKUP(I257,[4]Referencias!$A$2:$Z$800,26,FALSE),"")</f>
        <v>Señal Picada</v>
      </c>
      <c r="BC257" s="62"/>
      <c r="BD257" s="125" t="str">
        <f t="shared" si="59"/>
        <v>SP-21BX960</v>
      </c>
    </row>
    <row r="258" spans="1:56" ht="15" customHeight="1" x14ac:dyDescent="0.25">
      <c r="A258" s="62" t="s">
        <v>601</v>
      </c>
      <c r="B258" s="63">
        <v>45261</v>
      </c>
      <c r="C258" s="62" t="s">
        <v>602</v>
      </c>
      <c r="D258" s="62" t="s">
        <v>603</v>
      </c>
      <c r="E258" s="62" t="str">
        <f>IFERROR(VLOOKUP(H258,[4]Referencias!$A$2:$F$671,6,FALSE),"")</f>
        <v>SP- 01</v>
      </c>
      <c r="F258" s="62">
        <f>IFERROR(VLOOKUP(I258,[4]Referencias!$A$2:$T$800,20,FALSE),"")</f>
        <v>222052</v>
      </c>
      <c r="G258" s="62" t="s">
        <v>604</v>
      </c>
      <c r="H258" s="62" t="s">
        <v>92</v>
      </c>
      <c r="I258" s="62" t="s">
        <v>92</v>
      </c>
      <c r="J258" s="62"/>
      <c r="K258" s="62" t="s">
        <v>605</v>
      </c>
      <c r="L258" s="62" t="str">
        <f>IFERROR(VLOOKUP(M258,[4]Referencias!$X$2:$Y$139,2,FALSE),"")</f>
        <v>Inhibidor de corrosión</v>
      </c>
      <c r="M258" s="62" t="s">
        <v>59</v>
      </c>
      <c r="N258" s="62">
        <f>IFERROR(VLOOKUP(M258,[4]Referencias!$K$2:$L$138,2,FALSE),"")</f>
        <v>1000232729</v>
      </c>
      <c r="O258" s="62">
        <f>IFERROR(VLOOKUP(I258,'[4]Control Producción'!$B$13:$L$408,4,FALSE),0)</f>
        <v>88.6</v>
      </c>
      <c r="P258" s="62">
        <f>IFERROR(VLOOKUP(I258,'[4]Control Producción'!$B$13:$L$408,5,FALSE),0)</f>
        <v>2.2149999999999999</v>
      </c>
      <c r="Q258" s="62">
        <f>IFERROR(VLOOKUP(I258,'[4]Control Producción'!$B$13:$L$408,7,FALSE),0)</f>
        <v>86.385000000000005</v>
      </c>
      <c r="R258" s="62">
        <f>IFERROR(VLOOKUP(I258,'[4]Control Producción'!$B$13:$L$408,8,FALSE),0)</f>
        <v>100</v>
      </c>
      <c r="S258" s="62">
        <f t="shared" si="46"/>
        <v>60.47</v>
      </c>
      <c r="T258" s="62">
        <v>100</v>
      </c>
      <c r="U258" s="62" t="s">
        <v>815</v>
      </c>
      <c r="V258" s="62" t="s">
        <v>821</v>
      </c>
      <c r="W258" s="62">
        <f t="shared" si="47"/>
        <v>4</v>
      </c>
      <c r="X258" s="62">
        <f>+_xlfn.IFS(BC258="p",0,AL258="Continua",'CM 4600011377 (Producto)'!$H$13,AL258="Batch",VLOOKUP(BD258,'BATCH Total'!$K$2:$M$600,3,FALSE))</f>
        <v>4</v>
      </c>
      <c r="Y258" s="62">
        <f t="shared" si="48"/>
        <v>241.88</v>
      </c>
      <c r="Z258" s="64">
        <f>+IFERROR(IF(BC258="P",0,IF(V258="continua",VLOOKUP(BD258,'KPI Aplicaciones'!$A$9:$H$177,6,FALSE),S258*X258)),0)</f>
        <v>241.88</v>
      </c>
      <c r="AA258" s="64">
        <f t="shared" si="45"/>
        <v>241.88</v>
      </c>
      <c r="AB258" s="65">
        <v>42760</v>
      </c>
      <c r="AC258" s="62" t="s">
        <v>608</v>
      </c>
      <c r="AD258" s="65">
        <v>44435</v>
      </c>
      <c r="AE258" s="62" t="s">
        <v>854</v>
      </c>
      <c r="AF258" s="62" t="s">
        <v>609</v>
      </c>
      <c r="AG258" s="62"/>
      <c r="AH258" s="62"/>
      <c r="AI258" s="62"/>
      <c r="AJ258" s="62"/>
      <c r="AK258" s="62" t="str">
        <f>IFERROR(VLOOKUP(I258,'[4]Control Producción'!$B$13:$K$406,10,FALSE),"")</f>
        <v>Cavidad Progresiva</v>
      </c>
      <c r="AL258" s="62" t="str">
        <f t="shared" si="55"/>
        <v>Batch</v>
      </c>
      <c r="AM258" s="62" t="s">
        <v>839</v>
      </c>
      <c r="AN258" s="62" t="s">
        <v>817</v>
      </c>
      <c r="AO258" s="62">
        <f>_xlfn.IFS(L258="Inhibidor de corrosión",T258*Q258/1000,L258="Inhibidor de incrustaciones",T258*Q258/1000,L258="Biocida",T258*Q258/1000,L258="Inhibidor de corrosión/incrustaciones",T258*Q258/1000,L258="Inhibidor de parafinas y asfaltenos",T258*P258/1000,L258="Inhibidor de parafinas",T258*P258/1000,L258="Inhibidor de asfaltenos",T258*P258/1000,L258="Reductor de fricción",T258*P258/1000,L258="Encapsulado",0,L258="Inhibidor de hidratos",VLOOKUP(I258,[4]Intermedia!$B$485:$E$502,4,FALSE),L258="Secuestrante de sulfhídrico",VLOOKUP(I258,[4]Intermedia!$B$485:$E$502,4,FALSE))</f>
        <v>8.6385000000000005</v>
      </c>
      <c r="AP258" s="62">
        <f t="shared" si="49"/>
        <v>60.47</v>
      </c>
      <c r="AQ258" s="62">
        <f t="shared" si="50"/>
        <v>60.47</v>
      </c>
      <c r="AR258" s="62">
        <f t="shared" si="51"/>
        <v>60.47</v>
      </c>
      <c r="AS258" s="66">
        <v>1</v>
      </c>
      <c r="AT258" s="62" cm="1">
        <f t="array" ref="AT258">IFERROR(ROUND(IF(AL258="Continua",AO258*_xlfn.IFS(AS258=100%,1,AS258=20%,5,AS258=50%,2),IF(AL258="Batch",IF(AM258="M",30,IF(AM258="Q",15,7))*AO258)),0),"")</f>
        <v>60</v>
      </c>
      <c r="AU258" s="62">
        <f t="shared" si="52"/>
        <v>60</v>
      </c>
      <c r="AV258" s="62">
        <f t="shared" si="53"/>
        <v>60</v>
      </c>
      <c r="AW258" s="62" t="s">
        <v>819</v>
      </c>
      <c r="AX258" s="62"/>
      <c r="AY258" s="67">
        <f ca="1">IFERROR(TODAY()-VLOOKUP(H258,[4]IDEF!$A$6:$H$1602,8,FALSE),"S/D")</f>
        <v>1600</v>
      </c>
      <c r="AZ258" s="62" t="str">
        <f>IFERROR(VLOOKUP(H258,'[4]Control Producción'!$B$13:$L$406,11,FALSE),"S/C")</f>
        <v>B</v>
      </c>
      <c r="BA258" s="62" t="str">
        <f t="shared" si="54"/>
        <v>SP- 01</v>
      </c>
      <c r="BB258" s="62" t="str">
        <f>IFERROR(VLOOKUP(I258,[4]Referencias!$A$2:$Z$800,26,FALSE),"")</f>
        <v>Señal Picada</v>
      </c>
      <c r="BC258" s="62"/>
      <c r="BD258" s="125" t="str">
        <f t="shared" si="59"/>
        <v>SP-22CY51W</v>
      </c>
    </row>
    <row r="259" spans="1:56" ht="15" customHeight="1" x14ac:dyDescent="0.25">
      <c r="A259" s="62" t="s">
        <v>601</v>
      </c>
      <c r="B259" s="63">
        <v>45261</v>
      </c>
      <c r="C259" s="62" t="s">
        <v>602</v>
      </c>
      <c r="D259" s="62" t="s">
        <v>603</v>
      </c>
      <c r="E259" s="62" t="str">
        <f>IFERROR(VLOOKUP(H259,[4]Referencias!$A$2:$F$671,6,FALSE),"")</f>
        <v>SP- 01</v>
      </c>
      <c r="F259" s="62">
        <f>IFERROR(VLOOKUP(I259,[4]Referencias!$A$2:$T$800,20,FALSE),"")</f>
        <v>222052</v>
      </c>
      <c r="G259" s="62" t="s">
        <v>604</v>
      </c>
      <c r="H259" s="62" t="s">
        <v>92</v>
      </c>
      <c r="I259" s="62" t="s">
        <v>92</v>
      </c>
      <c r="J259" s="62"/>
      <c r="K259" s="62" t="s">
        <v>605</v>
      </c>
      <c r="L259" s="62" t="str">
        <f>IFERROR(VLOOKUP(M259,[4]Referencias!$X$2:$Y$139,2,FALSE),"")</f>
        <v>Biocida</v>
      </c>
      <c r="M259" s="62" t="s">
        <v>68</v>
      </c>
      <c r="N259" s="62">
        <f>IFERROR(VLOOKUP(M259,[4]Referencias!$K$2:$L$138,2,FALSE),"")</f>
        <v>50600926</v>
      </c>
      <c r="O259" s="62">
        <f>IFERROR(VLOOKUP(I259,'[4]Control Producción'!$B$13:$L$408,4,FALSE),0)</f>
        <v>88.6</v>
      </c>
      <c r="P259" s="62">
        <f>IFERROR(VLOOKUP(I259,'[4]Control Producción'!$B$13:$L$408,5,FALSE),0)</f>
        <v>2.2149999999999999</v>
      </c>
      <c r="Q259" s="62">
        <f>IFERROR(VLOOKUP(I259,'[4]Control Producción'!$B$13:$L$408,7,FALSE),0)</f>
        <v>86.385000000000005</v>
      </c>
      <c r="R259" s="62">
        <f>IFERROR(VLOOKUP(I259,'[4]Control Producción'!$B$13:$L$408,8,FALSE),0)</f>
        <v>100</v>
      </c>
      <c r="S259" s="62">
        <f t="shared" si="46"/>
        <v>71.27</v>
      </c>
      <c r="T259" s="62">
        <v>55</v>
      </c>
      <c r="U259" s="62" t="s">
        <v>815</v>
      </c>
      <c r="V259" s="62" t="s">
        <v>821</v>
      </c>
      <c r="W259" s="62">
        <f t="shared" si="47"/>
        <v>2</v>
      </c>
      <c r="X259" s="62">
        <f>+_xlfn.IFS(BC259="p",0,AL259="Continua",'CM 4600011377 (Producto)'!$H$13,AL259="Batch",VLOOKUP(BD259,'BATCH Total'!$K$2:$M$600,3,FALSE))</f>
        <v>2</v>
      </c>
      <c r="Y259" s="62">
        <f t="shared" si="48"/>
        <v>142.54</v>
      </c>
      <c r="Z259" s="64">
        <f>+IFERROR(IF(BC259="P",0,IF(V259="continua",VLOOKUP(BD259,'KPI Aplicaciones'!$A$9:$H$177,6,FALSE),S259*X259)),0)</f>
        <v>142.54</v>
      </c>
      <c r="AA259" s="64">
        <f t="shared" ref="AA259:AA322" si="60">IF(V259="Continua",IFERROR(ROUND(IF((Z259-Y259)/Y259&gt;0.3,Y259,Z259),2),""),Z259)</f>
        <v>142.54</v>
      </c>
      <c r="AB259" s="65">
        <v>42760</v>
      </c>
      <c r="AC259" s="62" t="s">
        <v>608</v>
      </c>
      <c r="AD259" s="65">
        <v>44435</v>
      </c>
      <c r="AE259" s="62" t="s">
        <v>854</v>
      </c>
      <c r="AF259" s="62" t="s">
        <v>609</v>
      </c>
      <c r="AG259" s="62"/>
      <c r="AH259" s="62"/>
      <c r="AI259" s="62"/>
      <c r="AJ259" s="62"/>
      <c r="AK259" s="62" t="str">
        <f>IFERROR(VLOOKUP(I259,'[4]Control Producción'!$B$13:$K$406,10,FALSE),"")</f>
        <v>Cavidad Progresiva</v>
      </c>
      <c r="AL259" s="62" t="str">
        <f t="shared" si="55"/>
        <v>Batch</v>
      </c>
      <c r="AM259" s="62" t="s">
        <v>818</v>
      </c>
      <c r="AN259" s="62" t="s">
        <v>817</v>
      </c>
      <c r="AO259" s="62">
        <f>_xlfn.IFS(L259="Inhibidor de corrosión",T259*Q259/1000,L259="Inhibidor de incrustaciones",T259*Q259/1000,L259="Biocida",T259*Q259/1000,L259="Inhibidor de corrosión/incrustaciones",T259*Q259/1000,L259="Inhibidor de parafinas y asfaltenos",T259*P259/1000,L259="Inhibidor de parafinas",T259*P259/1000,L259="Inhibidor de asfaltenos",T259*P259/1000,L259="Reductor de fricción",T259*P259/1000,L259="Encapsulado",0,L259="Inhibidor de hidratos",VLOOKUP(I259,[4]Intermedia!$B$485:$E$502,4,FALSE),L259="Secuestrante de sulfhídrico",VLOOKUP(I259,[4]Intermedia!$B$485:$E$502,4,FALSE))</f>
        <v>4.7511749999999999</v>
      </c>
      <c r="AP259" s="62">
        <f t="shared" si="49"/>
        <v>71.27</v>
      </c>
      <c r="AQ259" s="62">
        <f t="shared" si="50"/>
        <v>71.27</v>
      </c>
      <c r="AR259" s="62">
        <f t="shared" si="51"/>
        <v>71.27</v>
      </c>
      <c r="AS259" s="66">
        <v>1</v>
      </c>
      <c r="AT259" s="62" cm="1">
        <f t="array" ref="AT259">IFERROR(ROUND(IF(AL259="Continua",AO259*_xlfn.IFS(AS259=100%,1,AS259=20%,5,AS259=50%,2),IF(AL259="Batch",IF(AM259="M",30,IF(AM259="Q",15,7))*AO259)),0),"")</f>
        <v>71</v>
      </c>
      <c r="AU259" s="62">
        <f t="shared" si="52"/>
        <v>71</v>
      </c>
      <c r="AV259" s="62">
        <f t="shared" si="53"/>
        <v>71</v>
      </c>
      <c r="AW259" s="62" t="s">
        <v>819</v>
      </c>
      <c r="AX259" s="62"/>
      <c r="AY259" s="67">
        <f ca="1">IFERROR(TODAY()-VLOOKUP(H259,[4]IDEF!$A$6:$H$1602,8,FALSE),"S/D")</f>
        <v>1600</v>
      </c>
      <c r="AZ259" s="62" t="str">
        <f>IFERROR(VLOOKUP(H259,'[4]Control Producción'!$B$13:$L$406,11,FALSE),"S/C")</f>
        <v>B</v>
      </c>
      <c r="BA259" s="62" t="str">
        <f t="shared" si="54"/>
        <v>SP- 01</v>
      </c>
      <c r="BB259" s="62" t="str">
        <f>IFERROR(VLOOKUP(I259,[4]Referencias!$A$2:$Z$800,26,FALSE),"")</f>
        <v>Señal Picada</v>
      </c>
      <c r="BC259" s="62"/>
      <c r="BD259" s="125" t="str">
        <f t="shared" si="59"/>
        <v>SP-22BX960</v>
      </c>
    </row>
    <row r="260" spans="1:56" ht="15" customHeight="1" x14ac:dyDescent="0.25">
      <c r="A260" s="62" t="s">
        <v>601</v>
      </c>
      <c r="B260" s="63">
        <v>45261</v>
      </c>
      <c r="C260" s="62" t="s">
        <v>602</v>
      </c>
      <c r="D260" s="62" t="s">
        <v>603</v>
      </c>
      <c r="E260" s="62" t="str">
        <f>IFERROR(VLOOKUP(H260,[4]Referencias!$A$2:$F$671,6,FALSE),"")</f>
        <v>SP- 01</v>
      </c>
      <c r="F260" s="62">
        <f>IFERROR(VLOOKUP(I260,[4]Referencias!$A$2:$T$800,20,FALSE),"")</f>
        <v>222052</v>
      </c>
      <c r="G260" s="62" t="s">
        <v>604</v>
      </c>
      <c r="H260" s="62" t="s">
        <v>93</v>
      </c>
      <c r="I260" s="62" t="s">
        <v>93</v>
      </c>
      <c r="J260" s="62"/>
      <c r="K260" s="62" t="s">
        <v>605</v>
      </c>
      <c r="L260" s="62" t="str">
        <f>IFERROR(VLOOKUP(M260,[4]Referencias!$X$2:$Y$139,2,FALSE),"")</f>
        <v>Biocida</v>
      </c>
      <c r="M260" s="62" t="s">
        <v>68</v>
      </c>
      <c r="N260" s="62">
        <f>IFERROR(VLOOKUP(M260,[4]Referencias!$K$2:$L$138,2,FALSE),"")</f>
        <v>50600926</v>
      </c>
      <c r="O260" s="62">
        <f>IFERROR(VLOOKUP(I260,'[4]Control Producción'!$B$13:$L$408,4,FALSE),0)</f>
        <v>120</v>
      </c>
      <c r="P260" s="62">
        <f>IFERROR(VLOOKUP(I260,'[4]Control Producción'!$B$13:$L$408,5,FALSE),0)</f>
        <v>2.76</v>
      </c>
      <c r="Q260" s="62">
        <f>IFERROR(VLOOKUP(I260,'[4]Control Producción'!$B$13:$L$408,7,FALSE),0)</f>
        <v>117.24</v>
      </c>
      <c r="R260" s="62">
        <f>IFERROR(VLOOKUP(I260,'[4]Control Producción'!$B$13:$L$408,8,FALSE),0)</f>
        <v>50</v>
      </c>
      <c r="S260" s="62">
        <f t="shared" si="46"/>
        <v>22.86</v>
      </c>
      <c r="T260" s="62">
        <v>13</v>
      </c>
      <c r="U260" s="62" t="s">
        <v>815</v>
      </c>
      <c r="V260" s="62" t="s">
        <v>821</v>
      </c>
      <c r="W260" s="62">
        <f t="shared" si="47"/>
        <v>2</v>
      </c>
      <c r="X260" s="62">
        <f>+_xlfn.IFS(BC260="p",0,AL260="Continua",'CM 4600011377 (Producto)'!$H$13,AL260="Batch",VLOOKUP(BD260,'BATCH Total'!$K$2:$M$600,3,FALSE))</f>
        <v>2</v>
      </c>
      <c r="Y260" s="62">
        <f t="shared" si="48"/>
        <v>45.72</v>
      </c>
      <c r="Z260" s="64">
        <f>+IFERROR(IF(BC260="P",0,IF(V260="continua",VLOOKUP(BD260,'KPI Aplicaciones'!$A$9:$H$177,6,FALSE),S260*X260)),0)</f>
        <v>45.72</v>
      </c>
      <c r="AA260" s="64">
        <f t="shared" si="60"/>
        <v>45.72</v>
      </c>
      <c r="AB260" s="65">
        <v>41525</v>
      </c>
      <c r="AC260" s="62" t="s">
        <v>608</v>
      </c>
      <c r="AD260" s="65">
        <v>44012</v>
      </c>
      <c r="AE260" s="62" t="s">
        <v>613</v>
      </c>
      <c r="AF260" s="62" t="s">
        <v>609</v>
      </c>
      <c r="AG260" s="62"/>
      <c r="AH260" s="62"/>
      <c r="AI260" s="62"/>
      <c r="AJ260" s="62"/>
      <c r="AK260" s="62" t="str">
        <f>IFERROR(VLOOKUP(I260,'[4]Control Producción'!$B$13:$K$406,10,FALSE),"")</f>
        <v>Electro Sumergible</v>
      </c>
      <c r="AL260" s="62" t="str">
        <f t="shared" si="55"/>
        <v>Batch</v>
      </c>
      <c r="AM260" s="62" t="s">
        <v>818</v>
      </c>
      <c r="AN260" s="62" t="s">
        <v>817</v>
      </c>
      <c r="AO260" s="62">
        <f>_xlfn.IFS(L260="Inhibidor de corrosión",T260*Q260/1000,L260="Inhibidor de incrustaciones",T260*Q260/1000,L260="Biocida",T260*Q260/1000,L260="Inhibidor de corrosión/incrustaciones",T260*Q260/1000,L260="Inhibidor de parafinas y asfaltenos",T260*P260/1000,L260="Inhibidor de parafinas",T260*P260/1000,L260="Inhibidor de asfaltenos",T260*P260/1000,L260="Reductor de fricción",T260*P260/1000,L260="Encapsulado",0,L260="Inhibidor de hidratos",VLOOKUP(I260,[4]Intermedia!$B$485:$E$502,4,FALSE),L260="Secuestrante de sulfhídrico",VLOOKUP(I260,[4]Intermedia!$B$485:$E$502,4,FALSE))</f>
        <v>1.5241199999999999</v>
      </c>
      <c r="AP260" s="62">
        <f t="shared" si="49"/>
        <v>22.86</v>
      </c>
      <c r="AQ260" s="62">
        <f t="shared" si="50"/>
        <v>22.86</v>
      </c>
      <c r="AR260" s="62">
        <f t="shared" si="51"/>
        <v>22.86</v>
      </c>
      <c r="AS260" s="66">
        <v>1</v>
      </c>
      <c r="AT260" s="62" cm="1">
        <f t="array" ref="AT260">IFERROR(ROUND(IF(AL260="Continua",AO260*_xlfn.IFS(AS260=100%,1,AS260=20%,5,AS260=50%,2),IF(AL260="Batch",IF(AM260="M",30,IF(AM260="Q",15,7))*AO260)),0),"")</f>
        <v>23</v>
      </c>
      <c r="AU260" s="62">
        <f t="shared" si="52"/>
        <v>23</v>
      </c>
      <c r="AV260" s="62">
        <f t="shared" si="53"/>
        <v>23</v>
      </c>
      <c r="AW260" s="62" t="s">
        <v>819</v>
      </c>
      <c r="AX260" s="62"/>
      <c r="AY260" s="67">
        <f ca="1">IFERROR(TODAY()-VLOOKUP(H260,[4]IDEF!$A$6:$H$1602,8,FALSE),"S/D")</f>
        <v>2285</v>
      </c>
      <c r="AZ260" s="62" t="str">
        <f>IFERROR(VLOOKUP(H260,'[4]Control Producción'!$B$13:$L$406,11,FALSE),"S/C")</f>
        <v>A</v>
      </c>
      <c r="BA260" s="62" t="str">
        <f t="shared" si="54"/>
        <v>SP- 01</v>
      </c>
      <c r="BB260" s="62" t="str">
        <f>IFERROR(VLOOKUP(I260,[4]Referencias!$A$2:$Z$800,26,FALSE),"")</f>
        <v>Señal Picada</v>
      </c>
      <c r="BC260" s="62"/>
      <c r="BD260" s="125" t="str">
        <f t="shared" si="59"/>
        <v>SP-23BX960</v>
      </c>
    </row>
    <row r="261" spans="1:56" ht="15" customHeight="1" x14ac:dyDescent="0.25">
      <c r="A261" s="62" t="s">
        <v>601</v>
      </c>
      <c r="B261" s="63">
        <v>45261</v>
      </c>
      <c r="C261" s="62" t="s">
        <v>602</v>
      </c>
      <c r="D261" s="62" t="s">
        <v>603</v>
      </c>
      <c r="E261" s="62" t="str">
        <f>IFERROR(VLOOKUP(H261,[4]Referencias!$A$2:$F$671,6,FALSE),"")</f>
        <v>SP- 01</v>
      </c>
      <c r="F261" s="62">
        <f>IFERROR(VLOOKUP(I261,[4]Referencias!$A$2:$T$800,20,FALSE),"")</f>
        <v>222052</v>
      </c>
      <c r="G261" s="62" t="s">
        <v>604</v>
      </c>
      <c r="H261" s="62" t="s">
        <v>111</v>
      </c>
      <c r="I261" s="62" t="s">
        <v>111</v>
      </c>
      <c r="J261" s="62"/>
      <c r="K261" s="62" t="s">
        <v>605</v>
      </c>
      <c r="L261" s="62" t="str">
        <f>IFERROR(VLOOKUP(M261,[4]Referencias!$X$2:$Y$139,2,FALSE),"")</f>
        <v>Biocida</v>
      </c>
      <c r="M261" s="62" t="s">
        <v>68</v>
      </c>
      <c r="N261" s="62">
        <f>IFERROR(VLOOKUP(M261,[4]Referencias!$K$2:$L$138,2,FALSE),"")</f>
        <v>50600926</v>
      </c>
      <c r="O261" s="62">
        <f>IFERROR(VLOOKUP(I261,'[4]Control Producción'!$B$13:$L$408,4,FALSE),0)</f>
        <v>179</v>
      </c>
      <c r="P261" s="62">
        <f>IFERROR(VLOOKUP(I261,'[4]Control Producción'!$B$13:$L$408,5,FALSE),0)</f>
        <v>1.79</v>
      </c>
      <c r="Q261" s="62">
        <f>IFERROR(VLOOKUP(I261,'[4]Control Producción'!$B$13:$L$408,7,FALSE),0)</f>
        <v>177.21</v>
      </c>
      <c r="R261" s="62">
        <f>IFERROR(VLOOKUP(I261,'[4]Control Producción'!$B$13:$L$408,8,FALSE),0)</f>
        <v>100</v>
      </c>
      <c r="S261" s="62">
        <f t="shared" ref="S261:S327" si="61">AR261</f>
        <v>53.16</v>
      </c>
      <c r="T261" s="62">
        <v>20</v>
      </c>
      <c r="U261" s="62" t="s">
        <v>815</v>
      </c>
      <c r="V261" s="62" t="s">
        <v>821</v>
      </c>
      <c r="W261" s="62">
        <f t="shared" ref="W261:W327" si="62">_xlfn.IFS(AM261="C",31,AM261="M",1,AM261="Q",2,AM261="S",4)</f>
        <v>2</v>
      </c>
      <c r="X261" s="62">
        <f>+_xlfn.IFS(BC261="p",0,AL261="Continua",'CM 4600011377 (Producto)'!$H$13,AL261="Batch",VLOOKUP(BD261,'BATCH Total'!$K$2:$M$600,3,FALSE))</f>
        <v>2</v>
      </c>
      <c r="Y261" s="62">
        <f t="shared" ref="Y261:Y327" si="63">W261*S261</f>
        <v>106.32</v>
      </c>
      <c r="Z261" s="64">
        <f>+IFERROR(IF(BC261="P",0,IF(V261="continua",VLOOKUP(BD261,'KPI Aplicaciones'!$A$9:$H$177,6,FALSE),S261*X261)),0)</f>
        <v>106.32</v>
      </c>
      <c r="AA261" s="64">
        <f t="shared" si="60"/>
        <v>106.32</v>
      </c>
      <c r="AB261" s="65">
        <v>43501</v>
      </c>
      <c r="AC261" s="62" t="s">
        <v>608</v>
      </c>
      <c r="AD261" s="65">
        <v>44957</v>
      </c>
      <c r="AE261" s="62" t="s">
        <v>1020</v>
      </c>
      <c r="AF261" s="62" t="s">
        <v>609</v>
      </c>
      <c r="AG261" s="62"/>
      <c r="AH261" s="62"/>
      <c r="AI261" s="62"/>
      <c r="AJ261" s="62"/>
      <c r="AK261" s="62" t="str">
        <f>IFERROR(VLOOKUP(I261,'[4]Control Producción'!$B$13:$K$406,10,FALSE),"")</f>
        <v>Electro Sumergible</v>
      </c>
      <c r="AL261" s="62" t="str">
        <f t="shared" si="55"/>
        <v>Batch</v>
      </c>
      <c r="AM261" s="62" t="s">
        <v>818</v>
      </c>
      <c r="AN261" s="62" t="s">
        <v>817</v>
      </c>
      <c r="AO261" s="62">
        <f>_xlfn.IFS(L261="Inhibidor de corrosión",T261*Q261/1000,L261="Inhibidor de incrustaciones",T261*Q261/1000,L261="Biocida",T261*Q261/1000,L261="Inhibidor de corrosión/incrustaciones",T261*Q261/1000,L261="Inhibidor de parafinas y asfaltenos",T261*P261/1000,L261="Inhibidor de parafinas",T261*P261/1000,L261="Inhibidor de asfaltenos",T261*P261/1000,L261="Reductor de fricción",T261*P261/1000,L261="Encapsulado",0,L261="Inhibidor de hidratos",VLOOKUP(I261,[4]Intermedia!$B$485:$E$502,4,FALSE),L261="Secuestrante de sulfhídrico",VLOOKUP(I261,[4]Intermedia!$B$485:$E$502,4,FALSE))</f>
        <v>3.5442000000000005</v>
      </c>
      <c r="AP261" s="62">
        <f t="shared" ref="AP261:AP327" si="64">IFERROR(ROUND(IF(AL261="Continua",AO261,IF(AL261="Batch",IF(AM261="M",30,IF(AM261="Q",15,7))*AO261)),2),"")</f>
        <v>53.16</v>
      </c>
      <c r="AQ261" s="62">
        <f t="shared" ref="AQ261:AQ327" si="65">IF(AP261&lt;=20,20,AP261)</f>
        <v>53.16</v>
      </c>
      <c r="AR261" s="62">
        <f t="shared" ref="AR261:AR327" si="66">IF(AL261="Batch",AQ261,AP261)</f>
        <v>53.16</v>
      </c>
      <c r="AS261" s="66">
        <v>1</v>
      </c>
      <c r="AT261" s="62" cm="1">
        <f t="array" ref="AT261">IFERROR(ROUND(IF(AL261="Continua",AO261*_xlfn.IFS(AS261=100%,1,AS261=20%,5,AS261=50%,2),IF(AL261="Batch",IF(AM261="M",30,IF(AM261="Q",15,7))*AO261)),0),"")</f>
        <v>53</v>
      </c>
      <c r="AU261" s="62">
        <f t="shared" ref="AU261:AU327" si="67">IF(AT261&lt;=20,20,AT261)</f>
        <v>53</v>
      </c>
      <c r="AV261" s="62">
        <f t="shared" ref="AV261:AV327" si="68">IF(AL261="Batch",AU261,AT261)</f>
        <v>53</v>
      </c>
      <c r="AW261" s="62" t="s">
        <v>819</v>
      </c>
      <c r="AX261" s="62"/>
      <c r="AY261" s="67">
        <f ca="1">IFERROR(TODAY()-VLOOKUP(H261,[4]IDEF!$A$6:$H$1602,8,FALSE),"S/D")</f>
        <v>1813</v>
      </c>
      <c r="AZ261" s="62" t="str">
        <f>IFERROR(VLOOKUP(H261,'[4]Control Producción'!$B$13:$L$406,11,FALSE),"S/C")</f>
        <v>B</v>
      </c>
      <c r="BA261" s="62" t="str">
        <f t="shared" ref="BA261:BA327" si="69">E261</f>
        <v>SP- 01</v>
      </c>
      <c r="BB261" s="62" t="str">
        <f>IFERROR(VLOOKUP(I261,[4]Referencias!$A$2:$Z$800,26,FALSE),"")</f>
        <v>Señal Picada</v>
      </c>
      <c r="BC261" s="62"/>
      <c r="BD261" s="125" t="str">
        <f t="shared" si="59"/>
        <v>SP-252BX960</v>
      </c>
    </row>
    <row r="262" spans="1:56" ht="15" customHeight="1" x14ac:dyDescent="0.25">
      <c r="A262" s="62" t="s">
        <v>601</v>
      </c>
      <c r="B262" s="63">
        <v>45261</v>
      </c>
      <c r="C262" s="62" t="s">
        <v>602</v>
      </c>
      <c r="D262" s="62" t="s">
        <v>603</v>
      </c>
      <c r="E262" s="62" t="str">
        <f>IFERROR(VLOOKUP(H262,[4]Referencias!$A$2:$F$671,6,FALSE),"")</f>
        <v>SP- 01</v>
      </c>
      <c r="F262" s="62">
        <f>IFERROR(VLOOKUP(I262,[4]Referencias!$A$2:$T$800,20,FALSE),"")</f>
        <v>222052</v>
      </c>
      <c r="G262" s="62" t="s">
        <v>604</v>
      </c>
      <c r="H262" s="62" t="s">
        <v>208</v>
      </c>
      <c r="I262" s="62" t="s">
        <v>208</v>
      </c>
      <c r="J262" s="62"/>
      <c r="K262" s="62" t="s">
        <v>605</v>
      </c>
      <c r="L262" s="62" t="str">
        <f>IFERROR(VLOOKUP(M262,[4]Referencias!$X$2:$Y$139,2,FALSE),"")</f>
        <v>Inhibidor de corrosión</v>
      </c>
      <c r="M262" s="62" t="s">
        <v>59</v>
      </c>
      <c r="N262" s="62">
        <f>IFERROR(VLOOKUP(M262,[4]Referencias!$K$2:$L$138,2,FALSE),"")</f>
        <v>1000232729</v>
      </c>
      <c r="O262" s="62">
        <f>IFERROR(VLOOKUP(I262,'[4]Control Producción'!$B$13:$L$408,4,FALSE),0)</f>
        <v>64</v>
      </c>
      <c r="P262" s="62">
        <f>IFERROR(VLOOKUP(I262,'[4]Control Producción'!$B$13:$L$408,5,FALSE),0)</f>
        <v>5.12</v>
      </c>
      <c r="Q262" s="62">
        <f>IFERROR(VLOOKUP(I262,'[4]Control Producción'!$B$13:$L$408,7,FALSE),0)</f>
        <v>58.88</v>
      </c>
      <c r="R262" s="62">
        <f>IFERROR(VLOOKUP(I262,'[4]Control Producción'!$B$13:$L$408,8,FALSE),0)</f>
        <v>0</v>
      </c>
      <c r="S262" s="62">
        <f t="shared" si="61"/>
        <v>61.82</v>
      </c>
      <c r="T262" s="62">
        <v>70</v>
      </c>
      <c r="U262" s="62" t="s">
        <v>815</v>
      </c>
      <c r="V262" s="62" t="s">
        <v>821</v>
      </c>
      <c r="W262" s="62">
        <f t="shared" si="62"/>
        <v>2</v>
      </c>
      <c r="X262" s="62">
        <f>+_xlfn.IFS(BC262="p",0,AL262="Continua",'CM 4600011377 (Producto)'!$H$13,AL262="Batch",VLOOKUP(BD262,'BATCH Total'!$K$2:$M$600,3,FALSE))</f>
        <v>2</v>
      </c>
      <c r="Y262" s="62">
        <f t="shared" si="63"/>
        <v>123.64</v>
      </c>
      <c r="Z262" s="64">
        <f>+IFERROR(IF(BC262="P",0,IF(V262="continua",VLOOKUP(BD262,'KPI Aplicaciones'!$A$9:$H$177,6,FALSE),S262*X262)),0)</f>
        <v>123.64</v>
      </c>
      <c r="AA262" s="64">
        <f t="shared" si="60"/>
        <v>123.64</v>
      </c>
      <c r="AB262" s="65">
        <v>40695</v>
      </c>
      <c r="AC262" s="62" t="s">
        <v>608</v>
      </c>
      <c r="AD262" s="65">
        <v>45079</v>
      </c>
      <c r="AE262" s="62" t="s">
        <v>1154</v>
      </c>
      <c r="AF262" s="62" t="s">
        <v>609</v>
      </c>
      <c r="AG262" s="62"/>
      <c r="AH262" s="62"/>
      <c r="AI262" s="62"/>
      <c r="AJ262" s="62"/>
      <c r="AK262" s="62" t="str">
        <f>IFERROR(VLOOKUP(I262,'[4]Control Producción'!$B$13:$K$406,10,FALSE),"")</f>
        <v>Cavidad Progresiva</v>
      </c>
      <c r="AL262" s="62" t="str">
        <f t="shared" si="55"/>
        <v>Batch</v>
      </c>
      <c r="AM262" s="62" t="s">
        <v>818</v>
      </c>
      <c r="AN262" s="62" t="s">
        <v>817</v>
      </c>
      <c r="AO262" s="62">
        <f>_xlfn.IFS(L262="Inhibidor de corrosión",T262*Q262/1000,L262="Inhibidor de incrustaciones",T262*Q262/1000,L262="Biocida",T262*Q262/1000,L262="Inhibidor de corrosión/incrustaciones",T262*Q262/1000,L262="Inhibidor de parafinas y asfaltenos",T262*P262/1000,L262="Inhibidor de parafinas",T262*P262/1000,L262="Inhibidor de asfaltenos",T262*P262/1000,L262="Reductor de fricción",T262*P262/1000,L262="Encapsulado",0,L262="Inhibidor de hidratos",VLOOKUP(I262,[4]Intermedia!$B$485:$E$502,4,FALSE),L262="Secuestrante de sulfhídrico",VLOOKUP(I262,[4]Intermedia!$B$485:$E$502,4,FALSE))</f>
        <v>4.1215999999999999</v>
      </c>
      <c r="AP262" s="62">
        <f t="shared" si="64"/>
        <v>61.82</v>
      </c>
      <c r="AQ262" s="62">
        <f t="shared" si="65"/>
        <v>61.82</v>
      </c>
      <c r="AR262" s="62">
        <f t="shared" si="66"/>
        <v>61.82</v>
      </c>
      <c r="AS262" s="66">
        <v>1</v>
      </c>
      <c r="AT262" s="62" cm="1">
        <f t="array" ref="AT262">IFERROR(ROUND(IF(AL262="Continua",AO262*_xlfn.IFS(AS262=100%,1,AS262=20%,5,AS262=50%,2),IF(AL262="Batch",IF(AM262="M",30,IF(AM262="Q",15,7))*AO262)),0),"")</f>
        <v>62</v>
      </c>
      <c r="AU262" s="62">
        <f t="shared" si="67"/>
        <v>62</v>
      </c>
      <c r="AV262" s="62">
        <f t="shared" si="68"/>
        <v>62</v>
      </c>
      <c r="AW262" s="62" t="s">
        <v>819</v>
      </c>
      <c r="AX262" s="62"/>
      <c r="AY262" s="67" t="str">
        <f ca="1">IFERROR(TODAY()-VLOOKUP(H262,[4]IDEF!$A$6:$H$1602,8,FALSE),"S/D")</f>
        <v>S/D</v>
      </c>
      <c r="AZ262" s="62" t="str">
        <f>IFERROR(VLOOKUP(H262,'[4]Control Producción'!$B$13:$L$406,11,FALSE),"S/C")</f>
        <v>A</v>
      </c>
      <c r="BA262" s="62" t="str">
        <f t="shared" si="69"/>
        <v>SP- 01</v>
      </c>
      <c r="BB262" s="62" t="str">
        <f>IFERROR(VLOOKUP(I262,[4]Referencias!$A$2:$Z$800,26,FALSE),"")</f>
        <v>Señal Picada</v>
      </c>
      <c r="BC262" s="62"/>
      <c r="BD262" s="125" t="str">
        <f t="shared" si="59"/>
        <v>SP-262CY51W</v>
      </c>
    </row>
    <row r="263" spans="1:56" ht="15" customHeight="1" x14ac:dyDescent="0.25">
      <c r="A263" s="62" t="s">
        <v>601</v>
      </c>
      <c r="B263" s="63">
        <v>45261</v>
      </c>
      <c r="C263" s="62" t="s">
        <v>602</v>
      </c>
      <c r="D263" s="62" t="s">
        <v>603</v>
      </c>
      <c r="E263" s="62" t="str">
        <f>IFERROR(VLOOKUP(H263,[4]Referencias!$A$2:$F$671,6,FALSE),"")</f>
        <v>SP- 01</v>
      </c>
      <c r="F263" s="62">
        <f>IFERROR(VLOOKUP(I263,[4]Referencias!$A$2:$T$800,20,FALSE),"")</f>
        <v>222052</v>
      </c>
      <c r="G263" s="62" t="s">
        <v>604</v>
      </c>
      <c r="H263" s="62" t="s">
        <v>114</v>
      </c>
      <c r="I263" s="62" t="s">
        <v>114</v>
      </c>
      <c r="J263" s="62"/>
      <c r="K263" s="62" t="s">
        <v>605</v>
      </c>
      <c r="L263" s="62" t="str">
        <f>IFERROR(VLOOKUP(M263,[4]Referencias!$X$2:$Y$139,2,FALSE),"")</f>
        <v>Inhibidor de corrosión</v>
      </c>
      <c r="M263" s="62" t="s">
        <v>59</v>
      </c>
      <c r="N263" s="62">
        <f>IFERROR(VLOOKUP(M263,[4]Referencias!$K$2:$L$138,2,FALSE),"")</f>
        <v>1000232729</v>
      </c>
      <c r="O263" s="62">
        <f>IFERROR(VLOOKUP(I263,'[4]Control Producción'!$B$13:$L$408,4,FALSE),0)</f>
        <v>54.3</v>
      </c>
      <c r="P263" s="62">
        <f>IFERROR(VLOOKUP(I263,'[4]Control Producción'!$B$13:$L$408,5,FALSE),0)</f>
        <v>3.367</v>
      </c>
      <c r="Q263" s="62">
        <f>IFERROR(VLOOKUP(I263,'[4]Control Producción'!$B$13:$L$408,7,FALSE),0)</f>
        <v>50.933</v>
      </c>
      <c r="R263" s="62">
        <f>IFERROR(VLOOKUP(I263,'[4]Control Producción'!$B$13:$L$408,8,FALSE),0)</f>
        <v>150</v>
      </c>
      <c r="S263" s="62">
        <f t="shared" si="61"/>
        <v>22.92</v>
      </c>
      <c r="T263" s="62">
        <v>30</v>
      </c>
      <c r="U263" s="62" t="s">
        <v>815</v>
      </c>
      <c r="V263" s="62" t="s">
        <v>821</v>
      </c>
      <c r="W263" s="62">
        <f t="shared" si="62"/>
        <v>2</v>
      </c>
      <c r="X263" s="62">
        <f>+_xlfn.IFS(BC263="p",0,AL263="Continua",'CM 4600011377 (Producto)'!$H$13,AL263="Batch",VLOOKUP(BD263,'BATCH Total'!$K$2:$M$600,3,FALSE))</f>
        <v>2</v>
      </c>
      <c r="Y263" s="62">
        <f t="shared" si="63"/>
        <v>45.84</v>
      </c>
      <c r="Z263" s="64">
        <f>+IFERROR(IF(BC263="P",0,IF(V263="continua",VLOOKUP(BD263,'KPI Aplicaciones'!$A$9:$H$177,6,FALSE),S263*X263)),0)</f>
        <v>45.84</v>
      </c>
      <c r="AA263" s="64">
        <f t="shared" si="60"/>
        <v>45.84</v>
      </c>
      <c r="AB263" s="65">
        <v>42150</v>
      </c>
      <c r="AC263" s="62" t="s">
        <v>608</v>
      </c>
      <c r="AD263" s="65">
        <v>44012</v>
      </c>
      <c r="AE263" s="62" t="s">
        <v>613</v>
      </c>
      <c r="AF263" s="62" t="s">
        <v>609</v>
      </c>
      <c r="AG263" s="62"/>
      <c r="AH263" s="62"/>
      <c r="AI263" s="62"/>
      <c r="AJ263" s="62"/>
      <c r="AK263" s="62" t="str">
        <f>IFERROR(VLOOKUP(I263,'[4]Control Producción'!$B$13:$K$406,10,FALSE),"")</f>
        <v>Cavidad Progresiva</v>
      </c>
      <c r="AL263" s="62" t="str">
        <f t="shared" si="55"/>
        <v>Batch</v>
      </c>
      <c r="AM263" s="62" t="s">
        <v>818</v>
      </c>
      <c r="AN263" s="62" t="s">
        <v>817</v>
      </c>
      <c r="AO263" s="62">
        <f>_xlfn.IFS(L263="Inhibidor de corrosión",T263*Q263/1000,L263="Inhibidor de incrustaciones",T263*Q263/1000,L263="Biocida",T263*Q263/1000,L263="Inhibidor de corrosión/incrustaciones",T263*Q263/1000,L263="Inhibidor de parafinas y asfaltenos",T263*P263/1000,L263="Inhibidor de parafinas",T263*P263/1000,L263="Inhibidor de asfaltenos",T263*P263/1000,L263="Reductor de fricción",T263*P263/1000,L263="Encapsulado",0,L263="Inhibidor de hidratos",VLOOKUP(I263,[4]Intermedia!$B$485:$E$502,4,FALSE),L263="Secuestrante de sulfhídrico",VLOOKUP(I263,[4]Intermedia!$B$485:$E$502,4,FALSE))</f>
        <v>1.52799</v>
      </c>
      <c r="AP263" s="62">
        <f t="shared" si="64"/>
        <v>22.92</v>
      </c>
      <c r="AQ263" s="62">
        <f t="shared" si="65"/>
        <v>22.92</v>
      </c>
      <c r="AR263" s="62">
        <f t="shared" si="66"/>
        <v>22.92</v>
      </c>
      <c r="AS263" s="66">
        <v>1</v>
      </c>
      <c r="AT263" s="62" cm="1">
        <f t="array" ref="AT263">IFERROR(ROUND(IF(AL263="Continua",AO263*_xlfn.IFS(AS263=100%,1,AS263=20%,5,AS263=50%,2),IF(AL263="Batch",IF(AM263="M",30,IF(AM263="Q",15,7))*AO263)),0),"")</f>
        <v>23</v>
      </c>
      <c r="AU263" s="62">
        <f t="shared" si="67"/>
        <v>23</v>
      </c>
      <c r="AV263" s="62">
        <f t="shared" si="68"/>
        <v>23</v>
      </c>
      <c r="AW263" s="62" t="s">
        <v>819</v>
      </c>
      <c r="AX263" s="62"/>
      <c r="AY263" s="67">
        <f ca="1">IFERROR(TODAY()-VLOOKUP(H263,[4]IDEF!$A$6:$H$1602,8,FALSE),"S/D")</f>
        <v>1925</v>
      </c>
      <c r="AZ263" s="62" t="str">
        <f>IFERROR(VLOOKUP(H263,'[4]Control Producción'!$B$13:$L$406,11,FALSE),"S/C")</f>
        <v>A</v>
      </c>
      <c r="BA263" s="62" t="str">
        <f t="shared" si="69"/>
        <v>SP- 01</v>
      </c>
      <c r="BB263" s="62" t="str">
        <f>IFERROR(VLOOKUP(I263,[4]Referencias!$A$2:$Z$800,26,FALSE),"")</f>
        <v>Señal Picada</v>
      </c>
      <c r="BC263" s="62"/>
      <c r="BD263" s="125" t="str">
        <f t="shared" si="59"/>
        <v>SP-273CY51W</v>
      </c>
    </row>
    <row r="264" spans="1:56" ht="15" customHeight="1" x14ac:dyDescent="0.25">
      <c r="A264" s="62" t="s">
        <v>601</v>
      </c>
      <c r="B264" s="63">
        <v>45261</v>
      </c>
      <c r="C264" s="62" t="s">
        <v>602</v>
      </c>
      <c r="D264" s="62" t="s">
        <v>603</v>
      </c>
      <c r="E264" s="62" t="str">
        <f>IFERROR(VLOOKUP(H264,[4]Referencias!$A$2:$F$671,6,FALSE),"")</f>
        <v>SP- 01</v>
      </c>
      <c r="F264" s="62">
        <f>IFERROR(VLOOKUP(I264,[4]Referencias!$A$2:$T$800,20,FALSE),"")</f>
        <v>222052</v>
      </c>
      <c r="G264" s="62" t="s">
        <v>604</v>
      </c>
      <c r="H264" s="62" t="s">
        <v>114</v>
      </c>
      <c r="I264" s="62" t="s">
        <v>114</v>
      </c>
      <c r="J264" s="62"/>
      <c r="K264" s="62" t="s">
        <v>605</v>
      </c>
      <c r="L264" s="62" t="str">
        <f>IFERROR(VLOOKUP(M264,[4]Referencias!$X$2:$Y$139,2,FALSE),"")</f>
        <v>Biocida</v>
      </c>
      <c r="M264" s="62" t="s">
        <v>68</v>
      </c>
      <c r="N264" s="62">
        <f>IFERROR(VLOOKUP(M264,[4]Referencias!$K$2:$L$138,2,FALSE),"")</f>
        <v>50600926</v>
      </c>
      <c r="O264" s="62">
        <f>IFERROR(VLOOKUP(I264,'[4]Control Producción'!$B$13:$L$408,4,FALSE),0)</f>
        <v>54.3</v>
      </c>
      <c r="P264" s="62">
        <f>IFERROR(VLOOKUP(I264,'[4]Control Producción'!$B$13:$L$408,5,FALSE),0)</f>
        <v>3.367</v>
      </c>
      <c r="Q264" s="62">
        <f>IFERROR(VLOOKUP(I264,'[4]Control Producción'!$B$13:$L$408,7,FALSE),0)</f>
        <v>50.933</v>
      </c>
      <c r="R264" s="62">
        <f>IFERROR(VLOOKUP(I264,'[4]Control Producción'!$B$13:$L$408,8,FALSE),0)</f>
        <v>150</v>
      </c>
      <c r="S264" s="62">
        <f t="shared" si="61"/>
        <v>34.380000000000003</v>
      </c>
      <c r="T264" s="62">
        <v>45</v>
      </c>
      <c r="U264" s="62" t="s">
        <v>815</v>
      </c>
      <c r="V264" s="62" t="s">
        <v>821</v>
      </c>
      <c r="W264" s="62">
        <f t="shared" si="62"/>
        <v>2</v>
      </c>
      <c r="X264" s="62">
        <f>+_xlfn.IFS(BC264="p",0,AL264="Continua",'CM 4600011377 (Producto)'!$H$13,AL264="Batch",VLOOKUP(BD264,'BATCH Total'!$K$2:$M$600,3,FALSE))</f>
        <v>2</v>
      </c>
      <c r="Y264" s="62">
        <f t="shared" si="63"/>
        <v>68.760000000000005</v>
      </c>
      <c r="Z264" s="64">
        <f>+IFERROR(IF(BC264="P",0,IF(V264="continua",VLOOKUP(BD264,'KPI Aplicaciones'!$A$9:$H$177,6,FALSE),S264*X264)),0)</f>
        <v>68.760000000000005</v>
      </c>
      <c r="AA264" s="64">
        <f t="shared" si="60"/>
        <v>68.760000000000005</v>
      </c>
      <c r="AB264" s="65">
        <v>42150</v>
      </c>
      <c r="AC264" s="62" t="s">
        <v>608</v>
      </c>
      <c r="AD264" s="65">
        <v>44012</v>
      </c>
      <c r="AE264" s="62" t="s">
        <v>613</v>
      </c>
      <c r="AF264" s="62" t="s">
        <v>609</v>
      </c>
      <c r="AG264" s="62"/>
      <c r="AH264" s="62"/>
      <c r="AI264" s="62"/>
      <c r="AJ264" s="62"/>
      <c r="AK264" s="62" t="str">
        <f>IFERROR(VLOOKUP(I264,'[4]Control Producción'!$B$13:$K$406,10,FALSE),"")</f>
        <v>Cavidad Progresiva</v>
      </c>
      <c r="AL264" s="62" t="str">
        <f t="shared" si="55"/>
        <v>Batch</v>
      </c>
      <c r="AM264" s="62" t="s">
        <v>818</v>
      </c>
      <c r="AN264" s="62" t="s">
        <v>817</v>
      </c>
      <c r="AO264" s="62">
        <f>_xlfn.IFS(L264="Inhibidor de corrosión",T264*Q264/1000,L264="Inhibidor de incrustaciones",T264*Q264/1000,L264="Biocida",T264*Q264/1000,L264="Inhibidor de corrosión/incrustaciones",T264*Q264/1000,L264="Inhibidor de parafinas y asfaltenos",T264*P264/1000,L264="Inhibidor de parafinas",T264*P264/1000,L264="Inhibidor de asfaltenos",T264*P264/1000,L264="Reductor de fricción",T264*P264/1000,L264="Encapsulado",0,L264="Inhibidor de hidratos",VLOOKUP(I264,[4]Intermedia!$B$485:$E$502,4,FALSE),L264="Secuestrante de sulfhídrico",VLOOKUP(I264,[4]Intermedia!$B$485:$E$502,4,FALSE))</f>
        <v>2.2919849999999999</v>
      </c>
      <c r="AP264" s="62">
        <f t="shared" si="64"/>
        <v>34.380000000000003</v>
      </c>
      <c r="AQ264" s="62">
        <f t="shared" si="65"/>
        <v>34.380000000000003</v>
      </c>
      <c r="AR264" s="62">
        <f t="shared" si="66"/>
        <v>34.380000000000003</v>
      </c>
      <c r="AS264" s="66">
        <v>1</v>
      </c>
      <c r="AT264" s="62" cm="1">
        <f t="array" ref="AT264">IFERROR(ROUND(IF(AL264="Continua",AO264*_xlfn.IFS(AS264=100%,1,AS264=20%,5,AS264=50%,2),IF(AL264="Batch",IF(AM264="M",30,IF(AM264="Q",15,7))*AO264)),0),"")</f>
        <v>34</v>
      </c>
      <c r="AU264" s="62">
        <f t="shared" si="67"/>
        <v>34</v>
      </c>
      <c r="AV264" s="62">
        <f t="shared" si="68"/>
        <v>34</v>
      </c>
      <c r="AW264" s="62" t="s">
        <v>819</v>
      </c>
      <c r="AX264" s="62"/>
      <c r="AY264" s="67">
        <f ca="1">IFERROR(TODAY()-VLOOKUP(H264,[4]IDEF!$A$6:$H$1602,8,FALSE),"S/D")</f>
        <v>1925</v>
      </c>
      <c r="AZ264" s="62" t="str">
        <f>IFERROR(VLOOKUP(H264,'[4]Control Producción'!$B$13:$L$406,11,FALSE),"S/C")</f>
        <v>A</v>
      </c>
      <c r="BA264" s="62" t="str">
        <f t="shared" si="69"/>
        <v>SP- 01</v>
      </c>
      <c r="BB264" s="62" t="str">
        <f>IFERROR(VLOOKUP(I264,[4]Referencias!$A$2:$Z$800,26,FALSE),"")</f>
        <v>Señal Picada</v>
      </c>
      <c r="BC264" s="62"/>
      <c r="BD264" s="125" t="str">
        <f t="shared" si="59"/>
        <v>SP-273BX960</v>
      </c>
    </row>
    <row r="265" spans="1:56" ht="15" customHeight="1" x14ac:dyDescent="0.25">
      <c r="A265" s="62" t="s">
        <v>601</v>
      </c>
      <c r="B265" s="63">
        <v>45261</v>
      </c>
      <c r="C265" s="62" t="s">
        <v>602</v>
      </c>
      <c r="D265" s="62" t="s">
        <v>603</v>
      </c>
      <c r="E265" s="62" t="str">
        <f>IFERROR(VLOOKUP(H265,[4]Referencias!$A$2:$F$671,6,FALSE),"")</f>
        <v>SP- 01</v>
      </c>
      <c r="F265" s="62">
        <f>IFERROR(VLOOKUP(I265,[4]Referencias!$A$2:$T$800,20,FALSE),"")</f>
        <v>222052</v>
      </c>
      <c r="G265" s="62" t="s">
        <v>604</v>
      </c>
      <c r="H265" s="62" t="s">
        <v>95</v>
      </c>
      <c r="I265" s="62" t="s">
        <v>95</v>
      </c>
      <c r="J265" s="62"/>
      <c r="K265" s="62" t="s">
        <v>605</v>
      </c>
      <c r="L265" s="62" t="str">
        <f>IFERROR(VLOOKUP(M265,[4]Referencias!$X$2:$Y$139,2,FALSE),"")</f>
        <v>Inhibidor de corrosión</v>
      </c>
      <c r="M265" s="62" t="s">
        <v>59</v>
      </c>
      <c r="N265" s="62">
        <f>IFERROR(VLOOKUP(M265,[4]Referencias!$K$2:$L$138,2,FALSE),"")</f>
        <v>1000232729</v>
      </c>
      <c r="O265" s="62">
        <f>IFERROR(VLOOKUP(I265,'[4]Control Producción'!$B$13:$L$408,4,FALSE),0)</f>
        <v>286</v>
      </c>
      <c r="P265" s="62">
        <f>IFERROR(VLOOKUP(I265,'[4]Control Producción'!$B$13:$L$408,5,FALSE),0)</f>
        <v>2.86</v>
      </c>
      <c r="Q265" s="62">
        <f>IFERROR(VLOOKUP(I265,'[4]Control Producción'!$B$13:$L$408,7,FALSE),0)</f>
        <v>283.14</v>
      </c>
      <c r="R265" s="62">
        <f>IFERROR(VLOOKUP(I265,'[4]Control Producción'!$B$13:$L$408,8,FALSE),0)</f>
        <v>100</v>
      </c>
      <c r="S265" s="62">
        <f t="shared" si="61"/>
        <v>67.95</v>
      </c>
      <c r="T265" s="62">
        <v>8</v>
      </c>
      <c r="U265" s="62" t="s">
        <v>815</v>
      </c>
      <c r="V265" s="62" t="s">
        <v>821</v>
      </c>
      <c r="W265" s="62">
        <f t="shared" si="62"/>
        <v>1</v>
      </c>
      <c r="X265" s="62">
        <f>+_xlfn.IFS(BC265="p",0,AL265="Continua",'CM 4600011377 (Producto)'!$H$13,AL265="Batch",VLOOKUP(BD265,'BATCH Total'!$K$2:$M$600,3,FALSE))</f>
        <v>1</v>
      </c>
      <c r="Y265" s="62">
        <f t="shared" si="63"/>
        <v>67.95</v>
      </c>
      <c r="Z265" s="64">
        <f>+IFERROR(IF(BC265="P",0,IF(V265="continua",VLOOKUP(BD265,'KPI Aplicaciones'!$A$9:$H$177,6,FALSE),S265*X265)),0)</f>
        <v>67.95</v>
      </c>
      <c r="AA265" s="64">
        <f t="shared" si="60"/>
        <v>67.95</v>
      </c>
      <c r="AB265" s="65">
        <v>42132</v>
      </c>
      <c r="AC265" s="62" t="s">
        <v>608</v>
      </c>
      <c r="AD265" s="65">
        <v>44012</v>
      </c>
      <c r="AE265" s="62" t="s">
        <v>613</v>
      </c>
      <c r="AF265" s="62" t="s">
        <v>609</v>
      </c>
      <c r="AG265" s="62"/>
      <c r="AH265" s="62"/>
      <c r="AI265" s="62"/>
      <c r="AJ265" s="62"/>
      <c r="AK265" s="62" t="str">
        <f>IFERROR(VLOOKUP(I265,'[4]Control Producción'!$B$13:$K$406,10,FALSE),"")</f>
        <v>Electro Sumergible</v>
      </c>
      <c r="AL265" s="62" t="str">
        <f t="shared" si="55"/>
        <v>Batch</v>
      </c>
      <c r="AM265" s="62" t="s">
        <v>827</v>
      </c>
      <c r="AN265" s="62" t="s">
        <v>817</v>
      </c>
      <c r="AO265" s="62">
        <f>_xlfn.IFS(L265="Inhibidor de corrosión",T265*Q265/1000,L265="Inhibidor de incrustaciones",T265*Q265/1000,L265="Biocida",T265*Q265/1000,L265="Inhibidor de corrosión/incrustaciones",T265*Q265/1000,L265="Inhibidor de parafinas y asfaltenos",T265*P265/1000,L265="Inhibidor de parafinas",T265*P265/1000,L265="Inhibidor de asfaltenos",T265*P265/1000,L265="Reductor de fricción",T265*P265/1000,L265="Encapsulado",0,L265="Inhibidor de hidratos",VLOOKUP(I265,[4]Intermedia!$B$485:$E$502,4,FALSE),L265="Secuestrante de sulfhídrico",VLOOKUP(I265,[4]Intermedia!$B$485:$E$502,4,FALSE))</f>
        <v>2.26512</v>
      </c>
      <c r="AP265" s="62">
        <f t="shared" si="64"/>
        <v>67.95</v>
      </c>
      <c r="AQ265" s="62">
        <f t="shared" si="65"/>
        <v>67.95</v>
      </c>
      <c r="AR265" s="62">
        <f t="shared" si="66"/>
        <v>67.95</v>
      </c>
      <c r="AS265" s="66">
        <v>1</v>
      </c>
      <c r="AT265" s="62" cm="1">
        <f t="array" ref="AT265">IFERROR(ROUND(IF(AL265="Continua",AO265*_xlfn.IFS(AS265=100%,1,AS265=20%,5,AS265=50%,2),IF(AL265="Batch",IF(AM265="M",30,IF(AM265="Q",15,7))*AO265)),0),"")</f>
        <v>68</v>
      </c>
      <c r="AU265" s="62">
        <f t="shared" si="67"/>
        <v>68</v>
      </c>
      <c r="AV265" s="62">
        <f t="shared" si="68"/>
        <v>68</v>
      </c>
      <c r="AW265" s="62" t="s">
        <v>819</v>
      </c>
      <c r="AX265" s="62"/>
      <c r="AY265" s="67">
        <f ca="1">IFERROR(TODAY()-VLOOKUP(H265,[4]IDEF!$A$6:$H$1602,8,FALSE),"S/D")</f>
        <v>3159</v>
      </c>
      <c r="AZ265" s="62" t="str">
        <f>IFERROR(VLOOKUP(H265,'[4]Control Producción'!$B$13:$L$406,11,FALSE),"S/C")</f>
        <v>A</v>
      </c>
      <c r="BA265" s="62" t="str">
        <f t="shared" si="69"/>
        <v>SP- 01</v>
      </c>
      <c r="BB265" s="62" t="str">
        <f>IFERROR(VLOOKUP(I265,[4]Referencias!$A$2:$Z$800,26,FALSE),"")</f>
        <v>Señal Picada</v>
      </c>
      <c r="BC265" s="62"/>
      <c r="BD265" s="125" t="str">
        <f t="shared" si="59"/>
        <v>SP-275CY51W</v>
      </c>
    </row>
    <row r="266" spans="1:56" ht="15" customHeight="1" x14ac:dyDescent="0.25">
      <c r="A266" s="62" t="s">
        <v>601</v>
      </c>
      <c r="B266" s="63">
        <v>45261</v>
      </c>
      <c r="C266" s="62" t="s">
        <v>602</v>
      </c>
      <c r="D266" s="62" t="s">
        <v>603</v>
      </c>
      <c r="E266" s="62" t="str">
        <f>IFERROR(VLOOKUP(H266,[4]Referencias!$A$2:$F$671,6,FALSE),"")</f>
        <v>SP- 01</v>
      </c>
      <c r="F266" s="62">
        <f>IFERROR(VLOOKUP(I266,[4]Referencias!$A$2:$T$800,20,FALSE),"")</f>
        <v>222052</v>
      </c>
      <c r="G266" s="62" t="s">
        <v>604</v>
      </c>
      <c r="H266" s="62" t="s">
        <v>66</v>
      </c>
      <c r="I266" s="62" t="s">
        <v>66</v>
      </c>
      <c r="J266" s="62"/>
      <c r="K266" s="62" t="s">
        <v>605</v>
      </c>
      <c r="L266" s="62" t="str">
        <f>IFERROR(VLOOKUP(M266,[4]Referencias!$X$2:$Y$139,2,FALSE),"")</f>
        <v>Inhibidor de corrosión</v>
      </c>
      <c r="M266" s="62" t="s">
        <v>59</v>
      </c>
      <c r="N266" s="62">
        <f>IFERROR(VLOOKUP(M266,[4]Referencias!$K$2:$L$138,2,FALSE),"")</f>
        <v>1000232729</v>
      </c>
      <c r="O266" s="62">
        <f>IFERROR(VLOOKUP(I266,'[4]Control Producción'!$B$13:$L$408,4,FALSE),0)</f>
        <v>127.2</v>
      </c>
      <c r="P266" s="62">
        <f>IFERROR(VLOOKUP(I266,'[4]Control Producción'!$B$13:$L$408,5,FALSE),0)</f>
        <v>1.9079999999999999</v>
      </c>
      <c r="Q266" s="62">
        <f>IFERROR(VLOOKUP(I266,'[4]Control Producción'!$B$13:$L$408,7,FALSE),0)</f>
        <v>125.292</v>
      </c>
      <c r="R266" s="62">
        <f>IFERROR(VLOOKUP(I266,'[4]Control Producción'!$B$13:$L$408,8,FALSE),0)</f>
        <v>100</v>
      </c>
      <c r="S266" s="62">
        <f t="shared" si="61"/>
        <v>56.38</v>
      </c>
      <c r="T266" s="62">
        <v>30</v>
      </c>
      <c r="U266" s="62" t="s">
        <v>815</v>
      </c>
      <c r="V266" s="62" t="s">
        <v>821</v>
      </c>
      <c r="W266" s="62">
        <f t="shared" si="62"/>
        <v>2</v>
      </c>
      <c r="X266" s="62">
        <f>+_xlfn.IFS(BC266="p",0,AL266="Continua",'CM 4600011377 (Producto)'!$H$13,AL266="Batch",VLOOKUP(BD266,'BATCH Total'!$K$2:$M$600,3,FALSE))</f>
        <v>2</v>
      </c>
      <c r="Y266" s="62">
        <f t="shared" si="63"/>
        <v>112.76</v>
      </c>
      <c r="Z266" s="64">
        <f>+IFERROR(IF(BC266="P",0,IF(V266="continua",VLOOKUP(BD266,'KPI Aplicaciones'!$A$9:$H$177,6,FALSE),S266*X266)),0)</f>
        <v>112.76</v>
      </c>
      <c r="AA266" s="64">
        <f t="shared" si="60"/>
        <v>112.76</v>
      </c>
      <c r="AB266" s="65">
        <v>41863</v>
      </c>
      <c r="AC266" s="62" t="s">
        <v>608</v>
      </c>
      <c r="AD266" s="65">
        <v>44956</v>
      </c>
      <c r="AE266" s="62" t="s">
        <v>993</v>
      </c>
      <c r="AF266" s="62" t="s">
        <v>609</v>
      </c>
      <c r="AG266" s="62"/>
      <c r="AH266" s="62"/>
      <c r="AI266" s="62"/>
      <c r="AJ266" s="62"/>
      <c r="AK266" s="62" t="str">
        <f>IFERROR(VLOOKUP(I266,'[4]Control Producción'!$B$13:$K$406,10,FALSE),"")</f>
        <v>Cavidad Progresiva</v>
      </c>
      <c r="AL266" s="62" t="str">
        <f t="shared" si="55"/>
        <v>Batch</v>
      </c>
      <c r="AM266" s="62" t="s">
        <v>818</v>
      </c>
      <c r="AN266" s="62" t="s">
        <v>829</v>
      </c>
      <c r="AO266" s="62">
        <f>_xlfn.IFS(L266="Inhibidor de corrosión",T266*Q266/1000,L266="Inhibidor de incrustaciones",T266*Q266/1000,L266="Biocida",T266*Q266/1000,L266="Inhibidor de corrosión/incrustaciones",T266*Q266/1000,L266="Inhibidor de parafinas y asfaltenos",T266*P266/1000,L266="Inhibidor de parafinas",T266*P266/1000,L266="Inhibidor de asfaltenos",T266*P266/1000,L266="Reductor de fricción",T266*P266/1000,L266="Encapsulado",0,L266="Inhibidor de hidratos",VLOOKUP(I266,[4]Intermedia!$B$485:$E$502,4,FALSE),L266="Secuestrante de sulfhídrico",VLOOKUP(I266,[4]Intermedia!$B$485:$E$502,4,FALSE))</f>
        <v>3.7587600000000001</v>
      </c>
      <c r="AP266" s="62">
        <f t="shared" si="64"/>
        <v>56.38</v>
      </c>
      <c r="AQ266" s="62">
        <f t="shared" si="65"/>
        <v>56.38</v>
      </c>
      <c r="AR266" s="62">
        <f t="shared" si="66"/>
        <v>56.38</v>
      </c>
      <c r="AS266" s="66">
        <v>1</v>
      </c>
      <c r="AT266" s="62" cm="1">
        <f t="array" ref="AT266">IFERROR(ROUND(IF(AL266="Continua",AO266*_xlfn.IFS(AS266=100%,1,AS266=20%,5,AS266=50%,2),IF(AL266="Batch",IF(AM266="M",30,IF(AM266="Q",15,7))*AO266)),0),"")</f>
        <v>56</v>
      </c>
      <c r="AU266" s="62">
        <f t="shared" si="67"/>
        <v>56</v>
      </c>
      <c r="AV266" s="62">
        <f t="shared" si="68"/>
        <v>56</v>
      </c>
      <c r="AW266" s="62" t="s">
        <v>819</v>
      </c>
      <c r="AX266" s="62"/>
      <c r="AY266" s="67">
        <f ca="1">IFERROR(TODAY()-VLOOKUP(H266,[4]IDEF!$A$6:$H$1602,8,FALSE),"S/D")</f>
        <v>3171</v>
      </c>
      <c r="AZ266" s="62" t="str">
        <f>IFERROR(VLOOKUP(H266,'[4]Control Producción'!$B$13:$L$406,11,FALSE),"S/C")</f>
        <v>A</v>
      </c>
      <c r="BA266" s="62" t="str">
        <f t="shared" si="69"/>
        <v>SP- 01</v>
      </c>
      <c r="BB266" s="62" t="str">
        <f>IFERROR(VLOOKUP(I266,[4]Referencias!$A$2:$Z$800,26,FALSE),"")</f>
        <v>Señal Picada</v>
      </c>
      <c r="BC266" s="62"/>
      <c r="BD266" s="125" t="str">
        <f t="shared" si="59"/>
        <v>SP-27a(I)CY51W</v>
      </c>
    </row>
    <row r="267" spans="1:56" ht="15" customHeight="1" x14ac:dyDescent="0.25">
      <c r="A267" s="62" t="s">
        <v>601</v>
      </c>
      <c r="B267" s="63">
        <v>45261</v>
      </c>
      <c r="C267" s="62" t="s">
        <v>602</v>
      </c>
      <c r="D267" s="62" t="s">
        <v>603</v>
      </c>
      <c r="E267" s="62" t="str">
        <f>IFERROR(VLOOKUP(H267,[4]Referencias!$A$2:$F$671,6,FALSE),"")</f>
        <v>SP- 07</v>
      </c>
      <c r="F267" s="62">
        <f>IFERROR(VLOOKUP(I267,[4]Referencias!$A$2:$T$800,20,FALSE),"")</f>
        <v>222052</v>
      </c>
      <c r="G267" s="62" t="s">
        <v>604</v>
      </c>
      <c r="H267" s="62" t="s">
        <v>251</v>
      </c>
      <c r="I267" s="62" t="s">
        <v>251</v>
      </c>
      <c r="J267" s="62"/>
      <c r="K267" s="62" t="s">
        <v>605</v>
      </c>
      <c r="L267" s="62" t="str">
        <f>IFERROR(VLOOKUP(M267,[4]Referencias!$X$2:$Y$139,2,FALSE),"")</f>
        <v>Inhibidor de corrosión</v>
      </c>
      <c r="M267" s="62" t="s">
        <v>59</v>
      </c>
      <c r="N267" s="62">
        <f>IFERROR(VLOOKUP(M267,[4]Referencias!$K$2:$L$138,2,FALSE),"")</f>
        <v>1000232729</v>
      </c>
      <c r="O267" s="62">
        <f>IFERROR(VLOOKUP(I267,'[4]Control Producción'!$B$13:$L$408,4,FALSE),0)</f>
        <v>146</v>
      </c>
      <c r="P267" s="62">
        <f>IFERROR(VLOOKUP(I267,'[4]Control Producción'!$B$13:$L$408,5,FALSE),0)</f>
        <v>3.2120000000000002</v>
      </c>
      <c r="Q267" s="62">
        <f>IFERROR(VLOOKUP(I267,'[4]Control Producción'!$B$13:$L$408,7,FALSE),0)</f>
        <v>142.78800000000001</v>
      </c>
      <c r="R267" s="62">
        <f>IFERROR(VLOOKUP(I267,'[4]Control Producción'!$B$13:$L$408,8,FALSE),0)</f>
        <v>10</v>
      </c>
      <c r="S267" s="62">
        <f t="shared" si="61"/>
        <v>49.98</v>
      </c>
      <c r="T267" s="62">
        <v>50</v>
      </c>
      <c r="U267" s="62" t="s">
        <v>815</v>
      </c>
      <c r="V267" s="62" t="s">
        <v>821</v>
      </c>
      <c r="W267" s="62">
        <f t="shared" si="62"/>
        <v>4</v>
      </c>
      <c r="X267" s="62">
        <f>+_xlfn.IFS(BC267="p",0,AL267="Continua",'CM 4600011377 (Producto)'!$H$13,AL267="Batch",VLOOKUP(BD267,'BATCH Total'!$K$2:$M$600,3,FALSE))</f>
        <v>4</v>
      </c>
      <c r="Y267" s="62">
        <f t="shared" si="63"/>
        <v>199.92</v>
      </c>
      <c r="Z267" s="64">
        <f>+IFERROR(IF(BC267="P",0,IF(V267="continua",VLOOKUP(BD267,'KPI Aplicaciones'!$A$9:$H$177,6,FALSE),S267*X267)),0)</f>
        <v>199.92</v>
      </c>
      <c r="AA267" s="64">
        <f t="shared" si="60"/>
        <v>199.92</v>
      </c>
      <c r="AB267" s="65">
        <v>44781</v>
      </c>
      <c r="AC267" s="62" t="s">
        <v>608</v>
      </c>
      <c r="AD267" s="65">
        <v>44869</v>
      </c>
      <c r="AE267" s="62" t="s">
        <v>855</v>
      </c>
      <c r="AF267" s="62" t="s">
        <v>609</v>
      </c>
      <c r="AG267" s="62"/>
      <c r="AH267" s="62"/>
      <c r="AI267" s="62"/>
      <c r="AJ267" s="62"/>
      <c r="AK267" s="62" t="str">
        <f>IFERROR(VLOOKUP(I267,'[4]Control Producción'!$B$13:$K$406,10,FALSE),"")</f>
        <v>Cavidad Progresiva</v>
      </c>
      <c r="AL267" s="62" t="str">
        <f t="shared" si="55"/>
        <v>Batch</v>
      </c>
      <c r="AM267" s="62" t="s">
        <v>839</v>
      </c>
      <c r="AN267" s="62" t="s">
        <v>829</v>
      </c>
      <c r="AO267" s="62">
        <f>_xlfn.IFS(L267="Inhibidor de corrosión",T267*Q267/1000,L267="Inhibidor de incrustaciones",T267*Q267/1000,L267="Biocida",T267*Q267/1000,L267="Inhibidor de corrosión/incrustaciones",T267*Q267/1000,L267="Inhibidor de parafinas y asfaltenos",T267*P267/1000,L267="Inhibidor de parafinas",T267*P267/1000,L267="Inhibidor de asfaltenos",T267*P267/1000,L267="Reductor de fricción",T267*P267/1000,L267="Encapsulado",0,L267="Inhibidor de hidratos",VLOOKUP(I267,[4]Intermedia!$B$485:$E$502,4,FALSE),L267="Secuestrante de sulfhídrico",VLOOKUP(I267,[4]Intermedia!$B$485:$E$502,4,FALSE))</f>
        <v>7.1394000000000002</v>
      </c>
      <c r="AP267" s="62">
        <f t="shared" si="64"/>
        <v>49.98</v>
      </c>
      <c r="AQ267" s="62">
        <f t="shared" si="65"/>
        <v>49.98</v>
      </c>
      <c r="AR267" s="62">
        <f t="shared" si="66"/>
        <v>49.98</v>
      </c>
      <c r="AS267" s="66">
        <v>1</v>
      </c>
      <c r="AT267" s="62" cm="1">
        <f t="array" ref="AT267">IFERROR(ROUND(IF(AL267="Continua",AO267*_xlfn.IFS(AS267=100%,1,AS267=20%,5,AS267=50%,2),IF(AL267="Batch",IF(AM267="M",30,IF(AM267="Q",15,7))*AO267)),0),"")</f>
        <v>50</v>
      </c>
      <c r="AU267" s="62">
        <f t="shared" si="67"/>
        <v>50</v>
      </c>
      <c r="AV267" s="62">
        <f t="shared" si="68"/>
        <v>50</v>
      </c>
      <c r="AW267" s="62" t="s">
        <v>819</v>
      </c>
      <c r="AX267" s="62"/>
      <c r="AY267" s="67">
        <f ca="1">IFERROR(TODAY()-VLOOKUP(H267,[4]IDEF!$A$6:$H$1602,8,FALSE),"S/D")</f>
        <v>1677</v>
      </c>
      <c r="AZ267" s="62" t="str">
        <f>IFERROR(VLOOKUP(H267,'[4]Control Producción'!$B$13:$L$406,11,FALSE),"S/C")</f>
        <v>A</v>
      </c>
      <c r="BA267" s="62" t="str">
        <f t="shared" si="69"/>
        <v>SP- 07</v>
      </c>
      <c r="BB267" s="62" t="str">
        <f>IFERROR(VLOOKUP(I267,[4]Referencias!$A$2:$Z$800,26,FALSE),"")</f>
        <v>Señal Picada</v>
      </c>
      <c r="BC267" s="62"/>
      <c r="BD267" s="125" t="str">
        <f t="shared" si="59"/>
        <v>SP-237(I)[00]aCY51W</v>
      </c>
    </row>
    <row r="268" spans="1:56" ht="15" customHeight="1" x14ac:dyDescent="0.25">
      <c r="A268" s="62" t="s">
        <v>601</v>
      </c>
      <c r="B268" s="63">
        <v>45261</v>
      </c>
      <c r="C268" s="62" t="s">
        <v>602</v>
      </c>
      <c r="D268" s="62" t="s">
        <v>603</v>
      </c>
      <c r="E268" s="62" t="str">
        <f>IFERROR(VLOOKUP(H268,[4]Referencias!$A$2:$F$671,6,FALSE),"")</f>
        <v>SP- 07</v>
      </c>
      <c r="F268" s="62">
        <f>IFERROR(VLOOKUP(I268,[4]Referencias!$A$2:$T$800,20,FALSE),"")</f>
        <v>222052</v>
      </c>
      <c r="G268" s="62" t="s">
        <v>604</v>
      </c>
      <c r="H268" s="62" t="s">
        <v>251</v>
      </c>
      <c r="I268" s="62" t="s">
        <v>251</v>
      </c>
      <c r="J268" s="62"/>
      <c r="K268" s="62" t="s">
        <v>605</v>
      </c>
      <c r="L268" s="62" t="str">
        <f>IFERROR(VLOOKUP(M268,[4]Referencias!$X$2:$Y$139,2,FALSE),"")</f>
        <v>Biocida</v>
      </c>
      <c r="M268" s="62" t="s">
        <v>68</v>
      </c>
      <c r="N268" s="62">
        <f>IFERROR(VLOOKUP(M268,[4]Referencias!$K$2:$L$138,2,FALSE),"")</f>
        <v>50600926</v>
      </c>
      <c r="O268" s="62">
        <f>IFERROR(VLOOKUP(I268,'[4]Control Producción'!$B$13:$L$408,4,FALSE),0)</f>
        <v>146</v>
      </c>
      <c r="P268" s="62">
        <f>IFERROR(VLOOKUP(I268,'[4]Control Producción'!$B$13:$L$408,5,FALSE),0)</f>
        <v>3.2120000000000002</v>
      </c>
      <c r="Q268" s="62">
        <f>IFERROR(VLOOKUP(I268,'[4]Control Producción'!$B$13:$L$408,7,FALSE),0)</f>
        <v>142.78800000000001</v>
      </c>
      <c r="R268" s="62">
        <f>IFERROR(VLOOKUP(I268,'[4]Control Producción'!$B$13:$L$408,8,FALSE),0)</f>
        <v>10</v>
      </c>
      <c r="S268" s="62">
        <f t="shared" si="61"/>
        <v>96.38</v>
      </c>
      <c r="T268" s="62">
        <v>45</v>
      </c>
      <c r="U268" s="62" t="s">
        <v>815</v>
      </c>
      <c r="V268" s="62" t="s">
        <v>821</v>
      </c>
      <c r="W268" s="62">
        <f t="shared" si="62"/>
        <v>2</v>
      </c>
      <c r="X268" s="62">
        <f>+_xlfn.IFS(BC268="p",0,AL268="Continua",'CM 4600011377 (Producto)'!$H$13,AL268="Batch",VLOOKUP(BD268,'BATCH Total'!$K$2:$M$600,3,FALSE))</f>
        <v>2</v>
      </c>
      <c r="Y268" s="62">
        <f t="shared" si="63"/>
        <v>192.76</v>
      </c>
      <c r="Z268" s="64">
        <f>+IFERROR(IF(BC268="P",0,IF(V268="continua",VLOOKUP(BD268,'KPI Aplicaciones'!$A$9:$H$177,6,FALSE),S268*X268)),0)</f>
        <v>192.76</v>
      </c>
      <c r="AA268" s="64">
        <f t="shared" si="60"/>
        <v>192.76</v>
      </c>
      <c r="AB268" s="65">
        <v>44781</v>
      </c>
      <c r="AC268" s="62" t="s">
        <v>608</v>
      </c>
      <c r="AD268" s="65">
        <v>44869</v>
      </c>
      <c r="AE268" s="62" t="s">
        <v>855</v>
      </c>
      <c r="AF268" s="62" t="s">
        <v>609</v>
      </c>
      <c r="AG268" s="62"/>
      <c r="AH268" s="62"/>
      <c r="AI268" s="62"/>
      <c r="AJ268" s="62"/>
      <c r="AK268" s="62" t="str">
        <f>IFERROR(VLOOKUP(I268,'[4]Control Producción'!$B$13:$K$406,10,FALSE),"")</f>
        <v>Cavidad Progresiva</v>
      </c>
      <c r="AL268" s="62" t="str">
        <f t="shared" si="55"/>
        <v>Batch</v>
      </c>
      <c r="AM268" s="62" t="s">
        <v>818</v>
      </c>
      <c r="AN268" s="62" t="s">
        <v>829</v>
      </c>
      <c r="AO268" s="62">
        <f>_xlfn.IFS(L268="Inhibidor de corrosión",T268*Q268/1000,L268="Inhibidor de incrustaciones",T268*Q268/1000,L268="Biocida",T268*Q268/1000,L268="Inhibidor de corrosión/incrustaciones",T268*Q268/1000,L268="Inhibidor de parafinas y asfaltenos",T268*P268/1000,L268="Inhibidor de parafinas",T268*P268/1000,L268="Inhibidor de asfaltenos",T268*P268/1000,L268="Reductor de fricción",T268*P268/1000,L268="Encapsulado",0,L268="Inhibidor de hidratos",VLOOKUP(I268,[4]Intermedia!$B$485:$E$502,4,FALSE),L268="Secuestrante de sulfhídrico",VLOOKUP(I268,[4]Intermedia!$B$485:$E$502,4,FALSE))</f>
        <v>6.4254600000000011</v>
      </c>
      <c r="AP268" s="62">
        <f t="shared" si="64"/>
        <v>96.38</v>
      </c>
      <c r="AQ268" s="62">
        <f t="shared" si="65"/>
        <v>96.38</v>
      </c>
      <c r="AR268" s="62">
        <f t="shared" si="66"/>
        <v>96.38</v>
      </c>
      <c r="AS268" s="66">
        <v>1</v>
      </c>
      <c r="AT268" s="62" cm="1">
        <f t="array" ref="AT268">IFERROR(ROUND(IF(AL268="Continua",AO268*_xlfn.IFS(AS268=100%,1,AS268=20%,5,AS268=50%,2),IF(AL268="Batch",IF(AM268="M",30,IF(AM268="Q",15,7))*AO268)),0),"")</f>
        <v>96</v>
      </c>
      <c r="AU268" s="62">
        <f t="shared" si="67"/>
        <v>96</v>
      </c>
      <c r="AV268" s="62">
        <f t="shared" si="68"/>
        <v>96</v>
      </c>
      <c r="AW268" s="62" t="s">
        <v>819</v>
      </c>
      <c r="AX268" s="62"/>
      <c r="AY268" s="67">
        <f ca="1">IFERROR(TODAY()-VLOOKUP(H268,[4]IDEF!$A$6:$H$1602,8,FALSE),"S/D")</f>
        <v>1677</v>
      </c>
      <c r="AZ268" s="62" t="str">
        <f>IFERROR(VLOOKUP(H268,'[4]Control Producción'!$B$13:$L$406,11,FALSE),"S/C")</f>
        <v>A</v>
      </c>
      <c r="BA268" s="62" t="str">
        <f t="shared" si="69"/>
        <v>SP- 07</v>
      </c>
      <c r="BB268" s="62" t="str">
        <f>IFERROR(VLOOKUP(I268,[4]Referencias!$A$2:$Z$800,26,FALSE),"")</f>
        <v>Señal Picada</v>
      </c>
      <c r="BC268" s="62"/>
      <c r="BD268" s="125" t="str">
        <f t="shared" si="59"/>
        <v>SP-237(I)[00]aBX960</v>
      </c>
    </row>
    <row r="269" spans="1:56" ht="15" customHeight="1" x14ac:dyDescent="0.25">
      <c r="A269" s="62" t="s">
        <v>601</v>
      </c>
      <c r="B269" s="63">
        <v>45261</v>
      </c>
      <c r="C269" s="62" t="s">
        <v>602</v>
      </c>
      <c r="D269" s="62" t="s">
        <v>603</v>
      </c>
      <c r="E269" s="62" t="str">
        <f>IFERROR(VLOOKUP(H269,[4]Referencias!$A$2:$F$671,6,FALSE),"")</f>
        <v>SP- 07</v>
      </c>
      <c r="F269" s="62">
        <f>IFERROR(VLOOKUP(I269,[4]Referencias!$A$2:$T$800,20,FALSE),"")</f>
        <v>222052</v>
      </c>
      <c r="G269" s="62" t="s">
        <v>604</v>
      </c>
      <c r="H269" s="62" t="s">
        <v>1018</v>
      </c>
      <c r="I269" s="62" t="s">
        <v>1018</v>
      </c>
      <c r="J269" s="62"/>
      <c r="K269" s="62" t="s">
        <v>605</v>
      </c>
      <c r="L269" s="62" t="str">
        <f>IFERROR(VLOOKUP(M269,[4]Referencias!$X$2:$Y$139,2,FALSE),"")</f>
        <v>Inhibidor de corrosión</v>
      </c>
      <c r="M269" s="62" t="s">
        <v>59</v>
      </c>
      <c r="N269" s="62">
        <f>IFERROR(VLOOKUP(M269,[4]Referencias!$K$2:$L$138,2,FALSE),"")</f>
        <v>1000232729</v>
      </c>
      <c r="O269" s="62">
        <f>IFERROR(VLOOKUP(I269,'[4]Control Producción'!$B$13:$L$408,4,FALSE),0)</f>
        <v>41.9</v>
      </c>
      <c r="P269" s="62">
        <f>IFERROR(VLOOKUP(I269,'[4]Control Producción'!$B$13:$L$408,5,FALSE),0)</f>
        <v>2.7229999999999999</v>
      </c>
      <c r="Q269" s="62">
        <f>IFERROR(VLOOKUP(I269,'[4]Control Producción'!$B$13:$L$408,7,FALSE),0)</f>
        <v>39.177</v>
      </c>
      <c r="R269" s="62">
        <f>IFERROR(VLOOKUP(I269,'[4]Control Producción'!$B$13:$L$408,8,FALSE),0)</f>
        <v>10</v>
      </c>
      <c r="S269" s="62">
        <f t="shared" si="61"/>
        <v>23.51</v>
      </c>
      <c r="T269" s="62">
        <v>40</v>
      </c>
      <c r="U269" s="62" t="s">
        <v>815</v>
      </c>
      <c r="V269" s="62" t="s">
        <v>821</v>
      </c>
      <c r="W269" s="62">
        <f t="shared" ref="W269:W271" si="70">_xlfn.IFS(AM269="C",29,AM269="M",1,AM269="Q",2,AM269="S",4)</f>
        <v>2</v>
      </c>
      <c r="X269" s="62">
        <f>+_xlfn.IFS(BC269="p",0,AL269="Continua",'CM 4600011377 (Producto)'!$H$13,AL269="Batch",VLOOKUP(BD269,'BATCH Total'!$K$2:$M$600,3,FALSE))</f>
        <v>0</v>
      </c>
      <c r="Y269" s="62">
        <f t="shared" si="63"/>
        <v>47.02</v>
      </c>
      <c r="Z269" s="64">
        <f>+IFERROR(IF(BC269="P",0,IF(V269="continua",VLOOKUP(BD269,'KPI Aplicaciones'!$A$9:$H$177,6,FALSE),S269*X269)),0)</f>
        <v>0</v>
      </c>
      <c r="AA269" s="64">
        <f t="shared" si="60"/>
        <v>0</v>
      </c>
      <c r="AB269" s="65">
        <v>45034</v>
      </c>
      <c r="AC269" s="62" t="s">
        <v>608</v>
      </c>
      <c r="AD269" s="65">
        <v>44971</v>
      </c>
      <c r="AE269" s="62" t="s">
        <v>1025</v>
      </c>
      <c r="AF269" s="62" t="s">
        <v>609</v>
      </c>
      <c r="AG269" s="62"/>
      <c r="AH269" s="62"/>
      <c r="AI269" s="62"/>
      <c r="AJ269" s="62"/>
      <c r="AK269" s="62" t="str">
        <f>IFERROR(VLOOKUP(I269,'[4]Control Producción'!$B$13:$K$406,10,FALSE),"")</f>
        <v>Bombeo Mecánico</v>
      </c>
      <c r="AL269" s="62" t="str">
        <f t="shared" si="55"/>
        <v>Batch</v>
      </c>
      <c r="AM269" s="62" t="s">
        <v>818</v>
      </c>
      <c r="AN269" s="62" t="s">
        <v>817</v>
      </c>
      <c r="AO269" s="62">
        <f>_xlfn.IFS(L269="Inhibidor de corrosión",T269*Q269/1000,L269="Inhibidor de incrustaciones",T269*Q269/1000,L269="Biocida",T269*Q269/1000,L269="Inhibidor de corrosión/incrustaciones",T269*Q269/1000,L269="Inhibidor de parafinas y asfaltenos",T269*P269/1000,L269="Inhibidor de parafinas",T269*P269/1000,L269="Inhibidor de asfaltenos",T269*P269/1000,L269="Reductor de fricción",T269*P269/1000,L269="Encapsulado",0,L269="Inhibidor de hidratos",VLOOKUP(I269,[4]Intermedia!$B$485:$E$502,4,FALSE),L269="Secuestrante de sulfhídrico",VLOOKUP(I269,[4]Intermedia!$B$485:$E$502,4,FALSE))</f>
        <v>1.56708</v>
      </c>
      <c r="AP269" s="62">
        <f t="shared" si="64"/>
        <v>23.51</v>
      </c>
      <c r="AQ269" s="62">
        <f t="shared" si="65"/>
        <v>23.51</v>
      </c>
      <c r="AR269" s="62">
        <f t="shared" si="66"/>
        <v>23.51</v>
      </c>
      <c r="AS269" s="66">
        <v>1</v>
      </c>
      <c r="AT269" s="62" cm="1">
        <f t="array" ref="AT269">IFERROR(ROUND(IF(AL269="Continua",AO269*_xlfn.IFS(AS269=100%,1,AS269=20%,5,AS269=50%,2),IF(AL269="Batch",IF(AM269="M",30,IF(AM269="Q",15,7))*AO269)),0),"")</f>
        <v>24</v>
      </c>
      <c r="AU269" s="62">
        <f t="shared" si="67"/>
        <v>24</v>
      </c>
      <c r="AV269" s="62">
        <f t="shared" si="68"/>
        <v>24</v>
      </c>
      <c r="AW269" s="62" t="s">
        <v>819</v>
      </c>
      <c r="AX269" s="62"/>
      <c r="AY269" s="67">
        <f ca="1">IFERROR(TODAY()-VLOOKUP(H269,[4]IDEF!$A$6:$H$1602,8,FALSE),"S/D")</f>
        <v>1949</v>
      </c>
      <c r="AZ269" s="62" t="str">
        <f>IFERROR(VLOOKUP(H269,'[4]Control Producción'!$B$13:$L$406,11,FALSE),"S/C")</f>
        <v>A</v>
      </c>
      <c r="BA269" s="62" t="str">
        <f t="shared" si="69"/>
        <v>SP- 07</v>
      </c>
      <c r="BB269" s="62" t="str">
        <f>IFERROR(VLOOKUP(I269,[4]Referencias!$A$2:$Z$800,26,FALSE),"")</f>
        <v>Señal Picada</v>
      </c>
      <c r="BC269" s="160" t="s">
        <v>1165</v>
      </c>
      <c r="BD269" s="125" t="str">
        <f t="shared" si="59"/>
        <v>SP-369[00]aCY51W</v>
      </c>
    </row>
    <row r="270" spans="1:56" ht="15" customHeight="1" x14ac:dyDescent="0.25">
      <c r="A270" s="62" t="s">
        <v>601</v>
      </c>
      <c r="B270" s="63">
        <v>45261</v>
      </c>
      <c r="C270" s="62" t="s">
        <v>602</v>
      </c>
      <c r="D270" s="62" t="s">
        <v>603</v>
      </c>
      <c r="E270" s="62" t="str">
        <f>IFERROR(VLOOKUP(H270,[4]Referencias!$A$2:$F$671,6,FALSE),"")</f>
        <v>SP- 07</v>
      </c>
      <c r="F270" s="62">
        <f>IFERROR(VLOOKUP(I270,[4]Referencias!$A$2:$T$800,20,FALSE),"")</f>
        <v>222052</v>
      </c>
      <c r="G270" s="62" t="s">
        <v>604</v>
      </c>
      <c r="H270" s="62" t="s">
        <v>1018</v>
      </c>
      <c r="I270" s="62" t="s">
        <v>1018</v>
      </c>
      <c r="J270" s="62"/>
      <c r="K270" s="62" t="s">
        <v>605</v>
      </c>
      <c r="L270" s="62" t="str">
        <f>IFERROR(VLOOKUP(M270,[4]Referencias!$X$2:$Y$139,2,FALSE),"")</f>
        <v>Biocida</v>
      </c>
      <c r="M270" s="62" t="s">
        <v>68</v>
      </c>
      <c r="N270" s="62">
        <f>IFERROR(VLOOKUP(M270,[4]Referencias!$K$2:$L$138,2,FALSE),"")</f>
        <v>50600926</v>
      </c>
      <c r="O270" s="62">
        <f>IFERROR(VLOOKUP(I270,'[4]Control Producción'!$B$13:$L$408,4,FALSE),0)</f>
        <v>41.9</v>
      </c>
      <c r="P270" s="62">
        <f>IFERROR(VLOOKUP(I270,'[4]Control Producción'!$B$13:$L$408,5,FALSE),0)</f>
        <v>2.7229999999999999</v>
      </c>
      <c r="Q270" s="62">
        <f>IFERROR(VLOOKUP(I270,'[4]Control Producción'!$B$13:$L$408,7,FALSE),0)</f>
        <v>39.177</v>
      </c>
      <c r="R270" s="62">
        <f>IFERROR(VLOOKUP(I270,'[4]Control Producción'!$B$13:$L$408,8,FALSE),0)</f>
        <v>10</v>
      </c>
      <c r="S270" s="62">
        <f t="shared" si="61"/>
        <v>23.51</v>
      </c>
      <c r="T270" s="62">
        <v>40</v>
      </c>
      <c r="U270" s="62" t="s">
        <v>815</v>
      </c>
      <c r="V270" s="62" t="s">
        <v>821</v>
      </c>
      <c r="W270" s="62">
        <f t="shared" si="70"/>
        <v>2</v>
      </c>
      <c r="X270" s="62">
        <f>+_xlfn.IFS(BC270="p",0,AL270="Continua",'CM 4600011377 (Producto)'!$H$13,AL270="Batch",VLOOKUP(BD270,'BATCH Total'!$K$2:$M$600,3,FALSE))</f>
        <v>0</v>
      </c>
      <c r="Y270" s="62">
        <f t="shared" si="63"/>
        <v>47.02</v>
      </c>
      <c r="Z270" s="64">
        <f>+IFERROR(IF(BC270="P",0,IF(V270="continua",VLOOKUP(BD270,'KPI Aplicaciones'!$A$9:$H$177,6,FALSE),S270*X270)),0)</f>
        <v>0</v>
      </c>
      <c r="AA270" s="64">
        <f t="shared" si="60"/>
        <v>0</v>
      </c>
      <c r="AB270" s="65">
        <v>45034</v>
      </c>
      <c r="AC270" s="62" t="s">
        <v>608</v>
      </c>
      <c r="AD270" s="65">
        <v>44971</v>
      </c>
      <c r="AE270" s="62" t="s">
        <v>1025</v>
      </c>
      <c r="AF270" s="62" t="s">
        <v>609</v>
      </c>
      <c r="AG270" s="62"/>
      <c r="AH270" s="62"/>
      <c r="AI270" s="62"/>
      <c r="AJ270" s="62"/>
      <c r="AK270" s="62" t="str">
        <f>IFERROR(VLOOKUP(I270,'[4]Control Producción'!$B$13:$K$406,10,FALSE),"")</f>
        <v>Bombeo Mecánico</v>
      </c>
      <c r="AL270" s="62" t="str">
        <f t="shared" si="55"/>
        <v>Batch</v>
      </c>
      <c r="AM270" s="62" t="s">
        <v>818</v>
      </c>
      <c r="AN270" s="62" t="s">
        <v>817</v>
      </c>
      <c r="AO270" s="62">
        <f>_xlfn.IFS(L270="Inhibidor de corrosión",T270*Q270/1000,L270="Inhibidor de incrustaciones",T270*Q270/1000,L270="Biocida",T270*Q270/1000,L270="Inhibidor de corrosión/incrustaciones",T270*Q270/1000,L270="Inhibidor de parafinas y asfaltenos",T270*P270/1000,L270="Inhibidor de parafinas",T270*P270/1000,L270="Inhibidor de asfaltenos",T270*P270/1000,L270="Reductor de fricción",T270*P270/1000,L270="Encapsulado",0,L270="Inhibidor de hidratos",VLOOKUP(I270,[4]Intermedia!$B$485:$E$502,4,FALSE),L270="Secuestrante de sulfhídrico",VLOOKUP(I270,[4]Intermedia!$B$485:$E$502,4,FALSE))</f>
        <v>1.56708</v>
      </c>
      <c r="AP270" s="62">
        <f t="shared" si="64"/>
        <v>23.51</v>
      </c>
      <c r="AQ270" s="62">
        <f t="shared" si="65"/>
        <v>23.51</v>
      </c>
      <c r="AR270" s="62">
        <f t="shared" si="66"/>
        <v>23.51</v>
      </c>
      <c r="AS270" s="66">
        <v>1</v>
      </c>
      <c r="AT270" s="62" cm="1">
        <f t="array" ref="AT270">IFERROR(ROUND(IF(AL270="Continua",AO270*_xlfn.IFS(AS270=100%,1,AS270=20%,5,AS270=50%,2),IF(AL270="Batch",IF(AM270="M",30,IF(AM270="Q",15,7))*AO270)),0),"")</f>
        <v>24</v>
      </c>
      <c r="AU270" s="62">
        <f t="shared" si="67"/>
        <v>24</v>
      </c>
      <c r="AV270" s="62">
        <f t="shared" si="68"/>
        <v>24</v>
      </c>
      <c r="AW270" s="62" t="s">
        <v>819</v>
      </c>
      <c r="AX270" s="62"/>
      <c r="AY270" s="67">
        <f ca="1">IFERROR(TODAY()-VLOOKUP(H270,[4]IDEF!$A$6:$H$1602,8,FALSE),"S/D")</f>
        <v>1949</v>
      </c>
      <c r="AZ270" s="62" t="str">
        <f>IFERROR(VLOOKUP(H270,'[4]Control Producción'!$B$13:$L$406,11,FALSE),"S/C")</f>
        <v>A</v>
      </c>
      <c r="BA270" s="62" t="str">
        <f t="shared" si="69"/>
        <v>SP- 07</v>
      </c>
      <c r="BB270" s="62" t="str">
        <f>IFERROR(VLOOKUP(I270,[4]Referencias!$A$2:$Z$800,26,FALSE),"")</f>
        <v>Señal Picada</v>
      </c>
      <c r="BC270" s="160" t="s">
        <v>981</v>
      </c>
      <c r="BD270" s="125" t="str">
        <f t="shared" si="59"/>
        <v>SP-369[00]aBX960</v>
      </c>
    </row>
    <row r="271" spans="1:56" ht="15" customHeight="1" x14ac:dyDescent="0.25">
      <c r="A271" s="62" t="s">
        <v>601</v>
      </c>
      <c r="B271" s="63">
        <v>45261</v>
      </c>
      <c r="C271" s="62" t="s">
        <v>602</v>
      </c>
      <c r="D271" s="62" t="s">
        <v>603</v>
      </c>
      <c r="E271" s="62" t="str">
        <f>IFERROR(VLOOKUP(H271,[4]Referencias!$A$2:$F$671,6,FALSE),"")</f>
        <v>SP- 01</v>
      </c>
      <c r="F271" s="62">
        <f>IFERROR(VLOOKUP(I271,[4]Referencias!$A$2:$T$800,20,FALSE),"")</f>
        <v>222052</v>
      </c>
      <c r="G271" s="62" t="s">
        <v>604</v>
      </c>
      <c r="H271" s="62" t="s">
        <v>66</v>
      </c>
      <c r="I271" s="62" t="s">
        <v>66</v>
      </c>
      <c r="J271" s="62"/>
      <c r="K271" s="62" t="s">
        <v>605</v>
      </c>
      <c r="L271" s="62" t="str">
        <f>IFERROR(VLOOKUP(M271,[4]Referencias!$X$2:$Y$139,2,FALSE),"")</f>
        <v>Biocida</v>
      </c>
      <c r="M271" s="62" t="s">
        <v>68</v>
      </c>
      <c r="N271" s="62">
        <f>IFERROR(VLOOKUP(M271,[4]Referencias!$K$2:$L$138,2,FALSE),"")</f>
        <v>50600926</v>
      </c>
      <c r="O271" s="62">
        <f>IFERROR(VLOOKUP(I271,'[4]Control Producción'!$B$13:$L$408,4,FALSE),0)</f>
        <v>127.2</v>
      </c>
      <c r="P271" s="62">
        <f>IFERROR(VLOOKUP(I271,'[4]Control Producción'!$B$13:$L$408,5,FALSE),0)</f>
        <v>1.9079999999999999</v>
      </c>
      <c r="Q271" s="62">
        <f>IFERROR(VLOOKUP(I271,'[4]Control Producción'!$B$13:$L$408,7,FALSE),0)</f>
        <v>125.292</v>
      </c>
      <c r="R271" s="62">
        <f>IFERROR(VLOOKUP(I271,'[4]Control Producción'!$B$13:$L$408,8,FALSE),0)</f>
        <v>100</v>
      </c>
      <c r="S271" s="62">
        <f t="shared" si="61"/>
        <v>75.180000000000007</v>
      </c>
      <c r="T271" s="62">
        <v>40</v>
      </c>
      <c r="U271" s="62" t="s">
        <v>815</v>
      </c>
      <c r="V271" s="62" t="s">
        <v>821</v>
      </c>
      <c r="W271" s="62">
        <f t="shared" si="70"/>
        <v>2</v>
      </c>
      <c r="X271" s="62">
        <f>+_xlfn.IFS(BC271="p",0,AL271="Continua",'CM 4600011377 (Producto)'!$H$13,AL271="Batch",VLOOKUP(BD271,'BATCH Total'!$K$2:$M$600,3,FALSE))</f>
        <v>0</v>
      </c>
      <c r="Y271" s="62">
        <f t="shared" si="63"/>
        <v>150.36000000000001</v>
      </c>
      <c r="Z271" s="64">
        <f>+IFERROR(IF(BC272="P",0,IF(V271="continua",VLOOKUP(BD271,'KPI Aplicaciones'!$A$9:$H$177,6,FALSE),S271*X271)),0)</f>
        <v>0</v>
      </c>
      <c r="AA271" s="64">
        <f t="shared" si="60"/>
        <v>0</v>
      </c>
      <c r="AB271" s="65">
        <v>42173</v>
      </c>
      <c r="AC271" s="62" t="s">
        <v>608</v>
      </c>
      <c r="AD271" s="65">
        <v>44956</v>
      </c>
      <c r="AE271" s="62" t="s">
        <v>993</v>
      </c>
      <c r="AF271" s="62" t="s">
        <v>988</v>
      </c>
      <c r="AG271" s="62"/>
      <c r="AH271" s="62"/>
      <c r="AI271" s="62"/>
      <c r="AJ271" s="62"/>
      <c r="AK271" s="62" t="str">
        <f>IFERROR(VLOOKUP(I271,'[4]Control Producción'!$B$13:$K$406,10,FALSE),"")</f>
        <v>Cavidad Progresiva</v>
      </c>
      <c r="AL271" s="62" t="str">
        <f t="shared" si="55"/>
        <v>Batch</v>
      </c>
      <c r="AM271" s="62" t="s">
        <v>818</v>
      </c>
      <c r="AN271" s="62" t="s">
        <v>829</v>
      </c>
      <c r="AO271" s="62">
        <f>_xlfn.IFS(L271="Inhibidor de corrosión",T271*Q271/1000,L271="Inhibidor de incrustaciones",T271*Q271/1000,L271="Biocida",T271*Q271/1000,L271="Inhibidor de corrosión/incrustaciones",T271*Q271/1000,L271="Inhibidor de parafinas y asfaltenos",T271*P271/1000,L271="Inhibidor de parafinas",T271*P271/1000,L271="Inhibidor de asfaltenos",T271*P271/1000,L271="Reductor de fricción",T271*P271/1000,L271="Encapsulado",0,L271="Inhibidor de hidratos",VLOOKUP(I271,[4]Intermedia!$B$485:$E$502,4,FALSE),L271="Secuestrante de sulfhídrico",VLOOKUP(I271,[4]Intermedia!$B$485:$E$502,4,FALSE))</f>
        <v>5.0116800000000001</v>
      </c>
      <c r="AP271" s="62">
        <f t="shared" si="64"/>
        <v>75.180000000000007</v>
      </c>
      <c r="AQ271" s="62">
        <f t="shared" si="65"/>
        <v>75.180000000000007</v>
      </c>
      <c r="AR271" s="62">
        <f t="shared" si="66"/>
        <v>75.180000000000007</v>
      </c>
      <c r="AS271" s="66">
        <v>1</v>
      </c>
      <c r="AT271" s="62" cm="1">
        <f t="array" ref="AT271">IFERROR(ROUND(IF(AL271="Continua",AO271*_xlfn.IFS(AS271=100%,1,AS271=20%,5,AS271=50%,2),IF(AL271="Batch",IF(AM271="M",30,IF(AM271="Q",15,7))*AO271)),0),"")</f>
        <v>75</v>
      </c>
      <c r="AU271" s="62">
        <f t="shared" si="67"/>
        <v>75</v>
      </c>
      <c r="AV271" s="62">
        <f t="shared" si="68"/>
        <v>75</v>
      </c>
      <c r="AW271" s="62" t="s">
        <v>819</v>
      </c>
      <c r="AX271" s="62"/>
      <c r="AY271" s="67">
        <f ca="1">IFERROR(TODAY()-VLOOKUP(H271,[4]IDEF!$A$6:$H$1602,8,FALSE),"S/D")</f>
        <v>3171</v>
      </c>
      <c r="AZ271" s="62" t="str">
        <f>IFERROR(VLOOKUP(H271,'[4]Control Producción'!$B$13:$L$406,11,FALSE),"S/C")</f>
        <v>A</v>
      </c>
      <c r="BA271" s="62" t="str">
        <f t="shared" si="69"/>
        <v>SP- 01</v>
      </c>
      <c r="BB271" s="62" t="str">
        <f>IFERROR(VLOOKUP(I271,[4]Referencias!$A$2:$Z$800,26,FALSE),"")</f>
        <v>Señal Picada</v>
      </c>
      <c r="BC271" s="5" t="s">
        <v>981</v>
      </c>
      <c r="BD271" s="125" t="str">
        <f t="shared" si="59"/>
        <v>SP-27a(I)BX960</v>
      </c>
    </row>
    <row r="272" spans="1:56" ht="15" customHeight="1" x14ac:dyDescent="0.25">
      <c r="A272" s="62" t="s">
        <v>601</v>
      </c>
      <c r="B272" s="63">
        <v>45261</v>
      </c>
      <c r="C272" s="62" t="s">
        <v>602</v>
      </c>
      <c r="D272" s="62" t="s">
        <v>603</v>
      </c>
      <c r="E272" s="62" t="str">
        <f>IFERROR(VLOOKUP(H272,[4]Referencias!$A$2:$F$671,6,FALSE),"")</f>
        <v>SP- 06</v>
      </c>
      <c r="F272" s="62">
        <f>IFERROR(VLOOKUP(I272,[4]Referencias!$A$2:$T$800,20,FALSE),"")</f>
        <v>222052</v>
      </c>
      <c r="G272" s="62" t="s">
        <v>604</v>
      </c>
      <c r="H272" s="62" t="s">
        <v>168</v>
      </c>
      <c r="I272" s="62" t="s">
        <v>168</v>
      </c>
      <c r="J272" s="62"/>
      <c r="K272" s="62" t="s">
        <v>605</v>
      </c>
      <c r="L272" s="62" t="str">
        <f>IFERROR(VLOOKUP(M272,[4]Referencias!$X$2:$Y$139,2,FALSE),"")</f>
        <v>Biocida</v>
      </c>
      <c r="M272" s="62" t="s">
        <v>68</v>
      </c>
      <c r="N272" s="62">
        <f>IFERROR(VLOOKUP(M272,[4]Referencias!$K$2:$L$138,2,FALSE),"")</f>
        <v>50600926</v>
      </c>
      <c r="O272" s="62">
        <f>IFERROR(VLOOKUP(I272,'[4]Control Producción'!$B$13:$L$408,4,FALSE),0)</f>
        <v>74.099999999999994</v>
      </c>
      <c r="P272" s="62">
        <f>IFERROR(VLOOKUP(I272,'[4]Control Producción'!$B$13:$L$408,5,FALSE),0)</f>
        <v>3.1859999999999999</v>
      </c>
      <c r="Q272" s="62">
        <f>IFERROR(VLOOKUP(I272,'[4]Control Producción'!$B$13:$L$408,7,FALSE),0)</f>
        <v>70.914000000000001</v>
      </c>
      <c r="R272" s="62">
        <f>IFERROR(VLOOKUP(I272,'[4]Control Producción'!$B$13:$L$408,8,FALSE),0)</f>
        <v>100</v>
      </c>
      <c r="S272" s="62">
        <f t="shared" si="61"/>
        <v>34.04</v>
      </c>
      <c r="T272" s="62">
        <v>32</v>
      </c>
      <c r="U272" s="62" t="s">
        <v>815</v>
      </c>
      <c r="V272" s="62" t="s">
        <v>821</v>
      </c>
      <c r="W272" s="62">
        <f t="shared" si="62"/>
        <v>2</v>
      </c>
      <c r="X272" s="62">
        <f>+_xlfn.IFS(BC272="p",0,AL272="Continua",'CM 4600011377 (Producto)'!$H$13,AL272="Batch",VLOOKUP(BD272,'BATCH Total'!$K$2:$M$600,3,FALSE))</f>
        <v>0</v>
      </c>
      <c r="Y272" s="62">
        <f t="shared" si="63"/>
        <v>68.08</v>
      </c>
      <c r="Z272" s="64">
        <f>+IFERROR(IF(#REF!="P",0,IF(V272="continua",VLOOKUP(BD272,'KPI Aplicaciones'!$A$9:$H$177,6,FALSE),S272*X272)),0)</f>
        <v>0</v>
      </c>
      <c r="AA272" s="64">
        <f t="shared" si="60"/>
        <v>0</v>
      </c>
      <c r="AB272" s="65">
        <v>40522</v>
      </c>
      <c r="AC272" s="62" t="s">
        <v>608</v>
      </c>
      <c r="AD272" s="65">
        <v>44503</v>
      </c>
      <c r="AE272" s="70" t="s">
        <v>642</v>
      </c>
      <c r="AF272" s="62" t="s">
        <v>609</v>
      </c>
      <c r="AG272" s="62"/>
      <c r="AH272" s="62"/>
      <c r="AI272" s="62"/>
      <c r="AJ272" s="62"/>
      <c r="AK272" s="62" t="str">
        <f>IFERROR(VLOOKUP(I272,'[4]Control Producción'!$B$13:$K$406,10,FALSE),"")</f>
        <v>Bombeo Mecánico</v>
      </c>
      <c r="AL272" s="62" t="s">
        <v>817</v>
      </c>
      <c r="AM272" s="62" t="s">
        <v>818</v>
      </c>
      <c r="AN272" s="62" t="s">
        <v>817</v>
      </c>
      <c r="AO272" s="62">
        <f>_xlfn.IFS(L272="Inhibidor de corrosión",T272*Q272/1000,L272="Inhibidor de incrustaciones",T272*Q272/1000,L272="Biocida",T272*Q272/1000,L272="Inhibidor de corrosión/incrustaciones",T272*Q272/1000,L272="Inhibidor de parafinas y asfaltenos",T272*P272/1000,L272="Inhibidor de parafinas",T272*P272/1000,L272="Inhibidor de asfaltenos",T272*P272/1000,L272="Reductor de fricción",T272*P272/1000,L272="Encapsulado",0,L272="Inhibidor de hidratos",VLOOKUP(I272,[4]Intermedia!$B$485:$E$502,4,FALSE),L272="Secuestrante de sulfhídrico",VLOOKUP(I272,[4]Intermedia!$B$485:$E$502,4,FALSE))</f>
        <v>2.2692480000000002</v>
      </c>
      <c r="AP272" s="62">
        <f t="shared" si="64"/>
        <v>34.04</v>
      </c>
      <c r="AQ272" s="62">
        <f t="shared" si="65"/>
        <v>34.04</v>
      </c>
      <c r="AR272" s="62">
        <f t="shared" si="66"/>
        <v>34.04</v>
      </c>
      <c r="AS272" s="66">
        <v>1</v>
      </c>
      <c r="AT272" s="62" cm="1">
        <f t="array" ref="AT272">IFERROR(ROUND(IF(AL272="Continua",AO272*_xlfn.IFS(AS272=100%,1,AS272=20%,5,AS272=50%,2),IF(AL272="Batch",IF(AM272="M",30,IF(AM272="Q",15,7))*AO272)),0),"")</f>
        <v>34</v>
      </c>
      <c r="AU272" s="62">
        <f t="shared" si="67"/>
        <v>34</v>
      </c>
      <c r="AV272" s="62">
        <f t="shared" si="68"/>
        <v>34</v>
      </c>
      <c r="AW272" s="62" t="s">
        <v>819</v>
      </c>
      <c r="AX272" s="62"/>
      <c r="AY272" s="67">
        <f ca="1">IFERROR(TODAY()-VLOOKUP(H272,[4]IDEF!$A$6:$H$1602,8,FALSE),"S/D")</f>
        <v>1793</v>
      </c>
      <c r="AZ272" s="62" t="str">
        <f>IFERROR(VLOOKUP(H272,'[4]Control Producción'!$B$13:$L$406,11,FALSE),"S/C")</f>
        <v>A</v>
      </c>
      <c r="BA272" s="62" t="str">
        <f t="shared" si="69"/>
        <v>SP- 06</v>
      </c>
      <c r="BB272" s="62" t="str">
        <f>IFERROR(VLOOKUP(I272,[4]Referencias!$A$2:$Z$800,26,FALSE),"")</f>
        <v>Señal Picada</v>
      </c>
      <c r="BC272" s="71" t="s">
        <v>981</v>
      </c>
      <c r="BD272" s="125" t="str">
        <f t="shared" si="59"/>
        <v>SP-29BX960</v>
      </c>
    </row>
    <row r="273" spans="1:56" ht="15" customHeight="1" x14ac:dyDescent="0.25">
      <c r="A273" s="62" t="s">
        <v>601</v>
      </c>
      <c r="B273" s="63">
        <v>45261</v>
      </c>
      <c r="C273" s="62" t="s">
        <v>602</v>
      </c>
      <c r="D273" s="62" t="s">
        <v>603</v>
      </c>
      <c r="E273" s="62" t="str">
        <f>IFERROR(VLOOKUP(H273,[4]Referencias!$A$2:$F$671,6,FALSE),"")</f>
        <v>SP- 06</v>
      </c>
      <c r="F273" s="62">
        <f>IFERROR(VLOOKUP(I273,[4]Referencias!$A$2:$T$800,20,FALSE),"")</f>
        <v>222052</v>
      </c>
      <c r="G273" s="62" t="s">
        <v>604</v>
      </c>
      <c r="H273" s="62" t="s">
        <v>168</v>
      </c>
      <c r="I273" s="62" t="s">
        <v>168</v>
      </c>
      <c r="J273" s="62"/>
      <c r="K273" s="62" t="s">
        <v>605</v>
      </c>
      <c r="L273" s="62" t="str">
        <f>IFERROR(VLOOKUP(M273,[4]Referencias!$X$2:$Y$139,2,FALSE),"")</f>
        <v>Inhibidor de corrosión</v>
      </c>
      <c r="M273" s="62" t="s">
        <v>59</v>
      </c>
      <c r="N273" s="62">
        <f>IFERROR(VLOOKUP(M273,[4]Referencias!$K$2:$L$138,2,FALSE),"")</f>
        <v>1000232729</v>
      </c>
      <c r="O273" s="62">
        <f>IFERROR(VLOOKUP(I273,'[4]Control Producción'!$B$13:$L$408,4,FALSE),0)</f>
        <v>74.099999999999994</v>
      </c>
      <c r="P273" s="62">
        <f>IFERROR(VLOOKUP(I273,'[4]Control Producción'!$B$13:$L$408,5,FALSE),0)</f>
        <v>3.1859999999999999</v>
      </c>
      <c r="Q273" s="62">
        <f>IFERROR(VLOOKUP(I273,'[4]Control Producción'!$B$13:$L$408,7,FALSE),0)</f>
        <v>70.914000000000001</v>
      </c>
      <c r="R273" s="62">
        <f>IFERROR(VLOOKUP(I273,'[4]Control Producción'!$B$13:$L$408,8,FALSE),0)</f>
        <v>100</v>
      </c>
      <c r="S273" s="62">
        <f t="shared" si="61"/>
        <v>23.4</v>
      </c>
      <c r="T273" s="62">
        <v>22</v>
      </c>
      <c r="U273" s="62" t="s">
        <v>815</v>
      </c>
      <c r="V273" s="62" t="s">
        <v>821</v>
      </c>
      <c r="W273" s="62">
        <f t="shared" si="62"/>
        <v>2</v>
      </c>
      <c r="X273" s="62">
        <f>+_xlfn.IFS(BC273="p",0,AL273="Continua",'CM 4600011377 (Producto)'!$H$13,AL273="Batch",VLOOKUP(BD273,'BATCH Total'!$K$2:$M$600,3,FALSE))</f>
        <v>2</v>
      </c>
      <c r="Y273" s="62">
        <f t="shared" si="63"/>
        <v>46.8</v>
      </c>
      <c r="Z273" s="64">
        <f>+IFERROR(IF(BC273="P",0,IF(V273="continua",VLOOKUP(BD273,'KPI Aplicaciones'!$A$9:$H$177,6,FALSE),S273*X273)),0)</f>
        <v>46.8</v>
      </c>
      <c r="AA273" s="64">
        <f t="shared" si="60"/>
        <v>46.8</v>
      </c>
      <c r="AB273" s="65">
        <v>40522</v>
      </c>
      <c r="AC273" s="62" t="s">
        <v>608</v>
      </c>
      <c r="AD273" s="65">
        <v>44503</v>
      </c>
      <c r="AE273" s="70" t="s">
        <v>642</v>
      </c>
      <c r="AF273" s="62" t="s">
        <v>609</v>
      </c>
      <c r="AG273" s="62"/>
      <c r="AH273" s="62"/>
      <c r="AI273" s="62"/>
      <c r="AJ273" s="62"/>
      <c r="AK273" s="62" t="str">
        <f>IFERROR(VLOOKUP(I273,'[4]Control Producción'!$B$13:$K$406,10,FALSE),"")</f>
        <v>Bombeo Mecánico</v>
      </c>
      <c r="AL273" s="62" t="s">
        <v>817</v>
      </c>
      <c r="AM273" s="62" t="s">
        <v>818</v>
      </c>
      <c r="AN273" s="62" t="s">
        <v>829</v>
      </c>
      <c r="AO273" s="62">
        <f>_xlfn.IFS(L273="Inhibidor de corrosión",T273*Q273/1000,L273="Inhibidor de incrustaciones",T273*Q273/1000,L273="Biocida",T273*Q273/1000,L273="Inhibidor de corrosión/incrustaciones",T273*Q273/1000,L273="Inhibidor de parafinas y asfaltenos",T273*P273/1000,L273="Inhibidor de parafinas",T273*P273/1000,L273="Inhibidor de asfaltenos",T273*P273/1000,L273="Reductor de fricción",T273*P273/1000,L273="Encapsulado",0,L273="Inhibidor de hidratos",VLOOKUP(I273,[4]Intermedia!$B$485:$E$502,4,FALSE),L273="Secuestrante de sulfhídrico",VLOOKUP(I273,[4]Intermedia!$B$485:$E$502,4,FALSE))</f>
        <v>1.5601080000000001</v>
      </c>
      <c r="AP273" s="62">
        <f t="shared" si="64"/>
        <v>23.4</v>
      </c>
      <c r="AQ273" s="62">
        <f t="shared" si="65"/>
        <v>23.4</v>
      </c>
      <c r="AR273" s="62">
        <f t="shared" si="66"/>
        <v>23.4</v>
      </c>
      <c r="AS273" s="66">
        <v>1</v>
      </c>
      <c r="AT273" s="62" cm="1">
        <f t="array" ref="AT273">IFERROR(ROUND(IF(AL273="Continua",AO273*_xlfn.IFS(AS273=100%,1,AS273=20%,5,AS273=50%,2),IF(AL273="Batch",IF(AM273="M",30,IF(AM273="Q",15,7))*AO273)),0),"")</f>
        <v>23</v>
      </c>
      <c r="AU273" s="62">
        <f t="shared" si="67"/>
        <v>23</v>
      </c>
      <c r="AV273" s="62">
        <f t="shared" si="68"/>
        <v>23</v>
      </c>
      <c r="AW273" s="62" t="s">
        <v>819</v>
      </c>
      <c r="AX273" s="62"/>
      <c r="AY273" s="67">
        <f ca="1">IFERROR(TODAY()-VLOOKUP(H273,[4]IDEF!$A$6:$H$1602,8,FALSE),"S/D")</f>
        <v>1793</v>
      </c>
      <c r="AZ273" s="62" t="str">
        <f>IFERROR(VLOOKUP(H273,'[4]Control Producción'!$B$13:$L$406,11,FALSE),"S/C")</f>
        <v>A</v>
      </c>
      <c r="BA273" s="62" t="str">
        <f t="shared" si="69"/>
        <v>SP- 06</v>
      </c>
      <c r="BB273" s="62" t="str">
        <f>IFERROR(VLOOKUP(I273,[4]Referencias!$A$2:$Z$800,26,FALSE),"")</f>
        <v>Señal Picada</v>
      </c>
      <c r="BC273" s="62"/>
      <c r="BD273" s="125" t="str">
        <f t="shared" si="59"/>
        <v>SP-29CY51W</v>
      </c>
    </row>
    <row r="274" spans="1:56" ht="15" customHeight="1" x14ac:dyDescent="0.25">
      <c r="A274" s="62" t="s">
        <v>601</v>
      </c>
      <c r="B274" s="63">
        <v>45261</v>
      </c>
      <c r="C274" s="62" t="s">
        <v>602</v>
      </c>
      <c r="D274" s="62" t="s">
        <v>603</v>
      </c>
      <c r="E274" s="62" t="str">
        <f>IFERROR(VLOOKUP(H274,[4]Referencias!$A$2:$F$671,6,FALSE),"")</f>
        <v>SP- 01</v>
      </c>
      <c r="F274" s="62">
        <f>IFERROR(VLOOKUP(I274,[4]Referencias!$A$2:$T$800,20,FALSE),"")</f>
        <v>222052</v>
      </c>
      <c r="G274" s="62" t="s">
        <v>604</v>
      </c>
      <c r="H274" s="62" t="s">
        <v>94</v>
      </c>
      <c r="I274" s="62" t="s">
        <v>94</v>
      </c>
      <c r="J274" s="62"/>
      <c r="K274" s="62" t="s">
        <v>605</v>
      </c>
      <c r="L274" s="62" t="str">
        <f>IFERROR(VLOOKUP(M274,[4]Referencias!$X$2:$Y$139,2,FALSE),"")</f>
        <v>Biocida</v>
      </c>
      <c r="M274" s="62" t="s">
        <v>68</v>
      </c>
      <c r="N274" s="62">
        <f>IFERROR(VLOOKUP(M274,[4]Referencias!$K$2:$L$138,2,FALSE),"")</f>
        <v>50600926</v>
      </c>
      <c r="O274" s="62">
        <f>IFERROR(VLOOKUP(I274,'[4]Control Producción'!$B$13:$L$408,4,FALSE),0)</f>
        <v>137</v>
      </c>
      <c r="P274" s="62">
        <f>IFERROR(VLOOKUP(I274,'[4]Control Producción'!$B$13:$L$408,5,FALSE),0)</f>
        <v>4.3840000000000003</v>
      </c>
      <c r="Q274" s="62">
        <f>IFERROR(VLOOKUP(I274,'[4]Control Producción'!$B$13:$L$408,7,FALSE),0)</f>
        <v>132.61600000000001</v>
      </c>
      <c r="R274" s="62">
        <f>IFERROR(VLOOKUP(I274,'[4]Control Producción'!$B$13:$L$408,8,FALSE),0)</f>
        <v>150</v>
      </c>
      <c r="S274" s="62">
        <f t="shared" si="61"/>
        <v>79.569999999999993</v>
      </c>
      <c r="T274" s="62">
        <v>40</v>
      </c>
      <c r="U274" s="62" t="s">
        <v>815</v>
      </c>
      <c r="V274" s="62" t="s">
        <v>821</v>
      </c>
      <c r="W274" s="62">
        <f t="shared" ref="W274:W276" si="71">_xlfn.IFS(AM274="C",29,AM274="M",1,AM274="Q",2,AM274="S",4)</f>
        <v>2</v>
      </c>
      <c r="X274" s="62">
        <f>+_xlfn.IFS(BC274="p",0,AL274="Continua",'CM 4600011377 (Producto)'!$H$13,AL274="Batch",VLOOKUP(BD274,'BATCH Total'!$K$2:$M$600,3,FALSE))</f>
        <v>0</v>
      </c>
      <c r="Y274" s="62">
        <f t="shared" si="63"/>
        <v>159.13999999999999</v>
      </c>
      <c r="Z274" s="64">
        <f>+IFERROR(IF(BC274="P",0,IF(V274="continua",VLOOKUP(BD274,'KPI Aplicaciones'!$A$9:$H$177,6,FALSE),S274*X274)),0)</f>
        <v>0</v>
      </c>
      <c r="AA274" s="64">
        <f t="shared" si="60"/>
        <v>0</v>
      </c>
      <c r="AB274" s="65">
        <v>43794</v>
      </c>
      <c r="AC274" s="62" t="s">
        <v>608</v>
      </c>
      <c r="AD274" s="65">
        <v>44796</v>
      </c>
      <c r="AE274" s="62" t="s">
        <v>856</v>
      </c>
      <c r="AF274" s="62" t="s">
        <v>609</v>
      </c>
      <c r="AG274" s="62"/>
      <c r="AH274" s="62"/>
      <c r="AI274" s="62"/>
      <c r="AJ274" s="62"/>
      <c r="AK274" s="62" t="str">
        <f>IFERROR(VLOOKUP(I274,'[4]Control Producción'!$B$13:$K$406,10,FALSE),"")</f>
        <v>Cavidad Progresiva</v>
      </c>
      <c r="AL274" s="62" t="str">
        <f t="shared" ref="AL274:AL337" si="72">_xlfn.IFS(V274="Continua","Continua",V274="Batch Camión","Batch",V274="Batch Cuba","Batch")</f>
        <v>Batch</v>
      </c>
      <c r="AM274" s="62" t="s">
        <v>818</v>
      </c>
      <c r="AN274" s="62" t="s">
        <v>817</v>
      </c>
      <c r="AO274" s="62">
        <f>_xlfn.IFS(L274="Inhibidor de corrosión",T274*Q274/1000,L274="Inhibidor de incrustaciones",T274*Q274/1000,L274="Biocida",T274*Q274/1000,L274="Inhibidor de corrosión/incrustaciones",T274*Q274/1000,L274="Inhibidor de parafinas y asfaltenos",T274*P274/1000,L274="Inhibidor de parafinas",T274*P274/1000,L274="Inhibidor de asfaltenos",T274*P274/1000,L274="Reductor de fricción",T274*P274/1000,L274="Encapsulado",0,L274="Inhibidor de hidratos",VLOOKUP(I274,[4]Intermedia!$B$485:$E$502,4,FALSE),L274="Secuestrante de sulfhídrico",VLOOKUP(I274,[4]Intermedia!$B$485:$E$502,4,FALSE))</f>
        <v>5.30464</v>
      </c>
      <c r="AP274" s="62">
        <f t="shared" si="64"/>
        <v>79.569999999999993</v>
      </c>
      <c r="AQ274" s="62">
        <f t="shared" si="65"/>
        <v>79.569999999999993</v>
      </c>
      <c r="AR274" s="62">
        <f t="shared" si="66"/>
        <v>79.569999999999993</v>
      </c>
      <c r="AS274" s="66">
        <v>1</v>
      </c>
      <c r="AT274" s="62" cm="1">
        <f t="array" ref="AT274">IFERROR(ROUND(IF(AL274="Continua",AO274*_xlfn.IFS(AS274=100%,1,AS274=20%,5,AS274=50%,2),IF(AL274="Batch",IF(AM274="M",30,IF(AM274="Q",15,7))*AO274)),0),"")</f>
        <v>80</v>
      </c>
      <c r="AU274" s="62">
        <f t="shared" si="67"/>
        <v>80</v>
      </c>
      <c r="AV274" s="62">
        <f t="shared" si="68"/>
        <v>80</v>
      </c>
      <c r="AW274" s="62" t="s">
        <v>819</v>
      </c>
      <c r="AX274" s="62"/>
      <c r="AY274" s="67">
        <f ca="1">IFERROR(TODAY()-VLOOKUP(H274,[4]IDEF!$A$6:$H$1602,8,FALSE),"S/D")</f>
        <v>1507</v>
      </c>
      <c r="AZ274" s="62" t="str">
        <f>IFERROR(VLOOKUP(H274,'[4]Control Producción'!$B$13:$L$406,11,FALSE),"S/C")</f>
        <v>A</v>
      </c>
      <c r="BA274" s="62" t="str">
        <f t="shared" si="69"/>
        <v>SP- 01</v>
      </c>
      <c r="BB274" s="62" t="str">
        <f>IFERROR(VLOOKUP(I274,[4]Referencias!$A$2:$Z$800,26,FALSE),"")</f>
        <v>Señal Picada</v>
      </c>
      <c r="BC274" s="159" t="s">
        <v>1165</v>
      </c>
      <c r="BD274" s="125" t="str">
        <f t="shared" si="59"/>
        <v>SP-31(I)[00]aBX960</v>
      </c>
    </row>
    <row r="275" spans="1:56" ht="15" customHeight="1" x14ac:dyDescent="0.25">
      <c r="A275" s="62" t="s">
        <v>601</v>
      </c>
      <c r="B275" s="63">
        <v>45261</v>
      </c>
      <c r="C275" s="62" t="s">
        <v>602</v>
      </c>
      <c r="D275" s="62" t="s">
        <v>603</v>
      </c>
      <c r="E275" s="62" t="str">
        <f>IFERROR(VLOOKUP(H275,[4]Referencias!$A$2:$F$671,6,FALSE),"")</f>
        <v>SP- 01</v>
      </c>
      <c r="F275" s="62">
        <f>IFERROR(VLOOKUP(I275,[4]Referencias!$A$2:$T$800,20,FALSE),"")</f>
        <v>222052</v>
      </c>
      <c r="G275" s="62" t="s">
        <v>604</v>
      </c>
      <c r="H275" s="62" t="s">
        <v>94</v>
      </c>
      <c r="I275" s="62" t="s">
        <v>94</v>
      </c>
      <c r="J275" s="62"/>
      <c r="K275" s="62" t="s">
        <v>605</v>
      </c>
      <c r="L275" s="62" t="str">
        <f>IFERROR(VLOOKUP(M275,[4]Referencias!$X$2:$Y$139,2,FALSE),"")</f>
        <v>Inhibidor de corrosión</v>
      </c>
      <c r="M275" s="62" t="s">
        <v>59</v>
      </c>
      <c r="N275" s="62">
        <f>IFERROR(VLOOKUP(M275,[4]Referencias!$K$2:$L$138,2,FALSE),"")</f>
        <v>1000232729</v>
      </c>
      <c r="O275" s="62">
        <f>IFERROR(VLOOKUP(I275,'[4]Control Producción'!$B$13:$L$408,4,FALSE),0)</f>
        <v>137</v>
      </c>
      <c r="P275" s="62">
        <f>IFERROR(VLOOKUP(I275,'[4]Control Producción'!$B$13:$L$408,5,FALSE),0)</f>
        <v>4.3840000000000003</v>
      </c>
      <c r="Q275" s="62">
        <f>IFERROR(VLOOKUP(I275,'[4]Control Producción'!$B$13:$L$408,7,FALSE),0)</f>
        <v>132.61600000000001</v>
      </c>
      <c r="R275" s="62">
        <f>IFERROR(VLOOKUP(I275,'[4]Control Producción'!$B$13:$L$408,8,FALSE),0)</f>
        <v>150</v>
      </c>
      <c r="S275" s="62">
        <f t="shared" si="61"/>
        <v>79.569999999999993</v>
      </c>
      <c r="T275" s="62">
        <v>40</v>
      </c>
      <c r="U275" s="62" t="s">
        <v>815</v>
      </c>
      <c r="V275" s="62" t="s">
        <v>821</v>
      </c>
      <c r="W275" s="62">
        <f t="shared" si="71"/>
        <v>2</v>
      </c>
      <c r="X275" s="62">
        <f>+_xlfn.IFS(BC275="p",0,AL275="Continua",'CM 4600011377 (Producto)'!$H$13,AL275="Batch",VLOOKUP(BD275,'BATCH Total'!$K$2:$M$600,3,FALSE))</f>
        <v>0</v>
      </c>
      <c r="Y275" s="62">
        <f t="shared" si="63"/>
        <v>159.13999999999999</v>
      </c>
      <c r="Z275" s="64">
        <f>+IFERROR(IF(BC275="P",0,IF(V275="continua",VLOOKUP(BD275,'KPI Aplicaciones'!$A$9:$H$177,6,FALSE),S275*X275)),0)</f>
        <v>0</v>
      </c>
      <c r="AA275" s="64">
        <f t="shared" si="60"/>
        <v>0</v>
      </c>
      <c r="AB275" s="65">
        <v>43794</v>
      </c>
      <c r="AC275" s="62" t="s">
        <v>608</v>
      </c>
      <c r="AD275" s="65">
        <v>44796</v>
      </c>
      <c r="AE275" s="62" t="s">
        <v>856</v>
      </c>
      <c r="AF275" s="62" t="s">
        <v>609</v>
      </c>
      <c r="AG275" s="62"/>
      <c r="AH275" s="62"/>
      <c r="AI275" s="62"/>
      <c r="AJ275" s="62"/>
      <c r="AK275" s="62" t="str">
        <f>IFERROR(VLOOKUP(I275,'[4]Control Producción'!$B$13:$K$406,10,FALSE),"")</f>
        <v>Cavidad Progresiva</v>
      </c>
      <c r="AL275" s="62" t="str">
        <f t="shared" si="72"/>
        <v>Batch</v>
      </c>
      <c r="AM275" s="62" t="s">
        <v>818</v>
      </c>
      <c r="AN275" s="62" t="s">
        <v>817</v>
      </c>
      <c r="AO275" s="62">
        <f>_xlfn.IFS(L275="Inhibidor de corrosión",T275*Q275/1000,L275="Inhibidor de incrustaciones",T275*Q275/1000,L275="Biocida",T275*Q275/1000,L275="Inhibidor de corrosión/incrustaciones",T275*Q275/1000,L275="Inhibidor de parafinas y asfaltenos",T275*P275/1000,L275="Inhibidor de parafinas",T275*P275/1000,L275="Inhibidor de asfaltenos",T275*P275/1000,L275="Reductor de fricción",T275*P275/1000,L275="Encapsulado",0,L275="Inhibidor de hidratos",VLOOKUP(I275,[4]Intermedia!$B$485:$E$502,4,FALSE),L275="Secuestrante de sulfhídrico",VLOOKUP(I275,[4]Intermedia!$B$485:$E$502,4,FALSE))</f>
        <v>5.30464</v>
      </c>
      <c r="AP275" s="62">
        <f t="shared" si="64"/>
        <v>79.569999999999993</v>
      </c>
      <c r="AQ275" s="62">
        <f t="shared" si="65"/>
        <v>79.569999999999993</v>
      </c>
      <c r="AR275" s="62">
        <f t="shared" si="66"/>
        <v>79.569999999999993</v>
      </c>
      <c r="AS275" s="66">
        <v>1</v>
      </c>
      <c r="AT275" s="62" cm="1">
        <f t="array" ref="AT275">IFERROR(ROUND(IF(AL275="Continua",AO275*_xlfn.IFS(AS275=100%,1,AS275=20%,5,AS275=50%,2),IF(AL275="Batch",IF(AM275="M",30,IF(AM275="Q",15,7))*AO275)),0),"")</f>
        <v>80</v>
      </c>
      <c r="AU275" s="62">
        <f t="shared" si="67"/>
        <v>80</v>
      </c>
      <c r="AV275" s="62">
        <f t="shared" si="68"/>
        <v>80</v>
      </c>
      <c r="AW275" s="62" t="s">
        <v>819</v>
      </c>
      <c r="AX275" s="62"/>
      <c r="AY275" s="67">
        <f ca="1">IFERROR(TODAY()-VLOOKUP(H275,[4]IDEF!$A$6:$H$1602,8,FALSE),"S/D")</f>
        <v>1507</v>
      </c>
      <c r="AZ275" s="62" t="str">
        <f>IFERROR(VLOOKUP(H275,'[4]Control Producción'!$B$13:$L$406,11,FALSE),"S/C")</f>
        <v>A</v>
      </c>
      <c r="BA275" s="62" t="str">
        <f t="shared" si="69"/>
        <v>SP- 01</v>
      </c>
      <c r="BB275" s="62" t="str">
        <f>IFERROR(VLOOKUP(I275,[4]Referencias!$A$2:$Z$800,26,FALSE),"")</f>
        <v>Señal Picada</v>
      </c>
      <c r="BC275" s="160" t="s">
        <v>981</v>
      </c>
      <c r="BD275" s="125" t="str">
        <f t="shared" si="59"/>
        <v>SP-31(I)[00]aCY51W</v>
      </c>
    </row>
    <row r="276" spans="1:56" ht="15" customHeight="1" x14ac:dyDescent="0.25">
      <c r="A276" s="62" t="s">
        <v>601</v>
      </c>
      <c r="B276" s="63">
        <v>45261</v>
      </c>
      <c r="C276" s="62" t="s">
        <v>602</v>
      </c>
      <c r="D276" s="62" t="s">
        <v>603</v>
      </c>
      <c r="E276" s="62" t="str">
        <f>IFERROR(VLOOKUP(H276,[4]Referencias!$A$2:$F$671,6,FALSE),"")</f>
        <v>SP- 06</v>
      </c>
      <c r="F276" s="62">
        <f>IFERROR(VLOOKUP(I276,[4]Referencias!$A$2:$T$800,20,FALSE),"")</f>
        <v>222052</v>
      </c>
      <c r="G276" s="62" t="s">
        <v>604</v>
      </c>
      <c r="H276" s="62" t="s">
        <v>152</v>
      </c>
      <c r="I276" s="62" t="s">
        <v>152</v>
      </c>
      <c r="J276" s="62"/>
      <c r="K276" s="62" t="s">
        <v>605</v>
      </c>
      <c r="L276" s="62" t="str">
        <f>IFERROR(VLOOKUP(M276,[4]Referencias!$X$2:$Y$139,2,FALSE),"")</f>
        <v>Biocida</v>
      </c>
      <c r="M276" s="62" t="s">
        <v>68</v>
      </c>
      <c r="N276" s="62">
        <f>IFERROR(VLOOKUP(M276,[4]Referencias!$K$2:$L$138,2,FALSE),"")</f>
        <v>50600926</v>
      </c>
      <c r="O276" s="62">
        <f>IFERROR(VLOOKUP(I276,'[4]Control Producción'!$B$13:$L$408,4,FALSE),0)</f>
        <v>44</v>
      </c>
      <c r="P276" s="62">
        <f>IFERROR(VLOOKUP(I276,'[4]Control Producción'!$B$13:$L$408,5,FALSE),0)</f>
        <v>2.64</v>
      </c>
      <c r="Q276" s="62">
        <f>IFERROR(VLOOKUP(I276,'[4]Control Producción'!$B$13:$L$408,7,FALSE),0)</f>
        <v>41.36</v>
      </c>
      <c r="R276" s="62">
        <f>IFERROR(VLOOKUP(I276,'[4]Control Producción'!$B$13:$L$408,8,FALSE),0)</f>
        <v>250</v>
      </c>
      <c r="S276" s="62">
        <f t="shared" si="61"/>
        <v>27.92</v>
      </c>
      <c r="T276" s="62">
        <v>45</v>
      </c>
      <c r="U276" s="62" t="s">
        <v>815</v>
      </c>
      <c r="V276" s="62" t="s">
        <v>821</v>
      </c>
      <c r="W276" s="62">
        <f t="shared" si="71"/>
        <v>2</v>
      </c>
      <c r="X276" s="62">
        <f>+_xlfn.IFS(BC276="p",0,AL276="Continua",'CM 4600011377 (Producto)'!$H$13,AL276="Batch",VLOOKUP(BD276,'BATCH Total'!$K$2:$M$600,3,FALSE))</f>
        <v>0</v>
      </c>
      <c r="Y276" s="62">
        <f t="shared" si="63"/>
        <v>55.84</v>
      </c>
      <c r="Z276" s="64">
        <f>+IFERROR(IF(BC276="P",0,IF(V276="continua",VLOOKUP(BD276,'KPI Aplicaciones'!$A$9:$H$177,6,FALSE),S276*X276)),0)</f>
        <v>0</v>
      </c>
      <c r="AA276" s="64">
        <f t="shared" si="60"/>
        <v>0</v>
      </c>
      <c r="AB276" s="65">
        <v>44525</v>
      </c>
      <c r="AC276" s="62" t="s">
        <v>608</v>
      </c>
      <c r="AD276" s="65">
        <v>44951</v>
      </c>
      <c r="AE276" s="62" t="s">
        <v>994</v>
      </c>
      <c r="AF276" s="62" t="s">
        <v>609</v>
      </c>
      <c r="AG276" s="62"/>
      <c r="AH276" s="62"/>
      <c r="AI276" s="62"/>
      <c r="AJ276" s="62"/>
      <c r="AK276" s="62" t="str">
        <f>IFERROR(VLOOKUP(I276,'[4]Control Producción'!$B$13:$K$406,10,FALSE),"")</f>
        <v>Cavidad Progresiva</v>
      </c>
      <c r="AL276" s="62" t="str">
        <f t="shared" si="72"/>
        <v>Batch</v>
      </c>
      <c r="AM276" s="62" t="s">
        <v>818</v>
      </c>
      <c r="AN276" s="62" t="s">
        <v>829</v>
      </c>
      <c r="AO276" s="62">
        <f>_xlfn.IFS(L276="Inhibidor de corrosión",T276*Q276/1000,L276="Inhibidor de incrustaciones",T276*Q276/1000,L276="Biocida",T276*Q276/1000,L276="Inhibidor de corrosión/incrustaciones",T276*Q276/1000,L276="Inhibidor de parafinas y asfaltenos",T276*P276/1000,L276="Inhibidor de parafinas",T276*P276/1000,L276="Inhibidor de asfaltenos",T276*P276/1000,L276="Reductor de fricción",T276*P276/1000,L276="Encapsulado",0,L276="Inhibidor de hidratos",VLOOKUP(I276,[4]Intermedia!$B$485:$E$502,4,FALSE),L276="Secuestrante de sulfhídrico",VLOOKUP(I276,[4]Intermedia!$B$485:$E$502,4,FALSE))</f>
        <v>1.8612</v>
      </c>
      <c r="AP276" s="62">
        <f t="shared" si="64"/>
        <v>27.92</v>
      </c>
      <c r="AQ276" s="62">
        <f t="shared" si="65"/>
        <v>27.92</v>
      </c>
      <c r="AR276" s="62">
        <f t="shared" si="66"/>
        <v>27.92</v>
      </c>
      <c r="AS276" s="66">
        <v>1</v>
      </c>
      <c r="AT276" s="62" cm="1">
        <f t="array" ref="AT276">IFERROR(ROUND(IF(AL276="Continua",AO276*_xlfn.IFS(AS276=100%,1,AS276=20%,5,AS276=50%,2),IF(AL276="Batch",IF(AM276="M",30,IF(AM276="Q",15,7))*AO276)),0),"")</f>
        <v>28</v>
      </c>
      <c r="AU276" s="62">
        <f t="shared" si="67"/>
        <v>28</v>
      </c>
      <c r="AV276" s="62">
        <f t="shared" si="68"/>
        <v>28</v>
      </c>
      <c r="AW276" s="62" t="s">
        <v>819</v>
      </c>
      <c r="AX276" s="62"/>
      <c r="AY276" s="67">
        <f ca="1">IFERROR(TODAY()-VLOOKUP(H276,[4]IDEF!$A$6:$H$1602,8,FALSE),"S/D")</f>
        <v>1557</v>
      </c>
      <c r="AZ276" s="62" t="str">
        <f>IFERROR(VLOOKUP(H276,'[4]Control Producción'!$B$13:$L$406,11,FALSE),"S/C")</f>
        <v>A</v>
      </c>
      <c r="BA276" s="62" t="str">
        <f t="shared" si="69"/>
        <v>SP- 06</v>
      </c>
      <c r="BB276" s="62" t="str">
        <f>IFERROR(VLOOKUP(I276,[4]Referencias!$A$2:$Z$800,26,FALSE),"")</f>
        <v>Señal Picada</v>
      </c>
      <c r="BC276" s="71" t="s">
        <v>981</v>
      </c>
      <c r="BD276" s="125" t="str">
        <f t="shared" si="59"/>
        <v>SP-121a(I)BX960</v>
      </c>
    </row>
    <row r="277" spans="1:56" ht="15" customHeight="1" x14ac:dyDescent="0.25">
      <c r="A277" s="62" t="s">
        <v>601</v>
      </c>
      <c r="B277" s="63">
        <v>45261</v>
      </c>
      <c r="C277" s="62" t="s">
        <v>602</v>
      </c>
      <c r="D277" s="62" t="s">
        <v>603</v>
      </c>
      <c r="E277" s="62" t="str">
        <f>IFERROR(VLOOKUP(H277,[4]Referencias!$A$2:$F$671,6,FALSE),"")</f>
        <v>SP- 06</v>
      </c>
      <c r="F277" s="62">
        <f>IFERROR(VLOOKUP(I277,[4]Referencias!$A$2:$T$800,20,FALSE),"")</f>
        <v>222052</v>
      </c>
      <c r="G277" s="62" t="s">
        <v>604</v>
      </c>
      <c r="H277" s="62" t="s">
        <v>152</v>
      </c>
      <c r="I277" s="62" t="s">
        <v>152</v>
      </c>
      <c r="J277" s="62"/>
      <c r="K277" s="62" t="s">
        <v>605</v>
      </c>
      <c r="L277" s="62" t="str">
        <f>IFERROR(VLOOKUP(M277,[4]Referencias!$X$2:$Y$139,2,FALSE),"")</f>
        <v>Inhibidor de corrosión</v>
      </c>
      <c r="M277" s="62" t="s">
        <v>59</v>
      </c>
      <c r="N277" s="62">
        <f>IFERROR(VLOOKUP(M277,[4]Referencias!$K$2:$L$138,2,FALSE),"")</f>
        <v>1000232729</v>
      </c>
      <c r="O277" s="62">
        <f>IFERROR(VLOOKUP(I277,'[4]Control Producción'!$B$13:$L$408,4,FALSE),0)</f>
        <v>44</v>
      </c>
      <c r="P277" s="62">
        <f>IFERROR(VLOOKUP(I277,'[4]Control Producción'!$B$13:$L$408,5,FALSE),0)</f>
        <v>2.64</v>
      </c>
      <c r="Q277" s="62">
        <f>IFERROR(VLOOKUP(I277,'[4]Control Producción'!$B$13:$L$408,7,FALSE),0)</f>
        <v>41.36</v>
      </c>
      <c r="R277" s="62">
        <f>IFERROR(VLOOKUP(I277,'[4]Control Producción'!$B$13:$L$408,8,FALSE),0)</f>
        <v>250</v>
      </c>
      <c r="S277" s="62">
        <f t="shared" si="61"/>
        <v>20</v>
      </c>
      <c r="T277" s="62">
        <v>45</v>
      </c>
      <c r="U277" s="62" t="s">
        <v>815</v>
      </c>
      <c r="V277" s="62" t="s">
        <v>821</v>
      </c>
      <c r="W277" s="62">
        <f t="shared" si="62"/>
        <v>4</v>
      </c>
      <c r="X277" s="62">
        <f>+_xlfn.IFS(BC277="p",0,AL277="Continua",'CM 4600011377 (Producto)'!$H$13,AL277="Batch",VLOOKUP(BD277,'BATCH Total'!$K$2:$M$600,3,FALSE))</f>
        <v>4</v>
      </c>
      <c r="Y277" s="62">
        <f t="shared" si="63"/>
        <v>80</v>
      </c>
      <c r="Z277" s="64">
        <f>+IFERROR(IF(BC277="P",0,IF(V277="continua",VLOOKUP(BD277,'KPI Aplicaciones'!$A$9:$H$177,6,FALSE),S277*X277)),0)</f>
        <v>80</v>
      </c>
      <c r="AA277" s="64">
        <f t="shared" si="60"/>
        <v>80</v>
      </c>
      <c r="AB277" s="65">
        <v>44525</v>
      </c>
      <c r="AC277" s="62" t="s">
        <v>608</v>
      </c>
      <c r="AD277" s="65">
        <v>44951</v>
      </c>
      <c r="AE277" s="62" t="s">
        <v>994</v>
      </c>
      <c r="AF277" s="62" t="s">
        <v>609</v>
      </c>
      <c r="AG277" s="62"/>
      <c r="AH277" s="62"/>
      <c r="AI277" s="62"/>
      <c r="AJ277" s="62"/>
      <c r="AK277" s="62" t="str">
        <f>IFERROR(VLOOKUP(I277,'[4]Control Producción'!$B$13:$K$406,10,FALSE),"")</f>
        <v>Cavidad Progresiva</v>
      </c>
      <c r="AL277" s="62" t="str">
        <f t="shared" si="72"/>
        <v>Batch</v>
      </c>
      <c r="AM277" s="62" t="s">
        <v>839</v>
      </c>
      <c r="AN277" s="62" t="s">
        <v>829</v>
      </c>
      <c r="AO277" s="62">
        <f>_xlfn.IFS(L277="Inhibidor de corrosión",T277*Q277/1000,L277="Inhibidor de incrustaciones",T277*Q277/1000,L277="Biocida",T277*Q277/1000,L277="Inhibidor de corrosión/incrustaciones",T277*Q277/1000,L277="Inhibidor de parafinas y asfaltenos",T277*P277/1000,L277="Inhibidor de parafinas",T277*P277/1000,L277="Inhibidor de asfaltenos",T277*P277/1000,L277="Reductor de fricción",T277*P277/1000,L277="Encapsulado",0,L277="Inhibidor de hidratos",VLOOKUP(I277,[4]Intermedia!$B$485:$E$502,4,FALSE),L277="Secuestrante de sulfhídrico",VLOOKUP(I277,[4]Intermedia!$B$485:$E$502,4,FALSE))</f>
        <v>1.8612</v>
      </c>
      <c r="AP277" s="62">
        <f t="shared" si="64"/>
        <v>13.03</v>
      </c>
      <c r="AQ277" s="62">
        <f t="shared" si="65"/>
        <v>20</v>
      </c>
      <c r="AR277" s="62">
        <f t="shared" si="66"/>
        <v>20</v>
      </c>
      <c r="AS277" s="66">
        <v>1</v>
      </c>
      <c r="AT277" s="62" cm="1">
        <f t="array" ref="AT277">IFERROR(ROUND(IF(AL277="Continua",AO277*_xlfn.IFS(AS277=100%,1,AS277=20%,5,AS277=50%,2),IF(AL277="Batch",IF(AM277="M",30,IF(AM277="Q",15,7))*AO277)),0),"")</f>
        <v>13</v>
      </c>
      <c r="AU277" s="62">
        <f t="shared" si="67"/>
        <v>20</v>
      </c>
      <c r="AV277" s="62">
        <f t="shared" si="68"/>
        <v>20</v>
      </c>
      <c r="AW277" s="62" t="s">
        <v>819</v>
      </c>
      <c r="AX277" s="62"/>
      <c r="AY277" s="67">
        <f ca="1">IFERROR(TODAY()-VLOOKUP(H277,[4]IDEF!$A$6:$H$1602,8,FALSE),"S/D")</f>
        <v>1557</v>
      </c>
      <c r="AZ277" s="62" t="str">
        <f>IFERROR(VLOOKUP(H277,'[4]Control Producción'!$B$13:$L$406,11,FALSE),"S/C")</f>
        <v>A</v>
      </c>
      <c r="BA277" s="62" t="str">
        <f t="shared" si="69"/>
        <v>SP- 06</v>
      </c>
      <c r="BB277" s="62" t="str">
        <f>IFERROR(VLOOKUP(I277,[4]Referencias!$A$2:$Z$800,26,FALSE),"")</f>
        <v>Señal Picada</v>
      </c>
      <c r="BC277" s="62"/>
      <c r="BD277" s="125" t="str">
        <f t="shared" si="59"/>
        <v>SP-121a(I)CY51W</v>
      </c>
    </row>
    <row r="278" spans="1:56" ht="15" customHeight="1" x14ac:dyDescent="0.25">
      <c r="A278" s="62" t="s">
        <v>601</v>
      </c>
      <c r="B278" s="63">
        <v>45261</v>
      </c>
      <c r="C278" s="62" t="s">
        <v>602</v>
      </c>
      <c r="D278" s="62" t="s">
        <v>603</v>
      </c>
      <c r="E278" s="62" t="str">
        <f>IFERROR(VLOOKUP(H278,[4]Referencias!$A$2:$F$671,6,FALSE),"")</f>
        <v>SP- 01</v>
      </c>
      <c r="F278" s="62">
        <f>IFERROR(VLOOKUP(I278,[4]Referencias!$A$2:$T$800,20,FALSE),"")</f>
        <v>222052</v>
      </c>
      <c r="G278" s="62" t="s">
        <v>604</v>
      </c>
      <c r="H278" s="62" t="s">
        <v>69</v>
      </c>
      <c r="I278" s="62" t="s">
        <v>69</v>
      </c>
      <c r="J278" s="62"/>
      <c r="K278" s="62" t="s">
        <v>605</v>
      </c>
      <c r="L278" s="62" t="str">
        <f>IFERROR(VLOOKUP(M278,[4]Referencias!$X$2:$Y$139,2,FALSE),"")</f>
        <v>Biocida</v>
      </c>
      <c r="M278" s="62" t="s">
        <v>68</v>
      </c>
      <c r="N278" s="62">
        <f>IFERROR(VLOOKUP(M278,[4]Referencias!$K$2:$L$138,2,FALSE),"")</f>
        <v>50600926</v>
      </c>
      <c r="O278" s="62">
        <f>IFERROR(VLOOKUP(I278,'[4]Control Producción'!$B$13:$L$408,4,FALSE),0)</f>
        <v>89</v>
      </c>
      <c r="P278" s="62">
        <f>IFERROR(VLOOKUP(I278,'[4]Control Producción'!$B$13:$L$408,5,FALSE),0)</f>
        <v>2.492</v>
      </c>
      <c r="Q278" s="62">
        <f>IFERROR(VLOOKUP(I278,'[4]Control Producción'!$B$13:$L$408,7,FALSE),0)</f>
        <v>86.507999999999996</v>
      </c>
      <c r="R278" s="62">
        <f>IFERROR(VLOOKUP(I278,'[4]Control Producción'!$B$13:$L$408,8,FALSE),0)</f>
        <v>150</v>
      </c>
      <c r="S278" s="62">
        <f t="shared" si="61"/>
        <v>51.9</v>
      </c>
      <c r="T278" s="62">
        <v>40</v>
      </c>
      <c r="U278" s="62" t="s">
        <v>815</v>
      </c>
      <c r="V278" s="62" t="s">
        <v>821</v>
      </c>
      <c r="W278" s="62">
        <f t="shared" ref="W278:W279" si="73">_xlfn.IFS(AM278="C",29,AM278="M",1,AM278="Q",2,AM278="S",4)</f>
        <v>2</v>
      </c>
      <c r="X278" s="62">
        <f>+_xlfn.IFS(BC278="p",0,AL278="Continua",'CM 4600011377 (Producto)'!$H$13,AL278="Batch",VLOOKUP(BD278,'BATCH Total'!$K$2:$M$600,3,FALSE))</f>
        <v>0</v>
      </c>
      <c r="Y278" s="62">
        <f t="shared" si="63"/>
        <v>103.8</v>
      </c>
      <c r="Z278" s="64">
        <f>+IFERROR(IF(BC278="P",0,IF(V278="continua",VLOOKUP(BD278,'KPI Aplicaciones'!$A$9:$H$177,6,FALSE),S278*X278)),0)</f>
        <v>0</v>
      </c>
      <c r="AA278" s="64">
        <f t="shared" si="60"/>
        <v>0</v>
      </c>
      <c r="AB278" s="65">
        <v>43210</v>
      </c>
      <c r="AC278" s="62" t="s">
        <v>608</v>
      </c>
      <c r="AD278" s="65">
        <v>44316</v>
      </c>
      <c r="AE278" s="62" t="s">
        <v>857</v>
      </c>
      <c r="AF278" s="62" t="s">
        <v>609</v>
      </c>
      <c r="AG278" s="62"/>
      <c r="AH278" s="62"/>
      <c r="AI278" s="62"/>
      <c r="AJ278" s="62"/>
      <c r="AK278" s="62" t="str">
        <f>IFERROR(VLOOKUP(I278,'[4]Control Producción'!$B$13:$K$406,10,FALSE),"")</f>
        <v>Cavidad Progresiva</v>
      </c>
      <c r="AL278" s="62" t="str">
        <f t="shared" si="72"/>
        <v>Batch</v>
      </c>
      <c r="AM278" s="62" t="s">
        <v>818</v>
      </c>
      <c r="AN278" s="62" t="s">
        <v>829</v>
      </c>
      <c r="AO278" s="62">
        <f>_xlfn.IFS(L278="Inhibidor de corrosión",T278*Q278/1000,L278="Inhibidor de incrustaciones",T278*Q278/1000,L278="Biocida",T278*Q278/1000,L278="Inhibidor de corrosión/incrustaciones",T278*Q278/1000,L278="Inhibidor de parafinas y asfaltenos",T278*P278/1000,L278="Inhibidor de parafinas",T278*P278/1000,L278="Inhibidor de asfaltenos",T278*P278/1000,L278="Reductor de fricción",T278*P278/1000,L278="Encapsulado",0,L278="Inhibidor de hidratos",VLOOKUP(I278,[4]Intermedia!$B$485:$E$502,4,FALSE),L278="Secuestrante de sulfhídrico",VLOOKUP(I278,[4]Intermedia!$B$485:$E$502,4,FALSE))</f>
        <v>3.4603199999999998</v>
      </c>
      <c r="AP278" s="62">
        <f t="shared" si="64"/>
        <v>51.9</v>
      </c>
      <c r="AQ278" s="62">
        <f t="shared" si="65"/>
        <v>51.9</v>
      </c>
      <c r="AR278" s="62">
        <f t="shared" si="66"/>
        <v>51.9</v>
      </c>
      <c r="AS278" s="66">
        <v>1</v>
      </c>
      <c r="AT278" s="62" cm="1">
        <f t="array" ref="AT278">IFERROR(ROUND(IF(AL278="Continua",AO278*_xlfn.IFS(AS278=100%,1,AS278=20%,5,AS278=50%,2),IF(AL278="Batch",IF(AM278="M",30,IF(AM278="Q",15,7))*AO278)),0),"")</f>
        <v>52</v>
      </c>
      <c r="AU278" s="62">
        <f t="shared" si="67"/>
        <v>52</v>
      </c>
      <c r="AV278" s="62">
        <f t="shared" si="68"/>
        <v>52</v>
      </c>
      <c r="AW278" s="62" t="s">
        <v>819</v>
      </c>
      <c r="AX278" s="62"/>
      <c r="AY278" s="67">
        <f ca="1">IFERROR(TODAY()-VLOOKUP(H278,[4]IDEF!$A$6:$H$1602,8,FALSE),"S/D")</f>
        <v>2088</v>
      </c>
      <c r="AZ278" s="62" t="str">
        <f>IFERROR(VLOOKUP(H278,'[4]Control Producción'!$B$13:$L$406,11,FALSE),"S/C")</f>
        <v>A</v>
      </c>
      <c r="BA278" s="62" t="str">
        <f t="shared" si="69"/>
        <v>SP- 01</v>
      </c>
      <c r="BB278" s="62" t="str">
        <f>IFERROR(VLOOKUP(I278,[4]Referencias!$A$2:$Z$800,26,FALSE),"")</f>
        <v>Señal Picada</v>
      </c>
      <c r="BC278" s="159" t="s">
        <v>1165</v>
      </c>
      <c r="BD278" s="125" t="str">
        <f t="shared" si="59"/>
        <v>SP-325[]aBX960</v>
      </c>
    </row>
    <row r="279" spans="1:56" ht="15" customHeight="1" x14ac:dyDescent="0.25">
      <c r="A279" s="62" t="s">
        <v>601</v>
      </c>
      <c r="B279" s="63">
        <v>45261</v>
      </c>
      <c r="C279" s="62" t="s">
        <v>602</v>
      </c>
      <c r="D279" s="62" t="s">
        <v>603</v>
      </c>
      <c r="E279" s="62" t="str">
        <f>IFERROR(VLOOKUP(H279,[4]Referencias!$A$2:$F$671,6,FALSE),"")</f>
        <v>SP- 01</v>
      </c>
      <c r="F279" s="62">
        <f>IFERROR(VLOOKUP(I279,[4]Referencias!$A$2:$T$800,20,FALSE),"")</f>
        <v>222052</v>
      </c>
      <c r="G279" s="62" t="s">
        <v>604</v>
      </c>
      <c r="H279" s="62" t="s">
        <v>69</v>
      </c>
      <c r="I279" s="62" t="s">
        <v>69</v>
      </c>
      <c r="J279" s="62"/>
      <c r="K279" s="62" t="s">
        <v>605</v>
      </c>
      <c r="L279" s="62" t="str">
        <f>IFERROR(VLOOKUP(M279,[4]Referencias!$X$2:$Y$139,2,FALSE),"")</f>
        <v>Inhibidor de corrosión</v>
      </c>
      <c r="M279" s="62" t="s">
        <v>59</v>
      </c>
      <c r="N279" s="62">
        <f>IFERROR(VLOOKUP(M279,[4]Referencias!$K$2:$L$138,2,FALSE),"")</f>
        <v>1000232729</v>
      </c>
      <c r="O279" s="62">
        <f>IFERROR(VLOOKUP(I279,'[4]Control Producción'!$B$13:$L$408,4,FALSE),0)</f>
        <v>89</v>
      </c>
      <c r="P279" s="62">
        <f>IFERROR(VLOOKUP(I279,'[4]Control Producción'!$B$13:$L$408,5,FALSE),0)</f>
        <v>2.492</v>
      </c>
      <c r="Q279" s="62">
        <f>IFERROR(VLOOKUP(I279,'[4]Control Producción'!$B$13:$L$408,7,FALSE),0)</f>
        <v>86.507999999999996</v>
      </c>
      <c r="R279" s="62">
        <f>IFERROR(VLOOKUP(I279,'[4]Control Producción'!$B$13:$L$408,8,FALSE),0)</f>
        <v>150</v>
      </c>
      <c r="S279" s="62">
        <f t="shared" si="61"/>
        <v>64.88</v>
      </c>
      <c r="T279" s="62">
        <v>50</v>
      </c>
      <c r="U279" s="62" t="s">
        <v>815</v>
      </c>
      <c r="V279" s="62" t="s">
        <v>821</v>
      </c>
      <c r="W279" s="62">
        <f t="shared" si="73"/>
        <v>2</v>
      </c>
      <c r="X279" s="62">
        <f>+_xlfn.IFS(BC279="p",0,AL279="Continua",'CM 4600011377 (Producto)'!$H$13,AL279="Batch",VLOOKUP(BD279,'BATCH Total'!$K$2:$M$600,3,FALSE))</f>
        <v>0</v>
      </c>
      <c r="Y279" s="62">
        <f t="shared" si="63"/>
        <v>129.76</v>
      </c>
      <c r="Z279" s="64">
        <f>+IFERROR(IF(BC279="P",0,IF(V279="continua",VLOOKUP(BD279,'KPI Aplicaciones'!$A$9:$H$177,6,FALSE),S279*X279)),0)</f>
        <v>0</v>
      </c>
      <c r="AA279" s="64">
        <f t="shared" si="60"/>
        <v>0</v>
      </c>
      <c r="AB279" s="65">
        <v>43197</v>
      </c>
      <c r="AC279" s="62" t="s">
        <v>608</v>
      </c>
      <c r="AD279" s="65">
        <v>44316</v>
      </c>
      <c r="AE279" s="62" t="s">
        <v>857</v>
      </c>
      <c r="AF279" s="62" t="s">
        <v>609</v>
      </c>
      <c r="AG279" s="62"/>
      <c r="AH279" s="62"/>
      <c r="AI279" s="62"/>
      <c r="AJ279" s="62"/>
      <c r="AK279" s="62" t="str">
        <f>IFERROR(VLOOKUP(I279,'[4]Control Producción'!$B$13:$K$406,10,FALSE),"")</f>
        <v>Cavidad Progresiva</v>
      </c>
      <c r="AL279" s="62" t="str">
        <f t="shared" si="72"/>
        <v>Batch</v>
      </c>
      <c r="AM279" s="62" t="s">
        <v>818</v>
      </c>
      <c r="AN279" s="62" t="s">
        <v>817</v>
      </c>
      <c r="AO279" s="62">
        <f>_xlfn.IFS(L279="Inhibidor de corrosión",T279*Q279/1000,L279="Inhibidor de incrustaciones",T279*Q279/1000,L279="Biocida",T279*Q279/1000,L279="Inhibidor de corrosión/incrustaciones",T279*Q279/1000,L279="Inhibidor de parafinas y asfaltenos",T279*P279/1000,L279="Inhibidor de parafinas",T279*P279/1000,L279="Inhibidor de asfaltenos",T279*P279/1000,L279="Reductor de fricción",T279*P279/1000,L279="Encapsulado",0,L279="Inhibidor de hidratos",VLOOKUP(I279,[4]Intermedia!$B$485:$E$502,4,FALSE),L279="Secuestrante de sulfhídrico",VLOOKUP(I279,[4]Intermedia!$B$485:$E$502,4,FALSE))</f>
        <v>4.3253999999999992</v>
      </c>
      <c r="AP279" s="62">
        <f t="shared" si="64"/>
        <v>64.88</v>
      </c>
      <c r="AQ279" s="62">
        <f t="shared" si="65"/>
        <v>64.88</v>
      </c>
      <c r="AR279" s="62">
        <f t="shared" si="66"/>
        <v>64.88</v>
      </c>
      <c r="AS279" s="66">
        <v>1</v>
      </c>
      <c r="AT279" s="62" cm="1">
        <f t="array" ref="AT279">IFERROR(ROUND(IF(AL279="Continua",AO279*_xlfn.IFS(AS279=100%,1,AS279=20%,5,AS279=50%,2),IF(AL279="Batch",IF(AM279="M",30,IF(AM279="Q",15,7))*AO279)),0),"")</f>
        <v>65</v>
      </c>
      <c r="AU279" s="62">
        <f t="shared" si="67"/>
        <v>65</v>
      </c>
      <c r="AV279" s="62">
        <f t="shared" si="68"/>
        <v>65</v>
      </c>
      <c r="AW279" s="62" t="s">
        <v>819</v>
      </c>
      <c r="AX279" s="62"/>
      <c r="AY279" s="67">
        <f ca="1">IFERROR(TODAY()-VLOOKUP(H279,[4]IDEF!$A$6:$H$1602,8,FALSE),"S/D")</f>
        <v>2088</v>
      </c>
      <c r="AZ279" s="62" t="str">
        <f>IFERROR(VLOOKUP(H279,'[4]Control Producción'!$B$13:$L$406,11,FALSE),"S/C")</f>
        <v>A</v>
      </c>
      <c r="BA279" s="62" t="str">
        <f t="shared" si="69"/>
        <v>SP- 01</v>
      </c>
      <c r="BB279" s="62" t="str">
        <f>IFERROR(VLOOKUP(I279,[4]Referencias!$A$2:$Z$800,26,FALSE),"")</f>
        <v>Señal Picada</v>
      </c>
      <c r="BC279" s="159" t="s">
        <v>1165</v>
      </c>
      <c r="BD279" s="125" t="str">
        <f t="shared" si="59"/>
        <v>SP-325[]aCY51W</v>
      </c>
    </row>
    <row r="280" spans="1:56" ht="15" customHeight="1" x14ac:dyDescent="0.25">
      <c r="A280" s="62" t="s">
        <v>601</v>
      </c>
      <c r="B280" s="63">
        <v>45261</v>
      </c>
      <c r="C280" s="62" t="s">
        <v>602</v>
      </c>
      <c r="D280" s="62" t="s">
        <v>603</v>
      </c>
      <c r="E280" s="62" t="str">
        <f>IFERROR(VLOOKUP(H280,[4]Referencias!$A$2:$F$671,6,FALSE),"")</f>
        <v>SP- 06</v>
      </c>
      <c r="F280" s="62">
        <f>IFERROR(VLOOKUP(I280,[4]Referencias!$A$2:$T$800,20,FALSE),"")</f>
        <v>222052</v>
      </c>
      <c r="G280" s="62" t="s">
        <v>604</v>
      </c>
      <c r="H280" s="62" t="s">
        <v>242</v>
      </c>
      <c r="I280" s="62" t="s">
        <v>242</v>
      </c>
      <c r="J280" s="62"/>
      <c r="K280" s="62" t="s">
        <v>605</v>
      </c>
      <c r="L280" s="62" t="str">
        <f>IFERROR(VLOOKUP(M280,[4]Referencias!$X$2:$Y$139,2,FALSE),"")</f>
        <v>Biocida</v>
      </c>
      <c r="M280" s="62" t="s">
        <v>68</v>
      </c>
      <c r="N280" s="62">
        <f>IFERROR(VLOOKUP(M280,[4]Referencias!$K$2:$L$138,2,FALSE),"")</f>
        <v>50600926</v>
      </c>
      <c r="O280" s="62">
        <f>IFERROR(VLOOKUP(I280,'[4]Control Producción'!$B$13:$L$408,4,FALSE),0)</f>
        <v>8.5</v>
      </c>
      <c r="P280" s="62">
        <f>IFERROR(VLOOKUP(I280,'[4]Control Producción'!$B$13:$L$408,5,FALSE),0)</f>
        <v>0.29799999999999999</v>
      </c>
      <c r="Q280" s="62">
        <f>IFERROR(VLOOKUP(I280,'[4]Control Producción'!$B$13:$L$408,7,FALSE),0)</f>
        <v>8.202</v>
      </c>
      <c r="R280" s="62">
        <f>IFERROR(VLOOKUP(I280,'[4]Control Producción'!$B$13:$L$408,8,FALSE),0)</f>
        <v>10</v>
      </c>
      <c r="S280" s="62">
        <f t="shared" si="61"/>
        <v>20</v>
      </c>
      <c r="T280" s="62">
        <v>70</v>
      </c>
      <c r="U280" s="62" t="s">
        <v>815</v>
      </c>
      <c r="V280" s="62" t="s">
        <v>821</v>
      </c>
      <c r="W280" s="62">
        <f t="shared" si="62"/>
        <v>2</v>
      </c>
      <c r="X280" s="62">
        <f>+_xlfn.IFS(BC280="p",0,AL280="Continua",'CM 4600011377 (Producto)'!$H$13,AL280="Batch",VLOOKUP(BD280,'BATCH Total'!$K$2:$M$600,3,FALSE))</f>
        <v>2</v>
      </c>
      <c r="Y280" s="62">
        <f t="shared" si="63"/>
        <v>40</v>
      </c>
      <c r="Z280" s="64">
        <f>+IFERROR(IF(BC280="P",0,IF(V280="continua",VLOOKUP(BD280,'KPI Aplicaciones'!$A$9:$H$177,6,FALSE),S280*X280)),0)</f>
        <v>40</v>
      </c>
      <c r="AA280" s="64">
        <f t="shared" si="60"/>
        <v>40</v>
      </c>
      <c r="AB280" s="65">
        <v>44390</v>
      </c>
      <c r="AC280" s="62" t="s">
        <v>608</v>
      </c>
      <c r="AD280" s="65">
        <v>44398</v>
      </c>
      <c r="AE280" s="62" t="s">
        <v>858</v>
      </c>
      <c r="AF280" s="62" t="s">
        <v>609</v>
      </c>
      <c r="AG280" s="62"/>
      <c r="AH280" s="62"/>
      <c r="AI280" s="62"/>
      <c r="AJ280" s="62"/>
      <c r="AK280" s="62" t="str">
        <f>IFERROR(VLOOKUP(I280,'[4]Control Producción'!$B$13:$K$406,10,FALSE),"")</f>
        <v>Bombeo Mecánico</v>
      </c>
      <c r="AL280" s="62" t="str">
        <f t="shared" si="72"/>
        <v>Batch</v>
      </c>
      <c r="AM280" s="62" t="s">
        <v>818</v>
      </c>
      <c r="AN280" s="62" t="s">
        <v>817</v>
      </c>
      <c r="AO280" s="62">
        <f>_xlfn.IFS(L280="Inhibidor de corrosión",T280*Q280/1000,L280="Inhibidor de incrustaciones",T280*Q280/1000,L280="Biocida",T280*Q280/1000,L280="Inhibidor de corrosión/incrustaciones",T280*Q280/1000,L280="Inhibidor de parafinas y asfaltenos",T280*P280/1000,L280="Inhibidor de parafinas",T280*P280/1000,L280="Inhibidor de asfaltenos",T280*P280/1000,L280="Reductor de fricción",T280*P280/1000,L280="Encapsulado",0,L280="Inhibidor de hidratos",VLOOKUP(I280,[4]Intermedia!$B$485:$E$502,4,FALSE),L280="Secuestrante de sulfhídrico",VLOOKUP(I280,[4]Intermedia!$B$485:$E$502,4,FALSE))</f>
        <v>0.57413999999999998</v>
      </c>
      <c r="AP280" s="62">
        <f t="shared" si="64"/>
        <v>8.61</v>
      </c>
      <c r="AQ280" s="62">
        <f t="shared" si="65"/>
        <v>20</v>
      </c>
      <c r="AR280" s="62">
        <f t="shared" si="66"/>
        <v>20</v>
      </c>
      <c r="AS280" s="66">
        <v>1</v>
      </c>
      <c r="AT280" s="62" cm="1">
        <f t="array" ref="AT280">IFERROR(ROUND(IF(AL280="Continua",AO280*_xlfn.IFS(AS280=100%,1,AS280=20%,5,AS280=50%,2),IF(AL280="Batch",IF(AM280="M",30,IF(AM280="Q",15,7))*AO280)),0),"")</f>
        <v>9</v>
      </c>
      <c r="AU280" s="62">
        <f t="shared" si="67"/>
        <v>20</v>
      </c>
      <c r="AV280" s="62">
        <f t="shared" si="68"/>
        <v>20</v>
      </c>
      <c r="AW280" s="62" t="s">
        <v>819</v>
      </c>
      <c r="AX280" s="62"/>
      <c r="AY280" s="67">
        <f ca="1">IFERROR(TODAY()-VLOOKUP(H280,[4]IDEF!$A$6:$H$1602,8,FALSE),"S/D")</f>
        <v>2081</v>
      </c>
      <c r="AZ280" s="62" t="str">
        <f>IFERROR(VLOOKUP(H280,'[4]Control Producción'!$B$13:$L$406,11,FALSE),"S/C")</f>
        <v>C</v>
      </c>
      <c r="BA280" s="62" t="str">
        <f t="shared" si="69"/>
        <v>SP- 06</v>
      </c>
      <c r="BB280" s="62" t="str">
        <f>IFERROR(VLOOKUP(I280,[4]Referencias!$A$2:$Z$800,26,FALSE),"")</f>
        <v>Señal Picada</v>
      </c>
      <c r="BC280" s="62"/>
      <c r="BD280" s="125" t="str">
        <f t="shared" si="59"/>
        <v>SP-326aBX960</v>
      </c>
    </row>
    <row r="281" spans="1:56" ht="15" customHeight="1" x14ac:dyDescent="0.25">
      <c r="A281" s="62" t="s">
        <v>601</v>
      </c>
      <c r="B281" s="63">
        <v>45261</v>
      </c>
      <c r="C281" s="62" t="s">
        <v>602</v>
      </c>
      <c r="D281" s="62" t="s">
        <v>603</v>
      </c>
      <c r="E281" s="62" t="str">
        <f>IFERROR(VLOOKUP(H281,[4]Referencias!$A$2:$F$671,6,FALSE),"")</f>
        <v>SP- 01</v>
      </c>
      <c r="F281" s="62">
        <f>IFERROR(VLOOKUP(I281,[4]Referencias!$A$2:$T$800,20,FALSE),"")</f>
        <v>222052</v>
      </c>
      <c r="G281" s="62" t="s">
        <v>604</v>
      </c>
      <c r="H281" s="62" t="s">
        <v>115</v>
      </c>
      <c r="I281" s="62" t="s">
        <v>115</v>
      </c>
      <c r="J281" s="62"/>
      <c r="K281" s="62" t="s">
        <v>605</v>
      </c>
      <c r="L281" s="62" t="str">
        <f>IFERROR(VLOOKUP(M281,[4]Referencias!$X$2:$Y$139,2,FALSE),"")</f>
        <v>Biocida</v>
      </c>
      <c r="M281" s="62" t="s">
        <v>68</v>
      </c>
      <c r="N281" s="62">
        <f>IFERROR(VLOOKUP(M281,[4]Referencias!$K$2:$L$138,2,FALSE),"")</f>
        <v>50600926</v>
      </c>
      <c r="O281" s="62">
        <f>IFERROR(VLOOKUP(I281,'[4]Control Producción'!$B$13:$L$408,4,FALSE),0)</f>
        <v>135.80000000000001</v>
      </c>
      <c r="P281" s="62">
        <f>IFERROR(VLOOKUP(I281,'[4]Control Producción'!$B$13:$L$408,5,FALSE),0)</f>
        <v>1.3580000000000001</v>
      </c>
      <c r="Q281" s="62">
        <f>IFERROR(VLOOKUP(I281,'[4]Control Producción'!$B$13:$L$408,7,FALSE),0)</f>
        <v>134.44200000000001</v>
      </c>
      <c r="R281" s="62">
        <f>IFERROR(VLOOKUP(I281,'[4]Control Producción'!$B$13:$L$408,8,FALSE),0)</f>
        <v>100</v>
      </c>
      <c r="S281" s="62">
        <f t="shared" si="61"/>
        <v>24.2</v>
      </c>
      <c r="T281" s="62">
        <v>6</v>
      </c>
      <c r="U281" s="62" t="s">
        <v>815</v>
      </c>
      <c r="V281" s="62" t="s">
        <v>821</v>
      </c>
      <c r="W281" s="62">
        <f t="shared" si="62"/>
        <v>1</v>
      </c>
      <c r="X281" s="62">
        <f>+_xlfn.IFS(BC281="p",0,AL281="Continua",'CM 4600011377 (Producto)'!$H$13,AL281="Batch",VLOOKUP(BD281,'BATCH Total'!$K$2:$M$600,3,FALSE))</f>
        <v>1</v>
      </c>
      <c r="Y281" s="62">
        <f t="shared" si="63"/>
        <v>24.2</v>
      </c>
      <c r="Z281" s="64">
        <f>+IFERROR(IF(BC281="P",0,IF(V281="continua",VLOOKUP(BD281,'KPI Aplicaciones'!$A$9:$H$177,6,FALSE),S281*X281)),0)</f>
        <v>24.2</v>
      </c>
      <c r="AA281" s="64">
        <f t="shared" si="60"/>
        <v>24.2</v>
      </c>
      <c r="AB281" s="65">
        <v>41038</v>
      </c>
      <c r="AC281" s="62" t="s">
        <v>608</v>
      </c>
      <c r="AD281" s="65">
        <v>44012</v>
      </c>
      <c r="AE281" s="62" t="s">
        <v>613</v>
      </c>
      <c r="AF281" s="62" t="s">
        <v>609</v>
      </c>
      <c r="AG281" s="62"/>
      <c r="AH281" s="62"/>
      <c r="AI281" s="62"/>
      <c r="AJ281" s="62"/>
      <c r="AK281" s="62" t="str">
        <f>IFERROR(VLOOKUP(I281,'[4]Control Producción'!$B$13:$K$406,10,FALSE),"")</f>
        <v>Electro Sumergible</v>
      </c>
      <c r="AL281" s="62" t="str">
        <f t="shared" si="72"/>
        <v>Batch</v>
      </c>
      <c r="AM281" s="62" t="s">
        <v>827</v>
      </c>
      <c r="AN281" s="62" t="s">
        <v>817</v>
      </c>
      <c r="AO281" s="62">
        <f>_xlfn.IFS(L281="Inhibidor de corrosión",T281*Q281/1000,L281="Inhibidor de incrustaciones",T281*Q281/1000,L281="Biocida",T281*Q281/1000,L281="Inhibidor de corrosión/incrustaciones",T281*Q281/1000,L281="Inhibidor de parafinas y asfaltenos",T281*P281/1000,L281="Inhibidor de parafinas",T281*P281/1000,L281="Inhibidor de asfaltenos",T281*P281/1000,L281="Reductor de fricción",T281*P281/1000,L281="Encapsulado",0,L281="Inhibidor de hidratos",VLOOKUP(I281,[4]Intermedia!$B$485:$E$502,4,FALSE),L281="Secuestrante de sulfhídrico",VLOOKUP(I281,[4]Intermedia!$B$485:$E$502,4,FALSE))</f>
        <v>0.80665200000000004</v>
      </c>
      <c r="AP281" s="62">
        <f t="shared" si="64"/>
        <v>24.2</v>
      </c>
      <c r="AQ281" s="62">
        <f t="shared" si="65"/>
        <v>24.2</v>
      </c>
      <c r="AR281" s="62">
        <f t="shared" si="66"/>
        <v>24.2</v>
      </c>
      <c r="AS281" s="66">
        <v>1</v>
      </c>
      <c r="AT281" s="62" cm="1">
        <f t="array" ref="AT281">IFERROR(ROUND(IF(AL281="Continua",AO281*_xlfn.IFS(AS281=100%,1,AS281=20%,5,AS281=50%,2),IF(AL281="Batch",IF(AM281="M",30,IF(AM281="Q",15,7))*AO281)),0),"")</f>
        <v>24</v>
      </c>
      <c r="AU281" s="62">
        <f t="shared" si="67"/>
        <v>24</v>
      </c>
      <c r="AV281" s="62">
        <f t="shared" si="68"/>
        <v>24</v>
      </c>
      <c r="AW281" s="62" t="s">
        <v>819</v>
      </c>
      <c r="AX281" s="62"/>
      <c r="AY281" s="67">
        <f ca="1">IFERROR(TODAY()-VLOOKUP(H281,[4]IDEF!$A$6:$H$1602,8,FALSE),"S/D")</f>
        <v>3215</v>
      </c>
      <c r="AZ281" s="62" t="str">
        <f>IFERROR(VLOOKUP(H281,'[4]Control Producción'!$B$13:$L$406,11,FALSE),"S/C")</f>
        <v>B</v>
      </c>
      <c r="BA281" s="62" t="str">
        <f t="shared" si="69"/>
        <v>SP- 01</v>
      </c>
      <c r="BB281" s="62" t="str">
        <f>IFERROR(VLOOKUP(I281,[4]Referencias!$A$2:$Z$800,26,FALSE),"")</f>
        <v>Señal Picada</v>
      </c>
      <c r="BC281" s="62"/>
      <c r="BD281" s="125" t="str">
        <f t="shared" si="59"/>
        <v>SP-368aBX960</v>
      </c>
    </row>
    <row r="282" spans="1:56" ht="15" customHeight="1" x14ac:dyDescent="0.25">
      <c r="A282" s="62" t="s">
        <v>601</v>
      </c>
      <c r="B282" s="63">
        <v>45261</v>
      </c>
      <c r="C282" s="62" t="s">
        <v>602</v>
      </c>
      <c r="D282" s="62" t="s">
        <v>603</v>
      </c>
      <c r="E282" s="62" t="str">
        <f>IFERROR(VLOOKUP(H282,[4]Referencias!$A$2:$F$671,6,FALSE),"")</f>
        <v>SP- 01</v>
      </c>
      <c r="F282" s="62">
        <f>IFERROR(VLOOKUP(I282,[4]Referencias!$A$2:$T$800,20,FALSE),"")</f>
        <v>222052</v>
      </c>
      <c r="G282" s="62" t="s">
        <v>604</v>
      </c>
      <c r="H282" s="62" t="s">
        <v>96</v>
      </c>
      <c r="I282" s="62" t="s">
        <v>96</v>
      </c>
      <c r="J282" s="62"/>
      <c r="K282" s="62" t="s">
        <v>605</v>
      </c>
      <c r="L282" s="62" t="str">
        <f>IFERROR(VLOOKUP(M282,[4]Referencias!$X$2:$Y$139,2,FALSE),"")</f>
        <v>Inhibidor de corrosión</v>
      </c>
      <c r="M282" s="62" t="s">
        <v>59</v>
      </c>
      <c r="N282" s="62">
        <f>IFERROR(VLOOKUP(M282,[4]Referencias!$K$2:$L$138,2,FALSE),"")</f>
        <v>1000232729</v>
      </c>
      <c r="O282" s="62">
        <f>IFERROR(VLOOKUP(I282,'[4]Control Producción'!$B$13:$L$408,4,FALSE),0)</f>
        <v>48.9</v>
      </c>
      <c r="P282" s="62">
        <f>IFERROR(VLOOKUP(I282,'[4]Control Producción'!$B$13:$L$408,5,FALSE),0)</f>
        <v>2.4940000000000002</v>
      </c>
      <c r="Q282" s="62">
        <f>IFERROR(VLOOKUP(I282,'[4]Control Producción'!$B$13:$L$408,7,FALSE),0)</f>
        <v>46.405999999999999</v>
      </c>
      <c r="R282" s="62">
        <f>IFERROR(VLOOKUP(I282,'[4]Control Producción'!$B$13:$L$408,8,FALSE),0)</f>
        <v>200</v>
      </c>
      <c r="S282" s="62">
        <f t="shared" si="61"/>
        <v>35.729999999999997</v>
      </c>
      <c r="T282" s="62">
        <v>110</v>
      </c>
      <c r="U282" s="62" t="s">
        <v>815</v>
      </c>
      <c r="V282" s="62" t="s">
        <v>821</v>
      </c>
      <c r="W282" s="62">
        <f t="shared" si="62"/>
        <v>4</v>
      </c>
      <c r="X282" s="62">
        <f>+_xlfn.IFS(BC282="p",0,AL282="Continua",'CM 4600011377 (Producto)'!$H$13,AL282="Batch",VLOOKUP(BD282,'BATCH Total'!$K$2:$M$600,3,FALSE))</f>
        <v>4</v>
      </c>
      <c r="Y282" s="62">
        <f t="shared" si="63"/>
        <v>142.91999999999999</v>
      </c>
      <c r="Z282" s="64">
        <f>+IFERROR(IF(BC282="P",0,IF(V282="continua",VLOOKUP(BD282,'KPI Aplicaciones'!$A$9:$H$177,6,FALSE),S282*X282)),0)</f>
        <v>142.91999999999999</v>
      </c>
      <c r="AA282" s="64">
        <f t="shared" si="60"/>
        <v>142.91999999999999</v>
      </c>
      <c r="AB282" s="65">
        <v>43488</v>
      </c>
      <c r="AC282" s="62" t="s">
        <v>608</v>
      </c>
      <c r="AD282" s="65">
        <v>44195</v>
      </c>
      <c r="AE282" s="62" t="s">
        <v>859</v>
      </c>
      <c r="AF282" s="62" t="s">
        <v>609</v>
      </c>
      <c r="AG282" s="62"/>
      <c r="AH282" s="62"/>
      <c r="AI282" s="62"/>
      <c r="AJ282" s="62"/>
      <c r="AK282" s="62" t="str">
        <f>IFERROR(VLOOKUP(I282,'[4]Control Producción'!$B$13:$K$406,10,FALSE),"")</f>
        <v>Bombeo Mecánico</v>
      </c>
      <c r="AL282" s="62" t="str">
        <f t="shared" si="72"/>
        <v>Batch</v>
      </c>
      <c r="AM282" s="62" t="s">
        <v>839</v>
      </c>
      <c r="AN282" s="62" t="s">
        <v>829</v>
      </c>
      <c r="AO282" s="62">
        <f>_xlfn.IFS(L282="Inhibidor de corrosión",T282*Q282/1000,L282="Inhibidor de incrustaciones",T282*Q282/1000,L282="Biocida",T282*Q282/1000,L282="Inhibidor de corrosión/incrustaciones",T282*Q282/1000,L282="Inhibidor de parafinas y asfaltenos",T282*P282/1000,L282="Inhibidor de parafinas",T282*P282/1000,L282="Inhibidor de asfaltenos",T282*P282/1000,L282="Reductor de fricción",T282*P282/1000,L282="Encapsulado",0,L282="Inhibidor de hidratos",VLOOKUP(I282,[4]Intermedia!$B$485:$E$502,4,FALSE),L282="Secuestrante de sulfhídrico",VLOOKUP(I282,[4]Intermedia!$B$485:$E$502,4,FALSE))</f>
        <v>5.10466</v>
      </c>
      <c r="AP282" s="62">
        <f t="shared" si="64"/>
        <v>35.729999999999997</v>
      </c>
      <c r="AQ282" s="62">
        <f t="shared" si="65"/>
        <v>35.729999999999997</v>
      </c>
      <c r="AR282" s="62">
        <f t="shared" si="66"/>
        <v>35.729999999999997</v>
      </c>
      <c r="AS282" s="66">
        <v>1</v>
      </c>
      <c r="AT282" s="62" cm="1">
        <f t="array" ref="AT282">IFERROR(ROUND(IF(AL282="Continua",AO282*_xlfn.IFS(AS282=100%,1,AS282=20%,5,AS282=50%,2),IF(AL282="Batch",IF(AM282="M",30,IF(AM282="Q",15,7))*AO282)),0),"")</f>
        <v>36</v>
      </c>
      <c r="AU282" s="62">
        <f t="shared" si="67"/>
        <v>36</v>
      </c>
      <c r="AV282" s="62">
        <f t="shared" si="68"/>
        <v>36</v>
      </c>
      <c r="AW282" s="62" t="s">
        <v>819</v>
      </c>
      <c r="AX282" s="62"/>
      <c r="AY282" s="67">
        <f ca="1">IFERROR(TODAY()-VLOOKUP(H282,[4]IDEF!$A$6:$H$1602,8,FALSE),"S/D")</f>
        <v>1798</v>
      </c>
      <c r="AZ282" s="62" t="str">
        <f>IFERROR(VLOOKUP(H282,'[4]Control Producción'!$B$13:$L$406,11,FALSE),"S/C")</f>
        <v>A</v>
      </c>
      <c r="BA282" s="62" t="str">
        <f t="shared" si="69"/>
        <v>SP- 01</v>
      </c>
      <c r="BB282" s="62" t="str">
        <f>IFERROR(VLOOKUP(I282,[4]Referencias!$A$2:$Z$800,26,FALSE),"")</f>
        <v>Señal Picada</v>
      </c>
      <c r="BC282" s="62"/>
      <c r="BD282" s="125" t="str">
        <f t="shared" si="59"/>
        <v>SP-388aCY51W</v>
      </c>
    </row>
    <row r="283" spans="1:56" ht="15" customHeight="1" x14ac:dyDescent="0.25">
      <c r="A283" s="62" t="s">
        <v>601</v>
      </c>
      <c r="B283" s="63">
        <v>45261</v>
      </c>
      <c r="C283" s="62" t="s">
        <v>602</v>
      </c>
      <c r="D283" s="62" t="s">
        <v>603</v>
      </c>
      <c r="E283" s="62" t="str">
        <f>IFERROR(VLOOKUP(H283,[4]Referencias!$A$2:$F$671,6,FALSE),"")</f>
        <v>SP- 01</v>
      </c>
      <c r="F283" s="62">
        <f>IFERROR(VLOOKUP(I283,[4]Referencias!$A$2:$T$800,20,FALSE),"")</f>
        <v>222052</v>
      </c>
      <c r="G283" s="62" t="s">
        <v>604</v>
      </c>
      <c r="H283" s="62" t="s">
        <v>96</v>
      </c>
      <c r="I283" s="62" t="s">
        <v>96</v>
      </c>
      <c r="J283" s="62"/>
      <c r="K283" s="62" t="s">
        <v>605</v>
      </c>
      <c r="L283" s="62" t="str">
        <f>IFERROR(VLOOKUP(M283,[4]Referencias!$X$2:$Y$139,2,FALSE),"")</f>
        <v>Biocida</v>
      </c>
      <c r="M283" s="62" t="s">
        <v>68</v>
      </c>
      <c r="N283" s="62">
        <f>IFERROR(VLOOKUP(M283,[4]Referencias!$K$2:$L$138,2,FALSE),"")</f>
        <v>50600926</v>
      </c>
      <c r="O283" s="62">
        <f>IFERROR(VLOOKUP(I283,'[4]Control Producción'!$B$13:$L$408,4,FALSE),0)</f>
        <v>48.9</v>
      </c>
      <c r="P283" s="62">
        <f>IFERROR(VLOOKUP(I283,'[4]Control Producción'!$B$13:$L$408,5,FALSE),0)</f>
        <v>2.4940000000000002</v>
      </c>
      <c r="Q283" s="62">
        <f>IFERROR(VLOOKUP(I283,'[4]Control Producción'!$B$13:$L$408,7,FALSE),0)</f>
        <v>46.405999999999999</v>
      </c>
      <c r="R283" s="62">
        <f>IFERROR(VLOOKUP(I283,'[4]Control Producción'!$B$13:$L$408,8,FALSE),0)</f>
        <v>200</v>
      </c>
      <c r="S283" s="62">
        <f t="shared" si="61"/>
        <v>31.32</v>
      </c>
      <c r="T283" s="62">
        <v>45</v>
      </c>
      <c r="U283" s="62" t="s">
        <v>815</v>
      </c>
      <c r="V283" s="62" t="s">
        <v>821</v>
      </c>
      <c r="W283" s="62">
        <f t="shared" si="62"/>
        <v>2</v>
      </c>
      <c r="X283" s="62">
        <f>+_xlfn.IFS(BC283="p",0,AL283="Continua",'CM 4600011377 (Producto)'!$H$13,AL283="Batch",VLOOKUP(BD283,'BATCH Total'!$K$2:$M$600,3,FALSE))</f>
        <v>2</v>
      </c>
      <c r="Y283" s="62">
        <f t="shared" si="63"/>
        <v>62.64</v>
      </c>
      <c r="Z283" s="64">
        <f>+IFERROR(IF(BC283="P",0,IF(V283="continua",VLOOKUP(BD283,'KPI Aplicaciones'!$A$9:$H$177,6,FALSE),S283*X283)),0)</f>
        <v>62.64</v>
      </c>
      <c r="AA283" s="64">
        <f t="shared" si="60"/>
        <v>62.64</v>
      </c>
      <c r="AB283" s="65">
        <v>43488</v>
      </c>
      <c r="AC283" s="62" t="s">
        <v>608</v>
      </c>
      <c r="AD283" s="65">
        <v>44195</v>
      </c>
      <c r="AE283" s="62" t="s">
        <v>859</v>
      </c>
      <c r="AF283" s="62" t="s">
        <v>609</v>
      </c>
      <c r="AG283" s="62"/>
      <c r="AH283" s="62"/>
      <c r="AI283" s="62"/>
      <c r="AJ283" s="62"/>
      <c r="AK283" s="62" t="str">
        <f>IFERROR(VLOOKUP(I283,'[4]Control Producción'!$B$13:$K$406,10,FALSE),"")</f>
        <v>Bombeo Mecánico</v>
      </c>
      <c r="AL283" s="62" t="str">
        <f t="shared" si="72"/>
        <v>Batch</v>
      </c>
      <c r="AM283" s="62" t="s">
        <v>818</v>
      </c>
      <c r="AN283" s="62" t="s">
        <v>817</v>
      </c>
      <c r="AO283" s="62">
        <f>_xlfn.IFS(L283="Inhibidor de corrosión",T283*Q283/1000,L283="Inhibidor de incrustaciones",T283*Q283/1000,L283="Biocida",T283*Q283/1000,L283="Inhibidor de corrosión/incrustaciones",T283*Q283/1000,L283="Inhibidor de parafinas y asfaltenos",T283*P283/1000,L283="Inhibidor de parafinas",T283*P283/1000,L283="Inhibidor de asfaltenos",T283*P283/1000,L283="Reductor de fricción",T283*P283/1000,L283="Encapsulado",0,L283="Inhibidor de hidratos",VLOOKUP(I283,[4]Intermedia!$B$485:$E$502,4,FALSE),L283="Secuestrante de sulfhídrico",VLOOKUP(I283,[4]Intermedia!$B$485:$E$502,4,FALSE))</f>
        <v>2.0882700000000001</v>
      </c>
      <c r="AP283" s="62">
        <f t="shared" si="64"/>
        <v>31.32</v>
      </c>
      <c r="AQ283" s="62">
        <f t="shared" si="65"/>
        <v>31.32</v>
      </c>
      <c r="AR283" s="62">
        <f t="shared" si="66"/>
        <v>31.32</v>
      </c>
      <c r="AS283" s="66">
        <v>1</v>
      </c>
      <c r="AT283" s="62" cm="1">
        <f t="array" ref="AT283">IFERROR(ROUND(IF(AL283="Continua",AO283*_xlfn.IFS(AS283=100%,1,AS283=20%,5,AS283=50%,2),IF(AL283="Batch",IF(AM283="M",30,IF(AM283="Q",15,7))*AO283)),0),"")</f>
        <v>31</v>
      </c>
      <c r="AU283" s="62">
        <f t="shared" si="67"/>
        <v>31</v>
      </c>
      <c r="AV283" s="62">
        <f t="shared" si="68"/>
        <v>31</v>
      </c>
      <c r="AW283" s="62" t="s">
        <v>819</v>
      </c>
      <c r="AX283" s="62"/>
      <c r="AY283" s="67">
        <f ca="1">IFERROR(TODAY()-VLOOKUP(H283,[4]IDEF!$A$6:$H$1602,8,FALSE),"S/D")</f>
        <v>1798</v>
      </c>
      <c r="AZ283" s="62" t="str">
        <f>IFERROR(VLOOKUP(H283,'[4]Control Producción'!$B$13:$L$406,11,FALSE),"S/C")</f>
        <v>A</v>
      </c>
      <c r="BA283" s="62" t="str">
        <f t="shared" si="69"/>
        <v>SP- 01</v>
      </c>
      <c r="BB283" s="62" t="str">
        <f>IFERROR(VLOOKUP(I283,[4]Referencias!$A$2:$Z$800,26,FALSE),"")</f>
        <v>Señal Picada</v>
      </c>
      <c r="BC283" s="62"/>
      <c r="BD283" s="125" t="str">
        <f t="shared" si="59"/>
        <v>SP-388aBX960</v>
      </c>
    </row>
    <row r="284" spans="1:56" ht="15" customHeight="1" x14ac:dyDescent="0.25">
      <c r="A284" s="62" t="s">
        <v>601</v>
      </c>
      <c r="B284" s="63">
        <v>45261</v>
      </c>
      <c r="C284" s="62" t="s">
        <v>602</v>
      </c>
      <c r="D284" s="62" t="s">
        <v>603</v>
      </c>
      <c r="E284" s="62" t="str">
        <f>IFERROR(VLOOKUP(H284,[4]Referencias!$A$2:$F$671,6,FALSE),"")</f>
        <v>SP- 01</v>
      </c>
      <c r="F284" s="62">
        <f>IFERROR(VLOOKUP(I284,[4]Referencias!$A$2:$T$800,20,FALSE),"")</f>
        <v>222052</v>
      </c>
      <c r="G284" s="62" t="s">
        <v>604</v>
      </c>
      <c r="H284" s="62" t="s">
        <v>97</v>
      </c>
      <c r="I284" s="62" t="s">
        <v>97</v>
      </c>
      <c r="J284" s="62"/>
      <c r="K284" s="62" t="s">
        <v>605</v>
      </c>
      <c r="L284" s="62" t="str">
        <f>IFERROR(VLOOKUP(M284,[4]Referencias!$X$2:$Y$139,2,FALSE),"")</f>
        <v>Inhibidor de corrosión</v>
      </c>
      <c r="M284" s="62" t="s">
        <v>59</v>
      </c>
      <c r="N284" s="62">
        <f>IFERROR(VLOOKUP(M284,[4]Referencias!$K$2:$L$138,2,FALSE),"")</f>
        <v>1000232729</v>
      </c>
      <c r="O284" s="62">
        <f>IFERROR(VLOOKUP(I284,'[4]Control Producción'!$B$13:$L$408,4,FALSE),0)</f>
        <v>12.1</v>
      </c>
      <c r="P284" s="62">
        <f>IFERROR(VLOOKUP(I284,'[4]Control Producción'!$B$13:$L$408,5,FALSE),0)</f>
        <v>1.573</v>
      </c>
      <c r="Q284" s="62">
        <f>IFERROR(VLOOKUP(I284,'[4]Control Producción'!$B$13:$L$408,7,FALSE),0)</f>
        <v>10.526999999999999</v>
      </c>
      <c r="R284" s="62">
        <f>IFERROR(VLOOKUP(I284,'[4]Control Producción'!$B$13:$L$408,8,FALSE),0)</f>
        <v>150</v>
      </c>
      <c r="S284" s="62">
        <f t="shared" si="61"/>
        <v>20</v>
      </c>
      <c r="T284" s="62">
        <v>100</v>
      </c>
      <c r="U284" s="62" t="s">
        <v>815</v>
      </c>
      <c r="V284" s="62" t="s">
        <v>821</v>
      </c>
      <c r="W284" s="62">
        <f t="shared" si="62"/>
        <v>2</v>
      </c>
      <c r="X284" s="62">
        <f>+_xlfn.IFS(BC284="p",0,AL284="Continua",'CM 4600011377 (Producto)'!$H$13,AL284="Batch",VLOOKUP(BD284,'BATCH Total'!$K$2:$M$600,3,FALSE))</f>
        <v>2</v>
      </c>
      <c r="Y284" s="62">
        <f t="shared" si="63"/>
        <v>40</v>
      </c>
      <c r="Z284" s="64">
        <f>+IFERROR(IF(BC284="P",0,IF(V284="continua",VLOOKUP(BD284,'KPI Aplicaciones'!$A$9:$H$177,6,FALSE),S284*X284)),0)</f>
        <v>40</v>
      </c>
      <c r="AA284" s="64">
        <f t="shared" si="60"/>
        <v>40</v>
      </c>
      <c r="AB284" s="65">
        <v>42282</v>
      </c>
      <c r="AC284" s="62" t="s">
        <v>608</v>
      </c>
      <c r="AD284" s="65">
        <v>43550</v>
      </c>
      <c r="AE284" s="62" t="s">
        <v>860</v>
      </c>
      <c r="AF284" s="62" t="s">
        <v>609</v>
      </c>
      <c r="AG284" s="62"/>
      <c r="AH284" s="62"/>
      <c r="AI284" s="62"/>
      <c r="AJ284" s="62"/>
      <c r="AK284" s="62" t="str">
        <f>IFERROR(VLOOKUP(I284,'[4]Control Producción'!$B$13:$K$406,10,FALSE),"")</f>
        <v>Cavidad Progresiva</v>
      </c>
      <c r="AL284" s="62" t="str">
        <f t="shared" si="72"/>
        <v>Batch</v>
      </c>
      <c r="AM284" s="62" t="s">
        <v>818</v>
      </c>
      <c r="AN284" s="62" t="s">
        <v>817</v>
      </c>
      <c r="AO284" s="62">
        <f>_xlfn.IFS(L284="Inhibidor de corrosión",T284*Q284/1000,L284="Inhibidor de incrustaciones",T284*Q284/1000,L284="Biocida",T284*Q284/1000,L284="Inhibidor de corrosión/incrustaciones",T284*Q284/1000,L284="Inhibidor de parafinas y asfaltenos",T284*P284/1000,L284="Inhibidor de parafinas",T284*P284/1000,L284="Inhibidor de asfaltenos",T284*P284/1000,L284="Reductor de fricción",T284*P284/1000,L284="Encapsulado",0,L284="Inhibidor de hidratos",VLOOKUP(I284,[4]Intermedia!$B$485:$E$502,4,FALSE),L284="Secuestrante de sulfhídrico",VLOOKUP(I284,[4]Intermedia!$B$485:$E$502,4,FALSE))</f>
        <v>1.0526999999999997</v>
      </c>
      <c r="AP284" s="62">
        <f t="shared" si="64"/>
        <v>15.79</v>
      </c>
      <c r="AQ284" s="62">
        <f t="shared" si="65"/>
        <v>20</v>
      </c>
      <c r="AR284" s="62">
        <f t="shared" si="66"/>
        <v>20</v>
      </c>
      <c r="AS284" s="66">
        <v>1</v>
      </c>
      <c r="AT284" s="62" cm="1">
        <f t="array" ref="AT284">IFERROR(ROUND(IF(AL284="Continua",AO284*_xlfn.IFS(AS284=100%,1,AS284=20%,5,AS284=50%,2),IF(AL284="Batch",IF(AM284="M",30,IF(AM284="Q",15,7))*AO284)),0),"")</f>
        <v>16</v>
      </c>
      <c r="AU284" s="62">
        <f t="shared" si="67"/>
        <v>20</v>
      </c>
      <c r="AV284" s="62">
        <f t="shared" si="68"/>
        <v>20</v>
      </c>
      <c r="AW284" s="62" t="s">
        <v>819</v>
      </c>
      <c r="AX284" s="62"/>
      <c r="AY284" s="67">
        <f ca="1">IFERROR(TODAY()-VLOOKUP(H284,[4]IDEF!$A$6:$H$1602,8,FALSE),"S/D")</f>
        <v>1737</v>
      </c>
      <c r="AZ284" s="62" t="str">
        <f>IFERROR(VLOOKUP(H284,'[4]Control Producción'!$B$13:$L$406,11,FALSE),"S/C")</f>
        <v>B</v>
      </c>
      <c r="BA284" s="62" t="str">
        <f t="shared" si="69"/>
        <v>SP- 01</v>
      </c>
      <c r="BB284" s="62" t="str">
        <f>IFERROR(VLOOKUP(I284,[4]Referencias!$A$2:$Z$800,26,FALSE),"")</f>
        <v>Señal Picada</v>
      </c>
      <c r="BC284" s="62"/>
      <c r="BD284" s="125" t="str">
        <f t="shared" si="59"/>
        <v>SP-462aCY51W</v>
      </c>
    </row>
    <row r="285" spans="1:56" ht="15" customHeight="1" x14ac:dyDescent="0.25">
      <c r="A285" s="62" t="s">
        <v>601</v>
      </c>
      <c r="B285" s="63">
        <v>45261</v>
      </c>
      <c r="C285" s="62" t="s">
        <v>602</v>
      </c>
      <c r="D285" s="62" t="s">
        <v>603</v>
      </c>
      <c r="E285" s="62" t="str">
        <f>IFERROR(VLOOKUP(H285,[4]Referencias!$A$2:$F$671,6,FALSE),"")</f>
        <v>SP-10</v>
      </c>
      <c r="F285" s="62">
        <f>IFERROR(VLOOKUP(I285,[4]Referencias!$A$2:$T$800,20,FALSE),"")</f>
        <v>222052</v>
      </c>
      <c r="G285" s="62" t="s">
        <v>604</v>
      </c>
      <c r="H285" s="62" t="s">
        <v>169</v>
      </c>
      <c r="I285" s="62" t="s">
        <v>169</v>
      </c>
      <c r="J285" s="62"/>
      <c r="K285" s="62" t="s">
        <v>605</v>
      </c>
      <c r="L285" s="62" t="str">
        <f>IFERROR(VLOOKUP(M285,[4]Referencias!$X$2:$Y$139,2,FALSE),"")</f>
        <v>Inhibidor de corrosión</v>
      </c>
      <c r="M285" s="62" t="s">
        <v>59</v>
      </c>
      <c r="N285" s="62">
        <f>IFERROR(VLOOKUP(M285,[4]Referencias!$K$2:$L$138,2,FALSE),"")</f>
        <v>1000232729</v>
      </c>
      <c r="O285" s="62">
        <f>IFERROR(VLOOKUP(I285,'[4]Control Producción'!$B$13:$L$408,4,FALSE),0)</f>
        <v>25.7</v>
      </c>
      <c r="P285" s="62">
        <f>IFERROR(VLOOKUP(I285,'[4]Control Producción'!$B$13:$L$408,5,FALSE),0)</f>
        <v>1.3979999999999999</v>
      </c>
      <c r="Q285" s="62">
        <f>IFERROR(VLOOKUP(I285,'[4]Control Producción'!$B$13:$L$408,7,FALSE),0)</f>
        <v>24.302</v>
      </c>
      <c r="R285" s="62">
        <f>IFERROR(VLOOKUP(I285,'[4]Control Producción'!$B$13:$L$408,8,FALSE),0)</f>
        <v>10</v>
      </c>
      <c r="S285" s="62">
        <f t="shared" si="61"/>
        <v>27.34</v>
      </c>
      <c r="T285" s="62">
        <v>75</v>
      </c>
      <c r="U285" s="62" t="s">
        <v>815</v>
      </c>
      <c r="V285" s="62" t="s">
        <v>821</v>
      </c>
      <c r="W285" s="62">
        <f t="shared" si="62"/>
        <v>2</v>
      </c>
      <c r="X285" s="62">
        <f>+_xlfn.IFS(BC285="p",0,AL285="Continua",'CM 4600011377 (Producto)'!$H$13,AL285="Batch",VLOOKUP(BD285,'BATCH Total'!$K$2:$M$600,3,FALSE))</f>
        <v>2</v>
      </c>
      <c r="Y285" s="62">
        <f t="shared" si="63"/>
        <v>54.68</v>
      </c>
      <c r="Z285" s="64">
        <f>+IFERROR(IF(BC285="P",0,IF(V285="continua",VLOOKUP(BD285,'KPI Aplicaciones'!$A$9:$H$177,6,FALSE),S285*X285)),0)</f>
        <v>54.68</v>
      </c>
      <c r="AA285" s="64">
        <f t="shared" si="60"/>
        <v>54.68</v>
      </c>
      <c r="AB285" s="65">
        <v>42436</v>
      </c>
      <c r="AC285" s="62" t="s">
        <v>608</v>
      </c>
      <c r="AD285" s="65">
        <v>44282</v>
      </c>
      <c r="AE285" s="62" t="s">
        <v>861</v>
      </c>
      <c r="AF285" s="62" t="s">
        <v>609</v>
      </c>
      <c r="AG285" s="62"/>
      <c r="AH285" s="62"/>
      <c r="AI285" s="62"/>
      <c r="AJ285" s="62"/>
      <c r="AK285" s="62" t="str">
        <f>IFERROR(VLOOKUP(I285,'[4]Control Producción'!$B$13:$K$406,10,FALSE),"")</f>
        <v>Bombeo Mecánico</v>
      </c>
      <c r="AL285" s="62" t="str">
        <f t="shared" si="72"/>
        <v>Batch</v>
      </c>
      <c r="AM285" s="62" t="s">
        <v>818</v>
      </c>
      <c r="AN285" s="62" t="s">
        <v>817</v>
      </c>
      <c r="AO285" s="62">
        <f>_xlfn.IFS(L285="Inhibidor de corrosión",T285*Q285/1000,L285="Inhibidor de incrustaciones",T285*Q285/1000,L285="Biocida",T285*Q285/1000,L285="Inhibidor de corrosión/incrustaciones",T285*Q285/1000,L285="Inhibidor de parafinas y asfaltenos",T285*P285/1000,L285="Inhibidor de parafinas",T285*P285/1000,L285="Inhibidor de asfaltenos",T285*P285/1000,L285="Reductor de fricción",T285*P285/1000,L285="Encapsulado",0,L285="Inhibidor de hidratos",VLOOKUP(I285,[4]Intermedia!$B$485:$E$502,4,FALSE),L285="Secuestrante de sulfhídrico",VLOOKUP(I285,[4]Intermedia!$B$485:$E$502,4,FALSE))</f>
        <v>1.8226499999999999</v>
      </c>
      <c r="AP285" s="62">
        <f t="shared" si="64"/>
        <v>27.34</v>
      </c>
      <c r="AQ285" s="62">
        <f t="shared" si="65"/>
        <v>27.34</v>
      </c>
      <c r="AR285" s="62">
        <f t="shared" si="66"/>
        <v>27.34</v>
      </c>
      <c r="AS285" s="66">
        <v>1</v>
      </c>
      <c r="AT285" s="62" cm="1">
        <f t="array" ref="AT285">IFERROR(ROUND(IF(AL285="Continua",AO285*_xlfn.IFS(AS285=100%,1,AS285=20%,5,AS285=50%,2),IF(AL285="Batch",IF(AM285="M",30,IF(AM285="Q",15,7))*AO285)),0),"")</f>
        <v>27</v>
      </c>
      <c r="AU285" s="62">
        <f t="shared" si="67"/>
        <v>27</v>
      </c>
      <c r="AV285" s="62">
        <f t="shared" si="68"/>
        <v>27</v>
      </c>
      <c r="AW285" s="62" t="s">
        <v>819</v>
      </c>
      <c r="AX285" s="62"/>
      <c r="AY285" s="67">
        <f ca="1">IFERROR(TODAY()-VLOOKUP(H285,[4]IDEF!$A$6:$H$1602,8,FALSE),"S/D")</f>
        <v>2901</v>
      </c>
      <c r="AZ285" s="62" t="str">
        <f>IFERROR(VLOOKUP(H285,'[4]Control Producción'!$B$13:$L$406,11,FALSE),"S/C")</f>
        <v>B</v>
      </c>
      <c r="BA285" s="62" t="str">
        <f t="shared" si="69"/>
        <v>SP-10</v>
      </c>
      <c r="BB285" s="62" t="str">
        <f>IFERROR(VLOOKUP(I285,[4]Referencias!$A$2:$Z$800,26,FALSE),"")</f>
        <v>Señal Picada</v>
      </c>
      <c r="BC285" s="62"/>
      <c r="BD285" s="125" t="str">
        <f t="shared" si="59"/>
        <v>EBS.x-1CY51W</v>
      </c>
    </row>
    <row r="286" spans="1:56" ht="15" customHeight="1" x14ac:dyDescent="0.25">
      <c r="A286" s="62" t="s">
        <v>601</v>
      </c>
      <c r="B286" s="63">
        <v>45261</v>
      </c>
      <c r="C286" s="62" t="s">
        <v>602</v>
      </c>
      <c r="D286" s="62" t="s">
        <v>603</v>
      </c>
      <c r="E286" s="62" t="str">
        <f>IFERROR(VLOOKUP(H286,[4]Referencias!$A$2:$F$671,6,FALSE),"")</f>
        <v>SP-10</v>
      </c>
      <c r="F286" s="62">
        <f>IFERROR(VLOOKUP(I286,[4]Referencias!$A$2:$T$800,20,FALSE),"")</f>
        <v>222052</v>
      </c>
      <c r="G286" s="62" t="s">
        <v>604</v>
      </c>
      <c r="H286" s="62" t="s">
        <v>169</v>
      </c>
      <c r="I286" s="62" t="s">
        <v>169</v>
      </c>
      <c r="J286" s="62"/>
      <c r="K286" s="62" t="s">
        <v>605</v>
      </c>
      <c r="L286" s="62" t="str">
        <f>IFERROR(VLOOKUP(M286,[4]Referencias!$X$2:$Y$139,2,FALSE),"")</f>
        <v>Biocida</v>
      </c>
      <c r="M286" s="62" t="s">
        <v>68</v>
      </c>
      <c r="N286" s="62">
        <f>IFERROR(VLOOKUP(M286,[4]Referencias!$K$2:$L$138,2,FALSE),"")</f>
        <v>50600926</v>
      </c>
      <c r="O286" s="62">
        <f>IFERROR(VLOOKUP(I286,'[4]Control Producción'!$B$13:$L$408,4,FALSE),0)</f>
        <v>25.7</v>
      </c>
      <c r="P286" s="62">
        <f>IFERROR(VLOOKUP(I286,'[4]Control Producción'!$B$13:$L$408,5,FALSE),0)</f>
        <v>1.3979999999999999</v>
      </c>
      <c r="Q286" s="62">
        <f>IFERROR(VLOOKUP(I286,'[4]Control Producción'!$B$13:$L$408,7,FALSE),0)</f>
        <v>24.302</v>
      </c>
      <c r="R286" s="62">
        <f>IFERROR(VLOOKUP(I286,'[4]Control Producción'!$B$13:$L$408,8,FALSE),0)</f>
        <v>10</v>
      </c>
      <c r="S286" s="62">
        <f t="shared" si="61"/>
        <v>21.87</v>
      </c>
      <c r="T286" s="62">
        <v>30</v>
      </c>
      <c r="U286" s="62" t="s">
        <v>815</v>
      </c>
      <c r="V286" s="62" t="s">
        <v>821</v>
      </c>
      <c r="W286" s="62">
        <f t="shared" si="62"/>
        <v>1</v>
      </c>
      <c r="X286" s="62">
        <f>+_xlfn.IFS(BC286="p",0,AL286="Continua",'CM 4600011377 (Producto)'!$H$13,AL286="Batch",VLOOKUP(BD286,'BATCH Total'!$K$2:$M$600,3,FALSE))</f>
        <v>1</v>
      </c>
      <c r="Y286" s="62">
        <f t="shared" si="63"/>
        <v>21.87</v>
      </c>
      <c r="Z286" s="64">
        <f>+IFERROR(IF(BC286="P",0,IF(V286="continua",VLOOKUP(BD286,'KPI Aplicaciones'!$A$9:$H$177,6,FALSE),S286*X286)),0)</f>
        <v>21.87</v>
      </c>
      <c r="AA286" s="64">
        <f t="shared" si="60"/>
        <v>21.87</v>
      </c>
      <c r="AB286" s="65">
        <v>42436</v>
      </c>
      <c r="AC286" s="62" t="s">
        <v>608</v>
      </c>
      <c r="AD286" s="65">
        <v>44282</v>
      </c>
      <c r="AE286" s="62" t="s">
        <v>861</v>
      </c>
      <c r="AF286" s="62" t="s">
        <v>609</v>
      </c>
      <c r="AG286" s="62"/>
      <c r="AH286" s="62"/>
      <c r="AI286" s="62"/>
      <c r="AJ286" s="62"/>
      <c r="AK286" s="62" t="str">
        <f>IFERROR(VLOOKUP(I286,'[4]Control Producción'!$B$13:$K$406,10,FALSE),"")</f>
        <v>Bombeo Mecánico</v>
      </c>
      <c r="AL286" s="62" t="str">
        <f t="shared" si="72"/>
        <v>Batch</v>
      </c>
      <c r="AM286" s="62" t="s">
        <v>827</v>
      </c>
      <c r="AN286" s="62" t="s">
        <v>817</v>
      </c>
      <c r="AO286" s="62">
        <f>_xlfn.IFS(L286="Inhibidor de corrosión",T286*Q286/1000,L286="Inhibidor de incrustaciones",T286*Q286/1000,L286="Biocida",T286*Q286/1000,L286="Inhibidor de corrosión/incrustaciones",T286*Q286/1000,L286="Inhibidor de parafinas y asfaltenos",T286*P286/1000,L286="Inhibidor de parafinas",T286*P286/1000,L286="Inhibidor de asfaltenos",T286*P286/1000,L286="Reductor de fricción",T286*P286/1000,L286="Encapsulado",0,L286="Inhibidor de hidratos",VLOOKUP(I286,[4]Intermedia!$B$485:$E$502,4,FALSE),L286="Secuestrante de sulfhídrico",VLOOKUP(I286,[4]Intermedia!$B$485:$E$502,4,FALSE))</f>
        <v>0.72905999999999993</v>
      </c>
      <c r="AP286" s="62">
        <f t="shared" si="64"/>
        <v>21.87</v>
      </c>
      <c r="AQ286" s="62">
        <f t="shared" si="65"/>
        <v>21.87</v>
      </c>
      <c r="AR286" s="62">
        <f t="shared" si="66"/>
        <v>21.87</v>
      </c>
      <c r="AS286" s="66">
        <v>1</v>
      </c>
      <c r="AT286" s="62" cm="1">
        <f t="array" ref="AT286">IFERROR(ROUND(IF(AL286="Continua",AO286*_xlfn.IFS(AS286=100%,1,AS286=20%,5,AS286=50%,2),IF(AL286="Batch",IF(AM286="M",30,IF(AM286="Q",15,7))*AO286)),0),"")</f>
        <v>22</v>
      </c>
      <c r="AU286" s="62">
        <f t="shared" si="67"/>
        <v>22</v>
      </c>
      <c r="AV286" s="62">
        <f t="shared" si="68"/>
        <v>22</v>
      </c>
      <c r="AW286" s="62" t="s">
        <v>819</v>
      </c>
      <c r="AX286" s="62"/>
      <c r="AY286" s="67">
        <f ca="1">IFERROR(TODAY()-VLOOKUP(H286,[4]IDEF!$A$6:$H$1602,8,FALSE),"S/D")</f>
        <v>2901</v>
      </c>
      <c r="AZ286" s="62" t="str">
        <f>IFERROR(VLOOKUP(H286,'[4]Control Producción'!$B$13:$L$406,11,FALSE),"S/C")</f>
        <v>B</v>
      </c>
      <c r="BA286" s="62" t="str">
        <f t="shared" si="69"/>
        <v>SP-10</v>
      </c>
      <c r="BB286" s="62" t="str">
        <f>IFERROR(VLOOKUP(I286,[4]Referencias!$A$2:$Z$800,26,FALSE),"")</f>
        <v>Señal Picada</v>
      </c>
      <c r="BC286" s="62"/>
      <c r="BD286" s="125" t="str">
        <f t="shared" si="59"/>
        <v>EBS.x-1BX960</v>
      </c>
    </row>
    <row r="287" spans="1:56" ht="15" customHeight="1" x14ac:dyDescent="0.25">
      <c r="A287" s="62" t="s">
        <v>601</v>
      </c>
      <c r="B287" s="63">
        <v>45261</v>
      </c>
      <c r="C287" s="62" t="s">
        <v>602</v>
      </c>
      <c r="D287" s="62" t="s">
        <v>603</v>
      </c>
      <c r="E287" s="62" t="str">
        <f>IFERROR(VLOOKUP(H287,[4]Referencias!$A$2:$F$671,6,FALSE),"")</f>
        <v>SP- 09</v>
      </c>
      <c r="F287" s="62">
        <f>IFERROR(VLOOKUP(I287,[4]Referencias!$A$2:$T$800,20,FALSE),"")</f>
        <v>222052</v>
      </c>
      <c r="G287" s="62" t="s">
        <v>604</v>
      </c>
      <c r="H287" s="62" t="s">
        <v>146</v>
      </c>
      <c r="I287" s="62" t="s">
        <v>146</v>
      </c>
      <c r="J287" s="62"/>
      <c r="K287" s="62" t="s">
        <v>605</v>
      </c>
      <c r="L287" s="62" t="str">
        <f>IFERROR(VLOOKUP(M287,[4]Referencias!$X$2:$Y$139,2,FALSE),"")</f>
        <v>Biocida</v>
      </c>
      <c r="M287" s="62" t="s">
        <v>68</v>
      </c>
      <c r="N287" s="62">
        <f>IFERROR(VLOOKUP(M287,[4]Referencias!$K$2:$L$138,2,FALSE),"")</f>
        <v>50600926</v>
      </c>
      <c r="O287" s="62">
        <f>IFERROR(VLOOKUP(I287,'[4]Control Producción'!$B$13:$L$408,4,FALSE),0)</f>
        <v>50.1</v>
      </c>
      <c r="P287" s="62">
        <f>IFERROR(VLOOKUP(I287,'[4]Control Producción'!$B$13:$L$408,5,FALSE),0)</f>
        <v>2.0840000000000001</v>
      </c>
      <c r="Q287" s="62">
        <f>IFERROR(VLOOKUP(I287,'[4]Control Producción'!$B$13:$L$408,7,FALSE),0)</f>
        <v>48.015999999999998</v>
      </c>
      <c r="R287" s="62">
        <f>IFERROR(VLOOKUP(I287,'[4]Control Producción'!$B$13:$L$408,8,FALSE),0)</f>
        <v>100</v>
      </c>
      <c r="S287" s="62">
        <f t="shared" si="61"/>
        <v>25.21</v>
      </c>
      <c r="T287" s="62">
        <v>35</v>
      </c>
      <c r="U287" s="62" t="s">
        <v>815</v>
      </c>
      <c r="V287" s="62" t="s">
        <v>821</v>
      </c>
      <c r="W287" s="62">
        <f t="shared" si="62"/>
        <v>2</v>
      </c>
      <c r="X287" s="62">
        <f>+_xlfn.IFS(BC287="p",0,AL287="Continua",'CM 4600011377 (Producto)'!$H$13,AL287="Batch",VLOOKUP(BD287,'BATCH Total'!$K$2:$M$600,3,FALSE))</f>
        <v>2</v>
      </c>
      <c r="Y287" s="62">
        <f t="shared" si="63"/>
        <v>50.42</v>
      </c>
      <c r="Z287" s="64">
        <f>+IFERROR(IF(BC287="P",0,IF(V287="continua",VLOOKUP(BD287,'KPI Aplicaciones'!$A$9:$H$177,6,FALSE),S287*X287)),0)</f>
        <v>50.42</v>
      </c>
      <c r="AA287" s="64">
        <f t="shared" si="60"/>
        <v>50.42</v>
      </c>
      <c r="AB287" s="65">
        <v>42072</v>
      </c>
      <c r="AC287" s="62" t="s">
        <v>608</v>
      </c>
      <c r="AD287" s="65">
        <v>44012</v>
      </c>
      <c r="AE287" s="62" t="s">
        <v>613</v>
      </c>
      <c r="AF287" s="62" t="s">
        <v>609</v>
      </c>
      <c r="AG287" s="62"/>
      <c r="AH287" s="62"/>
      <c r="AI287" s="62"/>
      <c r="AJ287" s="62"/>
      <c r="AK287" s="62" t="str">
        <f>IFERROR(VLOOKUP(I287,'[4]Control Producción'!$B$13:$K$406,10,FALSE),"")</f>
        <v>Electro Sumergible</v>
      </c>
      <c r="AL287" s="62" t="str">
        <f t="shared" si="72"/>
        <v>Batch</v>
      </c>
      <c r="AM287" s="62" t="s">
        <v>818</v>
      </c>
      <c r="AN287" s="62" t="s">
        <v>817</v>
      </c>
      <c r="AO287" s="62">
        <f>_xlfn.IFS(L287="Inhibidor de corrosión",T287*Q287/1000,L287="Inhibidor de incrustaciones",T287*Q287/1000,L287="Biocida",T287*Q287/1000,L287="Inhibidor de corrosión/incrustaciones",T287*Q287/1000,L287="Inhibidor de parafinas y asfaltenos",T287*P287/1000,L287="Inhibidor de parafinas",T287*P287/1000,L287="Inhibidor de asfaltenos",T287*P287/1000,L287="Reductor de fricción",T287*P287/1000,L287="Encapsulado",0,L287="Inhibidor de hidratos",VLOOKUP(I287,[4]Intermedia!$B$485:$E$502,4,FALSE),L287="Secuestrante de sulfhídrico",VLOOKUP(I287,[4]Intermedia!$B$485:$E$502,4,FALSE))</f>
        <v>1.6805600000000001</v>
      </c>
      <c r="AP287" s="62">
        <f t="shared" si="64"/>
        <v>25.21</v>
      </c>
      <c r="AQ287" s="62">
        <f t="shared" si="65"/>
        <v>25.21</v>
      </c>
      <c r="AR287" s="62">
        <f t="shared" si="66"/>
        <v>25.21</v>
      </c>
      <c r="AS287" s="66">
        <v>1</v>
      </c>
      <c r="AT287" s="62" cm="1">
        <f t="array" ref="AT287">IFERROR(ROUND(IF(AL287="Continua",AO287*_xlfn.IFS(AS287=100%,1,AS287=20%,5,AS287=50%,2),IF(AL287="Batch",IF(AM287="M",30,IF(AM287="Q",15,7))*AO287)),0),"")</f>
        <v>25</v>
      </c>
      <c r="AU287" s="62">
        <f t="shared" si="67"/>
        <v>25</v>
      </c>
      <c r="AV287" s="62">
        <f t="shared" si="68"/>
        <v>25</v>
      </c>
      <c r="AW287" s="62" t="s">
        <v>819</v>
      </c>
      <c r="AX287" s="62"/>
      <c r="AY287" s="67">
        <f ca="1">IFERROR(TODAY()-VLOOKUP(H287,[4]IDEF!$A$6:$H$1602,8,FALSE),"S/D")</f>
        <v>1574</v>
      </c>
      <c r="AZ287" s="62" t="str">
        <f>IFERROR(VLOOKUP(H287,'[4]Control Producción'!$B$13:$L$406,11,FALSE),"S/C")</f>
        <v>B</v>
      </c>
      <c r="BA287" s="62" t="str">
        <f t="shared" si="69"/>
        <v>SP- 09</v>
      </c>
      <c r="BB287" s="62" t="str">
        <f>IFERROR(VLOOKUP(I287,[4]Referencias!$A$2:$Z$800,26,FALSE),"")</f>
        <v>Señal Picada</v>
      </c>
      <c r="BC287" s="62"/>
      <c r="BD287" s="125" t="str">
        <f t="shared" si="59"/>
        <v>SP.a-89BX960</v>
      </c>
    </row>
    <row r="288" spans="1:56" ht="15" customHeight="1" x14ac:dyDescent="0.25">
      <c r="A288" s="62" t="s">
        <v>601</v>
      </c>
      <c r="B288" s="63">
        <v>45261</v>
      </c>
      <c r="C288" s="62" t="s">
        <v>602</v>
      </c>
      <c r="D288" s="62" t="s">
        <v>603</v>
      </c>
      <c r="E288" s="62" t="str">
        <f>IFERROR(VLOOKUP(H288,[4]Referencias!$A$2:$F$671,6,FALSE),"")</f>
        <v>SP-10</v>
      </c>
      <c r="F288" s="62">
        <f>IFERROR(VLOOKUP(I288,[4]Referencias!$A$2:$T$800,20,FALSE),"")</f>
        <v>222052</v>
      </c>
      <c r="G288" s="62" t="s">
        <v>604</v>
      </c>
      <c r="H288" s="62" t="s">
        <v>170</v>
      </c>
      <c r="I288" s="62" t="s">
        <v>170</v>
      </c>
      <c r="J288" s="62"/>
      <c r="K288" s="62" t="s">
        <v>605</v>
      </c>
      <c r="L288" s="62" t="str">
        <f>IFERROR(VLOOKUP(M288,[4]Referencias!$X$2:$Y$139,2,FALSE),"")</f>
        <v>Inhibidor de corrosión</v>
      </c>
      <c r="M288" s="62" t="s">
        <v>59</v>
      </c>
      <c r="N288" s="62">
        <f>IFERROR(VLOOKUP(M288,[4]Referencias!$K$2:$L$138,2,FALSE),"")</f>
        <v>1000232729</v>
      </c>
      <c r="O288" s="62">
        <f>IFERROR(VLOOKUP(I288,'[4]Control Producción'!$B$13:$L$408,4,FALSE),0)</f>
        <v>62</v>
      </c>
      <c r="P288" s="62">
        <f>IFERROR(VLOOKUP(I288,'[4]Control Producción'!$B$13:$L$408,5,FALSE),0)</f>
        <v>3.819</v>
      </c>
      <c r="Q288" s="62">
        <f>IFERROR(VLOOKUP(I288,'[4]Control Producción'!$B$13:$L$408,7,FALSE),0)</f>
        <v>58.180999999999997</v>
      </c>
      <c r="R288" s="62">
        <f>IFERROR(VLOOKUP(I288,'[4]Control Producción'!$B$13:$L$408,8,FALSE),0)</f>
        <v>100</v>
      </c>
      <c r="S288" s="62">
        <f t="shared" si="61"/>
        <v>43.64</v>
      </c>
      <c r="T288" s="62">
        <v>50</v>
      </c>
      <c r="U288" s="62" t="s">
        <v>815</v>
      </c>
      <c r="V288" s="62" t="s">
        <v>821</v>
      </c>
      <c r="W288" s="62">
        <f t="shared" si="62"/>
        <v>2</v>
      </c>
      <c r="X288" s="62">
        <f>+_xlfn.IFS(BC288="p",0,AL288="Continua",'CM 4600011377 (Producto)'!$H$13,AL288="Batch",VLOOKUP(BD288,'BATCH Total'!$K$2:$M$600,3,FALSE))</f>
        <v>2</v>
      </c>
      <c r="Y288" s="62">
        <f t="shared" si="63"/>
        <v>87.28</v>
      </c>
      <c r="Z288" s="64">
        <f>+IFERROR(IF(BC288="P",0,IF(V288="continua",VLOOKUP(BD288,'KPI Aplicaciones'!$A$9:$H$177,6,FALSE),S288*X288)),0)</f>
        <v>87.28</v>
      </c>
      <c r="AA288" s="64">
        <f t="shared" si="60"/>
        <v>87.28</v>
      </c>
      <c r="AB288" s="65">
        <v>43343</v>
      </c>
      <c r="AC288" s="62" t="s">
        <v>608</v>
      </c>
      <c r="AD288" s="65">
        <v>44656</v>
      </c>
      <c r="AE288" s="62" t="s">
        <v>862</v>
      </c>
      <c r="AF288" s="62" t="s">
        <v>609</v>
      </c>
      <c r="AG288" s="62"/>
      <c r="AH288" s="62"/>
      <c r="AI288" s="62"/>
      <c r="AJ288" s="62"/>
      <c r="AK288" s="62" t="str">
        <f>IFERROR(VLOOKUP(I288,'[4]Control Producción'!$B$13:$K$406,10,FALSE),"")</f>
        <v>Cavidad Progresiva</v>
      </c>
      <c r="AL288" s="62" t="str">
        <f t="shared" si="72"/>
        <v>Batch</v>
      </c>
      <c r="AM288" s="62" t="s">
        <v>818</v>
      </c>
      <c r="AN288" s="62" t="s">
        <v>817</v>
      </c>
      <c r="AO288" s="62">
        <f>_xlfn.IFS(L288="Inhibidor de corrosión",T288*Q288/1000,L288="Inhibidor de incrustaciones",T288*Q288/1000,L288="Biocida",T288*Q288/1000,L288="Inhibidor de corrosión/incrustaciones",T288*Q288/1000,L288="Inhibidor de parafinas y asfaltenos",T288*P288/1000,L288="Inhibidor de parafinas",T288*P288/1000,L288="Inhibidor de asfaltenos",T288*P288/1000,L288="Reductor de fricción",T288*P288/1000,L288="Encapsulado",0,L288="Inhibidor de hidratos",VLOOKUP(I288,[4]Intermedia!$B$485:$E$502,4,FALSE),L288="Secuestrante de sulfhídrico",VLOOKUP(I288,[4]Intermedia!$B$485:$E$502,4,FALSE))</f>
        <v>2.9090499999999997</v>
      </c>
      <c r="AP288" s="62">
        <f t="shared" si="64"/>
        <v>43.64</v>
      </c>
      <c r="AQ288" s="62">
        <f t="shared" si="65"/>
        <v>43.64</v>
      </c>
      <c r="AR288" s="62">
        <f t="shared" si="66"/>
        <v>43.64</v>
      </c>
      <c r="AS288" s="66">
        <v>1</v>
      </c>
      <c r="AT288" s="62" cm="1">
        <f t="array" ref="AT288">IFERROR(ROUND(IF(AL288="Continua",AO288*_xlfn.IFS(AS288=100%,1,AS288=20%,5,AS288=50%,2),IF(AL288="Batch",IF(AM288="M",30,IF(AM288="Q",15,7))*AO288)),0),"")</f>
        <v>44</v>
      </c>
      <c r="AU288" s="62">
        <f t="shared" si="67"/>
        <v>44</v>
      </c>
      <c r="AV288" s="62">
        <f t="shared" si="68"/>
        <v>44</v>
      </c>
      <c r="AW288" s="62" t="s">
        <v>819</v>
      </c>
      <c r="AX288" s="62"/>
      <c r="AY288" s="67">
        <f ca="1">IFERROR(TODAY()-VLOOKUP(H288,[4]IDEF!$A$6:$H$1602,8,FALSE),"S/D")</f>
        <v>1941</v>
      </c>
      <c r="AZ288" s="62" t="str">
        <f>IFERROR(VLOOKUP(H288,'[4]Control Producción'!$B$13:$L$406,11,FALSE),"S/C")</f>
        <v>A</v>
      </c>
      <c r="BA288" s="62" t="str">
        <f t="shared" si="69"/>
        <v>SP-10</v>
      </c>
      <c r="BB288" s="62" t="str">
        <f>IFERROR(VLOOKUP(I288,[4]Referencias!$A$2:$Z$800,26,FALSE),"")</f>
        <v>Señal Picada</v>
      </c>
      <c r="BC288" s="62"/>
      <c r="BD288" s="125" t="str">
        <f t="shared" si="59"/>
        <v>SP-407aCY51W</v>
      </c>
    </row>
    <row r="289" spans="1:56" ht="15" customHeight="1" x14ac:dyDescent="0.25">
      <c r="A289" s="62" t="s">
        <v>601</v>
      </c>
      <c r="B289" s="63">
        <v>45261</v>
      </c>
      <c r="C289" s="62" t="s">
        <v>602</v>
      </c>
      <c r="D289" s="62" t="s">
        <v>603</v>
      </c>
      <c r="E289" s="62" t="str">
        <f>IFERROR(VLOOKUP(H289,[4]Referencias!$A$2:$F$671,6,FALSE),"")</f>
        <v>SP-10</v>
      </c>
      <c r="F289" s="62">
        <f>IFERROR(VLOOKUP(I289,[4]Referencias!$A$2:$T$800,20,FALSE),"")</f>
        <v>222052</v>
      </c>
      <c r="G289" s="62" t="s">
        <v>604</v>
      </c>
      <c r="H289" s="62" t="s">
        <v>170</v>
      </c>
      <c r="I289" s="62" t="s">
        <v>170</v>
      </c>
      <c r="J289" s="62"/>
      <c r="K289" s="62" t="s">
        <v>605</v>
      </c>
      <c r="L289" s="62" t="str">
        <f>IFERROR(VLOOKUP(M289,[4]Referencias!$X$2:$Y$139,2,FALSE),"")</f>
        <v>Biocida</v>
      </c>
      <c r="M289" s="62" t="s">
        <v>68</v>
      </c>
      <c r="N289" s="62">
        <f>IFERROR(VLOOKUP(M289,[4]Referencias!$K$2:$L$138,2,FALSE),"")</f>
        <v>50600926</v>
      </c>
      <c r="O289" s="62">
        <f>IFERROR(VLOOKUP(I289,'[4]Control Producción'!$B$13:$L$408,4,FALSE),0)</f>
        <v>62</v>
      </c>
      <c r="P289" s="62">
        <f>IFERROR(VLOOKUP(I289,'[4]Control Producción'!$B$13:$L$408,5,FALSE),0)</f>
        <v>3.819</v>
      </c>
      <c r="Q289" s="62">
        <f>IFERROR(VLOOKUP(I289,'[4]Control Producción'!$B$13:$L$408,7,FALSE),0)</f>
        <v>58.180999999999997</v>
      </c>
      <c r="R289" s="62">
        <f>IFERROR(VLOOKUP(I289,'[4]Control Producción'!$B$13:$L$408,8,FALSE),0)</f>
        <v>100</v>
      </c>
      <c r="S289" s="62">
        <f t="shared" si="61"/>
        <v>43.64</v>
      </c>
      <c r="T289" s="62">
        <v>50</v>
      </c>
      <c r="U289" s="62" t="s">
        <v>815</v>
      </c>
      <c r="V289" s="62" t="s">
        <v>821</v>
      </c>
      <c r="W289" s="62">
        <f t="shared" si="62"/>
        <v>2</v>
      </c>
      <c r="X289" s="62">
        <f>+_xlfn.IFS(BC289="p",0,AL289="Continua",'CM 4600011377 (Producto)'!$H$13,AL289="Batch",VLOOKUP(BD289,'BATCH Total'!$K$2:$M$600,3,FALSE))</f>
        <v>2</v>
      </c>
      <c r="Y289" s="62">
        <f t="shared" si="63"/>
        <v>87.28</v>
      </c>
      <c r="Z289" s="64">
        <f>+IFERROR(IF(BC289="P",0,IF(V289="continua",VLOOKUP(BD289,'KPI Aplicaciones'!$A$9:$H$177,6,FALSE),S289*X289)),0)</f>
        <v>87.28</v>
      </c>
      <c r="AA289" s="64">
        <f t="shared" si="60"/>
        <v>87.28</v>
      </c>
      <c r="AB289" s="65">
        <v>42294</v>
      </c>
      <c r="AC289" s="62" t="s">
        <v>608</v>
      </c>
      <c r="AD289" s="65">
        <v>44656</v>
      </c>
      <c r="AE289" s="62" t="s">
        <v>862</v>
      </c>
      <c r="AF289" s="62" t="s">
        <v>609</v>
      </c>
      <c r="AG289" s="62"/>
      <c r="AH289" s="62"/>
      <c r="AI289" s="62"/>
      <c r="AJ289" s="62"/>
      <c r="AK289" s="62" t="str">
        <f>IFERROR(VLOOKUP(I289,'[4]Control Producción'!$B$13:$K$406,10,FALSE),"")</f>
        <v>Cavidad Progresiva</v>
      </c>
      <c r="AL289" s="62" t="str">
        <f t="shared" si="72"/>
        <v>Batch</v>
      </c>
      <c r="AM289" s="62" t="s">
        <v>818</v>
      </c>
      <c r="AN289" s="62" t="s">
        <v>817</v>
      </c>
      <c r="AO289" s="62">
        <f>_xlfn.IFS(L289="Inhibidor de corrosión",T289*Q289/1000,L289="Inhibidor de incrustaciones",T289*Q289/1000,L289="Biocida",T289*Q289/1000,L289="Inhibidor de corrosión/incrustaciones",T289*Q289/1000,L289="Inhibidor de parafinas y asfaltenos",T289*P289/1000,L289="Inhibidor de parafinas",T289*P289/1000,L289="Inhibidor de asfaltenos",T289*P289/1000,L289="Reductor de fricción",T289*P289/1000,L289="Encapsulado",0,L289="Inhibidor de hidratos",VLOOKUP(I289,[4]Intermedia!$B$485:$E$502,4,FALSE),L289="Secuestrante de sulfhídrico",VLOOKUP(I289,[4]Intermedia!$B$485:$E$502,4,FALSE))</f>
        <v>2.9090499999999997</v>
      </c>
      <c r="AP289" s="62">
        <f t="shared" si="64"/>
        <v>43.64</v>
      </c>
      <c r="AQ289" s="62">
        <f t="shared" si="65"/>
        <v>43.64</v>
      </c>
      <c r="AR289" s="62">
        <f t="shared" si="66"/>
        <v>43.64</v>
      </c>
      <c r="AS289" s="66">
        <v>1</v>
      </c>
      <c r="AT289" s="62" cm="1">
        <f t="array" ref="AT289">IFERROR(ROUND(IF(AL289="Continua",AO289*_xlfn.IFS(AS289=100%,1,AS289=20%,5,AS289=50%,2),IF(AL289="Batch",IF(AM289="M",30,IF(AM289="Q",15,7))*AO289)),0),"")</f>
        <v>44</v>
      </c>
      <c r="AU289" s="62">
        <f t="shared" si="67"/>
        <v>44</v>
      </c>
      <c r="AV289" s="62">
        <f t="shared" si="68"/>
        <v>44</v>
      </c>
      <c r="AW289" s="62" t="s">
        <v>819</v>
      </c>
      <c r="AX289" s="62"/>
      <c r="AY289" s="67">
        <f ca="1">IFERROR(TODAY()-VLOOKUP(H289,[4]IDEF!$A$6:$H$1602,8,FALSE),"S/D")</f>
        <v>1941</v>
      </c>
      <c r="AZ289" s="62" t="str">
        <f>IFERROR(VLOOKUP(H289,'[4]Control Producción'!$B$13:$L$406,11,FALSE),"S/C")</f>
        <v>A</v>
      </c>
      <c r="BA289" s="62" t="str">
        <f t="shared" si="69"/>
        <v>SP-10</v>
      </c>
      <c r="BB289" s="62" t="str">
        <f>IFERROR(VLOOKUP(I289,[4]Referencias!$A$2:$Z$800,26,FALSE),"")</f>
        <v>Señal Picada</v>
      </c>
      <c r="BC289" s="62"/>
      <c r="BD289" s="125" t="str">
        <f t="shared" si="59"/>
        <v>SP-407aBX960</v>
      </c>
    </row>
    <row r="290" spans="1:56" ht="15" customHeight="1" x14ac:dyDescent="0.25">
      <c r="A290" s="62" t="s">
        <v>601</v>
      </c>
      <c r="B290" s="63">
        <v>45261</v>
      </c>
      <c r="C290" s="62" t="s">
        <v>602</v>
      </c>
      <c r="D290" s="62" t="s">
        <v>603</v>
      </c>
      <c r="E290" s="62" t="str">
        <f>IFERROR(VLOOKUP(H290,[4]Referencias!$A$2:$F$671,6,FALSE),"")</f>
        <v>SP-10</v>
      </c>
      <c r="F290" s="62">
        <f>IFERROR(VLOOKUP(I290,[4]Referencias!$A$2:$T$800,20,FALSE),"")</f>
        <v>222052</v>
      </c>
      <c r="G290" s="62" t="s">
        <v>604</v>
      </c>
      <c r="H290" s="62" t="s">
        <v>57</v>
      </c>
      <c r="I290" s="62" t="s">
        <v>57</v>
      </c>
      <c r="J290" s="62"/>
      <c r="K290" s="62" t="s">
        <v>605</v>
      </c>
      <c r="L290" s="62" t="str">
        <f>IFERROR(VLOOKUP(M290,[4]Referencias!$X$2:$Y$139,2,FALSE),"")</f>
        <v>Biocida</v>
      </c>
      <c r="M290" s="62" t="s">
        <v>68</v>
      </c>
      <c r="N290" s="62">
        <f>IFERROR(VLOOKUP(M290,[4]Referencias!$K$2:$L$138,2,FALSE),"")</f>
        <v>50600926</v>
      </c>
      <c r="O290" s="62">
        <f>IFERROR(VLOOKUP(I290,'[4]Control Producción'!$B$13:$L$408,4,FALSE),0)</f>
        <v>99.2</v>
      </c>
      <c r="P290" s="62">
        <f>IFERROR(VLOOKUP(I290,'[4]Control Producción'!$B$13:$L$408,5,FALSE),0)</f>
        <v>2.351</v>
      </c>
      <c r="Q290" s="62">
        <f>IFERROR(VLOOKUP(I290,'[4]Control Producción'!$B$13:$L$408,7,FALSE),0)</f>
        <v>96.849000000000004</v>
      </c>
      <c r="R290" s="62">
        <f>IFERROR(VLOOKUP(I290,'[4]Control Producción'!$B$13:$L$408,8,FALSE),0)</f>
        <v>100</v>
      </c>
      <c r="S290" s="62">
        <f t="shared" si="61"/>
        <v>65.37</v>
      </c>
      <c r="T290" s="62">
        <v>45</v>
      </c>
      <c r="U290" s="62" t="s">
        <v>815</v>
      </c>
      <c r="V290" s="62" t="s">
        <v>821</v>
      </c>
      <c r="W290" s="62">
        <f t="shared" si="62"/>
        <v>2</v>
      </c>
      <c r="X290" s="62">
        <f>+_xlfn.IFS(BC290="p",0,AL290="Continua",'CM 4600011377 (Producto)'!$H$13,AL290="Batch",VLOOKUP(BD290,'BATCH Total'!$K$2:$M$600,3,FALSE))</f>
        <v>2</v>
      </c>
      <c r="Y290" s="62">
        <f t="shared" si="63"/>
        <v>130.74</v>
      </c>
      <c r="Z290" s="64">
        <f>+IFERROR(IF(BC290="P",0,IF(V290="continua",VLOOKUP(BD290,'KPI Aplicaciones'!$A$9:$H$177,6,FALSE),S290*X290)),0)</f>
        <v>130.74</v>
      </c>
      <c r="AA290" s="64">
        <f t="shared" si="60"/>
        <v>130.74</v>
      </c>
      <c r="AB290" s="65">
        <v>43311</v>
      </c>
      <c r="AC290" s="62" t="s">
        <v>608</v>
      </c>
      <c r="AD290" s="65">
        <v>44397</v>
      </c>
      <c r="AE290" s="62" t="s">
        <v>863</v>
      </c>
      <c r="AF290" s="62" t="s">
        <v>609</v>
      </c>
      <c r="AG290" s="62"/>
      <c r="AH290" s="62"/>
      <c r="AI290" s="62"/>
      <c r="AJ290" s="62"/>
      <c r="AK290" s="62" t="str">
        <f>IFERROR(VLOOKUP(I290,'[4]Control Producción'!$B$13:$K$406,10,FALSE),"")</f>
        <v>Cavidad Progresiva</v>
      </c>
      <c r="AL290" s="62" t="str">
        <f t="shared" si="72"/>
        <v>Batch</v>
      </c>
      <c r="AM290" s="62" t="s">
        <v>818</v>
      </c>
      <c r="AN290" s="62" t="s">
        <v>829</v>
      </c>
      <c r="AO290" s="62">
        <f>_xlfn.IFS(L290="Inhibidor de corrosión",T290*Q290/1000,L290="Inhibidor de incrustaciones",T290*Q290/1000,L290="Biocida",T290*Q290/1000,L290="Inhibidor de corrosión/incrustaciones",T290*Q290/1000,L290="Inhibidor de parafinas y asfaltenos",T290*P290/1000,L290="Inhibidor de parafinas",T290*P290/1000,L290="Inhibidor de asfaltenos",T290*P290/1000,L290="Reductor de fricción",T290*P290/1000,L290="Encapsulado",0,L290="Inhibidor de hidratos",VLOOKUP(I290,[4]Intermedia!$B$485:$E$502,4,FALSE),L290="Secuestrante de sulfhídrico",VLOOKUP(I290,[4]Intermedia!$B$485:$E$502,4,FALSE))</f>
        <v>4.3582049999999999</v>
      </c>
      <c r="AP290" s="62">
        <f t="shared" si="64"/>
        <v>65.37</v>
      </c>
      <c r="AQ290" s="62">
        <f t="shared" si="65"/>
        <v>65.37</v>
      </c>
      <c r="AR290" s="62">
        <f t="shared" si="66"/>
        <v>65.37</v>
      </c>
      <c r="AS290" s="66">
        <v>1</v>
      </c>
      <c r="AT290" s="62" cm="1">
        <f t="array" ref="AT290">IFERROR(ROUND(IF(AL290="Continua",AO290*_xlfn.IFS(AS290=100%,1,AS290=20%,5,AS290=50%,2),IF(AL290="Batch",IF(AM290="M",30,IF(AM290="Q",15,7))*AO290)),0),"")</f>
        <v>65</v>
      </c>
      <c r="AU290" s="62">
        <f t="shared" si="67"/>
        <v>65</v>
      </c>
      <c r="AV290" s="62">
        <f t="shared" si="68"/>
        <v>65</v>
      </c>
      <c r="AW290" s="62" t="s">
        <v>819</v>
      </c>
      <c r="AX290" s="62"/>
      <c r="AY290" s="67">
        <f ca="1">IFERROR(TODAY()-VLOOKUP(H290,[4]IDEF!$A$6:$H$1602,8,FALSE),"S/D")</f>
        <v>1723</v>
      </c>
      <c r="AZ290" s="62" t="str">
        <f>IFERROR(VLOOKUP(H290,'[4]Control Producción'!$B$13:$L$406,11,FALSE),"S/C")</f>
        <v>A</v>
      </c>
      <c r="BA290" s="62" t="str">
        <f t="shared" si="69"/>
        <v>SP-10</v>
      </c>
      <c r="BB290" s="62" t="str">
        <f>IFERROR(VLOOKUP(I290,[4]Referencias!$A$2:$Z$800,26,FALSE),"")</f>
        <v>Señal Picada</v>
      </c>
      <c r="BC290" s="62"/>
      <c r="BD290" s="125" t="str">
        <f t="shared" si="59"/>
        <v>SP-413aBX960</v>
      </c>
    </row>
    <row r="291" spans="1:56" ht="15" customHeight="1" x14ac:dyDescent="0.25">
      <c r="A291" s="62" t="s">
        <v>601</v>
      </c>
      <c r="B291" s="63">
        <v>45261</v>
      </c>
      <c r="C291" s="62" t="s">
        <v>602</v>
      </c>
      <c r="D291" s="62" t="s">
        <v>603</v>
      </c>
      <c r="E291" s="62" t="str">
        <f>IFERROR(VLOOKUP(H291,[4]Referencias!$A$2:$F$671,6,FALSE),"")</f>
        <v>SP-10</v>
      </c>
      <c r="F291" s="62">
        <f>IFERROR(VLOOKUP(I291,[4]Referencias!$A$2:$T$800,20,FALSE),"")</f>
        <v>222052</v>
      </c>
      <c r="G291" s="62" t="s">
        <v>604</v>
      </c>
      <c r="H291" s="62" t="s">
        <v>57</v>
      </c>
      <c r="I291" s="62" t="s">
        <v>57</v>
      </c>
      <c r="J291" s="62"/>
      <c r="K291" s="62" t="s">
        <v>605</v>
      </c>
      <c r="L291" s="62" t="str">
        <f>IFERROR(VLOOKUP(M291,[4]Referencias!$X$2:$Y$139,2,FALSE),"")</f>
        <v>Inhibidor de corrosión</v>
      </c>
      <c r="M291" s="62" t="s">
        <v>59</v>
      </c>
      <c r="N291" s="62">
        <f>IFERROR(VLOOKUP(M291,[4]Referencias!$K$2:$L$138,2,FALSE),"")</f>
        <v>1000232729</v>
      </c>
      <c r="O291" s="62">
        <f>IFERROR(VLOOKUP(I291,'[4]Control Producción'!$B$13:$L$408,4,FALSE),0)</f>
        <v>99.2</v>
      </c>
      <c r="P291" s="62">
        <f>IFERROR(VLOOKUP(I291,'[4]Control Producción'!$B$13:$L$408,5,FALSE),0)</f>
        <v>2.351</v>
      </c>
      <c r="Q291" s="62">
        <f>IFERROR(VLOOKUP(I291,'[4]Control Producción'!$B$13:$L$408,7,FALSE),0)</f>
        <v>96.849000000000004</v>
      </c>
      <c r="R291" s="62">
        <f>IFERROR(VLOOKUP(I291,'[4]Control Producción'!$B$13:$L$408,8,FALSE),0)</f>
        <v>100</v>
      </c>
      <c r="S291" s="62">
        <f t="shared" si="61"/>
        <v>33.9</v>
      </c>
      <c r="T291" s="62">
        <v>50</v>
      </c>
      <c r="U291" s="62" t="s">
        <v>815</v>
      </c>
      <c r="V291" s="62" t="s">
        <v>821</v>
      </c>
      <c r="W291" s="62">
        <f t="shared" si="62"/>
        <v>4</v>
      </c>
      <c r="X291" s="62">
        <f>+_xlfn.IFS(BC291="p",0,AL291="Continua",'CM 4600011377 (Producto)'!$H$13,AL291="Batch",VLOOKUP(BD291,'BATCH Total'!$K$2:$M$600,3,FALSE))</f>
        <v>4</v>
      </c>
      <c r="Y291" s="62">
        <f t="shared" si="63"/>
        <v>135.6</v>
      </c>
      <c r="Z291" s="64">
        <f>+IFERROR(IF(BC291="P",0,IF(V291="continua",VLOOKUP(BD291,'KPI Aplicaciones'!$A$9:$H$177,6,FALSE),S291*X291)),0)</f>
        <v>135.6</v>
      </c>
      <c r="AA291" s="64">
        <f t="shared" si="60"/>
        <v>135.6</v>
      </c>
      <c r="AB291" s="65">
        <v>42254</v>
      </c>
      <c r="AC291" s="62" t="s">
        <v>608</v>
      </c>
      <c r="AD291" s="65">
        <v>44397</v>
      </c>
      <c r="AE291" s="62" t="s">
        <v>863</v>
      </c>
      <c r="AF291" s="62" t="s">
        <v>609</v>
      </c>
      <c r="AG291" s="62"/>
      <c r="AH291" s="62"/>
      <c r="AI291" s="62"/>
      <c r="AJ291" s="62"/>
      <c r="AK291" s="62" t="str">
        <f>IFERROR(VLOOKUP(I291,'[4]Control Producción'!$B$13:$K$406,10,FALSE),"")</f>
        <v>Cavidad Progresiva</v>
      </c>
      <c r="AL291" s="62" t="str">
        <f t="shared" si="72"/>
        <v>Batch</v>
      </c>
      <c r="AM291" s="62" t="s">
        <v>839</v>
      </c>
      <c r="AN291" s="62" t="s">
        <v>817</v>
      </c>
      <c r="AO291" s="62">
        <f>_xlfn.IFS(L291="Inhibidor de corrosión",T291*Q291/1000,L291="Inhibidor de incrustaciones",T291*Q291/1000,L291="Biocida",T291*Q291/1000,L291="Inhibidor de corrosión/incrustaciones",T291*Q291/1000,L291="Inhibidor de parafinas y asfaltenos",T291*P291/1000,L291="Inhibidor de parafinas",T291*P291/1000,L291="Inhibidor de asfaltenos",T291*P291/1000,L291="Reductor de fricción",T291*P291/1000,L291="Encapsulado",0,L291="Inhibidor de hidratos",VLOOKUP(I291,[4]Intermedia!$B$485:$E$502,4,FALSE),L291="Secuestrante de sulfhídrico",VLOOKUP(I291,[4]Intermedia!$B$485:$E$502,4,FALSE))</f>
        <v>4.8424499999999995</v>
      </c>
      <c r="AP291" s="62">
        <f t="shared" si="64"/>
        <v>33.9</v>
      </c>
      <c r="AQ291" s="62">
        <f t="shared" si="65"/>
        <v>33.9</v>
      </c>
      <c r="AR291" s="62">
        <f t="shared" si="66"/>
        <v>33.9</v>
      </c>
      <c r="AS291" s="66">
        <v>1</v>
      </c>
      <c r="AT291" s="62" cm="1">
        <f t="array" ref="AT291">IFERROR(ROUND(IF(AL291="Continua",AO291*_xlfn.IFS(AS291=100%,1,AS291=20%,5,AS291=50%,2),IF(AL291="Batch",IF(AM291="M",30,IF(AM291="Q",15,7))*AO291)),0),"")</f>
        <v>34</v>
      </c>
      <c r="AU291" s="62">
        <f t="shared" si="67"/>
        <v>34</v>
      </c>
      <c r="AV291" s="62">
        <f t="shared" si="68"/>
        <v>34</v>
      </c>
      <c r="AW291" s="62" t="s">
        <v>819</v>
      </c>
      <c r="AX291" s="62"/>
      <c r="AY291" s="67">
        <f ca="1">IFERROR(TODAY()-VLOOKUP(H291,[4]IDEF!$A$6:$H$1602,8,FALSE),"S/D")</f>
        <v>1723</v>
      </c>
      <c r="AZ291" s="62" t="str">
        <f>IFERROR(VLOOKUP(H291,'[4]Control Producción'!$B$13:$L$406,11,FALSE),"S/C")</f>
        <v>A</v>
      </c>
      <c r="BA291" s="62" t="str">
        <f t="shared" si="69"/>
        <v>SP-10</v>
      </c>
      <c r="BB291" s="62" t="str">
        <f>IFERROR(VLOOKUP(I291,[4]Referencias!$A$2:$Z$800,26,FALSE),"")</f>
        <v>Señal Picada</v>
      </c>
      <c r="BC291" s="62"/>
      <c r="BD291" s="125" t="str">
        <f t="shared" si="59"/>
        <v>SP-413aCY51W</v>
      </c>
    </row>
    <row r="292" spans="1:56" ht="15" customHeight="1" x14ac:dyDescent="0.25">
      <c r="A292" s="62" t="s">
        <v>601</v>
      </c>
      <c r="B292" s="63">
        <v>45261</v>
      </c>
      <c r="C292" s="62" t="s">
        <v>602</v>
      </c>
      <c r="D292" s="62" t="s">
        <v>603</v>
      </c>
      <c r="E292" s="62" t="str">
        <f>IFERROR(VLOOKUP(H292,[4]Referencias!$A$2:$F$671,6,FALSE),"")</f>
        <v>SP-10</v>
      </c>
      <c r="F292" s="62">
        <f>IFERROR(VLOOKUP(I292,[4]Referencias!$A$2:$T$800,20,FALSE),"")</f>
        <v>222052</v>
      </c>
      <c r="G292" s="62" t="s">
        <v>604</v>
      </c>
      <c r="H292" s="62" t="s">
        <v>60</v>
      </c>
      <c r="I292" s="62" t="s">
        <v>60</v>
      </c>
      <c r="J292" s="62"/>
      <c r="K292" s="62" t="s">
        <v>605</v>
      </c>
      <c r="L292" s="62" t="str">
        <f>IFERROR(VLOOKUP(M292,[4]Referencias!$X$2:$Y$139,2,FALSE),"")</f>
        <v>Biocida</v>
      </c>
      <c r="M292" s="62" t="s">
        <v>68</v>
      </c>
      <c r="N292" s="62">
        <f>IFERROR(VLOOKUP(M292,[4]Referencias!$K$2:$L$138,2,FALSE),"")</f>
        <v>50600926</v>
      </c>
      <c r="O292" s="62">
        <f>IFERROR(VLOOKUP(I292,'[4]Control Producción'!$B$13:$L$408,4,FALSE),0)</f>
        <v>64.599999999999994</v>
      </c>
      <c r="P292" s="62">
        <f>IFERROR(VLOOKUP(I292,'[4]Control Producción'!$B$13:$L$408,5,FALSE),0)</f>
        <v>2.649</v>
      </c>
      <c r="Q292" s="62">
        <f>IFERROR(VLOOKUP(I292,'[4]Control Producción'!$B$13:$L$408,7,FALSE),0)</f>
        <v>61.951000000000001</v>
      </c>
      <c r="R292" s="62">
        <f>IFERROR(VLOOKUP(I292,'[4]Control Producción'!$B$13:$L$408,8,FALSE),0)</f>
        <v>100</v>
      </c>
      <c r="S292" s="62">
        <f t="shared" si="61"/>
        <v>46.46</v>
      </c>
      <c r="T292" s="62">
        <v>50</v>
      </c>
      <c r="U292" s="62" t="s">
        <v>815</v>
      </c>
      <c r="V292" s="62" t="s">
        <v>821</v>
      </c>
      <c r="W292" s="62">
        <f t="shared" si="62"/>
        <v>2</v>
      </c>
      <c r="X292" s="62">
        <f>+_xlfn.IFS(BC292="p",0,AL292="Continua",'CM 4600011377 (Producto)'!$H$13,AL292="Batch",VLOOKUP(BD292,'BATCH Total'!$K$2:$M$600,3,FALSE))</f>
        <v>2</v>
      </c>
      <c r="Y292" s="62">
        <f t="shared" si="63"/>
        <v>92.92</v>
      </c>
      <c r="Z292" s="64">
        <f>+IFERROR(IF(BC292="P",0,IF(V292="continua",VLOOKUP(BD292,'KPI Aplicaciones'!$A$9:$H$177,6,FALSE),S292*X292)),0)</f>
        <v>92.92</v>
      </c>
      <c r="AA292" s="64">
        <f t="shared" si="60"/>
        <v>92.92</v>
      </c>
      <c r="AB292" s="65">
        <v>43215</v>
      </c>
      <c r="AC292" s="62" t="s">
        <v>608</v>
      </c>
      <c r="AD292" s="65">
        <v>44102</v>
      </c>
      <c r="AE292" s="62" t="s">
        <v>864</v>
      </c>
      <c r="AF292" s="62" t="s">
        <v>609</v>
      </c>
      <c r="AG292" s="62"/>
      <c r="AH292" s="62"/>
      <c r="AI292" s="62"/>
      <c r="AJ292" s="62"/>
      <c r="AK292" s="62" t="str">
        <f>IFERROR(VLOOKUP(I292,'[4]Control Producción'!$B$13:$K$406,10,FALSE),"")</f>
        <v>Cavidad Progresiva</v>
      </c>
      <c r="AL292" s="62" t="str">
        <f t="shared" si="72"/>
        <v>Batch</v>
      </c>
      <c r="AM292" s="62" t="s">
        <v>818</v>
      </c>
      <c r="AN292" s="62" t="s">
        <v>817</v>
      </c>
      <c r="AO292" s="62">
        <f>_xlfn.IFS(L292="Inhibidor de corrosión",T292*Q292/1000,L292="Inhibidor de incrustaciones",T292*Q292/1000,L292="Biocida",T292*Q292/1000,L292="Inhibidor de corrosión/incrustaciones",T292*Q292/1000,L292="Inhibidor de parafinas y asfaltenos",T292*P292/1000,L292="Inhibidor de parafinas",T292*P292/1000,L292="Inhibidor de asfaltenos",T292*P292/1000,L292="Reductor de fricción",T292*P292/1000,L292="Encapsulado",0,L292="Inhibidor de hidratos",VLOOKUP(I292,[4]Intermedia!$B$485:$E$502,4,FALSE),L292="Secuestrante de sulfhídrico",VLOOKUP(I292,[4]Intermedia!$B$485:$E$502,4,FALSE))</f>
        <v>3.09755</v>
      </c>
      <c r="AP292" s="62">
        <f t="shared" si="64"/>
        <v>46.46</v>
      </c>
      <c r="AQ292" s="62">
        <f t="shared" si="65"/>
        <v>46.46</v>
      </c>
      <c r="AR292" s="62">
        <f t="shared" si="66"/>
        <v>46.46</v>
      </c>
      <c r="AS292" s="66">
        <v>1</v>
      </c>
      <c r="AT292" s="62" cm="1">
        <f t="array" ref="AT292">IFERROR(ROUND(IF(AL292="Continua",AO292*_xlfn.IFS(AS292=100%,1,AS292=20%,5,AS292=50%,2),IF(AL292="Batch",IF(AM292="M",30,IF(AM292="Q",15,7))*AO292)),0),"")</f>
        <v>46</v>
      </c>
      <c r="AU292" s="62">
        <f t="shared" si="67"/>
        <v>46</v>
      </c>
      <c r="AV292" s="62">
        <f t="shared" si="68"/>
        <v>46</v>
      </c>
      <c r="AW292" s="62" t="s">
        <v>819</v>
      </c>
      <c r="AX292" s="62"/>
      <c r="AY292" s="67">
        <f ca="1">IFERROR(TODAY()-VLOOKUP(H292,[4]IDEF!$A$6:$H$1602,8,FALSE),"S/D")</f>
        <v>2079</v>
      </c>
      <c r="AZ292" s="62" t="str">
        <f>IFERROR(VLOOKUP(H292,'[4]Control Producción'!$B$13:$L$406,11,FALSE),"S/C")</f>
        <v>A</v>
      </c>
      <c r="BA292" s="62" t="str">
        <f t="shared" si="69"/>
        <v>SP-10</v>
      </c>
      <c r="BB292" s="62" t="str">
        <f>IFERROR(VLOOKUP(I292,[4]Referencias!$A$2:$Z$800,26,FALSE),"")</f>
        <v>Señal Picada</v>
      </c>
      <c r="BC292" s="62"/>
      <c r="BD292" s="125" t="str">
        <f t="shared" si="59"/>
        <v>SP-453aBX960</v>
      </c>
    </row>
    <row r="293" spans="1:56" ht="15" customHeight="1" x14ac:dyDescent="0.25">
      <c r="A293" s="62" t="s">
        <v>601</v>
      </c>
      <c r="B293" s="63">
        <v>45261</v>
      </c>
      <c r="C293" s="62" t="s">
        <v>602</v>
      </c>
      <c r="D293" s="62" t="s">
        <v>603</v>
      </c>
      <c r="E293" s="62" t="str">
        <f>IFERROR(VLOOKUP(H293,[4]Referencias!$A$2:$F$671,6,FALSE),"")</f>
        <v>SP-10</v>
      </c>
      <c r="F293" s="62">
        <f>IFERROR(VLOOKUP(I293,[4]Referencias!$A$2:$T$800,20,FALSE),"")</f>
        <v>222052</v>
      </c>
      <c r="G293" s="62" t="s">
        <v>604</v>
      </c>
      <c r="H293" s="62" t="s">
        <v>60</v>
      </c>
      <c r="I293" s="62" t="s">
        <v>60</v>
      </c>
      <c r="J293" s="62"/>
      <c r="K293" s="62" t="s">
        <v>605</v>
      </c>
      <c r="L293" s="62" t="str">
        <f>IFERROR(VLOOKUP(M293,[4]Referencias!$X$2:$Y$139,2,FALSE),"")</f>
        <v>Inhibidor de corrosión</v>
      </c>
      <c r="M293" s="62" t="s">
        <v>59</v>
      </c>
      <c r="N293" s="62">
        <f>IFERROR(VLOOKUP(M293,[4]Referencias!$K$2:$L$138,2,FALSE),"")</f>
        <v>1000232729</v>
      </c>
      <c r="O293" s="62">
        <f>IFERROR(VLOOKUP(I293,'[4]Control Producción'!$B$13:$L$408,4,FALSE),0)</f>
        <v>64.599999999999994</v>
      </c>
      <c r="P293" s="62">
        <f>IFERROR(VLOOKUP(I293,'[4]Control Producción'!$B$13:$L$408,5,FALSE),0)</f>
        <v>2.649</v>
      </c>
      <c r="Q293" s="62">
        <f>IFERROR(VLOOKUP(I293,'[4]Control Producción'!$B$13:$L$408,7,FALSE),0)</f>
        <v>61.951000000000001</v>
      </c>
      <c r="R293" s="62">
        <f>IFERROR(VLOOKUP(I293,'[4]Control Producción'!$B$13:$L$408,8,FALSE),0)</f>
        <v>100</v>
      </c>
      <c r="S293" s="62">
        <f t="shared" si="61"/>
        <v>46.46</v>
      </c>
      <c r="T293" s="62">
        <v>50</v>
      </c>
      <c r="U293" s="62" t="s">
        <v>815</v>
      </c>
      <c r="V293" s="62" t="s">
        <v>821</v>
      </c>
      <c r="W293" s="62">
        <f t="shared" si="62"/>
        <v>2</v>
      </c>
      <c r="X293" s="62">
        <f>+_xlfn.IFS(BC293="p",0,AL293="Continua",'CM 4600011377 (Producto)'!$H$13,AL293="Batch",VLOOKUP(BD293,'BATCH Total'!$K$2:$M$600,3,FALSE))</f>
        <v>2</v>
      </c>
      <c r="Y293" s="62">
        <f t="shared" si="63"/>
        <v>92.92</v>
      </c>
      <c r="Z293" s="64">
        <f>+IFERROR(IF(BC293="P",0,IF(V293="continua",VLOOKUP(BD293,'KPI Aplicaciones'!$A$9:$H$177,6,FALSE),S293*X293)),0)</f>
        <v>92.92</v>
      </c>
      <c r="AA293" s="64">
        <f t="shared" si="60"/>
        <v>92.92</v>
      </c>
      <c r="AB293" s="65">
        <v>42095</v>
      </c>
      <c r="AC293" s="62" t="s">
        <v>608</v>
      </c>
      <c r="AD293" s="65">
        <v>44102</v>
      </c>
      <c r="AE293" s="62" t="s">
        <v>864</v>
      </c>
      <c r="AF293" s="62" t="s">
        <v>609</v>
      </c>
      <c r="AG293" s="62"/>
      <c r="AH293" s="62"/>
      <c r="AI293" s="62"/>
      <c r="AJ293" s="62"/>
      <c r="AK293" s="62" t="str">
        <f>IFERROR(VLOOKUP(I293,'[4]Control Producción'!$B$13:$K$406,10,FALSE),"")</f>
        <v>Cavidad Progresiva</v>
      </c>
      <c r="AL293" s="62" t="str">
        <f t="shared" si="72"/>
        <v>Batch</v>
      </c>
      <c r="AM293" s="62" t="s">
        <v>818</v>
      </c>
      <c r="AN293" s="62" t="s">
        <v>817</v>
      </c>
      <c r="AO293" s="62">
        <f>_xlfn.IFS(L293="Inhibidor de corrosión",T293*Q293/1000,L293="Inhibidor de incrustaciones",T293*Q293/1000,L293="Biocida",T293*Q293/1000,L293="Inhibidor de corrosión/incrustaciones",T293*Q293/1000,L293="Inhibidor de parafinas y asfaltenos",T293*P293/1000,L293="Inhibidor de parafinas",T293*P293/1000,L293="Inhibidor de asfaltenos",T293*P293/1000,L293="Reductor de fricción",T293*P293/1000,L293="Encapsulado",0,L293="Inhibidor de hidratos",VLOOKUP(I293,[4]Intermedia!$B$485:$E$502,4,FALSE),L293="Secuestrante de sulfhídrico",VLOOKUP(I293,[4]Intermedia!$B$485:$E$502,4,FALSE))</f>
        <v>3.09755</v>
      </c>
      <c r="AP293" s="62">
        <f t="shared" si="64"/>
        <v>46.46</v>
      </c>
      <c r="AQ293" s="62">
        <f t="shared" si="65"/>
        <v>46.46</v>
      </c>
      <c r="AR293" s="62">
        <f t="shared" si="66"/>
        <v>46.46</v>
      </c>
      <c r="AS293" s="66">
        <v>1</v>
      </c>
      <c r="AT293" s="62" cm="1">
        <f t="array" ref="AT293">IFERROR(ROUND(IF(AL293="Continua",AO293*_xlfn.IFS(AS293=100%,1,AS293=20%,5,AS293=50%,2),IF(AL293="Batch",IF(AM293="M",30,IF(AM293="Q",15,7))*AO293)),0),"")</f>
        <v>46</v>
      </c>
      <c r="AU293" s="62">
        <f t="shared" si="67"/>
        <v>46</v>
      </c>
      <c r="AV293" s="62">
        <f t="shared" si="68"/>
        <v>46</v>
      </c>
      <c r="AW293" s="62" t="s">
        <v>819</v>
      </c>
      <c r="AX293" s="62"/>
      <c r="AY293" s="67">
        <f ca="1">IFERROR(TODAY()-VLOOKUP(H293,[4]IDEF!$A$6:$H$1602,8,FALSE),"S/D")</f>
        <v>2079</v>
      </c>
      <c r="AZ293" s="62" t="str">
        <f>IFERROR(VLOOKUP(H293,'[4]Control Producción'!$B$13:$L$406,11,FALSE),"S/C")</f>
        <v>A</v>
      </c>
      <c r="BA293" s="62" t="str">
        <f t="shared" si="69"/>
        <v>SP-10</v>
      </c>
      <c r="BB293" s="62" t="str">
        <f>IFERROR(VLOOKUP(I293,[4]Referencias!$A$2:$Z$800,26,FALSE),"")</f>
        <v>Señal Picada</v>
      </c>
      <c r="BC293" s="62"/>
      <c r="BD293" s="125" t="str">
        <f t="shared" si="59"/>
        <v>SP-453aCY51W</v>
      </c>
    </row>
    <row r="294" spans="1:56" ht="15" customHeight="1" x14ac:dyDescent="0.25">
      <c r="A294" s="62" t="s">
        <v>601</v>
      </c>
      <c r="B294" s="63">
        <v>45261</v>
      </c>
      <c r="C294" s="62" t="s">
        <v>602</v>
      </c>
      <c r="D294" s="62" t="s">
        <v>603</v>
      </c>
      <c r="E294" s="62" t="str">
        <f>IFERROR(VLOOKUP(H294,[4]Referencias!$A$2:$F$671,6,FALSE),"")</f>
        <v>SP-10</v>
      </c>
      <c r="F294" s="62">
        <f>IFERROR(VLOOKUP(I294,[4]Referencias!$A$2:$T$800,20,FALSE),"")</f>
        <v>222052</v>
      </c>
      <c r="G294" s="62" t="s">
        <v>604</v>
      </c>
      <c r="H294" s="62" t="s">
        <v>171</v>
      </c>
      <c r="I294" s="62" t="s">
        <v>171</v>
      </c>
      <c r="J294" s="62"/>
      <c r="K294" s="62" t="s">
        <v>605</v>
      </c>
      <c r="L294" s="62" t="str">
        <f>IFERROR(VLOOKUP(M294,[4]Referencias!$X$2:$Y$139,2,FALSE),"")</f>
        <v>Inhibidor de corrosión</v>
      </c>
      <c r="M294" s="62" t="s">
        <v>59</v>
      </c>
      <c r="N294" s="62">
        <f>IFERROR(VLOOKUP(M294,[4]Referencias!$K$2:$L$138,2,FALSE),"")</f>
        <v>1000232729</v>
      </c>
      <c r="O294" s="62">
        <f>IFERROR(VLOOKUP(I294,'[4]Control Producción'!$B$13:$L$408,4,FALSE),0)</f>
        <v>18.5</v>
      </c>
      <c r="P294" s="62">
        <f>IFERROR(VLOOKUP(I294,'[4]Control Producción'!$B$13:$L$408,5,FALSE),0)</f>
        <v>0.88800000000000001</v>
      </c>
      <c r="Q294" s="62">
        <f>IFERROR(VLOOKUP(I294,'[4]Control Producción'!$B$13:$L$408,7,FALSE),0)</f>
        <v>17.611999999999998</v>
      </c>
      <c r="R294" s="62">
        <f>IFERROR(VLOOKUP(I294,'[4]Control Producción'!$B$13:$L$408,8,FALSE),0)</f>
        <v>100</v>
      </c>
      <c r="S294" s="62">
        <f t="shared" si="61"/>
        <v>25.89</v>
      </c>
      <c r="T294" s="62">
        <v>49</v>
      </c>
      <c r="U294" s="62" t="s">
        <v>815</v>
      </c>
      <c r="V294" s="62" t="s">
        <v>821</v>
      </c>
      <c r="W294" s="62">
        <f t="shared" si="62"/>
        <v>1</v>
      </c>
      <c r="X294" s="62">
        <f>+_xlfn.IFS(BC294="p",0,AL294="Continua",'CM 4600011377 (Producto)'!$H$13,AL294="Batch",VLOOKUP(BD294,'BATCH Total'!$K$2:$M$600,3,FALSE))</f>
        <v>1</v>
      </c>
      <c r="Y294" s="62">
        <f t="shared" si="63"/>
        <v>25.89</v>
      </c>
      <c r="Z294" s="64">
        <f>+IFERROR(IF(BC294="P",0,IF(V294="continua",VLOOKUP(BD294,'KPI Aplicaciones'!$A$9:$H$177,6,FALSE),S294*X294)),0)</f>
        <v>25.89</v>
      </c>
      <c r="AA294" s="64">
        <f t="shared" si="60"/>
        <v>25.89</v>
      </c>
      <c r="AB294" s="65">
        <v>43104</v>
      </c>
      <c r="AC294" s="62" t="s">
        <v>608</v>
      </c>
      <c r="AD294" s="65">
        <v>44670</v>
      </c>
      <c r="AE294" s="62" t="s">
        <v>693</v>
      </c>
      <c r="AF294" s="62" t="s">
        <v>609</v>
      </c>
      <c r="AG294" s="62"/>
      <c r="AH294" s="62"/>
      <c r="AI294" s="62"/>
      <c r="AJ294" s="62"/>
      <c r="AK294" s="62" t="str">
        <f>IFERROR(VLOOKUP(I294,'[4]Control Producción'!$B$13:$K$406,10,FALSE),"")</f>
        <v>Cavidad Progresiva</v>
      </c>
      <c r="AL294" s="62" t="str">
        <f t="shared" si="72"/>
        <v>Batch</v>
      </c>
      <c r="AM294" s="62" t="s">
        <v>827</v>
      </c>
      <c r="AN294" s="62" t="s">
        <v>817</v>
      </c>
      <c r="AO294" s="62">
        <f>_xlfn.IFS(L294="Inhibidor de corrosión",T294*Q294/1000,L294="Inhibidor de incrustaciones",T294*Q294/1000,L294="Biocida",T294*Q294/1000,L294="Inhibidor de corrosión/incrustaciones",T294*Q294/1000,L294="Inhibidor de parafinas y asfaltenos",T294*P294/1000,L294="Inhibidor de parafinas",T294*P294/1000,L294="Inhibidor de asfaltenos",T294*P294/1000,L294="Reductor de fricción",T294*P294/1000,L294="Encapsulado",0,L294="Inhibidor de hidratos",VLOOKUP(I294,[4]Intermedia!$B$485:$E$502,4,FALSE),L294="Secuestrante de sulfhídrico",VLOOKUP(I294,[4]Intermedia!$B$485:$E$502,4,FALSE))</f>
        <v>0.86298799999999998</v>
      </c>
      <c r="AP294" s="62">
        <f t="shared" si="64"/>
        <v>25.89</v>
      </c>
      <c r="AQ294" s="62">
        <f t="shared" si="65"/>
        <v>25.89</v>
      </c>
      <c r="AR294" s="62">
        <f t="shared" si="66"/>
        <v>25.89</v>
      </c>
      <c r="AS294" s="66">
        <v>1</v>
      </c>
      <c r="AT294" s="62" cm="1">
        <f t="array" ref="AT294">IFERROR(ROUND(IF(AL294="Continua",AO294*_xlfn.IFS(AS294=100%,1,AS294=20%,5,AS294=50%,2),IF(AL294="Batch",IF(AM294="M",30,IF(AM294="Q",15,7))*AO294)),0),"")</f>
        <v>26</v>
      </c>
      <c r="AU294" s="62">
        <f t="shared" si="67"/>
        <v>26</v>
      </c>
      <c r="AV294" s="62">
        <f t="shared" si="68"/>
        <v>26</v>
      </c>
      <c r="AW294" s="62" t="s">
        <v>819</v>
      </c>
      <c r="AX294" s="62"/>
      <c r="AY294" s="67">
        <f ca="1">IFERROR(TODAY()-VLOOKUP(H294,[4]IDEF!$A$6:$H$1602,8,FALSE),"S/D")</f>
        <v>2180</v>
      </c>
      <c r="AZ294" s="62" t="str">
        <f>IFERROR(VLOOKUP(H294,'[4]Control Producción'!$B$13:$L$406,11,FALSE),"S/C")</f>
        <v>C</v>
      </c>
      <c r="BA294" s="62" t="str">
        <f t="shared" si="69"/>
        <v>SP-10</v>
      </c>
      <c r="BB294" s="62" t="str">
        <f>IFERROR(VLOOKUP(I294,[4]Referencias!$A$2:$Z$800,26,FALSE),"")</f>
        <v>Señal Picada</v>
      </c>
      <c r="BC294" s="62"/>
      <c r="BD294" s="125" t="str">
        <f t="shared" si="59"/>
        <v>SP-495aCY51W</v>
      </c>
    </row>
    <row r="295" spans="1:56" ht="15" customHeight="1" x14ac:dyDescent="0.25">
      <c r="A295" s="62" t="s">
        <v>601</v>
      </c>
      <c r="B295" s="63">
        <v>45261</v>
      </c>
      <c r="C295" s="62" t="s">
        <v>602</v>
      </c>
      <c r="D295" s="62" t="s">
        <v>603</v>
      </c>
      <c r="E295" s="62" t="str">
        <f>IFERROR(VLOOKUP(H295,[4]Referencias!$A$2:$F$671,6,FALSE),"")</f>
        <v>SP-10</v>
      </c>
      <c r="F295" s="62">
        <f>IFERROR(VLOOKUP(I295,[4]Referencias!$A$2:$T$800,20,FALSE),"")</f>
        <v>222052</v>
      </c>
      <c r="G295" s="62" t="s">
        <v>604</v>
      </c>
      <c r="H295" s="62" t="s">
        <v>171</v>
      </c>
      <c r="I295" s="62" t="s">
        <v>171</v>
      </c>
      <c r="J295" s="62"/>
      <c r="K295" s="62" t="s">
        <v>605</v>
      </c>
      <c r="L295" s="62" t="str">
        <f>IFERROR(VLOOKUP(M295,[4]Referencias!$X$2:$Y$139,2,FALSE),"")</f>
        <v>Biocida</v>
      </c>
      <c r="M295" s="62" t="s">
        <v>68</v>
      </c>
      <c r="N295" s="62">
        <f>IFERROR(VLOOKUP(M295,[4]Referencias!$K$2:$L$138,2,FALSE),"")</f>
        <v>50600926</v>
      </c>
      <c r="O295" s="62">
        <f>IFERROR(VLOOKUP(I295,'[4]Control Producción'!$B$13:$L$408,4,FALSE),0)</f>
        <v>18.5</v>
      </c>
      <c r="P295" s="62">
        <f>IFERROR(VLOOKUP(I295,'[4]Control Producción'!$B$13:$L$408,5,FALSE),0)</f>
        <v>0.88800000000000001</v>
      </c>
      <c r="Q295" s="62">
        <f>IFERROR(VLOOKUP(I295,'[4]Control Producción'!$B$13:$L$408,7,FALSE),0)</f>
        <v>17.611999999999998</v>
      </c>
      <c r="R295" s="62">
        <f>IFERROR(VLOOKUP(I295,'[4]Control Producción'!$B$13:$L$408,8,FALSE),0)</f>
        <v>100</v>
      </c>
      <c r="S295" s="62">
        <f t="shared" si="61"/>
        <v>20</v>
      </c>
      <c r="T295" s="62">
        <v>36</v>
      </c>
      <c r="U295" s="62" t="s">
        <v>815</v>
      </c>
      <c r="V295" s="62" t="s">
        <v>821</v>
      </c>
      <c r="W295" s="62">
        <f t="shared" si="62"/>
        <v>1</v>
      </c>
      <c r="X295" s="62">
        <f>+_xlfn.IFS(BC295="p",0,AL295="Continua",'CM 4600011377 (Producto)'!$H$13,AL295="Batch",VLOOKUP(BD295,'BATCH Total'!$K$2:$M$600,3,FALSE))</f>
        <v>1</v>
      </c>
      <c r="Y295" s="62">
        <f t="shared" si="63"/>
        <v>20</v>
      </c>
      <c r="Z295" s="64">
        <f>+IFERROR(IF(BC295="P",0,IF(V295="continua",VLOOKUP(BD295,'KPI Aplicaciones'!$A$9:$H$177,6,FALSE),S295*X295)),0)</f>
        <v>20</v>
      </c>
      <c r="AA295" s="64">
        <f t="shared" si="60"/>
        <v>20</v>
      </c>
      <c r="AB295" s="65">
        <v>41650</v>
      </c>
      <c r="AC295" s="62" t="s">
        <v>608</v>
      </c>
      <c r="AD295" s="65">
        <v>44670</v>
      </c>
      <c r="AE295" s="68" t="s">
        <v>693</v>
      </c>
      <c r="AF295" s="62" t="s">
        <v>609</v>
      </c>
      <c r="AG295" s="62"/>
      <c r="AH295" s="62"/>
      <c r="AI295" s="62"/>
      <c r="AJ295" s="62"/>
      <c r="AK295" s="62" t="str">
        <f>IFERROR(VLOOKUP(I295,'[4]Control Producción'!$B$13:$K$406,10,FALSE),"")</f>
        <v>Cavidad Progresiva</v>
      </c>
      <c r="AL295" s="62" t="str">
        <f t="shared" si="72"/>
        <v>Batch</v>
      </c>
      <c r="AM295" s="62" t="s">
        <v>827</v>
      </c>
      <c r="AN295" s="62" t="s">
        <v>817</v>
      </c>
      <c r="AO295" s="62">
        <f>_xlfn.IFS(L295="Inhibidor de corrosión",T295*Q295/1000,L295="Inhibidor de incrustaciones",T295*Q295/1000,L295="Biocida",T295*Q295/1000,L295="Inhibidor de corrosión/incrustaciones",T295*Q295/1000,L295="Inhibidor de parafinas y asfaltenos",T295*P295/1000,L295="Inhibidor de parafinas",T295*P295/1000,L295="Inhibidor de asfaltenos",T295*P295/1000,L295="Reductor de fricción",T295*P295/1000,L295="Encapsulado",0,L295="Inhibidor de hidratos",VLOOKUP(I295,[4]Intermedia!$B$485:$E$502,4,FALSE),L295="Secuestrante de sulfhídrico",VLOOKUP(I295,[4]Intermedia!$B$485:$E$502,4,FALSE))</f>
        <v>0.63403199999999993</v>
      </c>
      <c r="AP295" s="62">
        <f t="shared" si="64"/>
        <v>19.02</v>
      </c>
      <c r="AQ295" s="62">
        <f t="shared" si="65"/>
        <v>20</v>
      </c>
      <c r="AR295" s="62">
        <f t="shared" si="66"/>
        <v>20</v>
      </c>
      <c r="AS295" s="66">
        <v>1</v>
      </c>
      <c r="AT295" s="62" cm="1">
        <f t="array" ref="AT295">IFERROR(ROUND(IF(AL295="Continua",AO295*_xlfn.IFS(AS295=100%,1,AS295=20%,5,AS295=50%,2),IF(AL295="Batch",IF(AM295="M",30,IF(AM295="Q",15,7))*AO295)),0),"")</f>
        <v>19</v>
      </c>
      <c r="AU295" s="62">
        <f t="shared" si="67"/>
        <v>20</v>
      </c>
      <c r="AV295" s="62">
        <f t="shared" si="68"/>
        <v>20</v>
      </c>
      <c r="AW295" s="62" t="s">
        <v>819</v>
      </c>
      <c r="AX295" s="62"/>
      <c r="AY295" s="67">
        <f ca="1">IFERROR(TODAY()-VLOOKUP(H295,[4]IDEF!$A$6:$H$1602,8,FALSE),"S/D")</f>
        <v>2180</v>
      </c>
      <c r="AZ295" s="62" t="str">
        <f>IFERROR(VLOOKUP(H295,'[4]Control Producción'!$B$13:$L$406,11,FALSE),"S/C")</f>
        <v>C</v>
      </c>
      <c r="BA295" s="62" t="str">
        <f t="shared" si="69"/>
        <v>SP-10</v>
      </c>
      <c r="BB295" s="62" t="str">
        <f>IFERROR(VLOOKUP(I295,[4]Referencias!$A$2:$Z$800,26,FALSE),"")</f>
        <v>Señal Picada</v>
      </c>
      <c r="BC295" s="62"/>
      <c r="BD295" s="125" t="str">
        <f t="shared" si="59"/>
        <v>SP-495aBX960</v>
      </c>
    </row>
    <row r="296" spans="1:56" ht="15" customHeight="1" x14ac:dyDescent="0.25">
      <c r="A296" s="62" t="s">
        <v>601</v>
      </c>
      <c r="B296" s="63">
        <v>45261</v>
      </c>
      <c r="C296" s="62" t="s">
        <v>602</v>
      </c>
      <c r="D296" s="62" t="s">
        <v>603</v>
      </c>
      <c r="E296" s="62" t="str">
        <f>IFERROR(VLOOKUP(H296,[4]Referencias!$A$2:$F$671,6,FALSE),"")</f>
        <v>SP-10</v>
      </c>
      <c r="F296" s="62">
        <f>IFERROR(VLOOKUP(I296,[4]Referencias!$A$2:$T$800,20,FALSE),"")</f>
        <v>222052</v>
      </c>
      <c r="G296" s="62" t="s">
        <v>604</v>
      </c>
      <c r="H296" s="62" t="s">
        <v>61</v>
      </c>
      <c r="I296" s="62" t="s">
        <v>61</v>
      </c>
      <c r="J296" s="62"/>
      <c r="K296" s="62" t="s">
        <v>605</v>
      </c>
      <c r="L296" s="62" t="str">
        <f>IFERROR(VLOOKUP(M296,[4]Referencias!$X$2:$Y$139,2,FALSE),"")</f>
        <v>Inhibidor de corrosión</v>
      </c>
      <c r="M296" s="62" t="s">
        <v>59</v>
      </c>
      <c r="N296" s="62">
        <f>IFERROR(VLOOKUP(M296,[4]Referencias!$K$2:$L$138,2,FALSE),"")</f>
        <v>1000232729</v>
      </c>
      <c r="O296" s="62">
        <f>IFERROR(VLOOKUP(I296,'[4]Control Producción'!$B$13:$L$408,4,FALSE),0)</f>
        <v>48.1</v>
      </c>
      <c r="P296" s="62">
        <f>IFERROR(VLOOKUP(I296,'[4]Control Producción'!$B$13:$L$408,5,FALSE),0)</f>
        <v>3.7090000000000001</v>
      </c>
      <c r="Q296" s="62">
        <f>IFERROR(VLOOKUP(I296,'[4]Control Producción'!$B$13:$L$408,7,FALSE),0)</f>
        <v>44.390999999999998</v>
      </c>
      <c r="R296" s="62">
        <f>IFERROR(VLOOKUP(I296,'[4]Control Producción'!$B$13:$L$408,8,FALSE),0)</f>
        <v>100</v>
      </c>
      <c r="S296" s="62">
        <f t="shared" si="61"/>
        <v>53.27</v>
      </c>
      <c r="T296" s="62">
        <v>80</v>
      </c>
      <c r="U296" s="62" t="s">
        <v>815</v>
      </c>
      <c r="V296" s="62" t="s">
        <v>821</v>
      </c>
      <c r="W296" s="62">
        <f t="shared" si="62"/>
        <v>2</v>
      </c>
      <c r="X296" s="62">
        <f>+_xlfn.IFS(BC296="p",0,AL296="Continua",'CM 4600011377 (Producto)'!$H$13,AL296="Batch",VLOOKUP(BD296,'BATCH Total'!$K$2:$M$600,3,FALSE))</f>
        <v>2</v>
      </c>
      <c r="Y296" s="62">
        <f t="shared" si="63"/>
        <v>106.54</v>
      </c>
      <c r="Z296" s="64">
        <f>+IFERROR(IF(BC296="P",0,IF(V296="continua",VLOOKUP(BD296,'KPI Aplicaciones'!$A$9:$H$177,6,FALSE),S296*X296)),0)</f>
        <v>106.54</v>
      </c>
      <c r="AA296" s="64">
        <f t="shared" si="60"/>
        <v>106.54</v>
      </c>
      <c r="AB296" s="65">
        <v>41863</v>
      </c>
      <c r="AC296" s="62" t="s">
        <v>608</v>
      </c>
      <c r="AD296" s="65">
        <v>44046</v>
      </c>
      <c r="AE296" s="68" t="s">
        <v>820</v>
      </c>
      <c r="AF296" s="62" t="s">
        <v>609</v>
      </c>
      <c r="AG296" s="62"/>
      <c r="AH296" s="62"/>
      <c r="AI296" s="62"/>
      <c r="AJ296" s="62"/>
      <c r="AK296" s="62" t="str">
        <f>IFERROR(VLOOKUP(I296,'[4]Control Producción'!$B$13:$K$406,10,FALSE),"")</f>
        <v>Cavidad Progresiva</v>
      </c>
      <c r="AL296" s="62" t="str">
        <f t="shared" si="72"/>
        <v>Batch</v>
      </c>
      <c r="AM296" s="62" t="s">
        <v>818</v>
      </c>
      <c r="AN296" s="62" t="s">
        <v>829</v>
      </c>
      <c r="AO296" s="62">
        <f>_xlfn.IFS(L296="Inhibidor de corrosión",T296*Q296/1000,L296="Inhibidor de incrustaciones",T296*Q296/1000,L296="Biocida",T296*Q296/1000,L296="Inhibidor de corrosión/incrustaciones",T296*Q296/1000,L296="Inhibidor de parafinas y asfaltenos",T296*P296/1000,L296="Inhibidor de parafinas",T296*P296/1000,L296="Inhibidor de asfaltenos",T296*P296/1000,L296="Reductor de fricción",T296*P296/1000,L296="Encapsulado",0,L296="Inhibidor de hidratos",VLOOKUP(I296,[4]Intermedia!$B$485:$E$502,4,FALSE),L296="Secuestrante de sulfhídrico",VLOOKUP(I296,[4]Intermedia!$B$485:$E$502,4,FALSE))</f>
        <v>3.5512799999999998</v>
      </c>
      <c r="AP296" s="62">
        <f t="shared" si="64"/>
        <v>53.27</v>
      </c>
      <c r="AQ296" s="62">
        <f t="shared" si="65"/>
        <v>53.27</v>
      </c>
      <c r="AR296" s="62">
        <f t="shared" si="66"/>
        <v>53.27</v>
      </c>
      <c r="AS296" s="66">
        <v>1</v>
      </c>
      <c r="AT296" s="62" cm="1">
        <f t="array" ref="AT296">IFERROR(ROUND(IF(AL296="Continua",AO296*_xlfn.IFS(AS296=100%,1,AS296=20%,5,AS296=50%,2),IF(AL296="Batch",IF(AM296="M",30,IF(AM296="Q",15,7))*AO296)),0),"")</f>
        <v>53</v>
      </c>
      <c r="AU296" s="62">
        <f t="shared" si="67"/>
        <v>53</v>
      </c>
      <c r="AV296" s="62">
        <f t="shared" si="68"/>
        <v>53</v>
      </c>
      <c r="AW296" s="62" t="s">
        <v>819</v>
      </c>
      <c r="AX296" s="62"/>
      <c r="AY296" s="67">
        <f ca="1">IFERROR(TODAY()-VLOOKUP(H296,[4]IDEF!$A$6:$H$1602,8,FALSE),"S/D")</f>
        <v>1560</v>
      </c>
      <c r="AZ296" s="62" t="str">
        <f>IFERROR(VLOOKUP(H296,'[4]Control Producción'!$B$13:$L$406,11,FALSE),"S/C")</f>
        <v>A</v>
      </c>
      <c r="BA296" s="62" t="str">
        <f t="shared" si="69"/>
        <v>SP-10</v>
      </c>
      <c r="BB296" s="62" t="str">
        <f>IFERROR(VLOOKUP(I296,[4]Referencias!$A$2:$Z$800,26,FALSE),"")</f>
        <v>Señal Picada</v>
      </c>
      <c r="BC296" s="62"/>
      <c r="BD296" s="125" t="str">
        <f t="shared" si="59"/>
        <v>SP-496aCY51W</v>
      </c>
    </row>
    <row r="297" spans="1:56" ht="15" customHeight="1" x14ac:dyDescent="0.25">
      <c r="A297" s="62" t="s">
        <v>601</v>
      </c>
      <c r="B297" s="63">
        <v>45261</v>
      </c>
      <c r="C297" s="62" t="s">
        <v>602</v>
      </c>
      <c r="D297" s="62" t="s">
        <v>603</v>
      </c>
      <c r="E297" s="62" t="str">
        <f>IFERROR(VLOOKUP(H297,[4]Referencias!$A$2:$F$671,6,FALSE),"")</f>
        <v>SP-10</v>
      </c>
      <c r="F297" s="62">
        <f>IFERROR(VLOOKUP(I297,[4]Referencias!$A$2:$T$800,20,FALSE),"")</f>
        <v>222052</v>
      </c>
      <c r="G297" s="62" t="s">
        <v>604</v>
      </c>
      <c r="H297" s="62" t="s">
        <v>61</v>
      </c>
      <c r="I297" s="62" t="s">
        <v>61</v>
      </c>
      <c r="J297" s="62"/>
      <c r="K297" s="62" t="s">
        <v>605</v>
      </c>
      <c r="L297" s="62" t="str">
        <f>IFERROR(VLOOKUP(M297,[4]Referencias!$X$2:$Y$139,2,FALSE),"")</f>
        <v>Biocida</v>
      </c>
      <c r="M297" s="62" t="s">
        <v>68</v>
      </c>
      <c r="N297" s="62">
        <f>IFERROR(VLOOKUP(M297,[4]Referencias!$K$2:$L$138,2,FALSE),"")</f>
        <v>50600926</v>
      </c>
      <c r="O297" s="62">
        <f>IFERROR(VLOOKUP(I297,'[4]Control Producción'!$B$13:$L$408,4,FALSE),0)</f>
        <v>48.1</v>
      </c>
      <c r="P297" s="62">
        <f>IFERROR(VLOOKUP(I297,'[4]Control Producción'!$B$13:$L$408,5,FALSE),0)</f>
        <v>3.7090000000000001</v>
      </c>
      <c r="Q297" s="62">
        <f>IFERROR(VLOOKUP(I297,'[4]Control Producción'!$B$13:$L$408,7,FALSE),0)</f>
        <v>44.390999999999998</v>
      </c>
      <c r="R297" s="62">
        <f>IFERROR(VLOOKUP(I297,'[4]Control Producción'!$B$13:$L$408,8,FALSE),0)</f>
        <v>100</v>
      </c>
      <c r="S297" s="62">
        <f t="shared" si="61"/>
        <v>53.27</v>
      </c>
      <c r="T297" s="62">
        <v>80</v>
      </c>
      <c r="U297" s="62" t="s">
        <v>815</v>
      </c>
      <c r="V297" s="62" t="s">
        <v>821</v>
      </c>
      <c r="W297" s="62">
        <f t="shared" si="62"/>
        <v>2</v>
      </c>
      <c r="X297" s="62">
        <f>+_xlfn.IFS(BC297="p",0,AL297="Continua",'CM 4600011377 (Producto)'!$H$13,AL297="Batch",VLOOKUP(BD297,'BATCH Total'!$K$2:$M$600,3,FALSE))</f>
        <v>2</v>
      </c>
      <c r="Y297" s="62">
        <f t="shared" si="63"/>
        <v>106.54</v>
      </c>
      <c r="Z297" s="64">
        <f>+IFERROR(IF(BC297="P",0,IF(V297="continua",VLOOKUP(BD297,'KPI Aplicaciones'!$A$9:$H$177,6,FALSE),S297*X297)),0)</f>
        <v>106.54</v>
      </c>
      <c r="AA297" s="64">
        <f t="shared" si="60"/>
        <v>106.54</v>
      </c>
      <c r="AB297" s="65">
        <v>44104</v>
      </c>
      <c r="AC297" s="62" t="s">
        <v>608</v>
      </c>
      <c r="AD297" s="65">
        <v>44104</v>
      </c>
      <c r="AE297" s="62" t="s">
        <v>820</v>
      </c>
      <c r="AF297" s="62" t="s">
        <v>609</v>
      </c>
      <c r="AG297" s="62"/>
      <c r="AH297" s="62"/>
      <c r="AI297" s="62"/>
      <c r="AJ297" s="62"/>
      <c r="AK297" s="62" t="str">
        <f>IFERROR(VLOOKUP(I297,'[4]Control Producción'!$B$13:$K$406,10,FALSE),"")</f>
        <v>Cavidad Progresiva</v>
      </c>
      <c r="AL297" s="62" t="str">
        <f t="shared" si="72"/>
        <v>Batch</v>
      </c>
      <c r="AM297" s="62" t="s">
        <v>818</v>
      </c>
      <c r="AN297" s="62" t="s">
        <v>817</v>
      </c>
      <c r="AO297" s="62">
        <f>_xlfn.IFS(L297="Inhibidor de corrosión",T297*Q297/1000,L297="Inhibidor de incrustaciones",T297*Q297/1000,L297="Biocida",T297*Q297/1000,L297="Inhibidor de corrosión/incrustaciones",T297*Q297/1000,L297="Inhibidor de parafinas y asfaltenos",T297*P297/1000,L297="Inhibidor de parafinas",T297*P297/1000,L297="Inhibidor de asfaltenos",T297*P297/1000,L297="Reductor de fricción",T297*P297/1000,L297="Encapsulado",0,L297="Inhibidor de hidratos",VLOOKUP(I297,[4]Intermedia!$B$485:$E$502,4,FALSE),L297="Secuestrante de sulfhídrico",VLOOKUP(I297,[4]Intermedia!$B$485:$E$502,4,FALSE))</f>
        <v>3.5512799999999998</v>
      </c>
      <c r="AP297" s="62">
        <f t="shared" si="64"/>
        <v>53.27</v>
      </c>
      <c r="AQ297" s="62">
        <f t="shared" si="65"/>
        <v>53.27</v>
      </c>
      <c r="AR297" s="62">
        <f t="shared" si="66"/>
        <v>53.27</v>
      </c>
      <c r="AS297" s="66">
        <v>1</v>
      </c>
      <c r="AT297" s="62" cm="1">
        <f t="array" ref="AT297">IFERROR(ROUND(IF(AL297="Continua",AO297*_xlfn.IFS(AS297=100%,1,AS297=20%,5,AS297=50%,2),IF(AL297="Batch",IF(AM297="M",30,IF(AM297="Q",15,7))*AO297)),0),"")</f>
        <v>53</v>
      </c>
      <c r="AU297" s="62">
        <f t="shared" si="67"/>
        <v>53</v>
      </c>
      <c r="AV297" s="62">
        <f t="shared" si="68"/>
        <v>53</v>
      </c>
      <c r="AW297" s="62" t="s">
        <v>819</v>
      </c>
      <c r="AX297" s="62"/>
      <c r="AY297" s="67">
        <f ca="1">IFERROR(TODAY()-VLOOKUP(H297,[4]IDEF!$A$6:$H$1602,8,FALSE),"S/D")</f>
        <v>1560</v>
      </c>
      <c r="AZ297" s="62" t="str">
        <f>IFERROR(VLOOKUP(H297,'[4]Control Producción'!$B$13:$L$406,11,FALSE),"S/C")</f>
        <v>A</v>
      </c>
      <c r="BA297" s="62" t="str">
        <f t="shared" si="69"/>
        <v>SP-10</v>
      </c>
      <c r="BB297" s="62" t="str">
        <f>IFERROR(VLOOKUP(I297,[4]Referencias!$A$2:$Z$800,26,FALSE),"")</f>
        <v>Señal Picada</v>
      </c>
      <c r="BC297" s="62"/>
      <c r="BD297" s="125" t="str">
        <f t="shared" si="59"/>
        <v>SP-496aBX960</v>
      </c>
    </row>
    <row r="298" spans="1:56" ht="15" customHeight="1" x14ac:dyDescent="0.25">
      <c r="A298" s="62" t="s">
        <v>601</v>
      </c>
      <c r="B298" s="63">
        <v>45261</v>
      </c>
      <c r="C298" s="62" t="s">
        <v>602</v>
      </c>
      <c r="D298" s="62" t="s">
        <v>603</v>
      </c>
      <c r="E298" s="62" t="str">
        <f>IFERROR(VLOOKUP(H298,[4]Referencias!$A$2:$F$671,6,FALSE),"")</f>
        <v>SP-10</v>
      </c>
      <c r="F298" s="62">
        <f>IFERROR(VLOOKUP(I298,[4]Referencias!$A$2:$T$800,20,FALSE),"")</f>
        <v>222052</v>
      </c>
      <c r="G298" s="62" t="s">
        <v>604</v>
      </c>
      <c r="H298" s="62" t="s">
        <v>248</v>
      </c>
      <c r="I298" s="62" t="s">
        <v>248</v>
      </c>
      <c r="J298" s="62"/>
      <c r="K298" s="62" t="s">
        <v>605</v>
      </c>
      <c r="L298" s="62" t="str">
        <f>IFERROR(VLOOKUP(M298,[4]Referencias!$X$2:$Y$139,2,FALSE),"")</f>
        <v>Inhibidor de corrosión</v>
      </c>
      <c r="M298" s="62" t="s">
        <v>59</v>
      </c>
      <c r="N298" s="62">
        <f>IFERROR(VLOOKUP(M298,[4]Referencias!$K$2:$L$138,2,FALSE),"")</f>
        <v>1000232729</v>
      </c>
      <c r="O298" s="62">
        <f>IFERROR(VLOOKUP(I298,'[4]Control Producción'!$B$13:$L$408,4,FALSE),0)</f>
        <v>12.4</v>
      </c>
      <c r="P298" s="62">
        <f>IFERROR(VLOOKUP(I298,'[4]Control Producción'!$B$13:$L$408,5,FALSE),0)</f>
        <v>1.831</v>
      </c>
      <c r="Q298" s="62">
        <f>IFERROR(VLOOKUP(I298,'[4]Control Producción'!$B$13:$L$408,7,FALSE),0)</f>
        <v>10.569000000000001</v>
      </c>
      <c r="R298" s="62">
        <f>IFERROR(VLOOKUP(I298,'[4]Control Producción'!$B$13:$L$408,8,FALSE),0)</f>
        <v>100</v>
      </c>
      <c r="S298" s="62">
        <f t="shared" si="61"/>
        <v>29.49</v>
      </c>
      <c r="T298" s="62">
        <v>93</v>
      </c>
      <c r="U298" s="62" t="s">
        <v>815</v>
      </c>
      <c r="V298" s="62" t="s">
        <v>821</v>
      </c>
      <c r="W298" s="62">
        <f t="shared" si="62"/>
        <v>1</v>
      </c>
      <c r="X298" s="62">
        <f>+_xlfn.IFS(BC298="p",0,AL298="Continua",'CM 4600011377 (Producto)'!$H$13,AL298="Batch",VLOOKUP(BD298,'BATCH Total'!$K$2:$M$600,3,FALSE))</f>
        <v>1</v>
      </c>
      <c r="Y298" s="62">
        <f t="shared" si="63"/>
        <v>29.49</v>
      </c>
      <c r="Z298" s="64">
        <f>+IFERROR(IF(BC298="P",0,IF(V298="continua",VLOOKUP(BD298,'KPI Aplicaciones'!$A$9:$H$177,6,FALSE),S298*X298)),0)</f>
        <v>29.49</v>
      </c>
      <c r="AA298" s="64">
        <f t="shared" si="60"/>
        <v>29.49</v>
      </c>
      <c r="AB298" s="65">
        <v>43461</v>
      </c>
      <c r="AC298" s="62" t="s">
        <v>608</v>
      </c>
      <c r="AD298" s="65">
        <v>44938</v>
      </c>
      <c r="AE298" s="62" t="s">
        <v>977</v>
      </c>
      <c r="AF298" s="62"/>
      <c r="AG298" s="62"/>
      <c r="AH298" s="62"/>
      <c r="AI298" s="62"/>
      <c r="AJ298" s="62"/>
      <c r="AK298" s="62" t="str">
        <f>IFERROR(VLOOKUP(I298,'[4]Control Producción'!$B$13:$K$406,10,FALSE),"")</f>
        <v>Cavidad Progresiva</v>
      </c>
      <c r="AL298" s="62" t="str">
        <f t="shared" si="72"/>
        <v>Batch</v>
      </c>
      <c r="AM298" s="62" t="s">
        <v>827</v>
      </c>
      <c r="AN298" s="62" t="s">
        <v>817</v>
      </c>
      <c r="AO298" s="62">
        <f>_xlfn.IFS(L298="Inhibidor de corrosión",T298*Q298/1000,L298="Inhibidor de incrustaciones",T298*Q298/1000,L298="Biocida",T298*Q298/1000,L298="Inhibidor de corrosión/incrustaciones",T298*Q298/1000,L298="Inhibidor de parafinas y asfaltenos",T298*P298/1000,L298="Inhibidor de parafinas",T298*P298/1000,L298="Inhibidor de asfaltenos",T298*P298/1000,L298="Reductor de fricción",T298*P298/1000,L298="Encapsulado",0,L298="Inhibidor de hidratos",VLOOKUP(I298,[4]Intermedia!$B$485:$E$502,4,FALSE),L298="Secuestrante de sulfhídrico",VLOOKUP(I298,[4]Intermedia!$B$485:$E$502,4,FALSE))</f>
        <v>0.98291700000000004</v>
      </c>
      <c r="AP298" s="62">
        <f t="shared" si="64"/>
        <v>29.49</v>
      </c>
      <c r="AQ298" s="62">
        <f t="shared" si="65"/>
        <v>29.49</v>
      </c>
      <c r="AR298" s="62">
        <f t="shared" si="66"/>
        <v>29.49</v>
      </c>
      <c r="AS298" s="66">
        <v>1</v>
      </c>
      <c r="AT298" s="62" cm="1">
        <f t="array" ref="AT298">IFERROR(ROUND(IF(AL298="Continua",AO298*_xlfn.IFS(AS298=100%,1,AS298=20%,5,AS298=50%,2),IF(AL298="Batch",IF(AM298="M",30,IF(AM298="Q",15,7))*AO298)),0),"")</f>
        <v>29</v>
      </c>
      <c r="AU298" s="62">
        <f t="shared" si="67"/>
        <v>29</v>
      </c>
      <c r="AV298" s="62">
        <f t="shared" si="68"/>
        <v>29</v>
      </c>
      <c r="AW298" s="62" t="s">
        <v>819</v>
      </c>
      <c r="AX298" s="62"/>
      <c r="AY298" s="67">
        <f ca="1">IFERROR(TODAY()-VLOOKUP(H298,[4]IDEF!$A$6:$H$1602,8,FALSE),"S/D")</f>
        <v>1809</v>
      </c>
      <c r="AZ298" s="62" t="str">
        <f>IFERROR(VLOOKUP(H298,'[4]Control Producción'!$B$13:$L$406,11,FALSE),"S/C")</f>
        <v>B</v>
      </c>
      <c r="BA298" s="62" t="str">
        <f t="shared" si="69"/>
        <v>SP-10</v>
      </c>
      <c r="BB298" s="62" t="str">
        <f>IFERROR(VLOOKUP(I298,[4]Referencias!$A$2:$Z$800,26,FALSE),"")</f>
        <v>Señal Picada</v>
      </c>
      <c r="BC298" s="62"/>
      <c r="BD298" s="125" t="str">
        <f t="shared" si="59"/>
        <v>SP-499aCY51W</v>
      </c>
    </row>
    <row r="299" spans="1:56" ht="15" customHeight="1" x14ac:dyDescent="0.25">
      <c r="A299" s="62" t="s">
        <v>601</v>
      </c>
      <c r="B299" s="63">
        <v>45261</v>
      </c>
      <c r="C299" s="62" t="s">
        <v>602</v>
      </c>
      <c r="D299" s="62" t="s">
        <v>603</v>
      </c>
      <c r="E299" s="62" t="str">
        <f>IFERROR(VLOOKUP(H299,[4]Referencias!$A$2:$F$671,6,FALSE),"")</f>
        <v>SP-10</v>
      </c>
      <c r="F299" s="62">
        <f>IFERROR(VLOOKUP(I299,[4]Referencias!$A$2:$T$800,20,FALSE),"")</f>
        <v>222052</v>
      </c>
      <c r="G299" s="62" t="s">
        <v>604</v>
      </c>
      <c r="H299" s="62" t="s">
        <v>62</v>
      </c>
      <c r="I299" s="62" t="s">
        <v>62</v>
      </c>
      <c r="J299" s="62"/>
      <c r="K299" s="62" t="s">
        <v>605</v>
      </c>
      <c r="L299" s="62" t="str">
        <f>IFERROR(VLOOKUP(M299,[4]Referencias!$X$2:$Y$139,2,FALSE),"")</f>
        <v>Biocida</v>
      </c>
      <c r="M299" s="62" t="s">
        <v>68</v>
      </c>
      <c r="N299" s="62">
        <f>IFERROR(VLOOKUP(M299,[4]Referencias!$K$2:$L$138,2,FALSE),"")</f>
        <v>50600926</v>
      </c>
      <c r="O299" s="62">
        <f>IFERROR(VLOOKUP(I299,'[4]Control Producción'!$B$13:$L$408,4,FALSE),0)</f>
        <v>38.6</v>
      </c>
      <c r="P299" s="62">
        <f>IFERROR(VLOOKUP(I299,'[4]Control Producción'!$B$13:$L$408,5,FALSE),0)</f>
        <v>2.1230000000000002</v>
      </c>
      <c r="Q299" s="62">
        <f>IFERROR(VLOOKUP(I299,'[4]Control Producción'!$B$13:$L$408,7,FALSE),0)</f>
        <v>36.476999999999997</v>
      </c>
      <c r="R299" s="62">
        <f>IFERROR(VLOOKUP(I299,'[4]Control Producción'!$B$13:$L$408,8,FALSE),0)</f>
        <v>100</v>
      </c>
      <c r="S299" s="62">
        <f t="shared" si="61"/>
        <v>30.09</v>
      </c>
      <c r="T299" s="62">
        <v>55</v>
      </c>
      <c r="U299" s="62" t="s">
        <v>815</v>
      </c>
      <c r="V299" s="62" t="s">
        <v>821</v>
      </c>
      <c r="W299" s="62">
        <f t="shared" si="62"/>
        <v>2</v>
      </c>
      <c r="X299" s="62">
        <f>+_xlfn.IFS(BC299="p",0,AL299="Continua",'CM 4600011377 (Producto)'!$H$13,AL299="Batch",VLOOKUP(BD299,'BATCH Total'!$K$2:$M$600,3,FALSE))</f>
        <v>2</v>
      </c>
      <c r="Y299" s="62">
        <f t="shared" si="63"/>
        <v>60.18</v>
      </c>
      <c r="Z299" s="64">
        <f>+IFERROR(IF(BC299="P",0,IF(V299="continua",VLOOKUP(BD299,'KPI Aplicaciones'!$A$9:$H$177,6,FALSE),S299*X299)),0)</f>
        <v>60.18</v>
      </c>
      <c r="AA299" s="64">
        <f t="shared" si="60"/>
        <v>60.18</v>
      </c>
      <c r="AB299" s="65">
        <v>43194</v>
      </c>
      <c r="AC299" s="62" t="s">
        <v>608</v>
      </c>
      <c r="AD299" s="65">
        <v>44545</v>
      </c>
      <c r="AE299" s="70" t="s">
        <v>865</v>
      </c>
      <c r="AF299" s="62" t="s">
        <v>609</v>
      </c>
      <c r="AG299" s="62"/>
      <c r="AH299" s="62"/>
      <c r="AI299" s="62"/>
      <c r="AJ299" s="62"/>
      <c r="AK299" s="62" t="str">
        <f>IFERROR(VLOOKUP(I299,'[4]Control Producción'!$B$13:$K$406,10,FALSE),"")</f>
        <v>Cavidad Progresiva</v>
      </c>
      <c r="AL299" s="62" t="str">
        <f t="shared" si="72"/>
        <v>Batch</v>
      </c>
      <c r="AM299" s="62" t="s">
        <v>818</v>
      </c>
      <c r="AN299" s="62" t="s">
        <v>829</v>
      </c>
      <c r="AO299" s="62">
        <f>_xlfn.IFS(L299="Inhibidor de corrosión",T299*Q299/1000,L299="Inhibidor de incrustaciones",T299*Q299/1000,L299="Biocida",T299*Q299/1000,L299="Inhibidor de corrosión/incrustaciones",T299*Q299/1000,L299="Inhibidor de parafinas y asfaltenos",T299*P299/1000,L299="Inhibidor de parafinas",T299*P299/1000,L299="Inhibidor de asfaltenos",T299*P299/1000,L299="Reductor de fricción",T299*P299/1000,L299="Encapsulado",0,L299="Inhibidor de hidratos",VLOOKUP(I299,[4]Intermedia!$B$485:$E$502,4,FALSE),L299="Secuestrante de sulfhídrico",VLOOKUP(I299,[4]Intermedia!$B$485:$E$502,4,FALSE))</f>
        <v>2.0062349999999998</v>
      </c>
      <c r="AP299" s="62">
        <f t="shared" si="64"/>
        <v>30.09</v>
      </c>
      <c r="AQ299" s="62">
        <f t="shared" si="65"/>
        <v>30.09</v>
      </c>
      <c r="AR299" s="62">
        <f t="shared" si="66"/>
        <v>30.09</v>
      </c>
      <c r="AS299" s="66">
        <v>1</v>
      </c>
      <c r="AT299" s="62" cm="1">
        <f t="array" ref="AT299">IFERROR(ROUND(IF(AL299="Continua",AO299*_xlfn.IFS(AS299=100%,1,AS299=20%,5,AS299=50%,2),IF(AL299="Batch",IF(AM299="M",30,IF(AM299="Q",15,7))*AO299)),0),"")</f>
        <v>30</v>
      </c>
      <c r="AU299" s="62">
        <f t="shared" si="67"/>
        <v>30</v>
      </c>
      <c r="AV299" s="62">
        <f t="shared" si="68"/>
        <v>30</v>
      </c>
      <c r="AW299" s="62" t="s">
        <v>819</v>
      </c>
      <c r="AX299" s="62"/>
      <c r="AY299" s="67">
        <f ca="1">IFERROR(TODAY()-VLOOKUP(H299,[4]IDEF!$A$6:$H$1602,8,FALSE),"S/D")</f>
        <v>2105</v>
      </c>
      <c r="AZ299" s="62" t="str">
        <f>IFERROR(VLOOKUP(H299,'[4]Control Producción'!$B$13:$L$406,11,FALSE),"S/C")</f>
        <v>A</v>
      </c>
      <c r="BA299" s="62" t="str">
        <f t="shared" si="69"/>
        <v>SP-10</v>
      </c>
      <c r="BB299" s="62" t="str">
        <f>IFERROR(VLOOKUP(I299,[4]Referencias!$A$2:$Z$800,26,FALSE),"")</f>
        <v>Señal Picada</v>
      </c>
      <c r="BC299" s="62"/>
      <c r="BD299" s="125" t="str">
        <f t="shared" si="59"/>
        <v>SP-504aBX960</v>
      </c>
    </row>
    <row r="300" spans="1:56" ht="15" customHeight="1" x14ac:dyDescent="0.25">
      <c r="A300" s="62" t="s">
        <v>601</v>
      </c>
      <c r="B300" s="63">
        <v>45261</v>
      </c>
      <c r="C300" s="62" t="s">
        <v>602</v>
      </c>
      <c r="D300" s="62" t="s">
        <v>603</v>
      </c>
      <c r="E300" s="62" t="str">
        <f>IFERROR(VLOOKUP(H300,[4]Referencias!$A$2:$F$671,6,FALSE),"")</f>
        <v>SP-10</v>
      </c>
      <c r="F300" s="62">
        <f>IFERROR(VLOOKUP(I300,[4]Referencias!$A$2:$T$800,20,FALSE),"")</f>
        <v>222052</v>
      </c>
      <c r="G300" s="62" t="s">
        <v>604</v>
      </c>
      <c r="H300" s="62" t="s">
        <v>62</v>
      </c>
      <c r="I300" s="62" t="s">
        <v>62</v>
      </c>
      <c r="J300" s="62"/>
      <c r="K300" s="62" t="s">
        <v>605</v>
      </c>
      <c r="L300" s="62" t="str">
        <f>IFERROR(VLOOKUP(M300,[4]Referencias!$X$2:$Y$139,2,FALSE),"")</f>
        <v>Inhibidor de corrosión</v>
      </c>
      <c r="M300" s="62" t="s">
        <v>59</v>
      </c>
      <c r="N300" s="62">
        <f>IFERROR(VLOOKUP(M300,[4]Referencias!$K$2:$L$138,2,FALSE),"")</f>
        <v>1000232729</v>
      </c>
      <c r="O300" s="62">
        <f>IFERROR(VLOOKUP(I300,'[4]Control Producción'!$B$13:$L$408,4,FALSE),0)</f>
        <v>38.6</v>
      </c>
      <c r="P300" s="62">
        <f>IFERROR(VLOOKUP(I300,'[4]Control Producción'!$B$13:$L$408,5,FALSE),0)</f>
        <v>2.1230000000000002</v>
      </c>
      <c r="Q300" s="62">
        <f>IFERROR(VLOOKUP(I300,'[4]Control Producción'!$B$13:$L$408,7,FALSE),0)</f>
        <v>36.476999999999997</v>
      </c>
      <c r="R300" s="62">
        <f>IFERROR(VLOOKUP(I300,'[4]Control Producción'!$B$13:$L$408,8,FALSE),0)</f>
        <v>100</v>
      </c>
      <c r="S300" s="62">
        <f t="shared" si="61"/>
        <v>29.36</v>
      </c>
      <c r="T300" s="62">
        <v>115</v>
      </c>
      <c r="U300" s="62" t="s">
        <v>815</v>
      </c>
      <c r="V300" s="62" t="s">
        <v>821</v>
      </c>
      <c r="W300" s="62">
        <f>_xlfn.IFS(AM300="C",29,AM300="M",1,AM300="Q",2,AM300="S",4)</f>
        <v>4</v>
      </c>
      <c r="X300" s="62">
        <f>+_xlfn.IFS(BC300="p",0,AL300="Continua",'CM 4600011377 (Producto)'!$H$13,AL300="Batch",VLOOKUP(BD300,'BATCH Total'!$K$2:$M$600,3,FALSE))</f>
        <v>0</v>
      </c>
      <c r="Y300" s="62">
        <f t="shared" si="63"/>
        <v>117.44</v>
      </c>
      <c r="Z300" s="64">
        <f>+IFERROR(IF(BC300="P",0,IF(V300="continua",VLOOKUP(BD300,'KPI Aplicaciones'!$A$9:$H$177,6,FALSE),S300*X300)),0)</f>
        <v>0</v>
      </c>
      <c r="AA300" s="64">
        <f t="shared" si="60"/>
        <v>0</v>
      </c>
      <c r="AB300" s="65">
        <v>41836</v>
      </c>
      <c r="AC300" s="62" t="s">
        <v>608</v>
      </c>
      <c r="AD300" s="65">
        <v>44545</v>
      </c>
      <c r="AE300" s="70" t="s">
        <v>865</v>
      </c>
      <c r="AF300" s="62" t="s">
        <v>609</v>
      </c>
      <c r="AG300" s="62"/>
      <c r="AH300" s="62"/>
      <c r="AI300" s="62"/>
      <c r="AJ300" s="62"/>
      <c r="AK300" s="62" t="str">
        <f>IFERROR(VLOOKUP(I300,'[4]Control Producción'!$B$13:$K$406,10,FALSE),"")</f>
        <v>Cavidad Progresiva</v>
      </c>
      <c r="AL300" s="62" t="str">
        <f t="shared" si="72"/>
        <v>Batch</v>
      </c>
      <c r="AM300" s="62" t="s">
        <v>839</v>
      </c>
      <c r="AN300" s="62" t="s">
        <v>829</v>
      </c>
      <c r="AO300" s="62">
        <f>_xlfn.IFS(L300="Inhibidor de corrosión",T300*Q300/1000,L300="Inhibidor de incrustaciones",T300*Q300/1000,L300="Biocida",T300*Q300/1000,L300="Inhibidor de corrosión/incrustaciones",T300*Q300/1000,L300="Inhibidor de parafinas y asfaltenos",T300*P300/1000,L300="Inhibidor de parafinas",T300*P300/1000,L300="Inhibidor de asfaltenos",T300*P300/1000,L300="Reductor de fricción",T300*P300/1000,L300="Encapsulado",0,L300="Inhibidor de hidratos",VLOOKUP(I300,[4]Intermedia!$B$485:$E$502,4,FALSE),L300="Secuestrante de sulfhídrico",VLOOKUP(I300,[4]Intermedia!$B$485:$E$502,4,FALSE))</f>
        <v>4.1948549999999996</v>
      </c>
      <c r="AP300" s="62">
        <f t="shared" si="64"/>
        <v>29.36</v>
      </c>
      <c r="AQ300" s="62">
        <f t="shared" si="65"/>
        <v>29.36</v>
      </c>
      <c r="AR300" s="62">
        <f t="shared" si="66"/>
        <v>29.36</v>
      </c>
      <c r="AS300" s="66">
        <v>1</v>
      </c>
      <c r="AT300" s="62" cm="1">
        <f t="array" ref="AT300">IFERROR(ROUND(IF(AL300="Continua",AO300*_xlfn.IFS(AS300=100%,1,AS300=20%,5,AS300=50%,2),IF(AL300="Batch",IF(AM300="M",30,IF(AM300="Q",15,7))*AO300)),0),"")</f>
        <v>29</v>
      </c>
      <c r="AU300" s="62">
        <f t="shared" si="67"/>
        <v>29</v>
      </c>
      <c r="AV300" s="62">
        <f t="shared" si="68"/>
        <v>29</v>
      </c>
      <c r="AW300" s="62" t="s">
        <v>819</v>
      </c>
      <c r="AX300" s="62"/>
      <c r="AY300" s="67">
        <f ca="1">IFERROR(TODAY()-VLOOKUP(H300,[4]IDEF!$A$6:$H$1602,8,FALSE),"S/D")</f>
        <v>2105</v>
      </c>
      <c r="AZ300" s="62" t="str">
        <f>IFERROR(VLOOKUP(H300,'[4]Control Producción'!$B$13:$L$406,11,FALSE),"S/C")</f>
        <v>A</v>
      </c>
      <c r="BA300" s="62" t="str">
        <f t="shared" si="69"/>
        <v>SP-10</v>
      </c>
      <c r="BB300" s="62" t="str">
        <f>IFERROR(VLOOKUP(I300,[4]Referencias!$A$2:$Z$800,26,FALSE),"")</f>
        <v>Señal Picada</v>
      </c>
      <c r="BC300" s="159" t="s">
        <v>1165</v>
      </c>
      <c r="BD300" s="125" t="str">
        <f t="shared" si="59"/>
        <v>SP-504aCY51W</v>
      </c>
    </row>
    <row r="301" spans="1:56" ht="15" customHeight="1" x14ac:dyDescent="0.25">
      <c r="A301" s="62" t="s">
        <v>601</v>
      </c>
      <c r="B301" s="63">
        <v>45261</v>
      </c>
      <c r="C301" s="62" t="s">
        <v>602</v>
      </c>
      <c r="D301" s="62" t="s">
        <v>603</v>
      </c>
      <c r="E301" s="62" t="str">
        <f>IFERROR(VLOOKUP(H301,[4]Referencias!$A$2:$F$671,6,FALSE),"")</f>
        <v>SP-10</v>
      </c>
      <c r="F301" s="62">
        <f>IFERROR(VLOOKUP(I301,[4]Referencias!$A$2:$T$800,20,FALSE),"")</f>
        <v>222052</v>
      </c>
      <c r="G301" s="62" t="s">
        <v>604</v>
      </c>
      <c r="H301" s="62" t="s">
        <v>172</v>
      </c>
      <c r="I301" s="62" t="s">
        <v>172</v>
      </c>
      <c r="J301" s="62"/>
      <c r="K301" s="62" t="s">
        <v>605</v>
      </c>
      <c r="L301" s="62" t="str">
        <f>IFERROR(VLOOKUP(M301,[4]Referencias!$X$2:$Y$139,2,FALSE),"")</f>
        <v>Inhibidor de corrosión</v>
      </c>
      <c r="M301" s="62" t="s">
        <v>59</v>
      </c>
      <c r="N301" s="62">
        <f>IFERROR(VLOOKUP(M301,[4]Referencias!$K$2:$L$138,2,FALSE),"")</f>
        <v>1000232729</v>
      </c>
      <c r="O301" s="62">
        <f>IFERROR(VLOOKUP(I301,'[4]Control Producción'!$B$13:$L$408,4,FALSE),0)</f>
        <v>10.4</v>
      </c>
      <c r="P301" s="62">
        <f>IFERROR(VLOOKUP(I301,'[4]Control Producción'!$B$13:$L$408,5,FALSE),0)</f>
        <v>1.0029999999999999</v>
      </c>
      <c r="Q301" s="62">
        <f>IFERROR(VLOOKUP(I301,'[4]Control Producción'!$B$13:$L$408,7,FALSE),0)</f>
        <v>9.3970000000000002</v>
      </c>
      <c r="R301" s="62">
        <f>IFERROR(VLOOKUP(I301,'[4]Control Producción'!$B$13:$L$408,8,FALSE),0)</f>
        <v>200</v>
      </c>
      <c r="S301" s="62">
        <f t="shared" si="61"/>
        <v>20</v>
      </c>
      <c r="T301" s="62">
        <v>70</v>
      </c>
      <c r="U301" s="62" t="s">
        <v>815</v>
      </c>
      <c r="V301" s="62" t="s">
        <v>821</v>
      </c>
      <c r="W301" s="62">
        <f t="shared" si="62"/>
        <v>1</v>
      </c>
      <c r="X301" s="62">
        <f>+_xlfn.IFS(BC301="p",0,AL301="Continua",'CM 4600011377 (Producto)'!$H$13,AL301="Batch",VLOOKUP(BD301,'BATCH Total'!$K$2:$M$600,3,FALSE))</f>
        <v>1</v>
      </c>
      <c r="Y301" s="62">
        <f t="shared" si="63"/>
        <v>20</v>
      </c>
      <c r="Z301" s="64">
        <f>+IFERROR(IF(BC301="P",0,IF(V301="continua",VLOOKUP(BD301,'KPI Aplicaciones'!$A$9:$H$177,6,FALSE),S301*X301)),0)</f>
        <v>20</v>
      </c>
      <c r="AA301" s="64">
        <f t="shared" si="60"/>
        <v>20</v>
      </c>
      <c r="AB301" s="65">
        <v>43182</v>
      </c>
      <c r="AC301" s="62" t="s">
        <v>608</v>
      </c>
      <c r="AD301" s="65">
        <v>44286</v>
      </c>
      <c r="AE301" s="62" t="s">
        <v>866</v>
      </c>
      <c r="AF301" s="62" t="s">
        <v>609</v>
      </c>
      <c r="AG301" s="62"/>
      <c r="AH301" s="62"/>
      <c r="AI301" s="62"/>
      <c r="AJ301" s="62"/>
      <c r="AK301" s="62" t="str">
        <f>IFERROR(VLOOKUP(I301,'[4]Control Producción'!$B$13:$K$406,10,FALSE),"")</f>
        <v>Bombeo Mecánico</v>
      </c>
      <c r="AL301" s="62" t="str">
        <f t="shared" si="72"/>
        <v>Batch</v>
      </c>
      <c r="AM301" s="62" t="s">
        <v>827</v>
      </c>
      <c r="AN301" s="62" t="s">
        <v>817</v>
      </c>
      <c r="AO301" s="62">
        <f>_xlfn.IFS(L301="Inhibidor de corrosión",T301*Q301/1000,L301="Inhibidor de incrustaciones",T301*Q301/1000,L301="Biocida",T301*Q301/1000,L301="Inhibidor de corrosión/incrustaciones",T301*Q301/1000,L301="Inhibidor de parafinas y asfaltenos",T301*P301/1000,L301="Inhibidor de parafinas",T301*P301/1000,L301="Inhibidor de asfaltenos",T301*P301/1000,L301="Reductor de fricción",T301*P301/1000,L301="Encapsulado",0,L301="Inhibidor de hidratos",VLOOKUP(I301,[4]Intermedia!$B$485:$E$502,4,FALSE),L301="Secuestrante de sulfhídrico",VLOOKUP(I301,[4]Intermedia!$B$485:$E$502,4,FALSE))</f>
        <v>0.65778999999999999</v>
      </c>
      <c r="AP301" s="62">
        <f t="shared" si="64"/>
        <v>19.73</v>
      </c>
      <c r="AQ301" s="62">
        <f t="shared" si="65"/>
        <v>20</v>
      </c>
      <c r="AR301" s="62">
        <f t="shared" si="66"/>
        <v>20</v>
      </c>
      <c r="AS301" s="66">
        <v>1</v>
      </c>
      <c r="AT301" s="62" cm="1">
        <f t="array" ref="AT301">IFERROR(ROUND(IF(AL301="Continua",AO301*_xlfn.IFS(AS301=100%,1,AS301=20%,5,AS301=50%,2),IF(AL301="Batch",IF(AM301="M",30,IF(AM301="Q",15,7))*AO301)),0),"")</f>
        <v>20</v>
      </c>
      <c r="AU301" s="62">
        <f t="shared" si="67"/>
        <v>20</v>
      </c>
      <c r="AV301" s="62">
        <f t="shared" si="68"/>
        <v>20</v>
      </c>
      <c r="AW301" s="62" t="s">
        <v>819</v>
      </c>
      <c r="AX301" s="62"/>
      <c r="AY301" s="67">
        <f ca="1">IFERROR(TODAY()-VLOOKUP(H301,[4]IDEF!$A$6:$H$1602,8,FALSE),"S/D")</f>
        <v>2110</v>
      </c>
      <c r="AZ301" s="62" t="str">
        <f>IFERROR(VLOOKUP(H301,'[4]Control Producción'!$B$13:$L$406,11,FALSE),"S/C")</f>
        <v>C</v>
      </c>
      <c r="BA301" s="62" t="str">
        <f t="shared" si="69"/>
        <v>SP-10</v>
      </c>
      <c r="BB301" s="62" t="str">
        <f>IFERROR(VLOOKUP(I301,[4]Referencias!$A$2:$Z$800,26,FALSE),"")</f>
        <v>Señal Picada</v>
      </c>
      <c r="BC301" s="62"/>
      <c r="BD301" s="125" t="str">
        <f t="shared" si="59"/>
        <v>SP-516[00]aCY51W</v>
      </c>
    </row>
    <row r="302" spans="1:56" ht="15" customHeight="1" x14ac:dyDescent="0.25">
      <c r="A302" s="62" t="s">
        <v>601</v>
      </c>
      <c r="B302" s="63">
        <v>45261</v>
      </c>
      <c r="C302" s="62" t="s">
        <v>602</v>
      </c>
      <c r="D302" s="62" t="s">
        <v>603</v>
      </c>
      <c r="E302" s="62" t="str">
        <f>IFERROR(VLOOKUP(H302,[4]Referencias!$A$2:$F$671,6,FALSE),"")</f>
        <v>SP- 02</v>
      </c>
      <c r="F302" s="62">
        <f>IFERROR(VLOOKUP(I302,[4]Referencias!$A$2:$T$800,20,FALSE),"")</f>
        <v>222052</v>
      </c>
      <c r="G302" s="62" t="s">
        <v>604</v>
      </c>
      <c r="H302" s="62" t="s">
        <v>131</v>
      </c>
      <c r="I302" s="62" t="s">
        <v>131</v>
      </c>
      <c r="J302" s="62"/>
      <c r="K302" s="62" t="s">
        <v>605</v>
      </c>
      <c r="L302" s="62" t="str">
        <f>IFERROR(VLOOKUP(M302,[4]Referencias!$X$2:$Y$139,2,FALSE),"")</f>
        <v>Inhibidor de corrosión</v>
      </c>
      <c r="M302" s="62" t="s">
        <v>59</v>
      </c>
      <c r="N302" s="62">
        <f>IFERROR(VLOOKUP(M302,[4]Referencias!$K$2:$L$138,2,FALSE),"")</f>
        <v>1000232729</v>
      </c>
      <c r="O302" s="62">
        <f>IFERROR(VLOOKUP(I302,'[4]Control Producción'!$B$13:$L$408,4,FALSE),0)</f>
        <v>74</v>
      </c>
      <c r="P302" s="62">
        <f>IFERROR(VLOOKUP(I302,'[4]Control Producción'!$B$13:$L$408,5,FALSE),0)</f>
        <v>2.1459999999999999</v>
      </c>
      <c r="Q302" s="62">
        <f>IFERROR(VLOOKUP(I302,'[4]Control Producción'!$B$13:$L$408,7,FALSE),0)</f>
        <v>71.853999999999999</v>
      </c>
      <c r="R302" s="62">
        <f>IFERROR(VLOOKUP(I302,'[4]Control Producción'!$B$13:$L$408,8,FALSE),0)</f>
        <v>150</v>
      </c>
      <c r="S302" s="62">
        <f t="shared" si="61"/>
        <v>32.33</v>
      </c>
      <c r="T302" s="62">
        <v>15</v>
      </c>
      <c r="U302" s="62" t="s">
        <v>815</v>
      </c>
      <c r="V302" s="62" t="s">
        <v>821</v>
      </c>
      <c r="W302" s="62">
        <f t="shared" si="62"/>
        <v>1</v>
      </c>
      <c r="X302" s="62">
        <f>+_xlfn.IFS(BC302="p",0,AL302="Continua",'CM 4600011377 (Producto)'!$H$13,AL302="Batch",VLOOKUP(BD302,'BATCH Total'!$K$2:$M$600,3,FALSE))</f>
        <v>1</v>
      </c>
      <c r="Y302" s="62">
        <f t="shared" si="63"/>
        <v>32.33</v>
      </c>
      <c r="Z302" s="64">
        <f>+IFERROR(IF(BC302="P",0,IF(V302="continua",VLOOKUP(BD302,'KPI Aplicaciones'!$A$9:$H$177,6,FALSE),S302*X302)),0)</f>
        <v>32.33</v>
      </c>
      <c r="AA302" s="64">
        <f t="shared" si="60"/>
        <v>32.33</v>
      </c>
      <c r="AB302" s="65">
        <v>42927</v>
      </c>
      <c r="AC302" s="62" t="s">
        <v>608</v>
      </c>
      <c r="AD302" s="65">
        <v>44530</v>
      </c>
      <c r="AE302" s="62" t="s">
        <v>714</v>
      </c>
      <c r="AF302" s="62" t="s">
        <v>609</v>
      </c>
      <c r="AG302" s="62"/>
      <c r="AH302" s="62"/>
      <c r="AI302" s="62"/>
      <c r="AJ302" s="62"/>
      <c r="AK302" s="62" t="str">
        <f>IFERROR(VLOOKUP(I302,'[4]Control Producción'!$B$13:$K$406,10,FALSE),"")</f>
        <v>Cavidad Progresiva</v>
      </c>
      <c r="AL302" s="62" t="str">
        <f t="shared" si="72"/>
        <v>Batch</v>
      </c>
      <c r="AM302" s="62" t="s">
        <v>827</v>
      </c>
      <c r="AN302" s="62" t="s">
        <v>817</v>
      </c>
      <c r="AO302" s="62">
        <f>_xlfn.IFS(L302="Inhibidor de corrosión",T302*Q302/1000,L302="Inhibidor de incrustaciones",T302*Q302/1000,L302="Biocida",T302*Q302/1000,L302="Inhibidor de corrosión/incrustaciones",T302*Q302/1000,L302="Inhibidor de parafinas y asfaltenos",T302*P302/1000,L302="Inhibidor de parafinas",T302*P302/1000,L302="Inhibidor de asfaltenos",T302*P302/1000,L302="Reductor de fricción",T302*P302/1000,L302="Encapsulado",0,L302="Inhibidor de hidratos",VLOOKUP(I302,[4]Intermedia!$B$485:$E$502,4,FALSE),L302="Secuestrante de sulfhídrico",VLOOKUP(I302,[4]Intermedia!$B$485:$E$502,4,FALSE))</f>
        <v>1.0778099999999999</v>
      </c>
      <c r="AP302" s="62">
        <f t="shared" si="64"/>
        <v>32.33</v>
      </c>
      <c r="AQ302" s="62">
        <f t="shared" si="65"/>
        <v>32.33</v>
      </c>
      <c r="AR302" s="62">
        <f t="shared" si="66"/>
        <v>32.33</v>
      </c>
      <c r="AS302" s="66">
        <v>1</v>
      </c>
      <c r="AT302" s="62" cm="1">
        <f t="array" ref="AT302">IFERROR(ROUND(IF(AL302="Continua",AO302*_xlfn.IFS(AS302=100%,1,AS302=20%,5,AS302=50%,2),IF(AL302="Batch",IF(AM302="M",30,IF(AM302="Q",15,7))*AO302)),0),"")</f>
        <v>32</v>
      </c>
      <c r="AU302" s="62">
        <f t="shared" si="67"/>
        <v>32</v>
      </c>
      <c r="AV302" s="62">
        <f t="shared" si="68"/>
        <v>32</v>
      </c>
      <c r="AW302" s="62" t="s">
        <v>819</v>
      </c>
      <c r="AX302" s="62"/>
      <c r="AY302" s="67">
        <f ca="1">IFERROR(TODAY()-VLOOKUP(H302,[4]IDEF!$A$6:$H$1602,8,FALSE),"S/D")</f>
        <v>2169</v>
      </c>
      <c r="AZ302" s="62" t="str">
        <f>IFERROR(VLOOKUP(H302,'[4]Control Producción'!$B$13:$L$406,11,FALSE),"S/C")</f>
        <v>B</v>
      </c>
      <c r="BA302" s="62" t="str">
        <f t="shared" si="69"/>
        <v>SP- 02</v>
      </c>
      <c r="BB302" s="62" t="str">
        <f>IFERROR(VLOOKUP(I302,[4]Referencias!$A$2:$Z$800,26,FALSE),"")</f>
        <v>Señal Picada</v>
      </c>
      <c r="BC302" s="62"/>
      <c r="BD302" s="125" t="str">
        <f t="shared" si="59"/>
        <v>SP-211CY51W</v>
      </c>
    </row>
    <row r="303" spans="1:56" ht="15" customHeight="1" x14ac:dyDescent="0.25">
      <c r="A303" s="62" t="s">
        <v>601</v>
      </c>
      <c r="B303" s="63">
        <v>45261</v>
      </c>
      <c r="C303" s="62" t="s">
        <v>602</v>
      </c>
      <c r="D303" s="62" t="s">
        <v>603</v>
      </c>
      <c r="E303" s="62" t="str">
        <f>IFERROR(VLOOKUP(H303,[4]Referencias!$A$2:$F$671,6,FALSE),"")</f>
        <v>SP- 02</v>
      </c>
      <c r="F303" s="62">
        <f>IFERROR(VLOOKUP(I303,[4]Referencias!$A$2:$T$800,20,FALSE),"")</f>
        <v>222052</v>
      </c>
      <c r="G303" s="62" t="s">
        <v>604</v>
      </c>
      <c r="H303" s="62" t="s">
        <v>131</v>
      </c>
      <c r="I303" s="62" t="s">
        <v>131</v>
      </c>
      <c r="J303" s="62"/>
      <c r="K303" s="62" t="s">
        <v>605</v>
      </c>
      <c r="L303" s="62" t="str">
        <f>IFERROR(VLOOKUP(M303,[4]Referencias!$X$2:$Y$139,2,FALSE),"")</f>
        <v>Biocida</v>
      </c>
      <c r="M303" s="62" t="s">
        <v>68</v>
      </c>
      <c r="N303" s="62">
        <f>IFERROR(VLOOKUP(M303,[4]Referencias!$K$2:$L$138,2,FALSE),"")</f>
        <v>50600926</v>
      </c>
      <c r="O303" s="62">
        <f>IFERROR(VLOOKUP(I303,'[4]Control Producción'!$B$13:$L$408,4,FALSE),0)</f>
        <v>74</v>
      </c>
      <c r="P303" s="62">
        <f>IFERROR(VLOOKUP(I303,'[4]Control Producción'!$B$13:$L$408,5,FALSE),0)</f>
        <v>2.1459999999999999</v>
      </c>
      <c r="Q303" s="62">
        <f>IFERROR(VLOOKUP(I303,'[4]Control Producción'!$B$13:$L$408,7,FALSE),0)</f>
        <v>71.853999999999999</v>
      </c>
      <c r="R303" s="62">
        <f>IFERROR(VLOOKUP(I303,'[4]Control Producción'!$B$13:$L$408,8,FALSE),0)</f>
        <v>150</v>
      </c>
      <c r="S303" s="62">
        <f t="shared" si="61"/>
        <v>49.58</v>
      </c>
      <c r="T303" s="62">
        <v>23</v>
      </c>
      <c r="U303" s="62" t="s">
        <v>815</v>
      </c>
      <c r="V303" s="62" t="s">
        <v>821</v>
      </c>
      <c r="W303" s="62">
        <f t="shared" si="62"/>
        <v>1</v>
      </c>
      <c r="X303" s="62">
        <f>+_xlfn.IFS(BC303="p",0,AL303="Continua",'CM 4600011377 (Producto)'!$H$13,AL303="Batch",VLOOKUP(BD303,'BATCH Total'!$K$2:$M$600,3,FALSE))</f>
        <v>1</v>
      </c>
      <c r="Y303" s="62">
        <f t="shared" si="63"/>
        <v>49.58</v>
      </c>
      <c r="Z303" s="64">
        <f>+IFERROR(IF(BC303="P",0,IF(V303="continua",VLOOKUP(BD303,'KPI Aplicaciones'!$A$9:$H$177,6,FALSE),S303*X303)),0)</f>
        <v>49.58</v>
      </c>
      <c r="AA303" s="64">
        <f t="shared" si="60"/>
        <v>49.58</v>
      </c>
      <c r="AB303" s="65">
        <v>42927</v>
      </c>
      <c r="AC303" s="62" t="s">
        <v>608</v>
      </c>
      <c r="AD303" s="65">
        <v>44530</v>
      </c>
      <c r="AE303" s="62" t="s">
        <v>714</v>
      </c>
      <c r="AF303" s="62" t="s">
        <v>609</v>
      </c>
      <c r="AG303" s="62"/>
      <c r="AH303" s="62"/>
      <c r="AI303" s="62"/>
      <c r="AJ303" s="62"/>
      <c r="AK303" s="62" t="str">
        <f>IFERROR(VLOOKUP(I303,'[4]Control Producción'!$B$13:$K$406,10,FALSE),"")</f>
        <v>Cavidad Progresiva</v>
      </c>
      <c r="AL303" s="62" t="str">
        <f t="shared" si="72"/>
        <v>Batch</v>
      </c>
      <c r="AM303" s="62" t="s">
        <v>827</v>
      </c>
      <c r="AN303" s="62" t="s">
        <v>817</v>
      </c>
      <c r="AO303" s="62">
        <f>_xlfn.IFS(L303="Inhibidor de corrosión",T303*Q303/1000,L303="Inhibidor de incrustaciones",T303*Q303/1000,L303="Biocida",T303*Q303/1000,L303="Inhibidor de corrosión/incrustaciones",T303*Q303/1000,L303="Inhibidor de parafinas y asfaltenos",T303*P303/1000,L303="Inhibidor de parafinas",T303*P303/1000,L303="Inhibidor de asfaltenos",T303*P303/1000,L303="Reductor de fricción",T303*P303/1000,L303="Encapsulado",0,L303="Inhibidor de hidratos",VLOOKUP(I303,[4]Intermedia!$B$485:$E$502,4,FALSE),L303="Secuestrante de sulfhídrico",VLOOKUP(I303,[4]Intermedia!$B$485:$E$502,4,FALSE))</f>
        <v>1.6526419999999999</v>
      </c>
      <c r="AP303" s="62">
        <f t="shared" si="64"/>
        <v>49.58</v>
      </c>
      <c r="AQ303" s="62">
        <f t="shared" si="65"/>
        <v>49.58</v>
      </c>
      <c r="AR303" s="62">
        <f t="shared" si="66"/>
        <v>49.58</v>
      </c>
      <c r="AS303" s="66">
        <v>1</v>
      </c>
      <c r="AT303" s="62" cm="1">
        <f t="array" ref="AT303">IFERROR(ROUND(IF(AL303="Continua",AO303*_xlfn.IFS(AS303=100%,1,AS303=20%,5,AS303=50%,2),IF(AL303="Batch",IF(AM303="M",30,IF(AM303="Q",15,7))*AO303)),0),"")</f>
        <v>50</v>
      </c>
      <c r="AU303" s="62">
        <f t="shared" si="67"/>
        <v>50</v>
      </c>
      <c r="AV303" s="62">
        <f t="shared" si="68"/>
        <v>50</v>
      </c>
      <c r="AW303" s="62" t="s">
        <v>819</v>
      </c>
      <c r="AX303" s="62"/>
      <c r="AY303" s="67">
        <f ca="1">IFERROR(TODAY()-VLOOKUP(H303,[4]IDEF!$A$6:$H$1602,8,FALSE),"S/D")</f>
        <v>2169</v>
      </c>
      <c r="AZ303" s="62" t="str">
        <f>IFERROR(VLOOKUP(H303,'[4]Control Producción'!$B$13:$L$406,11,FALSE),"S/C")</f>
        <v>B</v>
      </c>
      <c r="BA303" s="62" t="str">
        <f t="shared" si="69"/>
        <v>SP- 02</v>
      </c>
      <c r="BB303" s="62" t="str">
        <f>IFERROR(VLOOKUP(I303,[4]Referencias!$A$2:$Z$800,26,FALSE),"")</f>
        <v>Señal Picada</v>
      </c>
      <c r="BC303" s="62"/>
      <c r="BD303" s="125" t="str">
        <f t="shared" si="59"/>
        <v>SP-211BX960</v>
      </c>
    </row>
    <row r="304" spans="1:56" ht="15" customHeight="1" x14ac:dyDescent="0.25">
      <c r="A304" s="62" t="s">
        <v>601</v>
      </c>
      <c r="B304" s="63">
        <v>45261</v>
      </c>
      <c r="C304" s="62" t="s">
        <v>602</v>
      </c>
      <c r="D304" s="62" t="s">
        <v>603</v>
      </c>
      <c r="E304" s="62" t="str">
        <f>IFERROR(VLOOKUP(H304,[4]Referencias!$A$2:$F$671,6,FALSE),"")</f>
        <v>SP- 02</v>
      </c>
      <c r="F304" s="62">
        <f>IFERROR(VLOOKUP(I304,[4]Referencias!$A$2:$T$800,20,FALSE),"")</f>
        <v>222052</v>
      </c>
      <c r="G304" s="62" t="s">
        <v>604</v>
      </c>
      <c r="H304" s="62" t="s">
        <v>113</v>
      </c>
      <c r="I304" s="62" t="s">
        <v>113</v>
      </c>
      <c r="J304" s="62"/>
      <c r="K304" s="62" t="s">
        <v>605</v>
      </c>
      <c r="L304" s="62" t="str">
        <f>IFERROR(VLOOKUP(M304,[4]Referencias!$X$2:$Y$139,2,FALSE),"")</f>
        <v>Inhibidor de corrosión</v>
      </c>
      <c r="M304" s="62" t="s">
        <v>59</v>
      </c>
      <c r="N304" s="62">
        <f>IFERROR(VLOOKUP(M304,[4]Referencias!$K$2:$L$138,2,FALSE),"")</f>
        <v>1000232729</v>
      </c>
      <c r="O304" s="62">
        <f>IFERROR(VLOOKUP(I304,'[4]Control Producción'!$B$13:$L$408,4,FALSE),0)</f>
        <v>80.2</v>
      </c>
      <c r="P304" s="62">
        <f>IFERROR(VLOOKUP(I304,'[4]Control Producción'!$B$13:$L$408,5,FALSE),0)</f>
        <v>3.2080000000000002</v>
      </c>
      <c r="Q304" s="62">
        <f>IFERROR(VLOOKUP(I304,'[4]Control Producción'!$B$13:$L$408,7,FALSE),0)</f>
        <v>76.992000000000004</v>
      </c>
      <c r="R304" s="62">
        <f>IFERROR(VLOOKUP(I304,'[4]Control Producción'!$B$13:$L$408,8,FALSE),0)</f>
        <v>100</v>
      </c>
      <c r="S304" s="62">
        <f t="shared" si="61"/>
        <v>34.65</v>
      </c>
      <c r="T304" s="62">
        <v>30</v>
      </c>
      <c r="U304" s="62" t="s">
        <v>815</v>
      </c>
      <c r="V304" s="62" t="s">
        <v>821</v>
      </c>
      <c r="W304" s="62">
        <f t="shared" si="62"/>
        <v>2</v>
      </c>
      <c r="X304" s="62">
        <f>+_xlfn.IFS(BC304="p",0,AL304="Continua",'CM 4600011377 (Producto)'!$H$13,AL304="Batch",VLOOKUP(BD304,'BATCH Total'!$K$2:$M$600,3,FALSE))</f>
        <v>2</v>
      </c>
      <c r="Y304" s="62">
        <f t="shared" si="63"/>
        <v>69.3</v>
      </c>
      <c r="Z304" s="64">
        <f>+IFERROR(IF(BC304="P",0,IF(V304="continua",VLOOKUP(BD304,'KPI Aplicaciones'!$A$9:$H$177,6,FALSE),S304*X304)),0)</f>
        <v>69.3</v>
      </c>
      <c r="AA304" s="64">
        <f t="shared" si="60"/>
        <v>69.3</v>
      </c>
      <c r="AB304" s="65">
        <v>44276</v>
      </c>
      <c r="AC304" s="62" t="s">
        <v>608</v>
      </c>
      <c r="AD304" s="65">
        <v>44258</v>
      </c>
      <c r="AE304" s="62" t="s">
        <v>867</v>
      </c>
      <c r="AF304" s="62" t="s">
        <v>609</v>
      </c>
      <c r="AG304" s="62"/>
      <c r="AH304" s="62"/>
      <c r="AI304" s="62"/>
      <c r="AJ304" s="62"/>
      <c r="AK304" s="62" t="str">
        <f>IFERROR(VLOOKUP(I304,'[4]Control Producción'!$B$13:$K$406,10,FALSE),"")</f>
        <v>Cavidad Progresiva</v>
      </c>
      <c r="AL304" s="62" t="str">
        <f t="shared" si="72"/>
        <v>Batch</v>
      </c>
      <c r="AM304" s="62" t="s">
        <v>818</v>
      </c>
      <c r="AN304" s="62" t="s">
        <v>817</v>
      </c>
      <c r="AO304" s="62">
        <f>_xlfn.IFS(L304="Inhibidor de corrosión",T304*Q304/1000,L304="Inhibidor de incrustaciones",T304*Q304/1000,L304="Biocida",T304*Q304/1000,L304="Inhibidor de corrosión/incrustaciones",T304*Q304/1000,L304="Inhibidor de parafinas y asfaltenos",T304*P304/1000,L304="Inhibidor de parafinas",T304*P304/1000,L304="Inhibidor de asfaltenos",T304*P304/1000,L304="Reductor de fricción",T304*P304/1000,L304="Encapsulado",0,L304="Inhibidor de hidratos",VLOOKUP(I304,[4]Intermedia!$B$485:$E$502,4,FALSE),L304="Secuestrante de sulfhídrico",VLOOKUP(I304,[4]Intermedia!$B$485:$E$502,4,FALSE))</f>
        <v>2.3097600000000003</v>
      </c>
      <c r="AP304" s="62">
        <f t="shared" si="64"/>
        <v>34.65</v>
      </c>
      <c r="AQ304" s="62">
        <f t="shared" si="65"/>
        <v>34.65</v>
      </c>
      <c r="AR304" s="62">
        <f t="shared" si="66"/>
        <v>34.65</v>
      </c>
      <c r="AS304" s="66">
        <v>1</v>
      </c>
      <c r="AT304" s="62" cm="1">
        <f t="array" ref="AT304">IFERROR(ROUND(IF(AL304="Continua",AO304*_xlfn.IFS(AS304=100%,1,AS304=20%,5,AS304=50%,2),IF(AL304="Batch",IF(AM304="M",30,IF(AM304="Q",15,7))*AO304)),0),"")</f>
        <v>35</v>
      </c>
      <c r="AU304" s="62">
        <f t="shared" si="67"/>
        <v>35</v>
      </c>
      <c r="AV304" s="62">
        <f t="shared" si="68"/>
        <v>35</v>
      </c>
      <c r="AW304" s="62" t="s">
        <v>819</v>
      </c>
      <c r="AX304" s="62"/>
      <c r="AY304" s="67" t="str">
        <f ca="1">IFERROR(TODAY()-VLOOKUP(H304,[4]IDEF!$A$6:$H$1602,8,FALSE),"S/D")</f>
        <v>S/D</v>
      </c>
      <c r="AZ304" s="62" t="str">
        <f>IFERROR(VLOOKUP(H304,'[4]Control Producción'!$B$13:$L$406,11,FALSE),"S/C")</f>
        <v>A</v>
      </c>
      <c r="BA304" s="62" t="str">
        <f t="shared" si="69"/>
        <v>SP- 02</v>
      </c>
      <c r="BB304" s="62" t="str">
        <f>IFERROR(VLOOKUP(I304,[4]Referencias!$A$2:$Z$800,26,FALSE),"")</f>
        <v>Señal Picada</v>
      </c>
      <c r="BC304" s="62"/>
      <c r="BD304" s="125" t="str">
        <f t="shared" si="59"/>
        <v>SP-263CY51W</v>
      </c>
    </row>
    <row r="305" spans="1:56" ht="15" customHeight="1" x14ac:dyDescent="0.25">
      <c r="A305" s="62" t="s">
        <v>601</v>
      </c>
      <c r="B305" s="63">
        <v>45261</v>
      </c>
      <c r="C305" s="62" t="s">
        <v>602</v>
      </c>
      <c r="D305" s="62" t="s">
        <v>603</v>
      </c>
      <c r="E305" s="62" t="str">
        <f>IFERROR(VLOOKUP(H305,[4]Referencias!$A$2:$F$671,6,FALSE),"")</f>
        <v>SP- 02</v>
      </c>
      <c r="F305" s="62">
        <f>IFERROR(VLOOKUP(I305,[4]Referencias!$A$2:$T$800,20,FALSE),"")</f>
        <v>222052</v>
      </c>
      <c r="G305" s="62" t="s">
        <v>604</v>
      </c>
      <c r="H305" s="62" t="s">
        <v>113</v>
      </c>
      <c r="I305" s="62" t="s">
        <v>113</v>
      </c>
      <c r="J305" s="62"/>
      <c r="K305" s="62" t="s">
        <v>605</v>
      </c>
      <c r="L305" s="62" t="str">
        <f>IFERROR(VLOOKUP(M305,[4]Referencias!$X$2:$Y$139,2,FALSE),"")</f>
        <v>Biocida</v>
      </c>
      <c r="M305" s="62" t="s">
        <v>68</v>
      </c>
      <c r="N305" s="62">
        <f>IFERROR(VLOOKUP(M305,[4]Referencias!$K$2:$L$138,2,FALSE),"")</f>
        <v>50600926</v>
      </c>
      <c r="O305" s="62">
        <f>IFERROR(VLOOKUP(I305,'[4]Control Producción'!$B$13:$L$408,4,FALSE),0)</f>
        <v>80.2</v>
      </c>
      <c r="P305" s="62">
        <f>IFERROR(VLOOKUP(I305,'[4]Control Producción'!$B$13:$L$408,5,FALSE),0)</f>
        <v>3.2080000000000002</v>
      </c>
      <c r="Q305" s="62">
        <f>IFERROR(VLOOKUP(I305,'[4]Control Producción'!$B$13:$L$408,7,FALSE),0)</f>
        <v>76.992000000000004</v>
      </c>
      <c r="R305" s="62">
        <f>IFERROR(VLOOKUP(I305,'[4]Control Producción'!$B$13:$L$408,8,FALSE),0)</f>
        <v>100</v>
      </c>
      <c r="S305" s="62">
        <f t="shared" si="61"/>
        <v>34.65</v>
      </c>
      <c r="T305" s="62">
        <v>30</v>
      </c>
      <c r="U305" s="62" t="s">
        <v>815</v>
      </c>
      <c r="V305" s="62" t="s">
        <v>821</v>
      </c>
      <c r="W305" s="62">
        <f t="shared" si="62"/>
        <v>2</v>
      </c>
      <c r="X305" s="62">
        <f>+_xlfn.IFS(BC305="p",0,AL305="Continua",'CM 4600011377 (Producto)'!$H$13,AL305="Batch",VLOOKUP(BD305,'BATCH Total'!$K$2:$M$600,3,FALSE))</f>
        <v>2</v>
      </c>
      <c r="Y305" s="62">
        <f t="shared" si="63"/>
        <v>69.3</v>
      </c>
      <c r="Z305" s="64">
        <f>+IFERROR(IF(BC305="P",0,IF(V305="continua",VLOOKUP(BD305,'KPI Aplicaciones'!$A$9:$H$177,6,FALSE),S305*X305)),0)</f>
        <v>69.3</v>
      </c>
      <c r="AA305" s="64">
        <f t="shared" si="60"/>
        <v>69.3</v>
      </c>
      <c r="AB305" s="65">
        <v>44276</v>
      </c>
      <c r="AC305" s="62" t="s">
        <v>608</v>
      </c>
      <c r="AD305" s="65">
        <v>44258</v>
      </c>
      <c r="AE305" s="62" t="s">
        <v>867</v>
      </c>
      <c r="AF305" s="62" t="s">
        <v>609</v>
      </c>
      <c r="AG305" s="62"/>
      <c r="AH305" s="62"/>
      <c r="AI305" s="62"/>
      <c r="AJ305" s="62"/>
      <c r="AK305" s="62" t="str">
        <f>IFERROR(VLOOKUP(I305,'[4]Control Producción'!$B$13:$K$406,10,FALSE),"")</f>
        <v>Cavidad Progresiva</v>
      </c>
      <c r="AL305" s="62" t="str">
        <f t="shared" si="72"/>
        <v>Batch</v>
      </c>
      <c r="AM305" s="62" t="s">
        <v>818</v>
      </c>
      <c r="AN305" s="62" t="s">
        <v>817</v>
      </c>
      <c r="AO305" s="62">
        <f>_xlfn.IFS(L305="Inhibidor de corrosión",T305*Q305/1000,L305="Inhibidor de incrustaciones",T305*Q305/1000,L305="Biocida",T305*Q305/1000,L305="Inhibidor de corrosión/incrustaciones",T305*Q305/1000,L305="Inhibidor de parafinas y asfaltenos",T305*P305/1000,L305="Inhibidor de parafinas",T305*P305/1000,L305="Inhibidor de asfaltenos",T305*P305/1000,L305="Reductor de fricción",T305*P305/1000,L305="Encapsulado",0,L305="Inhibidor de hidratos",VLOOKUP(I305,[4]Intermedia!$B$485:$E$502,4,FALSE),L305="Secuestrante de sulfhídrico",VLOOKUP(I305,[4]Intermedia!$B$485:$E$502,4,FALSE))</f>
        <v>2.3097600000000003</v>
      </c>
      <c r="AP305" s="62">
        <f t="shared" si="64"/>
        <v>34.65</v>
      </c>
      <c r="AQ305" s="62">
        <f t="shared" si="65"/>
        <v>34.65</v>
      </c>
      <c r="AR305" s="62">
        <f t="shared" si="66"/>
        <v>34.65</v>
      </c>
      <c r="AS305" s="66">
        <v>1</v>
      </c>
      <c r="AT305" s="62" cm="1">
        <f t="array" ref="AT305">IFERROR(ROUND(IF(AL305="Continua",AO305*_xlfn.IFS(AS305=100%,1,AS305=20%,5,AS305=50%,2),IF(AL305="Batch",IF(AM305="M",30,IF(AM305="Q",15,7))*AO305)),0),"")</f>
        <v>35</v>
      </c>
      <c r="AU305" s="62">
        <f t="shared" si="67"/>
        <v>35</v>
      </c>
      <c r="AV305" s="62">
        <f t="shared" si="68"/>
        <v>35</v>
      </c>
      <c r="AW305" s="62" t="s">
        <v>819</v>
      </c>
      <c r="AX305" s="62"/>
      <c r="AY305" s="67" t="str">
        <f ca="1">IFERROR(TODAY()-VLOOKUP(H305,[4]IDEF!$A$6:$H$1602,8,FALSE),"S/D")</f>
        <v>S/D</v>
      </c>
      <c r="AZ305" s="62" t="str">
        <f>IFERROR(VLOOKUP(H305,'[4]Control Producción'!$B$13:$L$406,11,FALSE),"S/C")</f>
        <v>A</v>
      </c>
      <c r="BA305" s="62" t="str">
        <f t="shared" si="69"/>
        <v>SP- 02</v>
      </c>
      <c r="BB305" s="62" t="str">
        <f>IFERROR(VLOOKUP(I305,[4]Referencias!$A$2:$Z$800,26,FALSE),"")</f>
        <v>Señal Picada</v>
      </c>
      <c r="BC305" s="62"/>
      <c r="BD305" s="125" t="str">
        <f t="shared" si="59"/>
        <v>SP-263BX960</v>
      </c>
    </row>
    <row r="306" spans="1:56" ht="15" customHeight="1" x14ac:dyDescent="0.25">
      <c r="A306" s="62" t="s">
        <v>601</v>
      </c>
      <c r="B306" s="63">
        <v>45261</v>
      </c>
      <c r="C306" s="62" t="s">
        <v>602</v>
      </c>
      <c r="D306" s="62" t="s">
        <v>603</v>
      </c>
      <c r="E306" s="62" t="str">
        <f>IFERROR(VLOOKUP(H306,[4]Referencias!$A$2:$F$671,6,FALSE),"")</f>
        <v>SP- 02</v>
      </c>
      <c r="F306" s="62">
        <f>IFERROR(VLOOKUP(I306,[4]Referencias!$A$2:$T$800,20,FALSE),"")</f>
        <v>222052</v>
      </c>
      <c r="G306" s="62" t="s">
        <v>604</v>
      </c>
      <c r="H306" s="62" t="s">
        <v>246</v>
      </c>
      <c r="I306" s="62" t="s">
        <v>246</v>
      </c>
      <c r="J306" s="62"/>
      <c r="K306" s="62" t="s">
        <v>605</v>
      </c>
      <c r="L306" s="62" t="str">
        <f>IFERROR(VLOOKUP(M306,[4]Referencias!$X$2:$Y$139,2,FALSE),"")</f>
        <v>Inhibidor de corrosión</v>
      </c>
      <c r="M306" s="62" t="s">
        <v>59</v>
      </c>
      <c r="N306" s="62">
        <f>IFERROR(VLOOKUP(M306,[4]Referencias!$K$2:$L$138,2,FALSE),"")</f>
        <v>1000232729</v>
      </c>
      <c r="O306" s="62">
        <f>IFERROR(VLOOKUP(I306,'[4]Control Producción'!$B$13:$L$408,4,FALSE),0)</f>
        <v>48.9</v>
      </c>
      <c r="P306" s="62">
        <f>IFERROR(VLOOKUP(I306,'[4]Control Producción'!$B$13:$L$408,5,FALSE),0)</f>
        <v>2.1520000000000001</v>
      </c>
      <c r="Q306" s="62">
        <f>IFERROR(VLOOKUP(I306,'[4]Control Producción'!$B$13:$L$408,7,FALSE),0)</f>
        <v>46.747999999999998</v>
      </c>
      <c r="R306" s="62">
        <f>IFERROR(VLOOKUP(I306,'[4]Control Producción'!$B$13:$L$408,8,FALSE),0)</f>
        <v>100</v>
      </c>
      <c r="S306" s="62">
        <f t="shared" si="61"/>
        <v>25.95</v>
      </c>
      <c r="T306" s="62">
        <v>37</v>
      </c>
      <c r="U306" s="62" t="s">
        <v>815</v>
      </c>
      <c r="V306" s="62" t="s">
        <v>821</v>
      </c>
      <c r="W306" s="62">
        <f t="shared" si="62"/>
        <v>2</v>
      </c>
      <c r="X306" s="62">
        <f>+_xlfn.IFS(BC306="p",0,AL306="Continua",'CM 4600011377 (Producto)'!$H$13,AL306="Batch",VLOOKUP(BD306,'BATCH Total'!$K$2:$M$600,3,FALSE))</f>
        <v>2</v>
      </c>
      <c r="Y306" s="62">
        <f t="shared" si="63"/>
        <v>51.9</v>
      </c>
      <c r="Z306" s="64">
        <f>+IFERROR(IF(BC306="P",0,IF(V306="continua",VLOOKUP(BD306,'KPI Aplicaciones'!$A$9:$H$177,6,FALSE),S306*X306)),0)</f>
        <v>51.9</v>
      </c>
      <c r="AA306" s="64">
        <f t="shared" si="60"/>
        <v>51.9</v>
      </c>
      <c r="AB306" s="65">
        <v>41048</v>
      </c>
      <c r="AC306" s="62" t="s">
        <v>608</v>
      </c>
      <c r="AD306" s="65">
        <v>44221</v>
      </c>
      <c r="AE306" s="62" t="s">
        <v>868</v>
      </c>
      <c r="AF306" s="62" t="s">
        <v>609</v>
      </c>
      <c r="AG306" s="62"/>
      <c r="AH306" s="62"/>
      <c r="AI306" s="62"/>
      <c r="AJ306" s="62"/>
      <c r="AK306" s="62" t="str">
        <f>IFERROR(VLOOKUP(I306,'[4]Control Producción'!$B$13:$K$406,10,FALSE),"")</f>
        <v>Bombeo Mecánico</v>
      </c>
      <c r="AL306" s="62" t="str">
        <f t="shared" si="72"/>
        <v>Batch</v>
      </c>
      <c r="AM306" s="62" t="s">
        <v>818</v>
      </c>
      <c r="AN306" s="62" t="s">
        <v>817</v>
      </c>
      <c r="AO306" s="62">
        <f>_xlfn.IFS(L306="Inhibidor de corrosión",T306*Q306/1000,L306="Inhibidor de incrustaciones",T306*Q306/1000,L306="Biocida",T306*Q306/1000,L306="Inhibidor de corrosión/incrustaciones",T306*Q306/1000,L306="Inhibidor de parafinas y asfaltenos",T306*P306/1000,L306="Inhibidor de parafinas",T306*P306/1000,L306="Inhibidor de asfaltenos",T306*P306/1000,L306="Reductor de fricción",T306*P306/1000,L306="Encapsulado",0,L306="Inhibidor de hidratos",VLOOKUP(I306,[4]Intermedia!$B$485:$E$502,4,FALSE),L306="Secuestrante de sulfhídrico",VLOOKUP(I306,[4]Intermedia!$B$485:$E$502,4,FALSE))</f>
        <v>1.729676</v>
      </c>
      <c r="AP306" s="62">
        <f t="shared" si="64"/>
        <v>25.95</v>
      </c>
      <c r="AQ306" s="62">
        <f t="shared" si="65"/>
        <v>25.95</v>
      </c>
      <c r="AR306" s="62">
        <f t="shared" si="66"/>
        <v>25.95</v>
      </c>
      <c r="AS306" s="66">
        <v>1</v>
      </c>
      <c r="AT306" s="62" cm="1">
        <f t="array" ref="AT306">IFERROR(ROUND(IF(AL306="Continua",AO306*_xlfn.IFS(AS306=100%,1,AS306=20%,5,AS306=50%,2),IF(AL306="Batch",IF(AM306="M",30,IF(AM306="Q",15,7))*AO306)),0),"")</f>
        <v>26</v>
      </c>
      <c r="AU306" s="62">
        <f t="shared" si="67"/>
        <v>26</v>
      </c>
      <c r="AV306" s="62">
        <f t="shared" si="68"/>
        <v>26</v>
      </c>
      <c r="AW306" s="62" t="s">
        <v>819</v>
      </c>
      <c r="AX306" s="62"/>
      <c r="AY306" s="67" t="str">
        <f ca="1">IFERROR(TODAY()-VLOOKUP(H306,[4]IDEF!$A$6:$H$1602,8,FALSE),"S/D")</f>
        <v>S/D</v>
      </c>
      <c r="AZ306" s="62" t="str">
        <f>IFERROR(VLOOKUP(H306,'[4]Control Producción'!$B$13:$L$406,11,FALSE),"S/C")</f>
        <v>B</v>
      </c>
      <c r="BA306" s="62" t="str">
        <f t="shared" si="69"/>
        <v>SP- 02</v>
      </c>
      <c r="BB306" s="62" t="str">
        <f>IFERROR(VLOOKUP(I306,[4]Referencias!$A$2:$Z$800,26,FALSE),"")</f>
        <v>Señal Picada</v>
      </c>
      <c r="BC306" s="62"/>
      <c r="BD306" s="125" t="str">
        <f t="shared" si="59"/>
        <v>SP-242CY51W</v>
      </c>
    </row>
    <row r="307" spans="1:56" ht="15" customHeight="1" x14ac:dyDescent="0.25">
      <c r="A307" s="62" t="s">
        <v>601</v>
      </c>
      <c r="B307" s="63">
        <v>45261</v>
      </c>
      <c r="C307" s="62" t="s">
        <v>602</v>
      </c>
      <c r="D307" s="62" t="s">
        <v>603</v>
      </c>
      <c r="E307" s="62" t="str">
        <f>IFERROR(VLOOKUP(H307,[4]Referencias!$A$2:$F$671,6,FALSE),"")</f>
        <v>SP- 02</v>
      </c>
      <c r="F307" s="62">
        <f>IFERROR(VLOOKUP(I307,[4]Referencias!$A$2:$T$800,20,FALSE),"")</f>
        <v>222052</v>
      </c>
      <c r="G307" s="62" t="s">
        <v>604</v>
      </c>
      <c r="H307" s="62" t="s">
        <v>209</v>
      </c>
      <c r="I307" s="62" t="s">
        <v>209</v>
      </c>
      <c r="J307" s="62"/>
      <c r="K307" s="62" t="s">
        <v>605</v>
      </c>
      <c r="L307" s="62" t="str">
        <f>IFERROR(VLOOKUP(M307,[4]Referencias!$X$2:$Y$139,2,FALSE),"")</f>
        <v>Inhibidor de corrosión</v>
      </c>
      <c r="M307" s="62" t="s">
        <v>59</v>
      </c>
      <c r="N307" s="62">
        <f>IFERROR(VLOOKUP(M307,[4]Referencias!$K$2:$L$138,2,FALSE),"")</f>
        <v>1000232729</v>
      </c>
      <c r="O307" s="62">
        <f>IFERROR(VLOOKUP(I307,'[4]Control Producción'!$B$13:$L$408,4,FALSE),0)</f>
        <v>134.4</v>
      </c>
      <c r="P307" s="62">
        <f>IFERROR(VLOOKUP(I307,'[4]Control Producción'!$B$13:$L$408,5,FALSE),0)</f>
        <v>5.6449999999999996</v>
      </c>
      <c r="Q307" s="62">
        <f>IFERROR(VLOOKUP(I307,'[4]Control Producción'!$B$13:$L$408,7,FALSE),0)</f>
        <v>128.755</v>
      </c>
      <c r="R307" s="62">
        <f>IFERROR(VLOOKUP(I307,'[4]Control Producción'!$B$13:$L$408,8,FALSE),0)</f>
        <v>150</v>
      </c>
      <c r="S307" s="62">
        <f t="shared" si="61"/>
        <v>115.88</v>
      </c>
      <c r="T307" s="62">
        <v>60</v>
      </c>
      <c r="U307" s="62" t="s">
        <v>815</v>
      </c>
      <c r="V307" s="62" t="s">
        <v>821</v>
      </c>
      <c r="W307" s="62">
        <f t="shared" si="62"/>
        <v>2</v>
      </c>
      <c r="X307" s="62">
        <f>+_xlfn.IFS(BC307="p",0,AL307="Continua",'CM 4600011377 (Producto)'!$H$13,AL307="Batch",VLOOKUP(BD307,'BATCH Total'!$K$2:$M$600,3,FALSE))</f>
        <v>2</v>
      </c>
      <c r="Y307" s="62">
        <f t="shared" si="63"/>
        <v>231.76</v>
      </c>
      <c r="Z307" s="64">
        <f>+IFERROR(IF(BC307="P",0,IF(V307="continua",VLOOKUP(BD307,'KPI Aplicaciones'!$A$9:$H$177,6,FALSE),S307*X307)),0)</f>
        <v>231.76</v>
      </c>
      <c r="AA307" s="64">
        <f t="shared" si="60"/>
        <v>231.76</v>
      </c>
      <c r="AB307" s="65">
        <v>42727</v>
      </c>
      <c r="AC307" s="62" t="s">
        <v>608</v>
      </c>
      <c r="AD307" s="65">
        <v>44867</v>
      </c>
      <c r="AE307" s="62" t="s">
        <v>716</v>
      </c>
      <c r="AF307" s="62" t="s">
        <v>609</v>
      </c>
      <c r="AG307" s="62"/>
      <c r="AH307" s="62"/>
      <c r="AI307" s="62"/>
      <c r="AJ307" s="62"/>
      <c r="AK307" s="62" t="str">
        <f>IFERROR(VLOOKUP(I307,'[4]Control Producción'!$B$13:$K$406,10,FALSE),"")</f>
        <v>Cavidad Progresiva</v>
      </c>
      <c r="AL307" s="62" t="str">
        <f t="shared" si="72"/>
        <v>Batch</v>
      </c>
      <c r="AM307" s="62" t="s">
        <v>818</v>
      </c>
      <c r="AN307" s="62" t="s">
        <v>817</v>
      </c>
      <c r="AO307" s="62">
        <f>_xlfn.IFS(L307="Inhibidor de corrosión",T307*Q307/1000,L307="Inhibidor de incrustaciones",T307*Q307/1000,L307="Biocida",T307*Q307/1000,L307="Inhibidor de corrosión/incrustaciones",T307*Q307/1000,L307="Inhibidor de parafinas y asfaltenos",T307*P307/1000,L307="Inhibidor de parafinas",T307*P307/1000,L307="Inhibidor de asfaltenos",T307*P307/1000,L307="Reductor de fricción",T307*P307/1000,L307="Encapsulado",0,L307="Inhibidor de hidratos",VLOOKUP(I307,[4]Intermedia!$B$485:$E$502,4,FALSE),L307="Secuestrante de sulfhídrico",VLOOKUP(I307,[4]Intermedia!$B$485:$E$502,4,FALSE))</f>
        <v>7.7252999999999989</v>
      </c>
      <c r="AP307" s="62">
        <f t="shared" si="64"/>
        <v>115.88</v>
      </c>
      <c r="AQ307" s="62">
        <f t="shared" si="65"/>
        <v>115.88</v>
      </c>
      <c r="AR307" s="62">
        <f t="shared" si="66"/>
        <v>115.88</v>
      </c>
      <c r="AS307" s="66">
        <v>1</v>
      </c>
      <c r="AT307" s="62" cm="1">
        <f t="array" ref="AT307">IFERROR(ROUND(IF(AL307="Continua",AO307*_xlfn.IFS(AS307=100%,1,AS307=20%,5,AS307=50%,2),IF(AL307="Batch",IF(AM307="M",30,IF(AM307="Q",15,7))*AO307)),0),"")</f>
        <v>116</v>
      </c>
      <c r="AU307" s="62">
        <f t="shared" si="67"/>
        <v>116</v>
      </c>
      <c r="AV307" s="62">
        <f t="shared" si="68"/>
        <v>116</v>
      </c>
      <c r="AW307" s="62" t="s">
        <v>819</v>
      </c>
      <c r="AX307" s="62"/>
      <c r="AY307" s="67">
        <f ca="1">IFERROR(TODAY()-VLOOKUP(H307,[4]IDEF!$A$6:$H$1602,8,FALSE),"S/D")</f>
        <v>1525</v>
      </c>
      <c r="AZ307" s="62" t="str">
        <f>IFERROR(VLOOKUP(H307,'[4]Control Producción'!$B$13:$L$406,11,FALSE),"S/C")</f>
        <v>A</v>
      </c>
      <c r="BA307" s="62" t="str">
        <f t="shared" si="69"/>
        <v>SP- 02</v>
      </c>
      <c r="BB307" s="62" t="str">
        <f>IFERROR(VLOOKUP(I307,[4]Referencias!$A$2:$Z$800,26,FALSE),"")</f>
        <v>Señal Picada</v>
      </c>
      <c r="BC307" s="62"/>
      <c r="BD307" s="125" t="str">
        <f t="shared" si="59"/>
        <v>SP-243CY51W</v>
      </c>
    </row>
    <row r="308" spans="1:56" ht="15" customHeight="1" x14ac:dyDescent="0.25">
      <c r="A308" s="62" t="s">
        <v>601</v>
      </c>
      <c r="B308" s="63">
        <v>45261</v>
      </c>
      <c r="C308" s="62" t="s">
        <v>602</v>
      </c>
      <c r="D308" s="62" t="s">
        <v>603</v>
      </c>
      <c r="E308" s="62" t="str">
        <f>IFERROR(VLOOKUP(H308,[4]Referencias!$A$2:$F$671,6,FALSE),"")</f>
        <v>SP- 02</v>
      </c>
      <c r="F308" s="62">
        <f>IFERROR(VLOOKUP(I308,[4]Referencias!$A$2:$T$800,20,FALSE),"")</f>
        <v>222052</v>
      </c>
      <c r="G308" s="62" t="s">
        <v>604</v>
      </c>
      <c r="H308" s="62" t="s">
        <v>210</v>
      </c>
      <c r="I308" s="62" t="s">
        <v>210</v>
      </c>
      <c r="J308" s="62"/>
      <c r="K308" s="62" t="s">
        <v>605</v>
      </c>
      <c r="L308" s="62" t="str">
        <f>IFERROR(VLOOKUP(M308,[4]Referencias!$X$2:$Y$139,2,FALSE),"")</f>
        <v>Inhibidor de corrosión</v>
      </c>
      <c r="M308" s="62" t="s">
        <v>59</v>
      </c>
      <c r="N308" s="62">
        <f>IFERROR(VLOOKUP(M308,[4]Referencias!$K$2:$L$138,2,FALSE),"")</f>
        <v>1000232729</v>
      </c>
      <c r="O308" s="62">
        <f>IFERROR(VLOOKUP(I308,'[4]Control Producción'!$B$13:$L$408,4,FALSE),0)</f>
        <v>142</v>
      </c>
      <c r="P308" s="62">
        <f>IFERROR(VLOOKUP(I308,'[4]Control Producción'!$B$13:$L$408,5,FALSE),0)</f>
        <v>2.84</v>
      </c>
      <c r="Q308" s="62">
        <f>IFERROR(VLOOKUP(I308,'[4]Control Producción'!$B$13:$L$408,7,FALSE),0)</f>
        <v>139.16</v>
      </c>
      <c r="R308" s="62">
        <f>IFERROR(VLOOKUP(I308,'[4]Control Producción'!$B$13:$L$408,8,FALSE),0)</f>
        <v>100</v>
      </c>
      <c r="S308" s="62">
        <f t="shared" si="61"/>
        <v>52.19</v>
      </c>
      <c r="T308" s="62">
        <v>25</v>
      </c>
      <c r="U308" s="62" t="s">
        <v>815</v>
      </c>
      <c r="V308" s="62" t="s">
        <v>821</v>
      </c>
      <c r="W308" s="62">
        <f t="shared" si="62"/>
        <v>2</v>
      </c>
      <c r="X308" s="62">
        <f>+_xlfn.IFS(BC308="p",0,AL308="Continua",'CM 4600011377 (Producto)'!$H$13,AL308="Batch",VLOOKUP(BD308,'BATCH Total'!$K$2:$M$600,3,FALSE))</f>
        <v>2</v>
      </c>
      <c r="Y308" s="62">
        <f t="shared" si="63"/>
        <v>104.38</v>
      </c>
      <c r="Z308" s="64">
        <f>+IFERROR(IF(BC308="P",0,IF(V308="continua",VLOOKUP(BD308,'KPI Aplicaciones'!$A$9:$H$177,6,FALSE),S308*X308)),0)</f>
        <v>104.38</v>
      </c>
      <c r="AA308" s="64">
        <f t="shared" si="60"/>
        <v>104.38</v>
      </c>
      <c r="AB308" s="65">
        <v>40767</v>
      </c>
      <c r="AC308" s="62" t="s">
        <v>608</v>
      </c>
      <c r="AD308" s="65">
        <v>44433</v>
      </c>
      <c r="AE308" s="70" t="s">
        <v>718</v>
      </c>
      <c r="AF308" s="62" t="s">
        <v>609</v>
      </c>
      <c r="AG308" s="62"/>
      <c r="AH308" s="62"/>
      <c r="AI308" s="62"/>
      <c r="AJ308" s="62"/>
      <c r="AK308" s="62" t="str">
        <f>IFERROR(VLOOKUP(I308,'[4]Control Producción'!$B$13:$K$406,10,FALSE),"")</f>
        <v>Cavidad Progresiva</v>
      </c>
      <c r="AL308" s="62" t="str">
        <f t="shared" si="72"/>
        <v>Batch</v>
      </c>
      <c r="AM308" s="62" t="s">
        <v>818</v>
      </c>
      <c r="AN308" s="62" t="s">
        <v>817</v>
      </c>
      <c r="AO308" s="62">
        <f>_xlfn.IFS(L308="Inhibidor de corrosión",T308*Q308/1000,L308="Inhibidor de incrustaciones",T308*Q308/1000,L308="Biocida",T308*Q308/1000,L308="Inhibidor de corrosión/incrustaciones",T308*Q308/1000,L308="Inhibidor de parafinas y asfaltenos",T308*P308/1000,L308="Inhibidor de parafinas",T308*P308/1000,L308="Inhibidor de asfaltenos",T308*P308/1000,L308="Reductor de fricción",T308*P308/1000,L308="Encapsulado",0,L308="Inhibidor de hidratos",VLOOKUP(I308,[4]Intermedia!$B$485:$E$502,4,FALSE),L308="Secuestrante de sulfhídrico",VLOOKUP(I308,[4]Intermedia!$B$485:$E$502,4,FALSE))</f>
        <v>3.4790000000000001</v>
      </c>
      <c r="AP308" s="62">
        <f t="shared" si="64"/>
        <v>52.19</v>
      </c>
      <c r="AQ308" s="62">
        <f t="shared" si="65"/>
        <v>52.19</v>
      </c>
      <c r="AR308" s="62">
        <f t="shared" si="66"/>
        <v>52.19</v>
      </c>
      <c r="AS308" s="66">
        <v>1</v>
      </c>
      <c r="AT308" s="62" cm="1">
        <f t="array" ref="AT308">IFERROR(ROUND(IF(AL308="Continua",AO308*_xlfn.IFS(AS308=100%,1,AS308=20%,5,AS308=50%,2),IF(AL308="Batch",IF(AM308="M",30,IF(AM308="Q",15,7))*AO308)),0),"")</f>
        <v>52</v>
      </c>
      <c r="AU308" s="62">
        <f t="shared" si="67"/>
        <v>52</v>
      </c>
      <c r="AV308" s="62">
        <f t="shared" si="68"/>
        <v>52</v>
      </c>
      <c r="AW308" s="62" t="s">
        <v>819</v>
      </c>
      <c r="AX308" s="62"/>
      <c r="AY308" s="67">
        <f ca="1">IFERROR(TODAY()-VLOOKUP(H308,[4]IDEF!$A$6:$H$1602,8,FALSE),"S/D")</f>
        <v>3031</v>
      </c>
      <c r="AZ308" s="62" t="str">
        <f>IFERROR(VLOOKUP(H308,'[4]Control Producción'!$B$13:$L$406,11,FALSE),"S/C")</f>
        <v>A</v>
      </c>
      <c r="BA308" s="62" t="str">
        <f t="shared" si="69"/>
        <v>SP- 02</v>
      </c>
      <c r="BB308" s="62" t="str">
        <f>IFERROR(VLOOKUP(I308,[4]Referencias!$A$2:$Z$800,26,FALSE),"")</f>
        <v>Señal Picada</v>
      </c>
      <c r="BC308" s="62"/>
      <c r="BD308" s="125" t="str">
        <f t="shared" si="59"/>
        <v>SP-244CY51W</v>
      </c>
    </row>
    <row r="309" spans="1:56" ht="15" customHeight="1" x14ac:dyDescent="0.25">
      <c r="A309" s="62" t="s">
        <v>601</v>
      </c>
      <c r="B309" s="63">
        <v>45261</v>
      </c>
      <c r="C309" s="62" t="s">
        <v>602</v>
      </c>
      <c r="D309" s="62" t="s">
        <v>603</v>
      </c>
      <c r="E309" s="62" t="str">
        <f>IFERROR(VLOOKUP(H309,[4]Referencias!$A$2:$F$671,6,FALSE),"")</f>
        <v>SP- 02</v>
      </c>
      <c r="F309" s="62">
        <f>IFERROR(VLOOKUP(I309,[4]Referencias!$A$2:$T$800,20,FALSE),"")</f>
        <v>222052</v>
      </c>
      <c r="G309" s="62" t="s">
        <v>604</v>
      </c>
      <c r="H309" s="62" t="s">
        <v>116</v>
      </c>
      <c r="I309" s="62" t="s">
        <v>116</v>
      </c>
      <c r="J309" s="62"/>
      <c r="K309" s="62" t="s">
        <v>605</v>
      </c>
      <c r="L309" s="62" t="str">
        <f>IFERROR(VLOOKUP(M309,[4]Referencias!$X$2:$Y$139,2,FALSE),"")</f>
        <v>Biocida</v>
      </c>
      <c r="M309" s="62" t="s">
        <v>68</v>
      </c>
      <c r="N309" s="62">
        <f>IFERROR(VLOOKUP(M309,[4]Referencias!$K$2:$L$138,2,FALSE),"")</f>
        <v>50600926</v>
      </c>
      <c r="O309" s="62">
        <f>IFERROR(VLOOKUP(I309,'[4]Control Producción'!$B$13:$L$408,4,FALSE),0)</f>
        <v>76</v>
      </c>
      <c r="P309" s="62">
        <f>IFERROR(VLOOKUP(I309,'[4]Control Producción'!$B$13:$L$408,5,FALSE),0)</f>
        <v>3.6500000000000057</v>
      </c>
      <c r="Q309" s="62">
        <f>IFERROR(VLOOKUP(I309,'[4]Control Producción'!$B$13:$L$408,7,FALSE),0)</f>
        <v>72.349999999999994</v>
      </c>
      <c r="R309" s="62">
        <f>IFERROR(VLOOKUP(I309,'[4]Control Producción'!$B$13:$L$408,8,FALSE),0)</f>
        <v>10</v>
      </c>
      <c r="S309" s="62">
        <f t="shared" si="61"/>
        <v>40.15</v>
      </c>
      <c r="T309" s="62">
        <v>37</v>
      </c>
      <c r="U309" s="62" t="s">
        <v>815</v>
      </c>
      <c r="V309" s="62" t="s">
        <v>821</v>
      </c>
      <c r="W309" s="62">
        <f t="shared" si="62"/>
        <v>2</v>
      </c>
      <c r="X309" s="62">
        <f>+_xlfn.IFS(BC309="p",0,AL309="Continua",'CM 4600011377 (Producto)'!$H$13,AL309="Batch",VLOOKUP(BD309,'BATCH Total'!$K$2:$M$600,3,FALSE))</f>
        <v>2</v>
      </c>
      <c r="Y309" s="62">
        <f t="shared" si="63"/>
        <v>80.3</v>
      </c>
      <c r="Z309" s="64">
        <f>+IFERROR(IF(BC309="P",0,IF(V309="continua",VLOOKUP(BD309,'KPI Aplicaciones'!$A$9:$H$177,6,FALSE),S309*X309)),0)</f>
        <v>80.3</v>
      </c>
      <c r="AA309" s="64">
        <f t="shared" si="60"/>
        <v>80.3</v>
      </c>
      <c r="AB309" s="65">
        <v>40441</v>
      </c>
      <c r="AC309" s="62" t="s">
        <v>608</v>
      </c>
      <c r="AD309" s="65">
        <v>44993</v>
      </c>
      <c r="AE309" s="62" t="s">
        <v>1000</v>
      </c>
      <c r="AF309" s="62" t="s">
        <v>609</v>
      </c>
      <c r="AG309" s="62"/>
      <c r="AH309" s="62"/>
      <c r="AI309" s="62"/>
      <c r="AJ309" s="62"/>
      <c r="AK309" s="62" t="str">
        <f>IFERROR(VLOOKUP(I309,'[4]Control Producción'!$B$13:$K$406,10,FALSE),"")</f>
        <v>Cavidad Progresiva</v>
      </c>
      <c r="AL309" s="62" t="str">
        <f t="shared" si="72"/>
        <v>Batch</v>
      </c>
      <c r="AM309" s="62" t="s">
        <v>818</v>
      </c>
      <c r="AN309" s="62" t="s">
        <v>817</v>
      </c>
      <c r="AO309" s="62">
        <f>_xlfn.IFS(L309="Inhibidor de corrosión",T309*Q309/1000,L309="Inhibidor de incrustaciones",T309*Q309/1000,L309="Biocida",T309*Q309/1000,L309="Inhibidor de corrosión/incrustaciones",T309*Q309/1000,L309="Inhibidor de parafinas y asfaltenos",T309*P309/1000,L309="Inhibidor de parafinas",T309*P309/1000,L309="Inhibidor de asfaltenos",T309*P309/1000,L309="Reductor de fricción",T309*P309/1000,L309="Encapsulado",0,L309="Inhibidor de hidratos",VLOOKUP(I309,[4]Intermedia!$B$485:$E$502,4,FALSE),L309="Secuestrante de sulfhídrico",VLOOKUP(I309,[4]Intermedia!$B$485:$E$502,4,FALSE))</f>
        <v>2.6769499999999997</v>
      </c>
      <c r="AP309" s="62">
        <f t="shared" si="64"/>
        <v>40.15</v>
      </c>
      <c r="AQ309" s="62">
        <f t="shared" si="65"/>
        <v>40.15</v>
      </c>
      <c r="AR309" s="62">
        <f t="shared" si="66"/>
        <v>40.15</v>
      </c>
      <c r="AS309" s="66">
        <v>1</v>
      </c>
      <c r="AT309" s="62" cm="1">
        <f t="array" ref="AT309">IFERROR(ROUND(IF(AL309="Continua",AO309*_xlfn.IFS(AS309=100%,1,AS309=20%,5,AS309=50%,2),IF(AL309="Batch",IF(AM309="M",30,IF(AM309="Q",15,7))*AO309)),0),"")</f>
        <v>40</v>
      </c>
      <c r="AU309" s="62">
        <f t="shared" si="67"/>
        <v>40</v>
      </c>
      <c r="AV309" s="62">
        <f t="shared" si="68"/>
        <v>40</v>
      </c>
      <c r="AW309" s="62" t="s">
        <v>819</v>
      </c>
      <c r="AX309" s="62"/>
      <c r="AY309" s="67">
        <f ca="1">IFERROR(TODAY()-VLOOKUP(H309,[4]IDEF!$A$6:$H$1602,8,FALSE),"S/D")</f>
        <v>1533</v>
      </c>
      <c r="AZ309" s="62" t="str">
        <f>IFERROR(VLOOKUP(H309,'[4]Control Producción'!$B$13:$L$406,11,FALSE),"S/C")</f>
        <v>B</v>
      </c>
      <c r="BA309" s="62" t="str">
        <f t="shared" si="69"/>
        <v>SP- 02</v>
      </c>
      <c r="BB309" s="62" t="str">
        <f>IFERROR(VLOOKUP(I309,[4]Referencias!$A$2:$Z$800,26,FALSE),"")</f>
        <v>Señal Picada</v>
      </c>
      <c r="BC309" s="62"/>
      <c r="BD309" s="125" t="str">
        <f t="shared" si="59"/>
        <v>SP-276BX960</v>
      </c>
    </row>
    <row r="310" spans="1:56" ht="15" customHeight="1" x14ac:dyDescent="0.25">
      <c r="A310" s="62" t="s">
        <v>601</v>
      </c>
      <c r="B310" s="63">
        <v>45261</v>
      </c>
      <c r="C310" s="62" t="s">
        <v>602</v>
      </c>
      <c r="D310" s="62" t="s">
        <v>603</v>
      </c>
      <c r="E310" s="62" t="str">
        <f>IFERROR(VLOOKUP(H310,[4]Referencias!$A$2:$F$671,6,FALSE),"")</f>
        <v>SP- 02</v>
      </c>
      <c r="F310" s="62">
        <f>IFERROR(VLOOKUP(I310,[4]Referencias!$A$2:$T$800,20,FALSE),"")</f>
        <v>222052</v>
      </c>
      <c r="G310" s="62" t="s">
        <v>604</v>
      </c>
      <c r="H310" s="62" t="s">
        <v>116</v>
      </c>
      <c r="I310" s="62" t="s">
        <v>116</v>
      </c>
      <c r="J310" s="62"/>
      <c r="K310" s="62" t="s">
        <v>605</v>
      </c>
      <c r="L310" s="62" t="str">
        <f>IFERROR(VLOOKUP(M310,[4]Referencias!$X$2:$Y$139,2,FALSE),"")</f>
        <v>Inhibidor de corrosión</v>
      </c>
      <c r="M310" s="62" t="s">
        <v>59</v>
      </c>
      <c r="N310" s="62">
        <f>IFERROR(VLOOKUP(M310,[4]Referencias!$K$2:$L$138,2,FALSE),"")</f>
        <v>1000232729</v>
      </c>
      <c r="O310" s="62">
        <f>IFERROR(VLOOKUP(I310,'[4]Control Producción'!$B$13:$L$408,4,FALSE),0)</f>
        <v>76</v>
      </c>
      <c r="P310" s="62">
        <f>IFERROR(VLOOKUP(I310,'[4]Control Producción'!$B$13:$L$408,5,FALSE),0)</f>
        <v>3.6500000000000057</v>
      </c>
      <c r="Q310" s="62">
        <f>IFERROR(VLOOKUP(I310,'[4]Control Producción'!$B$13:$L$408,7,FALSE),0)</f>
        <v>72.349999999999994</v>
      </c>
      <c r="R310" s="62">
        <f>IFERROR(VLOOKUP(I310,'[4]Control Producción'!$B$13:$L$408,8,FALSE),0)</f>
        <v>10</v>
      </c>
      <c r="S310" s="62">
        <f t="shared" si="61"/>
        <v>40.15</v>
      </c>
      <c r="T310" s="62">
        <v>37</v>
      </c>
      <c r="U310" s="62" t="s">
        <v>815</v>
      </c>
      <c r="V310" s="62" t="s">
        <v>821</v>
      </c>
      <c r="W310" s="62">
        <f t="shared" ref="W310:W312" si="74">_xlfn.IFS(AM310="C",29,AM310="M",1,AM310="Q",2,AM310="S",4)</f>
        <v>2</v>
      </c>
      <c r="X310" s="62">
        <f>+_xlfn.IFS(BC310="p",0,AL310="Continua",'CM 4600011377 (Producto)'!$H$13,AL310="Batch",VLOOKUP(BD310,'BATCH Total'!$K$2:$M$600,3,FALSE))</f>
        <v>0</v>
      </c>
      <c r="Y310" s="62">
        <f t="shared" si="63"/>
        <v>80.3</v>
      </c>
      <c r="Z310" s="64">
        <f>+IFERROR(IF(BC310="P",0,IF(V310="continua",VLOOKUP(BD310,'KPI Aplicaciones'!$A$9:$H$177,6,FALSE),S310*X310)),0)</f>
        <v>0</v>
      </c>
      <c r="AA310" s="64">
        <f t="shared" si="60"/>
        <v>0</v>
      </c>
      <c r="AB310" s="65">
        <v>40441</v>
      </c>
      <c r="AC310" s="62" t="s">
        <v>608</v>
      </c>
      <c r="AD310" s="65">
        <v>44993</v>
      </c>
      <c r="AE310" s="62" t="s">
        <v>1000</v>
      </c>
      <c r="AF310" s="62" t="s">
        <v>609</v>
      </c>
      <c r="AG310" s="62"/>
      <c r="AH310" s="62"/>
      <c r="AI310" s="62"/>
      <c r="AJ310" s="62"/>
      <c r="AK310" s="62" t="str">
        <f>IFERROR(VLOOKUP(I310,'[4]Control Producción'!$B$13:$K$406,10,FALSE),"")</f>
        <v>Cavidad Progresiva</v>
      </c>
      <c r="AL310" s="62" t="str">
        <f t="shared" si="72"/>
        <v>Batch</v>
      </c>
      <c r="AM310" s="62" t="s">
        <v>818</v>
      </c>
      <c r="AN310" s="62" t="s">
        <v>817</v>
      </c>
      <c r="AO310" s="62">
        <f>_xlfn.IFS(L310="Inhibidor de corrosión",T310*Q310/1000,L310="Inhibidor de incrustaciones",T310*Q310/1000,L310="Biocida",T310*Q310/1000,L310="Inhibidor de corrosión/incrustaciones",T310*Q310/1000,L310="Inhibidor de parafinas y asfaltenos",T310*P310/1000,L310="Inhibidor de parafinas",T310*P310/1000,L310="Inhibidor de asfaltenos",T310*P310/1000,L310="Reductor de fricción",T310*P310/1000,L310="Encapsulado",0,L310="Inhibidor de hidratos",VLOOKUP(I310,[4]Intermedia!$B$485:$E$502,4,FALSE),L310="Secuestrante de sulfhídrico",VLOOKUP(I310,[4]Intermedia!$B$485:$E$502,4,FALSE))</f>
        <v>2.6769499999999997</v>
      </c>
      <c r="AP310" s="62">
        <f t="shared" si="64"/>
        <v>40.15</v>
      </c>
      <c r="AQ310" s="62">
        <f t="shared" si="65"/>
        <v>40.15</v>
      </c>
      <c r="AR310" s="62">
        <f t="shared" si="66"/>
        <v>40.15</v>
      </c>
      <c r="AS310" s="66">
        <v>1</v>
      </c>
      <c r="AT310" s="62" cm="1">
        <f t="array" ref="AT310">IFERROR(ROUND(IF(AL310="Continua",AO310*_xlfn.IFS(AS310=100%,1,AS310=20%,5,AS310=50%,2),IF(AL310="Batch",IF(AM310="M",30,IF(AM310="Q",15,7))*AO310)),0),"")</f>
        <v>40</v>
      </c>
      <c r="AU310" s="62">
        <f t="shared" si="67"/>
        <v>40</v>
      </c>
      <c r="AV310" s="62">
        <f t="shared" si="68"/>
        <v>40</v>
      </c>
      <c r="AW310" s="62" t="s">
        <v>819</v>
      </c>
      <c r="AX310" s="62"/>
      <c r="AY310" s="67">
        <f ca="1">IFERROR(TODAY()-VLOOKUP(H310,[4]IDEF!$A$6:$H$1602,8,FALSE),"S/D")</f>
        <v>1533</v>
      </c>
      <c r="AZ310" s="62" t="str">
        <f>IFERROR(VLOOKUP(H310,'[4]Control Producción'!$B$13:$L$406,11,FALSE),"S/C")</f>
        <v>B</v>
      </c>
      <c r="BA310" s="62" t="str">
        <f t="shared" si="69"/>
        <v>SP- 02</v>
      </c>
      <c r="BB310" s="62" t="str">
        <f>IFERROR(VLOOKUP(I310,[4]Referencias!$A$2:$Z$800,26,FALSE),"")</f>
        <v>Señal Picada</v>
      </c>
      <c r="BC310" s="62" t="s">
        <v>981</v>
      </c>
      <c r="BD310" s="125" t="str">
        <f t="shared" si="59"/>
        <v>SP-276CY51W</v>
      </c>
    </row>
    <row r="311" spans="1:56" ht="15" customHeight="1" x14ac:dyDescent="0.25">
      <c r="A311" s="62" t="s">
        <v>601</v>
      </c>
      <c r="B311" s="63">
        <v>45261</v>
      </c>
      <c r="C311" s="62" t="s">
        <v>602</v>
      </c>
      <c r="D311" s="62" t="s">
        <v>603</v>
      </c>
      <c r="E311" s="62" t="str">
        <f>IFERROR(VLOOKUP(H311,[4]Referencias!$A$2:$F$671,6,FALSE),"")</f>
        <v>SP- 02</v>
      </c>
      <c r="F311" s="62">
        <f>IFERROR(VLOOKUP(I311,[4]Referencias!$A$2:$T$800,20,FALSE),"")</f>
        <v>222052</v>
      </c>
      <c r="G311" s="62" t="s">
        <v>604</v>
      </c>
      <c r="H311" s="62" t="s">
        <v>78</v>
      </c>
      <c r="I311" s="62" t="s">
        <v>78</v>
      </c>
      <c r="J311" s="62"/>
      <c r="K311" s="62" t="s">
        <v>605</v>
      </c>
      <c r="L311" s="62" t="str">
        <f>IFERROR(VLOOKUP(M311,[4]Referencias!$X$2:$Y$139,2,FALSE),"")</f>
        <v>Biocida</v>
      </c>
      <c r="M311" s="62" t="s">
        <v>68</v>
      </c>
      <c r="N311" s="62">
        <f>IFERROR(VLOOKUP(M311,[4]Referencias!$K$2:$L$138,2,FALSE),"")</f>
        <v>50600926</v>
      </c>
      <c r="O311" s="62">
        <f>IFERROR(VLOOKUP(I311,'[4]Control Producción'!$B$13:$L$408,4,FALSE),0)</f>
        <v>102</v>
      </c>
      <c r="P311" s="62">
        <f>IFERROR(VLOOKUP(I311,'[4]Control Producción'!$B$13:$L$408,5,FALSE),0)</f>
        <v>2.5499999999999998</v>
      </c>
      <c r="Q311" s="62">
        <f>IFERROR(VLOOKUP(I311,'[4]Control Producción'!$B$13:$L$408,7,FALSE),0)</f>
        <v>99.45</v>
      </c>
      <c r="R311" s="62">
        <f>IFERROR(VLOOKUP(I311,'[4]Control Producción'!$B$13:$L$408,8,FALSE),0)</f>
        <v>50</v>
      </c>
      <c r="S311" s="62">
        <f t="shared" si="61"/>
        <v>44.75</v>
      </c>
      <c r="T311" s="62">
        <v>30</v>
      </c>
      <c r="U311" s="62" t="s">
        <v>815</v>
      </c>
      <c r="V311" s="62" t="s">
        <v>821</v>
      </c>
      <c r="W311" s="62">
        <f t="shared" si="74"/>
        <v>2</v>
      </c>
      <c r="X311" s="62">
        <f>+_xlfn.IFS(BC311="p",0,AL311="Continua",'CM 4600011377 (Producto)'!$H$13,AL311="Batch",VLOOKUP(BD311,'BATCH Total'!$K$2:$M$600,3,FALSE))</f>
        <v>0</v>
      </c>
      <c r="Y311" s="62">
        <f t="shared" si="63"/>
        <v>89.5</v>
      </c>
      <c r="Z311" s="64">
        <f>+IFERROR(IF(BC311="P",0,IF(V311="continua",VLOOKUP(BD311,'KPI Aplicaciones'!$A$9:$H$177,6,FALSE),S311*X311)),0)</f>
        <v>0</v>
      </c>
      <c r="AA311" s="64">
        <f t="shared" si="60"/>
        <v>0</v>
      </c>
      <c r="AB311" s="65">
        <v>41948</v>
      </c>
      <c r="AC311" s="62" t="s">
        <v>608</v>
      </c>
      <c r="AD311" s="65">
        <v>44315</v>
      </c>
      <c r="AE311" s="62" t="s">
        <v>676</v>
      </c>
      <c r="AF311" s="62" t="s">
        <v>609</v>
      </c>
      <c r="AG311" s="62"/>
      <c r="AH311" s="62"/>
      <c r="AI311" s="62"/>
      <c r="AJ311" s="62"/>
      <c r="AK311" s="62" t="str">
        <f>IFERROR(VLOOKUP(I311,'[4]Control Producción'!$B$13:$K$406,10,FALSE),"")</f>
        <v>Electro Sumergible</v>
      </c>
      <c r="AL311" s="62" t="str">
        <f t="shared" si="72"/>
        <v>Batch</v>
      </c>
      <c r="AM311" s="62" t="s">
        <v>818</v>
      </c>
      <c r="AN311" s="62" t="s">
        <v>817</v>
      </c>
      <c r="AO311" s="62">
        <f>_xlfn.IFS(L311="Inhibidor de corrosión",T311*Q311/1000,L311="Inhibidor de incrustaciones",T311*Q311/1000,L311="Biocida",T311*Q311/1000,L311="Inhibidor de corrosión/incrustaciones",T311*Q311/1000,L311="Inhibidor de parafinas y asfaltenos",T311*P311/1000,L311="Inhibidor de parafinas",T311*P311/1000,L311="Inhibidor de asfaltenos",T311*P311/1000,L311="Reductor de fricción",T311*P311/1000,L311="Encapsulado",0,L311="Inhibidor de hidratos",VLOOKUP(I311,[4]Intermedia!$B$485:$E$502,4,FALSE),L311="Secuestrante de sulfhídrico",VLOOKUP(I311,[4]Intermedia!$B$485:$E$502,4,FALSE))</f>
        <v>2.9834999999999998</v>
      </c>
      <c r="AP311" s="62">
        <f t="shared" si="64"/>
        <v>44.75</v>
      </c>
      <c r="AQ311" s="62">
        <f t="shared" si="65"/>
        <v>44.75</v>
      </c>
      <c r="AR311" s="62">
        <f t="shared" si="66"/>
        <v>44.75</v>
      </c>
      <c r="AS311" s="66">
        <v>1</v>
      </c>
      <c r="AT311" s="62" cm="1">
        <f t="array" ref="AT311">IFERROR(ROUND(IF(AL311="Continua",AO311*_xlfn.IFS(AS311=100%,1,AS311=20%,5,AS311=50%,2),IF(AL311="Batch",IF(AM311="M",30,IF(AM311="Q",15,7))*AO311)),0),"")</f>
        <v>45</v>
      </c>
      <c r="AU311" s="62">
        <f t="shared" si="67"/>
        <v>45</v>
      </c>
      <c r="AV311" s="62">
        <f t="shared" si="68"/>
        <v>45</v>
      </c>
      <c r="AW311" s="62" t="s">
        <v>819</v>
      </c>
      <c r="AX311" s="62"/>
      <c r="AY311" s="67">
        <f ca="1">IFERROR(TODAY()-VLOOKUP(H311,[4]IDEF!$A$6:$H$1602,8,FALSE),"S/D")</f>
        <v>1870</v>
      </c>
      <c r="AZ311" s="62" t="str">
        <f>IFERROR(VLOOKUP(H311,'[4]Control Producción'!$B$13:$L$406,11,FALSE),"S/C")</f>
        <v>B</v>
      </c>
      <c r="BA311" s="62" t="str">
        <f t="shared" si="69"/>
        <v>SP- 02</v>
      </c>
      <c r="BB311" s="62" t="str">
        <f>IFERROR(VLOOKUP(I311,[4]Referencias!$A$2:$Z$800,26,FALSE),"")</f>
        <v>Señal Picada</v>
      </c>
      <c r="BC311" s="161" t="s">
        <v>1165</v>
      </c>
      <c r="BD311" s="125" t="str">
        <f t="shared" si="59"/>
        <v>SP-322aBX960</v>
      </c>
    </row>
    <row r="312" spans="1:56" ht="15" customHeight="1" x14ac:dyDescent="0.25">
      <c r="A312" s="62" t="s">
        <v>601</v>
      </c>
      <c r="B312" s="63">
        <v>45261</v>
      </c>
      <c r="C312" s="62" t="s">
        <v>602</v>
      </c>
      <c r="D312" s="62" t="s">
        <v>603</v>
      </c>
      <c r="E312" s="62" t="str">
        <f>IFERROR(VLOOKUP(H312,[4]Referencias!$A$2:$F$671,6,FALSE),"")</f>
        <v>SP- 02</v>
      </c>
      <c r="F312" s="62">
        <f>IFERROR(VLOOKUP(I312,[4]Referencias!$A$2:$T$800,20,FALSE),"")</f>
        <v>222052</v>
      </c>
      <c r="G312" s="62" t="s">
        <v>604</v>
      </c>
      <c r="H312" s="62" t="s">
        <v>117</v>
      </c>
      <c r="I312" s="62" t="s">
        <v>117</v>
      </c>
      <c r="J312" s="62"/>
      <c r="K312" s="62" t="s">
        <v>605</v>
      </c>
      <c r="L312" s="62" t="str">
        <f>IFERROR(VLOOKUP(M312,[4]Referencias!$X$2:$Y$139,2,FALSE),"")</f>
        <v>Inhibidor de corrosión</v>
      </c>
      <c r="M312" s="62" t="s">
        <v>59</v>
      </c>
      <c r="N312" s="62">
        <f>IFERROR(VLOOKUP(M312,[4]Referencias!$K$2:$L$138,2,FALSE),"")</f>
        <v>1000232729</v>
      </c>
      <c r="O312" s="62">
        <f>IFERROR(VLOOKUP(I312,'[4]Control Producción'!$B$13:$L$408,4,FALSE),0)</f>
        <v>93</v>
      </c>
      <c r="P312" s="62">
        <f>IFERROR(VLOOKUP(I312,'[4]Control Producción'!$B$13:$L$408,5,FALSE),0)</f>
        <v>2.0459999999999998</v>
      </c>
      <c r="Q312" s="62">
        <f>IFERROR(VLOOKUP(I312,'[4]Control Producción'!$B$13:$L$408,7,FALSE),0)</f>
        <v>90.953999999999994</v>
      </c>
      <c r="R312" s="62">
        <f>IFERROR(VLOOKUP(I312,'[4]Control Producción'!$B$13:$L$408,8,FALSE),0)</f>
        <v>100</v>
      </c>
      <c r="S312" s="62">
        <f t="shared" si="61"/>
        <v>38.200000000000003</v>
      </c>
      <c r="T312" s="62">
        <v>60</v>
      </c>
      <c r="U312" s="62" t="s">
        <v>815</v>
      </c>
      <c r="V312" s="62" t="s">
        <v>821</v>
      </c>
      <c r="W312" s="62">
        <f t="shared" si="74"/>
        <v>4</v>
      </c>
      <c r="X312" s="62">
        <f>+_xlfn.IFS(BC312="p",0,AL312="Continua",'CM 4600011377 (Producto)'!$H$13,AL312="Batch",VLOOKUP(BD312,'BATCH Total'!$K$2:$M$600,3,FALSE))</f>
        <v>0</v>
      </c>
      <c r="Y312" s="62">
        <f t="shared" si="63"/>
        <v>152.80000000000001</v>
      </c>
      <c r="Z312" s="64">
        <f>+IFERROR(IF(BC312="P",0,IF(V312="continua",VLOOKUP(BD312,'KPI Aplicaciones'!$A$9:$H$177,6,FALSE),S312*X312)),0)</f>
        <v>0</v>
      </c>
      <c r="AA312" s="64">
        <f t="shared" si="60"/>
        <v>0</v>
      </c>
      <c r="AB312" s="65">
        <v>42684</v>
      </c>
      <c r="AC312" s="62" t="s">
        <v>608</v>
      </c>
      <c r="AD312" s="65">
        <v>44973</v>
      </c>
      <c r="AE312" s="62" t="s">
        <v>995</v>
      </c>
      <c r="AF312" s="62" t="s">
        <v>988</v>
      </c>
      <c r="AG312" s="62"/>
      <c r="AH312" s="62"/>
      <c r="AI312" s="62"/>
      <c r="AJ312" s="62"/>
      <c r="AK312" s="62" t="str">
        <f>IFERROR(VLOOKUP(I312,'[4]Control Producción'!$B$13:$K$406,10,FALSE),"")</f>
        <v>Bombeo Mecánico</v>
      </c>
      <c r="AL312" s="62" t="str">
        <f t="shared" si="72"/>
        <v>Batch</v>
      </c>
      <c r="AM312" s="62" t="s">
        <v>839</v>
      </c>
      <c r="AN312" s="62" t="s">
        <v>869</v>
      </c>
      <c r="AO312" s="62">
        <f>_xlfn.IFS(L312="Inhibidor de corrosión",T312*Q312/1000,L312="Inhibidor de incrustaciones",T312*Q312/1000,L312="Biocida",T312*Q312/1000,L312="Inhibidor de corrosión/incrustaciones",T312*Q312/1000,L312="Inhibidor de parafinas y asfaltenos",T312*P312/1000,L312="Inhibidor de parafinas",T312*P312/1000,L312="Inhibidor de asfaltenos",T312*P312/1000,L312="Reductor de fricción",T312*P312/1000,L312="Encapsulado",0,L312="Inhibidor de hidratos",VLOOKUP(I312,[4]Intermedia!$B$485:$E$502,4,FALSE),L312="Secuestrante de sulfhídrico",VLOOKUP(I312,[4]Intermedia!$B$485:$E$502,4,FALSE))</f>
        <v>5.4572399999999996</v>
      </c>
      <c r="AP312" s="62">
        <f t="shared" si="64"/>
        <v>38.200000000000003</v>
      </c>
      <c r="AQ312" s="62">
        <f t="shared" si="65"/>
        <v>38.200000000000003</v>
      </c>
      <c r="AR312" s="62">
        <f t="shared" si="66"/>
        <v>38.200000000000003</v>
      </c>
      <c r="AS312" s="66">
        <v>1</v>
      </c>
      <c r="AT312" s="62" cm="1">
        <f t="array" ref="AT312">IFERROR(ROUND(IF(AL312="Continua",AO312*_xlfn.IFS(AS312=100%,1,AS312=20%,5,AS312=50%,2),IF(AL312="Batch",IF(AM312="M",30,IF(AM312="Q",15,7))*AO312)),0),"")</f>
        <v>38</v>
      </c>
      <c r="AU312" s="62">
        <f t="shared" si="67"/>
        <v>38</v>
      </c>
      <c r="AV312" s="62">
        <f t="shared" si="68"/>
        <v>38</v>
      </c>
      <c r="AW312" s="62" t="s">
        <v>819</v>
      </c>
      <c r="AX312" s="62"/>
      <c r="AY312" s="67">
        <f ca="1">IFERROR(TODAY()-VLOOKUP(H312,[4]IDEF!$A$6:$H$1602,8,FALSE),"S/D")</f>
        <v>1563</v>
      </c>
      <c r="AZ312" s="62" t="str">
        <f>IFERROR(VLOOKUP(H312,'[4]Control Producción'!$B$13:$L$406,11,FALSE),"S/C")</f>
        <v>B</v>
      </c>
      <c r="BA312" s="62" t="str">
        <f t="shared" si="69"/>
        <v>SP- 02</v>
      </c>
      <c r="BB312" s="62" t="str">
        <f>IFERROR(VLOOKUP(I312,[4]Referencias!$A$2:$Z$800,26,FALSE),"")</f>
        <v>Señal Picada</v>
      </c>
      <c r="BC312" s="71" t="s">
        <v>981</v>
      </c>
      <c r="BD312" s="125" t="str">
        <f t="shared" si="59"/>
        <v>SP-336aCY51W</v>
      </c>
    </row>
    <row r="313" spans="1:56" ht="15" customHeight="1" x14ac:dyDescent="0.25">
      <c r="A313" s="62" t="s">
        <v>601</v>
      </c>
      <c r="B313" s="63">
        <v>45261</v>
      </c>
      <c r="C313" s="62" t="s">
        <v>602</v>
      </c>
      <c r="D313" s="62" t="s">
        <v>603</v>
      </c>
      <c r="E313" s="62" t="str">
        <f>IFERROR(VLOOKUP(H313,[4]Referencias!$A$2:$F$671,6,FALSE),"")</f>
        <v>SP- 02</v>
      </c>
      <c r="F313" s="62">
        <f>IFERROR(VLOOKUP(I313,[4]Referencias!$A$2:$T$800,20,FALSE),"")</f>
        <v>222052</v>
      </c>
      <c r="G313" s="62" t="s">
        <v>604</v>
      </c>
      <c r="H313" s="62" t="s">
        <v>118</v>
      </c>
      <c r="I313" s="62" t="s">
        <v>118</v>
      </c>
      <c r="J313" s="62"/>
      <c r="K313" s="62" t="s">
        <v>605</v>
      </c>
      <c r="L313" s="62" t="str">
        <f>IFERROR(VLOOKUP(M313,[4]Referencias!$X$2:$Y$139,2,FALSE),"")</f>
        <v>Inhibidor de corrosión</v>
      </c>
      <c r="M313" s="62" t="s">
        <v>59</v>
      </c>
      <c r="N313" s="62">
        <f>IFERROR(VLOOKUP(M313,[4]Referencias!$K$2:$L$138,2,FALSE),"")</f>
        <v>1000232729</v>
      </c>
      <c r="O313" s="62">
        <f>IFERROR(VLOOKUP(I313,'[4]Control Producción'!$B$13:$L$408,4,FALSE),0)</f>
        <v>113</v>
      </c>
      <c r="P313" s="62">
        <f>IFERROR(VLOOKUP(I313,'[4]Control Producción'!$B$13:$L$408,5,FALSE),0)</f>
        <v>3.9550000000000001</v>
      </c>
      <c r="Q313" s="62">
        <f>IFERROR(VLOOKUP(I313,'[4]Control Producción'!$B$13:$L$408,7,FALSE),0)</f>
        <v>109.045</v>
      </c>
      <c r="R313" s="62">
        <f>IFERROR(VLOOKUP(I313,'[4]Control Producción'!$B$13:$L$408,8,FALSE),0)</f>
        <v>150</v>
      </c>
      <c r="S313" s="62">
        <f t="shared" si="61"/>
        <v>40.89</v>
      </c>
      <c r="T313" s="62">
        <v>25</v>
      </c>
      <c r="U313" s="62" t="s">
        <v>815</v>
      </c>
      <c r="V313" s="62" t="s">
        <v>821</v>
      </c>
      <c r="W313" s="62">
        <f t="shared" si="62"/>
        <v>2</v>
      </c>
      <c r="X313" s="62">
        <f>+_xlfn.IFS(BC313="p",0,AL313="Continua",'CM 4600011377 (Producto)'!$H$13,AL313="Batch",VLOOKUP(BD313,'BATCH Total'!$K$2:$M$600,3,FALSE))</f>
        <v>2</v>
      </c>
      <c r="Y313" s="62">
        <f t="shared" si="63"/>
        <v>81.78</v>
      </c>
      <c r="Z313" s="64">
        <f>+IFERROR(IF(BC313="P",0,IF(V313="continua",VLOOKUP(BD313,'KPI Aplicaciones'!$A$9:$H$177,6,FALSE),S313*X313)),0)</f>
        <v>81.78</v>
      </c>
      <c r="AA313" s="64">
        <f t="shared" si="60"/>
        <v>81.78</v>
      </c>
      <c r="AB313" s="65">
        <v>39952</v>
      </c>
      <c r="AC313" s="62" t="s">
        <v>608</v>
      </c>
      <c r="AD313" s="65">
        <v>44012</v>
      </c>
      <c r="AE313" s="62" t="s">
        <v>613</v>
      </c>
      <c r="AF313" s="62" t="s">
        <v>609</v>
      </c>
      <c r="AG313" s="62"/>
      <c r="AH313" s="62"/>
      <c r="AI313" s="62"/>
      <c r="AJ313" s="62"/>
      <c r="AK313" s="62" t="str">
        <f>IFERROR(VLOOKUP(I313,'[4]Control Producción'!$B$13:$K$406,10,FALSE),"")</f>
        <v>Cavidad Progresiva</v>
      </c>
      <c r="AL313" s="62" t="str">
        <f t="shared" si="72"/>
        <v>Batch</v>
      </c>
      <c r="AM313" s="62" t="s">
        <v>818</v>
      </c>
      <c r="AN313" s="62" t="s">
        <v>817</v>
      </c>
      <c r="AO313" s="62">
        <f>_xlfn.IFS(L313="Inhibidor de corrosión",T313*Q313/1000,L313="Inhibidor de incrustaciones",T313*Q313/1000,L313="Biocida",T313*Q313/1000,L313="Inhibidor de corrosión/incrustaciones",T313*Q313/1000,L313="Inhibidor de parafinas y asfaltenos",T313*P313/1000,L313="Inhibidor de parafinas",T313*P313/1000,L313="Inhibidor de asfaltenos",T313*P313/1000,L313="Reductor de fricción",T313*P313/1000,L313="Encapsulado",0,L313="Inhibidor de hidratos",VLOOKUP(I313,[4]Intermedia!$B$485:$E$502,4,FALSE),L313="Secuestrante de sulfhídrico",VLOOKUP(I313,[4]Intermedia!$B$485:$E$502,4,FALSE))</f>
        <v>2.7261250000000001</v>
      </c>
      <c r="AP313" s="62">
        <f t="shared" si="64"/>
        <v>40.89</v>
      </c>
      <c r="AQ313" s="62">
        <f t="shared" si="65"/>
        <v>40.89</v>
      </c>
      <c r="AR313" s="62">
        <f t="shared" si="66"/>
        <v>40.89</v>
      </c>
      <c r="AS313" s="66">
        <v>1</v>
      </c>
      <c r="AT313" s="62" cm="1">
        <f t="array" ref="AT313">IFERROR(ROUND(IF(AL313="Continua",AO313*_xlfn.IFS(AS313=100%,1,AS313=20%,5,AS313=50%,2),IF(AL313="Batch",IF(AM313="M",30,IF(AM313="Q",15,7))*AO313)),0),"")</f>
        <v>41</v>
      </c>
      <c r="AU313" s="62">
        <f t="shared" si="67"/>
        <v>41</v>
      </c>
      <c r="AV313" s="62">
        <f t="shared" si="68"/>
        <v>41</v>
      </c>
      <c r="AW313" s="62" t="s">
        <v>819</v>
      </c>
      <c r="AX313" s="62"/>
      <c r="AY313" s="67">
        <f ca="1">IFERROR(TODAY()-VLOOKUP(H313,[4]IDEF!$A$6:$H$1602,8,FALSE),"S/D")</f>
        <v>2900</v>
      </c>
      <c r="AZ313" s="62" t="str">
        <f>IFERROR(VLOOKUP(H313,'[4]Control Producción'!$B$13:$L$406,11,FALSE),"S/C")</f>
        <v>A</v>
      </c>
      <c r="BA313" s="62" t="str">
        <f t="shared" si="69"/>
        <v>SP- 02</v>
      </c>
      <c r="BB313" s="62" t="str">
        <f>IFERROR(VLOOKUP(I313,[4]Referencias!$A$2:$Z$800,26,FALSE),"")</f>
        <v>Señal Picada</v>
      </c>
      <c r="BC313" s="62"/>
      <c r="BD313" s="125" t="str">
        <f t="shared" si="59"/>
        <v>SP-337aCY51W</v>
      </c>
    </row>
    <row r="314" spans="1:56" ht="15" customHeight="1" x14ac:dyDescent="0.25">
      <c r="A314" s="62" t="s">
        <v>601</v>
      </c>
      <c r="B314" s="63">
        <v>45261</v>
      </c>
      <c r="C314" s="62" t="s">
        <v>602</v>
      </c>
      <c r="D314" s="62" t="s">
        <v>603</v>
      </c>
      <c r="E314" s="62" t="str">
        <f>IFERROR(VLOOKUP(H314,[4]Referencias!$A$2:$F$671,6,FALSE),"")</f>
        <v>SP- 02</v>
      </c>
      <c r="F314" s="62">
        <f>IFERROR(VLOOKUP(I314,[4]Referencias!$A$2:$T$800,20,FALSE),"")</f>
        <v>222052</v>
      </c>
      <c r="G314" s="62" t="s">
        <v>604</v>
      </c>
      <c r="H314" s="62" t="s">
        <v>119</v>
      </c>
      <c r="I314" s="62" t="s">
        <v>119</v>
      </c>
      <c r="J314" s="62"/>
      <c r="K314" s="62" t="s">
        <v>605</v>
      </c>
      <c r="L314" s="62" t="str">
        <f>IFERROR(VLOOKUP(M314,[4]Referencias!$X$2:$Y$139,2,FALSE),"")</f>
        <v>Inhibidor de corrosión</v>
      </c>
      <c r="M314" s="62" t="s">
        <v>59</v>
      </c>
      <c r="N314" s="62">
        <f>IFERROR(VLOOKUP(M314,[4]Referencias!$K$2:$L$138,2,FALSE),"")</f>
        <v>1000232729</v>
      </c>
      <c r="O314" s="62">
        <f>IFERROR(VLOOKUP(I314,'[4]Control Producción'!$B$13:$L$408,4,FALSE),0)</f>
        <v>118</v>
      </c>
      <c r="P314" s="62">
        <f>IFERROR(VLOOKUP(I314,'[4]Control Producción'!$B$13:$L$408,5,FALSE),0)</f>
        <v>5.31</v>
      </c>
      <c r="Q314" s="62">
        <f>IFERROR(VLOOKUP(I314,'[4]Control Producción'!$B$13:$L$408,7,FALSE),0)</f>
        <v>112.69</v>
      </c>
      <c r="R314" s="62">
        <f>IFERROR(VLOOKUP(I314,'[4]Control Producción'!$B$13:$L$408,8,FALSE),0)</f>
        <v>100</v>
      </c>
      <c r="S314" s="62">
        <f t="shared" si="61"/>
        <v>54.09</v>
      </c>
      <c r="T314" s="62">
        <v>32</v>
      </c>
      <c r="U314" s="62" t="s">
        <v>815</v>
      </c>
      <c r="V314" s="62" t="s">
        <v>821</v>
      </c>
      <c r="W314" s="62">
        <f t="shared" si="62"/>
        <v>2</v>
      </c>
      <c r="X314" s="62">
        <f>+_xlfn.IFS(BC314="p",0,AL314="Continua",'CM 4600011377 (Producto)'!$H$13,AL314="Batch",VLOOKUP(BD314,'BATCH Total'!$K$2:$M$600,3,FALSE))</f>
        <v>2</v>
      </c>
      <c r="Y314" s="62">
        <f t="shared" si="63"/>
        <v>108.18</v>
      </c>
      <c r="Z314" s="64">
        <f>+IFERROR(IF(BC314="P",0,IF(V314="continua",VLOOKUP(BD314,'KPI Aplicaciones'!$A$9:$H$177,6,FALSE),S314*X314)),0)</f>
        <v>108.18</v>
      </c>
      <c r="AA314" s="64">
        <f t="shared" si="60"/>
        <v>108.18</v>
      </c>
      <c r="AB314" s="65">
        <v>42947</v>
      </c>
      <c r="AC314" s="62" t="s">
        <v>608</v>
      </c>
      <c r="AD314" s="65">
        <v>44012</v>
      </c>
      <c r="AE314" s="62" t="s">
        <v>613</v>
      </c>
      <c r="AF314" s="62" t="s">
        <v>609</v>
      </c>
      <c r="AG314" s="62"/>
      <c r="AH314" s="62"/>
      <c r="AI314" s="62"/>
      <c r="AJ314" s="62"/>
      <c r="AK314" s="62" t="str">
        <f>IFERROR(VLOOKUP(I314,'[4]Control Producción'!$B$13:$K$406,10,FALSE),"")</f>
        <v>Electro Sumergible</v>
      </c>
      <c r="AL314" s="62" t="str">
        <f t="shared" si="72"/>
        <v>Batch</v>
      </c>
      <c r="AM314" s="62" t="s">
        <v>818</v>
      </c>
      <c r="AN314" s="62" t="s">
        <v>817</v>
      </c>
      <c r="AO314" s="62">
        <f>_xlfn.IFS(L314="Inhibidor de corrosión",T314*Q314/1000,L314="Inhibidor de incrustaciones",T314*Q314/1000,L314="Biocida",T314*Q314/1000,L314="Inhibidor de corrosión/incrustaciones",T314*Q314/1000,L314="Inhibidor de parafinas y asfaltenos",T314*P314/1000,L314="Inhibidor de parafinas",T314*P314/1000,L314="Inhibidor de asfaltenos",T314*P314/1000,L314="Reductor de fricción",T314*P314/1000,L314="Encapsulado",0,L314="Inhibidor de hidratos",VLOOKUP(I314,[4]Intermedia!$B$485:$E$502,4,FALSE),L314="Secuestrante de sulfhídrico",VLOOKUP(I314,[4]Intermedia!$B$485:$E$502,4,FALSE))</f>
        <v>3.60608</v>
      </c>
      <c r="AP314" s="62">
        <f t="shared" si="64"/>
        <v>54.09</v>
      </c>
      <c r="AQ314" s="62">
        <f t="shared" si="65"/>
        <v>54.09</v>
      </c>
      <c r="AR314" s="62">
        <f t="shared" si="66"/>
        <v>54.09</v>
      </c>
      <c r="AS314" s="66">
        <v>1</v>
      </c>
      <c r="AT314" s="62" cm="1">
        <f t="array" ref="AT314">IFERROR(ROUND(IF(AL314="Continua",AO314*_xlfn.IFS(AS314=100%,1,AS314=20%,5,AS314=50%,2),IF(AL314="Batch",IF(AM314="M",30,IF(AM314="Q",15,7))*AO314)),0),"")</f>
        <v>54</v>
      </c>
      <c r="AU314" s="62">
        <f t="shared" si="67"/>
        <v>54</v>
      </c>
      <c r="AV314" s="62">
        <f t="shared" si="68"/>
        <v>54</v>
      </c>
      <c r="AW314" s="62" t="s">
        <v>819</v>
      </c>
      <c r="AX314" s="62"/>
      <c r="AY314" s="67">
        <f ca="1">IFERROR(TODAY()-VLOOKUP(H314,[4]IDEF!$A$6:$H$1602,8,FALSE),"S/D")</f>
        <v>2342</v>
      </c>
      <c r="AZ314" s="62" t="str">
        <f>IFERROR(VLOOKUP(H314,'[4]Control Producción'!$B$13:$L$406,11,FALSE),"S/C")</f>
        <v>A</v>
      </c>
      <c r="BA314" s="62" t="str">
        <f t="shared" si="69"/>
        <v>SP- 02</v>
      </c>
      <c r="BB314" s="62" t="str">
        <f>IFERROR(VLOOKUP(I314,[4]Referencias!$A$2:$Z$800,26,FALSE),"")</f>
        <v>Señal Picada</v>
      </c>
      <c r="BC314" s="62"/>
      <c r="BD314" s="125" t="str">
        <f t="shared" si="59"/>
        <v>SP-35CY51W</v>
      </c>
    </row>
    <row r="315" spans="1:56" ht="15" customHeight="1" x14ac:dyDescent="0.25">
      <c r="A315" s="62" t="s">
        <v>601</v>
      </c>
      <c r="B315" s="63">
        <v>45261</v>
      </c>
      <c r="C315" s="62" t="s">
        <v>602</v>
      </c>
      <c r="D315" s="62" t="s">
        <v>603</v>
      </c>
      <c r="E315" s="62" t="str">
        <f>IFERROR(VLOOKUP(H315,[4]Referencias!$A$2:$F$671,6,FALSE),"")</f>
        <v>SP- 02</v>
      </c>
      <c r="F315" s="62">
        <f>IFERROR(VLOOKUP(I315,[4]Referencias!$A$2:$T$800,20,FALSE),"")</f>
        <v>222052</v>
      </c>
      <c r="G315" s="62" t="s">
        <v>604</v>
      </c>
      <c r="H315" s="62" t="s">
        <v>234</v>
      </c>
      <c r="I315" s="62" t="s">
        <v>234</v>
      </c>
      <c r="J315" s="62"/>
      <c r="K315" s="62" t="s">
        <v>605</v>
      </c>
      <c r="L315" s="62" t="str">
        <f>IFERROR(VLOOKUP(M315,[4]Referencias!$X$2:$Y$139,2,FALSE),"")</f>
        <v>Inhibidor de corrosión</v>
      </c>
      <c r="M315" s="62" t="s">
        <v>59</v>
      </c>
      <c r="N315" s="62">
        <f>IFERROR(VLOOKUP(M315,[4]Referencias!$K$2:$L$138,2,FALSE),"")</f>
        <v>1000232729</v>
      </c>
      <c r="O315" s="62">
        <f>IFERROR(VLOOKUP(I315,'[4]Control Producción'!$B$13:$L$408,4,FALSE),0)</f>
        <v>199</v>
      </c>
      <c r="P315" s="62">
        <f>IFERROR(VLOOKUP(I315,'[4]Control Producción'!$B$13:$L$408,5,FALSE),0)</f>
        <v>1.99</v>
      </c>
      <c r="Q315" s="62">
        <f>IFERROR(VLOOKUP(I315,'[4]Control Producción'!$B$13:$L$408,7,FALSE),0)</f>
        <v>197.01</v>
      </c>
      <c r="R315" s="62">
        <f>IFERROR(VLOOKUP(I315,'[4]Control Producción'!$B$13:$L$408,8,FALSE),0)</f>
        <v>50</v>
      </c>
      <c r="S315" s="62">
        <f t="shared" si="61"/>
        <v>50.24</v>
      </c>
      <c r="T315" s="62">
        <v>17</v>
      </c>
      <c r="U315" s="62" t="s">
        <v>815</v>
      </c>
      <c r="V315" s="62" t="s">
        <v>821</v>
      </c>
      <c r="W315" s="62">
        <f t="shared" si="62"/>
        <v>2</v>
      </c>
      <c r="X315" s="62">
        <f>+_xlfn.IFS(BC315="p",0,AL315="Continua",'CM 4600011377 (Producto)'!$H$13,AL315="Batch",VLOOKUP(BD315,'BATCH Total'!$K$2:$M$600,3,FALSE))</f>
        <v>2</v>
      </c>
      <c r="Y315" s="62">
        <f t="shared" si="63"/>
        <v>100.48</v>
      </c>
      <c r="Z315" s="64">
        <f>+IFERROR(IF(BC315="P",0,IF(V315="continua",VLOOKUP(BD315,'KPI Aplicaciones'!$A$9:$H$177,6,FALSE),S315*X315)),0)</f>
        <v>100.48</v>
      </c>
      <c r="AA315" s="64">
        <f t="shared" si="60"/>
        <v>100.48</v>
      </c>
      <c r="AB315" s="65">
        <v>40568</v>
      </c>
      <c r="AC315" s="62" t="s">
        <v>608</v>
      </c>
      <c r="AD315" s="65">
        <v>44302</v>
      </c>
      <c r="AE315" s="62" t="s">
        <v>721</v>
      </c>
      <c r="AF315" s="62" t="s">
        <v>609</v>
      </c>
      <c r="AG315" s="62"/>
      <c r="AH315" s="62"/>
      <c r="AI315" s="62"/>
      <c r="AJ315" s="62"/>
      <c r="AK315" s="62" t="str">
        <f>IFERROR(VLOOKUP(I315,'[4]Control Producción'!$B$13:$K$406,10,FALSE),"")</f>
        <v>Electro Sumergible</v>
      </c>
      <c r="AL315" s="62" t="str">
        <f t="shared" si="72"/>
        <v>Batch</v>
      </c>
      <c r="AM315" s="62" t="s">
        <v>818</v>
      </c>
      <c r="AN315" s="62" t="s">
        <v>817</v>
      </c>
      <c r="AO315" s="62">
        <f>_xlfn.IFS(L315="Inhibidor de corrosión",T315*Q315/1000,L315="Inhibidor de incrustaciones",T315*Q315/1000,L315="Biocida",T315*Q315/1000,L315="Inhibidor de corrosión/incrustaciones",T315*Q315/1000,L315="Inhibidor de parafinas y asfaltenos",T315*P315/1000,L315="Inhibidor de parafinas",T315*P315/1000,L315="Inhibidor de asfaltenos",T315*P315/1000,L315="Reductor de fricción",T315*P315/1000,L315="Encapsulado",0,L315="Inhibidor de hidratos",VLOOKUP(I315,[4]Intermedia!$B$485:$E$502,4,FALSE),L315="Secuestrante de sulfhídrico",VLOOKUP(I315,[4]Intermedia!$B$485:$E$502,4,FALSE))</f>
        <v>3.34917</v>
      </c>
      <c r="AP315" s="62">
        <f t="shared" si="64"/>
        <v>50.24</v>
      </c>
      <c r="AQ315" s="62">
        <f t="shared" si="65"/>
        <v>50.24</v>
      </c>
      <c r="AR315" s="62">
        <f t="shared" si="66"/>
        <v>50.24</v>
      </c>
      <c r="AS315" s="66">
        <v>1</v>
      </c>
      <c r="AT315" s="62" cm="1">
        <f t="array" ref="AT315">IFERROR(ROUND(IF(AL315="Continua",AO315*_xlfn.IFS(AS315=100%,1,AS315=20%,5,AS315=50%,2),IF(AL315="Batch",IF(AM315="M",30,IF(AM315="Q",15,7))*AO315)),0),"")</f>
        <v>50</v>
      </c>
      <c r="AU315" s="62">
        <f t="shared" si="67"/>
        <v>50</v>
      </c>
      <c r="AV315" s="62">
        <f t="shared" si="68"/>
        <v>50</v>
      </c>
      <c r="AW315" s="62" t="s">
        <v>819</v>
      </c>
      <c r="AX315" s="62"/>
      <c r="AY315" s="67">
        <f ca="1">IFERROR(TODAY()-VLOOKUP(H315,[4]IDEF!$A$6:$H$1602,8,FALSE),"S/D")</f>
        <v>2868</v>
      </c>
      <c r="AZ315" s="62" t="str">
        <f>IFERROR(VLOOKUP(H315,'[4]Control Producción'!$B$13:$L$406,11,FALSE),"S/C")</f>
        <v>C</v>
      </c>
      <c r="BA315" s="62" t="str">
        <f t="shared" si="69"/>
        <v>SP- 02</v>
      </c>
      <c r="BB315" s="62" t="str">
        <f>IFERROR(VLOOKUP(I315,[4]Referencias!$A$2:$Z$800,26,FALSE),"")</f>
        <v>Señal Picada</v>
      </c>
      <c r="BC315" s="62"/>
      <c r="BD315" s="125" t="str">
        <f t="shared" si="59"/>
        <v>SP-41CY51W</v>
      </c>
    </row>
    <row r="316" spans="1:56" ht="15" customHeight="1" x14ac:dyDescent="0.25">
      <c r="A316" s="62" t="s">
        <v>601</v>
      </c>
      <c r="B316" s="63">
        <v>45261</v>
      </c>
      <c r="C316" s="62" t="s">
        <v>602</v>
      </c>
      <c r="D316" s="62" t="s">
        <v>603</v>
      </c>
      <c r="E316" s="62" t="str">
        <f>IFERROR(VLOOKUP(H316,[4]Referencias!$A$2:$F$671,6,FALSE),"")</f>
        <v>SP- 02</v>
      </c>
      <c r="F316" s="62">
        <f>IFERROR(VLOOKUP(I316,[4]Referencias!$A$2:$T$800,20,FALSE),"")</f>
        <v>222052</v>
      </c>
      <c r="G316" s="62" t="s">
        <v>604</v>
      </c>
      <c r="H316" s="62" t="s">
        <v>250</v>
      </c>
      <c r="I316" s="62" t="s">
        <v>250</v>
      </c>
      <c r="J316" s="62"/>
      <c r="K316" s="62" t="s">
        <v>605</v>
      </c>
      <c r="L316" s="62" t="str">
        <f>IFERROR(VLOOKUP(M316,[4]Referencias!$X$2:$Y$139,2,FALSE),"")</f>
        <v>Biocida</v>
      </c>
      <c r="M316" s="62" t="s">
        <v>68</v>
      </c>
      <c r="N316" s="62">
        <f>IFERROR(VLOOKUP(M316,[4]Referencias!$K$2:$L$138,2,FALSE),"")</f>
        <v>50600926</v>
      </c>
      <c r="O316" s="62">
        <f>IFERROR(VLOOKUP(I316,'[4]Control Producción'!$B$13:$L$408,4,FALSE),0)</f>
        <v>171.6</v>
      </c>
      <c r="P316" s="62">
        <f>IFERROR(VLOOKUP(I316,'[4]Control Producción'!$B$13:$L$408,5,FALSE),0)</f>
        <v>6.5209999999999999</v>
      </c>
      <c r="Q316" s="62">
        <f>IFERROR(VLOOKUP(I316,'[4]Control Producción'!$B$13:$L$408,7,FALSE),0)</f>
        <v>165.07900000000001</v>
      </c>
      <c r="R316" s="62">
        <f>IFERROR(VLOOKUP(I316,'[4]Control Producción'!$B$13:$L$408,8,FALSE),0)</f>
        <v>100</v>
      </c>
      <c r="S316" s="62">
        <f t="shared" si="61"/>
        <v>99.05</v>
      </c>
      <c r="T316" s="62">
        <v>40</v>
      </c>
      <c r="U316" s="62" t="s">
        <v>815</v>
      </c>
      <c r="V316" s="62" t="s">
        <v>821</v>
      </c>
      <c r="W316" s="62">
        <f t="shared" si="62"/>
        <v>2</v>
      </c>
      <c r="X316" s="62">
        <f>+_xlfn.IFS(BC316="p",0,AL316="Continua",'CM 4600011377 (Producto)'!$H$13,AL316="Batch",VLOOKUP(BD316,'BATCH Total'!$K$2:$M$600,3,FALSE))</f>
        <v>1</v>
      </c>
      <c r="Y316" s="62">
        <f t="shared" si="63"/>
        <v>198.1</v>
      </c>
      <c r="Z316" s="64">
        <f>+IFERROR(IF(BC316="P",0,IF(V316="continua",VLOOKUP(BD316,'KPI Aplicaciones'!$A$9:$H$177,6,FALSE),S316*X316)),0)</f>
        <v>99.05</v>
      </c>
      <c r="AA316" s="64">
        <f t="shared" si="60"/>
        <v>99.05</v>
      </c>
      <c r="AB316" s="65">
        <v>40836</v>
      </c>
      <c r="AC316" s="62" t="s">
        <v>608</v>
      </c>
      <c r="AD316" s="65">
        <v>44012</v>
      </c>
      <c r="AE316" s="68" t="s">
        <v>613</v>
      </c>
      <c r="AF316" s="62" t="s">
        <v>609</v>
      </c>
      <c r="AG316" s="62"/>
      <c r="AH316" s="62"/>
      <c r="AI316" s="62"/>
      <c r="AJ316" s="62"/>
      <c r="AK316" s="62" t="str">
        <f>IFERROR(VLOOKUP(I316,'[4]Control Producción'!$B$13:$K$406,10,FALSE),"")</f>
        <v>Cavidad Progresiva</v>
      </c>
      <c r="AL316" s="62" t="str">
        <f t="shared" si="72"/>
        <v>Batch</v>
      </c>
      <c r="AM316" s="62" t="s">
        <v>818</v>
      </c>
      <c r="AN316" s="62" t="s">
        <v>817</v>
      </c>
      <c r="AO316" s="62">
        <f>_xlfn.IFS(L316="Inhibidor de corrosión",T316*Q316/1000,L316="Inhibidor de incrustaciones",T316*Q316/1000,L316="Biocida",T316*Q316/1000,L316="Inhibidor de corrosión/incrustaciones",T316*Q316/1000,L316="Inhibidor de parafinas y asfaltenos",T316*P316/1000,L316="Inhibidor de parafinas",T316*P316/1000,L316="Inhibidor de asfaltenos",T316*P316/1000,L316="Reductor de fricción",T316*P316/1000,L316="Encapsulado",0,L316="Inhibidor de hidratos",VLOOKUP(I316,[4]Intermedia!$B$485:$E$502,4,FALSE),L316="Secuestrante de sulfhídrico",VLOOKUP(I316,[4]Intermedia!$B$485:$E$502,4,FALSE))</f>
        <v>6.6031599999999999</v>
      </c>
      <c r="AP316" s="62">
        <f t="shared" si="64"/>
        <v>99.05</v>
      </c>
      <c r="AQ316" s="62">
        <f t="shared" si="65"/>
        <v>99.05</v>
      </c>
      <c r="AR316" s="62">
        <f t="shared" si="66"/>
        <v>99.05</v>
      </c>
      <c r="AS316" s="66">
        <v>1</v>
      </c>
      <c r="AT316" s="62" cm="1">
        <f t="array" ref="AT316">IFERROR(ROUND(IF(AL316="Continua",AO316*_xlfn.IFS(AS316=100%,1,AS316=20%,5,AS316=50%,2),IF(AL316="Batch",IF(AM316="M",30,IF(AM316="Q",15,7))*AO316)),0),"")</f>
        <v>99</v>
      </c>
      <c r="AU316" s="62">
        <f t="shared" si="67"/>
        <v>99</v>
      </c>
      <c r="AV316" s="62">
        <f t="shared" si="68"/>
        <v>99</v>
      </c>
      <c r="AW316" s="62" t="s">
        <v>819</v>
      </c>
      <c r="AX316" s="62"/>
      <c r="AY316" s="67">
        <f ca="1">IFERROR(TODAY()-VLOOKUP(H316,[4]IDEF!$A$6:$H$1602,8,FALSE),"S/D")</f>
        <v>2429</v>
      </c>
      <c r="AZ316" s="62" t="str">
        <f>IFERROR(VLOOKUP(H316,'[4]Control Producción'!$B$13:$L$406,11,FALSE),"S/C")</f>
        <v>A</v>
      </c>
      <c r="BA316" s="62" t="str">
        <f t="shared" si="69"/>
        <v>SP- 02</v>
      </c>
      <c r="BB316" s="62" t="str">
        <f>IFERROR(VLOOKUP(I316,[4]Referencias!$A$2:$Z$800,26,FALSE),"")</f>
        <v>Señal Picada</v>
      </c>
      <c r="BC316" s="62"/>
      <c r="BD316" s="125" t="str">
        <f t="shared" si="59"/>
        <v>SP-43(I)[00]aBX960</v>
      </c>
    </row>
    <row r="317" spans="1:56" ht="15" customHeight="1" x14ac:dyDescent="0.25">
      <c r="A317" s="62" t="s">
        <v>601</v>
      </c>
      <c r="B317" s="63">
        <v>45261</v>
      </c>
      <c r="C317" s="62" t="s">
        <v>602</v>
      </c>
      <c r="D317" s="62" t="s">
        <v>603</v>
      </c>
      <c r="E317" s="62" t="str">
        <f>IFERROR(VLOOKUP(H317,[4]Referencias!$A$2:$F$671,6,FALSE),"")</f>
        <v>SP- 02</v>
      </c>
      <c r="F317" s="62">
        <f>IFERROR(VLOOKUP(I317,[4]Referencias!$A$2:$T$800,20,FALSE),"")</f>
        <v>222052</v>
      </c>
      <c r="G317" s="62" t="s">
        <v>604</v>
      </c>
      <c r="H317" s="62" t="s">
        <v>235</v>
      </c>
      <c r="I317" s="62" t="s">
        <v>235</v>
      </c>
      <c r="J317" s="62"/>
      <c r="K317" s="62" t="s">
        <v>605</v>
      </c>
      <c r="L317" s="62" t="str">
        <f>IFERROR(VLOOKUP(M317,[4]Referencias!$X$2:$Y$139,2,FALSE),"")</f>
        <v>Inhibidor de corrosión</v>
      </c>
      <c r="M317" s="62" t="s">
        <v>59</v>
      </c>
      <c r="N317" s="62">
        <f>IFERROR(VLOOKUP(M317,[4]Referencias!$K$2:$L$138,2,FALSE),"")</f>
        <v>1000232729</v>
      </c>
      <c r="O317" s="62">
        <f>IFERROR(VLOOKUP(I317,'[4]Control Producción'!$B$13:$L$408,4,FALSE),0)</f>
        <v>26</v>
      </c>
      <c r="P317" s="62">
        <f>IFERROR(VLOOKUP(I317,'[4]Control Producción'!$B$13:$L$408,5,FALSE),0)</f>
        <v>0.39</v>
      </c>
      <c r="Q317" s="62">
        <f>IFERROR(VLOOKUP(I317,'[4]Control Producción'!$B$13:$L$408,7,FALSE),0)</f>
        <v>25.61</v>
      </c>
      <c r="R317" s="62">
        <f>IFERROR(VLOOKUP(I317,'[4]Control Producción'!$B$13:$L$408,8,FALSE),0)</f>
        <v>50</v>
      </c>
      <c r="S317" s="62">
        <f t="shared" si="61"/>
        <v>20</v>
      </c>
      <c r="T317" s="62">
        <v>45</v>
      </c>
      <c r="U317" s="62" t="s">
        <v>815</v>
      </c>
      <c r="V317" s="62" t="s">
        <v>821</v>
      </c>
      <c r="W317" s="62">
        <f t="shared" si="62"/>
        <v>2</v>
      </c>
      <c r="X317" s="62">
        <f>+_xlfn.IFS(BC317="p",0,AL317="Continua",'CM 4600011377 (Producto)'!$H$13,AL317="Batch",VLOOKUP(BD317,'BATCH Total'!$K$2:$M$600,3,FALSE))</f>
        <v>2</v>
      </c>
      <c r="Y317" s="62">
        <f t="shared" si="63"/>
        <v>40</v>
      </c>
      <c r="Z317" s="64">
        <f>+IFERROR(IF(BC317="P",0,IF(V317="continua",VLOOKUP(BD317,'KPI Aplicaciones'!$A$9:$H$177,6,FALSE),S317*X317)),0)</f>
        <v>40</v>
      </c>
      <c r="AA317" s="64">
        <f t="shared" si="60"/>
        <v>40</v>
      </c>
      <c r="AB317" s="65">
        <v>41532</v>
      </c>
      <c r="AC317" s="62" t="s">
        <v>608</v>
      </c>
      <c r="AD317" s="65">
        <v>44012</v>
      </c>
      <c r="AE317" s="62" t="s">
        <v>613</v>
      </c>
      <c r="AF317" s="62" t="s">
        <v>609</v>
      </c>
      <c r="AG317" s="62"/>
      <c r="AH317" s="62"/>
      <c r="AI317" s="62"/>
      <c r="AJ317" s="62"/>
      <c r="AK317" s="62" t="str">
        <f>IFERROR(VLOOKUP(I317,'[4]Control Producción'!$B$13:$K$406,10,FALSE),"")</f>
        <v>Cavidad Progresiva</v>
      </c>
      <c r="AL317" s="62" t="str">
        <f t="shared" si="72"/>
        <v>Batch</v>
      </c>
      <c r="AM317" s="62" t="s">
        <v>818</v>
      </c>
      <c r="AN317" s="62" t="s">
        <v>817</v>
      </c>
      <c r="AO317" s="62">
        <f>_xlfn.IFS(L317="Inhibidor de corrosión",T317*Q317/1000,L317="Inhibidor de incrustaciones",T317*Q317/1000,L317="Biocida",T317*Q317/1000,L317="Inhibidor de corrosión/incrustaciones",T317*Q317/1000,L317="Inhibidor de parafinas y asfaltenos",T317*P317/1000,L317="Inhibidor de parafinas",T317*P317/1000,L317="Inhibidor de asfaltenos",T317*P317/1000,L317="Reductor de fricción",T317*P317/1000,L317="Encapsulado",0,L317="Inhibidor de hidratos",VLOOKUP(I317,[4]Intermedia!$B$485:$E$502,4,FALSE),L317="Secuestrante de sulfhídrico",VLOOKUP(I317,[4]Intermedia!$B$485:$E$502,4,FALSE))</f>
        <v>1.15245</v>
      </c>
      <c r="AP317" s="62">
        <f t="shared" si="64"/>
        <v>17.29</v>
      </c>
      <c r="AQ317" s="62">
        <f t="shared" si="65"/>
        <v>20</v>
      </c>
      <c r="AR317" s="62">
        <f t="shared" si="66"/>
        <v>20</v>
      </c>
      <c r="AS317" s="66">
        <v>1</v>
      </c>
      <c r="AT317" s="62" cm="1">
        <f t="array" ref="AT317">IFERROR(ROUND(IF(AL317="Continua",AO317*_xlfn.IFS(AS317=100%,1,AS317=20%,5,AS317=50%,2),IF(AL317="Batch",IF(AM317="M",30,IF(AM317="Q",15,7))*AO317)),0),"")</f>
        <v>17</v>
      </c>
      <c r="AU317" s="62">
        <f t="shared" si="67"/>
        <v>20</v>
      </c>
      <c r="AV317" s="62">
        <f t="shared" si="68"/>
        <v>20</v>
      </c>
      <c r="AW317" s="62" t="s">
        <v>819</v>
      </c>
      <c r="AX317" s="62"/>
      <c r="AY317" s="67">
        <f ca="1">IFERROR(TODAY()-VLOOKUP(H317,[4]IDEF!$A$6:$H$1602,8,FALSE),"S/D")</f>
        <v>1928</v>
      </c>
      <c r="AZ317" s="62" t="str">
        <f>IFERROR(VLOOKUP(H317,'[4]Control Producción'!$B$13:$L$406,11,FALSE),"S/C")</f>
        <v>C</v>
      </c>
      <c r="BA317" s="62" t="str">
        <f t="shared" si="69"/>
        <v>SP- 02</v>
      </c>
      <c r="BB317" s="62" t="str">
        <f>IFERROR(VLOOKUP(I317,[4]Referencias!$A$2:$Z$800,26,FALSE),"")</f>
        <v>Señal Picada</v>
      </c>
      <c r="BC317" s="62"/>
      <c r="BD317" s="125" t="str">
        <f t="shared" ref="BD317:BD380" si="75">+CONCATENATE(I317,M317)</f>
        <v>SP-439aCY51W</v>
      </c>
    </row>
    <row r="318" spans="1:56" ht="15" customHeight="1" x14ac:dyDescent="0.25">
      <c r="A318" s="62" t="s">
        <v>601</v>
      </c>
      <c r="B318" s="63">
        <v>45261</v>
      </c>
      <c r="C318" s="62" t="s">
        <v>602</v>
      </c>
      <c r="D318" s="62" t="s">
        <v>603</v>
      </c>
      <c r="E318" s="62" t="str">
        <f>IFERROR(VLOOKUP(H318,[4]Referencias!$A$2:$F$671,6,FALSE),"")</f>
        <v>SP- 02</v>
      </c>
      <c r="F318" s="62">
        <f>IFERROR(VLOOKUP(I318,[4]Referencias!$A$2:$T$800,20,FALSE),"")</f>
        <v>222052</v>
      </c>
      <c r="G318" s="62" t="s">
        <v>604</v>
      </c>
      <c r="H318" s="62" t="s">
        <v>120</v>
      </c>
      <c r="I318" s="62" t="s">
        <v>120</v>
      </c>
      <c r="J318" s="62"/>
      <c r="K318" s="62" t="s">
        <v>605</v>
      </c>
      <c r="L318" s="62" t="str">
        <f>IFERROR(VLOOKUP(M318,[4]Referencias!$X$2:$Y$139,2,FALSE),"")</f>
        <v>Biocida</v>
      </c>
      <c r="M318" s="62" t="s">
        <v>68</v>
      </c>
      <c r="N318" s="62">
        <f>IFERROR(VLOOKUP(M318,[4]Referencias!$K$2:$L$138,2,FALSE),"")</f>
        <v>50600926</v>
      </c>
      <c r="O318" s="62">
        <f>IFERROR(VLOOKUP(I318,'[4]Control Producción'!$B$13:$L$408,4,FALSE),0)</f>
        <v>22</v>
      </c>
      <c r="P318" s="62">
        <f>IFERROR(VLOOKUP(I318,'[4]Control Producción'!$B$13:$L$408,5,FALSE),0)</f>
        <v>1.32</v>
      </c>
      <c r="Q318" s="62">
        <f>IFERROR(VLOOKUP(I318,'[4]Control Producción'!$B$13:$L$408,7,FALSE),0)</f>
        <v>20.68</v>
      </c>
      <c r="R318" s="62">
        <f>IFERROR(VLOOKUP(I318,'[4]Control Producción'!$B$13:$L$408,8,FALSE),0)</f>
        <v>150</v>
      </c>
      <c r="S318" s="62">
        <f t="shared" si="61"/>
        <v>24.82</v>
      </c>
      <c r="T318" s="62">
        <v>40</v>
      </c>
      <c r="U318" s="62" t="s">
        <v>815</v>
      </c>
      <c r="V318" s="62" t="s">
        <v>821</v>
      </c>
      <c r="W318" s="62">
        <f t="shared" si="62"/>
        <v>1</v>
      </c>
      <c r="X318" s="62">
        <f>+_xlfn.IFS(BC318="p",0,AL318="Continua",'CM 4600011377 (Producto)'!$H$13,AL318="Batch",VLOOKUP(BD318,'BATCH Total'!$K$2:$M$600,3,FALSE))</f>
        <v>1</v>
      </c>
      <c r="Y318" s="62">
        <f t="shared" si="63"/>
        <v>24.82</v>
      </c>
      <c r="Z318" s="64">
        <f>+IFERROR(IF(BC318="P",0,IF(V318="continua",VLOOKUP(BD318,'KPI Aplicaciones'!$A$9:$H$177,6,FALSE),S318*X318)),0)</f>
        <v>24.82</v>
      </c>
      <c r="AA318" s="64">
        <f t="shared" si="60"/>
        <v>24.82</v>
      </c>
      <c r="AB318" s="65">
        <v>42352</v>
      </c>
      <c r="AC318" s="62" t="s">
        <v>608</v>
      </c>
      <c r="AD318" s="65">
        <v>42976</v>
      </c>
      <c r="AE318" s="62" t="s">
        <v>870</v>
      </c>
      <c r="AF318" s="62" t="s">
        <v>609</v>
      </c>
      <c r="AG318" s="62"/>
      <c r="AH318" s="62"/>
      <c r="AI318" s="62"/>
      <c r="AJ318" s="62"/>
      <c r="AK318" s="62" t="str">
        <f>IFERROR(VLOOKUP(I318,'[4]Control Producción'!$B$13:$K$406,10,FALSE),"")</f>
        <v>Cavidad Progresiva</v>
      </c>
      <c r="AL318" s="62" t="str">
        <f t="shared" si="72"/>
        <v>Batch</v>
      </c>
      <c r="AM318" s="62" t="s">
        <v>827</v>
      </c>
      <c r="AN318" s="62" t="s">
        <v>817</v>
      </c>
      <c r="AO318" s="62">
        <f>_xlfn.IFS(L318="Inhibidor de corrosión",T318*Q318/1000,L318="Inhibidor de incrustaciones",T318*Q318/1000,L318="Biocida",T318*Q318/1000,L318="Inhibidor de corrosión/incrustaciones",T318*Q318/1000,L318="Inhibidor de parafinas y asfaltenos",T318*P318/1000,L318="Inhibidor de parafinas",T318*P318/1000,L318="Inhibidor de asfaltenos",T318*P318/1000,L318="Reductor de fricción",T318*P318/1000,L318="Encapsulado",0,L318="Inhibidor de hidratos",VLOOKUP(I318,[4]Intermedia!$B$485:$E$502,4,FALSE),L318="Secuestrante de sulfhídrico",VLOOKUP(I318,[4]Intermedia!$B$485:$E$502,4,FALSE))</f>
        <v>0.82720000000000005</v>
      </c>
      <c r="AP318" s="62">
        <f t="shared" si="64"/>
        <v>24.82</v>
      </c>
      <c r="AQ318" s="62">
        <f t="shared" si="65"/>
        <v>24.82</v>
      </c>
      <c r="AR318" s="62">
        <f t="shared" si="66"/>
        <v>24.82</v>
      </c>
      <c r="AS318" s="66">
        <v>1</v>
      </c>
      <c r="AT318" s="62" cm="1">
        <f t="array" ref="AT318">IFERROR(ROUND(IF(AL318="Continua",AO318*_xlfn.IFS(AS318=100%,1,AS318=20%,5,AS318=50%,2),IF(AL318="Batch",IF(AM318="M",30,IF(AM318="Q",15,7))*AO318)),0),"")</f>
        <v>25</v>
      </c>
      <c r="AU318" s="62">
        <f t="shared" si="67"/>
        <v>25</v>
      </c>
      <c r="AV318" s="62">
        <f t="shared" si="68"/>
        <v>25</v>
      </c>
      <c r="AW318" s="62" t="s">
        <v>819</v>
      </c>
      <c r="AX318" s="62"/>
      <c r="AY318" s="67">
        <f ca="1">IFERROR(TODAY()-VLOOKUP(H318,[4]IDEF!$A$6:$H$1602,8,FALSE),"S/D")</f>
        <v>2311</v>
      </c>
      <c r="AZ318" s="62" t="str">
        <f>IFERROR(VLOOKUP(H318,'[4]Control Producción'!$B$13:$L$406,11,FALSE),"S/C")</f>
        <v>C</v>
      </c>
      <c r="BA318" s="62" t="str">
        <f t="shared" si="69"/>
        <v>SP- 02</v>
      </c>
      <c r="BB318" s="62" t="str">
        <f>IFERROR(VLOOKUP(I318,[4]Referencias!$A$2:$Z$800,26,FALSE),"")</f>
        <v>Señal Picada</v>
      </c>
      <c r="BC318" s="62"/>
      <c r="BD318" s="125" t="str">
        <f t="shared" si="75"/>
        <v>SP-474aBX960</v>
      </c>
    </row>
    <row r="319" spans="1:56" ht="15" customHeight="1" x14ac:dyDescent="0.25">
      <c r="A319" s="62" t="s">
        <v>601</v>
      </c>
      <c r="B319" s="63">
        <v>45261</v>
      </c>
      <c r="C319" s="62" t="s">
        <v>602</v>
      </c>
      <c r="D319" s="62" t="s">
        <v>603</v>
      </c>
      <c r="E319" s="62" t="str">
        <f>IFERROR(VLOOKUP(H319,[4]Referencias!$A$2:$F$671,6,FALSE),"")</f>
        <v>SP- 02</v>
      </c>
      <c r="F319" s="62">
        <f>IFERROR(VLOOKUP(I319,[4]Referencias!$A$2:$T$800,20,FALSE),"")</f>
        <v>222052</v>
      </c>
      <c r="G319" s="62" t="s">
        <v>604</v>
      </c>
      <c r="H319" s="62" t="s">
        <v>112</v>
      </c>
      <c r="I319" s="62" t="s">
        <v>112</v>
      </c>
      <c r="J319" s="62"/>
      <c r="K319" s="62" t="s">
        <v>605</v>
      </c>
      <c r="L319" s="62" t="str">
        <f>IFERROR(VLOOKUP(M319,[4]Referencias!$X$2:$Y$139,2,FALSE),"")</f>
        <v>Biocida</v>
      </c>
      <c r="M319" s="62" t="s">
        <v>68</v>
      </c>
      <c r="N319" s="62">
        <f>IFERROR(VLOOKUP(M319,[4]Referencias!$K$2:$L$138,2,FALSE),"")</f>
        <v>50600926</v>
      </c>
      <c r="O319" s="62">
        <f>IFERROR(VLOOKUP(I319,'[4]Control Producción'!$B$13:$L$408,4,FALSE),0)</f>
        <v>191</v>
      </c>
      <c r="P319" s="62">
        <f>IFERROR(VLOOKUP(I319,'[4]Control Producción'!$B$13:$L$408,5,FALSE),0)</f>
        <v>2.6739999999999999</v>
      </c>
      <c r="Q319" s="62">
        <f>IFERROR(VLOOKUP(I319,'[4]Control Producción'!$B$13:$L$408,7,FALSE),0)</f>
        <v>188.32599999999999</v>
      </c>
      <c r="R319" s="62">
        <f>IFERROR(VLOOKUP(I319,'[4]Control Producción'!$B$13:$L$408,8,FALSE),0)</f>
        <v>50</v>
      </c>
      <c r="S319" s="62">
        <f t="shared" si="61"/>
        <v>70.62</v>
      </c>
      <c r="T319" s="62">
        <v>25</v>
      </c>
      <c r="U319" s="62" t="s">
        <v>815</v>
      </c>
      <c r="V319" s="62" t="s">
        <v>821</v>
      </c>
      <c r="W319" s="62">
        <f t="shared" si="62"/>
        <v>2</v>
      </c>
      <c r="X319" s="62">
        <f>+_xlfn.IFS(BC319="p",0,AL319="Continua",'CM 4600011377 (Producto)'!$H$13,AL319="Batch",VLOOKUP(BD319,'BATCH Total'!$K$2:$M$600,3,FALSE))</f>
        <v>2</v>
      </c>
      <c r="Y319" s="62">
        <f t="shared" si="63"/>
        <v>141.24</v>
      </c>
      <c r="Z319" s="64">
        <f>+IFERROR(IF(BC319="P",0,IF(V319="continua",VLOOKUP(BD319,'KPI Aplicaciones'!$A$9:$H$177,6,FALSE),S319*X319)),0)</f>
        <v>141.24</v>
      </c>
      <c r="AA319" s="64">
        <f t="shared" si="60"/>
        <v>141.24</v>
      </c>
      <c r="AB319" s="65">
        <v>43434</v>
      </c>
      <c r="AC319" s="62" t="s">
        <v>608</v>
      </c>
      <c r="AD319" s="65">
        <v>43434</v>
      </c>
      <c r="AE319" s="62" t="s">
        <v>871</v>
      </c>
      <c r="AF319" s="62" t="s">
        <v>609</v>
      </c>
      <c r="AG319" s="62"/>
      <c r="AH319" s="62"/>
      <c r="AI319" s="62"/>
      <c r="AJ319" s="62"/>
      <c r="AK319" s="62" t="str">
        <f>IFERROR(VLOOKUP(I319,'[4]Control Producción'!$B$13:$K$406,10,FALSE),"")</f>
        <v>Electro Sumergible</v>
      </c>
      <c r="AL319" s="62" t="str">
        <f t="shared" si="72"/>
        <v>Batch</v>
      </c>
      <c r="AM319" s="62" t="s">
        <v>818</v>
      </c>
      <c r="AN319" s="62" t="s">
        <v>615</v>
      </c>
      <c r="AO319" s="62">
        <f>_xlfn.IFS(L319="Inhibidor de corrosión",T319*Q319/1000,L319="Inhibidor de incrustaciones",T319*Q319/1000,L319="Biocida",T319*Q319/1000,L319="Inhibidor de corrosión/incrustaciones",T319*Q319/1000,L319="Inhibidor de parafinas y asfaltenos",T319*P319/1000,L319="Inhibidor de parafinas",T319*P319/1000,L319="Inhibidor de asfaltenos",T319*P319/1000,L319="Reductor de fricción",T319*P319/1000,L319="Encapsulado",0,L319="Inhibidor de hidratos",VLOOKUP(I319,[4]Intermedia!$B$485:$E$502,4,FALSE),L319="Secuestrante de sulfhídrico",VLOOKUP(I319,[4]Intermedia!$B$485:$E$502,4,FALSE))</f>
        <v>4.7081499999999998</v>
      </c>
      <c r="AP319" s="62">
        <f t="shared" si="64"/>
        <v>70.62</v>
      </c>
      <c r="AQ319" s="62">
        <f t="shared" si="65"/>
        <v>70.62</v>
      </c>
      <c r="AR319" s="62">
        <f t="shared" si="66"/>
        <v>70.62</v>
      </c>
      <c r="AS319" s="66">
        <v>1</v>
      </c>
      <c r="AT319" s="62" cm="1">
        <f t="array" ref="AT319">IFERROR(ROUND(IF(AL319="Continua",AO319*_xlfn.IFS(AS319=100%,1,AS319=20%,5,AS319=50%,2),IF(AL319="Batch",IF(AM319="M",30,IF(AM319="Q",15,7))*AO319)),0),"")</f>
        <v>71</v>
      </c>
      <c r="AU319" s="62">
        <f t="shared" si="67"/>
        <v>71</v>
      </c>
      <c r="AV319" s="62">
        <f t="shared" si="68"/>
        <v>71</v>
      </c>
      <c r="AW319" s="62" t="s">
        <v>819</v>
      </c>
      <c r="AX319" s="62"/>
      <c r="AY319" s="67">
        <f ca="1">IFERROR(TODAY()-VLOOKUP(H319,[4]IDEF!$A$6:$H$1602,8,FALSE),"S/D")</f>
        <v>1863</v>
      </c>
      <c r="AZ319" s="62" t="str">
        <f>IFERROR(VLOOKUP(H319,'[4]Control Producción'!$B$13:$L$406,11,FALSE),"S/C")</f>
        <v>A</v>
      </c>
      <c r="BA319" s="62" t="str">
        <f t="shared" si="69"/>
        <v>SP- 02</v>
      </c>
      <c r="BB319" s="62" t="str">
        <f>IFERROR(VLOOKUP(I319,[4]Referencias!$A$2:$Z$800,26,FALSE),"")</f>
        <v>Señal Picada</v>
      </c>
      <c r="BC319" s="62"/>
      <c r="BD319" s="125" t="str">
        <f t="shared" si="75"/>
        <v>SP-49BX960</v>
      </c>
    </row>
    <row r="320" spans="1:56" ht="15" customHeight="1" x14ac:dyDescent="0.25">
      <c r="A320" s="62" t="s">
        <v>601</v>
      </c>
      <c r="B320" s="63">
        <v>45261</v>
      </c>
      <c r="C320" s="62" t="s">
        <v>602</v>
      </c>
      <c r="D320" s="62" t="s">
        <v>603</v>
      </c>
      <c r="E320" s="62" t="str">
        <f>IFERROR(VLOOKUP(H320,[4]Referencias!$A$2:$F$671,6,FALSE),"")</f>
        <v>SP- 01</v>
      </c>
      <c r="F320" s="62">
        <f>IFERROR(VLOOKUP(I320,[4]Referencias!$A$2:$T$800,20,FALSE),"")</f>
        <v>222052</v>
      </c>
      <c r="G320" s="62" t="s">
        <v>604</v>
      </c>
      <c r="H320" s="62" t="s">
        <v>98</v>
      </c>
      <c r="I320" s="62" t="s">
        <v>98</v>
      </c>
      <c r="J320" s="62"/>
      <c r="K320" s="62" t="s">
        <v>605</v>
      </c>
      <c r="L320" s="62" t="str">
        <f>IFERROR(VLOOKUP(M320,[4]Referencias!$X$2:$Y$139,2,FALSE),"")</f>
        <v>Biocida</v>
      </c>
      <c r="M320" s="62" t="s">
        <v>68</v>
      </c>
      <c r="N320" s="62">
        <f>IFERROR(VLOOKUP(M320,[4]Referencias!$K$2:$L$138,2,FALSE),"")</f>
        <v>50600926</v>
      </c>
      <c r="O320" s="62">
        <f>IFERROR(VLOOKUP(I320,'[4]Control Producción'!$B$13:$L$408,4,FALSE),0)</f>
        <v>175</v>
      </c>
      <c r="P320" s="62">
        <f>IFERROR(VLOOKUP(I320,'[4]Control Producción'!$B$13:$L$408,5,FALSE),0)</f>
        <v>4.9000000000000004</v>
      </c>
      <c r="Q320" s="62">
        <f>IFERROR(VLOOKUP(I320,'[4]Control Producción'!$B$13:$L$408,7,FALSE),0)</f>
        <v>170.1</v>
      </c>
      <c r="R320" s="62">
        <f>IFERROR(VLOOKUP(I320,'[4]Control Producción'!$B$13:$L$408,8,FALSE),0)</f>
        <v>150</v>
      </c>
      <c r="S320" s="62">
        <f t="shared" si="61"/>
        <v>63.79</v>
      </c>
      <c r="T320" s="62">
        <v>25</v>
      </c>
      <c r="U320" s="62" t="s">
        <v>815</v>
      </c>
      <c r="V320" s="62" t="s">
        <v>821</v>
      </c>
      <c r="W320" s="62">
        <f t="shared" si="62"/>
        <v>2</v>
      </c>
      <c r="X320" s="62">
        <f>+_xlfn.IFS(BC320="p",0,AL320="Continua",'CM 4600011377 (Producto)'!$H$13,AL320="Batch",VLOOKUP(BD320,'BATCH Total'!$K$2:$M$600,3,FALSE))</f>
        <v>2</v>
      </c>
      <c r="Y320" s="62">
        <f t="shared" si="63"/>
        <v>127.58</v>
      </c>
      <c r="Z320" s="64">
        <f>+IFERROR(IF(BC320="P",0,IF(V320="continua",VLOOKUP(BD320,'KPI Aplicaciones'!$A$9:$H$177,6,FALSE),S320*X320)),0)</f>
        <v>127.58</v>
      </c>
      <c r="AA320" s="64">
        <f t="shared" si="60"/>
        <v>127.58</v>
      </c>
      <c r="AB320" s="65">
        <v>43032</v>
      </c>
      <c r="AC320" s="62" t="s">
        <v>608</v>
      </c>
      <c r="AD320" s="65">
        <v>44928</v>
      </c>
      <c r="AE320" s="62" t="s">
        <v>978</v>
      </c>
      <c r="AF320" s="62" t="s">
        <v>609</v>
      </c>
      <c r="AG320" s="62"/>
      <c r="AH320" s="62"/>
      <c r="AI320" s="62"/>
      <c r="AJ320" s="62"/>
      <c r="AK320" s="62" t="str">
        <f>IFERROR(VLOOKUP(I320,'[4]Control Producción'!$B$13:$K$406,10,FALSE),"")</f>
        <v>Cavidad Progresiva</v>
      </c>
      <c r="AL320" s="62" t="str">
        <f t="shared" si="72"/>
        <v>Batch</v>
      </c>
      <c r="AM320" s="62" t="s">
        <v>818</v>
      </c>
      <c r="AN320" s="62" t="s">
        <v>817</v>
      </c>
      <c r="AO320" s="62">
        <f>_xlfn.IFS(L320="Inhibidor de corrosión",T320*Q320/1000,L320="Inhibidor de incrustaciones",T320*Q320/1000,L320="Biocida",T320*Q320/1000,L320="Inhibidor de corrosión/incrustaciones",T320*Q320/1000,L320="Inhibidor de parafinas y asfaltenos",T320*P320/1000,L320="Inhibidor de parafinas",T320*P320/1000,L320="Inhibidor de asfaltenos",T320*P320/1000,L320="Reductor de fricción",T320*P320/1000,L320="Encapsulado",0,L320="Inhibidor de hidratos",VLOOKUP(I320,[4]Intermedia!$B$485:$E$502,4,FALSE),L320="Secuestrante de sulfhídrico",VLOOKUP(I320,[4]Intermedia!$B$485:$E$502,4,FALSE))</f>
        <v>4.2525000000000004</v>
      </c>
      <c r="AP320" s="62">
        <f t="shared" si="64"/>
        <v>63.79</v>
      </c>
      <c r="AQ320" s="62">
        <f t="shared" si="65"/>
        <v>63.79</v>
      </c>
      <c r="AR320" s="62">
        <f t="shared" si="66"/>
        <v>63.79</v>
      </c>
      <c r="AS320" s="66">
        <v>1</v>
      </c>
      <c r="AT320" s="62" cm="1">
        <f t="array" ref="AT320">IFERROR(ROUND(IF(AL320="Continua",AO320*_xlfn.IFS(AS320=100%,1,AS320=20%,5,AS320=50%,2),IF(AL320="Batch",IF(AM320="M",30,IF(AM320="Q",15,7))*AO320)),0),"")</f>
        <v>64</v>
      </c>
      <c r="AU320" s="62">
        <f t="shared" si="67"/>
        <v>64</v>
      </c>
      <c r="AV320" s="62">
        <f t="shared" si="68"/>
        <v>64</v>
      </c>
      <c r="AW320" s="62" t="s">
        <v>819</v>
      </c>
      <c r="AX320" s="62"/>
      <c r="AY320" s="67">
        <f ca="1">IFERROR(TODAY()-VLOOKUP(H320,[4]IDEF!$A$6:$H$1602,8,FALSE),"S/D")</f>
        <v>1895</v>
      </c>
      <c r="AZ320" s="62" t="str">
        <f>IFERROR(VLOOKUP(H320,'[4]Control Producción'!$B$13:$L$406,11,FALSE),"S/C")</f>
        <v>A</v>
      </c>
      <c r="BA320" s="62" t="str">
        <f t="shared" si="69"/>
        <v>SP- 01</v>
      </c>
      <c r="BB320" s="62" t="str">
        <f>IFERROR(VLOOKUP(I320,[4]Referencias!$A$2:$Z$800,26,FALSE),"")</f>
        <v>Señal Picada</v>
      </c>
      <c r="BC320" s="62"/>
      <c r="BD320" s="125" t="str">
        <f t="shared" si="75"/>
        <v>SP-8a(I)BX960</v>
      </c>
    </row>
    <row r="321" spans="1:56" ht="15" customHeight="1" x14ac:dyDescent="0.25">
      <c r="A321" s="62" t="s">
        <v>601</v>
      </c>
      <c r="B321" s="63">
        <v>45261</v>
      </c>
      <c r="C321" s="62" t="s">
        <v>602</v>
      </c>
      <c r="D321" s="62" t="s">
        <v>603</v>
      </c>
      <c r="E321" s="62" t="str">
        <f>IFERROR(VLOOKUP(H321,[4]Referencias!$A$2:$F$671,6,FALSE),"")</f>
        <v>SP- 01</v>
      </c>
      <c r="F321" s="62">
        <f>IFERROR(VLOOKUP(I321,[4]Referencias!$A$2:$T$800,20,FALSE),"")</f>
        <v>222052</v>
      </c>
      <c r="G321" s="62" t="s">
        <v>604</v>
      </c>
      <c r="H321" s="62" t="s">
        <v>98</v>
      </c>
      <c r="I321" s="62" t="s">
        <v>98</v>
      </c>
      <c r="J321" s="62"/>
      <c r="K321" s="62" t="s">
        <v>605</v>
      </c>
      <c r="L321" s="62" t="str">
        <f>IFERROR(VLOOKUP(M321,[4]Referencias!$X$2:$Y$139,2,FALSE),"")</f>
        <v>Inhibidor de corrosión</v>
      </c>
      <c r="M321" s="62" t="s">
        <v>59</v>
      </c>
      <c r="N321" s="62">
        <f>IFERROR(VLOOKUP(M321,[4]Referencias!$K$2:$L$138,2,FALSE),"")</f>
        <v>1000232729</v>
      </c>
      <c r="O321" s="62">
        <f>IFERROR(VLOOKUP(I321,'[4]Control Producción'!$B$13:$L$408,4,FALSE),0)</f>
        <v>175</v>
      </c>
      <c r="P321" s="62">
        <f>IFERROR(VLOOKUP(I321,'[4]Control Producción'!$B$13:$L$408,5,FALSE),0)</f>
        <v>4.9000000000000004</v>
      </c>
      <c r="Q321" s="62">
        <f>IFERROR(VLOOKUP(I321,'[4]Control Producción'!$B$13:$L$408,7,FALSE),0)</f>
        <v>170.1</v>
      </c>
      <c r="R321" s="62">
        <f>IFERROR(VLOOKUP(I321,'[4]Control Producción'!$B$13:$L$408,8,FALSE),0)</f>
        <v>150</v>
      </c>
      <c r="S321" s="62">
        <f t="shared" si="61"/>
        <v>83.35</v>
      </c>
      <c r="T321" s="62">
        <v>70</v>
      </c>
      <c r="U321" s="62" t="s">
        <v>815</v>
      </c>
      <c r="V321" s="62" t="s">
        <v>821</v>
      </c>
      <c r="W321" s="62">
        <f t="shared" si="62"/>
        <v>4</v>
      </c>
      <c r="X321" s="62">
        <f>+_xlfn.IFS(BC321="p",0,AL321="Continua",'CM 4600011377 (Producto)'!$H$13,AL321="Batch",VLOOKUP(BD321,'BATCH Total'!$K$2:$M$600,3,FALSE))</f>
        <v>4</v>
      </c>
      <c r="Y321" s="62">
        <f t="shared" si="63"/>
        <v>333.4</v>
      </c>
      <c r="Z321" s="64">
        <f>+IFERROR(IF(BC321="P",0,IF(V321="continua",VLOOKUP(BD321,'KPI Aplicaciones'!$A$9:$H$177,6,FALSE),S321*X321)),0)</f>
        <v>333.4</v>
      </c>
      <c r="AA321" s="64">
        <f t="shared" si="60"/>
        <v>333.4</v>
      </c>
      <c r="AB321" s="65">
        <v>41642</v>
      </c>
      <c r="AC321" s="62" t="s">
        <v>608</v>
      </c>
      <c r="AD321" s="65">
        <v>44928</v>
      </c>
      <c r="AE321" s="62" t="s">
        <v>978</v>
      </c>
      <c r="AF321" s="62" t="s">
        <v>609</v>
      </c>
      <c r="AG321" s="62"/>
      <c r="AH321" s="62"/>
      <c r="AI321" s="62"/>
      <c r="AJ321" s="62"/>
      <c r="AK321" s="62" t="str">
        <f>IFERROR(VLOOKUP(I321,'[4]Control Producción'!$B$13:$K$406,10,FALSE),"")</f>
        <v>Cavidad Progresiva</v>
      </c>
      <c r="AL321" s="62" t="str">
        <f t="shared" si="72"/>
        <v>Batch</v>
      </c>
      <c r="AM321" s="62" t="s">
        <v>839</v>
      </c>
      <c r="AN321" s="62" t="s">
        <v>817</v>
      </c>
      <c r="AO321" s="62">
        <f>_xlfn.IFS(L321="Inhibidor de corrosión",T321*Q321/1000,L321="Inhibidor de incrustaciones",T321*Q321/1000,L321="Biocida",T321*Q321/1000,L321="Inhibidor de corrosión/incrustaciones",T321*Q321/1000,L321="Inhibidor de parafinas y asfaltenos",T321*P321/1000,L321="Inhibidor de parafinas",T321*P321/1000,L321="Inhibidor de asfaltenos",T321*P321/1000,L321="Reductor de fricción",T321*P321/1000,L321="Encapsulado",0,L321="Inhibidor de hidratos",VLOOKUP(I321,[4]Intermedia!$B$485:$E$502,4,FALSE),L321="Secuestrante de sulfhídrico",VLOOKUP(I321,[4]Intermedia!$B$485:$E$502,4,FALSE))</f>
        <v>11.907</v>
      </c>
      <c r="AP321" s="62">
        <f t="shared" si="64"/>
        <v>83.35</v>
      </c>
      <c r="AQ321" s="62">
        <f t="shared" si="65"/>
        <v>83.35</v>
      </c>
      <c r="AR321" s="62">
        <f t="shared" si="66"/>
        <v>83.35</v>
      </c>
      <c r="AS321" s="66">
        <v>1</v>
      </c>
      <c r="AT321" s="62" cm="1">
        <f t="array" ref="AT321">IFERROR(ROUND(IF(AL321="Continua",AO321*_xlfn.IFS(AS321=100%,1,AS321=20%,5,AS321=50%,2),IF(AL321="Batch",IF(AM321="M",30,IF(AM321="Q",15,7))*AO321)),0),"")</f>
        <v>83</v>
      </c>
      <c r="AU321" s="62">
        <f t="shared" si="67"/>
        <v>83</v>
      </c>
      <c r="AV321" s="62">
        <f t="shared" si="68"/>
        <v>83</v>
      </c>
      <c r="AW321" s="62" t="s">
        <v>819</v>
      </c>
      <c r="AX321" s="62"/>
      <c r="AY321" s="67">
        <f ca="1">IFERROR(TODAY()-VLOOKUP(H321,[4]IDEF!$A$6:$H$1602,8,FALSE),"S/D")</f>
        <v>1895</v>
      </c>
      <c r="AZ321" s="62" t="str">
        <f>IFERROR(VLOOKUP(H321,'[4]Control Producción'!$B$13:$L$406,11,FALSE),"S/C")</f>
        <v>A</v>
      </c>
      <c r="BA321" s="62" t="str">
        <f t="shared" si="69"/>
        <v>SP- 01</v>
      </c>
      <c r="BB321" s="62" t="str">
        <f>IFERROR(VLOOKUP(I321,[4]Referencias!$A$2:$Z$800,26,FALSE),"")</f>
        <v>Señal Picada</v>
      </c>
      <c r="BC321" s="62"/>
      <c r="BD321" s="125" t="str">
        <f t="shared" si="75"/>
        <v>SP-8a(I)CY51W</v>
      </c>
    </row>
    <row r="322" spans="1:56" ht="15" customHeight="1" x14ac:dyDescent="0.25">
      <c r="A322" s="62" t="s">
        <v>601</v>
      </c>
      <c r="B322" s="63">
        <v>45261</v>
      </c>
      <c r="C322" s="62" t="s">
        <v>602</v>
      </c>
      <c r="D322" s="62" t="s">
        <v>603</v>
      </c>
      <c r="E322" s="62" t="str">
        <f>IFERROR(VLOOKUP(H322,[4]Referencias!$A$2:$F$671,6,FALSE),"")</f>
        <v>SP- 03</v>
      </c>
      <c r="F322" s="62">
        <f>IFERROR(VLOOKUP(I322,[4]Referencias!$A$2:$T$800,20,FALSE),"")</f>
        <v>222052</v>
      </c>
      <c r="G322" s="62" t="s">
        <v>604</v>
      </c>
      <c r="H322" s="62" t="s">
        <v>237</v>
      </c>
      <c r="I322" s="62" t="s">
        <v>237</v>
      </c>
      <c r="J322" s="62"/>
      <c r="K322" s="62" t="s">
        <v>605</v>
      </c>
      <c r="L322" s="62" t="str">
        <f>IFERROR(VLOOKUP(M322,[4]Referencias!$X$2:$Y$139,2,FALSE),"")</f>
        <v>Inhibidor de corrosión</v>
      </c>
      <c r="M322" s="62" t="s">
        <v>59</v>
      </c>
      <c r="N322" s="62">
        <f>IFERROR(VLOOKUP(M322,[4]Referencias!$K$2:$L$138,2,FALSE),"")</f>
        <v>1000232729</v>
      </c>
      <c r="O322" s="62">
        <f>IFERROR(VLOOKUP(I322,'[4]Control Producción'!$B$13:$L$408,4,FALSE),0)</f>
        <v>228.1</v>
      </c>
      <c r="P322" s="62">
        <f>IFERROR(VLOOKUP(I322,'[4]Control Producción'!$B$13:$L$408,5,FALSE),0)</f>
        <v>2.5089999999999999</v>
      </c>
      <c r="Q322" s="62">
        <f>IFERROR(VLOOKUP(I322,'[4]Control Producción'!$B$13:$L$408,7,FALSE),0)</f>
        <v>225.59100000000001</v>
      </c>
      <c r="R322" s="62">
        <f>IFERROR(VLOOKUP(I322,'[4]Control Producción'!$B$13:$L$408,8,FALSE),0)</f>
        <v>50</v>
      </c>
      <c r="S322" s="62">
        <f t="shared" si="61"/>
        <v>67.680000000000007</v>
      </c>
      <c r="T322" s="62">
        <v>20</v>
      </c>
      <c r="U322" s="62" t="s">
        <v>815</v>
      </c>
      <c r="V322" s="62" t="s">
        <v>821</v>
      </c>
      <c r="W322" s="62">
        <f t="shared" si="62"/>
        <v>2</v>
      </c>
      <c r="X322" s="62">
        <f>+_xlfn.IFS(BC322="p",0,AL322="Continua",'CM 4600011377 (Producto)'!$H$13,AL322="Batch",VLOOKUP(BD322,'BATCH Total'!$K$2:$M$600,3,FALSE))</f>
        <v>2</v>
      </c>
      <c r="Y322" s="62">
        <f t="shared" si="63"/>
        <v>135.36000000000001</v>
      </c>
      <c r="Z322" s="64">
        <f>+IFERROR(IF(BC322="P",0,IF(V322="continua",VLOOKUP(BD322,'KPI Aplicaciones'!$A$9:$H$177,6,FALSE),S322*X322)),0)</f>
        <v>135.36000000000001</v>
      </c>
      <c r="AA322" s="64">
        <f t="shared" si="60"/>
        <v>135.36000000000001</v>
      </c>
      <c r="AB322" s="65">
        <v>42382</v>
      </c>
      <c r="AC322" s="62" t="s">
        <v>608</v>
      </c>
      <c r="AD322" s="65">
        <v>44012</v>
      </c>
      <c r="AE322" s="62" t="s">
        <v>613</v>
      </c>
      <c r="AF322" s="62" t="s">
        <v>609</v>
      </c>
      <c r="AG322" s="62"/>
      <c r="AH322" s="62"/>
      <c r="AI322" s="62"/>
      <c r="AJ322" s="62"/>
      <c r="AK322" s="62" t="str">
        <f>IFERROR(VLOOKUP(I322,'[4]Control Producción'!$B$13:$K$406,10,FALSE),"")</f>
        <v>Electro Sumergible</v>
      </c>
      <c r="AL322" s="62" t="str">
        <f t="shared" si="72"/>
        <v>Batch</v>
      </c>
      <c r="AM322" s="62" t="s">
        <v>818</v>
      </c>
      <c r="AN322" s="62" t="s">
        <v>817</v>
      </c>
      <c r="AO322" s="62">
        <f>_xlfn.IFS(L322="Inhibidor de corrosión",T322*Q322/1000,L322="Inhibidor de incrustaciones",T322*Q322/1000,L322="Biocida",T322*Q322/1000,L322="Inhibidor de corrosión/incrustaciones",T322*Q322/1000,L322="Inhibidor de parafinas y asfaltenos",T322*P322/1000,L322="Inhibidor de parafinas",T322*P322/1000,L322="Inhibidor de asfaltenos",T322*P322/1000,L322="Reductor de fricción",T322*P322/1000,L322="Encapsulado",0,L322="Inhibidor de hidratos",VLOOKUP(I322,[4]Intermedia!$B$485:$E$502,4,FALSE),L322="Secuestrante de sulfhídrico",VLOOKUP(I322,[4]Intermedia!$B$485:$E$502,4,FALSE))</f>
        <v>4.5118199999999993</v>
      </c>
      <c r="AP322" s="62">
        <f t="shared" si="64"/>
        <v>67.680000000000007</v>
      </c>
      <c r="AQ322" s="62">
        <f t="shared" si="65"/>
        <v>67.680000000000007</v>
      </c>
      <c r="AR322" s="62">
        <f t="shared" si="66"/>
        <v>67.680000000000007</v>
      </c>
      <c r="AS322" s="66">
        <v>1</v>
      </c>
      <c r="AT322" s="62" cm="1">
        <f t="array" ref="AT322">IFERROR(ROUND(IF(AL322="Continua",AO322*_xlfn.IFS(AS322=100%,1,AS322=20%,5,AS322=50%,2),IF(AL322="Batch",IF(AM322="M",30,IF(AM322="Q",15,7))*AO322)),0),"")</f>
        <v>68</v>
      </c>
      <c r="AU322" s="62">
        <f t="shared" si="67"/>
        <v>68</v>
      </c>
      <c r="AV322" s="62">
        <f t="shared" si="68"/>
        <v>68</v>
      </c>
      <c r="AW322" s="62" t="s">
        <v>819</v>
      </c>
      <c r="AX322" s="62"/>
      <c r="AY322" s="67">
        <f ca="1">IFERROR(TODAY()-VLOOKUP(H322,[4]IDEF!$A$6:$H$1602,8,FALSE),"S/D")</f>
        <v>2905</v>
      </c>
      <c r="AZ322" s="62" t="str">
        <f>IFERROR(VLOOKUP(H322,'[4]Control Producción'!$B$13:$L$406,11,FALSE),"S/C")</f>
        <v>B</v>
      </c>
      <c r="BA322" s="62" t="str">
        <f t="shared" si="69"/>
        <v>SP- 03</v>
      </c>
      <c r="BB322" s="62" t="str">
        <f>IFERROR(VLOOKUP(I322,[4]Referencias!$A$2:$Z$800,26,FALSE),"")</f>
        <v>Señal Picada</v>
      </c>
      <c r="BC322" s="62"/>
      <c r="BD322" s="125" t="str">
        <f t="shared" si="75"/>
        <v>SP-0151[00]a(I)CY51W</v>
      </c>
    </row>
    <row r="323" spans="1:56" ht="15" customHeight="1" x14ac:dyDescent="0.25">
      <c r="A323" s="62" t="s">
        <v>601</v>
      </c>
      <c r="B323" s="63">
        <v>45261</v>
      </c>
      <c r="C323" s="62" t="s">
        <v>602</v>
      </c>
      <c r="D323" s="62" t="s">
        <v>603</v>
      </c>
      <c r="E323" s="62" t="str">
        <f>IFERROR(VLOOKUP(H323,[4]Referencias!$A$2:$F$671,6,FALSE),"")</f>
        <v>SP- 03</v>
      </c>
      <c r="F323" s="62">
        <f>IFERROR(VLOOKUP(I323,[4]Referencias!$A$2:$T$800,20,FALSE),"")</f>
        <v>222052</v>
      </c>
      <c r="G323" s="62" t="s">
        <v>604</v>
      </c>
      <c r="H323" s="62" t="s">
        <v>132</v>
      </c>
      <c r="I323" s="62" t="s">
        <v>132</v>
      </c>
      <c r="J323" s="62"/>
      <c r="K323" s="62" t="s">
        <v>605</v>
      </c>
      <c r="L323" s="62" t="str">
        <f>IFERROR(VLOOKUP(M323,[4]Referencias!$X$2:$Y$139,2,FALSE),"")</f>
        <v>Biocida</v>
      </c>
      <c r="M323" s="62" t="s">
        <v>68</v>
      </c>
      <c r="N323" s="62">
        <f>IFERROR(VLOOKUP(M323,[4]Referencias!$K$2:$L$138,2,FALSE),"")</f>
        <v>50600926</v>
      </c>
      <c r="O323" s="62">
        <f>IFERROR(VLOOKUP(I323,'[4]Control Producción'!$B$13:$L$408,4,FALSE),0)</f>
        <v>201</v>
      </c>
      <c r="P323" s="62">
        <f>IFERROR(VLOOKUP(I323,'[4]Control Producción'!$B$13:$L$408,5,FALSE),0)</f>
        <v>1.6080000000000001</v>
      </c>
      <c r="Q323" s="62">
        <f>IFERROR(VLOOKUP(I323,'[4]Control Producción'!$B$13:$L$408,7,FALSE),0)</f>
        <v>199.392</v>
      </c>
      <c r="R323" s="62">
        <f>IFERROR(VLOOKUP(I323,'[4]Control Producción'!$B$13:$L$408,8,FALSE),0)</f>
        <v>100</v>
      </c>
      <c r="S323" s="62">
        <f t="shared" si="61"/>
        <v>23.93</v>
      </c>
      <c r="T323" s="62">
        <v>4</v>
      </c>
      <c r="U323" s="62" t="s">
        <v>815</v>
      </c>
      <c r="V323" s="62" t="s">
        <v>821</v>
      </c>
      <c r="W323" s="62">
        <f>_xlfn.IFS(AM323="C",29,AM323="M",1,AM323="Q",2,AM323="S",4)</f>
        <v>1</v>
      </c>
      <c r="X323" s="62">
        <f>+_xlfn.IFS(BC323="p",0,AL323="Continua",'CM 4600011377 (Producto)'!$H$13,AL323="Batch",VLOOKUP(BD323,'BATCH Total'!$K$2:$M$600,3,FALSE))</f>
        <v>0</v>
      </c>
      <c r="Y323" s="62">
        <f t="shared" si="63"/>
        <v>23.93</v>
      </c>
      <c r="Z323" s="64">
        <f>+IFERROR(IF(BC323="P",0,IF(V323="continua",VLOOKUP(BD323,'KPI Aplicaciones'!$A$9:$H$177,6,FALSE),S323*X323)),0)</f>
        <v>0</v>
      </c>
      <c r="AA323" s="64">
        <f t="shared" ref="AA323:AA386" si="76">IF(V323="Continua",IFERROR(ROUND(IF((Z323-Y323)/Y323&gt;0.3,Y323,Z323),2),""),Z323)</f>
        <v>0</v>
      </c>
      <c r="AB323" s="65">
        <v>42573</v>
      </c>
      <c r="AC323" s="62" t="s">
        <v>608</v>
      </c>
      <c r="AD323" s="65">
        <v>44971</v>
      </c>
      <c r="AE323" s="62" t="s">
        <v>983</v>
      </c>
      <c r="AF323" s="62" t="s">
        <v>609</v>
      </c>
      <c r="AG323" s="62"/>
      <c r="AH323" s="62"/>
      <c r="AI323" s="62"/>
      <c r="AJ323" s="62"/>
      <c r="AK323" s="62" t="str">
        <f>IFERROR(VLOOKUP(I323,'[4]Control Producción'!$B$13:$K$406,10,FALSE),"")</f>
        <v>Electro Sumergible</v>
      </c>
      <c r="AL323" s="62" t="str">
        <f t="shared" si="72"/>
        <v>Batch</v>
      </c>
      <c r="AM323" s="62" t="s">
        <v>827</v>
      </c>
      <c r="AN323" s="62" t="s">
        <v>817</v>
      </c>
      <c r="AO323" s="62">
        <f>_xlfn.IFS(L323="Inhibidor de corrosión",T323*Q323/1000,L323="Inhibidor de incrustaciones",T323*Q323/1000,L323="Biocida",T323*Q323/1000,L323="Inhibidor de corrosión/incrustaciones",T323*Q323/1000,L323="Inhibidor de parafinas y asfaltenos",T323*P323/1000,L323="Inhibidor de parafinas",T323*P323/1000,L323="Inhibidor de asfaltenos",T323*P323/1000,L323="Reductor de fricción",T323*P323/1000,L323="Encapsulado",0,L323="Inhibidor de hidratos",VLOOKUP(I323,[4]Intermedia!$B$485:$E$502,4,FALSE),L323="Secuestrante de sulfhídrico",VLOOKUP(I323,[4]Intermedia!$B$485:$E$502,4,FALSE))</f>
        <v>0.79756799999999994</v>
      </c>
      <c r="AP323" s="62">
        <f t="shared" si="64"/>
        <v>23.93</v>
      </c>
      <c r="AQ323" s="62">
        <f t="shared" si="65"/>
        <v>23.93</v>
      </c>
      <c r="AR323" s="62">
        <f t="shared" si="66"/>
        <v>23.93</v>
      </c>
      <c r="AS323" s="66">
        <v>1</v>
      </c>
      <c r="AT323" s="62" cm="1">
        <f t="array" ref="AT323">IFERROR(ROUND(IF(AL323="Continua",AO323*_xlfn.IFS(AS323=100%,1,AS323=20%,5,AS323=50%,2),IF(AL323="Batch",IF(AM323="M",30,IF(AM323="Q",15,7))*AO323)),0),"")</f>
        <v>24</v>
      </c>
      <c r="AU323" s="62">
        <f t="shared" si="67"/>
        <v>24</v>
      </c>
      <c r="AV323" s="62">
        <f t="shared" si="68"/>
        <v>24</v>
      </c>
      <c r="AW323" s="62" t="s">
        <v>819</v>
      </c>
      <c r="AX323" s="62"/>
      <c r="AY323" s="67">
        <f ca="1">IFERROR(TODAY()-VLOOKUP(H323,[4]IDEF!$A$6:$H$1602,8,FALSE),"S/D")</f>
        <v>2712</v>
      </c>
      <c r="AZ323" s="62" t="str">
        <f>IFERROR(VLOOKUP(H323,'[4]Control Producción'!$B$13:$L$406,11,FALSE),"S/C")</f>
        <v>B</v>
      </c>
      <c r="BA323" s="62" t="str">
        <f t="shared" si="69"/>
        <v>SP- 03</v>
      </c>
      <c r="BB323" s="62" t="str">
        <f>IFERROR(VLOOKUP(I323,[4]Referencias!$A$2:$Z$800,26,FALSE),"")</f>
        <v>Señal Picada</v>
      </c>
      <c r="BC323" s="159" t="s">
        <v>1165</v>
      </c>
      <c r="BD323" s="125" t="str">
        <f t="shared" si="75"/>
        <v>SP-13a(I)BX960</v>
      </c>
    </row>
    <row r="324" spans="1:56" ht="15" customHeight="1" x14ac:dyDescent="0.25">
      <c r="A324" s="62" t="s">
        <v>601</v>
      </c>
      <c r="B324" s="63">
        <v>45261</v>
      </c>
      <c r="C324" s="62" t="s">
        <v>602</v>
      </c>
      <c r="D324" s="62" t="s">
        <v>603</v>
      </c>
      <c r="E324" s="62" t="str">
        <f>IFERROR(VLOOKUP(H324,[4]Referencias!$A$2:$F$671,6,FALSE),"")</f>
        <v>SP- 03</v>
      </c>
      <c r="F324" s="62">
        <f>IFERROR(VLOOKUP(I324,[4]Referencias!$A$2:$T$800,20,FALSE),"")</f>
        <v>222052</v>
      </c>
      <c r="G324" s="62" t="s">
        <v>604</v>
      </c>
      <c r="H324" s="62" t="s">
        <v>238</v>
      </c>
      <c r="I324" s="62" t="s">
        <v>238</v>
      </c>
      <c r="J324" s="62"/>
      <c r="K324" s="62" t="s">
        <v>605</v>
      </c>
      <c r="L324" s="62" t="str">
        <f>IFERROR(VLOOKUP(M324,[4]Referencias!$X$2:$Y$139,2,FALSE),"")</f>
        <v>Inhibidor de corrosión</v>
      </c>
      <c r="M324" s="62" t="s">
        <v>59</v>
      </c>
      <c r="N324" s="62">
        <f>IFERROR(VLOOKUP(M324,[4]Referencias!$K$2:$L$138,2,FALSE),"")</f>
        <v>1000232729</v>
      </c>
      <c r="O324" s="62">
        <f>IFERROR(VLOOKUP(I324,'[4]Control Producción'!$B$13:$L$408,4,FALSE),0)</f>
        <v>6</v>
      </c>
      <c r="P324" s="62">
        <f>IFERROR(VLOOKUP(I324,'[4]Control Producción'!$B$13:$L$408,5,FALSE),0)</f>
        <v>0.39</v>
      </c>
      <c r="Q324" s="62">
        <f>IFERROR(VLOOKUP(I324,'[4]Control Producción'!$B$13:$L$408,7,FALSE),0)</f>
        <v>5.61</v>
      </c>
      <c r="R324" s="62">
        <f>IFERROR(VLOOKUP(I324,'[4]Control Producción'!$B$13:$L$408,8,FALSE),0)</f>
        <v>100</v>
      </c>
      <c r="S324" s="62">
        <f t="shared" si="61"/>
        <v>20</v>
      </c>
      <c r="T324" s="62">
        <v>115</v>
      </c>
      <c r="U324" s="62" t="s">
        <v>815</v>
      </c>
      <c r="V324" s="62" t="s">
        <v>821</v>
      </c>
      <c r="W324" s="62">
        <f t="shared" si="62"/>
        <v>1</v>
      </c>
      <c r="X324" s="62">
        <f>+_xlfn.IFS(BC324="p",0,AL324="Continua",'CM 4600011377 (Producto)'!$H$13,AL324="Batch",VLOOKUP(BD324,'BATCH Total'!$K$2:$M$600,3,FALSE))</f>
        <v>1</v>
      </c>
      <c r="Y324" s="62">
        <f t="shared" si="63"/>
        <v>20</v>
      </c>
      <c r="Z324" s="64">
        <f>+IFERROR(IF(BC324="P",0,IF(V324="continua",VLOOKUP(BD324,'KPI Aplicaciones'!$A$9:$H$177,6,FALSE),S324*X324)),0)</f>
        <v>20</v>
      </c>
      <c r="AA324" s="64">
        <f t="shared" si="76"/>
        <v>20</v>
      </c>
      <c r="AB324" s="65">
        <v>40588</v>
      </c>
      <c r="AC324" s="62" t="s">
        <v>608</v>
      </c>
      <c r="AD324" s="65">
        <v>44012</v>
      </c>
      <c r="AE324" s="62" t="s">
        <v>613</v>
      </c>
      <c r="AF324" s="62" t="s">
        <v>609</v>
      </c>
      <c r="AG324" s="62"/>
      <c r="AH324" s="62"/>
      <c r="AI324" s="62"/>
      <c r="AJ324" s="62"/>
      <c r="AK324" s="62" t="str">
        <f>IFERROR(VLOOKUP(I324,'[4]Control Producción'!$B$13:$K$406,10,FALSE),"")</f>
        <v>Bombeo Mecánico</v>
      </c>
      <c r="AL324" s="62" t="str">
        <f t="shared" si="72"/>
        <v>Batch</v>
      </c>
      <c r="AM324" s="62" t="s">
        <v>827</v>
      </c>
      <c r="AN324" s="62" t="s">
        <v>817</v>
      </c>
      <c r="AO324" s="62">
        <f>_xlfn.IFS(L324="Inhibidor de corrosión",T324*Q324/1000,L324="Inhibidor de incrustaciones",T324*Q324/1000,L324="Biocida",T324*Q324/1000,L324="Inhibidor de corrosión/incrustaciones",T324*Q324/1000,L324="Inhibidor de parafinas y asfaltenos",T324*P324/1000,L324="Inhibidor de parafinas",T324*P324/1000,L324="Inhibidor de asfaltenos",T324*P324/1000,L324="Reductor de fricción",T324*P324/1000,L324="Encapsulado",0,L324="Inhibidor de hidratos",VLOOKUP(I324,[4]Intermedia!$B$485:$E$502,4,FALSE),L324="Secuestrante de sulfhídrico",VLOOKUP(I324,[4]Intermedia!$B$485:$E$502,4,FALSE))</f>
        <v>0.64515000000000011</v>
      </c>
      <c r="AP324" s="62">
        <f t="shared" si="64"/>
        <v>19.350000000000001</v>
      </c>
      <c r="AQ324" s="62">
        <f t="shared" si="65"/>
        <v>20</v>
      </c>
      <c r="AR324" s="62">
        <f t="shared" si="66"/>
        <v>20</v>
      </c>
      <c r="AS324" s="66">
        <v>1</v>
      </c>
      <c r="AT324" s="62" cm="1">
        <f t="array" ref="AT324">IFERROR(ROUND(IF(AL324="Continua",AO324*_xlfn.IFS(AS324=100%,1,AS324=20%,5,AS324=50%,2),IF(AL324="Batch",IF(AM324="M",30,IF(AM324="Q",15,7))*AO324)),0),"")</f>
        <v>19</v>
      </c>
      <c r="AU324" s="62">
        <f t="shared" si="67"/>
        <v>20</v>
      </c>
      <c r="AV324" s="62">
        <f t="shared" si="68"/>
        <v>20</v>
      </c>
      <c r="AW324" s="62" t="s">
        <v>819</v>
      </c>
      <c r="AX324" s="62"/>
      <c r="AY324" s="67">
        <f ca="1">IFERROR(TODAY()-VLOOKUP(H324,[4]IDEF!$A$6:$H$1602,8,FALSE),"S/D")</f>
        <v>2370</v>
      </c>
      <c r="AZ324" s="62" t="str">
        <f>IFERROR(VLOOKUP(H324,'[4]Control Producción'!$B$13:$L$406,11,FALSE),"S/C")</f>
        <v>C</v>
      </c>
      <c r="BA324" s="62" t="str">
        <f t="shared" si="69"/>
        <v>SP- 03</v>
      </c>
      <c r="BB324" s="62" t="str">
        <f>IFERROR(VLOOKUP(I324,[4]Referencias!$A$2:$Z$800,26,FALSE),"")</f>
        <v>Señal Picada</v>
      </c>
      <c r="BC324" s="62"/>
      <c r="BD324" s="125" t="str">
        <f t="shared" si="75"/>
        <v>SP-447aCY51W</v>
      </c>
    </row>
    <row r="325" spans="1:56" ht="15" customHeight="1" x14ac:dyDescent="0.25">
      <c r="A325" s="62" t="s">
        <v>601</v>
      </c>
      <c r="B325" s="63">
        <v>45261</v>
      </c>
      <c r="C325" s="62" t="s">
        <v>602</v>
      </c>
      <c r="D325" s="62" t="s">
        <v>603</v>
      </c>
      <c r="E325" s="62" t="str">
        <f>IFERROR(VLOOKUP(H325,[4]Referencias!$A$2:$F$671,6,FALSE),"")</f>
        <v>SP- 02</v>
      </c>
      <c r="F325" s="62">
        <f>IFERROR(VLOOKUP(I325,[4]Referencias!$A$2:$T$800,20,FALSE),"")</f>
        <v>222052</v>
      </c>
      <c r="G325" s="62" t="s">
        <v>604</v>
      </c>
      <c r="H325" s="62" t="s">
        <v>236</v>
      </c>
      <c r="I325" s="62" t="s">
        <v>236</v>
      </c>
      <c r="J325" s="62"/>
      <c r="K325" s="62" t="s">
        <v>605</v>
      </c>
      <c r="L325" s="62" t="str">
        <f>IFERROR(VLOOKUP(M325,[4]Referencias!$X$2:$Y$139,2,FALSE),"")</f>
        <v>Inhibidor de corrosión</v>
      </c>
      <c r="M325" s="62" t="s">
        <v>59</v>
      </c>
      <c r="N325" s="62">
        <f>IFERROR(VLOOKUP(M325,[4]Referencias!$K$2:$L$138,2,FALSE),"")</f>
        <v>1000232729</v>
      </c>
      <c r="O325" s="62">
        <f>IFERROR(VLOOKUP(I325,'[4]Control Producción'!$B$13:$L$408,4,FALSE),0)</f>
        <v>386</v>
      </c>
      <c r="P325" s="62">
        <f>IFERROR(VLOOKUP(I325,'[4]Control Producción'!$B$13:$L$408,5,FALSE),0)</f>
        <v>2.702</v>
      </c>
      <c r="Q325" s="62">
        <f>IFERROR(VLOOKUP(I325,'[4]Control Producción'!$B$13:$L$408,7,FALSE),0)</f>
        <v>383.298</v>
      </c>
      <c r="R325" s="62">
        <f>IFERROR(VLOOKUP(I325,'[4]Control Producción'!$B$13:$L$408,8,FALSE),0)</f>
        <v>100</v>
      </c>
      <c r="S325" s="62">
        <f t="shared" si="61"/>
        <v>57.49</v>
      </c>
      <c r="T325" s="62">
        <v>10</v>
      </c>
      <c r="U325" s="62" t="s">
        <v>815</v>
      </c>
      <c r="V325" s="62" t="s">
        <v>821</v>
      </c>
      <c r="W325" s="62">
        <f t="shared" ref="W325:W326" si="77">_xlfn.IFS(AM325="C",29,AM325="M",1,AM325="Q",2,AM325="S",4)</f>
        <v>2</v>
      </c>
      <c r="X325" s="62">
        <f>+_xlfn.IFS(BC325="p",0,AL325="Continua",'CM 4600011377 (Producto)'!$H$13,AL325="Batch",VLOOKUP(BD325,'BATCH Total'!$K$2:$M$600,3,FALSE))</f>
        <v>0</v>
      </c>
      <c r="Y325" s="62">
        <f t="shared" si="63"/>
        <v>114.98</v>
      </c>
      <c r="Z325" s="64">
        <f>+IFERROR(IF(BC325="P",0,IF(V325="continua",VLOOKUP(BD325,'KPI Aplicaciones'!$A$9:$H$177,6,FALSE),S325*X325)),0)</f>
        <v>0</v>
      </c>
      <c r="AA325" s="64">
        <f t="shared" si="76"/>
        <v>0</v>
      </c>
      <c r="AB325" s="65">
        <v>40179</v>
      </c>
      <c r="AC325" s="62" t="s">
        <v>608</v>
      </c>
      <c r="AD325" s="65">
        <v>44344</v>
      </c>
      <c r="AE325" s="62" t="s">
        <v>728</v>
      </c>
      <c r="AF325" s="62" t="s">
        <v>609</v>
      </c>
      <c r="AG325" s="62"/>
      <c r="AH325" s="62"/>
      <c r="AI325" s="62"/>
      <c r="AJ325" s="62"/>
      <c r="AK325" s="62" t="str">
        <f>IFERROR(VLOOKUP(I325,'[4]Control Producción'!$B$13:$K$406,10,FALSE),"")</f>
        <v>Electro Sumergible</v>
      </c>
      <c r="AL325" s="62" t="str">
        <f t="shared" si="72"/>
        <v>Batch</v>
      </c>
      <c r="AM325" s="62" t="s">
        <v>818</v>
      </c>
      <c r="AN325" s="62" t="s">
        <v>817</v>
      </c>
      <c r="AO325" s="62">
        <f>_xlfn.IFS(L325="Inhibidor de corrosión",T325*Q325/1000,L325="Inhibidor de incrustaciones",T325*Q325/1000,L325="Biocida",T325*Q325/1000,L325="Inhibidor de corrosión/incrustaciones",T325*Q325/1000,L325="Inhibidor de parafinas y asfaltenos",T325*P325/1000,L325="Inhibidor de parafinas",T325*P325/1000,L325="Inhibidor de asfaltenos",T325*P325/1000,L325="Reductor de fricción",T325*P325/1000,L325="Encapsulado",0,L325="Inhibidor de hidratos",VLOOKUP(I325,[4]Intermedia!$B$485:$E$502,4,FALSE),L325="Secuestrante de sulfhídrico",VLOOKUP(I325,[4]Intermedia!$B$485:$E$502,4,FALSE))</f>
        <v>3.8329800000000001</v>
      </c>
      <c r="AP325" s="62">
        <f t="shared" si="64"/>
        <v>57.49</v>
      </c>
      <c r="AQ325" s="62">
        <f t="shared" si="65"/>
        <v>57.49</v>
      </c>
      <c r="AR325" s="62">
        <f t="shared" si="66"/>
        <v>57.49</v>
      </c>
      <c r="AS325" s="66">
        <v>1</v>
      </c>
      <c r="AT325" s="62" cm="1">
        <f t="array" ref="AT325">IFERROR(ROUND(IF(AL325="Continua",AO325*_xlfn.IFS(AS325=100%,1,AS325=20%,5,AS325=50%,2),IF(AL325="Batch",IF(AM325="M",30,IF(AM325="Q",15,7))*AO325)),0),"")</f>
        <v>57</v>
      </c>
      <c r="AU325" s="62">
        <f t="shared" si="67"/>
        <v>57</v>
      </c>
      <c r="AV325" s="62">
        <f t="shared" si="68"/>
        <v>57</v>
      </c>
      <c r="AW325" s="62" t="s">
        <v>819</v>
      </c>
      <c r="AX325" s="62"/>
      <c r="AY325" s="67">
        <f ca="1">IFERROR(TODAY()-VLOOKUP(H325,[4]IDEF!$A$6:$H$1602,8,FALSE),"S/D")</f>
        <v>2553</v>
      </c>
      <c r="AZ325" s="62" t="str">
        <f>IFERROR(VLOOKUP(H325,'[4]Control Producción'!$B$13:$L$406,11,FALSE),"S/C")</f>
        <v>A</v>
      </c>
      <c r="BA325" s="62" t="str">
        <f t="shared" si="69"/>
        <v>SP- 02</v>
      </c>
      <c r="BB325" s="62" t="str">
        <f>IFERROR(VLOOKUP(I325,[4]Referencias!$A$2:$Z$800,26,FALSE),"")</f>
        <v>Señal Picada</v>
      </c>
      <c r="BC325" s="159" t="s">
        <v>1165</v>
      </c>
      <c r="BD325" s="125" t="str">
        <f t="shared" si="75"/>
        <v>SP-51CY51W</v>
      </c>
    </row>
    <row r="326" spans="1:56" ht="15" customHeight="1" x14ac:dyDescent="0.25">
      <c r="A326" s="62" t="s">
        <v>601</v>
      </c>
      <c r="B326" s="63">
        <v>45261</v>
      </c>
      <c r="C326" s="62" t="s">
        <v>602</v>
      </c>
      <c r="D326" s="62" t="s">
        <v>603</v>
      </c>
      <c r="E326" s="62" t="str">
        <f>IFERROR(VLOOKUP(H326,[4]Referencias!$A$2:$F$671,6,FALSE),"")</f>
        <v>SP- 03</v>
      </c>
      <c r="F326" s="62">
        <f>IFERROR(VLOOKUP(I326,[4]Referencias!$A$2:$T$800,20,FALSE),"")</f>
        <v>222052</v>
      </c>
      <c r="G326" s="62" t="s">
        <v>604</v>
      </c>
      <c r="H326" s="62" t="s">
        <v>155</v>
      </c>
      <c r="I326" s="62" t="s">
        <v>155</v>
      </c>
      <c r="J326" s="62"/>
      <c r="K326" s="62" t="s">
        <v>605</v>
      </c>
      <c r="L326" s="62" t="str">
        <f>IFERROR(VLOOKUP(M326,[4]Referencias!$X$2:$Y$139,2,FALSE),"")</f>
        <v>Inhibidor de corrosión</v>
      </c>
      <c r="M326" s="62" t="s">
        <v>59</v>
      </c>
      <c r="N326" s="62">
        <f>IFERROR(VLOOKUP(M326,[4]Referencias!$K$2:$L$138,2,FALSE),"")</f>
        <v>1000232729</v>
      </c>
      <c r="O326" s="62">
        <f>IFERROR(VLOOKUP(I326,'[4]Control Producción'!$B$13:$L$408,4,FALSE),0)</f>
        <v>78</v>
      </c>
      <c r="P326" s="62">
        <f>IFERROR(VLOOKUP(I326,'[4]Control Producción'!$B$13:$L$408,5,FALSE),0)</f>
        <v>1.95</v>
      </c>
      <c r="Q326" s="62">
        <f>IFERROR(VLOOKUP(I326,'[4]Control Producción'!$B$13:$L$408,7,FALSE),0)</f>
        <v>76.05</v>
      </c>
      <c r="R326" s="62">
        <f>IFERROR(VLOOKUP(I326,'[4]Control Producción'!$B$13:$L$408,8,FALSE),0)</f>
        <v>100</v>
      </c>
      <c r="S326" s="62">
        <f t="shared" si="61"/>
        <v>29.28</v>
      </c>
      <c r="T326" s="62">
        <v>55</v>
      </c>
      <c r="U326" s="62" t="s">
        <v>815</v>
      </c>
      <c r="V326" s="62" t="s">
        <v>821</v>
      </c>
      <c r="W326" s="62">
        <f t="shared" si="77"/>
        <v>4</v>
      </c>
      <c r="X326" s="62">
        <f>+_xlfn.IFS(BC326="p",0,AL326="Continua",'CM 4600011377 (Producto)'!$H$13,AL326="Batch",VLOOKUP(BD326,'BATCH Total'!$K$2:$M$600,3,FALSE))</f>
        <v>0</v>
      </c>
      <c r="Y326" s="62">
        <f t="shared" si="63"/>
        <v>117.12</v>
      </c>
      <c r="Z326" s="64">
        <f>+IFERROR(IF(BC326="P",0,IF(V326="continua",VLOOKUP(BD326,'KPI Aplicaciones'!$A$9:$H$177,6,FALSE),S326*X326)),0)</f>
        <v>0</v>
      </c>
      <c r="AA326" s="64">
        <f t="shared" si="76"/>
        <v>0</v>
      </c>
      <c r="AB326" s="65">
        <v>43163</v>
      </c>
      <c r="AC326" s="62" t="s">
        <v>608</v>
      </c>
      <c r="AD326" s="65">
        <v>44225</v>
      </c>
      <c r="AE326" s="62" t="s">
        <v>872</v>
      </c>
      <c r="AF326" s="62" t="s">
        <v>609</v>
      </c>
      <c r="AG326" s="62"/>
      <c r="AH326" s="62"/>
      <c r="AI326" s="62"/>
      <c r="AJ326" s="62"/>
      <c r="AK326" s="62" t="str">
        <f>IFERROR(VLOOKUP(I326,'[4]Control Producción'!$B$13:$K$406,10,FALSE),"")</f>
        <v>Bombeo Mecánico</v>
      </c>
      <c r="AL326" s="62" t="str">
        <f t="shared" si="72"/>
        <v>Batch</v>
      </c>
      <c r="AM326" s="62" t="s">
        <v>839</v>
      </c>
      <c r="AN326" s="62" t="s">
        <v>817</v>
      </c>
      <c r="AO326" s="62">
        <f>_xlfn.IFS(L326="Inhibidor de corrosión",T326*Q326/1000,L326="Inhibidor de incrustaciones",T326*Q326/1000,L326="Biocida",T326*Q326/1000,L326="Inhibidor de corrosión/incrustaciones",T326*Q326/1000,L326="Inhibidor de parafinas y asfaltenos",T326*P326/1000,L326="Inhibidor de parafinas",T326*P326/1000,L326="Inhibidor de asfaltenos",T326*P326/1000,L326="Reductor de fricción",T326*P326/1000,L326="Encapsulado",0,L326="Inhibidor de hidratos",VLOOKUP(I326,[4]Intermedia!$B$485:$E$502,4,FALSE),L326="Secuestrante de sulfhídrico",VLOOKUP(I326,[4]Intermedia!$B$485:$E$502,4,FALSE))</f>
        <v>4.1827500000000004</v>
      </c>
      <c r="AP326" s="62">
        <f t="shared" si="64"/>
        <v>29.28</v>
      </c>
      <c r="AQ326" s="62">
        <f t="shared" si="65"/>
        <v>29.28</v>
      </c>
      <c r="AR326" s="62">
        <f t="shared" si="66"/>
        <v>29.28</v>
      </c>
      <c r="AS326" s="66">
        <v>1</v>
      </c>
      <c r="AT326" s="62" cm="1">
        <f t="array" ref="AT326">IFERROR(ROUND(IF(AL326="Continua",AO326*_xlfn.IFS(AS326=100%,1,AS326=20%,5,AS326=50%,2),IF(AL326="Batch",IF(AM326="M",30,IF(AM326="Q",15,7))*AO326)),0),"")</f>
        <v>29</v>
      </c>
      <c r="AU326" s="62">
        <f t="shared" si="67"/>
        <v>29</v>
      </c>
      <c r="AV326" s="62">
        <f t="shared" si="68"/>
        <v>29</v>
      </c>
      <c r="AW326" s="62" t="s">
        <v>819</v>
      </c>
      <c r="AX326" s="62"/>
      <c r="AY326" s="67">
        <f ca="1">IFERROR(TODAY()-VLOOKUP(H326,[4]IDEF!$A$6:$H$1602,8,FALSE),"S/D")</f>
        <v>1943</v>
      </c>
      <c r="AZ326" s="62" t="str">
        <f>IFERROR(VLOOKUP(H326,'[4]Control Producción'!$B$13:$L$406,11,FALSE),"S/C")</f>
        <v>B</v>
      </c>
      <c r="BA326" s="62" t="str">
        <f t="shared" si="69"/>
        <v>SP- 03</v>
      </c>
      <c r="BB326" s="62" t="str">
        <f>IFERROR(VLOOKUP(I326,[4]Referencias!$A$2:$Z$800,26,FALSE),"")</f>
        <v>Señal Picada</v>
      </c>
      <c r="BC326" s="71" t="s">
        <v>981</v>
      </c>
      <c r="BD326" s="125" t="str">
        <f t="shared" si="75"/>
        <v>SP-69CY51W</v>
      </c>
    </row>
    <row r="327" spans="1:56" ht="15" customHeight="1" x14ac:dyDescent="0.25">
      <c r="A327" s="62" t="s">
        <v>601</v>
      </c>
      <c r="B327" s="63">
        <v>45261</v>
      </c>
      <c r="C327" s="62" t="s">
        <v>602</v>
      </c>
      <c r="D327" s="62" t="s">
        <v>603</v>
      </c>
      <c r="E327" s="62" t="str">
        <f>IFERROR(VLOOKUP(H327,[4]Referencias!$A$2:$F$671,6,FALSE),"")</f>
        <v>SP- 03</v>
      </c>
      <c r="F327" s="62">
        <f>IFERROR(VLOOKUP(I327,[4]Referencias!$A$2:$T$800,20,FALSE),"")</f>
        <v>222052</v>
      </c>
      <c r="G327" s="62" t="s">
        <v>604</v>
      </c>
      <c r="H327" s="62" t="s">
        <v>155</v>
      </c>
      <c r="I327" s="62" t="s">
        <v>155</v>
      </c>
      <c r="J327" s="62"/>
      <c r="K327" s="62" t="s">
        <v>605</v>
      </c>
      <c r="L327" s="62" t="str">
        <f>IFERROR(VLOOKUP(M327,[4]Referencias!$X$2:$Y$139,2,FALSE),"")</f>
        <v>Biocida</v>
      </c>
      <c r="M327" s="62" t="s">
        <v>68</v>
      </c>
      <c r="N327" s="62">
        <f>IFERROR(VLOOKUP(M327,[4]Referencias!$K$2:$L$138,2,FALSE),"")</f>
        <v>50600926</v>
      </c>
      <c r="O327" s="62">
        <f>IFERROR(VLOOKUP(I327,'[4]Control Producción'!$B$13:$L$408,4,FALSE),0)</f>
        <v>78</v>
      </c>
      <c r="P327" s="62">
        <f>IFERROR(VLOOKUP(I327,'[4]Control Producción'!$B$13:$L$408,5,FALSE),0)</f>
        <v>1.95</v>
      </c>
      <c r="Q327" s="62">
        <f>IFERROR(VLOOKUP(I327,'[4]Control Producción'!$B$13:$L$408,7,FALSE),0)</f>
        <v>76.05</v>
      </c>
      <c r="R327" s="62">
        <f>IFERROR(VLOOKUP(I327,'[4]Control Producción'!$B$13:$L$408,8,FALSE),0)</f>
        <v>100</v>
      </c>
      <c r="S327" s="62">
        <f t="shared" si="61"/>
        <v>57.04</v>
      </c>
      <c r="T327" s="62">
        <v>50</v>
      </c>
      <c r="U327" s="62" t="s">
        <v>815</v>
      </c>
      <c r="V327" s="62" t="s">
        <v>821</v>
      </c>
      <c r="W327" s="62">
        <f t="shared" si="62"/>
        <v>2</v>
      </c>
      <c r="X327" s="62">
        <f>+_xlfn.IFS(BC327="p",0,AL327="Continua",'CM 4600011377 (Producto)'!$H$13,AL327="Batch",VLOOKUP(BD327,'BATCH Total'!$K$2:$M$600,3,FALSE))</f>
        <v>2</v>
      </c>
      <c r="Y327" s="62">
        <f t="shared" si="63"/>
        <v>114.08</v>
      </c>
      <c r="Z327" s="64">
        <f>+IFERROR(IF(BC327="P",0,IF(V327="continua",VLOOKUP(BD327,'KPI Aplicaciones'!$A$9:$H$177,6,FALSE),S327*X327)),0)</f>
        <v>114.08</v>
      </c>
      <c r="AA327" s="64">
        <f t="shared" si="76"/>
        <v>114.08</v>
      </c>
      <c r="AB327" s="65">
        <v>43879</v>
      </c>
      <c r="AC327" s="62" t="s">
        <v>608</v>
      </c>
      <c r="AD327" s="65">
        <v>44225</v>
      </c>
      <c r="AE327" s="62" t="s">
        <v>872</v>
      </c>
      <c r="AF327" s="62" t="s">
        <v>609</v>
      </c>
      <c r="AG327" s="62"/>
      <c r="AH327" s="62"/>
      <c r="AI327" s="62"/>
      <c r="AJ327" s="62"/>
      <c r="AK327" s="62" t="str">
        <f>IFERROR(VLOOKUP(I327,'[4]Control Producción'!$B$13:$K$406,10,FALSE),"")</f>
        <v>Bombeo Mecánico</v>
      </c>
      <c r="AL327" s="62" t="str">
        <f t="shared" si="72"/>
        <v>Batch</v>
      </c>
      <c r="AM327" s="62" t="s">
        <v>818</v>
      </c>
      <c r="AN327" s="62" t="s">
        <v>817</v>
      </c>
      <c r="AO327" s="62">
        <f>_xlfn.IFS(L327="Inhibidor de corrosión",T327*Q327/1000,L327="Inhibidor de incrustaciones",T327*Q327/1000,L327="Biocida",T327*Q327/1000,L327="Inhibidor de corrosión/incrustaciones",T327*Q327/1000,L327="Inhibidor de parafinas y asfaltenos",T327*P327/1000,L327="Inhibidor de parafinas",T327*P327/1000,L327="Inhibidor de asfaltenos",T327*P327/1000,L327="Reductor de fricción",T327*P327/1000,L327="Encapsulado",0,L327="Inhibidor de hidratos",VLOOKUP(I327,[4]Intermedia!$B$485:$E$502,4,FALSE),L327="Secuestrante de sulfhídrico",VLOOKUP(I327,[4]Intermedia!$B$485:$E$502,4,FALSE))</f>
        <v>3.8025000000000002</v>
      </c>
      <c r="AP327" s="62">
        <f t="shared" si="64"/>
        <v>57.04</v>
      </c>
      <c r="AQ327" s="62">
        <f t="shared" si="65"/>
        <v>57.04</v>
      </c>
      <c r="AR327" s="62">
        <f t="shared" si="66"/>
        <v>57.04</v>
      </c>
      <c r="AS327" s="66">
        <v>1</v>
      </c>
      <c r="AT327" s="62" cm="1">
        <f t="array" ref="AT327">IFERROR(ROUND(IF(AL327="Continua",AO327*_xlfn.IFS(AS327=100%,1,AS327=20%,5,AS327=50%,2),IF(AL327="Batch",IF(AM327="M",30,IF(AM327="Q",15,7))*AO327)),0),"")</f>
        <v>57</v>
      </c>
      <c r="AU327" s="62">
        <f t="shared" si="67"/>
        <v>57</v>
      </c>
      <c r="AV327" s="62">
        <f t="shared" si="68"/>
        <v>57</v>
      </c>
      <c r="AW327" s="62" t="s">
        <v>819</v>
      </c>
      <c r="AX327" s="62"/>
      <c r="AY327" s="67">
        <f ca="1">IFERROR(TODAY()-VLOOKUP(H327,[4]IDEF!$A$6:$H$1602,8,FALSE),"S/D")</f>
        <v>1943</v>
      </c>
      <c r="AZ327" s="62" t="str">
        <f>IFERROR(VLOOKUP(H327,'[4]Control Producción'!$B$13:$L$406,11,FALSE),"S/C")</f>
        <v>B</v>
      </c>
      <c r="BA327" s="62" t="str">
        <f t="shared" si="69"/>
        <v>SP- 03</v>
      </c>
      <c r="BB327" s="62" t="str">
        <f>IFERROR(VLOOKUP(I327,[4]Referencias!$A$2:$Z$800,26,FALSE),"")</f>
        <v>Señal Picada</v>
      </c>
      <c r="BC327" s="62"/>
      <c r="BD327" s="125" t="str">
        <f t="shared" si="75"/>
        <v>SP-69BX960</v>
      </c>
    </row>
    <row r="328" spans="1:56" ht="15" customHeight="1" x14ac:dyDescent="0.25">
      <c r="A328" s="62" t="s">
        <v>601</v>
      </c>
      <c r="B328" s="63">
        <v>45261</v>
      </c>
      <c r="C328" s="62" t="s">
        <v>602</v>
      </c>
      <c r="D328" s="62" t="s">
        <v>603</v>
      </c>
      <c r="E328" s="62" t="str">
        <f>IFERROR(VLOOKUP(H328,[4]Referencias!$A$2:$F$671,6,FALSE),"")</f>
        <v>SP- 04</v>
      </c>
      <c r="F328" s="62">
        <f>IFERROR(VLOOKUP(I328,[4]Referencias!$A$2:$T$800,20,FALSE),"")</f>
        <v>222052</v>
      </c>
      <c r="G328" s="62" t="s">
        <v>604</v>
      </c>
      <c r="H328" s="62" t="s">
        <v>157</v>
      </c>
      <c r="I328" s="62" t="s">
        <v>157</v>
      </c>
      <c r="J328" s="62"/>
      <c r="K328" s="62" t="s">
        <v>605</v>
      </c>
      <c r="L328" s="62" t="str">
        <f>IFERROR(VLOOKUP(M328,[4]Referencias!$X$2:$Y$139,2,FALSE),"")</f>
        <v>Inhibidor de corrosión</v>
      </c>
      <c r="M328" s="62" t="s">
        <v>59</v>
      </c>
      <c r="N328" s="62">
        <f>IFERROR(VLOOKUP(M328,[4]Referencias!$K$2:$L$138,2,FALSE),"")</f>
        <v>1000232729</v>
      </c>
      <c r="O328" s="62">
        <f>IFERROR(VLOOKUP(I328,'[4]Control Producción'!$B$13:$L$408,4,FALSE),0)</f>
        <v>131</v>
      </c>
      <c r="P328" s="62">
        <f>IFERROR(VLOOKUP(I328,'[4]Control Producción'!$B$13:$L$408,5,FALSE),0)</f>
        <v>4.7160000000000002</v>
      </c>
      <c r="Q328" s="62">
        <f>IFERROR(VLOOKUP(I328,'[4]Control Producción'!$B$13:$L$408,7,FALSE),0)</f>
        <v>126.28400000000001</v>
      </c>
      <c r="R328" s="62">
        <f>IFERROR(VLOOKUP(I328,'[4]Control Producción'!$B$13:$L$408,8,FALSE),0)</f>
        <v>10</v>
      </c>
      <c r="S328" s="62">
        <f t="shared" ref="S328:S391" si="78">AR328</f>
        <v>47.36</v>
      </c>
      <c r="T328" s="62">
        <v>25</v>
      </c>
      <c r="U328" s="62" t="s">
        <v>815</v>
      </c>
      <c r="V328" s="62" t="s">
        <v>821</v>
      </c>
      <c r="W328" s="62">
        <f t="shared" ref="W328:W391" si="79">_xlfn.IFS(AM328="C",31,AM328="M",1,AM328="Q",2,AM328="S",4)</f>
        <v>2</v>
      </c>
      <c r="X328" s="62">
        <f>+_xlfn.IFS(BC328="p",0,AL328="Continua",'CM 4600011377 (Producto)'!$H$13,AL328="Batch",VLOOKUP(BD328,'BATCH Total'!$K$2:$M$600,3,FALSE))</f>
        <v>2</v>
      </c>
      <c r="Y328" s="62">
        <f t="shared" ref="Y328:Y391" si="80">W328*S328</f>
        <v>94.72</v>
      </c>
      <c r="Z328" s="64">
        <f>+IFERROR(IF(BC328="P",0,IF(V328="continua",VLOOKUP(BD328,'KPI Aplicaciones'!$A$9:$H$177,6,FALSE),S328*X328)),0)</f>
        <v>94.72</v>
      </c>
      <c r="AA328" s="64">
        <f t="shared" si="76"/>
        <v>94.72</v>
      </c>
      <c r="AB328" s="65">
        <v>44315</v>
      </c>
      <c r="AC328" s="62" t="s">
        <v>608</v>
      </c>
      <c r="AD328" s="65">
        <v>44315</v>
      </c>
      <c r="AE328" s="62" t="s">
        <v>676</v>
      </c>
      <c r="AF328" s="62" t="s">
        <v>609</v>
      </c>
      <c r="AG328" s="62"/>
      <c r="AH328" s="62"/>
      <c r="AI328" s="62"/>
      <c r="AJ328" s="62"/>
      <c r="AK328" s="62" t="str">
        <f>IFERROR(VLOOKUP(I328,'[4]Control Producción'!$B$13:$K$406,10,FALSE),"")</f>
        <v>Bombeo Mecánico</v>
      </c>
      <c r="AL328" s="62" t="str">
        <f t="shared" si="72"/>
        <v>Batch</v>
      </c>
      <c r="AM328" s="62" t="s">
        <v>818</v>
      </c>
      <c r="AN328" s="62" t="s">
        <v>817</v>
      </c>
      <c r="AO328" s="62">
        <f>_xlfn.IFS(L328="Inhibidor de corrosión",T328*Q328/1000,L328="Inhibidor de incrustaciones",T328*Q328/1000,L328="Biocida",T328*Q328/1000,L328="Inhibidor de corrosión/incrustaciones",T328*Q328/1000,L328="Inhibidor de parafinas y asfaltenos",T328*P328/1000,L328="Inhibidor de parafinas",T328*P328/1000,L328="Inhibidor de asfaltenos",T328*P328/1000,L328="Reductor de fricción",T328*P328/1000,L328="Encapsulado",0,L328="Inhibidor de hidratos",VLOOKUP(I328,[4]Intermedia!$B$485:$E$502,4,FALSE),L328="Secuestrante de sulfhídrico",VLOOKUP(I328,[4]Intermedia!$B$485:$E$502,4,FALSE))</f>
        <v>3.1571000000000002</v>
      </c>
      <c r="AP328" s="62">
        <f t="shared" ref="AP328:AP391" si="81">IFERROR(ROUND(IF(AL328="Continua",AO328,IF(AL328="Batch",IF(AM328="M",30,IF(AM328="Q",15,7))*AO328)),2),"")</f>
        <v>47.36</v>
      </c>
      <c r="AQ328" s="62">
        <f t="shared" ref="AQ328:AQ391" si="82">IF(AP328&lt;=20,20,AP328)</f>
        <v>47.36</v>
      </c>
      <c r="AR328" s="62">
        <f t="shared" ref="AR328:AR391" si="83">IF(AL328="Batch",AQ328,AP328)</f>
        <v>47.36</v>
      </c>
      <c r="AS328" s="66">
        <v>1</v>
      </c>
      <c r="AT328" s="62" cm="1">
        <f t="array" ref="AT328">IFERROR(ROUND(IF(AL328="Continua",AO328*_xlfn.IFS(AS328=100%,1,AS328=20%,5,AS328=50%,2),IF(AL328="Batch",IF(AM328="M",30,IF(AM328="Q",15,7))*AO328)),0),"")</f>
        <v>47</v>
      </c>
      <c r="AU328" s="62">
        <f t="shared" ref="AU328:AU391" si="84">IF(AT328&lt;=20,20,AT328)</f>
        <v>47</v>
      </c>
      <c r="AV328" s="62">
        <f t="shared" ref="AV328:AV391" si="85">IF(AL328="Batch",AU328,AT328)</f>
        <v>47</v>
      </c>
      <c r="AW328" s="62" t="s">
        <v>819</v>
      </c>
      <c r="AX328" s="62"/>
      <c r="AY328" s="67">
        <f ca="1">IFERROR(TODAY()-VLOOKUP(H328,[4]IDEF!$A$6:$H$1602,8,FALSE),"S/D")</f>
        <v>2165</v>
      </c>
      <c r="AZ328" s="62" t="str">
        <f>IFERROR(VLOOKUP(H328,'[4]Control Producción'!$B$13:$L$406,11,FALSE),"S/C")</f>
        <v>A</v>
      </c>
      <c r="BA328" s="62" t="str">
        <f t="shared" ref="BA328:BA391" si="86">E328</f>
        <v>SP- 04</v>
      </c>
      <c r="BB328" s="62" t="str">
        <f>IFERROR(VLOOKUP(I328,[4]Referencias!$A$2:$Z$800,26,FALSE),"")</f>
        <v>Señal Picada</v>
      </c>
      <c r="BC328" s="62"/>
      <c r="BD328" s="125" t="str">
        <f t="shared" si="75"/>
        <v>SP-131CY51W</v>
      </c>
    </row>
    <row r="329" spans="1:56" ht="15" customHeight="1" x14ac:dyDescent="0.25">
      <c r="A329" s="62" t="s">
        <v>601</v>
      </c>
      <c r="B329" s="63">
        <v>45261</v>
      </c>
      <c r="C329" s="62" t="s">
        <v>602</v>
      </c>
      <c r="D329" s="62" t="s">
        <v>603</v>
      </c>
      <c r="E329" s="62" t="str">
        <f>IFERROR(VLOOKUP(H329,[4]Referencias!$A$2:$F$671,6,FALSE),"")</f>
        <v>SP- 04</v>
      </c>
      <c r="F329" s="62">
        <f>IFERROR(VLOOKUP(I329,[4]Referencias!$A$2:$T$800,20,FALSE),"")</f>
        <v>222052</v>
      </c>
      <c r="G329" s="62" t="s">
        <v>604</v>
      </c>
      <c r="H329" s="62" t="s">
        <v>157</v>
      </c>
      <c r="I329" s="62" t="s">
        <v>157</v>
      </c>
      <c r="J329" s="62"/>
      <c r="K329" s="62" t="s">
        <v>605</v>
      </c>
      <c r="L329" s="62" t="str">
        <f>IFERROR(VLOOKUP(M329,[4]Referencias!$X$2:$Y$139,2,FALSE),"")</f>
        <v>Biocida</v>
      </c>
      <c r="M329" s="62" t="s">
        <v>68</v>
      </c>
      <c r="N329" s="62">
        <f>IFERROR(VLOOKUP(M329,[4]Referencias!$K$2:$L$138,2,FALSE),"")</f>
        <v>50600926</v>
      </c>
      <c r="O329" s="62">
        <f>IFERROR(VLOOKUP(I329,'[4]Control Producción'!$B$13:$L$408,4,FALSE),0)</f>
        <v>131</v>
      </c>
      <c r="P329" s="62">
        <f>IFERROR(VLOOKUP(I329,'[4]Control Producción'!$B$13:$L$408,5,FALSE),0)</f>
        <v>4.7160000000000002</v>
      </c>
      <c r="Q329" s="62">
        <f>IFERROR(VLOOKUP(I329,'[4]Control Producción'!$B$13:$L$408,7,FALSE),0)</f>
        <v>126.28400000000001</v>
      </c>
      <c r="R329" s="62">
        <f>IFERROR(VLOOKUP(I329,'[4]Control Producción'!$B$13:$L$408,8,FALSE),0)</f>
        <v>10</v>
      </c>
      <c r="S329" s="62">
        <f t="shared" si="78"/>
        <v>47.36</v>
      </c>
      <c r="T329" s="62">
        <v>25</v>
      </c>
      <c r="U329" s="62" t="s">
        <v>815</v>
      </c>
      <c r="V329" s="62" t="s">
        <v>821</v>
      </c>
      <c r="W329" s="62">
        <f t="shared" si="79"/>
        <v>2</v>
      </c>
      <c r="X329" s="62">
        <f>+_xlfn.IFS(BC329="p",0,AL329="Continua",'CM 4600011377 (Producto)'!$H$13,AL329="Batch",VLOOKUP(BD329,'BATCH Total'!$K$2:$M$600,3,FALSE))</f>
        <v>2</v>
      </c>
      <c r="Y329" s="62">
        <f t="shared" si="80"/>
        <v>94.72</v>
      </c>
      <c r="Z329" s="64">
        <f>+IFERROR(IF(BC329="P",0,IF(V329="continua",VLOOKUP(BD329,'KPI Aplicaciones'!$A$9:$H$177,6,FALSE),S329*X329)),0)</f>
        <v>94.72</v>
      </c>
      <c r="AA329" s="64">
        <f t="shared" si="76"/>
        <v>94.72</v>
      </c>
      <c r="AB329" s="65">
        <v>42105</v>
      </c>
      <c r="AC329" s="62" t="s">
        <v>608</v>
      </c>
      <c r="AD329" s="65">
        <v>44286</v>
      </c>
      <c r="AE329" s="62" t="s">
        <v>873</v>
      </c>
      <c r="AF329" s="62" t="s">
        <v>609</v>
      </c>
      <c r="AG329" s="62"/>
      <c r="AH329" s="62"/>
      <c r="AI329" s="62"/>
      <c r="AJ329" s="62"/>
      <c r="AK329" s="62" t="str">
        <f>IFERROR(VLOOKUP(I329,'[4]Control Producción'!$B$13:$K$406,10,FALSE),"")</f>
        <v>Bombeo Mecánico</v>
      </c>
      <c r="AL329" s="62" t="str">
        <f t="shared" si="72"/>
        <v>Batch</v>
      </c>
      <c r="AM329" s="62" t="s">
        <v>818</v>
      </c>
      <c r="AN329" s="62" t="s">
        <v>829</v>
      </c>
      <c r="AO329" s="62">
        <f>_xlfn.IFS(L329="Inhibidor de corrosión",T329*Q329/1000,L329="Inhibidor de incrustaciones",T329*Q329/1000,L329="Biocida",T329*Q329/1000,L329="Inhibidor de corrosión/incrustaciones",T329*Q329/1000,L329="Inhibidor de parafinas y asfaltenos",T329*P329/1000,L329="Inhibidor de parafinas",T329*P329/1000,L329="Inhibidor de asfaltenos",T329*P329/1000,L329="Reductor de fricción",T329*P329/1000,L329="Encapsulado",0,L329="Inhibidor de hidratos",VLOOKUP(I329,[4]Intermedia!$B$485:$E$502,4,FALSE),L329="Secuestrante de sulfhídrico",VLOOKUP(I329,[4]Intermedia!$B$485:$E$502,4,FALSE))</f>
        <v>3.1571000000000002</v>
      </c>
      <c r="AP329" s="62">
        <f t="shared" si="81"/>
        <v>47.36</v>
      </c>
      <c r="AQ329" s="62">
        <f t="shared" si="82"/>
        <v>47.36</v>
      </c>
      <c r="AR329" s="62">
        <f t="shared" si="83"/>
        <v>47.36</v>
      </c>
      <c r="AS329" s="66">
        <v>1</v>
      </c>
      <c r="AT329" s="62" cm="1">
        <f t="array" ref="AT329">IFERROR(ROUND(IF(AL329="Continua",AO329*_xlfn.IFS(AS329=100%,1,AS329=20%,5,AS329=50%,2),IF(AL329="Batch",IF(AM329="M",30,IF(AM329="Q",15,7))*AO329)),0),"")</f>
        <v>47</v>
      </c>
      <c r="AU329" s="62">
        <f t="shared" si="84"/>
        <v>47</v>
      </c>
      <c r="AV329" s="62">
        <f t="shared" si="85"/>
        <v>47</v>
      </c>
      <c r="AW329" s="62" t="s">
        <v>819</v>
      </c>
      <c r="AX329" s="62"/>
      <c r="AY329" s="67">
        <f ca="1">IFERROR(TODAY()-VLOOKUP(H329,[4]IDEF!$A$6:$H$1602,8,FALSE),"S/D")</f>
        <v>2165</v>
      </c>
      <c r="AZ329" s="62" t="str">
        <f>IFERROR(VLOOKUP(H329,'[4]Control Producción'!$B$13:$L$406,11,FALSE),"S/C")</f>
        <v>A</v>
      </c>
      <c r="BA329" s="62" t="str">
        <f t="shared" si="86"/>
        <v>SP- 04</v>
      </c>
      <c r="BB329" s="62" t="str">
        <f>IFERROR(VLOOKUP(I329,[4]Referencias!$A$2:$Z$800,26,FALSE),"")</f>
        <v>Señal Picada</v>
      </c>
      <c r="BC329" s="62"/>
      <c r="BD329" s="125" t="str">
        <f t="shared" si="75"/>
        <v>SP-131BX960</v>
      </c>
    </row>
    <row r="330" spans="1:56" ht="15" customHeight="1" x14ac:dyDescent="0.25">
      <c r="A330" s="62" t="s">
        <v>601</v>
      </c>
      <c r="B330" s="63">
        <v>45261</v>
      </c>
      <c r="C330" s="62" t="s">
        <v>602</v>
      </c>
      <c r="D330" s="62" t="s">
        <v>603</v>
      </c>
      <c r="E330" s="62" t="str">
        <f>IFERROR(VLOOKUP(H330,[4]Referencias!$A$2:$F$671,6,FALSE),"")</f>
        <v>SP- 04</v>
      </c>
      <c r="F330" s="62">
        <f>IFERROR(VLOOKUP(I330,[4]Referencias!$A$2:$T$800,20,FALSE),"")</f>
        <v>222052</v>
      </c>
      <c r="G330" s="62" t="s">
        <v>604</v>
      </c>
      <c r="H330" s="62" t="s">
        <v>222</v>
      </c>
      <c r="I330" s="62" t="s">
        <v>222</v>
      </c>
      <c r="J330" s="62"/>
      <c r="K330" s="62" t="s">
        <v>605</v>
      </c>
      <c r="L330" s="62" t="str">
        <f>IFERROR(VLOOKUP(M330,[4]Referencias!$X$2:$Y$139,2,FALSE),"")</f>
        <v>Inhibidor de corrosión</v>
      </c>
      <c r="M330" s="62" t="s">
        <v>59</v>
      </c>
      <c r="N330" s="62">
        <f>IFERROR(VLOOKUP(M330,[4]Referencias!$K$2:$L$138,2,FALSE),"")</f>
        <v>1000232729</v>
      </c>
      <c r="O330" s="62">
        <f>IFERROR(VLOOKUP(I330,'[4]Control Producción'!$B$13:$L$408,4,FALSE),0)</f>
        <v>17</v>
      </c>
      <c r="P330" s="62">
        <f>IFERROR(VLOOKUP(I330,'[4]Control Producción'!$B$13:$L$408,5,FALSE),0)</f>
        <v>2.5499999999999998</v>
      </c>
      <c r="Q330" s="62">
        <f>IFERROR(VLOOKUP(I330,'[4]Control Producción'!$B$13:$L$408,7,FALSE),0)</f>
        <v>14.45</v>
      </c>
      <c r="R330" s="62">
        <f>IFERROR(VLOOKUP(I330,'[4]Control Producción'!$B$13:$L$408,8,FALSE),0)</f>
        <v>10</v>
      </c>
      <c r="S330" s="62">
        <f t="shared" si="78"/>
        <v>32.51</v>
      </c>
      <c r="T330" s="62">
        <v>150</v>
      </c>
      <c r="U330" s="62" t="s">
        <v>815</v>
      </c>
      <c r="V330" s="62" t="s">
        <v>821</v>
      </c>
      <c r="W330" s="62">
        <f t="shared" si="79"/>
        <v>2</v>
      </c>
      <c r="X330" s="62">
        <f>+_xlfn.IFS(BC330="p",0,AL330="Continua",'CM 4600011377 (Producto)'!$H$13,AL330="Batch",VLOOKUP(BD330,'BATCH Total'!$K$2:$M$600,3,FALSE))</f>
        <v>2</v>
      </c>
      <c r="Y330" s="62">
        <f t="shared" si="80"/>
        <v>65.02</v>
      </c>
      <c r="Z330" s="64">
        <f>+IFERROR(IF(BC330="P",0,IF(V330="continua",VLOOKUP(BD330,'KPI Aplicaciones'!$A$9:$H$177,6,FALSE),S330*X330)),0)</f>
        <v>65.02</v>
      </c>
      <c r="AA330" s="64">
        <f t="shared" si="76"/>
        <v>65.02</v>
      </c>
      <c r="AB330" s="65">
        <v>42479</v>
      </c>
      <c r="AC330" s="62" t="s">
        <v>608</v>
      </c>
      <c r="AD330" s="65">
        <v>44012</v>
      </c>
      <c r="AE330" s="62" t="s">
        <v>613</v>
      </c>
      <c r="AF330" s="62" t="s">
        <v>609</v>
      </c>
      <c r="AG330" s="62"/>
      <c r="AH330" s="62"/>
      <c r="AI330" s="62"/>
      <c r="AJ330" s="62"/>
      <c r="AK330" s="62" t="str">
        <f>IFERROR(VLOOKUP(I330,'[4]Control Producción'!$B$13:$K$406,10,FALSE),"")</f>
        <v>Bombeo Mecánico</v>
      </c>
      <c r="AL330" s="62" t="str">
        <f t="shared" si="72"/>
        <v>Batch</v>
      </c>
      <c r="AM330" s="62" t="s">
        <v>818</v>
      </c>
      <c r="AN330" s="62" t="s">
        <v>817</v>
      </c>
      <c r="AO330" s="62">
        <f>_xlfn.IFS(L330="Inhibidor de corrosión",T330*Q330/1000,L330="Inhibidor de incrustaciones",T330*Q330/1000,L330="Biocida",T330*Q330/1000,L330="Inhibidor de corrosión/incrustaciones",T330*Q330/1000,L330="Inhibidor de parafinas y asfaltenos",T330*P330/1000,L330="Inhibidor de parafinas",T330*P330/1000,L330="Inhibidor de asfaltenos",T330*P330/1000,L330="Reductor de fricción",T330*P330/1000,L330="Encapsulado",0,L330="Inhibidor de hidratos",VLOOKUP(I330,[4]Intermedia!$B$485:$E$502,4,FALSE),L330="Secuestrante de sulfhídrico",VLOOKUP(I330,[4]Intermedia!$B$485:$E$502,4,FALSE))</f>
        <v>2.1675</v>
      </c>
      <c r="AP330" s="62">
        <f t="shared" si="81"/>
        <v>32.51</v>
      </c>
      <c r="AQ330" s="62">
        <f t="shared" si="82"/>
        <v>32.51</v>
      </c>
      <c r="AR330" s="62">
        <f t="shared" si="83"/>
        <v>32.51</v>
      </c>
      <c r="AS330" s="66">
        <v>1</v>
      </c>
      <c r="AT330" s="62" cm="1">
        <f t="array" ref="AT330">IFERROR(ROUND(IF(AL330="Continua",AO330*_xlfn.IFS(AS330=100%,1,AS330=20%,5,AS330=50%,2),IF(AL330="Batch",IF(AM330="M",30,IF(AM330="Q",15,7))*AO330)),0),"")</f>
        <v>33</v>
      </c>
      <c r="AU330" s="62">
        <f t="shared" si="84"/>
        <v>33</v>
      </c>
      <c r="AV330" s="62">
        <f t="shared" si="85"/>
        <v>33</v>
      </c>
      <c r="AW330" s="62" t="s">
        <v>819</v>
      </c>
      <c r="AX330" s="62"/>
      <c r="AY330" s="67">
        <f ca="1">IFERROR(TODAY()-VLOOKUP(H330,[4]IDEF!$A$6:$H$1602,8,FALSE),"S/D")</f>
        <v>2141</v>
      </c>
      <c r="AZ330" s="62" t="str">
        <f>IFERROR(VLOOKUP(H330,'[4]Control Producción'!$B$13:$L$406,11,FALSE),"S/C")</f>
        <v>B</v>
      </c>
      <c r="BA330" s="62" t="str">
        <f t="shared" si="86"/>
        <v>SP- 04</v>
      </c>
      <c r="BB330" s="62" t="str">
        <f>IFERROR(VLOOKUP(I330,[4]Referencias!$A$2:$Z$800,26,FALSE),"")</f>
        <v>Señal Picada</v>
      </c>
      <c r="BC330" s="62"/>
      <c r="BD330" s="125" t="str">
        <f t="shared" si="75"/>
        <v>SP-140a(I)CY51W</v>
      </c>
    </row>
    <row r="331" spans="1:56" ht="15" customHeight="1" x14ac:dyDescent="0.25">
      <c r="A331" s="62" t="s">
        <v>601</v>
      </c>
      <c r="B331" s="63">
        <v>45261</v>
      </c>
      <c r="C331" s="62" t="s">
        <v>602</v>
      </c>
      <c r="D331" s="62" t="s">
        <v>603</v>
      </c>
      <c r="E331" s="62" t="str">
        <f>IFERROR(VLOOKUP(H331,[4]Referencias!$A$2:$F$671,6,FALSE),"")</f>
        <v>SP- 04</v>
      </c>
      <c r="F331" s="62">
        <f>IFERROR(VLOOKUP(I331,[4]Referencias!$A$2:$T$800,20,FALSE),"")</f>
        <v>222052</v>
      </c>
      <c r="G331" s="62" t="s">
        <v>604</v>
      </c>
      <c r="H331" s="62" t="s">
        <v>218</v>
      </c>
      <c r="I331" s="62" t="s">
        <v>218</v>
      </c>
      <c r="J331" s="62"/>
      <c r="K331" s="62" t="s">
        <v>605</v>
      </c>
      <c r="L331" s="62" t="str">
        <f>IFERROR(VLOOKUP(M331,[4]Referencias!$X$2:$Y$139,2,FALSE),"")</f>
        <v>Inhibidor de corrosión</v>
      </c>
      <c r="M331" s="62" t="s">
        <v>59</v>
      </c>
      <c r="N331" s="62">
        <f>IFERROR(VLOOKUP(M331,[4]Referencias!$K$2:$L$138,2,FALSE),"")</f>
        <v>1000232729</v>
      </c>
      <c r="O331" s="62">
        <f>IFERROR(VLOOKUP(I331,'[4]Control Producción'!$B$13:$L$408,4,FALSE),0)</f>
        <v>114</v>
      </c>
      <c r="P331" s="62">
        <f>IFERROR(VLOOKUP(I331,'[4]Control Producción'!$B$13:$L$408,5,FALSE),0)</f>
        <v>8.5500000000000007</v>
      </c>
      <c r="Q331" s="62">
        <f>IFERROR(VLOOKUP(I331,'[4]Control Producción'!$B$13:$L$408,7,FALSE),0)</f>
        <v>105.45</v>
      </c>
      <c r="R331" s="62">
        <f>IFERROR(VLOOKUP(I331,'[4]Control Producción'!$B$13:$L$408,8,FALSE),0)</f>
        <v>10</v>
      </c>
      <c r="S331" s="62">
        <f t="shared" si="78"/>
        <v>47.45</v>
      </c>
      <c r="T331" s="62">
        <v>30</v>
      </c>
      <c r="U331" s="62" t="s">
        <v>815</v>
      </c>
      <c r="V331" s="62" t="s">
        <v>821</v>
      </c>
      <c r="W331" s="62">
        <f t="shared" si="79"/>
        <v>2</v>
      </c>
      <c r="X331" s="62">
        <f>+_xlfn.IFS(BC331="p",0,AL331="Continua",'CM 4600011377 (Producto)'!$H$13,AL331="Batch",VLOOKUP(BD331,'BATCH Total'!$K$2:$M$600,3,FALSE))</f>
        <v>2</v>
      </c>
      <c r="Y331" s="62">
        <f t="shared" si="80"/>
        <v>94.9</v>
      </c>
      <c r="Z331" s="64">
        <f>+IFERROR(IF(BC331="P",0,IF(V331="continua",VLOOKUP(BD331,'KPI Aplicaciones'!$A$9:$H$177,6,FALSE),S331*X331)),0)</f>
        <v>94.9</v>
      </c>
      <c r="AA331" s="64">
        <f t="shared" si="76"/>
        <v>94.9</v>
      </c>
      <c r="AB331" s="65">
        <v>41863</v>
      </c>
      <c r="AC331" s="62" t="s">
        <v>608</v>
      </c>
      <c r="AD331" s="65">
        <v>44468</v>
      </c>
      <c r="AE331" s="62" t="s">
        <v>874</v>
      </c>
      <c r="AF331" s="62" t="s">
        <v>609</v>
      </c>
      <c r="AG331" s="62"/>
      <c r="AH331" s="62"/>
      <c r="AI331" s="62"/>
      <c r="AJ331" s="62"/>
      <c r="AK331" s="62" t="str">
        <f>IFERROR(VLOOKUP(I331,'[4]Control Producción'!$B$13:$K$406,10,FALSE),"")</f>
        <v>Bombeo Mecánico</v>
      </c>
      <c r="AL331" s="62" t="str">
        <f t="shared" si="72"/>
        <v>Batch</v>
      </c>
      <c r="AM331" s="62" t="s">
        <v>818</v>
      </c>
      <c r="AN331" s="62" t="s">
        <v>817</v>
      </c>
      <c r="AO331" s="62">
        <f>_xlfn.IFS(L331="Inhibidor de corrosión",T331*Q331/1000,L331="Inhibidor de incrustaciones",T331*Q331/1000,L331="Biocida",T331*Q331/1000,L331="Inhibidor de corrosión/incrustaciones",T331*Q331/1000,L331="Inhibidor de parafinas y asfaltenos",T331*P331/1000,L331="Inhibidor de parafinas",T331*P331/1000,L331="Inhibidor de asfaltenos",T331*P331/1000,L331="Reductor de fricción",T331*P331/1000,L331="Encapsulado",0,L331="Inhibidor de hidratos",VLOOKUP(I331,[4]Intermedia!$B$485:$E$502,4,FALSE),L331="Secuestrante de sulfhídrico",VLOOKUP(I331,[4]Intermedia!$B$485:$E$502,4,FALSE))</f>
        <v>3.1635</v>
      </c>
      <c r="AP331" s="62">
        <f t="shared" si="81"/>
        <v>47.45</v>
      </c>
      <c r="AQ331" s="62">
        <f t="shared" si="82"/>
        <v>47.45</v>
      </c>
      <c r="AR331" s="62">
        <f t="shared" si="83"/>
        <v>47.45</v>
      </c>
      <c r="AS331" s="66">
        <v>1</v>
      </c>
      <c r="AT331" s="62" cm="1">
        <f t="array" ref="AT331">IFERROR(ROUND(IF(AL331="Continua",AO331*_xlfn.IFS(AS331=100%,1,AS331=20%,5,AS331=50%,2),IF(AL331="Batch",IF(AM331="M",30,IF(AM331="Q",15,7))*AO331)),0),"")</f>
        <v>47</v>
      </c>
      <c r="AU331" s="62">
        <f t="shared" si="84"/>
        <v>47</v>
      </c>
      <c r="AV331" s="62">
        <f t="shared" si="85"/>
        <v>47</v>
      </c>
      <c r="AW331" s="62" t="s">
        <v>819</v>
      </c>
      <c r="AX331" s="62"/>
      <c r="AY331" s="67" t="str">
        <f ca="1">IFERROR(TODAY()-VLOOKUP(H331,[4]IDEF!$A$6:$H$1602,8,FALSE),"S/D")</f>
        <v>S/D</v>
      </c>
      <c r="AZ331" s="62" t="str">
        <f>IFERROR(VLOOKUP(H331,'[4]Control Producción'!$B$13:$L$406,11,FALSE),"S/C")</f>
        <v>A</v>
      </c>
      <c r="BA331" s="62" t="str">
        <f t="shared" si="86"/>
        <v>SP- 04</v>
      </c>
      <c r="BB331" s="62" t="str">
        <f>IFERROR(VLOOKUP(I331,[4]Referencias!$A$2:$Z$800,26,FALSE),"")</f>
        <v>Señal Picada</v>
      </c>
      <c r="BC331" s="62"/>
      <c r="BD331" s="125" t="str">
        <f t="shared" si="75"/>
        <v>SP-161(I)[00]aCY51W</v>
      </c>
    </row>
    <row r="332" spans="1:56" ht="15" customHeight="1" x14ac:dyDescent="0.25">
      <c r="A332" s="62" t="s">
        <v>601</v>
      </c>
      <c r="B332" s="63">
        <v>45261</v>
      </c>
      <c r="C332" s="62" t="s">
        <v>602</v>
      </c>
      <c r="D332" s="62" t="s">
        <v>603</v>
      </c>
      <c r="E332" s="62" t="str">
        <f>IFERROR(VLOOKUP(H332,[4]Referencias!$A$2:$F$671,6,FALSE),"")</f>
        <v>SP- 04</v>
      </c>
      <c r="F332" s="62">
        <f>IFERROR(VLOOKUP(I332,[4]Referencias!$A$2:$T$800,20,FALSE),"")</f>
        <v>222052</v>
      </c>
      <c r="G332" s="62" t="s">
        <v>604</v>
      </c>
      <c r="H332" s="62" t="s">
        <v>218</v>
      </c>
      <c r="I332" s="62" t="s">
        <v>218</v>
      </c>
      <c r="J332" s="62"/>
      <c r="K332" s="62" t="s">
        <v>605</v>
      </c>
      <c r="L332" s="62" t="str">
        <f>IFERROR(VLOOKUP(M332,[4]Referencias!$X$2:$Y$139,2,FALSE),"")</f>
        <v>Biocida</v>
      </c>
      <c r="M332" s="62" t="s">
        <v>68</v>
      </c>
      <c r="N332" s="62">
        <f>IFERROR(VLOOKUP(M332,[4]Referencias!$K$2:$L$138,2,FALSE),"")</f>
        <v>50600926</v>
      </c>
      <c r="O332" s="62">
        <f>IFERROR(VLOOKUP(I332,'[4]Control Producción'!$B$13:$L$408,4,FALSE),0)</f>
        <v>114</v>
      </c>
      <c r="P332" s="62">
        <f>IFERROR(VLOOKUP(I332,'[4]Control Producción'!$B$13:$L$408,5,FALSE),0)</f>
        <v>8.5500000000000007</v>
      </c>
      <c r="Q332" s="62">
        <f>IFERROR(VLOOKUP(I332,'[4]Control Producción'!$B$13:$L$408,7,FALSE),0)</f>
        <v>105.45</v>
      </c>
      <c r="R332" s="62">
        <f>IFERROR(VLOOKUP(I332,'[4]Control Producción'!$B$13:$L$408,8,FALSE),0)</f>
        <v>10</v>
      </c>
      <c r="S332" s="62">
        <f t="shared" si="78"/>
        <v>39.54</v>
      </c>
      <c r="T332" s="62">
        <v>25</v>
      </c>
      <c r="U332" s="62" t="s">
        <v>815</v>
      </c>
      <c r="V332" s="62" t="s">
        <v>821</v>
      </c>
      <c r="W332" s="62">
        <f t="shared" si="79"/>
        <v>2</v>
      </c>
      <c r="X332" s="62">
        <f>+_xlfn.IFS(BC332="p",0,AL332="Continua",'CM 4600011377 (Producto)'!$H$13,AL332="Batch",VLOOKUP(BD332,'BATCH Total'!$K$2:$M$600,3,FALSE))</f>
        <v>2</v>
      </c>
      <c r="Y332" s="62">
        <f t="shared" si="80"/>
        <v>79.08</v>
      </c>
      <c r="Z332" s="64">
        <f>+IFERROR(IF(BC332="P",0,IF(V332="continua",VLOOKUP(BD332,'KPI Aplicaciones'!$A$9:$H$177,6,FALSE),S332*X332)),0)</f>
        <v>79.08</v>
      </c>
      <c r="AA332" s="64">
        <f t="shared" si="76"/>
        <v>79.08</v>
      </c>
      <c r="AB332" s="65">
        <v>44469</v>
      </c>
      <c r="AC332" s="62" t="s">
        <v>608</v>
      </c>
      <c r="AD332" s="65">
        <v>44469</v>
      </c>
      <c r="AE332" s="62" t="s">
        <v>673</v>
      </c>
      <c r="AF332" s="62" t="s">
        <v>609</v>
      </c>
      <c r="AG332" s="62"/>
      <c r="AH332" s="62"/>
      <c r="AI332" s="62"/>
      <c r="AJ332" s="62"/>
      <c r="AK332" s="62" t="str">
        <f>IFERROR(VLOOKUP(I332,'[4]Control Producción'!$B$13:$K$406,10,FALSE),"")</f>
        <v>Bombeo Mecánico</v>
      </c>
      <c r="AL332" s="62" t="str">
        <f t="shared" si="72"/>
        <v>Batch</v>
      </c>
      <c r="AM332" s="62" t="s">
        <v>818</v>
      </c>
      <c r="AN332" s="62" t="s">
        <v>817</v>
      </c>
      <c r="AO332" s="62">
        <f>_xlfn.IFS(L332="Inhibidor de corrosión",T332*Q332/1000,L332="Inhibidor de incrustaciones",T332*Q332/1000,L332="Biocida",T332*Q332/1000,L332="Inhibidor de corrosión/incrustaciones",T332*Q332/1000,L332="Inhibidor de parafinas y asfaltenos",T332*P332/1000,L332="Inhibidor de parafinas",T332*P332/1000,L332="Inhibidor de asfaltenos",T332*P332/1000,L332="Reductor de fricción",T332*P332/1000,L332="Encapsulado",0,L332="Inhibidor de hidratos",VLOOKUP(I332,[4]Intermedia!$B$485:$E$502,4,FALSE),L332="Secuestrante de sulfhídrico",VLOOKUP(I332,[4]Intermedia!$B$485:$E$502,4,FALSE))</f>
        <v>2.63625</v>
      </c>
      <c r="AP332" s="62">
        <f t="shared" si="81"/>
        <v>39.54</v>
      </c>
      <c r="AQ332" s="62">
        <f t="shared" si="82"/>
        <v>39.54</v>
      </c>
      <c r="AR332" s="62">
        <f t="shared" si="83"/>
        <v>39.54</v>
      </c>
      <c r="AS332" s="66">
        <v>1</v>
      </c>
      <c r="AT332" s="62" cm="1">
        <f t="array" ref="AT332">IFERROR(ROUND(IF(AL332="Continua",AO332*_xlfn.IFS(AS332=100%,1,AS332=20%,5,AS332=50%,2),IF(AL332="Batch",IF(AM332="M",30,IF(AM332="Q",15,7))*AO332)),0),"")</f>
        <v>40</v>
      </c>
      <c r="AU332" s="62">
        <f t="shared" si="84"/>
        <v>40</v>
      </c>
      <c r="AV332" s="62">
        <f t="shared" si="85"/>
        <v>40</v>
      </c>
      <c r="AW332" s="62" t="s">
        <v>819</v>
      </c>
      <c r="AX332" s="62"/>
      <c r="AY332" s="67" t="str">
        <f ca="1">IFERROR(TODAY()-VLOOKUP(H332,[4]IDEF!$A$6:$H$1602,8,FALSE),"S/D")</f>
        <v>S/D</v>
      </c>
      <c r="AZ332" s="62" t="str">
        <f>IFERROR(VLOOKUP(H332,'[4]Control Producción'!$B$13:$L$406,11,FALSE),"S/C")</f>
        <v>A</v>
      </c>
      <c r="BA332" s="62" t="str">
        <f t="shared" si="86"/>
        <v>SP- 04</v>
      </c>
      <c r="BB332" s="62" t="str">
        <f>IFERROR(VLOOKUP(I332,[4]Referencias!$A$2:$Z$800,26,FALSE),"")</f>
        <v>Señal Picada</v>
      </c>
      <c r="BC332" s="62"/>
      <c r="BD332" s="125" t="str">
        <f t="shared" si="75"/>
        <v>SP-161(I)[00]aBX960</v>
      </c>
    </row>
    <row r="333" spans="1:56" ht="15" customHeight="1" x14ac:dyDescent="0.25">
      <c r="A333" s="62" t="s">
        <v>601</v>
      </c>
      <c r="B333" s="63">
        <v>45261</v>
      </c>
      <c r="C333" s="62" t="s">
        <v>602</v>
      </c>
      <c r="D333" s="62" t="s">
        <v>603</v>
      </c>
      <c r="E333" s="62" t="str">
        <f>IFERROR(VLOOKUP(H333,[4]Referencias!$A$2:$F$671,6,FALSE),"")</f>
        <v>SP- 04</v>
      </c>
      <c r="F333" s="62">
        <f>IFERROR(VLOOKUP(I333,[4]Referencias!$A$2:$T$800,20,FALSE),"")</f>
        <v>222052</v>
      </c>
      <c r="G333" s="62" t="s">
        <v>604</v>
      </c>
      <c r="H333" s="62" t="s">
        <v>158</v>
      </c>
      <c r="I333" s="62" t="s">
        <v>158</v>
      </c>
      <c r="J333" s="62"/>
      <c r="K333" s="62" t="s">
        <v>605</v>
      </c>
      <c r="L333" s="62" t="str">
        <f>IFERROR(VLOOKUP(M333,[4]Referencias!$X$2:$Y$139,2,FALSE),"")</f>
        <v>Inhibidor de corrosión</v>
      </c>
      <c r="M333" s="62" t="s">
        <v>59</v>
      </c>
      <c r="N333" s="62">
        <f>IFERROR(VLOOKUP(M333,[4]Referencias!$K$2:$L$138,2,FALSE),"")</f>
        <v>1000232729</v>
      </c>
      <c r="O333" s="62">
        <f>IFERROR(VLOOKUP(I333,'[4]Control Producción'!$B$13:$L$408,4,FALSE),0)</f>
        <v>41</v>
      </c>
      <c r="P333" s="62">
        <f>IFERROR(VLOOKUP(I333,'[4]Control Producción'!$B$13:$L$408,5,FALSE),0)</f>
        <v>2.0499999999999998</v>
      </c>
      <c r="Q333" s="62">
        <f>IFERROR(VLOOKUP(I333,'[4]Control Producción'!$B$13:$L$408,7,FALSE),0)</f>
        <v>38.950000000000003</v>
      </c>
      <c r="R333" s="62">
        <f>IFERROR(VLOOKUP(I333,'[4]Control Producción'!$B$13:$L$408,8,FALSE),0)</f>
        <v>10</v>
      </c>
      <c r="S333" s="62">
        <f t="shared" si="78"/>
        <v>35.06</v>
      </c>
      <c r="T333" s="62">
        <v>60</v>
      </c>
      <c r="U333" s="62" t="s">
        <v>815</v>
      </c>
      <c r="V333" s="62" t="s">
        <v>821</v>
      </c>
      <c r="W333" s="62">
        <f t="shared" si="79"/>
        <v>2</v>
      </c>
      <c r="X333" s="62">
        <f>+_xlfn.IFS(BC333="p",0,AL333="Continua",'CM 4600011377 (Producto)'!$H$13,AL333="Batch",VLOOKUP(BD333,'BATCH Total'!$K$2:$M$600,3,FALSE))</f>
        <v>2</v>
      </c>
      <c r="Y333" s="62">
        <f t="shared" si="80"/>
        <v>70.12</v>
      </c>
      <c r="Z333" s="64">
        <f>+IFERROR(IF(BC333="P",0,IF(V333="continua",VLOOKUP(BD333,'KPI Aplicaciones'!$A$9:$H$177,6,FALSE),S333*X333)),0)</f>
        <v>70.12</v>
      </c>
      <c r="AA333" s="64">
        <f t="shared" si="76"/>
        <v>70.12</v>
      </c>
      <c r="AB333" s="65">
        <v>40397</v>
      </c>
      <c r="AC333" s="62" t="s">
        <v>608</v>
      </c>
      <c r="AD333" s="65">
        <v>44012</v>
      </c>
      <c r="AE333" s="62" t="s">
        <v>613</v>
      </c>
      <c r="AF333" s="62" t="s">
        <v>609</v>
      </c>
      <c r="AG333" s="62"/>
      <c r="AH333" s="62"/>
      <c r="AI333" s="62"/>
      <c r="AJ333" s="62"/>
      <c r="AK333" s="62" t="str">
        <f>IFERROR(VLOOKUP(I333,'[4]Control Producción'!$B$13:$K$406,10,FALSE),"")</f>
        <v>Bombeo Mecánico</v>
      </c>
      <c r="AL333" s="62" t="str">
        <f t="shared" si="72"/>
        <v>Batch</v>
      </c>
      <c r="AM333" s="62" t="s">
        <v>818</v>
      </c>
      <c r="AN333" s="62" t="s">
        <v>817</v>
      </c>
      <c r="AO333" s="62">
        <f>_xlfn.IFS(L333="Inhibidor de corrosión",T333*Q333/1000,L333="Inhibidor de incrustaciones",T333*Q333/1000,L333="Biocida",T333*Q333/1000,L333="Inhibidor de corrosión/incrustaciones",T333*Q333/1000,L333="Inhibidor de parafinas y asfaltenos",T333*P333/1000,L333="Inhibidor de parafinas",T333*P333/1000,L333="Inhibidor de asfaltenos",T333*P333/1000,L333="Reductor de fricción",T333*P333/1000,L333="Encapsulado",0,L333="Inhibidor de hidratos",VLOOKUP(I333,[4]Intermedia!$B$485:$E$502,4,FALSE),L333="Secuestrante de sulfhídrico",VLOOKUP(I333,[4]Intermedia!$B$485:$E$502,4,FALSE))</f>
        <v>2.3370000000000002</v>
      </c>
      <c r="AP333" s="62">
        <f t="shared" si="81"/>
        <v>35.06</v>
      </c>
      <c r="AQ333" s="62">
        <f t="shared" si="82"/>
        <v>35.06</v>
      </c>
      <c r="AR333" s="62">
        <f t="shared" si="83"/>
        <v>35.06</v>
      </c>
      <c r="AS333" s="66">
        <v>1</v>
      </c>
      <c r="AT333" s="62" cm="1">
        <f t="array" ref="AT333">IFERROR(ROUND(IF(AL333="Continua",AO333*_xlfn.IFS(AS333=100%,1,AS333=20%,5,AS333=50%,2),IF(AL333="Batch",IF(AM333="M",30,IF(AM333="Q",15,7))*AO333)),0),"")</f>
        <v>35</v>
      </c>
      <c r="AU333" s="62">
        <f t="shared" si="84"/>
        <v>35</v>
      </c>
      <c r="AV333" s="62">
        <f t="shared" si="85"/>
        <v>35</v>
      </c>
      <c r="AW333" s="62" t="s">
        <v>819</v>
      </c>
      <c r="AX333" s="62"/>
      <c r="AY333" s="67">
        <f ca="1">IFERROR(TODAY()-VLOOKUP(H333,[4]IDEF!$A$6:$H$1602,8,FALSE),"S/D")</f>
        <v>2233</v>
      </c>
      <c r="AZ333" s="62" t="str">
        <f>IFERROR(VLOOKUP(H333,'[4]Control Producción'!$B$13:$L$406,11,FALSE),"S/C")</f>
        <v>B</v>
      </c>
      <c r="BA333" s="62" t="str">
        <f t="shared" si="86"/>
        <v>SP- 04</v>
      </c>
      <c r="BB333" s="62" t="str">
        <f>IFERROR(VLOOKUP(I333,[4]Referencias!$A$2:$Z$800,26,FALSE),"")</f>
        <v>Señal Picada</v>
      </c>
      <c r="BC333" s="62"/>
      <c r="BD333" s="125" t="str">
        <f t="shared" si="75"/>
        <v>SP-169CY51W</v>
      </c>
    </row>
    <row r="334" spans="1:56" ht="15" customHeight="1" x14ac:dyDescent="0.25">
      <c r="A334" s="62" t="s">
        <v>601</v>
      </c>
      <c r="B334" s="63">
        <v>45261</v>
      </c>
      <c r="C334" s="62" t="s">
        <v>602</v>
      </c>
      <c r="D334" s="62" t="s">
        <v>603</v>
      </c>
      <c r="E334" s="62" t="str">
        <f>IFERROR(VLOOKUP(H334,[4]Referencias!$A$2:$F$671,6,FALSE),"")</f>
        <v>SP- 04</v>
      </c>
      <c r="F334" s="62">
        <f>IFERROR(VLOOKUP(I334,[4]Referencias!$A$2:$T$800,20,FALSE),"")</f>
        <v>222052</v>
      </c>
      <c r="G334" s="62" t="s">
        <v>604</v>
      </c>
      <c r="H334" s="62" t="s">
        <v>223</v>
      </c>
      <c r="I334" s="62" t="s">
        <v>223</v>
      </c>
      <c r="J334" s="62"/>
      <c r="K334" s="62" t="s">
        <v>605</v>
      </c>
      <c r="L334" s="62" t="str">
        <f>IFERROR(VLOOKUP(M334,[4]Referencias!$X$2:$Y$139,2,FALSE),"")</f>
        <v>Inhibidor de corrosión</v>
      </c>
      <c r="M334" s="62" t="s">
        <v>59</v>
      </c>
      <c r="N334" s="62">
        <f>IFERROR(VLOOKUP(M334,[4]Referencias!$K$2:$L$138,2,FALSE),"")</f>
        <v>1000232729</v>
      </c>
      <c r="O334" s="62">
        <f>IFERROR(VLOOKUP(I334,'[4]Control Producción'!$B$13:$L$408,4,FALSE),0)</f>
        <v>161.9</v>
      </c>
      <c r="P334" s="62">
        <f>IFERROR(VLOOKUP(I334,'[4]Control Producción'!$B$13:$L$408,5,FALSE),0)</f>
        <v>4.5330000000000004</v>
      </c>
      <c r="Q334" s="62">
        <f>IFERROR(VLOOKUP(I334,'[4]Control Producción'!$B$13:$L$408,7,FALSE),0)</f>
        <v>157.36699999999999</v>
      </c>
      <c r="R334" s="62">
        <f>IFERROR(VLOOKUP(I334,'[4]Control Producción'!$B$13:$L$408,8,FALSE),0)</f>
        <v>10</v>
      </c>
      <c r="S334" s="62">
        <f t="shared" si="78"/>
        <v>94.42</v>
      </c>
      <c r="T334" s="62">
        <v>40</v>
      </c>
      <c r="U334" s="62" t="s">
        <v>815</v>
      </c>
      <c r="V334" s="62" t="s">
        <v>821</v>
      </c>
      <c r="W334" s="62">
        <f t="shared" si="79"/>
        <v>2</v>
      </c>
      <c r="X334" s="62">
        <f>+_xlfn.IFS(BC334="p",0,AL334="Continua",'CM 4600011377 (Producto)'!$H$13,AL334="Batch",VLOOKUP(BD334,'BATCH Total'!$K$2:$M$600,3,FALSE))</f>
        <v>2</v>
      </c>
      <c r="Y334" s="62">
        <f t="shared" si="80"/>
        <v>188.84</v>
      </c>
      <c r="Z334" s="64">
        <f>+IFERROR(IF(BC334="P",0,IF(V334="continua",VLOOKUP(BD334,'KPI Aplicaciones'!$A$9:$H$177,6,FALSE),S334*X334)),0)</f>
        <v>188.84</v>
      </c>
      <c r="AA334" s="64">
        <f t="shared" si="76"/>
        <v>188.84</v>
      </c>
      <c r="AB334" s="65">
        <v>41983</v>
      </c>
      <c r="AC334" s="62" t="s">
        <v>608</v>
      </c>
      <c r="AD334" s="65">
        <v>44365</v>
      </c>
      <c r="AE334" s="62" t="s">
        <v>875</v>
      </c>
      <c r="AF334" s="62" t="s">
        <v>609</v>
      </c>
      <c r="AG334" s="62"/>
      <c r="AH334" s="62"/>
      <c r="AI334" s="62"/>
      <c r="AJ334" s="62"/>
      <c r="AK334" s="62" t="str">
        <f>IFERROR(VLOOKUP(I334,'[4]Control Producción'!$B$13:$K$406,10,FALSE),"")</f>
        <v>Cavidad Progresiva</v>
      </c>
      <c r="AL334" s="62" t="str">
        <f t="shared" si="72"/>
        <v>Batch</v>
      </c>
      <c r="AM334" s="62" t="s">
        <v>818</v>
      </c>
      <c r="AN334" s="62" t="s">
        <v>817</v>
      </c>
      <c r="AO334" s="62">
        <f>_xlfn.IFS(L334="Inhibidor de corrosión",T334*Q334/1000,L334="Inhibidor de incrustaciones",T334*Q334/1000,L334="Biocida",T334*Q334/1000,L334="Inhibidor de corrosión/incrustaciones",T334*Q334/1000,L334="Inhibidor de parafinas y asfaltenos",T334*P334/1000,L334="Inhibidor de parafinas",T334*P334/1000,L334="Inhibidor de asfaltenos",T334*P334/1000,L334="Reductor de fricción",T334*P334/1000,L334="Encapsulado",0,L334="Inhibidor de hidratos",VLOOKUP(I334,[4]Intermedia!$B$485:$E$502,4,FALSE),L334="Secuestrante de sulfhídrico",VLOOKUP(I334,[4]Intermedia!$B$485:$E$502,4,FALSE))</f>
        <v>6.2946799999999996</v>
      </c>
      <c r="AP334" s="62">
        <f t="shared" si="81"/>
        <v>94.42</v>
      </c>
      <c r="AQ334" s="62">
        <f t="shared" si="82"/>
        <v>94.42</v>
      </c>
      <c r="AR334" s="62">
        <f t="shared" si="83"/>
        <v>94.42</v>
      </c>
      <c r="AS334" s="66">
        <v>1</v>
      </c>
      <c r="AT334" s="62" cm="1">
        <f t="array" ref="AT334">IFERROR(ROUND(IF(AL334="Continua",AO334*_xlfn.IFS(AS334=100%,1,AS334=20%,5,AS334=50%,2),IF(AL334="Batch",IF(AM334="M",30,IF(AM334="Q",15,7))*AO334)),0),"")</f>
        <v>94</v>
      </c>
      <c r="AU334" s="62">
        <f t="shared" si="84"/>
        <v>94</v>
      </c>
      <c r="AV334" s="62">
        <f t="shared" si="85"/>
        <v>94</v>
      </c>
      <c r="AW334" s="62" t="s">
        <v>819</v>
      </c>
      <c r="AX334" s="62"/>
      <c r="AY334" s="67" t="str">
        <f ca="1">IFERROR(TODAY()-VLOOKUP(H334,[4]IDEF!$A$6:$H$1602,8,FALSE),"S/D")</f>
        <v>S/D</v>
      </c>
      <c r="AZ334" s="62" t="str">
        <f>IFERROR(VLOOKUP(H334,'[4]Control Producción'!$B$13:$L$406,11,FALSE),"S/C")</f>
        <v>A</v>
      </c>
      <c r="BA334" s="62" t="str">
        <f t="shared" si="86"/>
        <v>SP- 04</v>
      </c>
      <c r="BB334" s="62" t="str">
        <f>IFERROR(VLOOKUP(I334,[4]Referencias!$A$2:$Z$800,26,FALSE),"")</f>
        <v>Señal Picada</v>
      </c>
      <c r="BC334" s="62"/>
      <c r="BD334" s="125" t="str">
        <f t="shared" si="75"/>
        <v>SP-183(ICY51W</v>
      </c>
    </row>
    <row r="335" spans="1:56" ht="15" customHeight="1" x14ac:dyDescent="0.25">
      <c r="A335" s="62" t="s">
        <v>601</v>
      </c>
      <c r="B335" s="63">
        <v>45261</v>
      </c>
      <c r="C335" s="62" t="s">
        <v>602</v>
      </c>
      <c r="D335" s="62" t="s">
        <v>603</v>
      </c>
      <c r="E335" s="62" t="str">
        <f>IFERROR(VLOOKUP(H335,[4]Referencias!$A$2:$F$671,6,FALSE),"")</f>
        <v>SP- 04</v>
      </c>
      <c r="F335" s="62">
        <f>IFERROR(VLOOKUP(I335,[4]Referencias!$A$2:$T$800,20,FALSE),"")</f>
        <v>222052</v>
      </c>
      <c r="G335" s="62" t="s">
        <v>604</v>
      </c>
      <c r="H335" s="62" t="s">
        <v>159</v>
      </c>
      <c r="I335" s="62" t="s">
        <v>159</v>
      </c>
      <c r="J335" s="62"/>
      <c r="K335" s="62" t="s">
        <v>605</v>
      </c>
      <c r="L335" s="62" t="str">
        <f>IFERROR(VLOOKUP(M335,[4]Referencias!$X$2:$Y$139,2,FALSE),"")</f>
        <v>Inhibidor de corrosión</v>
      </c>
      <c r="M335" s="62" t="s">
        <v>59</v>
      </c>
      <c r="N335" s="62">
        <f>IFERROR(VLOOKUP(M335,[4]Referencias!$K$2:$L$138,2,FALSE),"")</f>
        <v>1000232729</v>
      </c>
      <c r="O335" s="62">
        <f>IFERROR(VLOOKUP(I335,'[4]Control Producción'!$B$13:$L$408,4,FALSE),0)</f>
        <v>178</v>
      </c>
      <c r="P335" s="62">
        <f>IFERROR(VLOOKUP(I335,'[4]Control Producción'!$B$13:$L$408,5,FALSE),0)</f>
        <v>1.958</v>
      </c>
      <c r="Q335" s="62">
        <f>IFERROR(VLOOKUP(I335,'[4]Control Producción'!$B$13:$L$408,7,FALSE),0)</f>
        <v>176.042</v>
      </c>
      <c r="R335" s="62">
        <f>IFERROR(VLOOKUP(I335,'[4]Control Producción'!$B$13:$L$408,8,FALSE),0)</f>
        <v>10</v>
      </c>
      <c r="S335" s="62">
        <f t="shared" si="78"/>
        <v>42.25</v>
      </c>
      <c r="T335" s="62">
        <v>8</v>
      </c>
      <c r="U335" s="62" t="s">
        <v>815</v>
      </c>
      <c r="V335" s="62" t="s">
        <v>821</v>
      </c>
      <c r="W335" s="62">
        <f t="shared" si="79"/>
        <v>1</v>
      </c>
      <c r="X335" s="62">
        <f>+_xlfn.IFS(BC335="p",0,AL335="Continua",'CM 4600011377 (Producto)'!$H$13,AL335="Batch",VLOOKUP(BD335,'BATCH Total'!$K$2:$M$600,3,FALSE))</f>
        <v>1</v>
      </c>
      <c r="Y335" s="62">
        <f t="shared" si="80"/>
        <v>42.25</v>
      </c>
      <c r="Z335" s="64">
        <f>+IFERROR(IF(BC335="P",0,IF(V335="continua",VLOOKUP(BD335,'KPI Aplicaciones'!$A$9:$H$177,6,FALSE),S335*X335)),0)</f>
        <v>42.25</v>
      </c>
      <c r="AA335" s="64">
        <f t="shared" si="76"/>
        <v>42.25</v>
      </c>
      <c r="AB335" s="65">
        <v>42955</v>
      </c>
      <c r="AC335" s="62" t="s">
        <v>608</v>
      </c>
      <c r="AD335" s="65">
        <v>44012</v>
      </c>
      <c r="AE335" s="62" t="s">
        <v>613</v>
      </c>
      <c r="AF335" s="62" t="s">
        <v>609</v>
      </c>
      <c r="AG335" s="62"/>
      <c r="AH335" s="62"/>
      <c r="AI335" s="62"/>
      <c r="AJ335" s="62"/>
      <c r="AK335" s="62" t="str">
        <f>IFERROR(VLOOKUP(I335,'[4]Control Producción'!$B$13:$K$406,10,FALSE),"")</f>
        <v>Electro Sumergible</v>
      </c>
      <c r="AL335" s="62" t="str">
        <f t="shared" si="72"/>
        <v>Batch</v>
      </c>
      <c r="AM335" s="62" t="s">
        <v>827</v>
      </c>
      <c r="AN335" s="62" t="s">
        <v>817</v>
      </c>
      <c r="AO335" s="62">
        <f>_xlfn.IFS(L335="Inhibidor de corrosión",T335*Q335/1000,L335="Inhibidor de incrustaciones",T335*Q335/1000,L335="Biocida",T335*Q335/1000,L335="Inhibidor de corrosión/incrustaciones",T335*Q335/1000,L335="Inhibidor de parafinas y asfaltenos",T335*P335/1000,L335="Inhibidor de parafinas",T335*P335/1000,L335="Inhibidor de asfaltenos",T335*P335/1000,L335="Reductor de fricción",T335*P335/1000,L335="Encapsulado",0,L335="Inhibidor de hidratos",VLOOKUP(I335,[4]Intermedia!$B$485:$E$502,4,FALSE),L335="Secuestrante de sulfhídrico",VLOOKUP(I335,[4]Intermedia!$B$485:$E$502,4,FALSE))</f>
        <v>1.408336</v>
      </c>
      <c r="AP335" s="62">
        <f t="shared" si="81"/>
        <v>42.25</v>
      </c>
      <c r="AQ335" s="62">
        <f t="shared" si="82"/>
        <v>42.25</v>
      </c>
      <c r="AR335" s="62">
        <f t="shared" si="83"/>
        <v>42.25</v>
      </c>
      <c r="AS335" s="66">
        <v>1</v>
      </c>
      <c r="AT335" s="62" cm="1">
        <f t="array" ref="AT335">IFERROR(ROUND(IF(AL335="Continua",AO335*_xlfn.IFS(AS335=100%,1,AS335=20%,5,AS335=50%,2),IF(AL335="Batch",IF(AM335="M",30,IF(AM335="Q",15,7))*AO335)),0),"")</f>
        <v>42</v>
      </c>
      <c r="AU335" s="62">
        <f t="shared" si="84"/>
        <v>42</v>
      </c>
      <c r="AV335" s="62">
        <f t="shared" si="85"/>
        <v>42</v>
      </c>
      <c r="AW335" s="62" t="s">
        <v>819</v>
      </c>
      <c r="AX335" s="62"/>
      <c r="AY335" s="67">
        <f ca="1">IFERROR(TODAY()-VLOOKUP(H335,[4]IDEF!$A$6:$H$1602,8,FALSE),"S/D")</f>
        <v>1931</v>
      </c>
      <c r="AZ335" s="62" t="str">
        <f>IFERROR(VLOOKUP(H335,'[4]Control Producción'!$B$13:$L$406,11,FALSE),"S/C")</f>
        <v>C</v>
      </c>
      <c r="BA335" s="62" t="str">
        <f t="shared" si="86"/>
        <v>SP- 04</v>
      </c>
      <c r="BB335" s="62" t="str">
        <f>IFERROR(VLOOKUP(I335,[4]Referencias!$A$2:$Z$800,26,FALSE),"")</f>
        <v>Señal Picada</v>
      </c>
      <c r="BC335" s="62"/>
      <c r="BD335" s="125" t="str">
        <f t="shared" si="75"/>
        <v>SP-185CY51W</v>
      </c>
    </row>
    <row r="336" spans="1:56" ht="15" customHeight="1" x14ac:dyDescent="0.25">
      <c r="A336" s="62" t="s">
        <v>601</v>
      </c>
      <c r="B336" s="63">
        <v>45261</v>
      </c>
      <c r="C336" s="62" t="s">
        <v>602</v>
      </c>
      <c r="D336" s="62" t="s">
        <v>603</v>
      </c>
      <c r="E336" s="62" t="str">
        <f>IFERROR(VLOOKUP(H336,[4]Referencias!$A$2:$F$671,6,FALSE),"")</f>
        <v>SP- 04</v>
      </c>
      <c r="F336" s="62">
        <f>IFERROR(VLOOKUP(I336,[4]Referencias!$A$2:$T$800,20,FALSE),"")</f>
        <v>222052</v>
      </c>
      <c r="G336" s="62" t="s">
        <v>604</v>
      </c>
      <c r="H336" s="62" t="s">
        <v>160</v>
      </c>
      <c r="I336" s="62" t="s">
        <v>160</v>
      </c>
      <c r="J336" s="62"/>
      <c r="K336" s="62" t="s">
        <v>605</v>
      </c>
      <c r="L336" s="62" t="str">
        <f>IFERROR(VLOOKUP(M336,[4]Referencias!$X$2:$Y$139,2,FALSE),"")</f>
        <v>Inhibidor de corrosión</v>
      </c>
      <c r="M336" s="62" t="s">
        <v>59</v>
      </c>
      <c r="N336" s="62">
        <f>IFERROR(VLOOKUP(M336,[4]Referencias!$K$2:$L$138,2,FALSE),"")</f>
        <v>1000232729</v>
      </c>
      <c r="O336" s="62">
        <f>IFERROR(VLOOKUP(I336,'[4]Control Producción'!$B$13:$L$408,4,FALSE),0)</f>
        <v>318</v>
      </c>
      <c r="P336" s="62">
        <f>IFERROR(VLOOKUP(I336,'[4]Control Producción'!$B$13:$L$408,5,FALSE),0)</f>
        <v>3.18</v>
      </c>
      <c r="Q336" s="62">
        <f>IFERROR(VLOOKUP(I336,'[4]Control Producción'!$B$13:$L$408,7,FALSE),0)</f>
        <v>314.82</v>
      </c>
      <c r="R336" s="62">
        <f>IFERROR(VLOOKUP(I336,'[4]Control Producción'!$B$13:$L$408,8,FALSE),0)</f>
        <v>10</v>
      </c>
      <c r="S336" s="62">
        <f t="shared" si="78"/>
        <v>56.67</v>
      </c>
      <c r="T336" s="62">
        <v>12</v>
      </c>
      <c r="U336" s="62" t="s">
        <v>815</v>
      </c>
      <c r="V336" s="62" t="s">
        <v>821</v>
      </c>
      <c r="W336" s="62">
        <f t="shared" si="79"/>
        <v>2</v>
      </c>
      <c r="X336" s="62">
        <f>+_xlfn.IFS(BC336="p",0,AL336="Continua",'CM 4600011377 (Producto)'!$H$13,AL336="Batch",VLOOKUP(BD336,'BATCH Total'!$K$2:$M$600,3,FALSE))</f>
        <v>2</v>
      </c>
      <c r="Y336" s="62">
        <f t="shared" si="80"/>
        <v>113.34</v>
      </c>
      <c r="Z336" s="64">
        <f>+IFERROR(IF(BC336="P",0,IF(V336="continua",VLOOKUP(BD336,'KPI Aplicaciones'!$A$9:$H$177,6,FALSE),S336*X336)),0)</f>
        <v>113.34</v>
      </c>
      <c r="AA336" s="64">
        <f t="shared" si="76"/>
        <v>113.34</v>
      </c>
      <c r="AB336" s="65">
        <v>41482</v>
      </c>
      <c r="AC336" s="62" t="s">
        <v>608</v>
      </c>
      <c r="AD336" s="65">
        <v>44160</v>
      </c>
      <c r="AE336" s="62" t="s">
        <v>732</v>
      </c>
      <c r="AF336" s="62" t="s">
        <v>609</v>
      </c>
      <c r="AG336" s="62"/>
      <c r="AH336" s="62"/>
      <c r="AI336" s="62"/>
      <c r="AJ336" s="62"/>
      <c r="AK336" s="62" t="str">
        <f>IFERROR(VLOOKUP(I336,'[4]Control Producción'!$B$13:$K$406,10,FALSE),"")</f>
        <v>Electro Sumergible</v>
      </c>
      <c r="AL336" s="62" t="str">
        <f t="shared" si="72"/>
        <v>Batch</v>
      </c>
      <c r="AM336" s="62" t="s">
        <v>818</v>
      </c>
      <c r="AN336" s="62" t="s">
        <v>817</v>
      </c>
      <c r="AO336" s="62">
        <f>_xlfn.IFS(L336="Inhibidor de corrosión",T336*Q336/1000,L336="Inhibidor de incrustaciones",T336*Q336/1000,L336="Biocida",T336*Q336/1000,L336="Inhibidor de corrosión/incrustaciones",T336*Q336/1000,L336="Inhibidor de parafinas y asfaltenos",T336*P336/1000,L336="Inhibidor de parafinas",T336*P336/1000,L336="Inhibidor de asfaltenos",T336*P336/1000,L336="Reductor de fricción",T336*P336/1000,L336="Encapsulado",0,L336="Inhibidor de hidratos",VLOOKUP(I336,[4]Intermedia!$B$485:$E$502,4,FALSE),L336="Secuestrante de sulfhídrico",VLOOKUP(I336,[4]Intermedia!$B$485:$E$502,4,FALSE))</f>
        <v>3.7778400000000003</v>
      </c>
      <c r="AP336" s="62">
        <f t="shared" si="81"/>
        <v>56.67</v>
      </c>
      <c r="AQ336" s="62">
        <f t="shared" si="82"/>
        <v>56.67</v>
      </c>
      <c r="AR336" s="62">
        <f t="shared" si="83"/>
        <v>56.67</v>
      </c>
      <c r="AS336" s="66">
        <v>1</v>
      </c>
      <c r="AT336" s="62" cm="1">
        <f t="array" ref="AT336">IFERROR(ROUND(IF(AL336="Continua",AO336*_xlfn.IFS(AS336=100%,1,AS336=20%,5,AS336=50%,2),IF(AL336="Batch",IF(AM336="M",30,IF(AM336="Q",15,7))*AO336)),0),"")</f>
        <v>57</v>
      </c>
      <c r="AU336" s="62">
        <f t="shared" si="84"/>
        <v>57</v>
      </c>
      <c r="AV336" s="62">
        <f t="shared" si="85"/>
        <v>57</v>
      </c>
      <c r="AW336" s="62" t="s">
        <v>819</v>
      </c>
      <c r="AX336" s="62"/>
      <c r="AY336" s="67">
        <f ca="1">IFERROR(TODAY()-VLOOKUP(H336,[4]IDEF!$A$6:$H$1602,8,FALSE),"S/D")</f>
        <v>3258</v>
      </c>
      <c r="AZ336" s="62" t="str">
        <f>IFERROR(VLOOKUP(H336,'[4]Control Producción'!$B$13:$L$406,11,FALSE),"S/C")</f>
        <v>A</v>
      </c>
      <c r="BA336" s="62" t="str">
        <f t="shared" si="86"/>
        <v>SP- 04</v>
      </c>
      <c r="BB336" s="62" t="str">
        <f>IFERROR(VLOOKUP(I336,[4]Referencias!$A$2:$Z$800,26,FALSE),"")</f>
        <v>Señal Picada</v>
      </c>
      <c r="BC336" s="62"/>
      <c r="BD336" s="125" t="str">
        <f t="shared" si="75"/>
        <v>SP-196CY51W</v>
      </c>
    </row>
    <row r="337" spans="1:56" ht="15" customHeight="1" x14ac:dyDescent="0.25">
      <c r="A337" s="62" t="s">
        <v>601</v>
      </c>
      <c r="B337" s="63">
        <v>45261</v>
      </c>
      <c r="C337" s="62" t="s">
        <v>602</v>
      </c>
      <c r="D337" s="62" t="s">
        <v>603</v>
      </c>
      <c r="E337" s="62" t="str">
        <f>IFERROR(VLOOKUP(H337,[4]Referencias!$A$2:$F$671,6,FALSE),"")</f>
        <v>SP- 04</v>
      </c>
      <c r="F337" s="62">
        <f>IFERROR(VLOOKUP(I337,[4]Referencias!$A$2:$T$800,20,FALSE),"")</f>
        <v>222052</v>
      </c>
      <c r="G337" s="62" t="s">
        <v>604</v>
      </c>
      <c r="H337" s="62" t="s">
        <v>161</v>
      </c>
      <c r="I337" s="62" t="s">
        <v>161</v>
      </c>
      <c r="J337" s="62"/>
      <c r="K337" s="62" t="s">
        <v>605</v>
      </c>
      <c r="L337" s="62" t="str">
        <f>IFERROR(VLOOKUP(M337,[4]Referencias!$X$2:$Y$139,2,FALSE),"")</f>
        <v>Inhibidor de corrosión</v>
      </c>
      <c r="M337" s="62" t="s">
        <v>59</v>
      </c>
      <c r="N337" s="62">
        <f>IFERROR(VLOOKUP(M337,[4]Referencias!$K$2:$L$138,2,FALSE),"")</f>
        <v>1000232729</v>
      </c>
      <c r="O337" s="62">
        <f>IFERROR(VLOOKUP(I337,'[4]Control Producción'!$B$13:$L$408,4,FALSE),0)</f>
        <v>169</v>
      </c>
      <c r="P337" s="62">
        <f>IFERROR(VLOOKUP(I337,'[4]Control Producción'!$B$13:$L$408,5,FALSE),0)</f>
        <v>1.234</v>
      </c>
      <c r="Q337" s="62">
        <f>IFERROR(VLOOKUP(I337,'[4]Control Producción'!$B$13:$L$408,7,FALSE),0)</f>
        <v>167.76599999999999</v>
      </c>
      <c r="R337" s="62">
        <f>IFERROR(VLOOKUP(I337,'[4]Control Producción'!$B$13:$L$408,8,FALSE),0)</f>
        <v>10</v>
      </c>
      <c r="S337" s="62">
        <f t="shared" si="78"/>
        <v>30.2</v>
      </c>
      <c r="T337" s="62">
        <v>12</v>
      </c>
      <c r="U337" s="62" t="s">
        <v>815</v>
      </c>
      <c r="V337" s="62" t="s">
        <v>821</v>
      </c>
      <c r="W337" s="62">
        <f t="shared" si="79"/>
        <v>2</v>
      </c>
      <c r="X337" s="62">
        <f>+_xlfn.IFS(BC337="p",0,AL337="Continua",'CM 4600011377 (Producto)'!$H$13,AL337="Batch",VLOOKUP(BD337,'BATCH Total'!$K$2:$M$600,3,FALSE))</f>
        <v>2</v>
      </c>
      <c r="Y337" s="62">
        <f t="shared" si="80"/>
        <v>60.4</v>
      </c>
      <c r="Z337" s="64">
        <f>+IFERROR(IF(BC337="P",0,IF(V337="continua",VLOOKUP(BD337,'KPI Aplicaciones'!$A$9:$H$177,6,FALSE),S337*X337)),0)</f>
        <v>60.4</v>
      </c>
      <c r="AA337" s="64">
        <f t="shared" si="76"/>
        <v>60.4</v>
      </c>
      <c r="AB337" s="65">
        <v>39804</v>
      </c>
      <c r="AC337" s="62" t="s">
        <v>608</v>
      </c>
      <c r="AD337" s="65">
        <v>44012</v>
      </c>
      <c r="AE337" s="62" t="s">
        <v>613</v>
      </c>
      <c r="AF337" s="62" t="s">
        <v>609</v>
      </c>
      <c r="AG337" s="62"/>
      <c r="AH337" s="62"/>
      <c r="AI337" s="62"/>
      <c r="AJ337" s="62"/>
      <c r="AK337" s="62" t="str">
        <f>IFERROR(VLOOKUP(I337,'[4]Control Producción'!$B$13:$K$406,10,FALSE),"")</f>
        <v>Electro Sumergible</v>
      </c>
      <c r="AL337" s="62" t="str">
        <f t="shared" si="72"/>
        <v>Batch</v>
      </c>
      <c r="AM337" s="62" t="s">
        <v>818</v>
      </c>
      <c r="AN337" s="62" t="s">
        <v>817</v>
      </c>
      <c r="AO337" s="62">
        <f>_xlfn.IFS(L337="Inhibidor de corrosión",T337*Q337/1000,L337="Inhibidor de incrustaciones",T337*Q337/1000,L337="Biocida",T337*Q337/1000,L337="Inhibidor de corrosión/incrustaciones",T337*Q337/1000,L337="Inhibidor de parafinas y asfaltenos",T337*P337/1000,L337="Inhibidor de parafinas",T337*P337/1000,L337="Inhibidor de asfaltenos",T337*P337/1000,L337="Reductor de fricción",T337*P337/1000,L337="Encapsulado",0,L337="Inhibidor de hidratos",VLOOKUP(I337,[4]Intermedia!$B$485:$E$502,4,FALSE),L337="Secuestrante de sulfhídrico",VLOOKUP(I337,[4]Intermedia!$B$485:$E$502,4,FALSE))</f>
        <v>2.0131920000000001</v>
      </c>
      <c r="AP337" s="62">
        <f t="shared" si="81"/>
        <v>30.2</v>
      </c>
      <c r="AQ337" s="62">
        <f t="shared" si="82"/>
        <v>30.2</v>
      </c>
      <c r="AR337" s="62">
        <f t="shared" si="83"/>
        <v>30.2</v>
      </c>
      <c r="AS337" s="66">
        <v>1</v>
      </c>
      <c r="AT337" s="62" cm="1">
        <f t="array" ref="AT337">IFERROR(ROUND(IF(AL337="Continua",AO337*_xlfn.IFS(AS337=100%,1,AS337=20%,5,AS337=50%,2),IF(AL337="Batch",IF(AM337="M",30,IF(AM337="Q",15,7))*AO337)),0),"")</f>
        <v>30</v>
      </c>
      <c r="AU337" s="62">
        <f t="shared" si="84"/>
        <v>30</v>
      </c>
      <c r="AV337" s="62">
        <f t="shared" si="85"/>
        <v>30</v>
      </c>
      <c r="AW337" s="62" t="s">
        <v>819</v>
      </c>
      <c r="AX337" s="62"/>
      <c r="AY337" s="67">
        <f ca="1">IFERROR(TODAY()-VLOOKUP(H337,[4]IDEF!$A$6:$H$1602,8,FALSE),"S/D")</f>
        <v>2494</v>
      </c>
      <c r="AZ337" s="62" t="str">
        <f>IFERROR(VLOOKUP(H337,'[4]Control Producción'!$B$13:$L$406,11,FALSE),"S/C")</f>
        <v>C</v>
      </c>
      <c r="BA337" s="62" t="str">
        <f t="shared" si="86"/>
        <v>SP- 04</v>
      </c>
      <c r="BB337" s="62" t="str">
        <f>IFERROR(VLOOKUP(I337,[4]Referencias!$A$2:$Z$800,26,FALSE),"")</f>
        <v>Señal Picada</v>
      </c>
      <c r="BC337" s="62"/>
      <c r="BD337" s="125" t="str">
        <f t="shared" si="75"/>
        <v>SP-197CY51W</v>
      </c>
    </row>
    <row r="338" spans="1:56" ht="15" customHeight="1" x14ac:dyDescent="0.25">
      <c r="A338" s="62" t="s">
        <v>601</v>
      </c>
      <c r="B338" s="63">
        <v>45261</v>
      </c>
      <c r="C338" s="62" t="s">
        <v>602</v>
      </c>
      <c r="D338" s="62" t="s">
        <v>603</v>
      </c>
      <c r="E338" s="62" t="str">
        <f>IFERROR(VLOOKUP(H338,[4]Referencias!$A$2:$F$671,6,FALSE),"")</f>
        <v>SP- 04</v>
      </c>
      <c r="F338" s="62">
        <f>IFERROR(VLOOKUP(I338,[4]Referencias!$A$2:$T$800,20,FALSE),"")</f>
        <v>222052</v>
      </c>
      <c r="G338" s="62" t="s">
        <v>604</v>
      </c>
      <c r="H338" s="62" t="s">
        <v>224</v>
      </c>
      <c r="I338" s="62" t="s">
        <v>224</v>
      </c>
      <c r="J338" s="62"/>
      <c r="K338" s="62" t="s">
        <v>605</v>
      </c>
      <c r="L338" s="62" t="str">
        <f>IFERROR(VLOOKUP(M338,[4]Referencias!$X$2:$Y$139,2,FALSE),"")</f>
        <v>Inhibidor de corrosión</v>
      </c>
      <c r="M338" s="62" t="s">
        <v>59</v>
      </c>
      <c r="N338" s="62">
        <f>IFERROR(VLOOKUP(M338,[4]Referencias!$K$2:$L$138,2,FALSE),"")</f>
        <v>1000232729</v>
      </c>
      <c r="O338" s="62">
        <f>IFERROR(VLOOKUP(I338,'[4]Control Producción'!$B$13:$L$408,4,FALSE),0)</f>
        <v>24</v>
      </c>
      <c r="P338" s="62">
        <f>IFERROR(VLOOKUP(I338,'[4]Control Producción'!$B$13:$L$408,5,FALSE),0)</f>
        <v>1.2</v>
      </c>
      <c r="Q338" s="62">
        <f>IFERROR(VLOOKUP(I338,'[4]Control Producción'!$B$13:$L$408,7,FALSE),0)</f>
        <v>22.8</v>
      </c>
      <c r="R338" s="62">
        <f>IFERROR(VLOOKUP(I338,'[4]Control Producción'!$B$13:$L$408,8,FALSE),0)</f>
        <v>0</v>
      </c>
      <c r="S338" s="62">
        <f t="shared" si="78"/>
        <v>29.41</v>
      </c>
      <c r="T338" s="62">
        <v>43</v>
      </c>
      <c r="U338" s="62" t="s">
        <v>815</v>
      </c>
      <c r="V338" s="62" t="s">
        <v>821</v>
      </c>
      <c r="W338" s="62">
        <f t="shared" si="79"/>
        <v>1</v>
      </c>
      <c r="X338" s="62">
        <f>+_xlfn.IFS(BC338="p",0,AL338="Continua",'CM 4600011377 (Producto)'!$H$13,AL338="Batch",VLOOKUP(BD338,'BATCH Total'!$K$2:$M$600,3,FALSE))</f>
        <v>1</v>
      </c>
      <c r="Y338" s="62">
        <f t="shared" si="80"/>
        <v>29.41</v>
      </c>
      <c r="Z338" s="64">
        <f>+IFERROR(IF(BC338="P",0,IF(V338="continua",VLOOKUP(BD338,'KPI Aplicaciones'!$A$9:$H$177,6,FALSE),S338*X338)),0)</f>
        <v>29.41</v>
      </c>
      <c r="AA338" s="64">
        <f t="shared" si="76"/>
        <v>29.41</v>
      </c>
      <c r="AB338" s="65">
        <v>41045</v>
      </c>
      <c r="AC338" s="62" t="s">
        <v>608</v>
      </c>
      <c r="AD338" s="65">
        <v>44286</v>
      </c>
      <c r="AE338" s="62" t="s">
        <v>733</v>
      </c>
      <c r="AF338" s="62" t="s">
        <v>609</v>
      </c>
      <c r="AG338" s="62"/>
      <c r="AH338" s="62"/>
      <c r="AI338" s="62"/>
      <c r="AJ338" s="62"/>
      <c r="AK338" s="62" t="str">
        <f>IFERROR(VLOOKUP(I338,'[4]Control Producción'!$B$13:$K$406,10,FALSE),"")</f>
        <v>Bombeo Mecánico</v>
      </c>
      <c r="AL338" s="62" t="str">
        <f t="shared" ref="AL338:AL401" si="87">_xlfn.IFS(V338="Continua","Continua",V338="Batch Camión","Batch",V338="Batch Cuba","Batch")</f>
        <v>Batch</v>
      </c>
      <c r="AM338" s="62" t="s">
        <v>827</v>
      </c>
      <c r="AN338" s="62" t="s">
        <v>817</v>
      </c>
      <c r="AO338" s="62">
        <f>_xlfn.IFS(L338="Inhibidor de corrosión",T338*Q338/1000,L338="Inhibidor de incrustaciones",T338*Q338/1000,L338="Biocida",T338*Q338/1000,L338="Inhibidor de corrosión/incrustaciones",T338*Q338/1000,L338="Inhibidor de parafinas y asfaltenos",T338*P338/1000,L338="Inhibidor de parafinas",T338*P338/1000,L338="Inhibidor de asfaltenos",T338*P338/1000,L338="Reductor de fricción",T338*P338/1000,L338="Encapsulado",0,L338="Inhibidor de hidratos",VLOOKUP(I338,[4]Intermedia!$B$485:$E$502,4,FALSE),L338="Secuestrante de sulfhídrico",VLOOKUP(I338,[4]Intermedia!$B$485:$E$502,4,FALSE))</f>
        <v>0.98039999999999994</v>
      </c>
      <c r="AP338" s="62">
        <f t="shared" si="81"/>
        <v>29.41</v>
      </c>
      <c r="AQ338" s="62">
        <f t="shared" si="82"/>
        <v>29.41</v>
      </c>
      <c r="AR338" s="62">
        <f t="shared" si="83"/>
        <v>29.41</v>
      </c>
      <c r="AS338" s="66">
        <v>1</v>
      </c>
      <c r="AT338" s="62" cm="1">
        <f t="array" ref="AT338">IFERROR(ROUND(IF(AL338="Continua",AO338*_xlfn.IFS(AS338=100%,1,AS338=20%,5,AS338=50%,2),IF(AL338="Batch",IF(AM338="M",30,IF(AM338="Q",15,7))*AO338)),0),"")</f>
        <v>29</v>
      </c>
      <c r="AU338" s="62">
        <f t="shared" si="84"/>
        <v>29</v>
      </c>
      <c r="AV338" s="62">
        <f t="shared" si="85"/>
        <v>29</v>
      </c>
      <c r="AW338" s="62" t="s">
        <v>819</v>
      </c>
      <c r="AX338" s="62"/>
      <c r="AY338" s="67">
        <f ca="1">IFERROR(TODAY()-VLOOKUP(H338,[4]IDEF!$A$6:$H$1602,8,FALSE),"S/D")</f>
        <v>2319</v>
      </c>
      <c r="AZ338" s="62" t="str">
        <f>IFERROR(VLOOKUP(H338,'[4]Control Producción'!$B$13:$L$406,11,FALSE),"S/C")</f>
        <v>C</v>
      </c>
      <c r="BA338" s="62" t="str">
        <f t="shared" si="86"/>
        <v>SP- 04</v>
      </c>
      <c r="BB338" s="62" t="str">
        <f>IFERROR(VLOOKUP(I338,[4]Referencias!$A$2:$Z$800,26,FALSE),"")</f>
        <v>Señal Picada</v>
      </c>
      <c r="BC338" s="62"/>
      <c r="BD338" s="125" t="str">
        <f t="shared" si="75"/>
        <v>SP-420aCY51W</v>
      </c>
    </row>
    <row r="339" spans="1:56" ht="15" customHeight="1" x14ac:dyDescent="0.25">
      <c r="A339" s="62" t="s">
        <v>601</v>
      </c>
      <c r="B339" s="63">
        <v>45261</v>
      </c>
      <c r="C339" s="62" t="s">
        <v>602</v>
      </c>
      <c r="D339" s="62" t="s">
        <v>603</v>
      </c>
      <c r="E339" s="62" t="str">
        <f>IFERROR(VLOOKUP(H339,[4]Referencias!$A$2:$F$671,6,FALSE),"")</f>
        <v>SP- 03</v>
      </c>
      <c r="F339" s="62">
        <f>IFERROR(VLOOKUP(I339,[4]Referencias!$A$2:$T$800,20,FALSE),"")</f>
        <v>222052</v>
      </c>
      <c r="G339" s="62" t="s">
        <v>604</v>
      </c>
      <c r="H339" s="62" t="s">
        <v>156</v>
      </c>
      <c r="I339" s="62" t="s">
        <v>156</v>
      </c>
      <c r="J339" s="62"/>
      <c r="K339" s="62" t="s">
        <v>605</v>
      </c>
      <c r="L339" s="62" t="str">
        <f>IFERROR(VLOOKUP(M339,[4]Referencias!$X$2:$Y$139,2,FALSE),"")</f>
        <v>Inhibidor de corrosión</v>
      </c>
      <c r="M339" s="62" t="s">
        <v>59</v>
      </c>
      <c r="N339" s="62">
        <f>IFERROR(VLOOKUP(M339,[4]Referencias!$K$2:$L$138,2,FALSE),"")</f>
        <v>1000232729</v>
      </c>
      <c r="O339" s="62">
        <f>IFERROR(VLOOKUP(I339,'[4]Control Producción'!$B$13:$L$408,4,FALSE),0)</f>
        <v>83.8</v>
      </c>
      <c r="P339" s="62">
        <f>IFERROR(VLOOKUP(I339,'[4]Control Producción'!$B$13:$L$408,5,FALSE),0)</f>
        <v>4.1900000000000004</v>
      </c>
      <c r="Q339" s="62">
        <f>IFERROR(VLOOKUP(I339,'[4]Control Producción'!$B$13:$L$408,7,FALSE),0)</f>
        <v>79.61</v>
      </c>
      <c r="R339" s="62">
        <f>IFERROR(VLOOKUP(I339,'[4]Control Producción'!$B$13:$L$408,8,FALSE),0)</f>
        <v>100</v>
      </c>
      <c r="S339" s="62">
        <f t="shared" si="78"/>
        <v>36.22</v>
      </c>
      <c r="T339" s="62">
        <v>65</v>
      </c>
      <c r="U339" s="62" t="s">
        <v>815</v>
      </c>
      <c r="V339" s="62" t="s">
        <v>821</v>
      </c>
      <c r="W339" s="62">
        <f t="shared" si="79"/>
        <v>4</v>
      </c>
      <c r="X339" s="62">
        <f>+_xlfn.IFS(BC339="p",0,AL339="Continua",'CM 4600011377 (Producto)'!$H$13,AL339="Batch",VLOOKUP(BD339,'BATCH Total'!$K$2:$M$600,3,FALSE))</f>
        <v>4</v>
      </c>
      <c r="Y339" s="62">
        <f t="shared" si="80"/>
        <v>144.88</v>
      </c>
      <c r="Z339" s="64">
        <f>+IFERROR(IF(BC339="P",0,IF(V339="continua",VLOOKUP(BD339,'KPI Aplicaciones'!$A$9:$H$177,6,FALSE),S339*X339)),0)</f>
        <v>144.88</v>
      </c>
      <c r="AA339" s="64">
        <f t="shared" si="76"/>
        <v>144.88</v>
      </c>
      <c r="AB339" s="65">
        <v>43231</v>
      </c>
      <c r="AC339" s="62" t="s">
        <v>608</v>
      </c>
      <c r="AD339" s="65">
        <v>44302</v>
      </c>
      <c r="AE339" s="62" t="s">
        <v>876</v>
      </c>
      <c r="AF339" s="62" t="s">
        <v>609</v>
      </c>
      <c r="AG339" s="62"/>
      <c r="AH339" s="62"/>
      <c r="AI339" s="62"/>
      <c r="AJ339" s="62"/>
      <c r="AK339" s="62" t="str">
        <f>IFERROR(VLOOKUP(I339,'[4]Control Producción'!$B$13:$K$406,10,FALSE),"")</f>
        <v>Cavidad Progresiva</v>
      </c>
      <c r="AL339" s="62" t="str">
        <f t="shared" si="87"/>
        <v>Batch</v>
      </c>
      <c r="AM339" s="62" t="s">
        <v>839</v>
      </c>
      <c r="AN339" s="62" t="s">
        <v>817</v>
      </c>
      <c r="AO339" s="62">
        <f>_xlfn.IFS(L339="Inhibidor de corrosión",T339*Q339/1000,L339="Inhibidor de incrustaciones",T339*Q339/1000,L339="Biocida",T339*Q339/1000,L339="Inhibidor de corrosión/incrustaciones",T339*Q339/1000,L339="Inhibidor de parafinas y asfaltenos",T339*P339/1000,L339="Inhibidor de parafinas",T339*P339/1000,L339="Inhibidor de asfaltenos",T339*P339/1000,L339="Reductor de fricción",T339*P339/1000,L339="Encapsulado",0,L339="Inhibidor de hidratos",VLOOKUP(I339,[4]Intermedia!$B$485:$E$502,4,FALSE),L339="Secuestrante de sulfhídrico",VLOOKUP(I339,[4]Intermedia!$B$485:$E$502,4,FALSE))</f>
        <v>5.1746499999999997</v>
      </c>
      <c r="AP339" s="62">
        <f t="shared" si="81"/>
        <v>36.22</v>
      </c>
      <c r="AQ339" s="62">
        <f t="shared" si="82"/>
        <v>36.22</v>
      </c>
      <c r="AR339" s="62">
        <f t="shared" si="83"/>
        <v>36.22</v>
      </c>
      <c r="AS339" s="66">
        <v>1</v>
      </c>
      <c r="AT339" s="62" cm="1">
        <f t="array" ref="AT339">IFERROR(ROUND(IF(AL339="Continua",AO339*_xlfn.IFS(AS339=100%,1,AS339=20%,5,AS339=50%,2),IF(AL339="Batch",IF(AM339="M",30,IF(AM339="Q",15,7))*AO339)),0),"")</f>
        <v>36</v>
      </c>
      <c r="AU339" s="62">
        <f t="shared" si="84"/>
        <v>36</v>
      </c>
      <c r="AV339" s="62">
        <f t="shared" si="85"/>
        <v>36</v>
      </c>
      <c r="AW339" s="62" t="s">
        <v>819</v>
      </c>
      <c r="AX339" s="62"/>
      <c r="AY339" s="67">
        <f ca="1">IFERROR(TODAY()-VLOOKUP(H339,[4]IDEF!$A$6:$H$1602,8,FALSE),"S/D")</f>
        <v>2054</v>
      </c>
      <c r="AZ339" s="62" t="str">
        <f>IFERROR(VLOOKUP(H339,'[4]Control Producción'!$B$13:$L$406,11,FALSE),"S/C")</f>
        <v>A</v>
      </c>
      <c r="BA339" s="62" t="str">
        <f t="shared" si="86"/>
        <v>SP- 03</v>
      </c>
      <c r="BB339" s="62" t="str">
        <f>IFERROR(VLOOKUP(I339,[4]Referencias!$A$2:$Z$800,26,FALSE),"")</f>
        <v>Señal Picada</v>
      </c>
      <c r="BC339" s="62"/>
      <c r="BD339" s="125" t="str">
        <f t="shared" si="75"/>
        <v>SP-70CY51W</v>
      </c>
    </row>
    <row r="340" spans="1:56" ht="15" customHeight="1" x14ac:dyDescent="0.25">
      <c r="A340" s="62" t="s">
        <v>601</v>
      </c>
      <c r="B340" s="63">
        <v>45261</v>
      </c>
      <c r="C340" s="62" t="s">
        <v>602</v>
      </c>
      <c r="D340" s="62" t="s">
        <v>603</v>
      </c>
      <c r="E340" s="62" t="str">
        <f>IFERROR(VLOOKUP(H340,[4]Referencias!$A$2:$F$671,6,FALSE),"")</f>
        <v>SP- 03</v>
      </c>
      <c r="F340" s="62">
        <f>IFERROR(VLOOKUP(I340,[4]Referencias!$A$2:$T$800,20,FALSE),"")</f>
        <v>222052</v>
      </c>
      <c r="G340" s="62" t="s">
        <v>604</v>
      </c>
      <c r="H340" s="62" t="s">
        <v>156</v>
      </c>
      <c r="I340" s="62" t="s">
        <v>156</v>
      </c>
      <c r="J340" s="62"/>
      <c r="K340" s="62" t="s">
        <v>605</v>
      </c>
      <c r="L340" s="62" t="str">
        <f>IFERROR(VLOOKUP(M340,[4]Referencias!$X$2:$Y$139,2,FALSE),"")</f>
        <v>Biocida</v>
      </c>
      <c r="M340" s="62" t="s">
        <v>68</v>
      </c>
      <c r="N340" s="62">
        <f>IFERROR(VLOOKUP(M340,[4]Referencias!$K$2:$L$138,2,FALSE),"")</f>
        <v>50600926</v>
      </c>
      <c r="O340" s="62">
        <f>IFERROR(VLOOKUP(I340,'[4]Control Producción'!$B$13:$L$408,4,FALSE),0)</f>
        <v>83.8</v>
      </c>
      <c r="P340" s="62">
        <f>IFERROR(VLOOKUP(I340,'[4]Control Producción'!$B$13:$L$408,5,FALSE),0)</f>
        <v>4.1900000000000004</v>
      </c>
      <c r="Q340" s="62">
        <f>IFERROR(VLOOKUP(I340,'[4]Control Producción'!$B$13:$L$408,7,FALSE),0)</f>
        <v>79.61</v>
      </c>
      <c r="R340" s="62">
        <f>IFERROR(VLOOKUP(I340,'[4]Control Producción'!$B$13:$L$408,8,FALSE),0)</f>
        <v>100</v>
      </c>
      <c r="S340" s="62">
        <f t="shared" si="78"/>
        <v>35.82</v>
      </c>
      <c r="T340" s="62">
        <v>30</v>
      </c>
      <c r="U340" s="62" t="s">
        <v>815</v>
      </c>
      <c r="V340" s="62" t="s">
        <v>821</v>
      </c>
      <c r="W340" s="62">
        <f t="shared" si="79"/>
        <v>2</v>
      </c>
      <c r="X340" s="62">
        <f>+_xlfn.IFS(BC340="p",0,AL340="Continua",'CM 4600011377 (Producto)'!$H$13,AL340="Batch",VLOOKUP(BD340,'BATCH Total'!$K$2:$M$600,3,FALSE))</f>
        <v>2</v>
      </c>
      <c r="Y340" s="62">
        <f t="shared" si="80"/>
        <v>71.64</v>
      </c>
      <c r="Z340" s="64">
        <f>+IFERROR(IF(BC340="P",0,IF(V340="continua",VLOOKUP(BD340,'KPI Aplicaciones'!$A$9:$H$177,6,FALSE),S340*X340)),0)</f>
        <v>71.64</v>
      </c>
      <c r="AA340" s="64">
        <f t="shared" si="76"/>
        <v>71.64</v>
      </c>
      <c r="AB340" s="65">
        <v>41806</v>
      </c>
      <c r="AC340" s="62" t="s">
        <v>608</v>
      </c>
      <c r="AD340" s="65">
        <v>44302</v>
      </c>
      <c r="AE340" s="62" t="s">
        <v>876</v>
      </c>
      <c r="AF340" s="62" t="s">
        <v>609</v>
      </c>
      <c r="AG340" s="62"/>
      <c r="AH340" s="62"/>
      <c r="AI340" s="62"/>
      <c r="AJ340" s="62"/>
      <c r="AK340" s="62" t="str">
        <f>IFERROR(VLOOKUP(I340,'[4]Control Producción'!$B$13:$K$406,10,FALSE),"")</f>
        <v>Cavidad Progresiva</v>
      </c>
      <c r="AL340" s="62" t="str">
        <f t="shared" si="87"/>
        <v>Batch</v>
      </c>
      <c r="AM340" s="62" t="s">
        <v>818</v>
      </c>
      <c r="AN340" s="62" t="s">
        <v>817</v>
      </c>
      <c r="AO340" s="62">
        <f>_xlfn.IFS(L340="Inhibidor de corrosión",T340*Q340/1000,L340="Inhibidor de incrustaciones",T340*Q340/1000,L340="Biocida",T340*Q340/1000,L340="Inhibidor de corrosión/incrustaciones",T340*Q340/1000,L340="Inhibidor de parafinas y asfaltenos",T340*P340/1000,L340="Inhibidor de parafinas",T340*P340/1000,L340="Inhibidor de asfaltenos",T340*P340/1000,L340="Reductor de fricción",T340*P340/1000,L340="Encapsulado",0,L340="Inhibidor de hidratos",VLOOKUP(I340,[4]Intermedia!$B$485:$E$502,4,FALSE),L340="Secuestrante de sulfhídrico",VLOOKUP(I340,[4]Intermedia!$B$485:$E$502,4,FALSE))</f>
        <v>2.3883000000000001</v>
      </c>
      <c r="AP340" s="62">
        <f t="shared" si="81"/>
        <v>35.82</v>
      </c>
      <c r="AQ340" s="62">
        <f t="shared" si="82"/>
        <v>35.82</v>
      </c>
      <c r="AR340" s="62">
        <f t="shared" si="83"/>
        <v>35.82</v>
      </c>
      <c r="AS340" s="66">
        <v>1</v>
      </c>
      <c r="AT340" s="62" cm="1">
        <f t="array" ref="AT340">IFERROR(ROUND(IF(AL340="Continua",AO340*_xlfn.IFS(AS340=100%,1,AS340=20%,5,AS340=50%,2),IF(AL340="Batch",IF(AM340="M",30,IF(AM340="Q",15,7))*AO340)),0),"")</f>
        <v>36</v>
      </c>
      <c r="AU340" s="62">
        <f t="shared" si="84"/>
        <v>36</v>
      </c>
      <c r="AV340" s="62">
        <f t="shared" si="85"/>
        <v>36</v>
      </c>
      <c r="AW340" s="62" t="s">
        <v>819</v>
      </c>
      <c r="AX340" s="62"/>
      <c r="AY340" s="67">
        <f ca="1">IFERROR(TODAY()-VLOOKUP(H340,[4]IDEF!$A$6:$H$1602,8,FALSE),"S/D")</f>
        <v>2054</v>
      </c>
      <c r="AZ340" s="62" t="str">
        <f>IFERROR(VLOOKUP(H340,'[4]Control Producción'!$B$13:$L$406,11,FALSE),"S/C")</f>
        <v>A</v>
      </c>
      <c r="BA340" s="62" t="str">
        <f t="shared" si="86"/>
        <v>SP- 03</v>
      </c>
      <c r="BB340" s="62" t="str">
        <f>IFERROR(VLOOKUP(I340,[4]Referencias!$A$2:$Z$800,26,FALSE),"")</f>
        <v>Señal Picada</v>
      </c>
      <c r="BC340" s="62"/>
      <c r="BD340" s="125" t="str">
        <f t="shared" si="75"/>
        <v>SP-70BX960</v>
      </c>
    </row>
    <row r="341" spans="1:56" ht="15" customHeight="1" x14ac:dyDescent="0.25">
      <c r="A341" s="62" t="s">
        <v>601</v>
      </c>
      <c r="B341" s="63">
        <v>45261</v>
      </c>
      <c r="C341" s="62" t="s">
        <v>602</v>
      </c>
      <c r="D341" s="62" t="s">
        <v>603</v>
      </c>
      <c r="E341" s="62" t="str">
        <f>IFERROR(VLOOKUP(H341,[4]Referencias!$A$2:$F$671,6,FALSE),"")</f>
        <v>SP- 04</v>
      </c>
      <c r="F341" s="62">
        <f>IFERROR(VLOOKUP(I341,[4]Referencias!$A$2:$T$800,20,FALSE),"")</f>
        <v>222052</v>
      </c>
      <c r="G341" s="62" t="s">
        <v>604</v>
      </c>
      <c r="H341" s="62" t="s">
        <v>129</v>
      </c>
      <c r="I341" s="62" t="s">
        <v>129</v>
      </c>
      <c r="J341" s="62"/>
      <c r="K341" s="62" t="s">
        <v>605</v>
      </c>
      <c r="L341" s="62" t="str">
        <f>IFERROR(VLOOKUP(M341,[4]Referencias!$X$2:$Y$139,2,FALSE),"")</f>
        <v>Biocida</v>
      </c>
      <c r="M341" s="62" t="s">
        <v>68</v>
      </c>
      <c r="N341" s="62">
        <f>IFERROR(VLOOKUP(M341,[4]Referencias!$K$2:$L$138,2,FALSE),"")</f>
        <v>50600926</v>
      </c>
      <c r="O341" s="62">
        <f>IFERROR(VLOOKUP(I341,'[4]Control Producción'!$B$13:$L$408,4,FALSE),0)</f>
        <v>108</v>
      </c>
      <c r="P341" s="62">
        <f>IFERROR(VLOOKUP(I341,'[4]Control Producción'!$B$13:$L$408,5,FALSE),0)</f>
        <v>3.78</v>
      </c>
      <c r="Q341" s="62">
        <f>IFERROR(VLOOKUP(I341,'[4]Control Producción'!$B$13:$L$408,7,FALSE),0)</f>
        <v>104.22</v>
      </c>
      <c r="R341" s="62">
        <f>IFERROR(VLOOKUP(I341,'[4]Control Producción'!$B$13:$L$408,8,FALSE),0)</f>
        <v>10</v>
      </c>
      <c r="S341" s="62">
        <f t="shared" si="78"/>
        <v>39.08</v>
      </c>
      <c r="T341" s="62">
        <v>25</v>
      </c>
      <c r="U341" s="62" t="s">
        <v>815</v>
      </c>
      <c r="V341" s="62" t="s">
        <v>821</v>
      </c>
      <c r="W341" s="62">
        <f>_xlfn.IFS(AM341="C",29,AM341="M",1,AM341="Q",2,AM341="S",4)</f>
        <v>2</v>
      </c>
      <c r="X341" s="62">
        <f>+_xlfn.IFS(BC341="p",0,AL341="Continua",'CM 4600011377 (Producto)'!$H$13,AL341="Batch",VLOOKUP(BD341,'BATCH Total'!$K$2:$M$600,3,FALSE))</f>
        <v>0</v>
      </c>
      <c r="Y341" s="62">
        <f t="shared" si="80"/>
        <v>78.16</v>
      </c>
      <c r="Z341" s="64">
        <f>+IFERROR(IF(BC341="P",0,IF(V341="continua",VLOOKUP(BD341,'KPI Aplicaciones'!$A$9:$H$177,6,FALSE),S341*X341)),0)</f>
        <v>0</v>
      </c>
      <c r="AA341" s="64">
        <f t="shared" si="76"/>
        <v>0</v>
      </c>
      <c r="AB341" s="65">
        <v>40564</v>
      </c>
      <c r="AC341" s="62" t="s">
        <v>608</v>
      </c>
      <c r="AD341" s="65">
        <v>44503</v>
      </c>
      <c r="AE341" s="62" t="s">
        <v>642</v>
      </c>
      <c r="AF341" s="62" t="s">
        <v>609</v>
      </c>
      <c r="AG341" s="62"/>
      <c r="AH341" s="62"/>
      <c r="AI341" s="62"/>
      <c r="AJ341" s="62"/>
      <c r="AK341" s="62" t="str">
        <f>IFERROR(VLOOKUP(I341,'[4]Control Producción'!$B$13:$K$406,10,FALSE),"")</f>
        <v>Cavidad Progresiva</v>
      </c>
      <c r="AL341" s="62" t="str">
        <f t="shared" si="87"/>
        <v>Batch</v>
      </c>
      <c r="AM341" s="62" t="s">
        <v>818</v>
      </c>
      <c r="AN341" s="62" t="s">
        <v>817</v>
      </c>
      <c r="AO341" s="62">
        <f>_xlfn.IFS(L341="Inhibidor de corrosión",T341*Q341/1000,L341="Inhibidor de incrustaciones",T341*Q341/1000,L341="Biocida",T341*Q341/1000,L341="Inhibidor de corrosión/incrustaciones",T341*Q341/1000,L341="Inhibidor de parafinas y asfaltenos",T341*P341/1000,L341="Inhibidor de parafinas",T341*P341/1000,L341="Inhibidor de asfaltenos",T341*P341/1000,L341="Reductor de fricción",T341*P341/1000,L341="Encapsulado",0,L341="Inhibidor de hidratos",VLOOKUP(I341,[4]Intermedia!$B$485:$E$502,4,FALSE),L341="Secuestrante de sulfhídrico",VLOOKUP(I341,[4]Intermedia!$B$485:$E$502,4,FALSE))</f>
        <v>2.6055000000000001</v>
      </c>
      <c r="AP341" s="62">
        <f t="shared" si="81"/>
        <v>39.08</v>
      </c>
      <c r="AQ341" s="62">
        <f t="shared" si="82"/>
        <v>39.08</v>
      </c>
      <c r="AR341" s="62">
        <f t="shared" si="83"/>
        <v>39.08</v>
      </c>
      <c r="AS341" s="66">
        <v>1</v>
      </c>
      <c r="AT341" s="62" cm="1">
        <f t="array" ref="AT341">IFERROR(ROUND(IF(AL341="Continua",AO341*_xlfn.IFS(AS341=100%,1,AS341=20%,5,AS341=50%,2),IF(AL341="Batch",IF(AM341="M",30,IF(AM341="Q",15,7))*AO341)),0),"")</f>
        <v>39</v>
      </c>
      <c r="AU341" s="62">
        <f t="shared" si="84"/>
        <v>39</v>
      </c>
      <c r="AV341" s="62">
        <f t="shared" si="85"/>
        <v>39</v>
      </c>
      <c r="AW341" s="62" t="s">
        <v>819</v>
      </c>
      <c r="AX341" s="62"/>
      <c r="AY341" s="67">
        <f ca="1">IFERROR(TODAY()-VLOOKUP(H341,[4]IDEF!$A$6:$H$1602,8,FALSE),"S/D")</f>
        <v>2731</v>
      </c>
      <c r="AZ341" s="62" t="str">
        <f>IFERROR(VLOOKUP(H341,'[4]Control Producción'!$B$13:$L$406,11,FALSE),"S/C")</f>
        <v>A</v>
      </c>
      <c r="BA341" s="62" t="str">
        <f t="shared" si="86"/>
        <v>SP- 04</v>
      </c>
      <c r="BB341" s="62" t="str">
        <f>IFERROR(VLOOKUP(I341,[4]Referencias!$A$2:$Z$800,26,FALSE),"")</f>
        <v>Señal Picada</v>
      </c>
      <c r="BC341" s="159" t="s">
        <v>1165</v>
      </c>
      <c r="BD341" s="125" t="str">
        <f t="shared" si="75"/>
        <v>SP-83BX960</v>
      </c>
    </row>
    <row r="342" spans="1:56" ht="15" customHeight="1" x14ac:dyDescent="0.25">
      <c r="A342" s="62" t="s">
        <v>601</v>
      </c>
      <c r="B342" s="63">
        <v>45261</v>
      </c>
      <c r="C342" s="62" t="s">
        <v>602</v>
      </c>
      <c r="D342" s="62" t="s">
        <v>603</v>
      </c>
      <c r="E342" s="62" t="str">
        <f>IFERROR(VLOOKUP(H342,[4]Referencias!$A$2:$F$671,6,FALSE),"")</f>
        <v>SP- 06</v>
      </c>
      <c r="F342" s="62">
        <f>IFERROR(VLOOKUP(I342,[4]Referencias!$A$2:$T$800,20,FALSE),"")</f>
        <v>222052</v>
      </c>
      <c r="G342" s="62" t="s">
        <v>604</v>
      </c>
      <c r="H342" s="62" t="s">
        <v>134</v>
      </c>
      <c r="I342" s="62" t="s">
        <v>134</v>
      </c>
      <c r="J342" s="62"/>
      <c r="K342" s="62" t="s">
        <v>605</v>
      </c>
      <c r="L342" s="62" t="str">
        <f>IFERROR(VLOOKUP(M342,[4]Referencias!$X$2:$Y$139,2,FALSE),"")</f>
        <v>Inhibidor de corrosión</v>
      </c>
      <c r="M342" s="62" t="s">
        <v>59</v>
      </c>
      <c r="N342" s="62">
        <f>IFERROR(VLOOKUP(M342,[4]Referencias!$K$2:$L$138,2,FALSE),"")</f>
        <v>1000232729</v>
      </c>
      <c r="O342" s="62">
        <f>IFERROR(VLOOKUP(I342,'[4]Control Producción'!$B$13:$L$408,4,FALSE),0)</f>
        <v>54</v>
      </c>
      <c r="P342" s="62">
        <f>IFERROR(VLOOKUP(I342,'[4]Control Producción'!$B$13:$L$408,5,FALSE),0)</f>
        <v>6.1020000000000003</v>
      </c>
      <c r="Q342" s="62">
        <f>IFERROR(VLOOKUP(I342,'[4]Control Producción'!$B$13:$L$408,7,FALSE),0)</f>
        <v>47.898000000000003</v>
      </c>
      <c r="R342" s="62">
        <f>IFERROR(VLOOKUP(I342,'[4]Control Producción'!$B$13:$L$408,8,FALSE),0)</f>
        <v>200</v>
      </c>
      <c r="S342" s="62">
        <f t="shared" si="78"/>
        <v>20</v>
      </c>
      <c r="T342" s="62">
        <v>38</v>
      </c>
      <c r="U342" s="62" t="s">
        <v>815</v>
      </c>
      <c r="V342" s="62" t="s">
        <v>821</v>
      </c>
      <c r="W342" s="62">
        <f t="shared" si="79"/>
        <v>4</v>
      </c>
      <c r="X342" s="62">
        <f>+_xlfn.IFS(BC342="p",0,AL342="Continua",'CM 4600011377 (Producto)'!$H$13,AL342="Batch",VLOOKUP(BD342,'BATCH Total'!$K$2:$M$600,3,FALSE))</f>
        <v>4</v>
      </c>
      <c r="Y342" s="62">
        <f t="shared" si="80"/>
        <v>80</v>
      </c>
      <c r="Z342" s="64">
        <f>+IFERROR(IF(BC342="P",0,IF(V342="continua",VLOOKUP(BD342,'KPI Aplicaciones'!$A$9:$H$177,6,FALSE),S342*X342)),0)</f>
        <v>80</v>
      </c>
      <c r="AA342" s="64">
        <f t="shared" si="76"/>
        <v>80</v>
      </c>
      <c r="AB342" s="65">
        <v>42800</v>
      </c>
      <c r="AC342" s="62" t="s">
        <v>608</v>
      </c>
      <c r="AD342" s="65">
        <v>44867</v>
      </c>
      <c r="AE342" s="62" t="s">
        <v>877</v>
      </c>
      <c r="AF342" s="62" t="s">
        <v>609</v>
      </c>
      <c r="AG342" s="62"/>
      <c r="AH342" s="62"/>
      <c r="AI342" s="62"/>
      <c r="AJ342" s="62"/>
      <c r="AK342" s="62" t="str">
        <f>IFERROR(VLOOKUP(I342,'[4]Control Producción'!$B$13:$K$406,10,FALSE),"")</f>
        <v>Cavidad Progresiva</v>
      </c>
      <c r="AL342" s="62" t="str">
        <f t="shared" si="87"/>
        <v>Batch</v>
      </c>
      <c r="AM342" s="62" t="s">
        <v>839</v>
      </c>
      <c r="AN342" s="62" t="s">
        <v>817</v>
      </c>
      <c r="AO342" s="62">
        <f>_xlfn.IFS(L342="Inhibidor de corrosión",T342*Q342/1000,L342="Inhibidor de incrustaciones",T342*Q342/1000,L342="Biocida",T342*Q342/1000,L342="Inhibidor de corrosión/incrustaciones",T342*Q342/1000,L342="Inhibidor de parafinas y asfaltenos",T342*P342/1000,L342="Inhibidor de parafinas",T342*P342/1000,L342="Inhibidor de asfaltenos",T342*P342/1000,L342="Reductor de fricción",T342*P342/1000,L342="Encapsulado",0,L342="Inhibidor de hidratos",VLOOKUP(I342,[4]Intermedia!$B$485:$E$502,4,FALSE),L342="Secuestrante de sulfhídrico",VLOOKUP(I342,[4]Intermedia!$B$485:$E$502,4,FALSE))</f>
        <v>1.8201240000000001</v>
      </c>
      <c r="AP342" s="62">
        <f t="shared" si="81"/>
        <v>12.74</v>
      </c>
      <c r="AQ342" s="62">
        <f t="shared" si="82"/>
        <v>20</v>
      </c>
      <c r="AR342" s="62">
        <f t="shared" si="83"/>
        <v>20</v>
      </c>
      <c r="AS342" s="66">
        <v>1</v>
      </c>
      <c r="AT342" s="62" cm="1">
        <f t="array" ref="AT342">IFERROR(ROUND(IF(AL342="Continua",AO342*_xlfn.IFS(AS342=100%,1,AS342=20%,5,AS342=50%,2),IF(AL342="Batch",IF(AM342="M",30,IF(AM342="Q",15,7))*AO342)),0),"")</f>
        <v>13</v>
      </c>
      <c r="AU342" s="62">
        <f t="shared" si="84"/>
        <v>20</v>
      </c>
      <c r="AV342" s="62">
        <f t="shared" si="85"/>
        <v>20</v>
      </c>
      <c r="AW342" s="62" t="s">
        <v>819</v>
      </c>
      <c r="AX342" s="62"/>
      <c r="AY342" s="67">
        <f ca="1">IFERROR(TODAY()-VLOOKUP(H342,[4]IDEF!$A$6:$H$1602,8,FALSE),"S/D")</f>
        <v>2487</v>
      </c>
      <c r="AZ342" s="62" t="str">
        <f>IFERROR(VLOOKUP(H342,'[4]Control Producción'!$B$13:$L$406,11,FALSE),"S/C")</f>
        <v>A</v>
      </c>
      <c r="BA342" s="62" t="str">
        <f t="shared" si="86"/>
        <v>SP- 06</v>
      </c>
      <c r="BB342" s="62" t="str">
        <f>IFERROR(VLOOKUP(I342,[4]Referencias!$A$2:$Z$800,26,FALSE),"")</f>
        <v>Señal Picada</v>
      </c>
      <c r="BC342" s="62"/>
      <c r="BD342" s="125" t="str">
        <f t="shared" si="75"/>
        <v>SP-122(I)[00]aCY51W</v>
      </c>
    </row>
    <row r="343" spans="1:56" ht="15" customHeight="1" x14ac:dyDescent="0.25">
      <c r="A343" s="62" t="s">
        <v>601</v>
      </c>
      <c r="B343" s="63">
        <v>45261</v>
      </c>
      <c r="C343" s="62" t="s">
        <v>602</v>
      </c>
      <c r="D343" s="62" t="s">
        <v>603</v>
      </c>
      <c r="E343" s="62" t="str">
        <f>IFERROR(VLOOKUP(H343,[4]Referencias!$A$2:$F$671,6,FALSE),"")</f>
        <v>SP- 06</v>
      </c>
      <c r="F343" s="62">
        <f>IFERROR(VLOOKUP(I343,[4]Referencias!$A$2:$T$800,20,FALSE),"")</f>
        <v>222052</v>
      </c>
      <c r="G343" s="62" t="s">
        <v>604</v>
      </c>
      <c r="H343" s="62" t="s">
        <v>211</v>
      </c>
      <c r="I343" s="62" t="s">
        <v>211</v>
      </c>
      <c r="J343" s="62"/>
      <c r="K343" s="62" t="s">
        <v>605</v>
      </c>
      <c r="L343" s="62" t="str">
        <f>IFERROR(VLOOKUP(M343,[4]Referencias!$X$2:$Y$139,2,FALSE),"")</f>
        <v>Inhibidor de corrosión</v>
      </c>
      <c r="M343" s="62" t="s">
        <v>59</v>
      </c>
      <c r="N343" s="62">
        <f>IFERROR(VLOOKUP(M343,[4]Referencias!$K$2:$L$138,2,FALSE),"")</f>
        <v>1000232729</v>
      </c>
      <c r="O343" s="62">
        <f>IFERROR(VLOOKUP(I343,'[4]Control Producción'!$B$13:$L$408,4,FALSE),0)</f>
        <v>78.5</v>
      </c>
      <c r="P343" s="62">
        <f>IFERROR(VLOOKUP(I343,'[4]Control Producción'!$B$13:$L$408,5,FALSE),0)</f>
        <v>2.512</v>
      </c>
      <c r="Q343" s="62">
        <f>IFERROR(VLOOKUP(I343,'[4]Control Producción'!$B$13:$L$408,7,FALSE),0)</f>
        <v>75.988</v>
      </c>
      <c r="R343" s="62">
        <f>IFERROR(VLOOKUP(I343,'[4]Control Producción'!$B$13:$L$408,8,FALSE),0)</f>
        <v>10</v>
      </c>
      <c r="S343" s="62">
        <f t="shared" si="78"/>
        <v>70.67</v>
      </c>
      <c r="T343" s="62">
        <v>62</v>
      </c>
      <c r="U343" s="62" t="s">
        <v>815</v>
      </c>
      <c r="V343" s="62" t="s">
        <v>821</v>
      </c>
      <c r="W343" s="62">
        <f t="shared" si="79"/>
        <v>2</v>
      </c>
      <c r="X343" s="62">
        <f>+_xlfn.IFS(BC343="p",0,AL343="Continua",'CM 4600011377 (Producto)'!$H$13,AL343="Batch",VLOOKUP(BD343,'BATCH Total'!$K$2:$M$600,3,FALSE))</f>
        <v>2</v>
      </c>
      <c r="Y343" s="62">
        <f t="shared" si="80"/>
        <v>141.34</v>
      </c>
      <c r="Z343" s="64">
        <f>+IFERROR(IF(BC343="P",0,IF(V343="continua",VLOOKUP(BD343,'KPI Aplicaciones'!$A$9:$H$177,6,FALSE),S343*X343)),0)</f>
        <v>141.34</v>
      </c>
      <c r="AA343" s="64">
        <f t="shared" si="76"/>
        <v>141.34</v>
      </c>
      <c r="AB343" s="65">
        <v>42111</v>
      </c>
      <c r="AC343" s="62" t="s">
        <v>608</v>
      </c>
      <c r="AD343" s="65">
        <v>44207</v>
      </c>
      <c r="AE343" s="62" t="s">
        <v>878</v>
      </c>
      <c r="AF343" s="62" t="s">
        <v>609</v>
      </c>
      <c r="AG343" s="62"/>
      <c r="AH343" s="62"/>
      <c r="AI343" s="62"/>
      <c r="AJ343" s="62"/>
      <c r="AK343" s="62" t="str">
        <f>IFERROR(VLOOKUP(I343,'[4]Control Producción'!$B$13:$K$406,10,FALSE),"")</f>
        <v>Bombeo Mecánico</v>
      </c>
      <c r="AL343" s="62" t="str">
        <f t="shared" si="87"/>
        <v>Batch</v>
      </c>
      <c r="AM343" s="62" t="s">
        <v>818</v>
      </c>
      <c r="AN343" s="62" t="s">
        <v>817</v>
      </c>
      <c r="AO343" s="62">
        <f>_xlfn.IFS(L343="Inhibidor de corrosión",T343*Q343/1000,L343="Inhibidor de incrustaciones",T343*Q343/1000,L343="Biocida",T343*Q343/1000,L343="Inhibidor de corrosión/incrustaciones",T343*Q343/1000,L343="Inhibidor de parafinas y asfaltenos",T343*P343/1000,L343="Inhibidor de parafinas",T343*P343/1000,L343="Inhibidor de asfaltenos",T343*P343/1000,L343="Reductor de fricción",T343*P343/1000,L343="Encapsulado",0,L343="Inhibidor de hidratos",VLOOKUP(I343,[4]Intermedia!$B$485:$E$502,4,FALSE),L343="Secuestrante de sulfhídrico",VLOOKUP(I343,[4]Intermedia!$B$485:$E$502,4,FALSE))</f>
        <v>4.7112560000000006</v>
      </c>
      <c r="AP343" s="62">
        <f t="shared" si="81"/>
        <v>70.67</v>
      </c>
      <c r="AQ343" s="62">
        <f t="shared" si="82"/>
        <v>70.67</v>
      </c>
      <c r="AR343" s="62">
        <f t="shared" si="83"/>
        <v>70.67</v>
      </c>
      <c r="AS343" s="66">
        <v>1</v>
      </c>
      <c r="AT343" s="62" cm="1">
        <f t="array" ref="AT343">IFERROR(ROUND(IF(AL343="Continua",AO343*_xlfn.IFS(AS343=100%,1,AS343=20%,5,AS343=50%,2),IF(AL343="Batch",IF(AM343="M",30,IF(AM343="Q",15,7))*AO343)),0),"")</f>
        <v>71</v>
      </c>
      <c r="AU343" s="62">
        <f t="shared" si="84"/>
        <v>71</v>
      </c>
      <c r="AV343" s="62">
        <f t="shared" si="85"/>
        <v>71</v>
      </c>
      <c r="AW343" s="62" t="s">
        <v>819</v>
      </c>
      <c r="AX343" s="62"/>
      <c r="AY343" s="67">
        <f ca="1">IFERROR(TODAY()-VLOOKUP(H343,[4]IDEF!$A$6:$H$1602,8,FALSE),"S/D")</f>
        <v>1779</v>
      </c>
      <c r="AZ343" s="62" t="str">
        <f>IFERROR(VLOOKUP(H343,'[4]Control Producción'!$B$13:$L$406,11,FALSE),"S/C")</f>
        <v>B</v>
      </c>
      <c r="BA343" s="62" t="str">
        <f t="shared" si="86"/>
        <v>SP- 06</v>
      </c>
      <c r="BB343" s="62" t="str">
        <f>IFERROR(VLOOKUP(I343,[4]Referencias!$A$2:$Z$800,26,FALSE),"")</f>
        <v>Señal Picada</v>
      </c>
      <c r="BC343" s="62"/>
      <c r="BD343" s="125" t="str">
        <f t="shared" si="75"/>
        <v>SP-167CY51W</v>
      </c>
    </row>
    <row r="344" spans="1:56" ht="15" customHeight="1" x14ac:dyDescent="0.25">
      <c r="A344" s="62" t="s">
        <v>601</v>
      </c>
      <c r="B344" s="63">
        <v>45261</v>
      </c>
      <c r="C344" s="62" t="s">
        <v>602</v>
      </c>
      <c r="D344" s="62" t="s">
        <v>603</v>
      </c>
      <c r="E344" s="62" t="str">
        <f>IFERROR(VLOOKUP(H344,[4]Referencias!$A$2:$F$671,6,FALSE),"")</f>
        <v>SP- 06</v>
      </c>
      <c r="F344" s="62">
        <f>IFERROR(VLOOKUP(I344,[4]Referencias!$A$2:$T$800,20,FALSE),"")</f>
        <v>222052</v>
      </c>
      <c r="G344" s="62" t="s">
        <v>604</v>
      </c>
      <c r="H344" s="62" t="s">
        <v>121</v>
      </c>
      <c r="I344" s="62" t="s">
        <v>121</v>
      </c>
      <c r="J344" s="62"/>
      <c r="K344" s="62" t="s">
        <v>605</v>
      </c>
      <c r="L344" s="62" t="str">
        <f>IFERROR(VLOOKUP(M344,[4]Referencias!$X$2:$Y$139,2,FALSE),"")</f>
        <v>Inhibidor de corrosión</v>
      </c>
      <c r="M344" s="62" t="s">
        <v>59</v>
      </c>
      <c r="N344" s="62">
        <f>IFERROR(VLOOKUP(M344,[4]Referencias!$K$2:$L$138,2,FALSE),"")</f>
        <v>1000232729</v>
      </c>
      <c r="O344" s="62">
        <f>IFERROR(VLOOKUP(I344,'[4]Control Producción'!$B$13:$L$408,4,FALSE),0)</f>
        <v>90</v>
      </c>
      <c r="P344" s="62">
        <f>IFERROR(VLOOKUP(I344,'[4]Control Producción'!$B$13:$L$408,5,FALSE),0)</f>
        <v>2.25</v>
      </c>
      <c r="Q344" s="62">
        <f>IFERROR(VLOOKUP(I344,'[4]Control Producción'!$B$13:$L$408,7,FALSE),0)</f>
        <v>87.75</v>
      </c>
      <c r="R344" s="62">
        <f>IFERROR(VLOOKUP(I344,'[4]Control Producción'!$B$13:$L$408,8,FALSE),0)</f>
        <v>100</v>
      </c>
      <c r="S344" s="62">
        <f t="shared" si="78"/>
        <v>59.23</v>
      </c>
      <c r="T344" s="62">
        <v>45</v>
      </c>
      <c r="U344" s="62" t="s">
        <v>815</v>
      </c>
      <c r="V344" s="62" t="s">
        <v>821</v>
      </c>
      <c r="W344" s="62">
        <f t="shared" si="79"/>
        <v>2</v>
      </c>
      <c r="X344" s="62">
        <f>+_xlfn.IFS(BC344="p",0,AL344="Continua",'CM 4600011377 (Producto)'!$H$13,AL344="Batch",VLOOKUP(BD344,'BATCH Total'!$K$2:$M$600,3,FALSE))</f>
        <v>2</v>
      </c>
      <c r="Y344" s="62">
        <f t="shared" si="80"/>
        <v>118.46</v>
      </c>
      <c r="Z344" s="64">
        <f>+IFERROR(IF(BC344="P",0,IF(V344="continua",VLOOKUP(BD344,'KPI Aplicaciones'!$A$9:$H$177,6,FALSE),S344*X344)),0)</f>
        <v>118.46</v>
      </c>
      <c r="AA344" s="64">
        <f t="shared" si="76"/>
        <v>118.46</v>
      </c>
      <c r="AB344" s="65">
        <v>42120</v>
      </c>
      <c r="AC344" s="62" t="s">
        <v>608</v>
      </c>
      <c r="AD344" s="65">
        <v>44084</v>
      </c>
      <c r="AE344" s="62" t="s">
        <v>879</v>
      </c>
      <c r="AF344" s="62" t="s">
        <v>609</v>
      </c>
      <c r="AG344" s="62"/>
      <c r="AH344" s="62"/>
      <c r="AI344" s="62"/>
      <c r="AJ344" s="62"/>
      <c r="AK344" s="62" t="str">
        <f>IFERROR(VLOOKUP(I344,'[4]Control Producción'!$B$13:$K$406,10,FALSE),"")</f>
        <v>Cavidad Progresiva</v>
      </c>
      <c r="AL344" s="62" t="str">
        <f t="shared" si="87"/>
        <v>Batch</v>
      </c>
      <c r="AM344" s="62" t="s">
        <v>818</v>
      </c>
      <c r="AN344" s="62" t="s">
        <v>817</v>
      </c>
      <c r="AO344" s="62">
        <f>_xlfn.IFS(L344="Inhibidor de corrosión",T344*Q344/1000,L344="Inhibidor de incrustaciones",T344*Q344/1000,L344="Biocida",T344*Q344/1000,L344="Inhibidor de corrosión/incrustaciones",T344*Q344/1000,L344="Inhibidor de parafinas y asfaltenos",T344*P344/1000,L344="Inhibidor de parafinas",T344*P344/1000,L344="Inhibidor de asfaltenos",T344*P344/1000,L344="Reductor de fricción",T344*P344/1000,L344="Encapsulado",0,L344="Inhibidor de hidratos",VLOOKUP(I344,[4]Intermedia!$B$485:$E$502,4,FALSE),L344="Secuestrante de sulfhídrico",VLOOKUP(I344,[4]Intermedia!$B$485:$E$502,4,FALSE))</f>
        <v>3.94875</v>
      </c>
      <c r="AP344" s="62">
        <f t="shared" si="81"/>
        <v>59.23</v>
      </c>
      <c r="AQ344" s="62">
        <f t="shared" si="82"/>
        <v>59.23</v>
      </c>
      <c r="AR344" s="62">
        <f t="shared" si="83"/>
        <v>59.23</v>
      </c>
      <c r="AS344" s="66">
        <v>1</v>
      </c>
      <c r="AT344" s="62" cm="1">
        <f t="array" ref="AT344">IFERROR(ROUND(IF(AL344="Continua",AO344*_xlfn.IFS(AS344=100%,1,AS344=20%,5,AS344=50%,2),IF(AL344="Batch",IF(AM344="M",30,IF(AM344="Q",15,7))*AO344)),0),"")</f>
        <v>59</v>
      </c>
      <c r="AU344" s="62">
        <f t="shared" si="84"/>
        <v>59</v>
      </c>
      <c r="AV344" s="62">
        <f t="shared" si="85"/>
        <v>59</v>
      </c>
      <c r="AW344" s="62" t="s">
        <v>819</v>
      </c>
      <c r="AX344" s="62"/>
      <c r="AY344" s="67">
        <f ca="1">IFERROR(TODAY()-VLOOKUP(H344,[4]IDEF!$A$6:$H$1602,8,FALSE),"S/D")</f>
        <v>1570</v>
      </c>
      <c r="AZ344" s="62" t="str">
        <f>IFERROR(VLOOKUP(H344,'[4]Control Producción'!$B$13:$L$406,11,FALSE),"S/C")</f>
        <v>A</v>
      </c>
      <c r="BA344" s="62" t="str">
        <f t="shared" si="86"/>
        <v>SP- 06</v>
      </c>
      <c r="BB344" s="62" t="str">
        <f>IFERROR(VLOOKUP(I344,[4]Referencias!$A$2:$Z$800,26,FALSE),"")</f>
        <v>Señal Picada</v>
      </c>
      <c r="BC344" s="62"/>
      <c r="BD344" s="125" t="str">
        <f t="shared" si="75"/>
        <v>SP-267CY51W</v>
      </c>
    </row>
    <row r="345" spans="1:56" ht="15" customHeight="1" x14ac:dyDescent="0.25">
      <c r="A345" s="62" t="s">
        <v>601</v>
      </c>
      <c r="B345" s="63">
        <v>45261</v>
      </c>
      <c r="C345" s="62" t="s">
        <v>602</v>
      </c>
      <c r="D345" s="62" t="s">
        <v>603</v>
      </c>
      <c r="E345" s="62" t="str">
        <f>IFERROR(VLOOKUP(H345,[4]Referencias!$A$2:$F$671,6,FALSE),"")</f>
        <v>SP- 06</v>
      </c>
      <c r="F345" s="62">
        <f>IFERROR(VLOOKUP(I345,[4]Referencias!$A$2:$T$800,20,FALSE),"")</f>
        <v>222052</v>
      </c>
      <c r="G345" s="62" t="s">
        <v>604</v>
      </c>
      <c r="H345" s="62" t="s">
        <v>99</v>
      </c>
      <c r="I345" s="62" t="s">
        <v>99</v>
      </c>
      <c r="J345" s="62"/>
      <c r="K345" s="62" t="s">
        <v>605</v>
      </c>
      <c r="L345" s="62" t="str">
        <f>IFERROR(VLOOKUP(M345,[4]Referencias!$X$2:$Y$139,2,FALSE),"")</f>
        <v>Inhibidor de corrosión</v>
      </c>
      <c r="M345" s="62" t="s">
        <v>59</v>
      </c>
      <c r="N345" s="62">
        <f>IFERROR(VLOOKUP(M345,[4]Referencias!$K$2:$L$138,2,FALSE),"")</f>
        <v>1000232729</v>
      </c>
      <c r="O345" s="62">
        <f>IFERROR(VLOOKUP(I345,'[4]Control Producción'!$B$13:$L$408,4,FALSE),0)</f>
        <v>29</v>
      </c>
      <c r="P345" s="62">
        <f>IFERROR(VLOOKUP(I345,'[4]Control Producción'!$B$13:$L$408,5,FALSE),0)</f>
        <v>4.3499999999999996</v>
      </c>
      <c r="Q345" s="62">
        <f>IFERROR(VLOOKUP(I345,'[4]Control Producción'!$B$13:$L$408,7,FALSE),0)</f>
        <v>24.65</v>
      </c>
      <c r="R345" s="62">
        <f>IFERROR(VLOOKUP(I345,'[4]Control Producción'!$B$13:$L$408,8,FALSE),0)</f>
        <v>200</v>
      </c>
      <c r="S345" s="62">
        <f t="shared" si="78"/>
        <v>20</v>
      </c>
      <c r="T345" s="62">
        <v>38</v>
      </c>
      <c r="U345" s="62" t="s">
        <v>815</v>
      </c>
      <c r="V345" s="62" t="s">
        <v>821</v>
      </c>
      <c r="W345" s="62">
        <f t="shared" si="79"/>
        <v>2</v>
      </c>
      <c r="X345" s="62">
        <f>+_xlfn.IFS(BC345="p",0,AL345="Continua",'CM 4600011377 (Producto)'!$H$13,AL345="Batch",VLOOKUP(BD345,'BATCH Total'!$K$2:$M$600,3,FALSE))</f>
        <v>2</v>
      </c>
      <c r="Y345" s="62">
        <f t="shared" si="80"/>
        <v>40</v>
      </c>
      <c r="Z345" s="64">
        <f>+IFERROR(IF(BC345="P",0,IF(V345="continua",VLOOKUP(BD345,'KPI Aplicaciones'!$A$9:$H$177,6,FALSE),S345*X345)),0)</f>
        <v>40</v>
      </c>
      <c r="AA345" s="64">
        <f t="shared" si="76"/>
        <v>40</v>
      </c>
      <c r="AB345" s="65">
        <v>42866</v>
      </c>
      <c r="AC345" s="62" t="s">
        <v>608</v>
      </c>
      <c r="AD345" s="65">
        <v>42965</v>
      </c>
      <c r="AE345" s="68" t="s">
        <v>880</v>
      </c>
      <c r="AF345" s="62" t="s">
        <v>609</v>
      </c>
      <c r="AG345" s="62"/>
      <c r="AH345" s="62"/>
      <c r="AI345" s="62"/>
      <c r="AJ345" s="62"/>
      <c r="AK345" s="62" t="str">
        <f>IFERROR(VLOOKUP(I345,'[4]Control Producción'!$B$13:$K$406,10,FALSE),"")</f>
        <v>Cavidad Progresiva</v>
      </c>
      <c r="AL345" s="62" t="str">
        <f t="shared" si="87"/>
        <v>Batch</v>
      </c>
      <c r="AM345" s="62" t="s">
        <v>818</v>
      </c>
      <c r="AN345" s="62" t="s">
        <v>817</v>
      </c>
      <c r="AO345" s="62">
        <f>_xlfn.IFS(L345="Inhibidor de corrosión",T345*Q345/1000,L345="Inhibidor de incrustaciones",T345*Q345/1000,L345="Biocida",T345*Q345/1000,L345="Inhibidor de corrosión/incrustaciones",T345*Q345/1000,L345="Inhibidor de parafinas y asfaltenos",T345*P345/1000,L345="Inhibidor de parafinas",T345*P345/1000,L345="Inhibidor de asfaltenos",T345*P345/1000,L345="Reductor de fricción",T345*P345/1000,L345="Encapsulado",0,L345="Inhibidor de hidratos",VLOOKUP(I345,[4]Intermedia!$B$485:$E$502,4,FALSE),L345="Secuestrante de sulfhídrico",VLOOKUP(I345,[4]Intermedia!$B$485:$E$502,4,FALSE))</f>
        <v>0.93669999999999998</v>
      </c>
      <c r="AP345" s="62">
        <f t="shared" si="81"/>
        <v>14.05</v>
      </c>
      <c r="AQ345" s="62">
        <f t="shared" si="82"/>
        <v>20</v>
      </c>
      <c r="AR345" s="62">
        <f t="shared" si="83"/>
        <v>20</v>
      </c>
      <c r="AS345" s="66">
        <v>1</v>
      </c>
      <c r="AT345" s="62" cm="1">
        <f t="array" ref="AT345">IFERROR(ROUND(IF(AL345="Continua",AO345*_xlfn.IFS(AS345=100%,1,AS345=20%,5,AS345=50%,2),IF(AL345="Batch",IF(AM345="M",30,IF(AM345="Q",15,7))*AO345)),0),"")</f>
        <v>14</v>
      </c>
      <c r="AU345" s="62">
        <f t="shared" si="84"/>
        <v>20</v>
      </c>
      <c r="AV345" s="62">
        <f t="shared" si="85"/>
        <v>20</v>
      </c>
      <c r="AW345" s="62" t="s">
        <v>819</v>
      </c>
      <c r="AX345" s="62"/>
      <c r="AY345" s="67">
        <f ca="1">IFERROR(TODAY()-VLOOKUP(H345,[4]IDEF!$A$6:$H$1602,8,FALSE),"S/D")</f>
        <v>2418</v>
      </c>
      <c r="AZ345" s="62" t="str">
        <f>IFERROR(VLOOKUP(H345,'[4]Control Producción'!$B$13:$L$406,11,FALSE),"S/C")</f>
        <v>A</v>
      </c>
      <c r="BA345" s="62" t="str">
        <f t="shared" si="86"/>
        <v>SP- 06</v>
      </c>
      <c r="BB345" s="62" t="str">
        <f>IFERROR(VLOOKUP(I345,[4]Referencias!$A$2:$Z$800,26,FALSE),"")</f>
        <v>Señal Picada</v>
      </c>
      <c r="BC345" s="62"/>
      <c r="BD345" s="125" t="str">
        <f t="shared" si="75"/>
        <v>SP-286aCY51W</v>
      </c>
    </row>
    <row r="346" spans="1:56" ht="15" customHeight="1" x14ac:dyDescent="0.25">
      <c r="A346" s="62" t="s">
        <v>601</v>
      </c>
      <c r="B346" s="63">
        <v>45261</v>
      </c>
      <c r="C346" s="62" t="s">
        <v>602</v>
      </c>
      <c r="D346" s="62" t="s">
        <v>603</v>
      </c>
      <c r="E346" s="62" t="str">
        <f>IFERROR(VLOOKUP(H346,[4]Referencias!$A$2:$F$671,6,FALSE),"")</f>
        <v>SP- 06</v>
      </c>
      <c r="F346" s="62">
        <f>IFERROR(VLOOKUP(I346,[4]Referencias!$A$2:$T$800,20,FALSE),"")</f>
        <v>222052</v>
      </c>
      <c r="G346" s="62" t="s">
        <v>604</v>
      </c>
      <c r="H346" s="62" t="s">
        <v>199</v>
      </c>
      <c r="I346" s="62" t="s">
        <v>199</v>
      </c>
      <c r="J346" s="62"/>
      <c r="K346" s="62" t="s">
        <v>605</v>
      </c>
      <c r="L346" s="62" t="str">
        <f>IFERROR(VLOOKUP(M346,[4]Referencias!$X$2:$Y$139,2,FALSE),"")</f>
        <v>Inhibidor de corrosión</v>
      </c>
      <c r="M346" s="62" t="s">
        <v>59</v>
      </c>
      <c r="N346" s="62">
        <f>IFERROR(VLOOKUP(M346,[4]Referencias!$K$2:$L$138,2,FALSE),"")</f>
        <v>1000232729</v>
      </c>
      <c r="O346" s="62">
        <f>IFERROR(VLOOKUP(I346,'[4]Control Producción'!$B$13:$L$408,4,FALSE),0)</f>
        <v>88.4</v>
      </c>
      <c r="P346" s="62">
        <f>IFERROR(VLOOKUP(I346,'[4]Control Producción'!$B$13:$L$408,5,FALSE),0)</f>
        <v>2.4750000000000001</v>
      </c>
      <c r="Q346" s="62">
        <f>IFERROR(VLOOKUP(I346,'[4]Control Producción'!$B$13:$L$408,7,FALSE),0)</f>
        <v>85.924999999999997</v>
      </c>
      <c r="R346" s="62">
        <f>IFERROR(VLOOKUP(I346,'[4]Control Producción'!$B$13:$L$408,8,FALSE),0)</f>
        <v>150</v>
      </c>
      <c r="S346" s="62">
        <f t="shared" si="78"/>
        <v>38.67</v>
      </c>
      <c r="T346" s="62">
        <v>30</v>
      </c>
      <c r="U346" s="62" t="s">
        <v>815</v>
      </c>
      <c r="V346" s="62" t="s">
        <v>821</v>
      </c>
      <c r="W346" s="62">
        <f t="shared" si="79"/>
        <v>2</v>
      </c>
      <c r="X346" s="62">
        <f>+_xlfn.IFS(BC346="p",0,AL346="Continua",'CM 4600011377 (Producto)'!$H$13,AL346="Batch",VLOOKUP(BD346,'BATCH Total'!$K$2:$M$600,3,FALSE))</f>
        <v>2</v>
      </c>
      <c r="Y346" s="62">
        <f t="shared" si="80"/>
        <v>77.34</v>
      </c>
      <c r="Z346" s="64">
        <f>+IFERROR(IF(BC346="P",0,IF(V346="continua",VLOOKUP(BD346,'KPI Aplicaciones'!$A$9:$H$177,6,FALSE),S346*X346)),0)</f>
        <v>77.34</v>
      </c>
      <c r="AA346" s="64">
        <f t="shared" si="76"/>
        <v>77.34</v>
      </c>
      <c r="AB346" s="65">
        <v>40756</v>
      </c>
      <c r="AC346" s="62" t="s">
        <v>608</v>
      </c>
      <c r="AD346" s="65">
        <v>44012</v>
      </c>
      <c r="AE346" s="62" t="s">
        <v>613</v>
      </c>
      <c r="AF346" s="62" t="s">
        <v>609</v>
      </c>
      <c r="AG346" s="62"/>
      <c r="AH346" s="62"/>
      <c r="AI346" s="62"/>
      <c r="AJ346" s="62"/>
      <c r="AK346" s="62" t="str">
        <f>IFERROR(VLOOKUP(I346,'[4]Control Producción'!$B$13:$K$406,10,FALSE),"")</f>
        <v>Cavidad Progresiva</v>
      </c>
      <c r="AL346" s="62" t="str">
        <f t="shared" si="87"/>
        <v>Batch</v>
      </c>
      <c r="AM346" s="62" t="s">
        <v>818</v>
      </c>
      <c r="AN346" s="62" t="s">
        <v>817</v>
      </c>
      <c r="AO346" s="62">
        <f>_xlfn.IFS(L346="Inhibidor de corrosión",T346*Q346/1000,L346="Inhibidor de incrustaciones",T346*Q346/1000,L346="Biocida",T346*Q346/1000,L346="Inhibidor de corrosión/incrustaciones",T346*Q346/1000,L346="Inhibidor de parafinas y asfaltenos",T346*P346/1000,L346="Inhibidor de parafinas",T346*P346/1000,L346="Inhibidor de asfaltenos",T346*P346/1000,L346="Reductor de fricción",T346*P346/1000,L346="Encapsulado",0,L346="Inhibidor de hidratos",VLOOKUP(I346,[4]Intermedia!$B$485:$E$502,4,FALSE),L346="Secuestrante de sulfhídrico",VLOOKUP(I346,[4]Intermedia!$B$485:$E$502,4,FALSE))</f>
        <v>2.57775</v>
      </c>
      <c r="AP346" s="62">
        <f t="shared" si="81"/>
        <v>38.67</v>
      </c>
      <c r="AQ346" s="62">
        <f t="shared" si="82"/>
        <v>38.67</v>
      </c>
      <c r="AR346" s="62">
        <f t="shared" si="83"/>
        <v>38.67</v>
      </c>
      <c r="AS346" s="66">
        <v>1</v>
      </c>
      <c r="AT346" s="62" cm="1">
        <f t="array" ref="AT346">IFERROR(ROUND(IF(AL346="Continua",AO346*_xlfn.IFS(AS346=100%,1,AS346=20%,5,AS346=50%,2),IF(AL346="Batch",IF(AM346="M",30,IF(AM346="Q",15,7))*AO346)),0),"")</f>
        <v>39</v>
      </c>
      <c r="AU346" s="62">
        <f t="shared" si="84"/>
        <v>39</v>
      </c>
      <c r="AV346" s="62">
        <f t="shared" si="85"/>
        <v>39</v>
      </c>
      <c r="AW346" s="62" t="s">
        <v>819</v>
      </c>
      <c r="AX346" s="62"/>
      <c r="AY346" s="67">
        <f ca="1">IFERROR(TODAY()-VLOOKUP(H346,[4]IDEF!$A$6:$H$1602,8,FALSE),"S/D")</f>
        <v>2113</v>
      </c>
      <c r="AZ346" s="62" t="str">
        <f>IFERROR(VLOOKUP(H346,'[4]Control Producción'!$B$13:$L$406,11,FALSE),"S/C")</f>
        <v>A</v>
      </c>
      <c r="BA346" s="62" t="str">
        <f t="shared" si="86"/>
        <v>SP- 06</v>
      </c>
      <c r="BB346" s="62" t="str">
        <f>IFERROR(VLOOKUP(I346,[4]Referencias!$A$2:$Z$800,26,FALSE),"")</f>
        <v>Señal Picada</v>
      </c>
      <c r="BC346" s="62"/>
      <c r="BD346" s="125" t="str">
        <f t="shared" si="75"/>
        <v>SP-297aCY51W</v>
      </c>
    </row>
    <row r="347" spans="1:56" ht="15" customHeight="1" x14ac:dyDescent="0.25">
      <c r="A347" s="62" t="s">
        <v>601</v>
      </c>
      <c r="B347" s="63">
        <v>45261</v>
      </c>
      <c r="C347" s="62" t="s">
        <v>602</v>
      </c>
      <c r="D347" s="62" t="s">
        <v>603</v>
      </c>
      <c r="E347" s="62" t="str">
        <f>IFERROR(VLOOKUP(H347,[4]Referencias!$A$2:$F$671,6,FALSE),"")</f>
        <v>SP- 06</v>
      </c>
      <c r="F347" s="62">
        <f>IFERROR(VLOOKUP(I347,[4]Referencias!$A$2:$T$800,20,FALSE),"")</f>
        <v>222052</v>
      </c>
      <c r="G347" s="62" t="s">
        <v>604</v>
      </c>
      <c r="H347" s="62" t="s">
        <v>100</v>
      </c>
      <c r="I347" s="62" t="s">
        <v>100</v>
      </c>
      <c r="J347" s="62"/>
      <c r="K347" s="62" t="s">
        <v>605</v>
      </c>
      <c r="L347" s="62" t="str">
        <f>IFERROR(VLOOKUP(M347,[4]Referencias!$X$2:$Y$139,2,FALSE),"")</f>
        <v>Inhibidor de corrosión</v>
      </c>
      <c r="M347" s="62" t="s">
        <v>59</v>
      </c>
      <c r="N347" s="62">
        <f>IFERROR(VLOOKUP(M347,[4]Referencias!$K$2:$L$138,2,FALSE),"")</f>
        <v>1000232729</v>
      </c>
      <c r="O347" s="62">
        <f>IFERROR(VLOOKUP(I347,'[4]Control Producción'!$B$13:$L$408,4,FALSE),0)</f>
        <v>19.100000000000001</v>
      </c>
      <c r="P347" s="62">
        <f>IFERROR(VLOOKUP(I347,'[4]Control Producción'!$B$13:$L$408,5,FALSE),0)</f>
        <v>0.191</v>
      </c>
      <c r="Q347" s="62">
        <f>IFERROR(VLOOKUP(I347,'[4]Control Producción'!$B$13:$L$408,7,FALSE),0)</f>
        <v>18.908999999999999</v>
      </c>
      <c r="R347" s="62">
        <f>IFERROR(VLOOKUP(I347,'[4]Control Producción'!$B$13:$L$408,8,FALSE),0)</f>
        <v>100</v>
      </c>
      <c r="S347" s="62">
        <f t="shared" si="78"/>
        <v>22.69</v>
      </c>
      <c r="T347" s="62">
        <v>40</v>
      </c>
      <c r="U347" s="62" t="s">
        <v>815</v>
      </c>
      <c r="V347" s="62" t="s">
        <v>821</v>
      </c>
      <c r="W347" s="62">
        <f t="shared" si="79"/>
        <v>1</v>
      </c>
      <c r="X347" s="62">
        <f>+_xlfn.IFS(BC347="p",0,AL347="Continua",'CM 4600011377 (Producto)'!$H$13,AL347="Batch",VLOOKUP(BD347,'BATCH Total'!$K$2:$M$600,3,FALSE))</f>
        <v>1</v>
      </c>
      <c r="Y347" s="62">
        <f t="shared" si="80"/>
        <v>22.69</v>
      </c>
      <c r="Z347" s="64">
        <f>+IFERROR(IF(BC347="P",0,IF(V347="continua",VLOOKUP(BD347,'KPI Aplicaciones'!$A$9:$H$177,6,FALSE),S347*X347)),0)</f>
        <v>22.69</v>
      </c>
      <c r="AA347" s="64">
        <f t="shared" si="76"/>
        <v>22.69</v>
      </c>
      <c r="AB347" s="65">
        <v>43131</v>
      </c>
      <c r="AC347" s="62" t="s">
        <v>608</v>
      </c>
      <c r="AD347" s="65">
        <v>44818</v>
      </c>
      <c r="AE347" s="62" t="s">
        <v>881</v>
      </c>
      <c r="AF347" s="62"/>
      <c r="AG347" s="62"/>
      <c r="AH347" s="62"/>
      <c r="AI347" s="62"/>
      <c r="AJ347" s="62"/>
      <c r="AK347" s="62" t="str">
        <f>IFERROR(VLOOKUP(I347,'[4]Control Producción'!$B$13:$K$406,10,FALSE),"")</f>
        <v>Cavidad Progresiva</v>
      </c>
      <c r="AL347" s="62" t="str">
        <f t="shared" si="87"/>
        <v>Batch</v>
      </c>
      <c r="AM347" s="62" t="s">
        <v>827</v>
      </c>
      <c r="AN347" s="62" t="s">
        <v>829</v>
      </c>
      <c r="AO347" s="62">
        <f>_xlfn.IFS(L347="Inhibidor de corrosión",T347*Q347/1000,L347="Inhibidor de incrustaciones",T347*Q347/1000,L347="Biocida",T347*Q347/1000,L347="Inhibidor de corrosión/incrustaciones",T347*Q347/1000,L347="Inhibidor de parafinas y asfaltenos",T347*P347/1000,L347="Inhibidor de parafinas",T347*P347/1000,L347="Inhibidor de asfaltenos",T347*P347/1000,L347="Reductor de fricción",T347*P347/1000,L347="Encapsulado",0,L347="Inhibidor de hidratos",VLOOKUP(I347,[4]Intermedia!$B$485:$E$502,4,FALSE),L347="Secuestrante de sulfhídrico",VLOOKUP(I347,[4]Intermedia!$B$485:$E$502,4,FALSE))</f>
        <v>0.75635999999999992</v>
      </c>
      <c r="AP347" s="62">
        <f t="shared" si="81"/>
        <v>22.69</v>
      </c>
      <c r="AQ347" s="62">
        <f t="shared" si="82"/>
        <v>22.69</v>
      </c>
      <c r="AR347" s="62">
        <f t="shared" si="83"/>
        <v>22.69</v>
      </c>
      <c r="AS347" s="66">
        <v>1</v>
      </c>
      <c r="AT347" s="62" cm="1">
        <f t="array" ref="AT347">IFERROR(ROUND(IF(AL347="Continua",AO347*_xlfn.IFS(AS347=100%,1,AS347=20%,5,AS347=50%,2),IF(AL347="Batch",IF(AM347="M",30,IF(AM347="Q",15,7))*AO347)),0),"")</f>
        <v>23</v>
      </c>
      <c r="AU347" s="62">
        <f t="shared" si="84"/>
        <v>23</v>
      </c>
      <c r="AV347" s="62">
        <f t="shared" si="85"/>
        <v>23</v>
      </c>
      <c r="AW347" s="62" t="s">
        <v>819</v>
      </c>
      <c r="AX347" s="62"/>
      <c r="AY347" s="67">
        <f ca="1">IFERROR(TODAY()-VLOOKUP(H347,[4]IDEF!$A$6:$H$1602,8,FALSE),"S/D")</f>
        <v>2163</v>
      </c>
      <c r="AZ347" s="62" t="str">
        <f>IFERROR(VLOOKUP(H347,'[4]Control Producción'!$B$13:$L$406,11,FALSE),"S/C")</f>
        <v>A</v>
      </c>
      <c r="BA347" s="62" t="str">
        <f t="shared" si="86"/>
        <v>SP- 06</v>
      </c>
      <c r="BB347" s="62" t="str">
        <f>IFERROR(VLOOKUP(I347,[4]Referencias!$A$2:$Z$800,26,FALSE),"")</f>
        <v>Señal Picada</v>
      </c>
      <c r="BC347" s="62"/>
      <c r="BD347" s="125" t="str">
        <f t="shared" si="75"/>
        <v>SP-303aCY51W</v>
      </c>
    </row>
    <row r="348" spans="1:56" ht="15" customHeight="1" x14ac:dyDescent="0.25">
      <c r="A348" s="62" t="s">
        <v>601</v>
      </c>
      <c r="B348" s="63">
        <v>45261</v>
      </c>
      <c r="C348" s="62" t="s">
        <v>602</v>
      </c>
      <c r="D348" s="62" t="s">
        <v>603</v>
      </c>
      <c r="E348" s="62" t="str">
        <f>IFERROR(VLOOKUP(H348,[4]Referencias!$A$2:$F$671,6,FALSE),"")</f>
        <v>SP- 06</v>
      </c>
      <c r="F348" s="62">
        <f>IFERROR(VLOOKUP(I348,[4]Referencias!$A$2:$T$800,20,FALSE),"")</f>
        <v>222052</v>
      </c>
      <c r="G348" s="62" t="s">
        <v>604</v>
      </c>
      <c r="H348" s="62" t="s">
        <v>101</v>
      </c>
      <c r="I348" s="62" t="s">
        <v>101</v>
      </c>
      <c r="J348" s="62"/>
      <c r="K348" s="62" t="s">
        <v>605</v>
      </c>
      <c r="L348" s="62" t="str">
        <f>IFERROR(VLOOKUP(M348,[4]Referencias!$X$2:$Y$139,2,FALSE),"")</f>
        <v>Inhibidor de corrosión</v>
      </c>
      <c r="M348" s="62" t="s">
        <v>59</v>
      </c>
      <c r="N348" s="62">
        <f>IFERROR(VLOOKUP(M348,[4]Referencias!$K$2:$L$138,2,FALSE),"")</f>
        <v>1000232729</v>
      </c>
      <c r="O348" s="62">
        <f>IFERROR(VLOOKUP(I348,'[4]Control Producción'!$B$13:$L$408,4,FALSE),0)</f>
        <v>25.2</v>
      </c>
      <c r="P348" s="62">
        <f>IFERROR(VLOOKUP(I348,'[4]Control Producción'!$B$13:$L$408,5,FALSE),0)</f>
        <v>1.462</v>
      </c>
      <c r="Q348" s="62">
        <f>IFERROR(VLOOKUP(I348,'[4]Control Producción'!$B$13:$L$408,7,FALSE),0)</f>
        <v>23.738</v>
      </c>
      <c r="R348" s="62">
        <f>IFERROR(VLOOKUP(I348,'[4]Control Producción'!$B$13:$L$408,8,FALSE),0)</f>
        <v>100</v>
      </c>
      <c r="S348" s="62">
        <f t="shared" si="78"/>
        <v>24.92</v>
      </c>
      <c r="T348" s="62">
        <v>70</v>
      </c>
      <c r="U348" s="62" t="s">
        <v>815</v>
      </c>
      <c r="V348" s="62" t="s">
        <v>821</v>
      </c>
      <c r="W348" s="62">
        <f t="shared" si="79"/>
        <v>2</v>
      </c>
      <c r="X348" s="62">
        <f>+_xlfn.IFS(BC348="p",0,AL348="Continua",'CM 4600011377 (Producto)'!$H$13,AL348="Batch",VLOOKUP(BD348,'BATCH Total'!$K$2:$M$600,3,FALSE))</f>
        <v>2</v>
      </c>
      <c r="Y348" s="62">
        <f t="shared" si="80"/>
        <v>49.84</v>
      </c>
      <c r="Z348" s="64">
        <f>+IFERROR(IF(BC348="P",0,IF(V348="continua",VLOOKUP(BD348,'KPI Aplicaciones'!$A$9:$H$177,6,FALSE),S348*X348)),0)</f>
        <v>49.84</v>
      </c>
      <c r="AA348" s="64">
        <f t="shared" si="76"/>
        <v>49.84</v>
      </c>
      <c r="AB348" s="65">
        <v>42476</v>
      </c>
      <c r="AC348" s="62" t="s">
        <v>608</v>
      </c>
      <c r="AD348" s="65">
        <v>44705</v>
      </c>
      <c r="AE348" s="62" t="s">
        <v>882</v>
      </c>
      <c r="AF348" s="62"/>
      <c r="AG348" s="62"/>
      <c r="AH348" s="62"/>
      <c r="AI348" s="62"/>
      <c r="AJ348" s="62"/>
      <c r="AK348" s="62" t="str">
        <f>IFERROR(VLOOKUP(I348,'[4]Control Producción'!$B$13:$K$406,10,FALSE),"")</f>
        <v>Bombeo Mecánico</v>
      </c>
      <c r="AL348" s="62" t="str">
        <f t="shared" si="87"/>
        <v>Batch</v>
      </c>
      <c r="AM348" s="62" t="s">
        <v>818</v>
      </c>
      <c r="AN348" s="62" t="s">
        <v>817</v>
      </c>
      <c r="AO348" s="62">
        <f>_xlfn.IFS(L348="Inhibidor de corrosión",T348*Q348/1000,L348="Inhibidor de incrustaciones",T348*Q348/1000,L348="Biocida",T348*Q348/1000,L348="Inhibidor de corrosión/incrustaciones",T348*Q348/1000,L348="Inhibidor de parafinas y asfaltenos",T348*P348/1000,L348="Inhibidor de parafinas",T348*P348/1000,L348="Inhibidor de asfaltenos",T348*P348/1000,L348="Reductor de fricción",T348*P348/1000,L348="Encapsulado",0,L348="Inhibidor de hidratos",VLOOKUP(I348,[4]Intermedia!$B$485:$E$502,4,FALSE),L348="Secuestrante de sulfhídrico",VLOOKUP(I348,[4]Intermedia!$B$485:$E$502,4,FALSE))</f>
        <v>1.6616599999999999</v>
      </c>
      <c r="AP348" s="62">
        <f t="shared" si="81"/>
        <v>24.92</v>
      </c>
      <c r="AQ348" s="62">
        <f t="shared" si="82"/>
        <v>24.92</v>
      </c>
      <c r="AR348" s="62">
        <f t="shared" si="83"/>
        <v>24.92</v>
      </c>
      <c r="AS348" s="66">
        <v>1</v>
      </c>
      <c r="AT348" s="62" cm="1">
        <f t="array" ref="AT348">IFERROR(ROUND(IF(AL348="Continua",AO348*_xlfn.IFS(AS348=100%,1,AS348=20%,5,AS348=50%,2),IF(AL348="Batch",IF(AM348="M",30,IF(AM348="Q",15,7))*AO348)),0),"")</f>
        <v>25</v>
      </c>
      <c r="AU348" s="62">
        <f t="shared" si="84"/>
        <v>25</v>
      </c>
      <c r="AV348" s="62">
        <f t="shared" si="85"/>
        <v>25</v>
      </c>
      <c r="AW348" s="62" t="s">
        <v>819</v>
      </c>
      <c r="AX348" s="62"/>
      <c r="AY348" s="67">
        <f ca="1">IFERROR(TODAY()-VLOOKUP(H348,[4]IDEF!$A$6:$H$1602,8,FALSE),"S/D")</f>
        <v>2174</v>
      </c>
      <c r="AZ348" s="62" t="str">
        <f>IFERROR(VLOOKUP(H348,'[4]Control Producción'!$B$13:$L$406,11,FALSE),"S/C")</f>
        <v>C</v>
      </c>
      <c r="BA348" s="62" t="str">
        <f t="shared" si="86"/>
        <v>SP- 06</v>
      </c>
      <c r="BB348" s="62" t="str">
        <f>IFERROR(VLOOKUP(I348,[4]Referencias!$A$2:$Z$800,26,FALSE),"")</f>
        <v>Señal Picada</v>
      </c>
      <c r="BC348" s="62"/>
      <c r="BD348" s="125" t="str">
        <f t="shared" si="75"/>
        <v>SP-305aCY51W</v>
      </c>
    </row>
    <row r="349" spans="1:56" ht="15" customHeight="1" x14ac:dyDescent="0.25">
      <c r="A349" s="62" t="s">
        <v>601</v>
      </c>
      <c r="B349" s="63">
        <v>45261</v>
      </c>
      <c r="C349" s="62" t="s">
        <v>602</v>
      </c>
      <c r="D349" s="62" t="s">
        <v>603</v>
      </c>
      <c r="E349" s="62" t="str">
        <f>IFERROR(VLOOKUP(H349,[4]Referencias!$A$2:$F$671,6,FALSE),"")</f>
        <v>SP- 06</v>
      </c>
      <c r="F349" s="62">
        <f>IFERROR(VLOOKUP(I349,[4]Referencias!$A$2:$T$800,20,FALSE),"")</f>
        <v>222052</v>
      </c>
      <c r="G349" s="62" t="s">
        <v>604</v>
      </c>
      <c r="H349" s="62" t="s">
        <v>101</v>
      </c>
      <c r="I349" s="62" t="s">
        <v>101</v>
      </c>
      <c r="J349" s="62"/>
      <c r="K349" s="62" t="s">
        <v>605</v>
      </c>
      <c r="L349" s="62" t="str">
        <f>IFERROR(VLOOKUP(M349,[4]Referencias!$X$2:$Y$139,2,FALSE),"")</f>
        <v>Biocida</v>
      </c>
      <c r="M349" s="62" t="s">
        <v>68</v>
      </c>
      <c r="N349" s="62">
        <f>IFERROR(VLOOKUP(M349,[4]Referencias!$K$2:$L$138,2,FALSE),"")</f>
        <v>50600926</v>
      </c>
      <c r="O349" s="62">
        <f>IFERROR(VLOOKUP(I349,'[4]Control Producción'!$B$13:$L$408,4,FALSE),0)</f>
        <v>25.2</v>
      </c>
      <c r="P349" s="62">
        <f>IFERROR(VLOOKUP(I349,'[4]Control Producción'!$B$13:$L$408,5,FALSE),0)</f>
        <v>1.462</v>
      </c>
      <c r="Q349" s="62">
        <f>IFERROR(VLOOKUP(I349,'[4]Control Producción'!$B$13:$L$408,7,FALSE),0)</f>
        <v>23.738</v>
      </c>
      <c r="R349" s="62">
        <f>IFERROR(VLOOKUP(I349,'[4]Control Producción'!$B$13:$L$408,8,FALSE),0)</f>
        <v>100</v>
      </c>
      <c r="S349" s="62">
        <f t="shared" si="78"/>
        <v>24.92</v>
      </c>
      <c r="T349" s="62">
        <v>70</v>
      </c>
      <c r="U349" s="62" t="s">
        <v>815</v>
      </c>
      <c r="V349" s="62" t="s">
        <v>821</v>
      </c>
      <c r="W349" s="62">
        <f t="shared" si="79"/>
        <v>2</v>
      </c>
      <c r="X349" s="62">
        <f>+_xlfn.IFS(BC349="p",0,AL349="Continua",'CM 4600011377 (Producto)'!$H$13,AL349="Batch",VLOOKUP(BD349,'BATCH Total'!$K$2:$M$600,3,FALSE))</f>
        <v>2</v>
      </c>
      <c r="Y349" s="62">
        <f t="shared" si="80"/>
        <v>49.84</v>
      </c>
      <c r="Z349" s="64">
        <f>+IFERROR(IF(BC349="P",0,IF(V349="continua",VLOOKUP(BD349,'KPI Aplicaciones'!$A$9:$H$177,6,FALSE),S349*X349)),0)</f>
        <v>49.84</v>
      </c>
      <c r="AA349" s="64">
        <f t="shared" si="76"/>
        <v>49.84</v>
      </c>
      <c r="AB349" s="65">
        <v>43118</v>
      </c>
      <c r="AC349" s="62" t="s">
        <v>608</v>
      </c>
      <c r="AD349" s="65">
        <v>44705</v>
      </c>
      <c r="AE349" s="62" t="s">
        <v>882</v>
      </c>
      <c r="AF349" s="62"/>
      <c r="AG349" s="62"/>
      <c r="AH349" s="62"/>
      <c r="AI349" s="62"/>
      <c r="AJ349" s="62"/>
      <c r="AK349" s="62" t="str">
        <f>IFERROR(VLOOKUP(I349,'[4]Control Producción'!$B$13:$K$406,10,FALSE),"")</f>
        <v>Bombeo Mecánico</v>
      </c>
      <c r="AL349" s="62" t="str">
        <f t="shared" si="87"/>
        <v>Batch</v>
      </c>
      <c r="AM349" s="62" t="s">
        <v>818</v>
      </c>
      <c r="AN349" s="62" t="s">
        <v>817</v>
      </c>
      <c r="AO349" s="62">
        <f>_xlfn.IFS(L349="Inhibidor de corrosión",T349*Q349/1000,L349="Inhibidor de incrustaciones",T349*Q349/1000,L349="Biocida",T349*Q349/1000,L349="Inhibidor de corrosión/incrustaciones",T349*Q349/1000,L349="Inhibidor de parafinas y asfaltenos",T349*P349/1000,L349="Inhibidor de parafinas",T349*P349/1000,L349="Inhibidor de asfaltenos",T349*P349/1000,L349="Reductor de fricción",T349*P349/1000,L349="Encapsulado",0,L349="Inhibidor de hidratos",VLOOKUP(I349,[4]Intermedia!$B$485:$E$502,4,FALSE),L349="Secuestrante de sulfhídrico",VLOOKUP(I349,[4]Intermedia!$B$485:$E$502,4,FALSE))</f>
        <v>1.6616599999999999</v>
      </c>
      <c r="AP349" s="62">
        <f t="shared" si="81"/>
        <v>24.92</v>
      </c>
      <c r="AQ349" s="62">
        <f t="shared" si="82"/>
        <v>24.92</v>
      </c>
      <c r="AR349" s="62">
        <f t="shared" si="83"/>
        <v>24.92</v>
      </c>
      <c r="AS349" s="66">
        <v>1</v>
      </c>
      <c r="AT349" s="62" cm="1">
        <f t="array" ref="AT349">IFERROR(ROUND(IF(AL349="Continua",AO349*_xlfn.IFS(AS349=100%,1,AS349=20%,5,AS349=50%,2),IF(AL349="Batch",IF(AM349="M",30,IF(AM349="Q",15,7))*AO349)),0),"")</f>
        <v>25</v>
      </c>
      <c r="AU349" s="62">
        <f t="shared" si="84"/>
        <v>25</v>
      </c>
      <c r="AV349" s="62">
        <f t="shared" si="85"/>
        <v>25</v>
      </c>
      <c r="AW349" s="62" t="s">
        <v>819</v>
      </c>
      <c r="AX349" s="62"/>
      <c r="AY349" s="67">
        <f ca="1">IFERROR(TODAY()-VLOOKUP(H349,[4]IDEF!$A$6:$H$1602,8,FALSE),"S/D")</f>
        <v>2174</v>
      </c>
      <c r="AZ349" s="62" t="str">
        <f>IFERROR(VLOOKUP(H349,'[4]Control Producción'!$B$13:$L$406,11,FALSE),"S/C")</f>
        <v>C</v>
      </c>
      <c r="BA349" s="62" t="str">
        <f t="shared" si="86"/>
        <v>SP- 06</v>
      </c>
      <c r="BB349" s="62" t="str">
        <f>IFERROR(VLOOKUP(I349,[4]Referencias!$A$2:$Z$800,26,FALSE),"")</f>
        <v>Señal Picada</v>
      </c>
      <c r="BC349" s="62"/>
      <c r="BD349" s="125" t="str">
        <f t="shared" si="75"/>
        <v>SP-305aBX960</v>
      </c>
    </row>
    <row r="350" spans="1:56" ht="15" customHeight="1" x14ac:dyDescent="0.25">
      <c r="A350" s="62" t="s">
        <v>601</v>
      </c>
      <c r="B350" s="63">
        <v>45261</v>
      </c>
      <c r="C350" s="62" t="s">
        <v>602</v>
      </c>
      <c r="D350" s="62" t="s">
        <v>603</v>
      </c>
      <c r="E350" s="62" t="str">
        <f>IFERROR(VLOOKUP(H350,[4]Referencias!$A$2:$F$671,6,FALSE),"")</f>
        <v>SP- 06</v>
      </c>
      <c r="F350" s="62">
        <f>IFERROR(VLOOKUP(I350,[4]Referencias!$A$2:$T$800,20,FALSE),"")</f>
        <v>222052</v>
      </c>
      <c r="G350" s="62" t="s">
        <v>604</v>
      </c>
      <c r="H350" s="62" t="s">
        <v>135</v>
      </c>
      <c r="I350" s="62" t="s">
        <v>135</v>
      </c>
      <c r="J350" s="62"/>
      <c r="K350" s="62" t="s">
        <v>605</v>
      </c>
      <c r="L350" s="62" t="str">
        <f>IFERROR(VLOOKUP(M350,[4]Referencias!$X$2:$Y$139,2,FALSE),"")</f>
        <v>Inhibidor de corrosión</v>
      </c>
      <c r="M350" s="62" t="s">
        <v>59</v>
      </c>
      <c r="N350" s="62">
        <f>IFERROR(VLOOKUP(M350,[4]Referencias!$K$2:$L$138,2,FALSE),"")</f>
        <v>1000232729</v>
      </c>
      <c r="O350" s="62">
        <f>IFERROR(VLOOKUP(I350,'[4]Control Producción'!$B$13:$L$408,4,FALSE),0)</f>
        <v>94.7</v>
      </c>
      <c r="P350" s="62">
        <f>IFERROR(VLOOKUP(I350,'[4]Control Producción'!$B$13:$L$408,5,FALSE),0)</f>
        <v>1.7609999999999999</v>
      </c>
      <c r="Q350" s="62">
        <f>IFERROR(VLOOKUP(I350,'[4]Control Producción'!$B$13:$L$408,7,FALSE),0)</f>
        <v>92.938999999999993</v>
      </c>
      <c r="R350" s="62">
        <f>IFERROR(VLOOKUP(I350,'[4]Control Producción'!$B$13:$L$408,8,FALSE),0)</f>
        <v>150</v>
      </c>
      <c r="S350" s="62">
        <f t="shared" si="78"/>
        <v>35.78</v>
      </c>
      <c r="T350" s="62">
        <v>55</v>
      </c>
      <c r="U350" s="62" t="s">
        <v>815</v>
      </c>
      <c r="V350" s="62" t="s">
        <v>821</v>
      </c>
      <c r="W350" s="62">
        <f t="shared" si="79"/>
        <v>4</v>
      </c>
      <c r="X350" s="62">
        <f>+_xlfn.IFS(BC350="p",0,AL350="Continua",'CM 4600011377 (Producto)'!$H$13,AL350="Batch",VLOOKUP(BD350,'BATCH Total'!$K$2:$M$600,3,FALSE))</f>
        <v>4</v>
      </c>
      <c r="Y350" s="62">
        <f t="shared" si="80"/>
        <v>143.12</v>
      </c>
      <c r="Z350" s="64">
        <f>+IFERROR(IF(BC350="P",0,IF(V350="continua",VLOOKUP(BD350,'KPI Aplicaciones'!$A$9:$H$177,6,FALSE),S350*X350)),0)</f>
        <v>143.12</v>
      </c>
      <c r="AA350" s="64">
        <f t="shared" si="76"/>
        <v>143.12</v>
      </c>
      <c r="AB350" s="65">
        <v>41046</v>
      </c>
      <c r="AC350" s="62" t="s">
        <v>608</v>
      </c>
      <c r="AD350" s="65">
        <v>44446</v>
      </c>
      <c r="AE350" s="62" t="s">
        <v>883</v>
      </c>
      <c r="AF350" s="62" t="s">
        <v>609</v>
      </c>
      <c r="AG350" s="62"/>
      <c r="AH350" s="62"/>
      <c r="AI350" s="62"/>
      <c r="AJ350" s="62"/>
      <c r="AK350" s="62" t="str">
        <f>IFERROR(VLOOKUP(I350,'[4]Control Producción'!$B$13:$K$406,10,FALSE),"")</f>
        <v>Cavidad Progresiva</v>
      </c>
      <c r="AL350" s="62" t="str">
        <f t="shared" si="87"/>
        <v>Batch</v>
      </c>
      <c r="AM350" s="62" t="s">
        <v>839</v>
      </c>
      <c r="AN350" s="62" t="s">
        <v>817</v>
      </c>
      <c r="AO350" s="62">
        <f>_xlfn.IFS(L350="Inhibidor de corrosión",T350*Q350/1000,L350="Inhibidor de incrustaciones",T350*Q350/1000,L350="Biocida",T350*Q350/1000,L350="Inhibidor de corrosión/incrustaciones",T350*Q350/1000,L350="Inhibidor de parafinas y asfaltenos",T350*P350/1000,L350="Inhibidor de parafinas",T350*P350/1000,L350="Inhibidor de asfaltenos",T350*P350/1000,L350="Reductor de fricción",T350*P350/1000,L350="Encapsulado",0,L350="Inhibidor de hidratos",VLOOKUP(I350,[4]Intermedia!$B$485:$E$502,4,FALSE),L350="Secuestrante de sulfhídrico",VLOOKUP(I350,[4]Intermedia!$B$485:$E$502,4,FALSE))</f>
        <v>5.1116449999999993</v>
      </c>
      <c r="AP350" s="62">
        <f t="shared" si="81"/>
        <v>35.78</v>
      </c>
      <c r="AQ350" s="62">
        <f t="shared" si="82"/>
        <v>35.78</v>
      </c>
      <c r="AR350" s="62">
        <f t="shared" si="83"/>
        <v>35.78</v>
      </c>
      <c r="AS350" s="66">
        <v>1</v>
      </c>
      <c r="AT350" s="62" cm="1">
        <f t="array" ref="AT350">IFERROR(ROUND(IF(AL350="Continua",AO350*_xlfn.IFS(AS350=100%,1,AS350=20%,5,AS350=50%,2),IF(AL350="Batch",IF(AM350="M",30,IF(AM350="Q",15,7))*AO350)),0),"")</f>
        <v>36</v>
      </c>
      <c r="AU350" s="62">
        <f t="shared" si="84"/>
        <v>36</v>
      </c>
      <c r="AV350" s="62">
        <f t="shared" si="85"/>
        <v>36</v>
      </c>
      <c r="AW350" s="62" t="s">
        <v>819</v>
      </c>
      <c r="AX350" s="62"/>
      <c r="AY350" s="67">
        <f ca="1">IFERROR(TODAY()-VLOOKUP(H350,[4]IDEF!$A$6:$H$1602,8,FALSE),"S/D")</f>
        <v>3036</v>
      </c>
      <c r="AZ350" s="62" t="str">
        <f>IFERROR(VLOOKUP(H350,'[4]Control Producción'!$B$13:$L$406,11,FALSE),"S/C")</f>
        <v>A</v>
      </c>
      <c r="BA350" s="62" t="str">
        <f t="shared" si="86"/>
        <v>SP- 06</v>
      </c>
      <c r="BB350" s="62" t="str">
        <f>IFERROR(VLOOKUP(I350,[4]Referencias!$A$2:$Z$800,26,FALSE),"")</f>
        <v>Señal Picada</v>
      </c>
      <c r="BC350" s="62"/>
      <c r="BD350" s="125" t="str">
        <f t="shared" si="75"/>
        <v>SP-309aCY51W</v>
      </c>
    </row>
    <row r="351" spans="1:56" ht="15" customHeight="1" x14ac:dyDescent="0.25">
      <c r="A351" s="62" t="s">
        <v>601</v>
      </c>
      <c r="B351" s="63">
        <v>45261</v>
      </c>
      <c r="C351" s="62" t="s">
        <v>602</v>
      </c>
      <c r="D351" s="62" t="s">
        <v>603</v>
      </c>
      <c r="E351" s="62" t="str">
        <f>IFERROR(VLOOKUP(H351,[4]Referencias!$A$2:$F$671,6,FALSE),"")</f>
        <v>SP- 06</v>
      </c>
      <c r="F351" s="62">
        <f>IFERROR(VLOOKUP(I351,[4]Referencias!$A$2:$T$800,20,FALSE),"")</f>
        <v>222052</v>
      </c>
      <c r="G351" s="62" t="s">
        <v>604</v>
      </c>
      <c r="H351" s="62" t="s">
        <v>225</v>
      </c>
      <c r="I351" s="62" t="s">
        <v>225</v>
      </c>
      <c r="J351" s="62"/>
      <c r="K351" s="62" t="s">
        <v>605</v>
      </c>
      <c r="L351" s="62" t="str">
        <f>IFERROR(VLOOKUP(M351,[4]Referencias!$X$2:$Y$139,2,FALSE),"")</f>
        <v>Inhibidor de corrosión</v>
      </c>
      <c r="M351" s="62" t="s">
        <v>59</v>
      </c>
      <c r="N351" s="62">
        <f>IFERROR(VLOOKUP(M351,[4]Referencias!$K$2:$L$138,2,FALSE),"")</f>
        <v>1000232729</v>
      </c>
      <c r="O351" s="62">
        <f>IFERROR(VLOOKUP(I351,'[4]Control Producción'!$B$13:$L$408,4,FALSE),0)</f>
        <v>91.5</v>
      </c>
      <c r="P351" s="62">
        <f>IFERROR(VLOOKUP(I351,'[4]Control Producción'!$B$13:$L$408,5,FALSE),0)</f>
        <v>1.464</v>
      </c>
      <c r="Q351" s="62">
        <f>IFERROR(VLOOKUP(I351,'[4]Control Producción'!$B$13:$L$408,7,FALSE),0)</f>
        <v>90.036000000000001</v>
      </c>
      <c r="R351" s="62">
        <f>IFERROR(VLOOKUP(I351,'[4]Control Producción'!$B$13:$L$408,8,FALSE),0)</f>
        <v>100</v>
      </c>
      <c r="S351" s="62">
        <f t="shared" si="78"/>
        <v>33.76</v>
      </c>
      <c r="T351" s="62">
        <v>25</v>
      </c>
      <c r="U351" s="62" t="s">
        <v>815</v>
      </c>
      <c r="V351" s="62" t="s">
        <v>821</v>
      </c>
      <c r="W351" s="62">
        <f t="shared" si="79"/>
        <v>2</v>
      </c>
      <c r="X351" s="62">
        <f>+_xlfn.IFS(BC351="p",0,AL351="Continua",'CM 4600011377 (Producto)'!$H$13,AL351="Batch",VLOOKUP(BD351,'BATCH Total'!$K$2:$M$600,3,FALSE))</f>
        <v>2</v>
      </c>
      <c r="Y351" s="62">
        <f t="shared" si="80"/>
        <v>67.52</v>
      </c>
      <c r="Z351" s="64">
        <f>+IFERROR(IF(BC351="P",0,IF(V351="continua",VLOOKUP(BD351,'KPI Aplicaciones'!$A$9:$H$177,6,FALSE),S351*X351)),0)</f>
        <v>67.52</v>
      </c>
      <c r="AA351" s="64">
        <f t="shared" si="76"/>
        <v>67.52</v>
      </c>
      <c r="AB351" s="65">
        <v>41893</v>
      </c>
      <c r="AC351" s="62" t="s">
        <v>608</v>
      </c>
      <c r="AD351" s="65">
        <v>44216</v>
      </c>
      <c r="AE351" s="62" t="s">
        <v>884</v>
      </c>
      <c r="AF351" s="62" t="s">
        <v>609</v>
      </c>
      <c r="AG351" s="62"/>
      <c r="AH351" s="62"/>
      <c r="AI351" s="62"/>
      <c r="AJ351" s="62"/>
      <c r="AK351" s="62" t="str">
        <f>IFERROR(VLOOKUP(I351,'[4]Control Producción'!$B$13:$K$406,10,FALSE),"")</f>
        <v>Cavidad Progresiva</v>
      </c>
      <c r="AL351" s="62" t="str">
        <f t="shared" si="87"/>
        <v>Batch</v>
      </c>
      <c r="AM351" s="62" t="s">
        <v>818</v>
      </c>
      <c r="AN351" s="62" t="s">
        <v>817</v>
      </c>
      <c r="AO351" s="62">
        <f>_xlfn.IFS(L351="Inhibidor de corrosión",T351*Q351/1000,L351="Inhibidor de incrustaciones",T351*Q351/1000,L351="Biocida",T351*Q351/1000,L351="Inhibidor de corrosión/incrustaciones",T351*Q351/1000,L351="Inhibidor de parafinas y asfaltenos",T351*P351/1000,L351="Inhibidor de parafinas",T351*P351/1000,L351="Inhibidor de asfaltenos",T351*P351/1000,L351="Reductor de fricción",T351*P351/1000,L351="Encapsulado",0,L351="Inhibidor de hidratos",VLOOKUP(I351,[4]Intermedia!$B$485:$E$502,4,FALSE),L351="Secuestrante de sulfhídrico",VLOOKUP(I351,[4]Intermedia!$B$485:$E$502,4,FALSE))</f>
        <v>2.2509000000000001</v>
      </c>
      <c r="AP351" s="62">
        <f t="shared" si="81"/>
        <v>33.76</v>
      </c>
      <c r="AQ351" s="62">
        <f t="shared" si="82"/>
        <v>33.76</v>
      </c>
      <c r="AR351" s="62">
        <f t="shared" si="83"/>
        <v>33.76</v>
      </c>
      <c r="AS351" s="66">
        <v>1</v>
      </c>
      <c r="AT351" s="62" cm="1">
        <f t="array" ref="AT351">IFERROR(ROUND(IF(AL351="Continua",AO351*_xlfn.IFS(AS351=100%,1,AS351=20%,5,AS351=50%,2),IF(AL351="Batch",IF(AM351="M",30,IF(AM351="Q",15,7))*AO351)),0),"")</f>
        <v>34</v>
      </c>
      <c r="AU351" s="62">
        <f t="shared" si="84"/>
        <v>34</v>
      </c>
      <c r="AV351" s="62">
        <f t="shared" si="85"/>
        <v>34</v>
      </c>
      <c r="AW351" s="62" t="s">
        <v>819</v>
      </c>
      <c r="AX351" s="62"/>
      <c r="AY351" s="67" t="str">
        <f ca="1">IFERROR(TODAY()-VLOOKUP(H351,[4]IDEF!$A$6:$H$1602,8,FALSE),"S/D")</f>
        <v>S/D</v>
      </c>
      <c r="AZ351" s="62" t="str">
        <f>IFERROR(VLOOKUP(H351,'[4]Control Producción'!$B$13:$L$406,11,FALSE),"S/C")</f>
        <v>C</v>
      </c>
      <c r="BA351" s="62" t="str">
        <f t="shared" si="86"/>
        <v>SP- 06</v>
      </c>
      <c r="BB351" s="62" t="str">
        <f>IFERROR(VLOOKUP(I351,[4]Referencias!$A$2:$Z$800,26,FALSE),"")</f>
        <v>Señal Picada</v>
      </c>
      <c r="BC351" s="62"/>
      <c r="BD351" s="125" t="str">
        <f t="shared" si="75"/>
        <v>SP-310aCY51W</v>
      </c>
    </row>
    <row r="352" spans="1:56" ht="15" customHeight="1" x14ac:dyDescent="0.25">
      <c r="A352" s="62" t="s">
        <v>601</v>
      </c>
      <c r="B352" s="63">
        <v>45261</v>
      </c>
      <c r="C352" s="62" t="s">
        <v>602</v>
      </c>
      <c r="D352" s="62" t="s">
        <v>603</v>
      </c>
      <c r="E352" s="62" t="str">
        <f>IFERROR(VLOOKUP(H352,[4]Referencias!$A$2:$F$671,6,FALSE),"")</f>
        <v>SP- 06</v>
      </c>
      <c r="F352" s="62">
        <f>IFERROR(VLOOKUP(I352,[4]Referencias!$A$2:$T$800,20,FALSE),"")</f>
        <v>222052</v>
      </c>
      <c r="G352" s="62" t="s">
        <v>604</v>
      </c>
      <c r="H352" s="62" t="s">
        <v>103</v>
      </c>
      <c r="I352" s="62" t="s">
        <v>103</v>
      </c>
      <c r="J352" s="62"/>
      <c r="K352" s="62" t="s">
        <v>605</v>
      </c>
      <c r="L352" s="62" t="str">
        <f>IFERROR(VLOOKUP(M352,[4]Referencias!$X$2:$Y$139,2,FALSE),"")</f>
        <v>Inhibidor de corrosión</v>
      </c>
      <c r="M352" s="62" t="s">
        <v>59</v>
      </c>
      <c r="N352" s="62">
        <f>IFERROR(VLOOKUP(M352,[4]Referencias!$K$2:$L$138,2,FALSE),"")</f>
        <v>1000232729</v>
      </c>
      <c r="O352" s="62">
        <f>IFERROR(VLOOKUP(I352,'[4]Control Producción'!$B$13:$L$408,4,FALSE),0)</f>
        <v>78</v>
      </c>
      <c r="P352" s="62">
        <f>IFERROR(VLOOKUP(I352,'[4]Control Producción'!$B$13:$L$408,5,FALSE),0)</f>
        <v>4.0090000000000003</v>
      </c>
      <c r="Q352" s="62">
        <f>IFERROR(VLOOKUP(I352,'[4]Control Producción'!$B$13:$L$408,7,FALSE),0)</f>
        <v>73.991</v>
      </c>
      <c r="R352" s="62">
        <f>IFERROR(VLOOKUP(I352,'[4]Control Producción'!$B$13:$L$408,8,FALSE),0)</f>
        <v>100</v>
      </c>
      <c r="S352" s="62">
        <f t="shared" si="78"/>
        <v>23.31</v>
      </c>
      <c r="T352" s="62">
        <v>45</v>
      </c>
      <c r="U352" s="62" t="s">
        <v>815</v>
      </c>
      <c r="V352" s="62" t="s">
        <v>821</v>
      </c>
      <c r="W352" s="62">
        <f t="shared" si="79"/>
        <v>4</v>
      </c>
      <c r="X352" s="62">
        <f>+_xlfn.IFS(BC352="p",0,AL352="Continua",'CM 4600011377 (Producto)'!$H$13,AL352="Batch",VLOOKUP(BD352,'BATCH Total'!$K$2:$M$600,3,FALSE))</f>
        <v>4</v>
      </c>
      <c r="Y352" s="62">
        <f t="shared" si="80"/>
        <v>93.24</v>
      </c>
      <c r="Z352" s="64">
        <f>+IFERROR(IF(BC352="P",0,IF(V352="continua",VLOOKUP(BD352,'KPI Aplicaciones'!$A$9:$H$177,6,FALSE),S352*X352)),0)</f>
        <v>93.24</v>
      </c>
      <c r="AA352" s="64">
        <f t="shared" si="76"/>
        <v>93.24</v>
      </c>
      <c r="AB352" s="65">
        <v>41505</v>
      </c>
      <c r="AC352" s="62" t="s">
        <v>608</v>
      </c>
      <c r="AD352" s="65">
        <v>44113</v>
      </c>
      <c r="AE352" s="62" t="s">
        <v>885</v>
      </c>
      <c r="AF352" s="62" t="s">
        <v>609</v>
      </c>
      <c r="AG352" s="62"/>
      <c r="AH352" s="62"/>
      <c r="AI352" s="62"/>
      <c r="AJ352" s="62"/>
      <c r="AK352" s="62" t="str">
        <f>IFERROR(VLOOKUP(I352,'[4]Control Producción'!$B$13:$K$406,10,FALSE),"")</f>
        <v>Cavidad Progresiva</v>
      </c>
      <c r="AL352" s="62" t="str">
        <f t="shared" si="87"/>
        <v>Batch</v>
      </c>
      <c r="AM352" s="62" t="s">
        <v>839</v>
      </c>
      <c r="AN352" s="62" t="s">
        <v>817</v>
      </c>
      <c r="AO352" s="62">
        <f>_xlfn.IFS(L352="Inhibidor de corrosión",T352*Q352/1000,L352="Inhibidor de incrustaciones",T352*Q352/1000,L352="Biocida",T352*Q352/1000,L352="Inhibidor de corrosión/incrustaciones",T352*Q352/1000,L352="Inhibidor de parafinas y asfaltenos",T352*P352/1000,L352="Inhibidor de parafinas",T352*P352/1000,L352="Inhibidor de asfaltenos",T352*P352/1000,L352="Reductor de fricción",T352*P352/1000,L352="Encapsulado",0,L352="Inhibidor de hidratos",VLOOKUP(I352,[4]Intermedia!$B$485:$E$502,4,FALSE),L352="Secuestrante de sulfhídrico",VLOOKUP(I352,[4]Intermedia!$B$485:$E$502,4,FALSE))</f>
        <v>3.3295949999999999</v>
      </c>
      <c r="AP352" s="62">
        <f t="shared" si="81"/>
        <v>23.31</v>
      </c>
      <c r="AQ352" s="62">
        <f t="shared" si="82"/>
        <v>23.31</v>
      </c>
      <c r="AR352" s="62">
        <f t="shared" si="83"/>
        <v>23.31</v>
      </c>
      <c r="AS352" s="66">
        <v>1</v>
      </c>
      <c r="AT352" s="62" cm="1">
        <f t="array" ref="AT352">IFERROR(ROUND(IF(AL352="Continua",AO352*_xlfn.IFS(AS352=100%,1,AS352=20%,5,AS352=50%,2),IF(AL352="Batch",IF(AM352="M",30,IF(AM352="Q",15,7))*AO352)),0),"")</f>
        <v>23</v>
      </c>
      <c r="AU352" s="62">
        <f t="shared" si="84"/>
        <v>23</v>
      </c>
      <c r="AV352" s="62">
        <f t="shared" si="85"/>
        <v>23</v>
      </c>
      <c r="AW352" s="62" t="s">
        <v>819</v>
      </c>
      <c r="AX352" s="62"/>
      <c r="AY352" s="67">
        <f ca="1">IFERROR(TODAY()-VLOOKUP(H352,[4]IDEF!$A$6:$H$1602,8,FALSE),"S/D")</f>
        <v>2322</v>
      </c>
      <c r="AZ352" s="62" t="str">
        <f>IFERROR(VLOOKUP(H352,'[4]Control Producción'!$B$13:$L$406,11,FALSE),"S/C")</f>
        <v>A</v>
      </c>
      <c r="BA352" s="62" t="str">
        <f t="shared" si="86"/>
        <v>SP- 06</v>
      </c>
      <c r="BB352" s="62" t="str">
        <f>IFERROR(VLOOKUP(I352,[4]Referencias!$A$2:$Z$800,26,FALSE),"")</f>
        <v>Señal Picada</v>
      </c>
      <c r="BC352" s="62"/>
      <c r="BD352" s="125" t="str">
        <f t="shared" si="75"/>
        <v>SP-315aCY51W</v>
      </c>
    </row>
    <row r="353" spans="1:56" ht="15" customHeight="1" x14ac:dyDescent="0.25">
      <c r="A353" s="62" t="s">
        <v>601</v>
      </c>
      <c r="B353" s="63">
        <v>45261</v>
      </c>
      <c r="C353" s="62" t="s">
        <v>602</v>
      </c>
      <c r="D353" s="62" t="s">
        <v>603</v>
      </c>
      <c r="E353" s="62" t="str">
        <f>IFERROR(VLOOKUP(H353,[4]Referencias!$A$2:$F$671,6,FALSE),"")</f>
        <v>SP- 06</v>
      </c>
      <c r="F353" s="62">
        <f>IFERROR(VLOOKUP(I353,[4]Referencias!$A$2:$T$800,20,FALSE),"")</f>
        <v>222052</v>
      </c>
      <c r="G353" s="62" t="s">
        <v>604</v>
      </c>
      <c r="H353" s="62" t="s">
        <v>71</v>
      </c>
      <c r="I353" s="62" t="s">
        <v>71</v>
      </c>
      <c r="J353" s="62"/>
      <c r="K353" s="62" t="s">
        <v>605</v>
      </c>
      <c r="L353" s="62" t="str">
        <f>IFERROR(VLOOKUP(M353,[4]Referencias!$X$2:$Y$139,2,FALSE),"")</f>
        <v>Biocida</v>
      </c>
      <c r="M353" s="62" t="s">
        <v>68</v>
      </c>
      <c r="N353" s="62">
        <f>IFERROR(VLOOKUP(M353,[4]Referencias!$K$2:$L$138,2,FALSE),"")</f>
        <v>50600926</v>
      </c>
      <c r="O353" s="62">
        <f>IFERROR(VLOOKUP(I353,'[4]Control Producción'!$B$13:$L$408,4,FALSE),0)</f>
        <v>114.598</v>
      </c>
      <c r="P353" s="62">
        <f>IFERROR(VLOOKUP(I353,'[4]Control Producción'!$B$13:$L$408,5,FALSE),0)</f>
        <v>3.4380000000000002</v>
      </c>
      <c r="Q353" s="62">
        <f>IFERROR(VLOOKUP(I353,'[4]Control Producción'!$B$13:$L$408,7,FALSE),0)</f>
        <v>111.16</v>
      </c>
      <c r="R353" s="62">
        <f>IFERROR(VLOOKUP(I353,'[4]Control Producción'!$B$13:$L$408,8,FALSE),0)</f>
        <v>100</v>
      </c>
      <c r="S353" s="62">
        <f t="shared" si="78"/>
        <v>38.35</v>
      </c>
      <c r="T353" s="62">
        <v>23</v>
      </c>
      <c r="U353" s="62" t="s">
        <v>815</v>
      </c>
      <c r="V353" s="62" t="s">
        <v>821</v>
      </c>
      <c r="W353" s="62">
        <f t="shared" si="79"/>
        <v>2</v>
      </c>
      <c r="X353" s="62">
        <f>+_xlfn.IFS(BC353="p",0,AL353="Continua",'CM 4600011377 (Producto)'!$H$13,AL353="Batch",VLOOKUP(BD353,'BATCH Total'!$K$2:$M$600,3,FALSE))</f>
        <v>2</v>
      </c>
      <c r="Y353" s="62">
        <f t="shared" si="80"/>
        <v>76.7</v>
      </c>
      <c r="Z353" s="64">
        <f>+IFERROR(IF(BC353="P",0,IF(V353="continua",VLOOKUP(BD353,'KPI Aplicaciones'!$A$9:$H$177,6,FALSE),S353*X353)),0)</f>
        <v>76.7</v>
      </c>
      <c r="AA353" s="64">
        <f t="shared" si="76"/>
        <v>76.7</v>
      </c>
      <c r="AB353" s="65">
        <v>43502</v>
      </c>
      <c r="AC353" s="62" t="s">
        <v>608</v>
      </c>
      <c r="AD353" s="65">
        <v>43502</v>
      </c>
      <c r="AE353" s="62" t="s">
        <v>886</v>
      </c>
      <c r="AF353" s="62" t="s">
        <v>609</v>
      </c>
      <c r="AG353" s="62"/>
      <c r="AH353" s="62"/>
      <c r="AI353" s="62"/>
      <c r="AJ353" s="62"/>
      <c r="AK353" s="62" t="str">
        <f>IFERROR(VLOOKUP(I353,'[4]Control Producción'!$B$13:$K$406,10,FALSE),"")</f>
        <v>Electro Sumergible</v>
      </c>
      <c r="AL353" s="62" t="str">
        <f t="shared" si="87"/>
        <v>Batch</v>
      </c>
      <c r="AM353" s="62" t="s">
        <v>818</v>
      </c>
      <c r="AN353" s="62" t="s">
        <v>817</v>
      </c>
      <c r="AO353" s="62">
        <f>_xlfn.IFS(L353="Inhibidor de corrosión",T353*Q353/1000,L353="Inhibidor de incrustaciones",T353*Q353/1000,L353="Biocida",T353*Q353/1000,L353="Inhibidor de corrosión/incrustaciones",T353*Q353/1000,L353="Inhibidor de parafinas y asfaltenos",T353*P353/1000,L353="Inhibidor de parafinas",T353*P353/1000,L353="Inhibidor de asfaltenos",T353*P353/1000,L353="Reductor de fricción",T353*P353/1000,L353="Encapsulado",0,L353="Inhibidor de hidratos",VLOOKUP(I353,[4]Intermedia!$B$485:$E$502,4,FALSE),L353="Secuestrante de sulfhídrico",VLOOKUP(I353,[4]Intermedia!$B$485:$E$502,4,FALSE))</f>
        <v>2.5566799999999996</v>
      </c>
      <c r="AP353" s="62">
        <f t="shared" si="81"/>
        <v>38.35</v>
      </c>
      <c r="AQ353" s="62">
        <f t="shared" si="82"/>
        <v>38.35</v>
      </c>
      <c r="AR353" s="62">
        <f t="shared" si="83"/>
        <v>38.35</v>
      </c>
      <c r="AS353" s="66">
        <v>1</v>
      </c>
      <c r="AT353" s="62" cm="1">
        <f t="array" ref="AT353">IFERROR(ROUND(IF(AL353="Continua",AO353*_xlfn.IFS(AS353=100%,1,AS353=20%,5,AS353=50%,2),IF(AL353="Batch",IF(AM353="M",30,IF(AM353="Q",15,7))*AO353)),0),"")</f>
        <v>38</v>
      </c>
      <c r="AU353" s="62">
        <f t="shared" si="84"/>
        <v>38</v>
      </c>
      <c r="AV353" s="62">
        <f t="shared" si="85"/>
        <v>38</v>
      </c>
      <c r="AW353" s="62" t="s">
        <v>819</v>
      </c>
      <c r="AX353" s="62"/>
      <c r="AY353" s="67">
        <f ca="1">IFERROR(TODAY()-VLOOKUP(H353,[4]IDEF!$A$6:$H$1602,8,FALSE),"S/D")</f>
        <v>1791</v>
      </c>
      <c r="AZ353" s="62" t="str">
        <f>IFERROR(VLOOKUP(H353,'[4]Control Producción'!$B$13:$L$406,11,FALSE),"S/C")</f>
        <v>A</v>
      </c>
      <c r="BA353" s="62" t="str">
        <f t="shared" si="86"/>
        <v>SP- 06</v>
      </c>
      <c r="BB353" s="62" t="str">
        <f>IFERROR(VLOOKUP(I353,[4]Referencias!$A$2:$Z$800,26,FALSE),"")</f>
        <v>Señal Picada</v>
      </c>
      <c r="BC353" s="62"/>
      <c r="BD353" s="125" t="str">
        <f t="shared" si="75"/>
        <v>SP-317aBX960</v>
      </c>
    </row>
    <row r="354" spans="1:56" ht="15" customHeight="1" x14ac:dyDescent="0.25">
      <c r="A354" s="62" t="s">
        <v>601</v>
      </c>
      <c r="B354" s="63">
        <v>45261</v>
      </c>
      <c r="C354" s="62" t="s">
        <v>602</v>
      </c>
      <c r="D354" s="62" t="s">
        <v>603</v>
      </c>
      <c r="E354" s="62" t="str">
        <f>IFERROR(VLOOKUP(H354,[4]Referencias!$A$2:$F$671,6,FALSE),"")</f>
        <v>SP- 06</v>
      </c>
      <c r="F354" s="62">
        <f>IFERROR(VLOOKUP(I354,[4]Referencias!$A$2:$T$800,20,FALSE),"")</f>
        <v>222052</v>
      </c>
      <c r="G354" s="62" t="s">
        <v>604</v>
      </c>
      <c r="H354" s="62" t="s">
        <v>122</v>
      </c>
      <c r="I354" s="62" t="s">
        <v>122</v>
      </c>
      <c r="J354" s="62"/>
      <c r="K354" s="62" t="s">
        <v>605</v>
      </c>
      <c r="L354" s="62" t="str">
        <f>IFERROR(VLOOKUP(M354,[4]Referencias!$X$2:$Y$139,2,FALSE),"")</f>
        <v>Biocida</v>
      </c>
      <c r="M354" s="62" t="s">
        <v>68</v>
      </c>
      <c r="N354" s="62">
        <f>IFERROR(VLOOKUP(M354,[4]Referencias!$K$2:$L$138,2,FALSE),"")</f>
        <v>50600926</v>
      </c>
      <c r="O354" s="62">
        <f>IFERROR(VLOOKUP(I354,'[4]Control Producción'!$B$13:$L$408,4,FALSE),0)</f>
        <v>164.4</v>
      </c>
      <c r="P354" s="62">
        <f>IFERROR(VLOOKUP(I354,'[4]Control Producción'!$B$13:$L$408,5,FALSE),0)</f>
        <v>1.9730000000000001</v>
      </c>
      <c r="Q354" s="62">
        <f>IFERROR(VLOOKUP(I354,'[4]Control Producción'!$B$13:$L$408,7,FALSE),0)</f>
        <v>162.42699999999999</v>
      </c>
      <c r="R354" s="62">
        <f>IFERROR(VLOOKUP(I354,'[4]Control Producción'!$B$13:$L$408,8,FALSE),0)</f>
        <v>100</v>
      </c>
      <c r="S354" s="62">
        <f t="shared" si="78"/>
        <v>48.73</v>
      </c>
      <c r="T354" s="62">
        <v>20</v>
      </c>
      <c r="U354" s="62" t="s">
        <v>815</v>
      </c>
      <c r="V354" s="62" t="s">
        <v>821</v>
      </c>
      <c r="W354" s="62">
        <f t="shared" si="79"/>
        <v>2</v>
      </c>
      <c r="X354" s="62">
        <f>+_xlfn.IFS(BC354="p",0,AL354="Continua",'CM 4600011377 (Producto)'!$H$13,AL354="Batch",VLOOKUP(BD354,'BATCH Total'!$K$2:$M$600,3,FALSE))</f>
        <v>2</v>
      </c>
      <c r="Y354" s="62">
        <f t="shared" si="80"/>
        <v>97.46</v>
      </c>
      <c r="Z354" s="64">
        <f>+IFERROR(IF(BC354="P",0,IF(V354="continua",VLOOKUP(BD354,'KPI Aplicaciones'!$A$9:$H$177,6,FALSE),S354*X354)),0)</f>
        <v>97.46</v>
      </c>
      <c r="AA354" s="64">
        <f t="shared" si="76"/>
        <v>97.46</v>
      </c>
      <c r="AB354" s="65">
        <v>42965</v>
      </c>
      <c r="AC354" s="62" t="s">
        <v>608</v>
      </c>
      <c r="AD354" s="65">
        <v>44302</v>
      </c>
      <c r="AE354" s="62" t="s">
        <v>745</v>
      </c>
      <c r="AF354" s="62" t="s">
        <v>609</v>
      </c>
      <c r="AG354" s="62"/>
      <c r="AH354" s="62"/>
      <c r="AI354" s="62"/>
      <c r="AJ354" s="62"/>
      <c r="AK354" s="62" t="str">
        <f>IFERROR(VLOOKUP(I354,'[4]Control Producción'!$B$13:$K$406,10,FALSE),"")</f>
        <v>Electro Sumergible</v>
      </c>
      <c r="AL354" s="62" t="str">
        <f t="shared" si="87"/>
        <v>Batch</v>
      </c>
      <c r="AM354" s="62" t="s">
        <v>818</v>
      </c>
      <c r="AN354" s="62" t="s">
        <v>817</v>
      </c>
      <c r="AO354" s="62">
        <f>_xlfn.IFS(L354="Inhibidor de corrosión",T354*Q354/1000,L354="Inhibidor de incrustaciones",T354*Q354/1000,L354="Biocida",T354*Q354/1000,L354="Inhibidor de corrosión/incrustaciones",T354*Q354/1000,L354="Inhibidor de parafinas y asfaltenos",T354*P354/1000,L354="Inhibidor de parafinas",T354*P354/1000,L354="Inhibidor de asfaltenos",T354*P354/1000,L354="Reductor de fricción",T354*P354/1000,L354="Encapsulado",0,L354="Inhibidor de hidratos",VLOOKUP(I354,[4]Intermedia!$B$485:$E$502,4,FALSE),L354="Secuestrante de sulfhídrico",VLOOKUP(I354,[4]Intermedia!$B$485:$E$502,4,FALSE))</f>
        <v>3.2485399999999998</v>
      </c>
      <c r="AP354" s="62">
        <f t="shared" si="81"/>
        <v>48.73</v>
      </c>
      <c r="AQ354" s="62">
        <f t="shared" si="82"/>
        <v>48.73</v>
      </c>
      <c r="AR354" s="62">
        <f t="shared" si="83"/>
        <v>48.73</v>
      </c>
      <c r="AS354" s="66">
        <v>1</v>
      </c>
      <c r="AT354" s="62" cm="1">
        <f t="array" ref="AT354">IFERROR(ROUND(IF(AL354="Continua",AO354*_xlfn.IFS(AS354=100%,1,AS354=20%,5,AS354=50%,2),IF(AL354="Batch",IF(AM354="M",30,IF(AM354="Q",15,7))*AO354)),0),"")</f>
        <v>49</v>
      </c>
      <c r="AU354" s="62">
        <f t="shared" si="84"/>
        <v>49</v>
      </c>
      <c r="AV354" s="62">
        <f t="shared" si="85"/>
        <v>49</v>
      </c>
      <c r="AW354" s="62" t="s">
        <v>819</v>
      </c>
      <c r="AX354" s="62"/>
      <c r="AY354" s="67">
        <f ca="1">IFERROR(TODAY()-VLOOKUP(H354,[4]IDEF!$A$6:$H$1602,8,FALSE),"S/D")</f>
        <v>2449</v>
      </c>
      <c r="AZ354" s="62" t="str">
        <f>IFERROR(VLOOKUP(H354,'[4]Control Producción'!$B$13:$L$406,11,FALSE),"S/C")</f>
        <v>A</v>
      </c>
      <c r="BA354" s="62" t="str">
        <f t="shared" si="86"/>
        <v>SP- 06</v>
      </c>
      <c r="BB354" s="62" t="str">
        <f>IFERROR(VLOOKUP(I354,[4]Referencias!$A$2:$Z$800,26,FALSE),"")</f>
        <v>Señal Picada</v>
      </c>
      <c r="BC354" s="62"/>
      <c r="BD354" s="125" t="str">
        <f t="shared" si="75"/>
        <v>SP-319aBX960</v>
      </c>
    </row>
    <row r="355" spans="1:56" ht="15" customHeight="1" x14ac:dyDescent="0.25">
      <c r="A355" s="62" t="s">
        <v>601</v>
      </c>
      <c r="B355" s="63">
        <v>45261</v>
      </c>
      <c r="C355" s="62" t="s">
        <v>602</v>
      </c>
      <c r="D355" s="62" t="s">
        <v>603</v>
      </c>
      <c r="E355" s="62" t="str">
        <f>IFERROR(VLOOKUP(H355,[4]Referencias!$A$2:$F$671,6,FALSE),"")</f>
        <v>SP- 06</v>
      </c>
      <c r="F355" s="62">
        <f>IFERROR(VLOOKUP(I355,[4]Referencias!$A$2:$T$800,20,FALSE),"")</f>
        <v>222052</v>
      </c>
      <c r="G355" s="62" t="s">
        <v>604</v>
      </c>
      <c r="H355" s="62" t="s">
        <v>249</v>
      </c>
      <c r="I355" s="62" t="s">
        <v>249</v>
      </c>
      <c r="J355" s="62"/>
      <c r="K355" s="62" t="s">
        <v>605</v>
      </c>
      <c r="L355" s="62" t="str">
        <f>IFERROR(VLOOKUP(M355,[4]Referencias!$X$2:$Y$139,2,FALSE),"")</f>
        <v>Inhibidor de corrosión</v>
      </c>
      <c r="M355" s="62" t="s">
        <v>59</v>
      </c>
      <c r="N355" s="62">
        <f>IFERROR(VLOOKUP(M355,[4]Referencias!$K$2:$L$138,2,FALSE),"")</f>
        <v>1000232729</v>
      </c>
      <c r="O355" s="62">
        <f>IFERROR(VLOOKUP(I355,'[4]Control Producción'!$B$13:$L$408,4,FALSE),0)</f>
        <v>11.7</v>
      </c>
      <c r="P355" s="62">
        <f>IFERROR(VLOOKUP(I355,'[4]Control Producción'!$B$13:$L$408,5,FALSE),0)</f>
        <v>2.1059999999999999</v>
      </c>
      <c r="Q355" s="62">
        <f>IFERROR(VLOOKUP(I355,'[4]Control Producción'!$B$13:$L$408,7,FALSE),0)</f>
        <v>9.5939999999999994</v>
      </c>
      <c r="R355" s="62">
        <f>IFERROR(VLOOKUP(I355,'[4]Control Producción'!$B$13:$L$408,8,FALSE),0)</f>
        <v>100</v>
      </c>
      <c r="S355" s="62">
        <f t="shared" si="78"/>
        <v>34.54</v>
      </c>
      <c r="T355" s="62">
        <v>120</v>
      </c>
      <c r="U355" s="62" t="s">
        <v>815</v>
      </c>
      <c r="V355" s="62" t="s">
        <v>821</v>
      </c>
      <c r="W355" s="62">
        <f t="shared" si="79"/>
        <v>1</v>
      </c>
      <c r="X355" s="62">
        <f>+_xlfn.IFS(BC355="p",0,AL355="Continua",'CM 4600011377 (Producto)'!$H$13,AL355="Batch",VLOOKUP(BD355,'BATCH Total'!$K$2:$M$600,3,FALSE))</f>
        <v>1</v>
      </c>
      <c r="Y355" s="62">
        <f t="shared" si="80"/>
        <v>34.54</v>
      </c>
      <c r="Z355" s="64">
        <f>+IFERROR(IF(BC355="P",0,IF(V355="continua",VLOOKUP(BD355,'KPI Aplicaciones'!$A$9:$H$177,6,FALSE),S355*X355)),0)</f>
        <v>34.54</v>
      </c>
      <c r="AA355" s="64">
        <f t="shared" si="76"/>
        <v>34.54</v>
      </c>
      <c r="AB355" s="65">
        <v>40057</v>
      </c>
      <c r="AC355" s="62" t="s">
        <v>608</v>
      </c>
      <c r="AD355" s="65">
        <v>44566</v>
      </c>
      <c r="AE355" s="62" t="s">
        <v>741</v>
      </c>
      <c r="AF355" s="62" t="s">
        <v>609</v>
      </c>
      <c r="AG355" s="62"/>
      <c r="AH355" s="62"/>
      <c r="AI355" s="62"/>
      <c r="AJ355" s="62"/>
      <c r="AK355" s="62" t="str">
        <f>IFERROR(VLOOKUP(I355,'[4]Control Producción'!$B$13:$K$406,10,FALSE),"")</f>
        <v>Bombeo Mecánico</v>
      </c>
      <c r="AL355" s="62" t="str">
        <f t="shared" si="87"/>
        <v>Batch</v>
      </c>
      <c r="AM355" s="62" t="s">
        <v>827</v>
      </c>
      <c r="AN355" s="62" t="s">
        <v>817</v>
      </c>
      <c r="AO355" s="62">
        <f>_xlfn.IFS(L355="Inhibidor de corrosión",T355*Q355/1000,L355="Inhibidor de incrustaciones",T355*Q355/1000,L355="Biocida",T355*Q355/1000,L355="Inhibidor de corrosión/incrustaciones",T355*Q355/1000,L355="Inhibidor de parafinas y asfaltenos",T355*P355/1000,L355="Inhibidor de parafinas",T355*P355/1000,L355="Inhibidor de asfaltenos",T355*P355/1000,L355="Reductor de fricción",T355*P355/1000,L355="Encapsulado",0,L355="Inhibidor de hidratos",VLOOKUP(I355,[4]Intermedia!$B$485:$E$502,4,FALSE),L355="Secuestrante de sulfhídrico",VLOOKUP(I355,[4]Intermedia!$B$485:$E$502,4,FALSE))</f>
        <v>1.1512800000000001</v>
      </c>
      <c r="AP355" s="62">
        <f t="shared" si="81"/>
        <v>34.54</v>
      </c>
      <c r="AQ355" s="62">
        <f t="shared" si="82"/>
        <v>34.54</v>
      </c>
      <c r="AR355" s="62">
        <f t="shared" si="83"/>
        <v>34.54</v>
      </c>
      <c r="AS355" s="66">
        <v>1</v>
      </c>
      <c r="AT355" s="62" cm="1">
        <f t="array" ref="AT355">IFERROR(ROUND(IF(AL355="Continua",AO355*_xlfn.IFS(AS355=100%,1,AS355=20%,5,AS355=50%,2),IF(AL355="Batch",IF(AM355="M",30,IF(AM355="Q",15,7))*AO355)),0),"")</f>
        <v>35</v>
      </c>
      <c r="AU355" s="62">
        <f t="shared" si="84"/>
        <v>35</v>
      </c>
      <c r="AV355" s="62">
        <f t="shared" si="85"/>
        <v>35</v>
      </c>
      <c r="AW355" s="62" t="s">
        <v>819</v>
      </c>
      <c r="AX355" s="62"/>
      <c r="AY355" s="67" t="str">
        <f ca="1">IFERROR(TODAY()-VLOOKUP(H355,[4]IDEF!$A$6:$H$1602,8,FALSE),"S/D")</f>
        <v>S/D</v>
      </c>
      <c r="AZ355" s="62" t="str">
        <f>IFERROR(VLOOKUP(H355,'[4]Control Producción'!$B$13:$L$406,11,FALSE),"S/C")</f>
        <v>B</v>
      </c>
      <c r="BA355" s="62" t="str">
        <f t="shared" si="86"/>
        <v>SP- 06</v>
      </c>
      <c r="BB355" s="62" t="str">
        <f>IFERROR(VLOOKUP(I355,[4]Referencias!$A$2:$Z$800,26,FALSE),"")</f>
        <v>Señal Picada</v>
      </c>
      <c r="BC355" s="62"/>
      <c r="BD355" s="125" t="str">
        <f t="shared" si="75"/>
        <v>SP-327aCY51W</v>
      </c>
    </row>
    <row r="356" spans="1:56" ht="15" customHeight="1" x14ac:dyDescent="0.25">
      <c r="A356" s="62" t="s">
        <v>601</v>
      </c>
      <c r="B356" s="63">
        <v>45261</v>
      </c>
      <c r="C356" s="62" t="s">
        <v>602</v>
      </c>
      <c r="D356" s="62" t="s">
        <v>603</v>
      </c>
      <c r="E356" s="62" t="str">
        <f>IFERROR(VLOOKUP(H356,[4]Referencias!$A$2:$F$671,6,FALSE),"")</f>
        <v>SP- 06</v>
      </c>
      <c r="F356" s="62">
        <f>IFERROR(VLOOKUP(I356,[4]Referencias!$A$2:$T$800,20,FALSE),"")</f>
        <v>222052</v>
      </c>
      <c r="G356" s="62" t="s">
        <v>604</v>
      </c>
      <c r="H356" s="62" t="s">
        <v>200</v>
      </c>
      <c r="I356" s="62" t="s">
        <v>200</v>
      </c>
      <c r="J356" s="62"/>
      <c r="K356" s="62" t="s">
        <v>605</v>
      </c>
      <c r="L356" s="62" t="str">
        <f>IFERROR(VLOOKUP(M356,[4]Referencias!$X$2:$Y$139,2,FALSE),"")</f>
        <v>Inhibidor de corrosión</v>
      </c>
      <c r="M356" s="62" t="s">
        <v>59</v>
      </c>
      <c r="N356" s="62">
        <f>IFERROR(VLOOKUP(M356,[4]Referencias!$K$2:$L$138,2,FALSE),"")</f>
        <v>1000232729</v>
      </c>
      <c r="O356" s="62">
        <f>IFERROR(VLOOKUP(I356,'[4]Control Producción'!$B$13:$L$408,4,FALSE),0)</f>
        <v>40</v>
      </c>
      <c r="P356" s="62">
        <f>IFERROR(VLOOKUP(I356,'[4]Control Producción'!$B$13:$L$408,5,FALSE),0)</f>
        <v>4.8</v>
      </c>
      <c r="Q356" s="62">
        <f>IFERROR(VLOOKUP(I356,'[4]Control Producción'!$B$13:$L$408,7,FALSE),0)</f>
        <v>35.200000000000003</v>
      </c>
      <c r="R356" s="62">
        <f>IFERROR(VLOOKUP(I356,'[4]Control Producción'!$B$13:$L$408,8,FALSE),0)</f>
        <v>50</v>
      </c>
      <c r="S356" s="62">
        <f t="shared" si="78"/>
        <v>29.04</v>
      </c>
      <c r="T356" s="62">
        <v>55</v>
      </c>
      <c r="U356" s="62" t="s">
        <v>815</v>
      </c>
      <c r="V356" s="62" t="s">
        <v>821</v>
      </c>
      <c r="W356" s="62">
        <f t="shared" si="79"/>
        <v>2</v>
      </c>
      <c r="X356" s="62">
        <f>+_xlfn.IFS(BC356="p",0,AL356="Continua",'CM 4600011377 (Producto)'!$H$13,AL356="Batch",VLOOKUP(BD356,'BATCH Total'!$K$2:$M$600,3,FALSE))</f>
        <v>2</v>
      </c>
      <c r="Y356" s="62">
        <f t="shared" si="80"/>
        <v>58.08</v>
      </c>
      <c r="Z356" s="64">
        <f>+IFERROR(IF(BC356="P",0,IF(V356="continua",VLOOKUP(BD356,'KPI Aplicaciones'!$A$9:$H$177,6,FALSE),S356*X356)),0)</f>
        <v>58.08</v>
      </c>
      <c r="AA356" s="64">
        <f t="shared" si="76"/>
        <v>58.08</v>
      </c>
      <c r="AB356" s="65">
        <v>43489</v>
      </c>
      <c r="AC356" s="62" t="s">
        <v>608</v>
      </c>
      <c r="AD356" s="65">
        <v>44013</v>
      </c>
      <c r="AE356" s="62" t="s">
        <v>747</v>
      </c>
      <c r="AF356" s="62" t="s">
        <v>609</v>
      </c>
      <c r="AG356" s="62"/>
      <c r="AH356" s="62"/>
      <c r="AI356" s="62"/>
      <c r="AJ356" s="62"/>
      <c r="AK356" s="62" t="str">
        <f>IFERROR(VLOOKUP(I356,'[4]Control Producción'!$B$13:$K$406,10,FALSE),"")</f>
        <v>Cavidad Progresiva</v>
      </c>
      <c r="AL356" s="62" t="str">
        <f t="shared" si="87"/>
        <v>Batch</v>
      </c>
      <c r="AM356" s="62" t="s">
        <v>818</v>
      </c>
      <c r="AN356" s="62" t="s">
        <v>817</v>
      </c>
      <c r="AO356" s="62">
        <f>_xlfn.IFS(L356="Inhibidor de corrosión",T356*Q356/1000,L356="Inhibidor de incrustaciones",T356*Q356/1000,L356="Biocida",T356*Q356/1000,L356="Inhibidor de corrosión/incrustaciones",T356*Q356/1000,L356="Inhibidor de parafinas y asfaltenos",T356*P356/1000,L356="Inhibidor de parafinas",T356*P356/1000,L356="Inhibidor de asfaltenos",T356*P356/1000,L356="Reductor de fricción",T356*P356/1000,L356="Encapsulado",0,L356="Inhibidor de hidratos",VLOOKUP(I356,[4]Intermedia!$B$485:$E$502,4,FALSE),L356="Secuestrante de sulfhídrico",VLOOKUP(I356,[4]Intermedia!$B$485:$E$502,4,FALSE))</f>
        <v>1.9360000000000002</v>
      </c>
      <c r="AP356" s="62">
        <f t="shared" si="81"/>
        <v>29.04</v>
      </c>
      <c r="AQ356" s="62">
        <f t="shared" si="82"/>
        <v>29.04</v>
      </c>
      <c r="AR356" s="62">
        <f t="shared" si="83"/>
        <v>29.04</v>
      </c>
      <c r="AS356" s="66">
        <v>1</v>
      </c>
      <c r="AT356" s="62" cm="1">
        <f t="array" ref="AT356">IFERROR(ROUND(IF(AL356="Continua",AO356*_xlfn.IFS(AS356=100%,1,AS356=20%,5,AS356=50%,2),IF(AL356="Batch",IF(AM356="M",30,IF(AM356="Q",15,7))*AO356)),0),"")</f>
        <v>29</v>
      </c>
      <c r="AU356" s="62">
        <f t="shared" si="84"/>
        <v>29</v>
      </c>
      <c r="AV356" s="62">
        <f t="shared" si="85"/>
        <v>29</v>
      </c>
      <c r="AW356" s="62" t="s">
        <v>819</v>
      </c>
      <c r="AX356" s="62"/>
      <c r="AY356" s="67">
        <f ca="1">IFERROR(TODAY()-VLOOKUP(H356,[4]IDEF!$A$6:$H$1602,8,FALSE),"S/D")</f>
        <v>1797</v>
      </c>
      <c r="AZ356" s="62" t="str">
        <f>IFERROR(VLOOKUP(H356,'[4]Control Producción'!$B$13:$L$406,11,FALSE),"S/C")</f>
        <v>A</v>
      </c>
      <c r="BA356" s="62" t="str">
        <f t="shared" si="86"/>
        <v>SP- 06</v>
      </c>
      <c r="BB356" s="62" t="str">
        <f>IFERROR(VLOOKUP(I356,[4]Referencias!$A$2:$Z$800,26,FALSE),"")</f>
        <v>Señal Picada</v>
      </c>
      <c r="BC356" s="62"/>
      <c r="BD356" s="125" t="str">
        <f t="shared" si="75"/>
        <v>SP-328aCY51W</v>
      </c>
    </row>
    <row r="357" spans="1:56" ht="15" customHeight="1" x14ac:dyDescent="0.25">
      <c r="A357" s="62" t="s">
        <v>601</v>
      </c>
      <c r="B357" s="63">
        <v>45261</v>
      </c>
      <c r="C357" s="62" t="s">
        <v>602</v>
      </c>
      <c r="D357" s="62" t="s">
        <v>603</v>
      </c>
      <c r="E357" s="62" t="str">
        <f>IFERROR(VLOOKUP(H357,[4]Referencias!$A$2:$F$671,6,FALSE),"")</f>
        <v>SP- 06</v>
      </c>
      <c r="F357" s="62">
        <f>IFERROR(VLOOKUP(I357,[4]Referencias!$A$2:$T$800,20,FALSE),"")</f>
        <v>222052</v>
      </c>
      <c r="G357" s="62" t="s">
        <v>604</v>
      </c>
      <c r="H357" s="62" t="s">
        <v>72</v>
      </c>
      <c r="I357" s="62" t="s">
        <v>72</v>
      </c>
      <c r="J357" s="62"/>
      <c r="K357" s="62" t="s">
        <v>605</v>
      </c>
      <c r="L357" s="62" t="str">
        <f>IFERROR(VLOOKUP(M357,[4]Referencias!$X$2:$Y$139,2,FALSE),"")</f>
        <v>Inhibidor de corrosión</v>
      </c>
      <c r="M357" s="62" t="s">
        <v>59</v>
      </c>
      <c r="N357" s="62">
        <f>IFERROR(VLOOKUP(M357,[4]Referencias!$K$2:$L$138,2,FALSE),"")</f>
        <v>1000232729</v>
      </c>
      <c r="O357" s="62">
        <f>IFERROR(VLOOKUP(I357,'[4]Control Producción'!$B$13:$L$408,4,FALSE),0)</f>
        <v>46.7</v>
      </c>
      <c r="P357" s="62">
        <f>IFERROR(VLOOKUP(I357,'[4]Control Producción'!$B$13:$L$408,5,FALSE),0)</f>
        <v>4.67</v>
      </c>
      <c r="Q357" s="62">
        <f>IFERROR(VLOOKUP(I357,'[4]Control Producción'!$B$13:$L$408,7,FALSE),0)</f>
        <v>42.03</v>
      </c>
      <c r="R357" s="62">
        <f>IFERROR(VLOOKUP(I357,'[4]Control Producción'!$B$13:$L$408,8,FALSE),0)</f>
        <v>100</v>
      </c>
      <c r="S357" s="62">
        <f t="shared" si="78"/>
        <v>25.22</v>
      </c>
      <c r="T357" s="62">
        <v>40</v>
      </c>
      <c r="U357" s="62" t="s">
        <v>815</v>
      </c>
      <c r="V357" s="62" t="s">
        <v>821</v>
      </c>
      <c r="W357" s="62">
        <f t="shared" si="79"/>
        <v>2</v>
      </c>
      <c r="X357" s="62">
        <f>+_xlfn.IFS(BC357="p",0,AL357="Continua",'CM 4600011377 (Producto)'!$H$13,AL357="Batch",VLOOKUP(BD357,'BATCH Total'!$K$2:$M$600,3,FALSE))</f>
        <v>2</v>
      </c>
      <c r="Y357" s="62">
        <f t="shared" si="80"/>
        <v>50.44</v>
      </c>
      <c r="Z357" s="64">
        <f>+IFERROR(IF(BC357="P",0,IF(V357="continua",VLOOKUP(BD357,'KPI Aplicaciones'!$A$9:$H$177,6,FALSE),S357*X357)),0)</f>
        <v>50.44</v>
      </c>
      <c r="AA357" s="64">
        <f t="shared" si="76"/>
        <v>50.44</v>
      </c>
      <c r="AB357" s="65">
        <v>43334</v>
      </c>
      <c r="AC357" s="62" t="s">
        <v>608</v>
      </c>
      <c r="AD357" s="65">
        <v>43839</v>
      </c>
      <c r="AE357" s="62" t="s">
        <v>887</v>
      </c>
      <c r="AF357" s="62" t="s">
        <v>609</v>
      </c>
      <c r="AG357" s="62"/>
      <c r="AH357" s="62"/>
      <c r="AI357" s="62"/>
      <c r="AJ357" s="62"/>
      <c r="AK357" s="62" t="str">
        <f>IFERROR(VLOOKUP(I357,'[4]Control Producción'!$B$13:$K$406,10,FALSE),"")</f>
        <v>Cavidad Progresiva</v>
      </c>
      <c r="AL357" s="62" t="str">
        <f t="shared" si="87"/>
        <v>Batch</v>
      </c>
      <c r="AM357" s="62" t="s">
        <v>818</v>
      </c>
      <c r="AN357" s="62" t="s">
        <v>829</v>
      </c>
      <c r="AO357" s="62">
        <f>_xlfn.IFS(L357="Inhibidor de corrosión",T357*Q357/1000,L357="Inhibidor de incrustaciones",T357*Q357/1000,L357="Biocida",T357*Q357/1000,L357="Inhibidor de corrosión/incrustaciones",T357*Q357/1000,L357="Inhibidor de parafinas y asfaltenos",T357*P357/1000,L357="Inhibidor de parafinas",T357*P357/1000,L357="Inhibidor de asfaltenos",T357*P357/1000,L357="Reductor de fricción",T357*P357/1000,L357="Encapsulado",0,L357="Inhibidor de hidratos",VLOOKUP(I357,[4]Intermedia!$B$485:$E$502,4,FALSE),L357="Secuestrante de sulfhídrico",VLOOKUP(I357,[4]Intermedia!$B$485:$E$502,4,FALSE))</f>
        <v>1.6812</v>
      </c>
      <c r="AP357" s="62">
        <f t="shared" si="81"/>
        <v>25.22</v>
      </c>
      <c r="AQ357" s="62">
        <f t="shared" si="82"/>
        <v>25.22</v>
      </c>
      <c r="AR357" s="62">
        <f t="shared" si="83"/>
        <v>25.22</v>
      </c>
      <c r="AS357" s="66">
        <v>1</v>
      </c>
      <c r="AT357" s="62" cm="1">
        <f t="array" ref="AT357">IFERROR(ROUND(IF(AL357="Continua",AO357*_xlfn.IFS(AS357=100%,1,AS357=20%,5,AS357=50%,2),IF(AL357="Batch",IF(AM357="M",30,IF(AM357="Q",15,7))*AO357)),0),"")</f>
        <v>25</v>
      </c>
      <c r="AU357" s="62">
        <f t="shared" si="84"/>
        <v>25</v>
      </c>
      <c r="AV357" s="62">
        <f t="shared" si="85"/>
        <v>25</v>
      </c>
      <c r="AW357" s="62" t="s">
        <v>819</v>
      </c>
      <c r="AX357" s="62"/>
      <c r="AY357" s="67">
        <f ca="1">IFERROR(TODAY()-VLOOKUP(H357,[4]IDEF!$A$6:$H$1602,8,FALSE),"S/D")</f>
        <v>1946</v>
      </c>
      <c r="AZ357" s="62" t="str">
        <f>IFERROR(VLOOKUP(H357,'[4]Control Producción'!$B$13:$L$406,11,FALSE),"S/C")</f>
        <v>A</v>
      </c>
      <c r="BA357" s="62" t="str">
        <f t="shared" si="86"/>
        <v>SP- 06</v>
      </c>
      <c r="BB357" s="62" t="str">
        <f>IFERROR(VLOOKUP(I357,[4]Referencias!$A$2:$Z$800,26,FALSE),"")</f>
        <v>Señal Picada</v>
      </c>
      <c r="BC357" s="62"/>
      <c r="BD357" s="125" t="str">
        <f t="shared" si="75"/>
        <v>SP-329aCY51W</v>
      </c>
    </row>
    <row r="358" spans="1:56" ht="15" customHeight="1" x14ac:dyDescent="0.25">
      <c r="A358" s="62" t="s">
        <v>601</v>
      </c>
      <c r="B358" s="63">
        <v>45261</v>
      </c>
      <c r="C358" s="62" t="s">
        <v>602</v>
      </c>
      <c r="D358" s="62" t="s">
        <v>603</v>
      </c>
      <c r="E358" s="62" t="str">
        <f>IFERROR(VLOOKUP(H358,[4]Referencias!$A$2:$F$671,6,FALSE),"")</f>
        <v>SP- 06</v>
      </c>
      <c r="F358" s="62">
        <f>IFERROR(VLOOKUP(I358,[4]Referencias!$A$2:$T$800,20,FALSE),"")</f>
        <v>222052</v>
      </c>
      <c r="G358" s="62" t="s">
        <v>604</v>
      </c>
      <c r="H358" s="62" t="s">
        <v>73</v>
      </c>
      <c r="I358" s="62" t="s">
        <v>73</v>
      </c>
      <c r="J358" s="62"/>
      <c r="K358" s="62" t="s">
        <v>605</v>
      </c>
      <c r="L358" s="62" t="str">
        <f>IFERROR(VLOOKUP(M358,[4]Referencias!$X$2:$Y$139,2,FALSE),"")</f>
        <v>Inhibidor de corrosión</v>
      </c>
      <c r="M358" s="62" t="s">
        <v>59</v>
      </c>
      <c r="N358" s="62">
        <f>IFERROR(VLOOKUP(M358,[4]Referencias!$K$2:$L$138,2,FALSE),"")</f>
        <v>1000232729</v>
      </c>
      <c r="O358" s="62">
        <f>IFERROR(VLOOKUP(I358,'[4]Control Producción'!$B$13:$L$408,4,FALSE),0)</f>
        <v>41.1</v>
      </c>
      <c r="P358" s="62">
        <f>IFERROR(VLOOKUP(I358,'[4]Control Producción'!$B$13:$L$408,5,FALSE),0)</f>
        <v>6.5759999999999996</v>
      </c>
      <c r="Q358" s="62">
        <f>IFERROR(VLOOKUP(I358,'[4]Control Producción'!$B$13:$L$408,7,FALSE),0)</f>
        <v>34.524000000000001</v>
      </c>
      <c r="R358" s="62">
        <f>IFERROR(VLOOKUP(I358,'[4]Control Producción'!$B$13:$L$408,8,FALSE),0)</f>
        <v>100</v>
      </c>
      <c r="S358" s="62">
        <f t="shared" si="78"/>
        <v>64.73</v>
      </c>
      <c r="T358" s="62">
        <v>125</v>
      </c>
      <c r="U358" s="62" t="s">
        <v>815</v>
      </c>
      <c r="V358" s="62" t="s">
        <v>821</v>
      </c>
      <c r="W358" s="62">
        <f t="shared" si="79"/>
        <v>2</v>
      </c>
      <c r="X358" s="62">
        <f>+_xlfn.IFS(BC358="p",0,AL358="Continua",'CM 4600011377 (Producto)'!$H$13,AL358="Batch",VLOOKUP(BD358,'BATCH Total'!$K$2:$M$600,3,FALSE))</f>
        <v>2</v>
      </c>
      <c r="Y358" s="62">
        <f t="shared" si="80"/>
        <v>129.46</v>
      </c>
      <c r="Z358" s="64">
        <f>+IFERROR(IF(BC358="P",0,IF(V358="continua",VLOOKUP(BD358,'KPI Aplicaciones'!$A$9:$H$177,6,FALSE),S358*X358)),0)</f>
        <v>129.46</v>
      </c>
      <c r="AA358" s="64">
        <f t="shared" si="76"/>
        <v>129.46</v>
      </c>
      <c r="AB358" s="65">
        <v>40056</v>
      </c>
      <c r="AC358" s="62" t="s">
        <v>608</v>
      </c>
      <c r="AD358" s="65">
        <v>44867</v>
      </c>
      <c r="AE358" s="62" t="s">
        <v>888</v>
      </c>
      <c r="AF358" s="62" t="s">
        <v>609</v>
      </c>
      <c r="AG358" s="62"/>
      <c r="AH358" s="62"/>
      <c r="AI358" s="62"/>
      <c r="AJ358" s="62"/>
      <c r="AK358" s="62" t="str">
        <f>IFERROR(VLOOKUP(I358,'[4]Control Producción'!$B$13:$K$406,10,FALSE),"")</f>
        <v>Cavidad Progresiva</v>
      </c>
      <c r="AL358" s="62" t="str">
        <f t="shared" si="87"/>
        <v>Batch</v>
      </c>
      <c r="AM358" s="62" t="s">
        <v>818</v>
      </c>
      <c r="AN358" s="62" t="s">
        <v>817</v>
      </c>
      <c r="AO358" s="62">
        <f>_xlfn.IFS(L358="Inhibidor de corrosión",T358*Q358/1000,L358="Inhibidor de incrustaciones",T358*Q358/1000,L358="Biocida",T358*Q358/1000,L358="Inhibidor de corrosión/incrustaciones",T358*Q358/1000,L358="Inhibidor de parafinas y asfaltenos",T358*P358/1000,L358="Inhibidor de parafinas",T358*P358/1000,L358="Inhibidor de asfaltenos",T358*P358/1000,L358="Reductor de fricción",T358*P358/1000,L358="Encapsulado",0,L358="Inhibidor de hidratos",VLOOKUP(I358,[4]Intermedia!$B$485:$E$502,4,FALSE),L358="Secuestrante de sulfhídrico",VLOOKUP(I358,[4]Intermedia!$B$485:$E$502,4,FALSE))</f>
        <v>4.3155000000000001</v>
      </c>
      <c r="AP358" s="62">
        <f t="shared" si="81"/>
        <v>64.73</v>
      </c>
      <c r="AQ358" s="62">
        <f t="shared" si="82"/>
        <v>64.73</v>
      </c>
      <c r="AR358" s="62">
        <f t="shared" si="83"/>
        <v>64.73</v>
      </c>
      <c r="AS358" s="66">
        <v>1</v>
      </c>
      <c r="AT358" s="62" cm="1">
        <f t="array" ref="AT358">IFERROR(ROUND(IF(AL358="Continua",AO358*_xlfn.IFS(AS358=100%,1,AS358=20%,5,AS358=50%,2),IF(AL358="Batch",IF(AM358="M",30,IF(AM358="Q",15,7))*AO358)),0),"")</f>
        <v>65</v>
      </c>
      <c r="AU358" s="62">
        <f t="shared" si="84"/>
        <v>65</v>
      </c>
      <c r="AV358" s="62">
        <f t="shared" si="85"/>
        <v>65</v>
      </c>
      <c r="AW358" s="62" t="s">
        <v>819</v>
      </c>
      <c r="AX358" s="62"/>
      <c r="AY358" s="67">
        <f ca="1">IFERROR(TODAY()-VLOOKUP(H358,[4]IDEF!$A$6:$H$1602,8,FALSE),"S/D")</f>
        <v>2740</v>
      </c>
      <c r="AZ358" s="62" t="str">
        <f>IFERROR(VLOOKUP(H358,'[4]Control Producción'!$B$13:$L$406,11,FALSE),"S/C")</f>
        <v>A</v>
      </c>
      <c r="BA358" s="62" t="str">
        <f t="shared" si="86"/>
        <v>SP- 06</v>
      </c>
      <c r="BB358" s="62" t="str">
        <f>IFERROR(VLOOKUP(I358,[4]Referencias!$A$2:$Z$800,26,FALSE),"")</f>
        <v>Señal Picada</v>
      </c>
      <c r="BC358" s="62"/>
      <c r="BD358" s="125" t="str">
        <f t="shared" si="75"/>
        <v>SP-330aCY51W</v>
      </c>
    </row>
    <row r="359" spans="1:56" ht="15" customHeight="1" x14ac:dyDescent="0.25">
      <c r="A359" s="62" t="s">
        <v>601</v>
      </c>
      <c r="B359" s="63">
        <v>45261</v>
      </c>
      <c r="C359" s="62" t="s">
        <v>602</v>
      </c>
      <c r="D359" s="62" t="s">
        <v>603</v>
      </c>
      <c r="E359" s="62" t="str">
        <f>IFERROR(VLOOKUP(H359,[4]Referencias!$A$2:$F$671,6,FALSE),"")</f>
        <v>SP- 06</v>
      </c>
      <c r="F359" s="62">
        <f>IFERROR(VLOOKUP(I359,[4]Referencias!$A$2:$T$800,20,FALSE),"")</f>
        <v>222052</v>
      </c>
      <c r="G359" s="62" t="s">
        <v>604</v>
      </c>
      <c r="H359" s="62" t="s">
        <v>136</v>
      </c>
      <c r="I359" s="62" t="s">
        <v>136</v>
      </c>
      <c r="J359" s="62"/>
      <c r="K359" s="62" t="s">
        <v>605</v>
      </c>
      <c r="L359" s="62" t="str">
        <f>IFERROR(VLOOKUP(M359,[4]Referencias!$X$2:$Y$139,2,FALSE),"")</f>
        <v>Biocida</v>
      </c>
      <c r="M359" s="62" t="s">
        <v>68</v>
      </c>
      <c r="N359" s="62">
        <f>IFERROR(VLOOKUP(M359,[4]Referencias!$K$2:$L$138,2,FALSE),"")</f>
        <v>50600926</v>
      </c>
      <c r="O359" s="62">
        <f>IFERROR(VLOOKUP(I359,'[4]Control Producción'!$B$13:$L$408,4,FALSE),0)</f>
        <v>150.69999999999999</v>
      </c>
      <c r="P359" s="62">
        <f>IFERROR(VLOOKUP(I359,'[4]Control Producción'!$B$13:$L$408,5,FALSE),0)</f>
        <v>1.3560000000000001</v>
      </c>
      <c r="Q359" s="62">
        <f>IFERROR(VLOOKUP(I359,'[4]Control Producción'!$B$13:$L$408,7,FALSE),0)</f>
        <v>149.34399999999999</v>
      </c>
      <c r="R359" s="62">
        <f>IFERROR(VLOOKUP(I359,'[4]Control Producción'!$B$13:$L$408,8,FALSE),0)</f>
        <v>200</v>
      </c>
      <c r="S359" s="62">
        <f t="shared" si="78"/>
        <v>44.8</v>
      </c>
      <c r="T359" s="62">
        <v>20</v>
      </c>
      <c r="U359" s="62" t="s">
        <v>815</v>
      </c>
      <c r="V359" s="62" t="s">
        <v>821</v>
      </c>
      <c r="W359" s="62">
        <f t="shared" si="79"/>
        <v>2</v>
      </c>
      <c r="X359" s="62">
        <f>+_xlfn.IFS(BC359="p",0,AL359="Continua",'CM 4600011377 (Producto)'!$H$13,AL359="Batch",VLOOKUP(BD359,'BATCH Total'!$K$2:$M$600,3,FALSE))</f>
        <v>2</v>
      </c>
      <c r="Y359" s="62">
        <f t="shared" si="80"/>
        <v>89.6</v>
      </c>
      <c r="Z359" s="64">
        <f>+IFERROR(IF(BC359="P",0,IF(V359="continua",VLOOKUP(BD359,'KPI Aplicaciones'!$A$9:$H$177,6,FALSE),S359*X359)),0)</f>
        <v>89.6</v>
      </c>
      <c r="AA359" s="64">
        <f t="shared" si="76"/>
        <v>89.6</v>
      </c>
      <c r="AB359" s="65">
        <v>41676</v>
      </c>
      <c r="AC359" s="62" t="s">
        <v>608</v>
      </c>
      <c r="AD359" s="65">
        <v>44012</v>
      </c>
      <c r="AE359" s="62" t="s">
        <v>613</v>
      </c>
      <c r="AF359" s="62" t="s">
        <v>609</v>
      </c>
      <c r="AG359" s="62"/>
      <c r="AH359" s="62"/>
      <c r="AI359" s="62"/>
      <c r="AJ359" s="62"/>
      <c r="AK359" s="62" t="str">
        <f>IFERROR(VLOOKUP(I359,'[4]Control Producción'!$B$13:$K$406,10,FALSE),"")</f>
        <v>Electro Sumergible</v>
      </c>
      <c r="AL359" s="62" t="str">
        <f t="shared" si="87"/>
        <v>Batch</v>
      </c>
      <c r="AM359" s="62" t="s">
        <v>818</v>
      </c>
      <c r="AN359" s="62" t="s">
        <v>817</v>
      </c>
      <c r="AO359" s="62">
        <f>_xlfn.IFS(L359="Inhibidor de corrosión",T359*Q359/1000,L359="Inhibidor de incrustaciones",T359*Q359/1000,L359="Biocida",T359*Q359/1000,L359="Inhibidor de corrosión/incrustaciones",T359*Q359/1000,L359="Inhibidor de parafinas y asfaltenos",T359*P359/1000,L359="Inhibidor de parafinas",T359*P359/1000,L359="Inhibidor de asfaltenos",T359*P359/1000,L359="Reductor de fricción",T359*P359/1000,L359="Encapsulado",0,L359="Inhibidor de hidratos",VLOOKUP(I359,[4]Intermedia!$B$485:$E$502,4,FALSE),L359="Secuestrante de sulfhídrico",VLOOKUP(I359,[4]Intermedia!$B$485:$E$502,4,FALSE))</f>
        <v>2.9868800000000002</v>
      </c>
      <c r="AP359" s="62">
        <f t="shared" si="81"/>
        <v>44.8</v>
      </c>
      <c r="AQ359" s="62">
        <f t="shared" si="82"/>
        <v>44.8</v>
      </c>
      <c r="AR359" s="62">
        <f t="shared" si="83"/>
        <v>44.8</v>
      </c>
      <c r="AS359" s="66">
        <v>1</v>
      </c>
      <c r="AT359" s="62" cm="1">
        <f t="array" ref="AT359">IFERROR(ROUND(IF(AL359="Continua",AO359*_xlfn.IFS(AS359=100%,1,AS359=20%,5,AS359=50%,2),IF(AL359="Batch",IF(AM359="M",30,IF(AM359="Q",15,7))*AO359)),0),"")</f>
        <v>45</v>
      </c>
      <c r="AU359" s="62">
        <f t="shared" si="84"/>
        <v>45</v>
      </c>
      <c r="AV359" s="62">
        <f t="shared" si="85"/>
        <v>45</v>
      </c>
      <c r="AW359" s="62" t="s">
        <v>819</v>
      </c>
      <c r="AX359" s="62"/>
      <c r="AY359" s="67" t="str">
        <f ca="1">IFERROR(TODAY()-VLOOKUP(H359,[4]IDEF!$A$6:$H$1602,8,FALSE),"S/D")</f>
        <v>S/D</v>
      </c>
      <c r="AZ359" s="62" t="str">
        <f>IFERROR(VLOOKUP(H359,'[4]Control Producción'!$B$13:$L$406,11,FALSE),"S/C")</f>
        <v>C</v>
      </c>
      <c r="BA359" s="62" t="str">
        <f t="shared" si="86"/>
        <v>SP- 06</v>
      </c>
      <c r="BB359" s="62" t="str">
        <f>IFERROR(VLOOKUP(I359,[4]Referencias!$A$2:$Z$800,26,FALSE),"")</f>
        <v>Señal Picada</v>
      </c>
      <c r="BC359" s="62"/>
      <c r="BD359" s="125" t="str">
        <f t="shared" si="75"/>
        <v>SP-339aBX960</v>
      </c>
    </row>
    <row r="360" spans="1:56" ht="15" customHeight="1" x14ac:dyDescent="0.25">
      <c r="A360" s="62" t="s">
        <v>601</v>
      </c>
      <c r="B360" s="63">
        <v>45261</v>
      </c>
      <c r="C360" s="62" t="s">
        <v>602</v>
      </c>
      <c r="D360" s="62" t="s">
        <v>603</v>
      </c>
      <c r="E360" s="62" t="str">
        <f>IFERROR(VLOOKUP(H360,[4]Referencias!$A$2:$F$671,6,FALSE),"")</f>
        <v>SP- 06</v>
      </c>
      <c r="F360" s="62">
        <f>IFERROR(VLOOKUP(I360,[4]Referencias!$A$2:$T$800,20,FALSE),"")</f>
        <v>222052</v>
      </c>
      <c r="G360" s="62" t="s">
        <v>604</v>
      </c>
      <c r="H360" s="62" t="s">
        <v>74</v>
      </c>
      <c r="I360" s="62" t="s">
        <v>74</v>
      </c>
      <c r="J360" s="62"/>
      <c r="K360" s="62" t="s">
        <v>605</v>
      </c>
      <c r="L360" s="62" t="str">
        <f>IFERROR(VLOOKUP(M360,[4]Referencias!$X$2:$Y$139,2,FALSE),"")</f>
        <v>Inhibidor de corrosión</v>
      </c>
      <c r="M360" s="62" t="s">
        <v>59</v>
      </c>
      <c r="N360" s="62">
        <f>IFERROR(VLOOKUP(M360,[4]Referencias!$K$2:$L$138,2,FALSE),"")</f>
        <v>1000232729</v>
      </c>
      <c r="O360" s="62">
        <f>IFERROR(VLOOKUP(I360,'[4]Control Producción'!$B$13:$L$408,4,FALSE),0)</f>
        <v>63</v>
      </c>
      <c r="P360" s="62">
        <f>IFERROR(VLOOKUP(I360,'[4]Control Producción'!$B$13:$L$408,5,FALSE),0)</f>
        <v>3.15</v>
      </c>
      <c r="Q360" s="62">
        <f>IFERROR(VLOOKUP(I360,'[4]Control Producción'!$B$13:$L$408,7,FALSE),0)</f>
        <v>59.85</v>
      </c>
      <c r="R360" s="62">
        <f>IFERROR(VLOOKUP(I360,'[4]Control Producción'!$B$13:$L$408,8,FALSE),0)</f>
        <v>190</v>
      </c>
      <c r="S360" s="62">
        <f t="shared" si="78"/>
        <v>40.4</v>
      </c>
      <c r="T360" s="62">
        <v>45</v>
      </c>
      <c r="U360" s="62" t="s">
        <v>815</v>
      </c>
      <c r="V360" s="62" t="s">
        <v>821</v>
      </c>
      <c r="W360" s="62">
        <f t="shared" si="79"/>
        <v>2</v>
      </c>
      <c r="X360" s="62">
        <f>+_xlfn.IFS(BC360="p",0,AL360="Continua",'CM 4600011377 (Producto)'!$H$13,AL360="Batch",VLOOKUP(BD360,'BATCH Total'!$K$2:$M$600,3,FALSE))</f>
        <v>2</v>
      </c>
      <c r="Y360" s="62">
        <f t="shared" si="80"/>
        <v>80.8</v>
      </c>
      <c r="Z360" s="64">
        <f>+IFERROR(IF(BC360="P",0,IF(V360="continua",VLOOKUP(BD360,'KPI Aplicaciones'!$A$9:$H$177,6,FALSE),S360*X360)),0)</f>
        <v>80.8</v>
      </c>
      <c r="AA360" s="64">
        <f t="shared" si="76"/>
        <v>80.8</v>
      </c>
      <c r="AB360" s="65">
        <v>42439</v>
      </c>
      <c r="AC360" s="62" t="s">
        <v>608</v>
      </c>
      <c r="AD360" s="65">
        <v>44175</v>
      </c>
      <c r="AE360" s="62" t="s">
        <v>889</v>
      </c>
      <c r="AF360" s="62" t="s">
        <v>609</v>
      </c>
      <c r="AG360" s="62"/>
      <c r="AH360" s="62"/>
      <c r="AI360" s="62"/>
      <c r="AJ360" s="62"/>
      <c r="AK360" s="62" t="str">
        <f>IFERROR(VLOOKUP(I360,'[4]Control Producción'!$B$13:$K$406,10,FALSE),"")</f>
        <v>Cavidad Progresiva</v>
      </c>
      <c r="AL360" s="62" t="str">
        <f t="shared" si="87"/>
        <v>Batch</v>
      </c>
      <c r="AM360" s="62" t="s">
        <v>818</v>
      </c>
      <c r="AN360" s="62" t="s">
        <v>817</v>
      </c>
      <c r="AO360" s="62">
        <f>_xlfn.IFS(L360="Inhibidor de corrosión",T360*Q360/1000,L360="Inhibidor de incrustaciones",T360*Q360/1000,L360="Biocida",T360*Q360/1000,L360="Inhibidor de corrosión/incrustaciones",T360*Q360/1000,L360="Inhibidor de parafinas y asfaltenos",T360*P360/1000,L360="Inhibidor de parafinas",T360*P360/1000,L360="Inhibidor de asfaltenos",T360*P360/1000,L360="Reductor de fricción",T360*P360/1000,L360="Encapsulado",0,L360="Inhibidor de hidratos",VLOOKUP(I360,[4]Intermedia!$B$485:$E$502,4,FALSE),L360="Secuestrante de sulfhídrico",VLOOKUP(I360,[4]Intermedia!$B$485:$E$502,4,FALSE))</f>
        <v>2.6932499999999999</v>
      </c>
      <c r="AP360" s="62">
        <f t="shared" si="81"/>
        <v>40.4</v>
      </c>
      <c r="AQ360" s="62">
        <f t="shared" si="82"/>
        <v>40.4</v>
      </c>
      <c r="AR360" s="62">
        <f t="shared" si="83"/>
        <v>40.4</v>
      </c>
      <c r="AS360" s="66">
        <v>1</v>
      </c>
      <c r="AT360" s="62" cm="1">
        <f t="array" ref="AT360">IFERROR(ROUND(IF(AL360="Continua",AO360*_xlfn.IFS(AS360=100%,1,AS360=20%,5,AS360=50%,2),IF(AL360="Batch",IF(AM360="M",30,IF(AM360="Q",15,7))*AO360)),0),"")</f>
        <v>40</v>
      </c>
      <c r="AU360" s="62">
        <f t="shared" si="84"/>
        <v>40</v>
      </c>
      <c r="AV360" s="62">
        <f t="shared" si="85"/>
        <v>40</v>
      </c>
      <c r="AW360" s="62" t="s">
        <v>819</v>
      </c>
      <c r="AX360" s="62"/>
      <c r="AY360" s="67">
        <f ca="1">IFERROR(TODAY()-VLOOKUP(H360,[4]IDEF!$A$6:$H$1602,8,FALSE),"S/D")</f>
        <v>2006</v>
      </c>
      <c r="AZ360" s="62" t="str">
        <f>IFERROR(VLOOKUP(H360,'[4]Control Producción'!$B$13:$L$406,11,FALSE),"S/C")</f>
        <v>A</v>
      </c>
      <c r="BA360" s="62" t="str">
        <f t="shared" si="86"/>
        <v>SP- 06</v>
      </c>
      <c r="BB360" s="62" t="str">
        <f>IFERROR(VLOOKUP(I360,[4]Referencias!$A$2:$Z$800,26,FALSE),"")</f>
        <v>Señal Picada</v>
      </c>
      <c r="BC360" s="62"/>
      <c r="BD360" s="125" t="str">
        <f t="shared" si="75"/>
        <v>SP-340aCY51W</v>
      </c>
    </row>
    <row r="361" spans="1:56" ht="15" customHeight="1" x14ac:dyDescent="0.25">
      <c r="A361" s="62" t="s">
        <v>601</v>
      </c>
      <c r="B361" s="63">
        <v>45261</v>
      </c>
      <c r="C361" s="62" t="s">
        <v>602</v>
      </c>
      <c r="D361" s="62" t="s">
        <v>603</v>
      </c>
      <c r="E361" s="62" t="str">
        <f>IFERROR(VLOOKUP(H361,[4]Referencias!$A$2:$F$671,6,FALSE),"")</f>
        <v>SP- 06</v>
      </c>
      <c r="F361" s="62">
        <f>IFERROR(VLOOKUP(I361,[4]Referencias!$A$2:$T$800,20,FALSE),"")</f>
        <v>222052</v>
      </c>
      <c r="G361" s="62" t="s">
        <v>604</v>
      </c>
      <c r="H361" s="62" t="s">
        <v>74</v>
      </c>
      <c r="I361" s="62" t="s">
        <v>74</v>
      </c>
      <c r="J361" s="62"/>
      <c r="K361" s="62" t="s">
        <v>605</v>
      </c>
      <c r="L361" s="62" t="str">
        <f>IFERROR(VLOOKUP(M361,[4]Referencias!$X$2:$Y$139,2,FALSE),"")</f>
        <v>Biocida</v>
      </c>
      <c r="M361" s="62" t="s">
        <v>68</v>
      </c>
      <c r="N361" s="62">
        <f>IFERROR(VLOOKUP(M361,[4]Referencias!$K$2:$L$138,2,FALSE),"")</f>
        <v>50600926</v>
      </c>
      <c r="O361" s="62">
        <f>IFERROR(VLOOKUP(I361,'[4]Control Producción'!$B$13:$L$408,4,FALSE),0)</f>
        <v>63</v>
      </c>
      <c r="P361" s="62">
        <f>IFERROR(VLOOKUP(I361,'[4]Control Producción'!$B$13:$L$408,5,FALSE),0)</f>
        <v>3.15</v>
      </c>
      <c r="Q361" s="62">
        <f>IFERROR(VLOOKUP(I361,'[4]Control Producción'!$B$13:$L$408,7,FALSE),0)</f>
        <v>59.85</v>
      </c>
      <c r="R361" s="62">
        <f>IFERROR(VLOOKUP(I361,'[4]Control Producción'!$B$13:$L$408,8,FALSE),0)</f>
        <v>190</v>
      </c>
      <c r="S361" s="62">
        <f t="shared" si="78"/>
        <v>31.42</v>
      </c>
      <c r="T361" s="62">
        <v>75</v>
      </c>
      <c r="U361" s="62" t="s">
        <v>815</v>
      </c>
      <c r="V361" s="62" t="s">
        <v>821</v>
      </c>
      <c r="W361" s="62">
        <f t="shared" si="79"/>
        <v>4</v>
      </c>
      <c r="X361" s="62">
        <f>+_xlfn.IFS(BC361="p",0,AL361="Continua",'CM 4600011377 (Producto)'!$H$13,AL361="Batch",VLOOKUP(BD361,'BATCH Total'!$K$2:$M$600,3,FALSE))</f>
        <v>4</v>
      </c>
      <c r="Y361" s="62">
        <f t="shared" si="80"/>
        <v>125.68</v>
      </c>
      <c r="Z361" s="64">
        <f>+IFERROR(IF(BC361="P",0,IF(V361="continua",VLOOKUP(BD361,'KPI Aplicaciones'!$A$9:$H$177,6,FALSE),S361*X361)),0)</f>
        <v>125.68</v>
      </c>
      <c r="AA361" s="64">
        <f t="shared" si="76"/>
        <v>125.68</v>
      </c>
      <c r="AB361" s="65">
        <v>42439</v>
      </c>
      <c r="AC361" s="62" t="s">
        <v>608</v>
      </c>
      <c r="AD361" s="65">
        <v>44175</v>
      </c>
      <c r="AE361" s="62" t="s">
        <v>889</v>
      </c>
      <c r="AF361" s="62" t="s">
        <v>609</v>
      </c>
      <c r="AG361" s="62"/>
      <c r="AH361" s="62"/>
      <c r="AI361" s="62"/>
      <c r="AJ361" s="62"/>
      <c r="AK361" s="62" t="str">
        <f>IFERROR(VLOOKUP(I361,'[4]Control Producción'!$B$13:$K$406,10,FALSE),"")</f>
        <v>Cavidad Progresiva</v>
      </c>
      <c r="AL361" s="62" t="str">
        <f t="shared" si="87"/>
        <v>Batch</v>
      </c>
      <c r="AM361" s="62" t="s">
        <v>839</v>
      </c>
      <c r="AN361" s="62" t="s">
        <v>829</v>
      </c>
      <c r="AO361" s="62">
        <f>_xlfn.IFS(L361="Inhibidor de corrosión",T361*Q361/1000,L361="Inhibidor de incrustaciones",T361*Q361/1000,L361="Biocida",T361*Q361/1000,L361="Inhibidor de corrosión/incrustaciones",T361*Q361/1000,L361="Inhibidor de parafinas y asfaltenos",T361*P361/1000,L361="Inhibidor de parafinas",T361*P361/1000,L361="Inhibidor de asfaltenos",T361*P361/1000,L361="Reductor de fricción",T361*P361/1000,L361="Encapsulado",0,L361="Inhibidor de hidratos",VLOOKUP(I361,[4]Intermedia!$B$485:$E$502,4,FALSE),L361="Secuestrante de sulfhídrico",VLOOKUP(I361,[4]Intermedia!$B$485:$E$502,4,FALSE))</f>
        <v>4.4887499999999996</v>
      </c>
      <c r="AP361" s="62">
        <f t="shared" si="81"/>
        <v>31.42</v>
      </c>
      <c r="AQ361" s="62">
        <f t="shared" si="82"/>
        <v>31.42</v>
      </c>
      <c r="AR361" s="62">
        <f t="shared" si="83"/>
        <v>31.42</v>
      </c>
      <c r="AS361" s="66">
        <v>1</v>
      </c>
      <c r="AT361" s="62" cm="1">
        <f t="array" ref="AT361">IFERROR(ROUND(IF(AL361="Continua",AO361*_xlfn.IFS(AS361=100%,1,AS361=20%,5,AS361=50%,2),IF(AL361="Batch",IF(AM361="M",30,IF(AM361="Q",15,7))*AO361)),0),"")</f>
        <v>31</v>
      </c>
      <c r="AU361" s="62">
        <f t="shared" si="84"/>
        <v>31</v>
      </c>
      <c r="AV361" s="62">
        <f t="shared" si="85"/>
        <v>31</v>
      </c>
      <c r="AW361" s="62" t="s">
        <v>819</v>
      </c>
      <c r="AX361" s="62"/>
      <c r="AY361" s="67">
        <f ca="1">IFERROR(TODAY()-VLOOKUP(H361,[4]IDEF!$A$6:$H$1602,8,FALSE),"S/D")</f>
        <v>2006</v>
      </c>
      <c r="AZ361" s="62" t="str">
        <f>IFERROR(VLOOKUP(H361,'[4]Control Producción'!$B$13:$L$406,11,FALSE),"S/C")</f>
        <v>A</v>
      </c>
      <c r="BA361" s="62" t="str">
        <f t="shared" si="86"/>
        <v>SP- 06</v>
      </c>
      <c r="BB361" s="62" t="str">
        <f>IFERROR(VLOOKUP(I361,[4]Referencias!$A$2:$Z$800,26,FALSE),"")</f>
        <v>Señal Picada</v>
      </c>
      <c r="BC361" s="62"/>
      <c r="BD361" s="125" t="str">
        <f t="shared" si="75"/>
        <v>SP-340aBX960</v>
      </c>
    </row>
    <row r="362" spans="1:56" ht="15" customHeight="1" x14ac:dyDescent="0.25">
      <c r="A362" s="62" t="s">
        <v>601</v>
      </c>
      <c r="B362" s="63">
        <v>45261</v>
      </c>
      <c r="C362" s="62" t="s">
        <v>602</v>
      </c>
      <c r="D362" s="62" t="s">
        <v>603</v>
      </c>
      <c r="E362" s="62" t="str">
        <f>IFERROR(VLOOKUP(H362,[4]Referencias!$A$2:$F$671,6,FALSE),"")</f>
        <v>SP- 06</v>
      </c>
      <c r="F362" s="62">
        <f>IFERROR(VLOOKUP(I362,[4]Referencias!$A$2:$T$800,20,FALSE),"")</f>
        <v>222052</v>
      </c>
      <c r="G362" s="62" t="s">
        <v>604</v>
      </c>
      <c r="H362" s="62" t="s">
        <v>137</v>
      </c>
      <c r="I362" s="62" t="s">
        <v>137</v>
      </c>
      <c r="J362" s="62"/>
      <c r="K362" s="62" t="s">
        <v>605</v>
      </c>
      <c r="L362" s="62" t="str">
        <f>IFERROR(VLOOKUP(M362,[4]Referencias!$X$2:$Y$139,2,FALSE),"")</f>
        <v>Inhibidor de corrosión</v>
      </c>
      <c r="M362" s="62" t="s">
        <v>59</v>
      </c>
      <c r="N362" s="62">
        <f>IFERROR(VLOOKUP(M362,[4]Referencias!$K$2:$L$138,2,FALSE),"")</f>
        <v>1000232729</v>
      </c>
      <c r="O362" s="62">
        <f>IFERROR(VLOOKUP(I362,'[4]Control Producción'!$B$13:$L$408,4,FALSE),0)</f>
        <v>66.400000000000006</v>
      </c>
      <c r="P362" s="62">
        <f>IFERROR(VLOOKUP(I362,'[4]Control Producción'!$B$13:$L$408,5,FALSE),0)</f>
        <v>0.19900000000000001</v>
      </c>
      <c r="Q362" s="62">
        <f>IFERROR(VLOOKUP(I362,'[4]Control Producción'!$B$13:$L$408,7,FALSE),0)</f>
        <v>66.200999999999993</v>
      </c>
      <c r="R362" s="62">
        <f>IFERROR(VLOOKUP(I362,'[4]Control Producción'!$B$13:$L$408,8,FALSE),0)</f>
        <v>100</v>
      </c>
      <c r="S362" s="62">
        <f t="shared" si="78"/>
        <v>20</v>
      </c>
      <c r="T362" s="62">
        <v>42</v>
      </c>
      <c r="U362" s="62" t="s">
        <v>815</v>
      </c>
      <c r="V362" s="62" t="s">
        <v>821</v>
      </c>
      <c r="W362" s="62">
        <f t="shared" si="79"/>
        <v>4</v>
      </c>
      <c r="X362" s="62">
        <f>+_xlfn.IFS(BC362="p",0,AL362="Continua",'CM 4600011377 (Producto)'!$H$13,AL362="Batch",VLOOKUP(BD362,'BATCH Total'!$K$2:$M$600,3,FALSE))</f>
        <v>4</v>
      </c>
      <c r="Y362" s="62">
        <f t="shared" si="80"/>
        <v>80</v>
      </c>
      <c r="Z362" s="64">
        <f>+IFERROR(IF(BC362="P",0,IF(V362="continua",VLOOKUP(BD362,'KPI Aplicaciones'!$A$9:$H$177,6,FALSE),S362*X362)),0)</f>
        <v>80</v>
      </c>
      <c r="AA362" s="64">
        <f t="shared" si="76"/>
        <v>80</v>
      </c>
      <c r="AB362" s="65">
        <v>39952</v>
      </c>
      <c r="AC362" s="62" t="s">
        <v>608</v>
      </c>
      <c r="AD362" s="65">
        <v>44221</v>
      </c>
      <c r="AE362" s="62" t="s">
        <v>890</v>
      </c>
      <c r="AF362" s="62" t="s">
        <v>609</v>
      </c>
      <c r="AG362" s="62"/>
      <c r="AH362" s="62"/>
      <c r="AI362" s="62"/>
      <c r="AJ362" s="62"/>
      <c r="AK362" s="62" t="str">
        <f>IFERROR(VLOOKUP(I362,'[4]Control Producción'!$B$13:$K$406,10,FALSE),"")</f>
        <v>Bombeo Mecánico</v>
      </c>
      <c r="AL362" s="62" t="str">
        <f t="shared" si="87"/>
        <v>Batch</v>
      </c>
      <c r="AM362" s="62" t="s">
        <v>839</v>
      </c>
      <c r="AN362" s="62" t="s">
        <v>817</v>
      </c>
      <c r="AO362" s="62">
        <f>_xlfn.IFS(L362="Inhibidor de corrosión",T362*Q362/1000,L362="Inhibidor de incrustaciones",T362*Q362/1000,L362="Biocida",T362*Q362/1000,L362="Inhibidor de corrosión/incrustaciones",T362*Q362/1000,L362="Inhibidor de parafinas y asfaltenos",T362*P362/1000,L362="Inhibidor de parafinas",T362*P362/1000,L362="Inhibidor de asfaltenos",T362*P362/1000,L362="Reductor de fricción",T362*P362/1000,L362="Encapsulado",0,L362="Inhibidor de hidratos",VLOOKUP(I362,[4]Intermedia!$B$485:$E$502,4,FALSE),L362="Secuestrante de sulfhídrico",VLOOKUP(I362,[4]Intermedia!$B$485:$E$502,4,FALSE))</f>
        <v>2.7804419999999994</v>
      </c>
      <c r="AP362" s="62">
        <f t="shared" si="81"/>
        <v>19.46</v>
      </c>
      <c r="AQ362" s="62">
        <f t="shared" si="82"/>
        <v>20</v>
      </c>
      <c r="AR362" s="62">
        <f t="shared" si="83"/>
        <v>20</v>
      </c>
      <c r="AS362" s="66">
        <v>1</v>
      </c>
      <c r="AT362" s="62" cm="1">
        <f t="array" ref="AT362">IFERROR(ROUND(IF(AL362="Continua",AO362*_xlfn.IFS(AS362=100%,1,AS362=20%,5,AS362=50%,2),IF(AL362="Batch",IF(AM362="M",30,IF(AM362="Q",15,7))*AO362)),0),"")</f>
        <v>19</v>
      </c>
      <c r="AU362" s="62">
        <f t="shared" si="84"/>
        <v>20</v>
      </c>
      <c r="AV362" s="62">
        <f t="shared" si="85"/>
        <v>20</v>
      </c>
      <c r="AW362" s="62" t="s">
        <v>819</v>
      </c>
      <c r="AX362" s="62"/>
      <c r="AY362" s="67">
        <f ca="1">IFERROR(TODAY()-VLOOKUP(H362,[4]IDEF!$A$6:$H$1602,8,FALSE),"S/D")</f>
        <v>2322</v>
      </c>
      <c r="AZ362" s="62" t="str">
        <f>IFERROR(VLOOKUP(H362,'[4]Control Producción'!$B$13:$L$406,11,FALSE),"S/C")</f>
        <v>B</v>
      </c>
      <c r="BA362" s="62" t="str">
        <f t="shared" si="86"/>
        <v>SP- 06</v>
      </c>
      <c r="BB362" s="62" t="str">
        <f>IFERROR(VLOOKUP(I362,[4]Referencias!$A$2:$Z$800,26,FALSE),"")</f>
        <v>Señal Picada</v>
      </c>
      <c r="BC362" s="62"/>
      <c r="BD362" s="125" t="str">
        <f t="shared" si="75"/>
        <v>SP-341aCY51W</v>
      </c>
    </row>
    <row r="363" spans="1:56" ht="15" customHeight="1" x14ac:dyDescent="0.25">
      <c r="A363" s="62" t="s">
        <v>601</v>
      </c>
      <c r="B363" s="63">
        <v>45261</v>
      </c>
      <c r="C363" s="62" t="s">
        <v>602</v>
      </c>
      <c r="D363" s="62" t="s">
        <v>603</v>
      </c>
      <c r="E363" s="62" t="str">
        <f>IFERROR(VLOOKUP(H363,[4]Referencias!$A$2:$F$671,6,FALSE),"")</f>
        <v>SP- 06</v>
      </c>
      <c r="F363" s="62">
        <f>IFERROR(VLOOKUP(I363,[4]Referencias!$A$2:$T$800,20,FALSE),"")</f>
        <v>222052</v>
      </c>
      <c r="G363" s="62" t="s">
        <v>604</v>
      </c>
      <c r="H363" s="62" t="s">
        <v>137</v>
      </c>
      <c r="I363" s="62" t="s">
        <v>137</v>
      </c>
      <c r="J363" s="62"/>
      <c r="K363" s="62" t="s">
        <v>605</v>
      </c>
      <c r="L363" s="62" t="str">
        <f>IFERROR(VLOOKUP(M363,[4]Referencias!$X$2:$Y$139,2,FALSE),"")</f>
        <v>Biocida</v>
      </c>
      <c r="M363" s="62" t="s">
        <v>68</v>
      </c>
      <c r="N363" s="62">
        <f>IFERROR(VLOOKUP(M363,[4]Referencias!$K$2:$L$138,2,FALSE),"")</f>
        <v>50600926</v>
      </c>
      <c r="O363" s="62">
        <f>IFERROR(VLOOKUP(I363,'[4]Control Producción'!$B$13:$L$408,4,FALSE),0)</f>
        <v>66.400000000000006</v>
      </c>
      <c r="P363" s="62">
        <f>IFERROR(VLOOKUP(I363,'[4]Control Producción'!$B$13:$L$408,5,FALSE),0)</f>
        <v>0.19900000000000001</v>
      </c>
      <c r="Q363" s="62">
        <f>IFERROR(VLOOKUP(I363,'[4]Control Producción'!$B$13:$L$408,7,FALSE),0)</f>
        <v>66.200999999999993</v>
      </c>
      <c r="R363" s="62">
        <f>IFERROR(VLOOKUP(I363,'[4]Control Producción'!$B$13:$L$408,8,FALSE),0)</f>
        <v>100</v>
      </c>
      <c r="S363" s="62">
        <f t="shared" si="78"/>
        <v>34.76</v>
      </c>
      <c r="T363" s="62">
        <v>35</v>
      </c>
      <c r="U363" s="62" t="s">
        <v>815</v>
      </c>
      <c r="V363" s="62" t="s">
        <v>821</v>
      </c>
      <c r="W363" s="62">
        <f t="shared" si="79"/>
        <v>2</v>
      </c>
      <c r="X363" s="62">
        <f>+_xlfn.IFS(BC363="p",0,AL363="Continua",'CM 4600011377 (Producto)'!$H$13,AL363="Batch",VLOOKUP(BD363,'BATCH Total'!$K$2:$M$600,3,FALSE))</f>
        <v>2</v>
      </c>
      <c r="Y363" s="62">
        <f t="shared" si="80"/>
        <v>69.52</v>
      </c>
      <c r="Z363" s="64">
        <f>+IFERROR(IF(BC363="P",0,IF(V363="continua",VLOOKUP(BD363,'KPI Aplicaciones'!$A$9:$H$177,6,FALSE),S363*X363)),0)</f>
        <v>69.52</v>
      </c>
      <c r="AA363" s="64">
        <f t="shared" si="76"/>
        <v>69.52</v>
      </c>
      <c r="AB363" s="65">
        <v>42171</v>
      </c>
      <c r="AC363" s="62" t="s">
        <v>608</v>
      </c>
      <c r="AD363" s="65">
        <v>44221</v>
      </c>
      <c r="AE363" s="62" t="s">
        <v>890</v>
      </c>
      <c r="AF363" s="62" t="s">
        <v>609</v>
      </c>
      <c r="AG363" s="62"/>
      <c r="AH363" s="62"/>
      <c r="AI363" s="62"/>
      <c r="AJ363" s="62"/>
      <c r="AK363" s="62" t="str">
        <f>IFERROR(VLOOKUP(I363,'[4]Control Producción'!$B$13:$K$406,10,FALSE),"")</f>
        <v>Bombeo Mecánico</v>
      </c>
      <c r="AL363" s="62" t="str">
        <f t="shared" si="87"/>
        <v>Batch</v>
      </c>
      <c r="AM363" s="62" t="s">
        <v>818</v>
      </c>
      <c r="AN363" s="62" t="s">
        <v>817</v>
      </c>
      <c r="AO363" s="62">
        <f>_xlfn.IFS(L363="Inhibidor de corrosión",T363*Q363/1000,L363="Inhibidor de incrustaciones",T363*Q363/1000,L363="Biocida",T363*Q363/1000,L363="Inhibidor de corrosión/incrustaciones",T363*Q363/1000,L363="Inhibidor de parafinas y asfaltenos",T363*P363/1000,L363="Inhibidor de parafinas",T363*P363/1000,L363="Inhibidor de asfaltenos",T363*P363/1000,L363="Reductor de fricción",T363*P363/1000,L363="Encapsulado",0,L363="Inhibidor de hidratos",VLOOKUP(I363,[4]Intermedia!$B$485:$E$502,4,FALSE),L363="Secuestrante de sulfhídrico",VLOOKUP(I363,[4]Intermedia!$B$485:$E$502,4,FALSE))</f>
        <v>2.3170349999999997</v>
      </c>
      <c r="AP363" s="62">
        <f t="shared" si="81"/>
        <v>34.76</v>
      </c>
      <c r="AQ363" s="62">
        <f t="shared" si="82"/>
        <v>34.76</v>
      </c>
      <c r="AR363" s="62">
        <f t="shared" si="83"/>
        <v>34.76</v>
      </c>
      <c r="AS363" s="66">
        <v>1</v>
      </c>
      <c r="AT363" s="62" cm="1">
        <f t="array" ref="AT363">IFERROR(ROUND(IF(AL363="Continua",AO363*_xlfn.IFS(AS363=100%,1,AS363=20%,5,AS363=50%,2),IF(AL363="Batch",IF(AM363="M",30,IF(AM363="Q",15,7))*AO363)),0),"")</f>
        <v>35</v>
      </c>
      <c r="AU363" s="62">
        <f t="shared" si="84"/>
        <v>35</v>
      </c>
      <c r="AV363" s="62">
        <f t="shared" si="85"/>
        <v>35</v>
      </c>
      <c r="AW363" s="62" t="s">
        <v>819</v>
      </c>
      <c r="AX363" s="62"/>
      <c r="AY363" s="67">
        <f ca="1">IFERROR(TODAY()-VLOOKUP(H363,[4]IDEF!$A$6:$H$1602,8,FALSE),"S/D")</f>
        <v>2322</v>
      </c>
      <c r="AZ363" s="62" t="str">
        <f>IFERROR(VLOOKUP(H363,'[4]Control Producción'!$B$13:$L$406,11,FALSE),"S/C")</f>
        <v>B</v>
      </c>
      <c r="BA363" s="62" t="str">
        <f t="shared" si="86"/>
        <v>SP- 06</v>
      </c>
      <c r="BB363" s="62" t="str">
        <f>IFERROR(VLOOKUP(I363,[4]Referencias!$A$2:$Z$800,26,FALSE),"")</f>
        <v>Señal Picada</v>
      </c>
      <c r="BC363" s="62"/>
      <c r="BD363" s="125" t="str">
        <f t="shared" si="75"/>
        <v>SP-341aBX960</v>
      </c>
    </row>
    <row r="364" spans="1:56" ht="15" customHeight="1" x14ac:dyDescent="0.25">
      <c r="A364" s="62" t="s">
        <v>601</v>
      </c>
      <c r="B364" s="63">
        <v>45261</v>
      </c>
      <c r="C364" s="62" t="s">
        <v>602</v>
      </c>
      <c r="D364" s="62" t="s">
        <v>603</v>
      </c>
      <c r="E364" s="62" t="str">
        <f>IFERROR(VLOOKUP(H364,[4]Referencias!$A$2:$F$671,6,FALSE),"")</f>
        <v>SP- 06</v>
      </c>
      <c r="F364" s="62">
        <f>IFERROR(VLOOKUP(I364,[4]Referencias!$A$2:$T$800,20,FALSE),"")</f>
        <v>222052</v>
      </c>
      <c r="G364" s="62" t="s">
        <v>604</v>
      </c>
      <c r="H364" s="62" t="s">
        <v>138</v>
      </c>
      <c r="I364" s="62" t="s">
        <v>138</v>
      </c>
      <c r="J364" s="62"/>
      <c r="K364" s="62" t="s">
        <v>605</v>
      </c>
      <c r="L364" s="62" t="str">
        <f>IFERROR(VLOOKUP(M364,[4]Referencias!$X$2:$Y$139,2,FALSE),"")</f>
        <v>Inhibidor de corrosión</v>
      </c>
      <c r="M364" s="62" t="s">
        <v>59</v>
      </c>
      <c r="N364" s="62">
        <f>IFERROR(VLOOKUP(M364,[4]Referencias!$K$2:$L$138,2,FALSE),"")</f>
        <v>1000232729</v>
      </c>
      <c r="O364" s="62">
        <f>IFERROR(VLOOKUP(I364,'[4]Control Producción'!$B$13:$L$408,4,FALSE),0)</f>
        <v>43.8</v>
      </c>
      <c r="P364" s="62">
        <f>IFERROR(VLOOKUP(I364,'[4]Control Producción'!$B$13:$L$408,5,FALSE),0)</f>
        <v>1.9710000000000001</v>
      </c>
      <c r="Q364" s="62">
        <f>IFERROR(VLOOKUP(I364,'[4]Control Producción'!$B$13:$L$408,7,FALSE),0)</f>
        <v>41.829000000000001</v>
      </c>
      <c r="R364" s="62">
        <f>IFERROR(VLOOKUP(I364,'[4]Control Producción'!$B$13:$L$408,8,FALSE),0)</f>
        <v>100</v>
      </c>
      <c r="S364" s="62">
        <f t="shared" si="78"/>
        <v>37.65</v>
      </c>
      <c r="T364" s="62">
        <v>60</v>
      </c>
      <c r="U364" s="62" t="s">
        <v>815</v>
      </c>
      <c r="V364" s="62" t="s">
        <v>821</v>
      </c>
      <c r="W364" s="62">
        <f t="shared" ref="W364:W366" si="88">_xlfn.IFS(AM364="C",29,AM364="M",1,AM364="Q",2,AM364="S",4)</f>
        <v>2</v>
      </c>
      <c r="X364" s="62">
        <f>+_xlfn.IFS(BC364="p",0,AL364="Continua",'CM 4600011377 (Producto)'!$H$13,AL364="Batch",VLOOKUP(BD364,'BATCH Total'!$K$2:$M$600,3,FALSE))</f>
        <v>0</v>
      </c>
      <c r="Y364" s="62">
        <f t="shared" si="80"/>
        <v>75.3</v>
      </c>
      <c r="Z364" s="64">
        <f>+IFERROR(IF(BC364="P",0,IF(V364="continua",VLOOKUP(BD364,'KPI Aplicaciones'!$A$9:$H$177,6,FALSE),S364*X364)),0)</f>
        <v>0</v>
      </c>
      <c r="AA364" s="64">
        <f t="shared" si="76"/>
        <v>0</v>
      </c>
      <c r="AB364" s="65">
        <v>42873</v>
      </c>
      <c r="AC364" s="62" t="s">
        <v>608</v>
      </c>
      <c r="AD364" s="65">
        <v>44084</v>
      </c>
      <c r="AE364" s="62" t="s">
        <v>879</v>
      </c>
      <c r="AF364" s="62" t="s">
        <v>609</v>
      </c>
      <c r="AG364" s="62"/>
      <c r="AH364" s="62"/>
      <c r="AI364" s="62"/>
      <c r="AJ364" s="62"/>
      <c r="AK364" s="62" t="str">
        <f>IFERROR(VLOOKUP(I364,'[4]Control Producción'!$B$13:$K$406,10,FALSE),"")</f>
        <v>Bombeo Mecánico</v>
      </c>
      <c r="AL364" s="62" t="str">
        <f t="shared" si="87"/>
        <v>Batch</v>
      </c>
      <c r="AM364" s="62" t="s">
        <v>818</v>
      </c>
      <c r="AN364" s="62" t="s">
        <v>817</v>
      </c>
      <c r="AO364" s="62">
        <f>_xlfn.IFS(L364="Inhibidor de corrosión",T364*Q364/1000,L364="Inhibidor de incrustaciones",T364*Q364/1000,L364="Biocida",T364*Q364/1000,L364="Inhibidor de corrosión/incrustaciones",T364*Q364/1000,L364="Inhibidor de parafinas y asfaltenos",T364*P364/1000,L364="Inhibidor de parafinas",T364*P364/1000,L364="Inhibidor de asfaltenos",T364*P364/1000,L364="Reductor de fricción",T364*P364/1000,L364="Encapsulado",0,L364="Inhibidor de hidratos",VLOOKUP(I364,[4]Intermedia!$B$485:$E$502,4,FALSE),L364="Secuestrante de sulfhídrico",VLOOKUP(I364,[4]Intermedia!$B$485:$E$502,4,FALSE))</f>
        <v>2.5097400000000003</v>
      </c>
      <c r="AP364" s="62">
        <f t="shared" si="81"/>
        <v>37.65</v>
      </c>
      <c r="AQ364" s="62">
        <f t="shared" si="82"/>
        <v>37.65</v>
      </c>
      <c r="AR364" s="62">
        <f t="shared" si="83"/>
        <v>37.65</v>
      </c>
      <c r="AS364" s="66">
        <v>1</v>
      </c>
      <c r="AT364" s="62" cm="1">
        <f t="array" ref="AT364">IFERROR(ROUND(IF(AL364="Continua",AO364*_xlfn.IFS(AS364=100%,1,AS364=20%,5,AS364=50%,2),IF(AL364="Batch",IF(AM364="M",30,IF(AM364="Q",15,7))*AO364)),0),"")</f>
        <v>38</v>
      </c>
      <c r="AU364" s="62">
        <f t="shared" si="84"/>
        <v>38</v>
      </c>
      <c r="AV364" s="62">
        <f t="shared" si="85"/>
        <v>38</v>
      </c>
      <c r="AW364" s="62" t="s">
        <v>819</v>
      </c>
      <c r="AX364" s="62"/>
      <c r="AY364" s="67">
        <f ca="1">IFERROR(TODAY()-VLOOKUP(H364,[4]IDEF!$A$6:$H$1602,8,FALSE),"S/D")</f>
        <v>1835</v>
      </c>
      <c r="AZ364" s="62" t="str">
        <f>IFERROR(VLOOKUP(H364,'[4]Control Producción'!$B$13:$L$406,11,FALSE),"S/C")</f>
        <v>B</v>
      </c>
      <c r="BA364" s="62" t="str">
        <f t="shared" si="86"/>
        <v>SP- 06</v>
      </c>
      <c r="BB364" s="62" t="str">
        <f>IFERROR(VLOOKUP(I364,[4]Referencias!$A$2:$Z$800,26,FALSE),"")</f>
        <v>Señal Picada</v>
      </c>
      <c r="BC364" s="160" t="s">
        <v>1165</v>
      </c>
      <c r="BD364" s="125" t="str">
        <f t="shared" si="75"/>
        <v>SP-342aCY51W</v>
      </c>
    </row>
    <row r="365" spans="1:56" ht="15" customHeight="1" x14ac:dyDescent="0.25">
      <c r="A365" s="62" t="s">
        <v>601</v>
      </c>
      <c r="B365" s="63">
        <v>45261</v>
      </c>
      <c r="C365" s="62" t="s">
        <v>602</v>
      </c>
      <c r="D365" s="62" t="s">
        <v>603</v>
      </c>
      <c r="E365" s="62" t="str">
        <f>IFERROR(VLOOKUP(H365,[4]Referencias!$A$2:$F$671,6,FALSE),"")</f>
        <v>SP- 06</v>
      </c>
      <c r="F365" s="62">
        <f>IFERROR(VLOOKUP(I365,[4]Referencias!$A$2:$T$800,20,FALSE),"")</f>
        <v>222052</v>
      </c>
      <c r="G365" s="62" t="s">
        <v>604</v>
      </c>
      <c r="H365" s="62" t="s">
        <v>138</v>
      </c>
      <c r="I365" s="62" t="s">
        <v>138</v>
      </c>
      <c r="J365" s="62"/>
      <c r="K365" s="62" t="s">
        <v>605</v>
      </c>
      <c r="L365" s="62" t="str">
        <f>IFERROR(VLOOKUP(M365,[4]Referencias!$X$2:$Y$139,2,FALSE),"")</f>
        <v>Biocida</v>
      </c>
      <c r="M365" s="62" t="s">
        <v>68</v>
      </c>
      <c r="N365" s="62">
        <f>IFERROR(VLOOKUP(M365,[4]Referencias!$K$2:$L$138,2,FALSE),"")</f>
        <v>50600926</v>
      </c>
      <c r="O365" s="62">
        <f>IFERROR(VLOOKUP(I365,'[4]Control Producción'!$B$13:$L$408,4,FALSE),0)</f>
        <v>43.8</v>
      </c>
      <c r="P365" s="62">
        <f>IFERROR(VLOOKUP(I365,'[4]Control Producción'!$B$13:$L$408,5,FALSE),0)</f>
        <v>1.9710000000000001</v>
      </c>
      <c r="Q365" s="62">
        <f>IFERROR(VLOOKUP(I365,'[4]Control Producción'!$B$13:$L$408,7,FALSE),0)</f>
        <v>41.829000000000001</v>
      </c>
      <c r="R365" s="62">
        <f>IFERROR(VLOOKUP(I365,'[4]Control Producción'!$B$13:$L$408,8,FALSE),0)</f>
        <v>100</v>
      </c>
      <c r="S365" s="62">
        <f t="shared" si="78"/>
        <v>28.23</v>
      </c>
      <c r="T365" s="62">
        <v>45</v>
      </c>
      <c r="U365" s="62" t="s">
        <v>815</v>
      </c>
      <c r="V365" s="62" t="s">
        <v>821</v>
      </c>
      <c r="W365" s="62">
        <f t="shared" si="88"/>
        <v>2</v>
      </c>
      <c r="X365" s="62">
        <f>+_xlfn.IFS(BC365="p",0,AL365="Continua",'CM 4600011377 (Producto)'!$H$13,AL365="Batch",VLOOKUP(BD365,'BATCH Total'!$K$2:$M$600,3,FALSE))</f>
        <v>0</v>
      </c>
      <c r="Y365" s="62">
        <f t="shared" si="80"/>
        <v>56.46</v>
      </c>
      <c r="Z365" s="64">
        <f>+IFERROR(IF(BC365="P",0,IF(V365="continua",VLOOKUP(BD365,'KPI Aplicaciones'!$A$9:$H$177,6,FALSE),S365*X365)),0)</f>
        <v>0</v>
      </c>
      <c r="AA365" s="64">
        <f t="shared" si="76"/>
        <v>0</v>
      </c>
      <c r="AB365" s="65">
        <v>42873</v>
      </c>
      <c r="AC365" s="62" t="s">
        <v>608</v>
      </c>
      <c r="AD365" s="65">
        <v>44084</v>
      </c>
      <c r="AE365" s="62" t="s">
        <v>879</v>
      </c>
      <c r="AF365" s="62" t="s">
        <v>609</v>
      </c>
      <c r="AG365" s="62"/>
      <c r="AH365" s="62"/>
      <c r="AI365" s="62"/>
      <c r="AJ365" s="62"/>
      <c r="AK365" s="62" t="str">
        <f>IFERROR(VLOOKUP(I365,'[4]Control Producción'!$B$13:$K$406,10,FALSE),"")</f>
        <v>Bombeo Mecánico</v>
      </c>
      <c r="AL365" s="62" t="str">
        <f t="shared" si="87"/>
        <v>Batch</v>
      </c>
      <c r="AM365" s="62" t="s">
        <v>818</v>
      </c>
      <c r="AN365" s="62" t="s">
        <v>817</v>
      </c>
      <c r="AO365" s="62">
        <f>_xlfn.IFS(L365="Inhibidor de corrosión",T365*Q365/1000,L365="Inhibidor de incrustaciones",T365*Q365/1000,L365="Biocida",T365*Q365/1000,L365="Inhibidor de corrosión/incrustaciones",T365*Q365/1000,L365="Inhibidor de parafinas y asfaltenos",T365*P365/1000,L365="Inhibidor de parafinas",T365*P365/1000,L365="Inhibidor de asfaltenos",T365*P365/1000,L365="Reductor de fricción",T365*P365/1000,L365="Encapsulado",0,L365="Inhibidor de hidratos",VLOOKUP(I365,[4]Intermedia!$B$485:$E$502,4,FALSE),L365="Secuestrante de sulfhídrico",VLOOKUP(I365,[4]Intermedia!$B$485:$E$502,4,FALSE))</f>
        <v>1.8823050000000001</v>
      </c>
      <c r="AP365" s="62">
        <f t="shared" si="81"/>
        <v>28.23</v>
      </c>
      <c r="AQ365" s="62">
        <f t="shared" si="82"/>
        <v>28.23</v>
      </c>
      <c r="AR365" s="62">
        <f t="shared" si="83"/>
        <v>28.23</v>
      </c>
      <c r="AS365" s="66">
        <v>1</v>
      </c>
      <c r="AT365" s="62" cm="1">
        <f t="array" ref="AT365">IFERROR(ROUND(IF(AL365="Continua",AO365*_xlfn.IFS(AS365=100%,1,AS365=20%,5,AS365=50%,2),IF(AL365="Batch",IF(AM365="M",30,IF(AM365="Q",15,7))*AO365)),0),"")</f>
        <v>28</v>
      </c>
      <c r="AU365" s="62">
        <f t="shared" si="84"/>
        <v>28</v>
      </c>
      <c r="AV365" s="62">
        <f t="shared" si="85"/>
        <v>28</v>
      </c>
      <c r="AW365" s="62" t="s">
        <v>819</v>
      </c>
      <c r="AX365" s="62"/>
      <c r="AY365" s="67">
        <f ca="1">IFERROR(TODAY()-VLOOKUP(H365,[4]IDEF!$A$6:$H$1602,8,FALSE),"S/D")</f>
        <v>1835</v>
      </c>
      <c r="AZ365" s="62" t="str">
        <f>IFERROR(VLOOKUP(H365,'[4]Control Producción'!$B$13:$L$406,11,FALSE),"S/C")</f>
        <v>B</v>
      </c>
      <c r="BA365" s="62" t="str">
        <f t="shared" si="86"/>
        <v>SP- 06</v>
      </c>
      <c r="BB365" s="62" t="str">
        <f>IFERROR(VLOOKUP(I365,[4]Referencias!$A$2:$Z$800,26,FALSE),"")</f>
        <v>Señal Picada</v>
      </c>
      <c r="BC365" s="160" t="s">
        <v>981</v>
      </c>
      <c r="BD365" s="125" t="str">
        <f t="shared" si="75"/>
        <v>SP-342aBX960</v>
      </c>
    </row>
    <row r="366" spans="1:56" ht="15" customHeight="1" x14ac:dyDescent="0.25">
      <c r="A366" s="62" t="s">
        <v>601</v>
      </c>
      <c r="B366" s="63">
        <v>45261</v>
      </c>
      <c r="C366" s="62" t="s">
        <v>602</v>
      </c>
      <c r="D366" s="62" t="s">
        <v>603</v>
      </c>
      <c r="E366" s="62" t="str">
        <f>IFERROR(VLOOKUP(H366,[4]Referencias!$A$2:$F$671,6,FALSE),"")</f>
        <v>SP- 06</v>
      </c>
      <c r="F366" s="62">
        <f>IFERROR(VLOOKUP(I366,[4]Referencias!$A$2:$T$800,20,FALSE),"")</f>
        <v>222052</v>
      </c>
      <c r="G366" s="62" t="s">
        <v>604</v>
      </c>
      <c r="H366" s="62" t="s">
        <v>104</v>
      </c>
      <c r="I366" s="62" t="s">
        <v>104</v>
      </c>
      <c r="J366" s="62"/>
      <c r="K366" s="62" t="s">
        <v>605</v>
      </c>
      <c r="L366" s="62" t="str">
        <f>IFERROR(VLOOKUP(M366,[4]Referencias!$X$2:$Y$139,2,FALSE),"")</f>
        <v>Inhibidor de corrosión</v>
      </c>
      <c r="M366" s="62" t="s">
        <v>59</v>
      </c>
      <c r="N366" s="62">
        <f>IFERROR(VLOOKUP(M366,[4]Referencias!$K$2:$L$138,2,FALSE),"")</f>
        <v>1000232729</v>
      </c>
      <c r="O366" s="62">
        <f>IFERROR(VLOOKUP(I366,'[4]Control Producción'!$B$13:$L$408,4,FALSE),0)</f>
        <v>109.4</v>
      </c>
      <c r="P366" s="62">
        <f>IFERROR(VLOOKUP(I366,'[4]Control Producción'!$B$13:$L$408,5,FALSE),0)</f>
        <v>3.173</v>
      </c>
      <c r="Q366" s="62">
        <f>IFERROR(VLOOKUP(I366,'[4]Control Producción'!$B$13:$L$408,7,FALSE),0)</f>
        <v>106.227</v>
      </c>
      <c r="R366" s="62">
        <f>IFERROR(VLOOKUP(I366,'[4]Control Producción'!$B$13:$L$408,8,FALSE),0)</f>
        <v>200</v>
      </c>
      <c r="S366" s="62">
        <f t="shared" si="78"/>
        <v>29.74</v>
      </c>
      <c r="T366" s="62">
        <v>40</v>
      </c>
      <c r="U366" s="62" t="s">
        <v>815</v>
      </c>
      <c r="V366" s="62" t="s">
        <v>821</v>
      </c>
      <c r="W366" s="62">
        <f t="shared" si="88"/>
        <v>4</v>
      </c>
      <c r="X366" s="62">
        <f>+_xlfn.IFS(BC366="p",0,AL366="Continua",'CM 4600011377 (Producto)'!$H$13,AL366="Batch",VLOOKUP(BD366,'BATCH Total'!$K$2:$M$600,3,FALSE))</f>
        <v>0</v>
      </c>
      <c r="Y366" s="62">
        <f t="shared" si="80"/>
        <v>118.96</v>
      </c>
      <c r="Z366" s="64">
        <f>+IFERROR(IF(BC366="P",0,IF(V366="continua",VLOOKUP(BD366,'KPI Aplicaciones'!$A$9:$H$177,6,FALSE),S366*X366)),0)</f>
        <v>0</v>
      </c>
      <c r="AA366" s="64">
        <f t="shared" si="76"/>
        <v>0</v>
      </c>
      <c r="AB366" s="65">
        <v>42661</v>
      </c>
      <c r="AC366" s="62" t="s">
        <v>608</v>
      </c>
      <c r="AD366" s="65">
        <v>44937</v>
      </c>
      <c r="AE366" s="62" t="s">
        <v>979</v>
      </c>
      <c r="AF366" s="62" t="s">
        <v>609</v>
      </c>
      <c r="AG366" s="62"/>
      <c r="AH366" s="62"/>
      <c r="AI366" s="62"/>
      <c r="AJ366" s="62"/>
      <c r="AK366" s="62" t="str">
        <f>IFERROR(VLOOKUP(I366,'[4]Control Producción'!$B$13:$K$406,10,FALSE),"")</f>
        <v>Bombeo Mecánico</v>
      </c>
      <c r="AL366" s="62" t="str">
        <f t="shared" si="87"/>
        <v>Batch</v>
      </c>
      <c r="AM366" s="62" t="s">
        <v>839</v>
      </c>
      <c r="AN366" s="62" t="s">
        <v>817</v>
      </c>
      <c r="AO366" s="62">
        <f>_xlfn.IFS(L366="Inhibidor de corrosión",T366*Q366/1000,L366="Inhibidor de incrustaciones",T366*Q366/1000,L366="Biocida",T366*Q366/1000,L366="Inhibidor de corrosión/incrustaciones",T366*Q366/1000,L366="Inhibidor de parafinas y asfaltenos",T366*P366/1000,L366="Inhibidor de parafinas",T366*P366/1000,L366="Inhibidor de asfaltenos",T366*P366/1000,L366="Reductor de fricción",T366*P366/1000,L366="Encapsulado",0,L366="Inhibidor de hidratos",VLOOKUP(I366,[4]Intermedia!$B$485:$E$502,4,FALSE),L366="Secuestrante de sulfhídrico",VLOOKUP(I366,[4]Intermedia!$B$485:$E$502,4,FALSE))</f>
        <v>4.2490800000000002</v>
      </c>
      <c r="AP366" s="62">
        <f t="shared" si="81"/>
        <v>29.74</v>
      </c>
      <c r="AQ366" s="62">
        <f t="shared" si="82"/>
        <v>29.74</v>
      </c>
      <c r="AR366" s="62">
        <f t="shared" si="83"/>
        <v>29.74</v>
      </c>
      <c r="AS366" s="66">
        <v>1</v>
      </c>
      <c r="AT366" s="62" cm="1">
        <f t="array" ref="AT366">IFERROR(ROUND(IF(AL366="Continua",AO366*_xlfn.IFS(AS366=100%,1,AS366=20%,5,AS366=50%,2),IF(AL366="Batch",IF(AM366="M",30,IF(AM366="Q",15,7))*AO366)),0),"")</f>
        <v>30</v>
      </c>
      <c r="AU366" s="62">
        <f t="shared" si="84"/>
        <v>30</v>
      </c>
      <c r="AV366" s="62">
        <f t="shared" si="85"/>
        <v>30</v>
      </c>
      <c r="AW366" s="62" t="s">
        <v>819</v>
      </c>
      <c r="AX366" s="62"/>
      <c r="AY366" s="67">
        <f ca="1">IFERROR(TODAY()-VLOOKUP(H366,[4]IDEF!$A$6:$H$1602,8,FALSE),"S/D")</f>
        <v>2647</v>
      </c>
      <c r="AZ366" s="62" t="str">
        <f>IFERROR(VLOOKUP(H366,'[4]Control Producción'!$B$13:$L$406,11,FALSE),"S/C")</f>
        <v>A</v>
      </c>
      <c r="BA366" s="62" t="str">
        <f t="shared" si="86"/>
        <v>SP- 06</v>
      </c>
      <c r="BB366" s="62" t="str">
        <f>IFERROR(VLOOKUP(I366,[4]Referencias!$A$2:$Z$800,26,FALSE),"")</f>
        <v>Señal Picada</v>
      </c>
      <c r="BC366" s="71" t="s">
        <v>981</v>
      </c>
      <c r="BD366" s="125" t="str">
        <f t="shared" si="75"/>
        <v>SP-347[00]aCY51W</v>
      </c>
    </row>
    <row r="367" spans="1:56" ht="15" customHeight="1" x14ac:dyDescent="0.25">
      <c r="A367" s="62" t="s">
        <v>601</v>
      </c>
      <c r="B367" s="63">
        <v>45261</v>
      </c>
      <c r="C367" s="62" t="s">
        <v>602</v>
      </c>
      <c r="D367" s="62" t="s">
        <v>603</v>
      </c>
      <c r="E367" s="62" t="str">
        <f>IFERROR(VLOOKUP(H367,[4]Referencias!$A$2:$F$671,6,FALSE),"")</f>
        <v>SP- 06</v>
      </c>
      <c r="F367" s="62">
        <f>IFERROR(VLOOKUP(I367,[4]Referencias!$A$2:$T$800,20,FALSE),"")</f>
        <v>222052</v>
      </c>
      <c r="G367" s="62" t="s">
        <v>604</v>
      </c>
      <c r="H367" s="62" t="s">
        <v>104</v>
      </c>
      <c r="I367" s="62" t="s">
        <v>104</v>
      </c>
      <c r="J367" s="62"/>
      <c r="K367" s="62" t="s">
        <v>605</v>
      </c>
      <c r="L367" s="62" t="str">
        <f>IFERROR(VLOOKUP(M367,[4]Referencias!$X$2:$Y$139,2,FALSE),"")</f>
        <v>Biocida</v>
      </c>
      <c r="M367" s="62" t="s">
        <v>68</v>
      </c>
      <c r="N367" s="62">
        <f>IFERROR(VLOOKUP(M367,[4]Referencias!$K$2:$L$138,2,FALSE),"")</f>
        <v>50600926</v>
      </c>
      <c r="O367" s="62">
        <f>IFERROR(VLOOKUP(I367,'[4]Control Producción'!$B$13:$L$408,4,FALSE),0)</f>
        <v>109.4</v>
      </c>
      <c r="P367" s="62">
        <f>IFERROR(VLOOKUP(I367,'[4]Control Producción'!$B$13:$L$408,5,FALSE),0)</f>
        <v>3.173</v>
      </c>
      <c r="Q367" s="62">
        <f>IFERROR(VLOOKUP(I367,'[4]Control Producción'!$B$13:$L$408,7,FALSE),0)</f>
        <v>106.227</v>
      </c>
      <c r="R367" s="62">
        <f>IFERROR(VLOOKUP(I367,'[4]Control Producción'!$B$13:$L$408,8,FALSE),0)</f>
        <v>200</v>
      </c>
      <c r="S367" s="62">
        <f t="shared" si="78"/>
        <v>63.74</v>
      </c>
      <c r="T367" s="62">
        <v>40</v>
      </c>
      <c r="U367" s="62" t="s">
        <v>815</v>
      </c>
      <c r="V367" s="62" t="s">
        <v>821</v>
      </c>
      <c r="W367" s="62">
        <f t="shared" si="79"/>
        <v>2</v>
      </c>
      <c r="X367" s="62">
        <f>+_xlfn.IFS(BC367="p",0,AL367="Continua",'CM 4600011377 (Producto)'!$H$13,AL367="Batch",VLOOKUP(BD367,'BATCH Total'!$K$2:$M$600,3,FALSE))</f>
        <v>2</v>
      </c>
      <c r="Y367" s="62">
        <f t="shared" si="80"/>
        <v>127.48</v>
      </c>
      <c r="Z367" s="64">
        <f>+IFERROR(IF(BC367="P",0,IF(V367="continua",VLOOKUP(BD367,'KPI Aplicaciones'!$A$9:$H$177,6,FALSE),S367*X367)),0)</f>
        <v>127.48</v>
      </c>
      <c r="AA367" s="64">
        <f t="shared" si="76"/>
        <v>127.48</v>
      </c>
      <c r="AB367" s="65">
        <v>44956</v>
      </c>
      <c r="AC367" s="62" t="s">
        <v>608</v>
      </c>
      <c r="AD367" s="65">
        <v>44956</v>
      </c>
      <c r="AE367" s="62" t="s">
        <v>993</v>
      </c>
      <c r="AF367" s="62" t="s">
        <v>609</v>
      </c>
      <c r="AG367" s="62"/>
      <c r="AH367" s="62"/>
      <c r="AI367" s="62"/>
      <c r="AJ367" s="62"/>
      <c r="AK367" s="62" t="str">
        <f>IFERROR(VLOOKUP(I367,'[4]Control Producción'!$B$13:$K$406,10,FALSE),"")</f>
        <v>Bombeo Mecánico</v>
      </c>
      <c r="AL367" s="62" t="str">
        <f t="shared" si="87"/>
        <v>Batch</v>
      </c>
      <c r="AM367" s="62" t="s">
        <v>818</v>
      </c>
      <c r="AN367" s="62" t="s">
        <v>817</v>
      </c>
      <c r="AO367" s="62">
        <f>_xlfn.IFS(L367="Inhibidor de corrosión",T367*Q367/1000,L367="Inhibidor de incrustaciones",T367*Q367/1000,L367="Biocida",T367*Q367/1000,L367="Inhibidor de corrosión/incrustaciones",T367*Q367/1000,L367="Inhibidor de parafinas y asfaltenos",T367*P367/1000,L367="Inhibidor de parafinas",T367*P367/1000,L367="Inhibidor de asfaltenos",T367*P367/1000,L367="Reductor de fricción",T367*P367/1000,L367="Encapsulado",0,L367="Inhibidor de hidratos",VLOOKUP(I367,[4]Intermedia!$B$485:$E$502,4,FALSE),L367="Secuestrante de sulfhídrico",VLOOKUP(I367,[4]Intermedia!$B$485:$E$502,4,FALSE))</f>
        <v>4.2490800000000002</v>
      </c>
      <c r="AP367" s="62">
        <f t="shared" si="81"/>
        <v>63.74</v>
      </c>
      <c r="AQ367" s="62">
        <f t="shared" si="82"/>
        <v>63.74</v>
      </c>
      <c r="AR367" s="62">
        <f t="shared" si="83"/>
        <v>63.74</v>
      </c>
      <c r="AS367" s="66">
        <v>1</v>
      </c>
      <c r="AT367" s="62" cm="1">
        <f t="array" ref="AT367">IFERROR(ROUND(IF(AL367="Continua",AO367*_xlfn.IFS(AS367=100%,1,AS367=20%,5,AS367=50%,2),IF(AL367="Batch",IF(AM367="M",30,IF(AM367="Q",15,7))*AO367)),0),"")</f>
        <v>64</v>
      </c>
      <c r="AU367" s="62">
        <f t="shared" si="84"/>
        <v>64</v>
      </c>
      <c r="AV367" s="62">
        <f t="shared" si="85"/>
        <v>64</v>
      </c>
      <c r="AW367" s="62" t="s">
        <v>819</v>
      </c>
      <c r="AX367" s="62"/>
      <c r="AY367" s="67">
        <f ca="1">IFERROR(TODAY()-VLOOKUP(H367,[4]IDEF!$A$6:$H$1602,8,FALSE),"S/D")</f>
        <v>2647</v>
      </c>
      <c r="AZ367" s="62" t="str">
        <f>IFERROR(VLOOKUP(H367,'[4]Control Producción'!$B$13:$L$406,11,FALSE),"S/C")</f>
        <v>A</v>
      </c>
      <c r="BA367" s="62" t="str">
        <f t="shared" si="86"/>
        <v>SP- 06</v>
      </c>
      <c r="BB367" s="62" t="str">
        <f>IFERROR(VLOOKUP(I367,[4]Referencias!$A$2:$Z$800,26,FALSE),"")</f>
        <v>Señal Picada</v>
      </c>
      <c r="BC367" s="62"/>
      <c r="BD367" s="125" t="str">
        <f t="shared" si="75"/>
        <v>SP-347[00]aBX960</v>
      </c>
    </row>
    <row r="368" spans="1:56" ht="15" customHeight="1" x14ac:dyDescent="0.25">
      <c r="A368" s="62" t="s">
        <v>601</v>
      </c>
      <c r="B368" s="63">
        <v>45261</v>
      </c>
      <c r="C368" s="62" t="s">
        <v>602</v>
      </c>
      <c r="D368" s="62" t="s">
        <v>603</v>
      </c>
      <c r="E368" s="62" t="str">
        <f>IFERROR(VLOOKUP(H368,[4]Referencias!$A$2:$F$671,6,FALSE),"")</f>
        <v>SP- 06</v>
      </c>
      <c r="F368" s="62">
        <f>IFERROR(VLOOKUP(I368,[4]Referencias!$A$2:$T$800,20,FALSE),"")</f>
        <v>222052</v>
      </c>
      <c r="G368" s="62" t="s">
        <v>604</v>
      </c>
      <c r="H368" s="62" t="s">
        <v>239</v>
      </c>
      <c r="I368" s="62" t="s">
        <v>239</v>
      </c>
      <c r="J368" s="62"/>
      <c r="K368" s="62" t="s">
        <v>605</v>
      </c>
      <c r="L368" s="62" t="str">
        <f>IFERROR(VLOOKUP(M368,[4]Referencias!$X$2:$Y$139,2,FALSE),"")</f>
        <v>Inhibidor de corrosión</v>
      </c>
      <c r="M368" s="62" t="s">
        <v>59</v>
      </c>
      <c r="N368" s="62">
        <f>IFERROR(VLOOKUP(M368,[4]Referencias!$K$2:$L$138,2,FALSE),"")</f>
        <v>1000232729</v>
      </c>
      <c r="O368" s="62">
        <f>IFERROR(VLOOKUP(I368,'[4]Control Producción'!$B$13:$L$408,4,FALSE),0)</f>
        <v>36.299999999999997</v>
      </c>
      <c r="P368" s="62">
        <f>IFERROR(VLOOKUP(I368,'[4]Control Producción'!$B$13:$L$408,5,FALSE),0)</f>
        <v>2.7589999999999999</v>
      </c>
      <c r="Q368" s="62">
        <f>IFERROR(VLOOKUP(I368,'[4]Control Producción'!$B$13:$L$408,7,FALSE),0)</f>
        <v>33.540999999999997</v>
      </c>
      <c r="R368" s="62">
        <f>IFERROR(VLOOKUP(I368,'[4]Control Producción'!$B$13:$L$408,8,FALSE),0)</f>
        <v>50</v>
      </c>
      <c r="S368" s="62">
        <f t="shared" si="78"/>
        <v>20.12</v>
      </c>
      <c r="T368" s="62">
        <v>40</v>
      </c>
      <c r="U368" s="62" t="s">
        <v>815</v>
      </c>
      <c r="V368" s="62" t="s">
        <v>821</v>
      </c>
      <c r="W368" s="62">
        <f t="shared" si="79"/>
        <v>2</v>
      </c>
      <c r="X368" s="62">
        <f>+_xlfn.IFS(BC368="p",0,AL368="Continua",'CM 4600011377 (Producto)'!$H$13,AL368="Batch",VLOOKUP(BD368,'BATCH Total'!$K$2:$M$600,3,FALSE))</f>
        <v>2</v>
      </c>
      <c r="Y368" s="62">
        <f t="shared" si="80"/>
        <v>40.24</v>
      </c>
      <c r="Z368" s="64">
        <f>+IFERROR(IF(BC368="P",0,IF(V368="continua",VLOOKUP(BD368,'KPI Aplicaciones'!$A$9:$H$177,6,FALSE),S368*X368)),0)</f>
        <v>40.24</v>
      </c>
      <c r="AA368" s="64">
        <f t="shared" si="76"/>
        <v>40.24</v>
      </c>
      <c r="AB368" s="65">
        <v>40057</v>
      </c>
      <c r="AC368" s="62" t="s">
        <v>608</v>
      </c>
      <c r="AD368" s="65">
        <v>44791</v>
      </c>
      <c r="AE368" s="62" t="s">
        <v>891</v>
      </c>
      <c r="AF368" s="62" t="s">
        <v>609</v>
      </c>
      <c r="AG368" s="62"/>
      <c r="AH368" s="62"/>
      <c r="AI368" s="62"/>
      <c r="AJ368" s="62"/>
      <c r="AK368" s="62" t="str">
        <f>IFERROR(VLOOKUP(I368,'[4]Control Producción'!$B$13:$K$406,10,FALSE),"")</f>
        <v>Bombeo Mecánico</v>
      </c>
      <c r="AL368" s="62" t="str">
        <f t="shared" si="87"/>
        <v>Batch</v>
      </c>
      <c r="AM368" s="62" t="s">
        <v>818</v>
      </c>
      <c r="AN368" s="62" t="s">
        <v>829</v>
      </c>
      <c r="AO368" s="62">
        <f>_xlfn.IFS(L368="Inhibidor de corrosión",T368*Q368/1000,L368="Inhibidor de incrustaciones",T368*Q368/1000,L368="Biocida",T368*Q368/1000,L368="Inhibidor de corrosión/incrustaciones",T368*Q368/1000,L368="Inhibidor de parafinas y asfaltenos",T368*P368/1000,L368="Inhibidor de parafinas",T368*P368/1000,L368="Inhibidor de asfaltenos",T368*P368/1000,L368="Reductor de fricción",T368*P368/1000,L368="Encapsulado",0,L368="Inhibidor de hidratos",VLOOKUP(I368,[4]Intermedia!$B$485:$E$502,4,FALSE),L368="Secuestrante de sulfhídrico",VLOOKUP(I368,[4]Intermedia!$B$485:$E$502,4,FALSE))</f>
        <v>1.3416399999999999</v>
      </c>
      <c r="AP368" s="62">
        <f t="shared" si="81"/>
        <v>20.12</v>
      </c>
      <c r="AQ368" s="62">
        <f t="shared" si="82"/>
        <v>20.12</v>
      </c>
      <c r="AR368" s="62">
        <f t="shared" si="83"/>
        <v>20.12</v>
      </c>
      <c r="AS368" s="66">
        <v>1</v>
      </c>
      <c r="AT368" s="62" cm="1">
        <f t="array" ref="AT368">IFERROR(ROUND(IF(AL368="Continua",AO368*_xlfn.IFS(AS368=100%,1,AS368=20%,5,AS368=50%,2),IF(AL368="Batch",IF(AM368="M",30,IF(AM368="Q",15,7))*AO368)),0),"")</f>
        <v>20</v>
      </c>
      <c r="AU368" s="62">
        <f t="shared" si="84"/>
        <v>20</v>
      </c>
      <c r="AV368" s="62">
        <f t="shared" si="85"/>
        <v>20</v>
      </c>
      <c r="AW368" s="62" t="s">
        <v>819</v>
      </c>
      <c r="AX368" s="62"/>
      <c r="AY368" s="67">
        <f ca="1">IFERROR(TODAY()-VLOOKUP(H368,[4]IDEF!$A$6:$H$1602,8,FALSE),"S/D")</f>
        <v>2219</v>
      </c>
      <c r="AZ368" s="62" t="str">
        <f>IFERROR(VLOOKUP(H368,'[4]Control Producción'!$B$13:$L$406,11,FALSE),"S/C")</f>
        <v>A</v>
      </c>
      <c r="BA368" s="62" t="str">
        <f t="shared" si="86"/>
        <v>SP- 06</v>
      </c>
      <c r="BB368" s="62" t="str">
        <f>IFERROR(VLOOKUP(I368,[4]Referencias!$A$2:$Z$800,26,FALSE),"")</f>
        <v>Señal Picada</v>
      </c>
      <c r="BC368" s="62"/>
      <c r="BD368" s="125" t="str">
        <f t="shared" si="75"/>
        <v>SP-353aCY51W</v>
      </c>
    </row>
    <row r="369" spans="1:56" ht="15" customHeight="1" x14ac:dyDescent="0.25">
      <c r="A369" s="62" t="s">
        <v>601</v>
      </c>
      <c r="B369" s="63">
        <v>45261</v>
      </c>
      <c r="C369" s="62" t="s">
        <v>602</v>
      </c>
      <c r="D369" s="62" t="s">
        <v>603</v>
      </c>
      <c r="E369" s="62" t="str">
        <f>IFERROR(VLOOKUP(H369,[4]Referencias!$A$2:$F$671,6,FALSE),"")</f>
        <v>SP- 06</v>
      </c>
      <c r="F369" s="62">
        <f>IFERROR(VLOOKUP(I369,[4]Referencias!$A$2:$T$800,20,FALSE),"")</f>
        <v>222052</v>
      </c>
      <c r="G369" s="62" t="s">
        <v>604</v>
      </c>
      <c r="H369" s="62" t="s">
        <v>239</v>
      </c>
      <c r="I369" s="62" t="s">
        <v>239</v>
      </c>
      <c r="J369" s="62"/>
      <c r="K369" s="62" t="s">
        <v>605</v>
      </c>
      <c r="L369" s="62" t="str">
        <f>IFERROR(VLOOKUP(M369,[4]Referencias!$X$2:$Y$139,2,FALSE),"")</f>
        <v>Biocida</v>
      </c>
      <c r="M369" s="62" t="s">
        <v>68</v>
      </c>
      <c r="N369" s="62">
        <f>IFERROR(VLOOKUP(M369,[4]Referencias!$K$2:$L$138,2,FALSE),"")</f>
        <v>50600926</v>
      </c>
      <c r="O369" s="62">
        <f>IFERROR(VLOOKUP(I369,'[4]Control Producción'!$B$13:$L$408,4,FALSE),0)</f>
        <v>36.299999999999997</v>
      </c>
      <c r="P369" s="62">
        <f>IFERROR(VLOOKUP(I369,'[4]Control Producción'!$B$13:$L$408,5,FALSE),0)</f>
        <v>2.7589999999999999</v>
      </c>
      <c r="Q369" s="62">
        <f>IFERROR(VLOOKUP(I369,'[4]Control Producción'!$B$13:$L$408,7,FALSE),0)</f>
        <v>33.540999999999997</v>
      </c>
      <c r="R369" s="62">
        <f>IFERROR(VLOOKUP(I369,'[4]Control Producción'!$B$13:$L$408,8,FALSE),0)</f>
        <v>50</v>
      </c>
      <c r="S369" s="62">
        <f t="shared" si="78"/>
        <v>20.12</v>
      </c>
      <c r="T369" s="62">
        <v>40</v>
      </c>
      <c r="U369" s="62" t="s">
        <v>815</v>
      </c>
      <c r="V369" s="62" t="s">
        <v>821</v>
      </c>
      <c r="W369" s="62">
        <f t="shared" si="79"/>
        <v>2</v>
      </c>
      <c r="X369" s="62">
        <f>+_xlfn.IFS(BC369="p",0,AL369="Continua",'CM 4600011377 (Producto)'!$H$13,AL369="Batch",VLOOKUP(BD369,'BATCH Total'!$K$2:$M$600,3,FALSE))</f>
        <v>2</v>
      </c>
      <c r="Y369" s="62">
        <f t="shared" si="80"/>
        <v>40.24</v>
      </c>
      <c r="Z369" s="64">
        <f>+IFERROR(IF(BC369="P",0,IF(V369="continua",VLOOKUP(BD369,'KPI Aplicaciones'!$A$9:$H$177,6,FALSE),S369*X369)),0)</f>
        <v>40.24</v>
      </c>
      <c r="AA369" s="64">
        <f t="shared" si="76"/>
        <v>40.24</v>
      </c>
      <c r="AB369" s="65">
        <v>44839</v>
      </c>
      <c r="AC369" s="62" t="s">
        <v>608</v>
      </c>
      <c r="AD369" s="65">
        <v>44791</v>
      </c>
      <c r="AE369" s="62" t="s">
        <v>891</v>
      </c>
      <c r="AF369" s="62" t="s">
        <v>609</v>
      </c>
      <c r="AG369" s="62"/>
      <c r="AH369" s="62"/>
      <c r="AI369" s="62"/>
      <c r="AJ369" s="62"/>
      <c r="AK369" s="62" t="str">
        <f>IFERROR(VLOOKUP(I369,'[4]Control Producción'!$B$13:$K$406,10,FALSE),"")</f>
        <v>Bombeo Mecánico</v>
      </c>
      <c r="AL369" s="62" t="str">
        <f t="shared" si="87"/>
        <v>Batch</v>
      </c>
      <c r="AM369" s="62" t="s">
        <v>818</v>
      </c>
      <c r="AN369" s="62" t="s">
        <v>817</v>
      </c>
      <c r="AO369" s="62">
        <f>_xlfn.IFS(L369="Inhibidor de corrosión",T369*Q369/1000,L369="Inhibidor de incrustaciones",T369*Q369/1000,L369="Biocida",T369*Q369/1000,L369="Inhibidor de corrosión/incrustaciones",T369*Q369/1000,L369="Inhibidor de parafinas y asfaltenos",T369*P369/1000,L369="Inhibidor de parafinas",T369*P369/1000,L369="Inhibidor de asfaltenos",T369*P369/1000,L369="Reductor de fricción",T369*P369/1000,L369="Encapsulado",0,L369="Inhibidor de hidratos",VLOOKUP(I369,[4]Intermedia!$B$485:$E$502,4,FALSE),L369="Secuestrante de sulfhídrico",VLOOKUP(I369,[4]Intermedia!$B$485:$E$502,4,FALSE))</f>
        <v>1.3416399999999999</v>
      </c>
      <c r="AP369" s="62">
        <f t="shared" si="81"/>
        <v>20.12</v>
      </c>
      <c r="AQ369" s="62">
        <f t="shared" si="82"/>
        <v>20.12</v>
      </c>
      <c r="AR369" s="62">
        <f t="shared" si="83"/>
        <v>20.12</v>
      </c>
      <c r="AS369" s="66">
        <v>1</v>
      </c>
      <c r="AT369" s="62" cm="1">
        <f t="array" ref="AT369">IFERROR(ROUND(IF(AL369="Continua",AO369*_xlfn.IFS(AS369=100%,1,AS369=20%,5,AS369=50%,2),IF(AL369="Batch",IF(AM369="M",30,IF(AM369="Q",15,7))*AO369)),0),"")</f>
        <v>20</v>
      </c>
      <c r="AU369" s="62">
        <f t="shared" si="84"/>
        <v>20</v>
      </c>
      <c r="AV369" s="62">
        <f t="shared" si="85"/>
        <v>20</v>
      </c>
      <c r="AW369" s="62" t="s">
        <v>819</v>
      </c>
      <c r="AX369" s="62"/>
      <c r="AY369" s="67">
        <f ca="1">IFERROR(TODAY()-VLOOKUP(H369,[4]IDEF!$A$6:$H$1602,8,FALSE),"S/D")</f>
        <v>2219</v>
      </c>
      <c r="AZ369" s="62" t="str">
        <f>IFERROR(VLOOKUP(H369,'[4]Control Producción'!$B$13:$L$406,11,FALSE),"S/C")</f>
        <v>A</v>
      </c>
      <c r="BA369" s="62" t="str">
        <f t="shared" si="86"/>
        <v>SP- 06</v>
      </c>
      <c r="BB369" s="62" t="str">
        <f>IFERROR(VLOOKUP(I369,[4]Referencias!$A$2:$Z$800,26,FALSE),"")</f>
        <v>Señal Picada</v>
      </c>
      <c r="BC369" s="62"/>
      <c r="BD369" s="125" t="str">
        <f t="shared" si="75"/>
        <v>SP-353aBX960</v>
      </c>
    </row>
    <row r="370" spans="1:56" ht="15" customHeight="1" x14ac:dyDescent="0.25">
      <c r="A370" s="62" t="s">
        <v>601</v>
      </c>
      <c r="B370" s="63">
        <v>45261</v>
      </c>
      <c r="C370" s="62" t="s">
        <v>602</v>
      </c>
      <c r="D370" s="62" t="s">
        <v>603</v>
      </c>
      <c r="E370" s="62" t="str">
        <f>IFERROR(VLOOKUP(H370,[4]Referencias!$A$2:$F$671,6,FALSE),"")</f>
        <v>SP- 06</v>
      </c>
      <c r="F370" s="62">
        <f>IFERROR(VLOOKUP(I370,[4]Referencias!$A$2:$T$800,20,FALSE),"")</f>
        <v>222052</v>
      </c>
      <c r="G370" s="62" t="s">
        <v>604</v>
      </c>
      <c r="H370" s="62" t="s">
        <v>105</v>
      </c>
      <c r="I370" s="62" t="s">
        <v>105</v>
      </c>
      <c r="J370" s="62"/>
      <c r="K370" s="62" t="s">
        <v>605</v>
      </c>
      <c r="L370" s="62" t="str">
        <f>IFERROR(VLOOKUP(M370,[4]Referencias!$X$2:$Y$139,2,FALSE),"")</f>
        <v>Inhibidor de corrosión</v>
      </c>
      <c r="M370" s="62" t="s">
        <v>59</v>
      </c>
      <c r="N370" s="62">
        <f>IFERROR(VLOOKUP(M370,[4]Referencias!$K$2:$L$138,2,FALSE),"")</f>
        <v>1000232729</v>
      </c>
      <c r="O370" s="62">
        <f>IFERROR(VLOOKUP(I370,'[4]Control Producción'!$B$13:$L$408,4,FALSE),0)</f>
        <v>31.2</v>
      </c>
      <c r="P370" s="62">
        <f>IFERROR(VLOOKUP(I370,'[4]Control Producción'!$B$13:$L$408,5,FALSE),0)</f>
        <v>1.31</v>
      </c>
      <c r="Q370" s="62">
        <f>IFERROR(VLOOKUP(I370,'[4]Control Producción'!$B$13:$L$408,7,FALSE),0)</f>
        <v>29.89</v>
      </c>
      <c r="R370" s="62">
        <f>IFERROR(VLOOKUP(I370,'[4]Control Producción'!$B$13:$L$408,8,FALSE),0)</f>
        <v>50</v>
      </c>
      <c r="S370" s="62">
        <f t="shared" si="78"/>
        <v>20</v>
      </c>
      <c r="T370" s="62">
        <v>95</v>
      </c>
      <c r="U370" s="62" t="s">
        <v>815</v>
      </c>
      <c r="V370" s="62" t="s">
        <v>821</v>
      </c>
      <c r="W370" s="62">
        <f t="shared" ref="W370:W371" si="89">_xlfn.IFS(AM370="C",29,AM370="M",1,AM370="Q",2,AM370="S",4)</f>
        <v>4</v>
      </c>
      <c r="X370" s="62">
        <f>+_xlfn.IFS(BC370="p",0,AL370="Continua",'CM 4600011377 (Producto)'!$H$13,AL370="Batch",VLOOKUP(BD370,'BATCH Total'!$K$2:$M$600,3,FALSE))</f>
        <v>0</v>
      </c>
      <c r="Y370" s="62">
        <f t="shared" si="80"/>
        <v>80</v>
      </c>
      <c r="Z370" s="64">
        <f>+IFERROR(IF(BC370="P",0,IF(V370="continua",VLOOKUP(BD370,'KPI Aplicaciones'!$A$9:$H$177,6,FALSE),S370*X370)),0)</f>
        <v>0</v>
      </c>
      <c r="AA370" s="64">
        <f t="shared" si="76"/>
        <v>0</v>
      </c>
      <c r="AB370" s="65">
        <v>40058</v>
      </c>
      <c r="AC370" s="62" t="s">
        <v>608</v>
      </c>
      <c r="AD370" s="65">
        <v>43906</v>
      </c>
      <c r="AE370" s="62" t="s">
        <v>749</v>
      </c>
      <c r="AF370" s="62" t="s">
        <v>609</v>
      </c>
      <c r="AG370" s="62"/>
      <c r="AH370" s="62"/>
      <c r="AI370" s="62"/>
      <c r="AJ370" s="62"/>
      <c r="AK370" s="62" t="str">
        <f>IFERROR(VLOOKUP(I370,'[4]Control Producción'!$B$13:$K$406,10,FALSE),"")</f>
        <v>Bombeo Mecánico</v>
      </c>
      <c r="AL370" s="62" t="str">
        <f t="shared" si="87"/>
        <v>Batch</v>
      </c>
      <c r="AM370" s="62" t="s">
        <v>839</v>
      </c>
      <c r="AN370" s="62" t="s">
        <v>817</v>
      </c>
      <c r="AO370" s="62">
        <f>_xlfn.IFS(L370="Inhibidor de corrosión",T370*Q370/1000,L370="Inhibidor de incrustaciones",T370*Q370/1000,L370="Biocida",T370*Q370/1000,L370="Inhibidor de corrosión/incrustaciones",T370*Q370/1000,L370="Inhibidor de parafinas y asfaltenos",T370*P370/1000,L370="Inhibidor de parafinas",T370*P370/1000,L370="Inhibidor de asfaltenos",T370*P370/1000,L370="Reductor de fricción",T370*P370/1000,L370="Encapsulado",0,L370="Inhibidor de hidratos",VLOOKUP(I370,[4]Intermedia!$B$485:$E$502,4,FALSE),L370="Secuestrante de sulfhídrico",VLOOKUP(I370,[4]Intermedia!$B$485:$E$502,4,FALSE))</f>
        <v>2.83955</v>
      </c>
      <c r="AP370" s="62">
        <f t="shared" si="81"/>
        <v>19.88</v>
      </c>
      <c r="AQ370" s="62">
        <f t="shared" si="82"/>
        <v>20</v>
      </c>
      <c r="AR370" s="62">
        <f t="shared" si="83"/>
        <v>20</v>
      </c>
      <c r="AS370" s="66">
        <v>1</v>
      </c>
      <c r="AT370" s="62" cm="1">
        <f t="array" ref="AT370">IFERROR(ROUND(IF(AL370="Continua",AO370*_xlfn.IFS(AS370=100%,1,AS370=20%,5,AS370=50%,2),IF(AL370="Batch",IF(AM370="M",30,IF(AM370="Q",15,7))*AO370)),0),"")</f>
        <v>20</v>
      </c>
      <c r="AU370" s="62">
        <f t="shared" si="84"/>
        <v>20</v>
      </c>
      <c r="AV370" s="62">
        <f t="shared" si="85"/>
        <v>20</v>
      </c>
      <c r="AW370" s="62" t="s">
        <v>819</v>
      </c>
      <c r="AX370" s="62"/>
      <c r="AY370" s="67">
        <f ca="1">IFERROR(TODAY()-VLOOKUP(H370,[4]IDEF!$A$6:$H$1602,8,FALSE),"S/D")</f>
        <v>2583</v>
      </c>
      <c r="AZ370" s="62" t="str">
        <f>IFERROR(VLOOKUP(H370,'[4]Control Producción'!$B$13:$L$406,11,FALSE),"S/C")</f>
        <v>B</v>
      </c>
      <c r="BA370" s="62" t="str">
        <f t="shared" si="86"/>
        <v>SP- 06</v>
      </c>
      <c r="BB370" s="62" t="str">
        <f>IFERROR(VLOOKUP(I370,[4]Referencias!$A$2:$Z$800,26,FALSE),"")</f>
        <v>Señal Picada</v>
      </c>
      <c r="BC370" s="159" t="s">
        <v>1165</v>
      </c>
      <c r="BD370" s="125" t="str">
        <f t="shared" si="75"/>
        <v>SP-355aCY51W</v>
      </c>
    </row>
    <row r="371" spans="1:56" ht="15" customHeight="1" x14ac:dyDescent="0.25">
      <c r="A371" s="62" t="s">
        <v>601</v>
      </c>
      <c r="B371" s="63">
        <v>45261</v>
      </c>
      <c r="C371" s="62" t="s">
        <v>602</v>
      </c>
      <c r="D371" s="62" t="s">
        <v>603</v>
      </c>
      <c r="E371" s="62" t="str">
        <f>IFERROR(VLOOKUP(H371,[4]Referencias!$A$2:$F$671,6,FALSE),"")</f>
        <v>SP- 06</v>
      </c>
      <c r="F371" s="62">
        <f>IFERROR(VLOOKUP(I371,[4]Referencias!$A$2:$T$800,20,FALSE),"")</f>
        <v>222052</v>
      </c>
      <c r="G371" s="62" t="s">
        <v>604</v>
      </c>
      <c r="H371" s="62" t="s">
        <v>240</v>
      </c>
      <c r="I371" s="62" t="s">
        <v>240</v>
      </c>
      <c r="J371" s="62"/>
      <c r="K371" s="62" t="s">
        <v>605</v>
      </c>
      <c r="L371" s="62" t="str">
        <f>IFERROR(VLOOKUP(M371,[4]Referencias!$X$2:$Y$139,2,FALSE),"")</f>
        <v>Inhibidor de corrosión</v>
      </c>
      <c r="M371" s="62" t="s">
        <v>59</v>
      </c>
      <c r="N371" s="62">
        <f>IFERROR(VLOOKUP(M371,[4]Referencias!$K$2:$L$138,2,FALSE),"")</f>
        <v>1000232729</v>
      </c>
      <c r="O371" s="62">
        <f>IFERROR(VLOOKUP(I371,'[4]Control Producción'!$B$13:$L$408,4,FALSE),0)</f>
        <v>85.2</v>
      </c>
      <c r="P371" s="62">
        <f>IFERROR(VLOOKUP(I371,'[4]Control Producción'!$B$13:$L$408,5,FALSE),0)</f>
        <v>3.0249999999999999</v>
      </c>
      <c r="Q371" s="62">
        <f>IFERROR(VLOOKUP(I371,'[4]Control Producción'!$B$13:$L$408,7,FALSE),0)</f>
        <v>82.174999999999997</v>
      </c>
      <c r="R371" s="62">
        <f>IFERROR(VLOOKUP(I371,'[4]Control Producción'!$B$13:$L$408,8,FALSE),0)</f>
        <v>100</v>
      </c>
      <c r="S371" s="62">
        <f t="shared" si="78"/>
        <v>73.959999999999994</v>
      </c>
      <c r="T371" s="62">
        <v>60</v>
      </c>
      <c r="U371" s="62" t="s">
        <v>815</v>
      </c>
      <c r="V371" s="62" t="s">
        <v>821</v>
      </c>
      <c r="W371" s="62">
        <f t="shared" si="89"/>
        <v>2</v>
      </c>
      <c r="X371" s="62">
        <f>+_xlfn.IFS(BC371="p",0,AL371="Continua",'CM 4600011377 (Producto)'!$H$13,AL371="Batch",VLOOKUP(BD371,'BATCH Total'!$K$2:$M$600,3,FALSE))</f>
        <v>0</v>
      </c>
      <c r="Y371" s="62">
        <f t="shared" si="80"/>
        <v>147.91999999999999</v>
      </c>
      <c r="Z371" s="64">
        <f>+IFERROR(IF(BC371="P",0,IF(V371="continua",VLOOKUP(BD371,'KPI Aplicaciones'!$A$9:$H$177,6,FALSE),S371*X371)),0)</f>
        <v>0</v>
      </c>
      <c r="AA371" s="64">
        <f t="shared" si="76"/>
        <v>0</v>
      </c>
      <c r="AB371" s="65">
        <v>43168</v>
      </c>
      <c r="AC371" s="62" t="s">
        <v>608</v>
      </c>
      <c r="AD371" s="65">
        <v>43179</v>
      </c>
      <c r="AE371" s="62" t="s">
        <v>892</v>
      </c>
      <c r="AF371" s="62" t="s">
        <v>609</v>
      </c>
      <c r="AG371" s="62"/>
      <c r="AH371" s="62"/>
      <c r="AI371" s="62"/>
      <c r="AJ371" s="62"/>
      <c r="AK371" s="62" t="str">
        <f>IFERROR(VLOOKUP(I371,'[4]Control Producción'!$B$13:$K$406,10,FALSE),"")</f>
        <v>Bombeo Mecánico</v>
      </c>
      <c r="AL371" s="62" t="str">
        <f t="shared" si="87"/>
        <v>Batch</v>
      </c>
      <c r="AM371" s="62" t="s">
        <v>818</v>
      </c>
      <c r="AN371" s="62" t="s">
        <v>829</v>
      </c>
      <c r="AO371" s="62">
        <f>_xlfn.IFS(L371="Inhibidor de corrosión",T371*Q371/1000,L371="Inhibidor de incrustaciones",T371*Q371/1000,L371="Biocida",T371*Q371/1000,L371="Inhibidor de corrosión/incrustaciones",T371*Q371/1000,L371="Inhibidor de parafinas y asfaltenos",T371*P371/1000,L371="Inhibidor de parafinas",T371*P371/1000,L371="Inhibidor de asfaltenos",T371*P371/1000,L371="Reductor de fricción",T371*P371/1000,L371="Encapsulado",0,L371="Inhibidor de hidratos",VLOOKUP(I371,[4]Intermedia!$B$485:$E$502,4,FALSE),L371="Secuestrante de sulfhídrico",VLOOKUP(I371,[4]Intermedia!$B$485:$E$502,4,FALSE))</f>
        <v>4.9305000000000003</v>
      </c>
      <c r="AP371" s="62">
        <f t="shared" si="81"/>
        <v>73.959999999999994</v>
      </c>
      <c r="AQ371" s="62">
        <f t="shared" si="82"/>
        <v>73.959999999999994</v>
      </c>
      <c r="AR371" s="62">
        <f t="shared" si="83"/>
        <v>73.959999999999994</v>
      </c>
      <c r="AS371" s="66">
        <v>1</v>
      </c>
      <c r="AT371" s="62" cm="1">
        <f t="array" ref="AT371">IFERROR(ROUND(IF(AL371="Continua",AO371*_xlfn.IFS(AS371=100%,1,AS371=20%,5,AS371=50%,2),IF(AL371="Batch",IF(AM371="M",30,IF(AM371="Q",15,7))*AO371)),0),"")</f>
        <v>74</v>
      </c>
      <c r="AU371" s="62">
        <f t="shared" si="84"/>
        <v>74</v>
      </c>
      <c r="AV371" s="62">
        <f t="shared" si="85"/>
        <v>74</v>
      </c>
      <c r="AW371" s="62" t="s">
        <v>819</v>
      </c>
      <c r="AX371" s="62"/>
      <c r="AY371" s="67">
        <f ca="1">IFERROR(TODAY()-VLOOKUP(H371,[4]IDEF!$A$6:$H$1602,8,FALSE),"S/D")</f>
        <v>2117</v>
      </c>
      <c r="AZ371" s="62" t="str">
        <f>IFERROR(VLOOKUP(H371,'[4]Control Producción'!$B$13:$L$406,11,FALSE),"S/C")</f>
        <v>A</v>
      </c>
      <c r="BA371" s="62" t="str">
        <f t="shared" si="86"/>
        <v>SP- 06</v>
      </c>
      <c r="BB371" s="62" t="str">
        <f>IFERROR(VLOOKUP(I371,[4]Referencias!$A$2:$Z$800,26,FALSE),"")</f>
        <v>Señal Picada</v>
      </c>
      <c r="BC371" s="160" t="s">
        <v>981</v>
      </c>
      <c r="BD371" s="125" t="str">
        <f t="shared" si="75"/>
        <v>SP-358aCY51W</v>
      </c>
    </row>
    <row r="372" spans="1:56" ht="15" customHeight="1" x14ac:dyDescent="0.25">
      <c r="A372" s="62" t="s">
        <v>601</v>
      </c>
      <c r="B372" s="63">
        <v>45261</v>
      </c>
      <c r="C372" s="62" t="s">
        <v>602</v>
      </c>
      <c r="D372" s="62" t="s">
        <v>603</v>
      </c>
      <c r="E372" s="62" t="str">
        <f>IFERROR(VLOOKUP(H372,[4]Referencias!$A$2:$F$671,6,FALSE),"")</f>
        <v>SP- 06</v>
      </c>
      <c r="F372" s="62">
        <f>IFERROR(VLOOKUP(I372,[4]Referencias!$A$2:$T$800,20,FALSE),"")</f>
        <v>222052</v>
      </c>
      <c r="G372" s="62" t="s">
        <v>604</v>
      </c>
      <c r="H372" s="62" t="s">
        <v>201</v>
      </c>
      <c r="I372" s="62" t="s">
        <v>201</v>
      </c>
      <c r="J372" s="62"/>
      <c r="K372" s="62" t="s">
        <v>605</v>
      </c>
      <c r="L372" s="62" t="str">
        <f>IFERROR(VLOOKUP(M372,[4]Referencias!$X$2:$Y$139,2,FALSE),"")</f>
        <v>Inhibidor de corrosión</v>
      </c>
      <c r="M372" s="62" t="s">
        <v>59</v>
      </c>
      <c r="N372" s="62">
        <f>IFERROR(VLOOKUP(M372,[4]Referencias!$K$2:$L$138,2,FALSE),"")</f>
        <v>1000232729</v>
      </c>
      <c r="O372" s="62">
        <f>IFERROR(VLOOKUP(I372,'[4]Control Producción'!$B$13:$L$408,4,FALSE),0)</f>
        <v>160.1</v>
      </c>
      <c r="P372" s="62">
        <f>IFERROR(VLOOKUP(I372,'[4]Control Producción'!$B$13:$L$408,5,FALSE),0)</f>
        <v>0.752</v>
      </c>
      <c r="Q372" s="62">
        <f>IFERROR(VLOOKUP(I372,'[4]Control Producción'!$B$13:$L$408,7,FALSE),0)</f>
        <v>159.34800000000001</v>
      </c>
      <c r="R372" s="62">
        <f>IFERROR(VLOOKUP(I372,'[4]Control Producción'!$B$13:$L$408,8,FALSE),0)</f>
        <v>100</v>
      </c>
      <c r="S372" s="62">
        <f t="shared" si="78"/>
        <v>59.76</v>
      </c>
      <c r="T372" s="62">
        <v>25</v>
      </c>
      <c r="U372" s="62" t="s">
        <v>815</v>
      </c>
      <c r="V372" s="62" t="s">
        <v>821</v>
      </c>
      <c r="W372" s="62">
        <f t="shared" si="79"/>
        <v>2</v>
      </c>
      <c r="X372" s="62">
        <f>+_xlfn.IFS(BC372="p",0,AL372="Continua",'CM 4600011377 (Producto)'!$H$13,AL372="Batch",VLOOKUP(BD372,'BATCH Total'!$K$2:$M$600,3,FALSE))</f>
        <v>2</v>
      </c>
      <c r="Y372" s="62">
        <f t="shared" si="80"/>
        <v>119.52</v>
      </c>
      <c r="Z372" s="64">
        <f>+IFERROR(IF(BC372="P",0,IF(V372="continua",VLOOKUP(BD372,'KPI Aplicaciones'!$A$9:$H$177,6,FALSE),S372*X372)),0)</f>
        <v>119.52</v>
      </c>
      <c r="AA372" s="64">
        <f t="shared" si="76"/>
        <v>119.52</v>
      </c>
      <c r="AB372" s="65">
        <v>42530</v>
      </c>
      <c r="AC372" s="62" t="s">
        <v>608</v>
      </c>
      <c r="AD372" s="65">
        <v>45037</v>
      </c>
      <c r="AE372" s="62" t="s">
        <v>1021</v>
      </c>
      <c r="AF372" s="62" t="s">
        <v>988</v>
      </c>
      <c r="AG372" s="62"/>
      <c r="AH372" s="62"/>
      <c r="AI372" s="62"/>
      <c r="AJ372" s="62"/>
      <c r="AK372" s="62" t="str">
        <f>IFERROR(VLOOKUP(I372,'[4]Control Producción'!$B$13:$K$406,10,FALSE),"")</f>
        <v>Cavidad Progresiva</v>
      </c>
      <c r="AL372" s="62" t="str">
        <f t="shared" si="87"/>
        <v>Batch</v>
      </c>
      <c r="AM372" s="62" t="s">
        <v>818</v>
      </c>
      <c r="AN372" s="62" t="s">
        <v>817</v>
      </c>
      <c r="AO372" s="62">
        <f>_xlfn.IFS(L372="Inhibidor de corrosión",T372*Q372/1000,L372="Inhibidor de incrustaciones",T372*Q372/1000,L372="Biocida",T372*Q372/1000,L372="Inhibidor de corrosión/incrustaciones",T372*Q372/1000,L372="Inhibidor de parafinas y asfaltenos",T372*P372/1000,L372="Inhibidor de parafinas",T372*P372/1000,L372="Inhibidor de asfaltenos",T372*P372/1000,L372="Reductor de fricción",T372*P372/1000,L372="Encapsulado",0,L372="Inhibidor de hidratos",VLOOKUP(I372,[4]Intermedia!$B$485:$E$502,4,FALSE),L372="Secuestrante de sulfhídrico",VLOOKUP(I372,[4]Intermedia!$B$485:$E$502,4,FALSE))</f>
        <v>3.9837000000000002</v>
      </c>
      <c r="AP372" s="62">
        <f t="shared" si="81"/>
        <v>59.76</v>
      </c>
      <c r="AQ372" s="62">
        <f t="shared" si="82"/>
        <v>59.76</v>
      </c>
      <c r="AR372" s="62">
        <f t="shared" si="83"/>
        <v>59.76</v>
      </c>
      <c r="AS372" s="66">
        <v>1</v>
      </c>
      <c r="AT372" s="62" cm="1">
        <f t="array" ref="AT372">IFERROR(ROUND(IF(AL372="Continua",AO372*_xlfn.IFS(AS372=100%,1,AS372=20%,5,AS372=50%,2),IF(AL372="Batch",IF(AM372="M",30,IF(AM372="Q",15,7))*AO372)),0),"")</f>
        <v>60</v>
      </c>
      <c r="AU372" s="62">
        <f t="shared" si="84"/>
        <v>60</v>
      </c>
      <c r="AV372" s="62">
        <f t="shared" si="85"/>
        <v>60</v>
      </c>
      <c r="AW372" s="62" t="s">
        <v>819</v>
      </c>
      <c r="AX372" s="62"/>
      <c r="AY372" s="67">
        <f ca="1">IFERROR(TODAY()-VLOOKUP(H372,[4]IDEF!$A$6:$H$1602,8,FALSE),"S/D")</f>
        <v>2234</v>
      </c>
      <c r="AZ372" s="62" t="str">
        <f>IFERROR(VLOOKUP(H372,'[4]Control Producción'!$B$13:$L$406,11,FALSE),"S/C")</f>
        <v>C</v>
      </c>
      <c r="BA372" s="62" t="str">
        <f t="shared" si="86"/>
        <v>SP- 06</v>
      </c>
      <c r="BB372" s="62" t="str">
        <f>IFERROR(VLOOKUP(I372,[4]Referencias!$A$2:$Z$800,26,FALSE),"")</f>
        <v>Señal Picada</v>
      </c>
      <c r="BC372" s="62"/>
      <c r="BD372" s="125" t="str">
        <f t="shared" si="75"/>
        <v>SP-361aCY51W</v>
      </c>
    </row>
    <row r="373" spans="1:56" ht="15" customHeight="1" x14ac:dyDescent="0.25">
      <c r="A373" s="62" t="s">
        <v>601</v>
      </c>
      <c r="B373" s="63">
        <v>45261</v>
      </c>
      <c r="C373" s="62" t="s">
        <v>602</v>
      </c>
      <c r="D373" s="62" t="s">
        <v>603</v>
      </c>
      <c r="E373" s="62" t="str">
        <f>IFERROR(VLOOKUP(H373,[4]Referencias!$A$2:$F$671,6,FALSE),"")</f>
        <v>SP- 06</v>
      </c>
      <c r="F373" s="62">
        <f>IFERROR(VLOOKUP(I373,[4]Referencias!$A$2:$T$800,20,FALSE),"")</f>
        <v>222052</v>
      </c>
      <c r="G373" s="62" t="s">
        <v>604</v>
      </c>
      <c r="H373" s="62" t="s">
        <v>243</v>
      </c>
      <c r="I373" s="62" t="s">
        <v>243</v>
      </c>
      <c r="J373" s="62"/>
      <c r="K373" s="62" t="s">
        <v>605</v>
      </c>
      <c r="L373" s="62" t="str">
        <f>IFERROR(VLOOKUP(M373,[4]Referencias!$X$2:$Y$139,2,FALSE),"")</f>
        <v>Inhibidor de corrosión</v>
      </c>
      <c r="M373" s="62" t="s">
        <v>59</v>
      </c>
      <c r="N373" s="62">
        <f>IFERROR(VLOOKUP(M373,[4]Referencias!$K$2:$L$138,2,FALSE),"")</f>
        <v>1000232729</v>
      </c>
      <c r="O373" s="62">
        <f>IFERROR(VLOOKUP(I373,'[4]Control Producción'!$B$13:$L$408,4,FALSE),0)</f>
        <v>12</v>
      </c>
      <c r="P373" s="62">
        <f>IFERROR(VLOOKUP(I373,'[4]Control Producción'!$B$13:$L$408,5,FALSE),0)</f>
        <v>1.44</v>
      </c>
      <c r="Q373" s="62">
        <f>IFERROR(VLOOKUP(I373,'[4]Control Producción'!$B$13:$L$408,7,FALSE),0)</f>
        <v>10.56</v>
      </c>
      <c r="R373" s="62">
        <f>IFERROR(VLOOKUP(I373,'[4]Control Producción'!$B$13:$L$408,8,FALSE),0)</f>
        <v>50</v>
      </c>
      <c r="S373" s="62">
        <f t="shared" si="78"/>
        <v>20</v>
      </c>
      <c r="T373" s="62">
        <v>100</v>
      </c>
      <c r="U373" s="62" t="s">
        <v>815</v>
      </c>
      <c r="V373" s="62" t="s">
        <v>821</v>
      </c>
      <c r="W373" s="62">
        <f t="shared" si="79"/>
        <v>2</v>
      </c>
      <c r="X373" s="62">
        <f>+_xlfn.IFS(BC373="p",0,AL373="Continua",'CM 4600011377 (Producto)'!$H$13,AL373="Batch",VLOOKUP(BD373,'BATCH Total'!$K$2:$M$600,3,FALSE))</f>
        <v>2</v>
      </c>
      <c r="Y373" s="62">
        <f t="shared" si="80"/>
        <v>40</v>
      </c>
      <c r="Z373" s="64">
        <f>+IFERROR(IF(BC373="P",0,IF(V373="continua",VLOOKUP(BD373,'KPI Aplicaciones'!$A$9:$H$177,6,FALSE),S373*X373)),0)</f>
        <v>40</v>
      </c>
      <c r="AA373" s="64">
        <f t="shared" si="76"/>
        <v>40</v>
      </c>
      <c r="AB373" s="65">
        <v>42472</v>
      </c>
      <c r="AC373" s="62" t="s">
        <v>608</v>
      </c>
      <c r="AD373" s="65">
        <v>44000</v>
      </c>
      <c r="AE373" s="62" t="s">
        <v>750</v>
      </c>
      <c r="AF373" s="62" t="s">
        <v>609</v>
      </c>
      <c r="AG373" s="62"/>
      <c r="AH373" s="62"/>
      <c r="AI373" s="62"/>
      <c r="AJ373" s="62"/>
      <c r="AK373" s="62" t="str">
        <f>IFERROR(VLOOKUP(I373,'[4]Control Producción'!$B$13:$K$406,10,FALSE),"")</f>
        <v>Cavidad Progresiva</v>
      </c>
      <c r="AL373" s="62" t="str">
        <f t="shared" si="87"/>
        <v>Batch</v>
      </c>
      <c r="AM373" s="62" t="s">
        <v>818</v>
      </c>
      <c r="AN373" s="62" t="s">
        <v>817</v>
      </c>
      <c r="AO373" s="62">
        <f>_xlfn.IFS(L373="Inhibidor de corrosión",T373*Q373/1000,L373="Inhibidor de incrustaciones",T373*Q373/1000,L373="Biocida",T373*Q373/1000,L373="Inhibidor de corrosión/incrustaciones",T373*Q373/1000,L373="Inhibidor de parafinas y asfaltenos",T373*P373/1000,L373="Inhibidor de parafinas",T373*P373/1000,L373="Inhibidor de asfaltenos",T373*P373/1000,L373="Reductor de fricción",T373*P373/1000,L373="Encapsulado",0,L373="Inhibidor de hidratos",VLOOKUP(I373,[4]Intermedia!$B$485:$E$502,4,FALSE),L373="Secuestrante de sulfhídrico",VLOOKUP(I373,[4]Intermedia!$B$485:$E$502,4,FALSE))</f>
        <v>1.056</v>
      </c>
      <c r="AP373" s="62">
        <f t="shared" si="81"/>
        <v>15.84</v>
      </c>
      <c r="AQ373" s="62">
        <f t="shared" si="82"/>
        <v>20</v>
      </c>
      <c r="AR373" s="62">
        <f t="shared" si="83"/>
        <v>20</v>
      </c>
      <c r="AS373" s="66">
        <v>1</v>
      </c>
      <c r="AT373" s="62" cm="1">
        <f t="array" ref="AT373">IFERROR(ROUND(IF(AL373="Continua",AO373*_xlfn.IFS(AS373=100%,1,AS373=20%,5,AS373=50%,2),IF(AL373="Batch",IF(AM373="M",30,IF(AM373="Q",15,7))*AO373)),0),"")</f>
        <v>16</v>
      </c>
      <c r="AU373" s="62">
        <f t="shared" si="84"/>
        <v>20</v>
      </c>
      <c r="AV373" s="62">
        <f t="shared" si="85"/>
        <v>20</v>
      </c>
      <c r="AW373" s="62" t="s">
        <v>819</v>
      </c>
      <c r="AX373" s="62"/>
      <c r="AY373" s="67">
        <f ca="1">IFERROR(TODAY()-VLOOKUP(H373,[4]IDEF!$A$6:$H$1602,8,FALSE),"S/D")</f>
        <v>1522</v>
      </c>
      <c r="AZ373" s="62" t="str">
        <f>IFERROR(VLOOKUP(H373,'[4]Control Producción'!$B$13:$L$406,11,FALSE),"S/C")</f>
        <v>A</v>
      </c>
      <c r="BA373" s="62" t="str">
        <f t="shared" si="86"/>
        <v>SP- 06</v>
      </c>
      <c r="BB373" s="62" t="str">
        <f>IFERROR(VLOOKUP(I373,[4]Referencias!$A$2:$Z$800,26,FALSE),"")</f>
        <v>Señal Picada</v>
      </c>
      <c r="BC373" s="62"/>
      <c r="BD373" s="125" t="str">
        <f t="shared" si="75"/>
        <v>SP-362aCY51W</v>
      </c>
    </row>
    <row r="374" spans="1:56" ht="15" customHeight="1" x14ac:dyDescent="0.25">
      <c r="A374" s="62" t="s">
        <v>601</v>
      </c>
      <c r="B374" s="63">
        <v>45261</v>
      </c>
      <c r="C374" s="62" t="s">
        <v>602</v>
      </c>
      <c r="D374" s="62" t="s">
        <v>603</v>
      </c>
      <c r="E374" s="62" t="str">
        <f>IFERROR(VLOOKUP(H374,[4]Referencias!$A$2:$F$671,6,FALSE),"")</f>
        <v>SP- 06</v>
      </c>
      <c r="F374" s="62">
        <f>IFERROR(VLOOKUP(I374,[4]Referencias!$A$2:$T$800,20,FALSE),"")</f>
        <v>222052</v>
      </c>
      <c r="G374" s="62" t="s">
        <v>604</v>
      </c>
      <c r="H374" s="62" t="s">
        <v>123</v>
      </c>
      <c r="I374" s="62" t="s">
        <v>123</v>
      </c>
      <c r="J374" s="62"/>
      <c r="K374" s="62" t="s">
        <v>605</v>
      </c>
      <c r="L374" s="62" t="str">
        <f>IFERROR(VLOOKUP(M374,[4]Referencias!$X$2:$Y$139,2,FALSE),"")</f>
        <v>Inhibidor de corrosión</v>
      </c>
      <c r="M374" s="62" t="s">
        <v>59</v>
      </c>
      <c r="N374" s="62">
        <f>IFERROR(VLOOKUP(M374,[4]Referencias!$K$2:$L$138,2,FALSE),"")</f>
        <v>1000232729</v>
      </c>
      <c r="O374" s="62">
        <f>IFERROR(VLOOKUP(I374,'[4]Control Producción'!$B$13:$L$408,4,FALSE),0)</f>
        <v>106.9</v>
      </c>
      <c r="P374" s="62">
        <f>IFERROR(VLOOKUP(I374,'[4]Control Producción'!$B$13:$L$408,5,FALSE),0)</f>
        <v>2.2130000000000001</v>
      </c>
      <c r="Q374" s="62">
        <f>IFERROR(VLOOKUP(I374,'[4]Control Producción'!$B$13:$L$408,7,FALSE),0)</f>
        <v>104.687</v>
      </c>
      <c r="R374" s="62">
        <f>IFERROR(VLOOKUP(I374,'[4]Control Producción'!$B$13:$L$408,8,FALSE),0)</f>
        <v>200</v>
      </c>
      <c r="S374" s="62">
        <f t="shared" si="78"/>
        <v>32.979999999999997</v>
      </c>
      <c r="T374" s="62">
        <v>45</v>
      </c>
      <c r="U374" s="62" t="s">
        <v>815</v>
      </c>
      <c r="V374" s="62" t="s">
        <v>821</v>
      </c>
      <c r="W374" s="62">
        <f t="shared" si="79"/>
        <v>4</v>
      </c>
      <c r="X374" s="62">
        <f>+_xlfn.IFS(BC374="p",0,AL374="Continua",'CM 4600011377 (Producto)'!$H$13,AL374="Batch",VLOOKUP(BD374,'BATCH Total'!$K$2:$M$600,3,FALSE))</f>
        <v>4</v>
      </c>
      <c r="Y374" s="62">
        <f t="shared" si="80"/>
        <v>131.91999999999999</v>
      </c>
      <c r="Z374" s="64">
        <f>+IFERROR(IF(BC374="P",0,IF(V374="continua",VLOOKUP(BD374,'KPI Aplicaciones'!$A$9:$H$177,6,FALSE),S374*X374)),0)</f>
        <v>131.91999999999999</v>
      </c>
      <c r="AA374" s="64">
        <f t="shared" si="76"/>
        <v>131.91999999999999</v>
      </c>
      <c r="AB374" s="65">
        <v>42970</v>
      </c>
      <c r="AC374" s="62" t="s">
        <v>608</v>
      </c>
      <c r="AD374" s="65">
        <v>45079</v>
      </c>
      <c r="AE374" s="62" t="s">
        <v>1155</v>
      </c>
      <c r="AF374" s="62" t="s">
        <v>609</v>
      </c>
      <c r="AG374" s="62"/>
      <c r="AH374" s="62"/>
      <c r="AI374" s="62"/>
      <c r="AJ374" s="62"/>
      <c r="AK374" s="62" t="str">
        <f>IFERROR(VLOOKUP(I374,'[4]Control Producción'!$B$13:$K$406,10,FALSE),"")</f>
        <v>Bombeo Mecánico</v>
      </c>
      <c r="AL374" s="62" t="str">
        <f t="shared" si="87"/>
        <v>Batch</v>
      </c>
      <c r="AM374" s="62" t="s">
        <v>839</v>
      </c>
      <c r="AN374" s="62" t="s">
        <v>817</v>
      </c>
      <c r="AO374" s="62">
        <f>_xlfn.IFS(L374="Inhibidor de corrosión",T374*Q374/1000,L374="Inhibidor de incrustaciones",T374*Q374/1000,L374="Biocida",T374*Q374/1000,L374="Inhibidor de corrosión/incrustaciones",T374*Q374/1000,L374="Inhibidor de parafinas y asfaltenos",T374*P374/1000,L374="Inhibidor de parafinas",T374*P374/1000,L374="Inhibidor de asfaltenos",T374*P374/1000,L374="Reductor de fricción",T374*P374/1000,L374="Encapsulado",0,L374="Inhibidor de hidratos",VLOOKUP(I374,[4]Intermedia!$B$485:$E$502,4,FALSE),L374="Secuestrante de sulfhídrico",VLOOKUP(I374,[4]Intermedia!$B$485:$E$502,4,FALSE))</f>
        <v>4.710915</v>
      </c>
      <c r="AP374" s="62">
        <f t="shared" si="81"/>
        <v>32.979999999999997</v>
      </c>
      <c r="AQ374" s="62">
        <f t="shared" si="82"/>
        <v>32.979999999999997</v>
      </c>
      <c r="AR374" s="62">
        <f t="shared" si="83"/>
        <v>32.979999999999997</v>
      </c>
      <c r="AS374" s="66">
        <v>1</v>
      </c>
      <c r="AT374" s="62" cm="1">
        <f t="array" ref="AT374">IFERROR(ROUND(IF(AL374="Continua",AO374*_xlfn.IFS(AS374=100%,1,AS374=20%,5,AS374=50%,2),IF(AL374="Batch",IF(AM374="M",30,IF(AM374="Q",15,7))*AO374)),0),"")</f>
        <v>33</v>
      </c>
      <c r="AU374" s="62">
        <f t="shared" si="84"/>
        <v>33</v>
      </c>
      <c r="AV374" s="62">
        <f t="shared" si="85"/>
        <v>33</v>
      </c>
      <c r="AW374" s="62" t="s">
        <v>819</v>
      </c>
      <c r="AX374" s="62"/>
      <c r="AY374" s="67">
        <f ca="1">IFERROR(TODAY()-VLOOKUP(H374,[4]IDEF!$A$6:$H$1602,8,FALSE),"S/D")</f>
        <v>1610</v>
      </c>
      <c r="AZ374" s="62" t="str">
        <f>IFERROR(VLOOKUP(H374,'[4]Control Producción'!$B$13:$L$406,11,FALSE),"S/C")</f>
        <v>A</v>
      </c>
      <c r="BA374" s="62" t="str">
        <f t="shared" si="86"/>
        <v>SP- 06</v>
      </c>
      <c r="BB374" s="62" t="str">
        <f>IFERROR(VLOOKUP(I374,[4]Referencias!$A$2:$Z$800,26,FALSE),"")</f>
        <v>Señal Picada</v>
      </c>
      <c r="BC374" s="62"/>
      <c r="BD374" s="125" t="str">
        <f t="shared" si="75"/>
        <v>SP-364aCY51W</v>
      </c>
    </row>
    <row r="375" spans="1:56" ht="15" customHeight="1" x14ac:dyDescent="0.25">
      <c r="A375" s="62" t="s">
        <v>601</v>
      </c>
      <c r="B375" s="63">
        <v>45261</v>
      </c>
      <c r="C375" s="62" t="s">
        <v>602</v>
      </c>
      <c r="D375" s="62" t="s">
        <v>603</v>
      </c>
      <c r="E375" s="62" t="str">
        <f>IFERROR(VLOOKUP(H375,[4]Referencias!$A$2:$F$671,6,FALSE),"")</f>
        <v>SP- 06</v>
      </c>
      <c r="F375" s="62">
        <f>IFERROR(VLOOKUP(I375,[4]Referencias!$A$2:$T$800,20,FALSE),"")</f>
        <v>222052</v>
      </c>
      <c r="G375" s="62" t="s">
        <v>604</v>
      </c>
      <c r="H375" s="62" t="s">
        <v>241</v>
      </c>
      <c r="I375" s="62" t="s">
        <v>241</v>
      </c>
      <c r="J375" s="62"/>
      <c r="K375" s="62" t="s">
        <v>605</v>
      </c>
      <c r="L375" s="62" t="str">
        <f>IFERROR(VLOOKUP(M375,[4]Referencias!$X$2:$Y$139,2,FALSE),"")</f>
        <v>Inhibidor de corrosión</v>
      </c>
      <c r="M375" s="62" t="s">
        <v>59</v>
      </c>
      <c r="N375" s="62">
        <f>IFERROR(VLOOKUP(M375,[4]Referencias!$K$2:$L$138,2,FALSE),"")</f>
        <v>1000232729</v>
      </c>
      <c r="O375" s="62">
        <f>IFERROR(VLOOKUP(I375,'[4]Control Producción'!$B$13:$L$408,4,FALSE),0)</f>
        <v>55.1</v>
      </c>
      <c r="P375" s="62">
        <f>IFERROR(VLOOKUP(I375,'[4]Control Producción'!$B$13:$L$408,5,FALSE),0)</f>
        <v>1.57</v>
      </c>
      <c r="Q375" s="62">
        <f>IFERROR(VLOOKUP(I375,'[4]Control Producción'!$B$13:$L$408,7,FALSE),0)</f>
        <v>53.53</v>
      </c>
      <c r="R375" s="62">
        <f>IFERROR(VLOOKUP(I375,'[4]Control Producción'!$B$13:$L$408,8,FALSE),0)</f>
        <v>100</v>
      </c>
      <c r="S375" s="62">
        <f t="shared" si="78"/>
        <v>36.130000000000003</v>
      </c>
      <c r="T375" s="62">
        <v>45</v>
      </c>
      <c r="U375" s="62" t="s">
        <v>815</v>
      </c>
      <c r="V375" s="62" t="s">
        <v>821</v>
      </c>
      <c r="W375" s="62">
        <f t="shared" si="79"/>
        <v>2</v>
      </c>
      <c r="X375" s="62">
        <f>+_xlfn.IFS(BC375="p",0,AL375="Continua",'CM 4600011377 (Producto)'!$H$13,AL375="Batch",VLOOKUP(BD375,'BATCH Total'!$K$2:$M$600,3,FALSE))</f>
        <v>2</v>
      </c>
      <c r="Y375" s="62">
        <f t="shared" si="80"/>
        <v>72.260000000000005</v>
      </c>
      <c r="Z375" s="64">
        <f>+IFERROR(IF(BC375="P",0,IF(V375="continua",VLOOKUP(BD375,'KPI Aplicaciones'!$A$9:$H$177,6,FALSE),S375*X375)),0)</f>
        <v>72.260000000000005</v>
      </c>
      <c r="AA375" s="64">
        <f t="shared" si="76"/>
        <v>72.260000000000005</v>
      </c>
      <c r="AB375" s="65">
        <v>43437</v>
      </c>
      <c r="AC375" s="62" t="s">
        <v>608</v>
      </c>
      <c r="AD375" s="65">
        <v>43437</v>
      </c>
      <c r="AE375" s="62" t="s">
        <v>893</v>
      </c>
      <c r="AF375" s="62" t="s">
        <v>609</v>
      </c>
      <c r="AG375" s="62"/>
      <c r="AH375" s="62"/>
      <c r="AI375" s="62"/>
      <c r="AJ375" s="62"/>
      <c r="AK375" s="62" t="str">
        <f>IFERROR(VLOOKUP(I375,'[4]Control Producción'!$B$13:$K$406,10,FALSE),"")</f>
        <v>Cavidad Progresiva</v>
      </c>
      <c r="AL375" s="62" t="str">
        <f t="shared" si="87"/>
        <v>Batch</v>
      </c>
      <c r="AM375" s="62" t="s">
        <v>818</v>
      </c>
      <c r="AN375" s="62" t="s">
        <v>817</v>
      </c>
      <c r="AO375" s="62">
        <f>_xlfn.IFS(L375="Inhibidor de corrosión",T375*Q375/1000,L375="Inhibidor de incrustaciones",T375*Q375/1000,L375="Biocida",T375*Q375/1000,L375="Inhibidor de corrosión/incrustaciones",T375*Q375/1000,L375="Inhibidor de parafinas y asfaltenos",T375*P375/1000,L375="Inhibidor de parafinas",T375*P375/1000,L375="Inhibidor de asfaltenos",T375*P375/1000,L375="Reductor de fricción",T375*P375/1000,L375="Encapsulado",0,L375="Inhibidor de hidratos",VLOOKUP(I375,[4]Intermedia!$B$485:$E$502,4,FALSE),L375="Secuestrante de sulfhídrico",VLOOKUP(I375,[4]Intermedia!$B$485:$E$502,4,FALSE))</f>
        <v>2.4088499999999997</v>
      </c>
      <c r="AP375" s="62">
        <f t="shared" si="81"/>
        <v>36.130000000000003</v>
      </c>
      <c r="AQ375" s="62">
        <f t="shared" si="82"/>
        <v>36.130000000000003</v>
      </c>
      <c r="AR375" s="62">
        <f t="shared" si="83"/>
        <v>36.130000000000003</v>
      </c>
      <c r="AS375" s="66">
        <v>1</v>
      </c>
      <c r="AT375" s="62" cm="1">
        <f t="array" ref="AT375">IFERROR(ROUND(IF(AL375="Continua",AO375*_xlfn.IFS(AS375=100%,1,AS375=20%,5,AS375=50%,2),IF(AL375="Batch",IF(AM375="M",30,IF(AM375="Q",15,7))*AO375)),0),"")</f>
        <v>36</v>
      </c>
      <c r="AU375" s="62">
        <f t="shared" si="84"/>
        <v>36</v>
      </c>
      <c r="AV375" s="62">
        <f t="shared" si="85"/>
        <v>36</v>
      </c>
      <c r="AW375" s="62" t="s">
        <v>819</v>
      </c>
      <c r="AX375" s="62"/>
      <c r="AY375" s="67">
        <f ca="1">IFERROR(TODAY()-VLOOKUP(H375,[4]IDEF!$A$6:$H$1602,8,FALSE),"S/D")</f>
        <v>1706</v>
      </c>
      <c r="AZ375" s="62" t="str">
        <f>IFERROR(VLOOKUP(H375,'[4]Control Producción'!$B$13:$L$406,11,FALSE),"S/C")</f>
        <v>B</v>
      </c>
      <c r="BA375" s="62" t="str">
        <f t="shared" si="86"/>
        <v>SP- 06</v>
      </c>
      <c r="BB375" s="62" t="str">
        <f>IFERROR(VLOOKUP(I375,[4]Referencias!$A$2:$Z$800,26,FALSE),"")</f>
        <v>Señal Picada</v>
      </c>
      <c r="BC375" s="62"/>
      <c r="BD375" s="125" t="str">
        <f t="shared" si="75"/>
        <v>SP-367aCY51W</v>
      </c>
    </row>
    <row r="376" spans="1:56" ht="15" customHeight="1" x14ac:dyDescent="0.25">
      <c r="A376" s="62" t="s">
        <v>601</v>
      </c>
      <c r="B376" s="63">
        <v>45261</v>
      </c>
      <c r="C376" s="62" t="s">
        <v>602</v>
      </c>
      <c r="D376" s="62" t="s">
        <v>603</v>
      </c>
      <c r="E376" s="62" t="str">
        <f>IFERROR(VLOOKUP(H376,[4]Referencias!$A$2:$F$671,6,FALSE),"")</f>
        <v>SP- 06</v>
      </c>
      <c r="F376" s="62">
        <f>IFERROR(VLOOKUP(I376,[4]Referencias!$A$2:$T$800,20,FALSE),"")</f>
        <v>222052</v>
      </c>
      <c r="G376" s="62" t="s">
        <v>604</v>
      </c>
      <c r="H376" s="62" t="s">
        <v>241</v>
      </c>
      <c r="I376" s="62" t="s">
        <v>241</v>
      </c>
      <c r="J376" s="62"/>
      <c r="K376" s="62" t="s">
        <v>605</v>
      </c>
      <c r="L376" s="62" t="str">
        <f>IFERROR(VLOOKUP(M376,[4]Referencias!$X$2:$Y$139,2,FALSE),"")</f>
        <v>Biocida</v>
      </c>
      <c r="M376" s="62" t="s">
        <v>68</v>
      </c>
      <c r="N376" s="62">
        <f>IFERROR(VLOOKUP(M376,[4]Referencias!$K$2:$L$138,2,FALSE),"")</f>
        <v>50600926</v>
      </c>
      <c r="O376" s="62">
        <f>IFERROR(VLOOKUP(I376,'[4]Control Producción'!$B$13:$L$408,4,FALSE),0)</f>
        <v>55.1</v>
      </c>
      <c r="P376" s="62">
        <f>IFERROR(VLOOKUP(I376,'[4]Control Producción'!$B$13:$L$408,5,FALSE),0)</f>
        <v>1.57</v>
      </c>
      <c r="Q376" s="62">
        <f>IFERROR(VLOOKUP(I376,'[4]Control Producción'!$B$13:$L$408,7,FALSE),0)</f>
        <v>53.53</v>
      </c>
      <c r="R376" s="62">
        <f>IFERROR(VLOOKUP(I376,'[4]Control Producción'!$B$13:$L$408,8,FALSE),0)</f>
        <v>100</v>
      </c>
      <c r="S376" s="62">
        <f t="shared" si="78"/>
        <v>36.130000000000003</v>
      </c>
      <c r="T376" s="62">
        <v>45</v>
      </c>
      <c r="U376" s="62" t="s">
        <v>815</v>
      </c>
      <c r="V376" s="62" t="s">
        <v>821</v>
      </c>
      <c r="W376" s="62">
        <f t="shared" si="79"/>
        <v>2</v>
      </c>
      <c r="X376" s="62">
        <f>+_xlfn.IFS(BC376="p",0,AL376="Continua",'CM 4600011377 (Producto)'!$H$13,AL376="Batch",VLOOKUP(BD376,'BATCH Total'!$K$2:$M$600,3,FALSE))</f>
        <v>2</v>
      </c>
      <c r="Y376" s="62">
        <f t="shared" si="80"/>
        <v>72.260000000000005</v>
      </c>
      <c r="Z376" s="64">
        <f>+IFERROR(IF(BC376="P",0,IF(V376="continua",VLOOKUP(BD376,'KPI Aplicaciones'!$A$9:$H$177,6,FALSE),S376*X376)),0)</f>
        <v>72.260000000000005</v>
      </c>
      <c r="AA376" s="64">
        <f t="shared" si="76"/>
        <v>72.260000000000005</v>
      </c>
      <c r="AB376" s="65">
        <v>43437</v>
      </c>
      <c r="AC376" s="62" t="s">
        <v>608</v>
      </c>
      <c r="AD376" s="65">
        <v>43437</v>
      </c>
      <c r="AE376" s="62" t="s">
        <v>893</v>
      </c>
      <c r="AF376" s="62" t="s">
        <v>609</v>
      </c>
      <c r="AG376" s="62"/>
      <c r="AH376" s="62"/>
      <c r="AI376" s="62"/>
      <c r="AJ376" s="62"/>
      <c r="AK376" s="62" t="str">
        <f>IFERROR(VLOOKUP(I376,'[4]Control Producción'!$B$13:$K$406,10,FALSE),"")</f>
        <v>Cavidad Progresiva</v>
      </c>
      <c r="AL376" s="62" t="str">
        <f t="shared" si="87"/>
        <v>Batch</v>
      </c>
      <c r="AM376" s="62" t="s">
        <v>818</v>
      </c>
      <c r="AN376" s="62" t="s">
        <v>817</v>
      </c>
      <c r="AO376" s="62">
        <f>_xlfn.IFS(L376="Inhibidor de corrosión",T376*Q376/1000,L376="Inhibidor de incrustaciones",T376*Q376/1000,L376="Biocida",T376*Q376/1000,L376="Inhibidor de corrosión/incrustaciones",T376*Q376/1000,L376="Inhibidor de parafinas y asfaltenos",T376*P376/1000,L376="Inhibidor de parafinas",T376*P376/1000,L376="Inhibidor de asfaltenos",T376*P376/1000,L376="Reductor de fricción",T376*P376/1000,L376="Encapsulado",0,L376="Inhibidor de hidratos",VLOOKUP(I376,[4]Intermedia!$B$485:$E$502,4,FALSE),L376="Secuestrante de sulfhídrico",VLOOKUP(I376,[4]Intermedia!$B$485:$E$502,4,FALSE))</f>
        <v>2.4088499999999997</v>
      </c>
      <c r="AP376" s="62">
        <f t="shared" si="81"/>
        <v>36.130000000000003</v>
      </c>
      <c r="AQ376" s="62">
        <f t="shared" si="82"/>
        <v>36.130000000000003</v>
      </c>
      <c r="AR376" s="62">
        <f t="shared" si="83"/>
        <v>36.130000000000003</v>
      </c>
      <c r="AS376" s="66">
        <v>1</v>
      </c>
      <c r="AT376" s="62" cm="1">
        <f t="array" ref="AT376">IFERROR(ROUND(IF(AL376="Continua",AO376*_xlfn.IFS(AS376=100%,1,AS376=20%,5,AS376=50%,2),IF(AL376="Batch",IF(AM376="M",30,IF(AM376="Q",15,7))*AO376)),0),"")</f>
        <v>36</v>
      </c>
      <c r="AU376" s="62">
        <f t="shared" si="84"/>
        <v>36</v>
      </c>
      <c r="AV376" s="62">
        <f t="shared" si="85"/>
        <v>36</v>
      </c>
      <c r="AW376" s="62" t="s">
        <v>819</v>
      </c>
      <c r="AX376" s="62"/>
      <c r="AY376" s="67">
        <f ca="1">IFERROR(TODAY()-VLOOKUP(H376,[4]IDEF!$A$6:$H$1602,8,FALSE),"S/D")</f>
        <v>1706</v>
      </c>
      <c r="AZ376" s="62" t="str">
        <f>IFERROR(VLOOKUP(H376,'[4]Control Producción'!$B$13:$L$406,11,FALSE),"S/C")</f>
        <v>B</v>
      </c>
      <c r="BA376" s="62" t="str">
        <f t="shared" si="86"/>
        <v>SP- 06</v>
      </c>
      <c r="BB376" s="62" t="str">
        <f>IFERROR(VLOOKUP(I376,[4]Referencias!$A$2:$Z$800,26,FALSE),"")</f>
        <v>Señal Picada</v>
      </c>
      <c r="BC376" s="62"/>
      <c r="BD376" s="125" t="str">
        <f t="shared" si="75"/>
        <v>SP-367aBX960</v>
      </c>
    </row>
    <row r="377" spans="1:56" ht="15" customHeight="1" x14ac:dyDescent="0.25">
      <c r="A377" s="62" t="s">
        <v>601</v>
      </c>
      <c r="B377" s="63">
        <v>45261</v>
      </c>
      <c r="C377" s="62" t="s">
        <v>602</v>
      </c>
      <c r="D377" s="62" t="s">
        <v>603</v>
      </c>
      <c r="E377" s="62" t="str">
        <f>IFERROR(VLOOKUP(H377,[4]Referencias!$A$2:$F$671,6,FALSE),"")</f>
        <v>SP-10</v>
      </c>
      <c r="F377" s="62">
        <f>IFERROR(VLOOKUP(I377,[4]Referencias!$A$2:$T$800,20,FALSE),"")</f>
        <v>222052</v>
      </c>
      <c r="G377" s="62" t="s">
        <v>604</v>
      </c>
      <c r="H377" s="62" t="s">
        <v>81</v>
      </c>
      <c r="I377" s="62" t="s">
        <v>81</v>
      </c>
      <c r="J377" s="62"/>
      <c r="K377" s="62" t="s">
        <v>605</v>
      </c>
      <c r="L377" s="62" t="str">
        <f>IFERROR(VLOOKUP(M377,[4]Referencias!$X$2:$Y$139,2,FALSE),"")</f>
        <v>Inhibidor de corrosión</v>
      </c>
      <c r="M377" s="62" t="s">
        <v>59</v>
      </c>
      <c r="N377" s="62">
        <f>IFERROR(VLOOKUP(M377,[4]Referencias!$K$2:$L$138,2,FALSE),"")</f>
        <v>1000232729</v>
      </c>
      <c r="O377" s="62">
        <f>IFERROR(VLOOKUP(I377,'[4]Control Producción'!$B$13:$L$408,4,FALSE),0)</f>
        <v>54.6</v>
      </c>
      <c r="P377" s="62">
        <f>IFERROR(VLOOKUP(I377,'[4]Control Producción'!$B$13:$L$408,5,FALSE),0)</f>
        <v>4.1500000000000004</v>
      </c>
      <c r="Q377" s="62">
        <f>IFERROR(VLOOKUP(I377,'[4]Control Producción'!$B$13:$L$408,7,FALSE),0)</f>
        <v>50.45</v>
      </c>
      <c r="R377" s="62">
        <f>IFERROR(VLOOKUP(I377,'[4]Control Producción'!$B$13:$L$408,8,FALSE),0)</f>
        <v>300</v>
      </c>
      <c r="S377" s="62">
        <f t="shared" si="78"/>
        <v>30.27</v>
      </c>
      <c r="T377" s="62">
        <v>40</v>
      </c>
      <c r="U377" s="62" t="s">
        <v>815</v>
      </c>
      <c r="V377" s="62" t="s">
        <v>821</v>
      </c>
      <c r="W377" s="62">
        <f t="shared" si="79"/>
        <v>2</v>
      </c>
      <c r="X377" s="62">
        <f>+_xlfn.IFS(BC377="p",0,AL377="Continua",'CM 4600011377 (Producto)'!$H$13,AL377="Batch",VLOOKUP(BD377,'BATCH Total'!$K$2:$M$600,3,FALSE))</f>
        <v>2</v>
      </c>
      <c r="Y377" s="62">
        <f t="shared" si="80"/>
        <v>60.54</v>
      </c>
      <c r="Z377" s="64">
        <f>+IFERROR(IF(BC377="P",0,IF(V377="continua",VLOOKUP(BD377,'KPI Aplicaciones'!$A$9:$H$177,6,FALSE),S377*X377)),0)</f>
        <v>60.54</v>
      </c>
      <c r="AA377" s="64">
        <f t="shared" si="76"/>
        <v>60.54</v>
      </c>
      <c r="AB377" s="65">
        <v>44531</v>
      </c>
      <c r="AC377" s="62" t="s">
        <v>608</v>
      </c>
      <c r="AD377" s="65">
        <v>44530</v>
      </c>
      <c r="AE377" s="62" t="s">
        <v>894</v>
      </c>
      <c r="AF377" s="62" t="s">
        <v>609</v>
      </c>
      <c r="AG377" s="62"/>
      <c r="AH377" s="62"/>
      <c r="AI377" s="62"/>
      <c r="AJ377" s="62"/>
      <c r="AK377" s="62" t="str">
        <f>IFERROR(VLOOKUP(I377,'[4]Control Producción'!$B$13:$K$406,10,FALSE),"")</f>
        <v>Cavidad Progresiva</v>
      </c>
      <c r="AL377" s="62" t="str">
        <f t="shared" si="87"/>
        <v>Batch</v>
      </c>
      <c r="AM377" s="62" t="s">
        <v>818</v>
      </c>
      <c r="AN377" s="62" t="s">
        <v>817</v>
      </c>
      <c r="AO377" s="62">
        <f>_xlfn.IFS(L377="Inhibidor de corrosión",T377*Q377/1000,L377="Inhibidor de incrustaciones",T377*Q377/1000,L377="Biocida",T377*Q377/1000,L377="Inhibidor de corrosión/incrustaciones",T377*Q377/1000,L377="Inhibidor de parafinas y asfaltenos",T377*P377/1000,L377="Inhibidor de parafinas",T377*P377/1000,L377="Inhibidor de asfaltenos",T377*P377/1000,L377="Reductor de fricción",T377*P377/1000,L377="Encapsulado",0,L377="Inhibidor de hidratos",VLOOKUP(I377,[4]Intermedia!$B$485:$E$502,4,FALSE),L377="Secuestrante de sulfhídrico",VLOOKUP(I377,[4]Intermedia!$B$485:$E$502,4,FALSE))</f>
        <v>2.0179999999999998</v>
      </c>
      <c r="AP377" s="62">
        <f t="shared" si="81"/>
        <v>30.27</v>
      </c>
      <c r="AQ377" s="62">
        <f t="shared" si="82"/>
        <v>30.27</v>
      </c>
      <c r="AR377" s="62">
        <f t="shared" si="83"/>
        <v>30.27</v>
      </c>
      <c r="AS377" s="66">
        <v>1</v>
      </c>
      <c r="AT377" s="62" cm="1">
        <f t="array" ref="AT377">IFERROR(ROUND(IF(AL377="Continua",AO377*_xlfn.IFS(AS377=100%,1,AS377=20%,5,AS377=50%,2),IF(AL377="Batch",IF(AM377="M",30,IF(AM377="Q",15,7))*AO377)),0),"")</f>
        <v>30</v>
      </c>
      <c r="AU377" s="62">
        <f t="shared" si="84"/>
        <v>30</v>
      </c>
      <c r="AV377" s="62">
        <f t="shared" si="85"/>
        <v>30</v>
      </c>
      <c r="AW377" s="62" t="s">
        <v>819</v>
      </c>
      <c r="AX377" s="62"/>
      <c r="AY377" s="67">
        <f ca="1">IFERROR(TODAY()-VLOOKUP(H377,[4]IDEF!$A$6:$H$1602,8,FALSE),"S/D")</f>
        <v>1932</v>
      </c>
      <c r="AZ377" s="62" t="str">
        <f>IFERROR(VLOOKUP(H377,'[4]Control Producción'!$B$13:$L$406,11,FALSE),"S/C")</f>
        <v>A</v>
      </c>
      <c r="BA377" s="62" t="str">
        <f t="shared" si="86"/>
        <v>SP-10</v>
      </c>
      <c r="BB377" s="62" t="str">
        <f>IFERROR(VLOOKUP(I377,[4]Referencias!$A$2:$Z$800,26,FALSE),"")</f>
        <v>Señal Picada</v>
      </c>
      <c r="BC377" s="62"/>
      <c r="BD377" s="125" t="str">
        <f t="shared" si="75"/>
        <v>SP-411aCY51W</v>
      </c>
    </row>
    <row r="378" spans="1:56" ht="15" customHeight="1" x14ac:dyDescent="0.25">
      <c r="A378" s="62" t="s">
        <v>601</v>
      </c>
      <c r="B378" s="63">
        <v>45261</v>
      </c>
      <c r="C378" s="62" t="s">
        <v>602</v>
      </c>
      <c r="D378" s="62" t="s">
        <v>603</v>
      </c>
      <c r="E378" s="62" t="str">
        <f>IFERROR(VLOOKUP(H378,[4]Referencias!$A$2:$F$671,6,FALSE),"")</f>
        <v>SP-10</v>
      </c>
      <c r="F378" s="62">
        <f>IFERROR(VLOOKUP(I378,[4]Referencias!$A$2:$T$800,20,FALSE),"")</f>
        <v>222052</v>
      </c>
      <c r="G378" s="62" t="s">
        <v>604</v>
      </c>
      <c r="H378" s="62" t="s">
        <v>81</v>
      </c>
      <c r="I378" s="62" t="s">
        <v>81</v>
      </c>
      <c r="J378" s="62"/>
      <c r="K378" s="62" t="s">
        <v>605</v>
      </c>
      <c r="L378" s="62" t="str">
        <f>IFERROR(VLOOKUP(M378,[4]Referencias!$X$2:$Y$139,2,FALSE),"")</f>
        <v>Biocida</v>
      </c>
      <c r="M378" s="62" t="s">
        <v>68</v>
      </c>
      <c r="N378" s="62">
        <f>IFERROR(VLOOKUP(M378,[4]Referencias!$K$2:$L$138,2,FALSE),"")</f>
        <v>50600926</v>
      </c>
      <c r="O378" s="62">
        <f>IFERROR(VLOOKUP(I378,'[4]Control Producción'!$B$13:$L$408,4,FALSE),0)</f>
        <v>54.6</v>
      </c>
      <c r="P378" s="62">
        <f>IFERROR(VLOOKUP(I378,'[4]Control Producción'!$B$13:$L$408,5,FALSE),0)</f>
        <v>4.1500000000000004</v>
      </c>
      <c r="Q378" s="62">
        <f>IFERROR(VLOOKUP(I378,'[4]Control Producción'!$B$13:$L$408,7,FALSE),0)</f>
        <v>50.45</v>
      </c>
      <c r="R378" s="62">
        <f>IFERROR(VLOOKUP(I378,'[4]Control Producción'!$B$13:$L$408,8,FALSE),0)</f>
        <v>300</v>
      </c>
      <c r="S378" s="62">
        <f t="shared" si="78"/>
        <v>30.27</v>
      </c>
      <c r="T378" s="62">
        <v>40</v>
      </c>
      <c r="U378" s="62" t="s">
        <v>815</v>
      </c>
      <c r="V378" s="62" t="s">
        <v>821</v>
      </c>
      <c r="W378" s="62">
        <f t="shared" si="79"/>
        <v>2</v>
      </c>
      <c r="X378" s="62">
        <f>+_xlfn.IFS(BC378="p",0,AL378="Continua",'CM 4600011377 (Producto)'!$H$13,AL378="Batch",VLOOKUP(BD378,'BATCH Total'!$K$2:$M$600,3,FALSE))</f>
        <v>2</v>
      </c>
      <c r="Y378" s="62">
        <f t="shared" si="80"/>
        <v>60.54</v>
      </c>
      <c r="Z378" s="64">
        <f>+IFERROR(IF(BC378="P",0,IF(V378="continua",VLOOKUP(BD378,'KPI Aplicaciones'!$A$9:$H$177,6,FALSE),S378*X378)),0)</f>
        <v>60.54</v>
      </c>
      <c r="AA378" s="64">
        <f t="shared" si="76"/>
        <v>60.54</v>
      </c>
      <c r="AB378" s="65">
        <v>44531</v>
      </c>
      <c r="AC378" s="62" t="s">
        <v>608</v>
      </c>
      <c r="AD378" s="65">
        <v>44530</v>
      </c>
      <c r="AE378" s="62" t="s">
        <v>894</v>
      </c>
      <c r="AF378" s="62" t="s">
        <v>609</v>
      </c>
      <c r="AG378" s="62"/>
      <c r="AH378" s="62"/>
      <c r="AI378" s="62"/>
      <c r="AJ378" s="62"/>
      <c r="AK378" s="62" t="str">
        <f>IFERROR(VLOOKUP(I378,'[4]Control Producción'!$B$13:$K$406,10,FALSE),"")</f>
        <v>Cavidad Progresiva</v>
      </c>
      <c r="AL378" s="62" t="str">
        <f t="shared" si="87"/>
        <v>Batch</v>
      </c>
      <c r="AM378" s="62" t="s">
        <v>818</v>
      </c>
      <c r="AN378" s="62" t="s">
        <v>817</v>
      </c>
      <c r="AO378" s="62">
        <f>_xlfn.IFS(L378="Inhibidor de corrosión",T378*Q378/1000,L378="Inhibidor de incrustaciones",T378*Q378/1000,L378="Biocida",T378*Q378/1000,L378="Inhibidor de corrosión/incrustaciones",T378*Q378/1000,L378="Inhibidor de parafinas y asfaltenos",T378*P378/1000,L378="Inhibidor de parafinas",T378*P378/1000,L378="Inhibidor de asfaltenos",T378*P378/1000,L378="Reductor de fricción",T378*P378/1000,L378="Encapsulado",0,L378="Inhibidor de hidratos",VLOOKUP(I378,[4]Intermedia!$B$485:$E$502,4,FALSE),L378="Secuestrante de sulfhídrico",VLOOKUP(I378,[4]Intermedia!$B$485:$E$502,4,FALSE))</f>
        <v>2.0179999999999998</v>
      </c>
      <c r="AP378" s="62">
        <f t="shared" si="81"/>
        <v>30.27</v>
      </c>
      <c r="AQ378" s="62">
        <f t="shared" si="82"/>
        <v>30.27</v>
      </c>
      <c r="AR378" s="62">
        <f t="shared" si="83"/>
        <v>30.27</v>
      </c>
      <c r="AS378" s="66">
        <v>1</v>
      </c>
      <c r="AT378" s="62" cm="1">
        <f t="array" ref="AT378">IFERROR(ROUND(IF(AL378="Continua",AO378*_xlfn.IFS(AS378=100%,1,AS378=20%,5,AS378=50%,2),IF(AL378="Batch",IF(AM378="M",30,IF(AM378="Q",15,7))*AO378)),0),"")</f>
        <v>30</v>
      </c>
      <c r="AU378" s="62">
        <f t="shared" si="84"/>
        <v>30</v>
      </c>
      <c r="AV378" s="62">
        <f t="shared" si="85"/>
        <v>30</v>
      </c>
      <c r="AW378" s="62" t="s">
        <v>819</v>
      </c>
      <c r="AX378" s="62"/>
      <c r="AY378" s="67">
        <f ca="1">IFERROR(TODAY()-VLOOKUP(H378,[4]IDEF!$A$6:$H$1602,8,FALSE),"S/D")</f>
        <v>1932</v>
      </c>
      <c r="AZ378" s="62" t="str">
        <f>IFERROR(VLOOKUP(H378,'[4]Control Producción'!$B$13:$L$406,11,FALSE),"S/C")</f>
        <v>A</v>
      </c>
      <c r="BA378" s="62" t="str">
        <f t="shared" si="86"/>
        <v>SP-10</v>
      </c>
      <c r="BB378" s="62" t="str">
        <f>IFERROR(VLOOKUP(I378,[4]Referencias!$A$2:$Z$800,26,FALSE),"")</f>
        <v>Señal Picada</v>
      </c>
      <c r="BC378" s="62"/>
      <c r="BD378" s="125" t="str">
        <f t="shared" si="75"/>
        <v>SP-411aBX960</v>
      </c>
    </row>
    <row r="379" spans="1:56" ht="15" customHeight="1" x14ac:dyDescent="0.25">
      <c r="A379" s="62" t="s">
        <v>601</v>
      </c>
      <c r="B379" s="63">
        <v>45261</v>
      </c>
      <c r="C379" s="62" t="s">
        <v>602</v>
      </c>
      <c r="D379" s="62" t="s">
        <v>603</v>
      </c>
      <c r="E379" s="62" t="str">
        <f>IFERROR(VLOOKUP(H379,[4]Referencias!$A$2:$F$671,6,FALSE),"")</f>
        <v>SP- 06</v>
      </c>
      <c r="F379" s="62">
        <f>IFERROR(VLOOKUP(I379,[4]Referencias!$A$2:$T$800,20,FALSE),"")</f>
        <v>222052</v>
      </c>
      <c r="G379" s="62" t="s">
        <v>604</v>
      </c>
      <c r="H379" s="62" t="s">
        <v>244</v>
      </c>
      <c r="I379" s="62" t="s">
        <v>244</v>
      </c>
      <c r="J379" s="62"/>
      <c r="K379" s="62" t="s">
        <v>605</v>
      </c>
      <c r="L379" s="62" t="str">
        <f>IFERROR(VLOOKUP(M379,[4]Referencias!$X$2:$Y$139,2,FALSE),"")</f>
        <v>Inhibidor de corrosión</v>
      </c>
      <c r="M379" s="62" t="s">
        <v>59</v>
      </c>
      <c r="N379" s="62">
        <f>IFERROR(VLOOKUP(M379,[4]Referencias!$K$2:$L$138,2,FALSE),"")</f>
        <v>1000232729</v>
      </c>
      <c r="O379" s="62">
        <f>IFERROR(VLOOKUP(I379,'[4]Control Producción'!$B$13:$L$408,4,FALSE),0)</f>
        <v>29</v>
      </c>
      <c r="P379" s="62">
        <f>IFERROR(VLOOKUP(I379,'[4]Control Producción'!$B$13:$L$408,5,FALSE),0)</f>
        <v>1.0409999999999999</v>
      </c>
      <c r="Q379" s="62">
        <f>IFERROR(VLOOKUP(I379,'[4]Control Producción'!$B$13:$L$408,7,FALSE),0)</f>
        <v>27.959</v>
      </c>
      <c r="R379" s="62">
        <f>IFERROR(VLOOKUP(I379,'[4]Control Producción'!$B$13:$L$408,8,FALSE),0)</f>
        <v>420</v>
      </c>
      <c r="S379" s="62">
        <f t="shared" si="78"/>
        <v>41.94</v>
      </c>
      <c r="T379" s="62">
        <v>100</v>
      </c>
      <c r="U379" s="62" t="s">
        <v>815</v>
      </c>
      <c r="V379" s="62" t="s">
        <v>821</v>
      </c>
      <c r="W379" s="62">
        <f t="shared" si="79"/>
        <v>2</v>
      </c>
      <c r="X379" s="62">
        <f>+_xlfn.IFS(BC379="p",0,AL379="Continua",'CM 4600011377 (Producto)'!$H$13,AL379="Batch",VLOOKUP(BD379,'BATCH Total'!$K$2:$M$600,3,FALSE))</f>
        <v>2</v>
      </c>
      <c r="Y379" s="62">
        <f t="shared" si="80"/>
        <v>83.88</v>
      </c>
      <c r="Z379" s="64">
        <f>+IFERROR(IF(BC379="P",0,IF(V379="continua",VLOOKUP(BD379,'KPI Aplicaciones'!$A$9:$H$177,6,FALSE),S379*X379)),0)</f>
        <v>83.88</v>
      </c>
      <c r="AA379" s="64">
        <f t="shared" si="76"/>
        <v>83.88</v>
      </c>
      <c r="AB379" s="65">
        <v>39952</v>
      </c>
      <c r="AC379" s="62" t="s">
        <v>608</v>
      </c>
      <c r="AD379" s="65">
        <v>43686</v>
      </c>
      <c r="AE379" s="62" t="s">
        <v>895</v>
      </c>
      <c r="AF379" s="62" t="s">
        <v>609</v>
      </c>
      <c r="AG379" s="62"/>
      <c r="AH379" s="62"/>
      <c r="AI379" s="62"/>
      <c r="AJ379" s="62"/>
      <c r="AK379" s="62" t="str">
        <f>IFERROR(VLOOKUP(I379,'[4]Control Producción'!$B$13:$K$406,10,FALSE),"")</f>
        <v>Cavidad Progresiva</v>
      </c>
      <c r="AL379" s="62" t="str">
        <f t="shared" si="87"/>
        <v>Batch</v>
      </c>
      <c r="AM379" s="62" t="s">
        <v>818</v>
      </c>
      <c r="AN379" s="62" t="s">
        <v>817</v>
      </c>
      <c r="AO379" s="62">
        <f>_xlfn.IFS(L379="Inhibidor de corrosión",T379*Q379/1000,L379="Inhibidor de incrustaciones",T379*Q379/1000,L379="Biocida",T379*Q379/1000,L379="Inhibidor de corrosión/incrustaciones",T379*Q379/1000,L379="Inhibidor de parafinas y asfaltenos",T379*P379/1000,L379="Inhibidor de parafinas",T379*P379/1000,L379="Inhibidor de asfaltenos",T379*P379/1000,L379="Reductor de fricción",T379*P379/1000,L379="Encapsulado",0,L379="Inhibidor de hidratos",VLOOKUP(I379,[4]Intermedia!$B$485:$E$502,4,FALSE),L379="Secuestrante de sulfhídrico",VLOOKUP(I379,[4]Intermedia!$B$485:$E$502,4,FALSE))</f>
        <v>2.7959000000000001</v>
      </c>
      <c r="AP379" s="62">
        <f t="shared" si="81"/>
        <v>41.94</v>
      </c>
      <c r="AQ379" s="62">
        <f t="shared" si="82"/>
        <v>41.94</v>
      </c>
      <c r="AR379" s="62">
        <f t="shared" si="83"/>
        <v>41.94</v>
      </c>
      <c r="AS379" s="66">
        <v>1</v>
      </c>
      <c r="AT379" s="62" cm="1">
        <f t="array" ref="AT379">IFERROR(ROUND(IF(AL379="Continua",AO379*_xlfn.IFS(AS379=100%,1,AS379=20%,5,AS379=50%,2),IF(AL379="Batch",IF(AM379="M",30,IF(AM379="Q",15,7))*AO379)),0),"")</f>
        <v>42</v>
      </c>
      <c r="AU379" s="62">
        <f t="shared" si="84"/>
        <v>42</v>
      </c>
      <c r="AV379" s="62">
        <f t="shared" si="85"/>
        <v>42</v>
      </c>
      <c r="AW379" s="62" t="s">
        <v>819</v>
      </c>
      <c r="AX379" s="62"/>
      <c r="AY379" s="67">
        <f ca="1">IFERROR(TODAY()-VLOOKUP(H379,[4]IDEF!$A$6:$H$1602,8,FALSE),"S/D")</f>
        <v>1638</v>
      </c>
      <c r="AZ379" s="62" t="str">
        <f>IFERROR(VLOOKUP(H379,'[4]Control Producción'!$B$13:$L$406,11,FALSE),"S/C")</f>
        <v>B</v>
      </c>
      <c r="BA379" s="62" t="str">
        <f t="shared" si="86"/>
        <v>SP- 06</v>
      </c>
      <c r="BB379" s="62" t="str">
        <f>IFERROR(VLOOKUP(I379,[4]Referencias!$A$2:$Z$800,26,FALSE),"")</f>
        <v>Señal Picada</v>
      </c>
      <c r="BC379" s="62"/>
      <c r="BD379" s="125" t="str">
        <f t="shared" si="75"/>
        <v>SP-384aCY51W</v>
      </c>
    </row>
    <row r="380" spans="1:56" ht="15" customHeight="1" x14ac:dyDescent="0.25">
      <c r="A380" s="62" t="s">
        <v>601</v>
      </c>
      <c r="B380" s="63">
        <v>45261</v>
      </c>
      <c r="C380" s="62" t="s">
        <v>602</v>
      </c>
      <c r="D380" s="62" t="s">
        <v>603</v>
      </c>
      <c r="E380" s="62" t="str">
        <f>IFERROR(VLOOKUP(H380,[4]Referencias!$A$2:$F$671,6,FALSE),"")</f>
        <v>SP- 06</v>
      </c>
      <c r="F380" s="62">
        <f>IFERROR(VLOOKUP(I380,[4]Referencias!$A$2:$T$800,20,FALSE),"")</f>
        <v>222052</v>
      </c>
      <c r="G380" s="62" t="s">
        <v>604</v>
      </c>
      <c r="H380" s="62" t="s">
        <v>202</v>
      </c>
      <c r="I380" s="62" t="s">
        <v>202</v>
      </c>
      <c r="J380" s="62"/>
      <c r="K380" s="62" t="s">
        <v>605</v>
      </c>
      <c r="L380" s="62" t="str">
        <f>IFERROR(VLOOKUP(M380,[4]Referencias!$X$2:$Y$139,2,FALSE),"")</f>
        <v>Inhibidor de corrosión</v>
      </c>
      <c r="M380" s="62" t="s">
        <v>59</v>
      </c>
      <c r="N380" s="62">
        <f>IFERROR(VLOOKUP(M380,[4]Referencias!$K$2:$L$138,2,FALSE),"")</f>
        <v>1000232729</v>
      </c>
      <c r="O380" s="62">
        <f>IFERROR(VLOOKUP(I380,'[4]Control Producción'!$B$13:$L$408,4,FALSE),0)</f>
        <v>48</v>
      </c>
      <c r="P380" s="62">
        <f>IFERROR(VLOOKUP(I380,'[4]Control Producción'!$B$13:$L$408,5,FALSE),0)</f>
        <v>1.6459999999999999</v>
      </c>
      <c r="Q380" s="62">
        <f>IFERROR(VLOOKUP(I380,'[4]Control Producción'!$B$13:$L$408,7,FALSE),0)</f>
        <v>46.353999999999999</v>
      </c>
      <c r="R380" s="62">
        <f>IFERROR(VLOOKUP(I380,'[4]Control Producción'!$B$13:$L$408,8,FALSE),0)</f>
        <v>100</v>
      </c>
      <c r="S380" s="62">
        <f t="shared" si="78"/>
        <v>31.29</v>
      </c>
      <c r="T380" s="62">
        <v>45</v>
      </c>
      <c r="U380" s="62" t="s">
        <v>815</v>
      </c>
      <c r="V380" s="62" t="s">
        <v>821</v>
      </c>
      <c r="W380" s="62">
        <f t="shared" si="79"/>
        <v>2</v>
      </c>
      <c r="X380" s="62">
        <f>+_xlfn.IFS(BC380="p",0,AL380="Continua",'CM 4600011377 (Producto)'!$H$13,AL380="Batch",VLOOKUP(BD380,'BATCH Total'!$K$2:$M$600,3,FALSE))</f>
        <v>2</v>
      </c>
      <c r="Y380" s="62">
        <f t="shared" si="80"/>
        <v>62.58</v>
      </c>
      <c r="Z380" s="64">
        <f>+IFERROR(IF(BC380="P",0,IF(V380="continua",VLOOKUP(BD380,'KPI Aplicaciones'!$A$9:$H$177,6,FALSE),S380*X380)),0)</f>
        <v>62.58</v>
      </c>
      <c r="AA380" s="64">
        <f t="shared" si="76"/>
        <v>62.58</v>
      </c>
      <c r="AB380" s="65">
        <v>39952</v>
      </c>
      <c r="AC380" s="62" t="s">
        <v>608</v>
      </c>
      <c r="AD380" s="65">
        <v>44012</v>
      </c>
      <c r="AE380" s="62" t="s">
        <v>613</v>
      </c>
      <c r="AF380" s="62" t="s">
        <v>609</v>
      </c>
      <c r="AG380" s="62"/>
      <c r="AH380" s="62"/>
      <c r="AI380" s="62"/>
      <c r="AJ380" s="62"/>
      <c r="AK380" s="62" t="str">
        <f>IFERROR(VLOOKUP(I380,'[4]Control Producción'!$B$13:$K$406,10,FALSE),"")</f>
        <v>Bombeo Mecánico</v>
      </c>
      <c r="AL380" s="62" t="str">
        <f t="shared" si="87"/>
        <v>Batch</v>
      </c>
      <c r="AM380" s="62" t="s">
        <v>818</v>
      </c>
      <c r="AN380" s="62" t="s">
        <v>817</v>
      </c>
      <c r="AO380" s="62">
        <f>_xlfn.IFS(L380="Inhibidor de corrosión",T380*Q380/1000,L380="Inhibidor de incrustaciones",T380*Q380/1000,L380="Biocida",T380*Q380/1000,L380="Inhibidor de corrosión/incrustaciones",T380*Q380/1000,L380="Inhibidor de parafinas y asfaltenos",T380*P380/1000,L380="Inhibidor de parafinas",T380*P380/1000,L380="Inhibidor de asfaltenos",T380*P380/1000,L380="Reductor de fricción",T380*P380/1000,L380="Encapsulado",0,L380="Inhibidor de hidratos",VLOOKUP(I380,[4]Intermedia!$B$485:$E$502,4,FALSE),L380="Secuestrante de sulfhídrico",VLOOKUP(I380,[4]Intermedia!$B$485:$E$502,4,FALSE))</f>
        <v>2.0859299999999998</v>
      </c>
      <c r="AP380" s="62">
        <f t="shared" si="81"/>
        <v>31.29</v>
      </c>
      <c r="AQ380" s="62">
        <f t="shared" si="82"/>
        <v>31.29</v>
      </c>
      <c r="AR380" s="62">
        <f t="shared" si="83"/>
        <v>31.29</v>
      </c>
      <c r="AS380" s="66">
        <v>1</v>
      </c>
      <c r="AT380" s="62" cm="1">
        <f t="array" ref="AT380">IFERROR(ROUND(IF(AL380="Continua",AO380*_xlfn.IFS(AS380=100%,1,AS380=20%,5,AS380=50%,2),IF(AL380="Batch",IF(AM380="M",30,IF(AM380="Q",15,7))*AO380)),0),"")</f>
        <v>31</v>
      </c>
      <c r="AU380" s="62">
        <f t="shared" si="84"/>
        <v>31</v>
      </c>
      <c r="AV380" s="62">
        <f t="shared" si="85"/>
        <v>31</v>
      </c>
      <c r="AW380" s="62" t="s">
        <v>819</v>
      </c>
      <c r="AX380" s="62"/>
      <c r="AY380" s="67">
        <f ca="1">IFERROR(TODAY()-VLOOKUP(H380,[4]IDEF!$A$6:$H$1602,8,FALSE),"S/D")</f>
        <v>2016</v>
      </c>
      <c r="AZ380" s="62" t="str">
        <f>IFERROR(VLOOKUP(H380,'[4]Control Producción'!$B$13:$L$406,11,FALSE),"S/C")</f>
        <v>B</v>
      </c>
      <c r="BA380" s="62" t="str">
        <f t="shared" si="86"/>
        <v>SP- 06</v>
      </c>
      <c r="BB380" s="62" t="str">
        <f>IFERROR(VLOOKUP(I380,[4]Referencias!$A$2:$Z$800,26,FALSE),"")</f>
        <v>Señal Picada</v>
      </c>
      <c r="BC380" s="62"/>
      <c r="BD380" s="125" t="str">
        <f t="shared" si="75"/>
        <v>SP-390aCY51W</v>
      </c>
    </row>
    <row r="381" spans="1:56" ht="15" customHeight="1" x14ac:dyDescent="0.25">
      <c r="A381" s="62" t="s">
        <v>601</v>
      </c>
      <c r="B381" s="63">
        <v>45261</v>
      </c>
      <c r="C381" s="62" t="s">
        <v>602</v>
      </c>
      <c r="D381" s="62" t="s">
        <v>603</v>
      </c>
      <c r="E381" s="62" t="str">
        <f>IFERROR(VLOOKUP(H381,[4]Referencias!$A$2:$F$671,6,FALSE),"")</f>
        <v>SP- 06</v>
      </c>
      <c r="F381" s="62">
        <f>IFERROR(VLOOKUP(I381,[4]Referencias!$A$2:$T$800,20,FALSE),"")</f>
        <v>222052</v>
      </c>
      <c r="G381" s="62" t="s">
        <v>604</v>
      </c>
      <c r="H381" s="62" t="s">
        <v>106</v>
      </c>
      <c r="I381" s="62" t="s">
        <v>106</v>
      </c>
      <c r="J381" s="62"/>
      <c r="K381" s="62" t="s">
        <v>605</v>
      </c>
      <c r="L381" s="62" t="str">
        <f>IFERROR(VLOOKUP(M381,[4]Referencias!$X$2:$Y$139,2,FALSE),"")</f>
        <v>Inhibidor de corrosión</v>
      </c>
      <c r="M381" s="62" t="s">
        <v>59</v>
      </c>
      <c r="N381" s="62">
        <f>IFERROR(VLOOKUP(M381,[4]Referencias!$K$2:$L$138,2,FALSE),"")</f>
        <v>1000232729</v>
      </c>
      <c r="O381" s="62">
        <f>IFERROR(VLOOKUP(I381,'[4]Control Producción'!$B$13:$L$408,4,FALSE),0)</f>
        <v>68.8</v>
      </c>
      <c r="P381" s="62">
        <f>IFERROR(VLOOKUP(I381,'[4]Control Producción'!$B$13:$L$408,5,FALSE),0)</f>
        <v>5.5039999999999996</v>
      </c>
      <c r="Q381" s="62">
        <f>IFERROR(VLOOKUP(I381,'[4]Control Producción'!$B$13:$L$408,7,FALSE),0)</f>
        <v>63.295999999999999</v>
      </c>
      <c r="R381" s="62">
        <f>IFERROR(VLOOKUP(I381,'[4]Control Producción'!$B$13:$L$408,8,FALSE),0)</f>
        <v>100</v>
      </c>
      <c r="S381" s="62">
        <f t="shared" si="78"/>
        <v>33.229999999999997</v>
      </c>
      <c r="T381" s="62">
        <v>75</v>
      </c>
      <c r="U381" s="62" t="s">
        <v>815</v>
      </c>
      <c r="V381" s="62" t="s">
        <v>821</v>
      </c>
      <c r="W381" s="62">
        <f t="shared" si="79"/>
        <v>4</v>
      </c>
      <c r="X381" s="62">
        <f>+_xlfn.IFS(BC381="p",0,AL381="Continua",'CM 4600011377 (Producto)'!$H$13,AL381="Batch",VLOOKUP(BD381,'BATCH Total'!$K$2:$M$600,3,FALSE))</f>
        <v>4</v>
      </c>
      <c r="Y381" s="62">
        <f t="shared" si="80"/>
        <v>132.91999999999999</v>
      </c>
      <c r="Z381" s="64">
        <f>+IFERROR(IF(BC381="P",0,IF(V381="continua",VLOOKUP(BD381,'KPI Aplicaciones'!$A$9:$H$177,6,FALSE),S381*X381)),0)</f>
        <v>132.91999999999999</v>
      </c>
      <c r="AA381" s="64">
        <f t="shared" si="76"/>
        <v>132.91999999999999</v>
      </c>
      <c r="AB381" s="65">
        <v>42320</v>
      </c>
      <c r="AC381" s="62" t="s">
        <v>608</v>
      </c>
      <c r="AD381" s="65">
        <v>44221</v>
      </c>
      <c r="AE381" s="62" t="s">
        <v>896</v>
      </c>
      <c r="AF381" s="62" t="s">
        <v>609</v>
      </c>
      <c r="AG381" s="62"/>
      <c r="AH381" s="62"/>
      <c r="AI381" s="62"/>
      <c r="AJ381" s="62"/>
      <c r="AK381" s="62" t="str">
        <f>IFERROR(VLOOKUP(I381,'[4]Control Producción'!$B$13:$K$406,10,FALSE),"")</f>
        <v>Bombeo Mecánico</v>
      </c>
      <c r="AL381" s="62" t="str">
        <f t="shared" si="87"/>
        <v>Batch</v>
      </c>
      <c r="AM381" s="62" t="s">
        <v>839</v>
      </c>
      <c r="AN381" s="62" t="s">
        <v>829</v>
      </c>
      <c r="AO381" s="62">
        <f>_xlfn.IFS(L381="Inhibidor de corrosión",T381*Q381/1000,L381="Inhibidor de incrustaciones",T381*Q381/1000,L381="Biocida",T381*Q381/1000,L381="Inhibidor de corrosión/incrustaciones",T381*Q381/1000,L381="Inhibidor de parafinas y asfaltenos",T381*P381/1000,L381="Inhibidor de parafinas",T381*P381/1000,L381="Inhibidor de asfaltenos",T381*P381/1000,L381="Reductor de fricción",T381*P381/1000,L381="Encapsulado",0,L381="Inhibidor de hidratos",VLOOKUP(I381,[4]Intermedia!$B$485:$E$502,4,FALSE),L381="Secuestrante de sulfhídrico",VLOOKUP(I381,[4]Intermedia!$B$485:$E$502,4,FALSE))</f>
        <v>4.7471999999999994</v>
      </c>
      <c r="AP381" s="62">
        <f t="shared" si="81"/>
        <v>33.229999999999997</v>
      </c>
      <c r="AQ381" s="62">
        <f t="shared" si="82"/>
        <v>33.229999999999997</v>
      </c>
      <c r="AR381" s="62">
        <f t="shared" si="83"/>
        <v>33.229999999999997</v>
      </c>
      <c r="AS381" s="66">
        <v>1</v>
      </c>
      <c r="AT381" s="62" cm="1">
        <f t="array" ref="AT381">IFERROR(ROUND(IF(AL381="Continua",AO381*_xlfn.IFS(AS381=100%,1,AS381=20%,5,AS381=50%,2),IF(AL381="Batch",IF(AM381="M",30,IF(AM381="Q",15,7))*AO381)),0),"")</f>
        <v>33</v>
      </c>
      <c r="AU381" s="62">
        <f t="shared" si="84"/>
        <v>33</v>
      </c>
      <c r="AV381" s="62">
        <f t="shared" si="85"/>
        <v>33</v>
      </c>
      <c r="AW381" s="62" t="s">
        <v>819</v>
      </c>
      <c r="AX381" s="62"/>
      <c r="AY381" s="67">
        <f ca="1">IFERROR(TODAY()-VLOOKUP(H381,[4]IDEF!$A$6:$H$1602,8,FALSE),"S/D")</f>
        <v>2565</v>
      </c>
      <c r="AZ381" s="62" t="str">
        <f>IFERROR(VLOOKUP(H381,'[4]Control Producción'!$B$13:$L$406,11,FALSE),"S/C")</f>
        <v>A</v>
      </c>
      <c r="BA381" s="62" t="str">
        <f t="shared" si="86"/>
        <v>SP- 06</v>
      </c>
      <c r="BB381" s="62" t="str">
        <f>IFERROR(VLOOKUP(I381,[4]Referencias!$A$2:$Z$800,26,FALSE),"")</f>
        <v>Señal Picada</v>
      </c>
      <c r="BC381" s="62"/>
      <c r="BD381" s="125" t="str">
        <f t="shared" ref="BD381:BD440" si="90">+CONCATENATE(I381,M381)</f>
        <v>SP-391aCY51W</v>
      </c>
    </row>
    <row r="382" spans="1:56" ht="15" customHeight="1" x14ac:dyDescent="0.25">
      <c r="A382" s="62" t="s">
        <v>601</v>
      </c>
      <c r="B382" s="63">
        <v>45261</v>
      </c>
      <c r="C382" s="62" t="s">
        <v>602</v>
      </c>
      <c r="D382" s="62" t="s">
        <v>603</v>
      </c>
      <c r="E382" s="62" t="str">
        <f>IFERROR(VLOOKUP(H382,[4]Referencias!$A$2:$F$671,6,FALSE),"")</f>
        <v>SP- 06</v>
      </c>
      <c r="F382" s="62">
        <f>IFERROR(VLOOKUP(I382,[4]Referencias!$A$2:$T$800,20,FALSE),"")</f>
        <v>222052</v>
      </c>
      <c r="G382" s="62" t="s">
        <v>604</v>
      </c>
      <c r="H382" s="62" t="s">
        <v>107</v>
      </c>
      <c r="I382" s="62" t="s">
        <v>107</v>
      </c>
      <c r="J382" s="62"/>
      <c r="K382" s="62" t="s">
        <v>605</v>
      </c>
      <c r="L382" s="62" t="str">
        <f>IFERROR(VLOOKUP(M382,[4]Referencias!$X$2:$Y$139,2,FALSE),"")</f>
        <v>Inhibidor de corrosión</v>
      </c>
      <c r="M382" s="62" t="s">
        <v>59</v>
      </c>
      <c r="N382" s="62">
        <f>IFERROR(VLOOKUP(M382,[4]Referencias!$K$2:$L$138,2,FALSE),"")</f>
        <v>1000232729</v>
      </c>
      <c r="O382" s="62">
        <f>IFERROR(VLOOKUP(I382,'[4]Control Producción'!$B$13:$L$408,4,FALSE),0)</f>
        <v>30</v>
      </c>
      <c r="P382" s="62">
        <f>IFERROR(VLOOKUP(I382,'[4]Control Producción'!$B$13:$L$408,5,FALSE),0)</f>
        <v>1.1399999999999999</v>
      </c>
      <c r="Q382" s="62">
        <f>IFERROR(VLOOKUP(I382,'[4]Control Producción'!$B$13:$L$408,7,FALSE),0)</f>
        <v>28.86</v>
      </c>
      <c r="R382" s="62">
        <f>IFERROR(VLOOKUP(I382,'[4]Control Producción'!$B$13:$L$408,8,FALSE),0)</f>
        <v>100</v>
      </c>
      <c r="S382" s="62">
        <f t="shared" si="78"/>
        <v>20</v>
      </c>
      <c r="T382" s="62">
        <v>80</v>
      </c>
      <c r="U382" s="62" t="s">
        <v>815</v>
      </c>
      <c r="V382" s="62" t="s">
        <v>821</v>
      </c>
      <c r="W382" s="62">
        <f t="shared" ref="W382:W383" si="91">_xlfn.IFS(AM382="C",29,AM382="M",1,AM382="Q",2,AM382="S",4)</f>
        <v>4</v>
      </c>
      <c r="X382" s="62">
        <f>+_xlfn.IFS(BC382="p",0,AL382="Continua",'CM 4600011377 (Producto)'!$H$13,AL382="Batch",VLOOKUP(BD382,'BATCH Total'!$K$2:$M$600,3,FALSE))</f>
        <v>0</v>
      </c>
      <c r="Y382" s="62">
        <f t="shared" si="80"/>
        <v>80</v>
      </c>
      <c r="Z382" s="64">
        <f>+IFERROR(IF(BC382="P",0,IF(V382="continua",VLOOKUP(BD382,'KPI Aplicaciones'!$A$9:$H$177,6,FALSE),S382*X382)),0)</f>
        <v>0</v>
      </c>
      <c r="AA382" s="64">
        <f t="shared" si="76"/>
        <v>0</v>
      </c>
      <c r="AB382" s="65">
        <v>39952</v>
      </c>
      <c r="AC382" s="62" t="s">
        <v>608</v>
      </c>
      <c r="AD382" s="65">
        <v>45028</v>
      </c>
      <c r="AE382" s="62" t="s">
        <v>1012</v>
      </c>
      <c r="AF382" s="62" t="s">
        <v>609</v>
      </c>
      <c r="AG382" s="62"/>
      <c r="AH382" s="62"/>
      <c r="AI382" s="62"/>
      <c r="AJ382" s="62"/>
      <c r="AK382" s="62" t="str">
        <f>IFERROR(VLOOKUP(I382,'[4]Control Producción'!$B$13:$K$406,10,FALSE),"")</f>
        <v>Bombeo Mecánico</v>
      </c>
      <c r="AL382" s="62" t="str">
        <f t="shared" si="87"/>
        <v>Batch</v>
      </c>
      <c r="AM382" s="62" t="s">
        <v>839</v>
      </c>
      <c r="AN382" s="62" t="s">
        <v>817</v>
      </c>
      <c r="AO382" s="62">
        <f>_xlfn.IFS(L382="Inhibidor de corrosión",T382*Q382/1000,L382="Inhibidor de incrustaciones",T382*Q382/1000,L382="Biocida",T382*Q382/1000,L382="Inhibidor de corrosión/incrustaciones",T382*Q382/1000,L382="Inhibidor de parafinas y asfaltenos",T382*P382/1000,L382="Inhibidor de parafinas",T382*P382/1000,L382="Inhibidor de asfaltenos",T382*P382/1000,L382="Reductor de fricción",T382*P382/1000,L382="Encapsulado",0,L382="Inhibidor de hidratos",VLOOKUP(I382,[4]Intermedia!$B$485:$E$502,4,FALSE),L382="Secuestrante de sulfhídrico",VLOOKUP(I382,[4]Intermedia!$B$485:$E$502,4,FALSE))</f>
        <v>2.3088000000000002</v>
      </c>
      <c r="AP382" s="62">
        <f t="shared" si="81"/>
        <v>16.16</v>
      </c>
      <c r="AQ382" s="62">
        <f t="shared" si="82"/>
        <v>20</v>
      </c>
      <c r="AR382" s="62">
        <f t="shared" si="83"/>
        <v>20</v>
      </c>
      <c r="AS382" s="66">
        <v>1</v>
      </c>
      <c r="AT382" s="62" cm="1">
        <f t="array" ref="AT382">IFERROR(ROUND(IF(AL382="Continua",AO382*_xlfn.IFS(AS382=100%,1,AS382=20%,5,AS382=50%,2),IF(AL382="Batch",IF(AM382="M",30,IF(AM382="Q",15,7))*AO382)),0),"")</f>
        <v>16</v>
      </c>
      <c r="AU382" s="62">
        <f t="shared" si="84"/>
        <v>20</v>
      </c>
      <c r="AV382" s="62">
        <f t="shared" si="85"/>
        <v>20</v>
      </c>
      <c r="AW382" s="62" t="s">
        <v>819</v>
      </c>
      <c r="AX382" s="62"/>
      <c r="AY382" s="67" t="str">
        <f ca="1">IFERROR(TODAY()-VLOOKUP(H382,[4]IDEF!$A$6:$H$1602,8,FALSE),"S/D")</f>
        <v>S/D</v>
      </c>
      <c r="AZ382" s="62" t="str">
        <f>IFERROR(VLOOKUP(H382,'[4]Control Producción'!$B$13:$L$406,11,FALSE),"S/C")</f>
        <v>C</v>
      </c>
      <c r="BA382" s="62" t="str">
        <f t="shared" si="86"/>
        <v>SP- 06</v>
      </c>
      <c r="BB382" s="62" t="str">
        <f>IFERROR(VLOOKUP(I382,[4]Referencias!$A$2:$Z$800,26,FALSE),"")</f>
        <v>Señal Picada</v>
      </c>
      <c r="BC382" s="159" t="s">
        <v>1165</v>
      </c>
      <c r="BD382" s="125" t="str">
        <f t="shared" si="90"/>
        <v>SP-397aCY51W</v>
      </c>
    </row>
    <row r="383" spans="1:56" ht="15" customHeight="1" x14ac:dyDescent="0.25">
      <c r="A383" s="62" t="s">
        <v>601</v>
      </c>
      <c r="B383" s="63">
        <v>45261</v>
      </c>
      <c r="C383" s="62" t="s">
        <v>602</v>
      </c>
      <c r="D383" s="62" t="s">
        <v>603</v>
      </c>
      <c r="E383" s="62" t="str">
        <f>IFERROR(VLOOKUP(H383,[4]Referencias!$A$2:$F$671,6,FALSE),"")</f>
        <v>SP- 06</v>
      </c>
      <c r="F383" s="62">
        <f>IFERROR(VLOOKUP(I383,[4]Referencias!$A$2:$T$800,20,FALSE),"")</f>
        <v>222052</v>
      </c>
      <c r="G383" s="62" t="s">
        <v>604</v>
      </c>
      <c r="H383" s="62" t="s">
        <v>203</v>
      </c>
      <c r="I383" s="62" t="s">
        <v>203</v>
      </c>
      <c r="J383" s="62"/>
      <c r="K383" s="62" t="s">
        <v>605</v>
      </c>
      <c r="L383" s="62" t="str">
        <f>IFERROR(VLOOKUP(M383,[4]Referencias!$X$2:$Y$139,2,FALSE),"")</f>
        <v>Inhibidor de corrosión</v>
      </c>
      <c r="M383" s="62" t="s">
        <v>59</v>
      </c>
      <c r="N383" s="62">
        <f>IFERROR(VLOOKUP(M383,[4]Referencias!$K$2:$L$138,2,FALSE),"")</f>
        <v>1000232729</v>
      </c>
      <c r="O383" s="62">
        <f>IFERROR(VLOOKUP(I383,'[4]Control Producción'!$B$13:$L$408,4,FALSE),0)</f>
        <v>26.1</v>
      </c>
      <c r="P383" s="62">
        <f>IFERROR(VLOOKUP(I383,'[4]Control Producción'!$B$13:$L$408,5,FALSE),0)</f>
        <v>0.78300000000000003</v>
      </c>
      <c r="Q383" s="62">
        <f>IFERROR(VLOOKUP(I383,'[4]Control Producción'!$B$13:$L$408,7,FALSE),0)</f>
        <v>25.317</v>
      </c>
      <c r="R383" s="62">
        <f>IFERROR(VLOOKUP(I383,'[4]Control Producción'!$B$13:$L$408,8,FALSE),0)</f>
        <v>50</v>
      </c>
      <c r="S383" s="62">
        <f t="shared" si="78"/>
        <v>20.89</v>
      </c>
      <c r="T383" s="62">
        <v>55</v>
      </c>
      <c r="U383" s="62" t="s">
        <v>815</v>
      </c>
      <c r="V383" s="62" t="s">
        <v>821</v>
      </c>
      <c r="W383" s="62">
        <f t="shared" si="91"/>
        <v>2</v>
      </c>
      <c r="X383" s="62">
        <f>+_xlfn.IFS(BC383="p",0,AL383="Continua",'CM 4600011377 (Producto)'!$H$13,AL383="Batch",VLOOKUP(BD383,'BATCH Total'!$K$2:$M$600,3,FALSE))</f>
        <v>2</v>
      </c>
      <c r="Y383" s="62">
        <f t="shared" si="80"/>
        <v>41.78</v>
      </c>
      <c r="Z383" s="64">
        <f>+IFERROR(IF(BC383="P",0,IF(V383="continua",VLOOKUP(BD383,'KPI Aplicaciones'!$A$9:$H$177,6,FALSE),S383*X383)),0)</f>
        <v>41.78</v>
      </c>
      <c r="AA383" s="64">
        <f t="shared" si="76"/>
        <v>41.78</v>
      </c>
      <c r="AB383" s="65">
        <v>42180</v>
      </c>
      <c r="AC383" s="62" t="s">
        <v>608</v>
      </c>
      <c r="AD383" s="65">
        <v>43853</v>
      </c>
      <c r="AE383" s="62" t="s">
        <v>756</v>
      </c>
      <c r="AF383" s="62" t="s">
        <v>609</v>
      </c>
      <c r="AG383" s="62"/>
      <c r="AH383" s="62"/>
      <c r="AI383" s="62"/>
      <c r="AJ383" s="62"/>
      <c r="AK383" s="62" t="str">
        <f>IFERROR(VLOOKUP(I383,'[4]Control Producción'!$B$13:$K$406,10,FALSE),"")</f>
        <v>Cavidad Progresiva</v>
      </c>
      <c r="AL383" s="62" t="str">
        <f t="shared" si="87"/>
        <v>Batch</v>
      </c>
      <c r="AM383" s="62" t="s">
        <v>818</v>
      </c>
      <c r="AN383" s="62" t="s">
        <v>817</v>
      </c>
      <c r="AO383" s="62">
        <f>_xlfn.IFS(L383="Inhibidor de corrosión",T383*Q383/1000,L383="Inhibidor de incrustaciones",T383*Q383/1000,L383="Biocida",T383*Q383/1000,L383="Inhibidor de corrosión/incrustaciones",T383*Q383/1000,L383="Inhibidor de parafinas y asfaltenos",T383*P383/1000,L383="Inhibidor de parafinas",T383*P383/1000,L383="Inhibidor de asfaltenos",T383*P383/1000,L383="Reductor de fricción",T383*P383/1000,L383="Encapsulado",0,L383="Inhibidor de hidratos",VLOOKUP(I383,[4]Intermedia!$B$485:$E$502,4,FALSE),L383="Secuestrante de sulfhídrico",VLOOKUP(I383,[4]Intermedia!$B$485:$E$502,4,FALSE))</f>
        <v>1.3924349999999999</v>
      </c>
      <c r="AP383" s="62">
        <f t="shared" si="81"/>
        <v>20.89</v>
      </c>
      <c r="AQ383" s="62">
        <f t="shared" si="82"/>
        <v>20.89</v>
      </c>
      <c r="AR383" s="62">
        <f t="shared" si="83"/>
        <v>20.89</v>
      </c>
      <c r="AS383" s="66">
        <v>1</v>
      </c>
      <c r="AT383" s="62" cm="1">
        <f t="array" ref="AT383">IFERROR(ROUND(IF(AL383="Continua",AO383*_xlfn.IFS(AS383=100%,1,AS383=20%,5,AS383=50%,2),IF(AL383="Batch",IF(AM383="M",30,IF(AM383="Q",15,7))*AO383)),0),"")</f>
        <v>21</v>
      </c>
      <c r="AU383" s="62">
        <f t="shared" si="84"/>
        <v>21</v>
      </c>
      <c r="AV383" s="62">
        <f t="shared" si="85"/>
        <v>21</v>
      </c>
      <c r="AW383" s="62" t="s">
        <v>819</v>
      </c>
      <c r="AX383" s="62"/>
      <c r="AY383" s="67">
        <f ca="1">IFERROR(TODAY()-VLOOKUP(H383,[4]IDEF!$A$6:$H$1602,8,FALSE),"S/D")</f>
        <v>2824</v>
      </c>
      <c r="AZ383" s="62" t="str">
        <f>IFERROR(VLOOKUP(H383,'[4]Control Producción'!$B$13:$L$406,11,FALSE),"S/C")</f>
        <v>C</v>
      </c>
      <c r="BA383" s="62" t="str">
        <f t="shared" si="86"/>
        <v>SP- 06</v>
      </c>
      <c r="BB383" s="62" t="str">
        <f>IFERROR(VLOOKUP(I383,[4]Referencias!$A$2:$Z$800,26,FALSE),"")</f>
        <v>Señal Picada</v>
      </c>
      <c r="BC383" s="71"/>
      <c r="BD383" s="125" t="str">
        <f t="shared" si="90"/>
        <v>SP-404aCY51W</v>
      </c>
    </row>
    <row r="384" spans="1:56" ht="15" customHeight="1" x14ac:dyDescent="0.25">
      <c r="A384" s="62" t="s">
        <v>601</v>
      </c>
      <c r="B384" s="63">
        <v>45261</v>
      </c>
      <c r="C384" s="62" t="s">
        <v>602</v>
      </c>
      <c r="D384" s="62" t="s">
        <v>603</v>
      </c>
      <c r="E384" s="62" t="str">
        <f>IFERROR(VLOOKUP(H384,[4]Referencias!$A$2:$F$671,6,FALSE),"")</f>
        <v>SP- 06</v>
      </c>
      <c r="F384" s="62">
        <f>IFERROR(VLOOKUP(I384,[4]Referencias!$A$2:$T$800,20,FALSE),"")</f>
        <v>222052</v>
      </c>
      <c r="G384" s="62" t="s">
        <v>604</v>
      </c>
      <c r="H384" s="62" t="s">
        <v>124</v>
      </c>
      <c r="I384" s="62" t="s">
        <v>124</v>
      </c>
      <c r="J384" s="62"/>
      <c r="K384" s="62" t="s">
        <v>605</v>
      </c>
      <c r="L384" s="62" t="str">
        <f>IFERROR(VLOOKUP(M384,[4]Referencias!$X$2:$Y$139,2,FALSE),"")</f>
        <v>Inhibidor de corrosión</v>
      </c>
      <c r="M384" s="62" t="s">
        <v>59</v>
      </c>
      <c r="N384" s="62">
        <f>IFERROR(VLOOKUP(M384,[4]Referencias!$K$2:$L$138,2,FALSE),"")</f>
        <v>1000232729</v>
      </c>
      <c r="O384" s="62">
        <f>IFERROR(VLOOKUP(I384,'[4]Control Producción'!$B$13:$L$408,4,FALSE),0)</f>
        <v>38.9</v>
      </c>
      <c r="P384" s="62">
        <f>IFERROR(VLOOKUP(I384,'[4]Control Producción'!$B$13:$L$408,5,FALSE),0)</f>
        <v>0.77800000000000002</v>
      </c>
      <c r="Q384" s="62">
        <f>IFERROR(VLOOKUP(I384,'[4]Control Producción'!$B$13:$L$408,7,FALSE),0)</f>
        <v>38.122</v>
      </c>
      <c r="R384" s="62">
        <f>IFERROR(VLOOKUP(I384,'[4]Control Producción'!$B$13:$L$408,8,FALSE),0)</f>
        <v>100</v>
      </c>
      <c r="S384" s="62">
        <f t="shared" si="78"/>
        <v>20</v>
      </c>
      <c r="T384" s="62">
        <v>33</v>
      </c>
      <c r="U384" s="62" t="s">
        <v>815</v>
      </c>
      <c r="V384" s="62" t="s">
        <v>821</v>
      </c>
      <c r="W384" s="62">
        <f t="shared" si="79"/>
        <v>2</v>
      </c>
      <c r="X384" s="62">
        <f>+_xlfn.IFS(BC384="p",0,AL384="Continua",'CM 4600011377 (Producto)'!$H$13,AL384="Batch",VLOOKUP(BD384,'BATCH Total'!$K$2:$M$600,3,FALSE))</f>
        <v>2</v>
      </c>
      <c r="Y384" s="62">
        <f t="shared" si="80"/>
        <v>40</v>
      </c>
      <c r="Z384" s="64">
        <f>+IFERROR(IF(BC384="P",0,IF(V384="continua",VLOOKUP(BD384,'KPI Aplicaciones'!$A$9:$H$177,6,FALSE),S384*X384)),0)</f>
        <v>40</v>
      </c>
      <c r="AA384" s="64">
        <f t="shared" si="76"/>
        <v>40</v>
      </c>
      <c r="AB384" s="65">
        <v>42760</v>
      </c>
      <c r="AC384" s="62" t="s">
        <v>608</v>
      </c>
      <c r="AD384" s="65">
        <v>42760</v>
      </c>
      <c r="AE384" s="62" t="s">
        <v>897</v>
      </c>
      <c r="AF384" s="62" t="s">
        <v>609</v>
      </c>
      <c r="AG384" s="62"/>
      <c r="AH384" s="62"/>
      <c r="AI384" s="62"/>
      <c r="AJ384" s="62"/>
      <c r="AK384" s="62" t="str">
        <f>IFERROR(VLOOKUP(I384,'[4]Control Producción'!$B$13:$K$406,10,FALSE),"")</f>
        <v>Bombeo Mecánico</v>
      </c>
      <c r="AL384" s="62" t="str">
        <f t="shared" si="87"/>
        <v>Batch</v>
      </c>
      <c r="AM384" s="62" t="s">
        <v>818</v>
      </c>
      <c r="AN384" s="62" t="s">
        <v>817</v>
      </c>
      <c r="AO384" s="62">
        <f>_xlfn.IFS(L384="Inhibidor de corrosión",T384*Q384/1000,L384="Inhibidor de incrustaciones",T384*Q384/1000,L384="Biocida",T384*Q384/1000,L384="Inhibidor de corrosión/incrustaciones",T384*Q384/1000,L384="Inhibidor de parafinas y asfaltenos",T384*P384/1000,L384="Inhibidor de parafinas",T384*P384/1000,L384="Inhibidor de asfaltenos",T384*P384/1000,L384="Reductor de fricción",T384*P384/1000,L384="Encapsulado",0,L384="Inhibidor de hidratos",VLOOKUP(I384,[4]Intermedia!$B$485:$E$502,4,FALSE),L384="Secuestrante de sulfhídrico",VLOOKUP(I384,[4]Intermedia!$B$485:$E$502,4,FALSE))</f>
        <v>1.2580260000000001</v>
      </c>
      <c r="AP384" s="62">
        <f t="shared" si="81"/>
        <v>18.87</v>
      </c>
      <c r="AQ384" s="62">
        <f t="shared" si="82"/>
        <v>20</v>
      </c>
      <c r="AR384" s="62">
        <f t="shared" si="83"/>
        <v>20</v>
      </c>
      <c r="AS384" s="66">
        <v>1</v>
      </c>
      <c r="AT384" s="62" cm="1">
        <f t="array" ref="AT384">IFERROR(ROUND(IF(AL384="Continua",AO384*_xlfn.IFS(AS384=100%,1,AS384=20%,5,AS384=50%,2),IF(AL384="Batch",IF(AM384="M",30,IF(AM384="Q",15,7))*AO384)),0),"")</f>
        <v>19</v>
      </c>
      <c r="AU384" s="62">
        <f t="shared" si="84"/>
        <v>20</v>
      </c>
      <c r="AV384" s="62">
        <f t="shared" si="85"/>
        <v>20</v>
      </c>
      <c r="AW384" s="62" t="s">
        <v>819</v>
      </c>
      <c r="AX384" s="62"/>
      <c r="AY384" s="67">
        <f ca="1">IFERROR(TODAY()-VLOOKUP(H384,[4]IDEF!$A$6:$H$1602,8,FALSE),"S/D")</f>
        <v>2499</v>
      </c>
      <c r="AZ384" s="62" t="str">
        <f>IFERROR(VLOOKUP(H384,'[4]Control Producción'!$B$13:$L$406,11,FALSE),"S/C")</f>
        <v>C</v>
      </c>
      <c r="BA384" s="62" t="str">
        <f t="shared" si="86"/>
        <v>SP- 06</v>
      </c>
      <c r="BB384" s="62" t="str">
        <f>IFERROR(VLOOKUP(I384,[4]Referencias!$A$2:$Z$800,26,FALSE),"")</f>
        <v>Señal Picada</v>
      </c>
      <c r="BC384" s="62"/>
      <c r="BD384" s="125" t="str">
        <f t="shared" si="90"/>
        <v>SP-441aCY51W</v>
      </c>
    </row>
    <row r="385" spans="1:56" ht="15" customHeight="1" x14ac:dyDescent="0.25">
      <c r="A385" s="62" t="s">
        <v>601</v>
      </c>
      <c r="B385" s="63">
        <v>45261</v>
      </c>
      <c r="C385" s="62" t="s">
        <v>602</v>
      </c>
      <c r="D385" s="62" t="s">
        <v>603</v>
      </c>
      <c r="E385" s="62" t="str">
        <f>IFERROR(VLOOKUP(H385,[4]Referencias!$A$2:$F$671,6,FALSE),"")</f>
        <v>SP- 06</v>
      </c>
      <c r="F385" s="62">
        <f>IFERROR(VLOOKUP(I385,[4]Referencias!$A$2:$T$800,20,FALSE),"")</f>
        <v>222052</v>
      </c>
      <c r="G385" s="62" t="s">
        <v>604</v>
      </c>
      <c r="H385" s="62" t="s">
        <v>125</v>
      </c>
      <c r="I385" s="62" t="s">
        <v>125</v>
      </c>
      <c r="J385" s="62"/>
      <c r="K385" s="62" t="s">
        <v>605</v>
      </c>
      <c r="L385" s="62" t="str">
        <f>IFERROR(VLOOKUP(M385,[4]Referencias!$X$2:$Y$139,2,FALSE),"")</f>
        <v>Inhibidor de corrosión</v>
      </c>
      <c r="M385" s="62" t="s">
        <v>59</v>
      </c>
      <c r="N385" s="62">
        <f>IFERROR(VLOOKUP(M385,[4]Referencias!$K$2:$L$138,2,FALSE),"")</f>
        <v>1000232729</v>
      </c>
      <c r="O385" s="62">
        <f>IFERROR(VLOOKUP(I385,'[4]Control Producción'!$B$13:$L$408,4,FALSE),0)</f>
        <v>28.3</v>
      </c>
      <c r="P385" s="62">
        <f>IFERROR(VLOOKUP(I385,'[4]Control Producción'!$B$13:$L$408,5,FALSE),0)</f>
        <v>2.83</v>
      </c>
      <c r="Q385" s="62">
        <f>IFERROR(VLOOKUP(I385,'[4]Control Producción'!$B$13:$L$408,7,FALSE),0)</f>
        <v>25.47</v>
      </c>
      <c r="R385" s="62">
        <f>IFERROR(VLOOKUP(I385,'[4]Control Producción'!$B$13:$L$408,8,FALSE),0)</f>
        <v>200</v>
      </c>
      <c r="S385" s="62">
        <f t="shared" si="78"/>
        <v>20</v>
      </c>
      <c r="T385" s="62">
        <v>100</v>
      </c>
      <c r="U385" s="62" t="s">
        <v>815</v>
      </c>
      <c r="V385" s="62" t="s">
        <v>821</v>
      </c>
      <c r="W385" s="62">
        <f t="shared" si="79"/>
        <v>4</v>
      </c>
      <c r="X385" s="62">
        <f>+_xlfn.IFS(BC385="p",0,AL385="Continua",'CM 4600011377 (Producto)'!$H$13,AL385="Batch",VLOOKUP(BD385,'BATCH Total'!$K$2:$M$600,3,FALSE))</f>
        <v>0</v>
      </c>
      <c r="Y385" s="62">
        <f t="shared" si="80"/>
        <v>80</v>
      </c>
      <c r="Z385" s="64">
        <f>+IFERROR(IF(BC385="P",0,IF(V385="continua",VLOOKUP(BD385,'KPI Aplicaciones'!$A$9:$H$177,6,FALSE),S385*X385)),0)</f>
        <v>0</v>
      </c>
      <c r="AA385" s="64">
        <f t="shared" si="76"/>
        <v>0</v>
      </c>
      <c r="AB385" s="65">
        <v>41032</v>
      </c>
      <c r="AC385" s="62" t="s">
        <v>608</v>
      </c>
      <c r="AD385" s="65">
        <v>45028</v>
      </c>
      <c r="AE385" s="62" t="s">
        <v>1013</v>
      </c>
      <c r="AF385" s="62" t="s">
        <v>609</v>
      </c>
      <c r="AG385" s="62"/>
      <c r="AH385" s="62"/>
      <c r="AI385" s="62"/>
      <c r="AJ385" s="62"/>
      <c r="AK385" s="62" t="str">
        <f>IFERROR(VLOOKUP(I385,'[4]Control Producción'!$B$13:$K$406,10,FALSE),"")</f>
        <v>Bombeo Mecánico</v>
      </c>
      <c r="AL385" s="62" t="str">
        <f t="shared" si="87"/>
        <v>Batch</v>
      </c>
      <c r="AM385" s="62" t="s">
        <v>839</v>
      </c>
      <c r="AN385" s="62" t="s">
        <v>829</v>
      </c>
      <c r="AO385" s="62">
        <f>_xlfn.IFS(L385="Inhibidor de corrosión",T385*Q385/1000,L385="Inhibidor de incrustaciones",T385*Q385/1000,L385="Biocida",T385*Q385/1000,L385="Inhibidor de corrosión/incrustaciones",T385*Q385/1000,L385="Inhibidor de parafinas y asfaltenos",T385*P385/1000,L385="Inhibidor de parafinas",T385*P385/1000,L385="Inhibidor de asfaltenos",T385*P385/1000,L385="Reductor de fricción",T385*P385/1000,L385="Encapsulado",0,L385="Inhibidor de hidratos",VLOOKUP(I385,[4]Intermedia!$B$485:$E$502,4,FALSE),L385="Secuestrante de sulfhídrico",VLOOKUP(I385,[4]Intermedia!$B$485:$E$502,4,FALSE))</f>
        <v>2.5470000000000002</v>
      </c>
      <c r="AP385" s="62">
        <f t="shared" si="81"/>
        <v>17.829999999999998</v>
      </c>
      <c r="AQ385" s="62">
        <f t="shared" si="82"/>
        <v>20</v>
      </c>
      <c r="AR385" s="62">
        <f t="shared" si="83"/>
        <v>20</v>
      </c>
      <c r="AS385" s="66">
        <v>1</v>
      </c>
      <c r="AT385" s="62" cm="1">
        <f t="array" ref="AT385">IFERROR(ROUND(IF(AL385="Continua",AO385*_xlfn.IFS(AS385=100%,1,AS385=20%,5,AS385=50%,2),IF(AL385="Batch",IF(AM385="M",30,IF(AM385="Q",15,7))*AO385)),0),"")</f>
        <v>18</v>
      </c>
      <c r="AU385" s="62">
        <f t="shared" si="84"/>
        <v>20</v>
      </c>
      <c r="AV385" s="62">
        <f t="shared" si="85"/>
        <v>20</v>
      </c>
      <c r="AW385" s="62" t="s">
        <v>819</v>
      </c>
      <c r="AX385" s="62"/>
      <c r="AY385" s="67">
        <f ca="1">IFERROR(TODAY()-VLOOKUP(H385,[4]IDEF!$A$6:$H$1602,8,FALSE),"S/D")</f>
        <v>1551</v>
      </c>
      <c r="AZ385" s="62" t="str">
        <f>IFERROR(VLOOKUP(H385,'[4]Control Producción'!$B$13:$L$406,11,FALSE),"S/C")</f>
        <v>B</v>
      </c>
      <c r="BA385" s="62" t="str">
        <f t="shared" si="86"/>
        <v>SP- 06</v>
      </c>
      <c r="BB385" s="62" t="str">
        <f>IFERROR(VLOOKUP(I385,[4]Referencias!$A$2:$Z$800,26,FALSE),"")</f>
        <v>Señal Picada</v>
      </c>
      <c r="BC385" s="159" t="s">
        <v>981</v>
      </c>
      <c r="BD385" s="125" t="str">
        <f t="shared" si="90"/>
        <v>SP-445aCY51W</v>
      </c>
    </row>
    <row r="386" spans="1:56" ht="15" customHeight="1" x14ac:dyDescent="0.25">
      <c r="A386" s="62" t="s">
        <v>601</v>
      </c>
      <c r="B386" s="63">
        <v>45261</v>
      </c>
      <c r="C386" s="62" t="s">
        <v>602</v>
      </c>
      <c r="D386" s="62" t="s">
        <v>603</v>
      </c>
      <c r="E386" s="62" t="str">
        <f>IFERROR(VLOOKUP(H386,[4]Referencias!$A$2:$F$671,6,FALSE),"")</f>
        <v>SP- 06</v>
      </c>
      <c r="F386" s="62">
        <f>IFERROR(VLOOKUP(I386,[4]Referencias!$A$2:$T$800,20,FALSE),"")</f>
        <v>222052</v>
      </c>
      <c r="G386" s="62" t="s">
        <v>604</v>
      </c>
      <c r="H386" s="62" t="s">
        <v>125</v>
      </c>
      <c r="I386" s="62" t="s">
        <v>125</v>
      </c>
      <c r="J386" s="62"/>
      <c r="K386" s="62" t="s">
        <v>605</v>
      </c>
      <c r="L386" s="62" t="str">
        <f>IFERROR(VLOOKUP(M386,[4]Referencias!$X$2:$Y$139,2,FALSE),"")</f>
        <v>Biocida</v>
      </c>
      <c r="M386" s="62" t="s">
        <v>68</v>
      </c>
      <c r="N386" s="62">
        <f>IFERROR(VLOOKUP(M386,[4]Referencias!$K$2:$L$138,2,FALSE),"")</f>
        <v>50600926</v>
      </c>
      <c r="O386" s="62">
        <f>IFERROR(VLOOKUP(I386,'[4]Control Producción'!$B$13:$L$408,4,FALSE),0)</f>
        <v>28.3</v>
      </c>
      <c r="P386" s="62">
        <f>IFERROR(VLOOKUP(I386,'[4]Control Producción'!$B$13:$L$408,5,FALSE),0)</f>
        <v>2.83</v>
      </c>
      <c r="Q386" s="62">
        <f>IFERROR(VLOOKUP(I386,'[4]Control Producción'!$B$13:$L$408,7,FALSE),0)</f>
        <v>25.47</v>
      </c>
      <c r="R386" s="62">
        <f>IFERROR(VLOOKUP(I386,'[4]Control Producción'!$B$13:$L$408,8,FALSE),0)</f>
        <v>200</v>
      </c>
      <c r="S386" s="62">
        <f t="shared" si="78"/>
        <v>22.92</v>
      </c>
      <c r="T386" s="62">
        <v>60</v>
      </c>
      <c r="U386" s="62" t="s">
        <v>815</v>
      </c>
      <c r="V386" s="62" t="s">
        <v>821</v>
      </c>
      <c r="W386" s="62">
        <f t="shared" si="79"/>
        <v>2</v>
      </c>
      <c r="X386" s="62">
        <f>+_xlfn.IFS(BC386="p",0,AL386="Continua",'CM 4600011377 (Producto)'!$H$13,AL386="Batch",VLOOKUP(BD386,'BATCH Total'!$K$2:$M$600,3,FALSE))</f>
        <v>0</v>
      </c>
      <c r="Y386" s="62">
        <f t="shared" si="80"/>
        <v>45.84</v>
      </c>
      <c r="Z386" s="64">
        <f>+IFERROR(IF(BC386="P",0,IF(V386="continua",VLOOKUP(BD386,'KPI Aplicaciones'!$A$9:$H$177,6,FALSE),S386*X386)),0)</f>
        <v>0</v>
      </c>
      <c r="AA386" s="64">
        <f t="shared" si="76"/>
        <v>0</v>
      </c>
      <c r="AB386" s="65">
        <v>41032</v>
      </c>
      <c r="AC386" s="62" t="s">
        <v>608</v>
      </c>
      <c r="AD386" s="65">
        <v>45028</v>
      </c>
      <c r="AE386" s="62" t="s">
        <v>1013</v>
      </c>
      <c r="AF386" s="62" t="s">
        <v>609</v>
      </c>
      <c r="AG386" s="62"/>
      <c r="AH386" s="62"/>
      <c r="AI386" s="62"/>
      <c r="AJ386" s="62"/>
      <c r="AK386" s="62" t="str">
        <f>IFERROR(VLOOKUP(I386,'[4]Control Producción'!$B$13:$K$406,10,FALSE),"")</f>
        <v>Bombeo Mecánico</v>
      </c>
      <c r="AL386" s="62" t="str">
        <f t="shared" si="87"/>
        <v>Batch</v>
      </c>
      <c r="AM386" s="62" t="s">
        <v>818</v>
      </c>
      <c r="AN386" s="62" t="s">
        <v>817</v>
      </c>
      <c r="AO386" s="62">
        <f>_xlfn.IFS(L386="Inhibidor de corrosión",T386*Q386/1000,L386="Inhibidor de incrustaciones",T386*Q386/1000,L386="Biocida",T386*Q386/1000,L386="Inhibidor de corrosión/incrustaciones",T386*Q386/1000,L386="Inhibidor de parafinas y asfaltenos",T386*P386/1000,L386="Inhibidor de parafinas",T386*P386/1000,L386="Inhibidor de asfaltenos",T386*P386/1000,L386="Reductor de fricción",T386*P386/1000,L386="Encapsulado",0,L386="Inhibidor de hidratos",VLOOKUP(I386,[4]Intermedia!$B$485:$E$502,4,FALSE),L386="Secuestrante de sulfhídrico",VLOOKUP(I386,[4]Intermedia!$B$485:$E$502,4,FALSE))</f>
        <v>1.5281999999999998</v>
      </c>
      <c r="AP386" s="62">
        <f t="shared" si="81"/>
        <v>22.92</v>
      </c>
      <c r="AQ386" s="62">
        <f t="shared" si="82"/>
        <v>22.92</v>
      </c>
      <c r="AR386" s="62">
        <f t="shared" si="83"/>
        <v>22.92</v>
      </c>
      <c r="AS386" s="66">
        <v>1</v>
      </c>
      <c r="AT386" s="62" cm="1">
        <f t="array" ref="AT386">IFERROR(ROUND(IF(AL386="Continua",AO386*_xlfn.IFS(AS386=100%,1,AS386=20%,5,AS386=50%,2),IF(AL386="Batch",IF(AM386="M",30,IF(AM386="Q",15,7))*AO386)),0),"")</f>
        <v>23</v>
      </c>
      <c r="AU386" s="62">
        <f t="shared" si="84"/>
        <v>23</v>
      </c>
      <c r="AV386" s="62">
        <f t="shared" si="85"/>
        <v>23</v>
      </c>
      <c r="AW386" s="62" t="s">
        <v>819</v>
      </c>
      <c r="AX386" s="62"/>
      <c r="AY386" s="67">
        <f ca="1">IFERROR(TODAY()-VLOOKUP(H386,[4]IDEF!$A$6:$H$1602,8,FALSE),"S/D")</f>
        <v>1551</v>
      </c>
      <c r="AZ386" s="62" t="str">
        <f>IFERROR(VLOOKUP(H386,'[4]Control Producción'!$B$13:$L$406,11,FALSE),"S/C")</f>
        <v>B</v>
      </c>
      <c r="BA386" s="62" t="str">
        <f t="shared" si="86"/>
        <v>SP- 06</v>
      </c>
      <c r="BB386" s="62" t="str">
        <f>IFERROR(VLOOKUP(I386,[4]Referencias!$A$2:$Z$800,26,FALSE),"")</f>
        <v>Señal Picada</v>
      </c>
      <c r="BC386" s="159" t="s">
        <v>981</v>
      </c>
      <c r="BD386" s="125" t="str">
        <f t="shared" si="90"/>
        <v>SP-445aBX960</v>
      </c>
    </row>
    <row r="387" spans="1:56" ht="15" customHeight="1" x14ac:dyDescent="0.25">
      <c r="A387" s="62" t="s">
        <v>601</v>
      </c>
      <c r="B387" s="63">
        <v>45261</v>
      </c>
      <c r="C387" s="62" t="s">
        <v>602</v>
      </c>
      <c r="D387" s="62" t="s">
        <v>603</v>
      </c>
      <c r="E387" s="62" t="str">
        <f>IFERROR(VLOOKUP(H387,[4]Referencias!$A$2:$F$671,6,FALSE),"")</f>
        <v>SP- 04</v>
      </c>
      <c r="F387" s="62">
        <f>IFERROR(VLOOKUP(I387,[4]Referencias!$A$2:$T$800,20,FALSE),"")</f>
        <v>222052</v>
      </c>
      <c r="G387" s="62" t="s">
        <v>604</v>
      </c>
      <c r="H387" s="62" t="s">
        <v>162</v>
      </c>
      <c r="I387" s="62" t="s">
        <v>162</v>
      </c>
      <c r="J387" s="62"/>
      <c r="K387" s="62" t="s">
        <v>605</v>
      </c>
      <c r="L387" s="62" t="str">
        <f>IFERROR(VLOOKUP(M387,[4]Referencias!$X$2:$Y$139,2,FALSE),"")</f>
        <v>Inhibidor de corrosión</v>
      </c>
      <c r="M387" s="62" t="s">
        <v>59</v>
      </c>
      <c r="N387" s="62">
        <f>IFERROR(VLOOKUP(M387,[4]Referencias!$K$2:$L$138,2,FALSE),"")</f>
        <v>1000232729</v>
      </c>
      <c r="O387" s="62">
        <f>IFERROR(VLOOKUP(I387,'[4]Control Producción'!$B$13:$L$408,4,FALSE),0)</f>
        <v>29</v>
      </c>
      <c r="P387" s="62">
        <f>IFERROR(VLOOKUP(I387,'[4]Control Producción'!$B$13:$L$408,5,FALSE),0)</f>
        <v>2.0299999999999998</v>
      </c>
      <c r="Q387" s="62">
        <f>IFERROR(VLOOKUP(I387,'[4]Control Producción'!$B$13:$L$408,7,FALSE),0)</f>
        <v>26.97</v>
      </c>
      <c r="R387" s="62">
        <f>IFERROR(VLOOKUP(I387,'[4]Control Producción'!$B$13:$L$408,8,FALSE),0)</f>
        <v>10</v>
      </c>
      <c r="S387" s="62">
        <f t="shared" si="78"/>
        <v>20</v>
      </c>
      <c r="T387" s="62">
        <v>15</v>
      </c>
      <c r="U387" s="62" t="s">
        <v>815</v>
      </c>
      <c r="V387" s="62" t="s">
        <v>821</v>
      </c>
      <c r="W387" s="62">
        <f t="shared" ref="W387:W389" si="92">_xlfn.IFS(AM387="C",29,AM387="M",1,AM387="Q",2,AM387="S",4)</f>
        <v>1</v>
      </c>
      <c r="X387" s="62">
        <f>+_xlfn.IFS(BC387="p",0,AL387="Continua",'CM 4600011377 (Producto)'!$H$13,AL387="Batch",VLOOKUP(BD387,'BATCH Total'!$K$2:$M$600,3,FALSE))</f>
        <v>1</v>
      </c>
      <c r="Y387" s="62">
        <f t="shared" si="80"/>
        <v>20</v>
      </c>
      <c r="Z387" s="64">
        <f>+IFERROR(IF(BC387="P",0,IF(V387="continua",VLOOKUP(BD387,'KPI Aplicaciones'!$A$9:$H$177,6,FALSE),S387*X387)),0)</f>
        <v>20</v>
      </c>
      <c r="AA387" s="64">
        <f t="shared" ref="AA387:AA445" si="93">IF(V387="Continua",IFERROR(ROUND(IF((Z387-Y387)/Y387&gt;0.3,Y387,Z387),2),""),Z387)</f>
        <v>20</v>
      </c>
      <c r="AB387" s="65">
        <v>40576</v>
      </c>
      <c r="AC387" s="62" t="s">
        <v>608</v>
      </c>
      <c r="AD387" s="65">
        <v>44252</v>
      </c>
      <c r="AE387" s="62" t="s">
        <v>898</v>
      </c>
      <c r="AF387" s="62" t="s">
        <v>609</v>
      </c>
      <c r="AG387" s="62"/>
      <c r="AH387" s="62"/>
      <c r="AI387" s="62"/>
      <c r="AJ387" s="62"/>
      <c r="AK387" s="62" t="str">
        <f>IFERROR(VLOOKUP(I387,'[4]Control Producción'!$B$13:$K$406,10,FALSE),"")</f>
        <v>Bombeo Mecánico</v>
      </c>
      <c r="AL387" s="62" t="str">
        <f t="shared" si="87"/>
        <v>Batch</v>
      </c>
      <c r="AM387" s="62" t="s">
        <v>827</v>
      </c>
      <c r="AN387" s="62" t="s">
        <v>817</v>
      </c>
      <c r="AO387" s="62">
        <f>_xlfn.IFS(L387="Inhibidor de corrosión",T387*Q387/1000,L387="Inhibidor de incrustaciones",T387*Q387/1000,L387="Biocida",T387*Q387/1000,L387="Inhibidor de corrosión/incrustaciones",T387*Q387/1000,L387="Inhibidor de parafinas y asfaltenos",T387*P387/1000,L387="Inhibidor de parafinas",T387*P387/1000,L387="Inhibidor de asfaltenos",T387*P387/1000,L387="Reductor de fricción",T387*P387/1000,L387="Encapsulado",0,L387="Inhibidor de hidratos",VLOOKUP(I387,[4]Intermedia!$B$485:$E$502,4,FALSE),L387="Secuestrante de sulfhídrico",VLOOKUP(I387,[4]Intermedia!$B$485:$E$502,4,FALSE))</f>
        <v>0.40454999999999997</v>
      </c>
      <c r="AP387" s="62">
        <f t="shared" si="81"/>
        <v>12.14</v>
      </c>
      <c r="AQ387" s="62">
        <f t="shared" si="82"/>
        <v>20</v>
      </c>
      <c r="AR387" s="62">
        <f t="shared" si="83"/>
        <v>20</v>
      </c>
      <c r="AS387" s="66">
        <v>1</v>
      </c>
      <c r="AT387" s="62" cm="1">
        <f t="array" ref="AT387">IFERROR(ROUND(IF(AL387="Continua",AO387*_xlfn.IFS(AS387=100%,1,AS387=20%,5,AS387=50%,2),IF(AL387="Batch",IF(AM387="M",30,IF(AM387="Q",15,7))*AO387)),0),"")</f>
        <v>12</v>
      </c>
      <c r="AU387" s="62">
        <f t="shared" si="84"/>
        <v>20</v>
      </c>
      <c r="AV387" s="62">
        <f t="shared" si="85"/>
        <v>20</v>
      </c>
      <c r="AW387" s="62" t="s">
        <v>819</v>
      </c>
      <c r="AX387" s="62"/>
      <c r="AY387" s="67">
        <f ca="1">IFERROR(TODAY()-VLOOKUP(H387,[4]IDEF!$A$6:$H$1602,8,FALSE),"S/D")</f>
        <v>3081</v>
      </c>
      <c r="AZ387" s="62" t="str">
        <f>IFERROR(VLOOKUP(H387,'[4]Control Producción'!$B$13:$L$406,11,FALSE),"S/C")</f>
        <v>C</v>
      </c>
      <c r="BA387" s="62" t="str">
        <f t="shared" si="86"/>
        <v>SP- 04</v>
      </c>
      <c r="BB387" s="62" t="str">
        <f>IFERROR(VLOOKUP(I387,[4]Referencias!$A$2:$Z$800,26,FALSE),"")</f>
        <v>Señal Picada</v>
      </c>
      <c r="BC387" s="62"/>
      <c r="BD387" s="125" t="str">
        <f t="shared" si="90"/>
        <v>SP-94CY51W</v>
      </c>
    </row>
    <row r="388" spans="1:56" ht="15" customHeight="1" x14ac:dyDescent="0.25">
      <c r="A388" s="62" t="s">
        <v>601</v>
      </c>
      <c r="B388" s="63">
        <v>45261</v>
      </c>
      <c r="C388" s="62" t="s">
        <v>602</v>
      </c>
      <c r="D388" s="62" t="s">
        <v>603</v>
      </c>
      <c r="E388" s="62" t="str">
        <f>IFERROR(VLOOKUP(H388,[4]Referencias!$A$2:$F$671,6,FALSE),"")</f>
        <v>SP- 07</v>
      </c>
      <c r="F388" s="62">
        <f>IFERROR(VLOOKUP(I388,[4]Referencias!$A$2:$T$800,20,FALSE),"")</f>
        <v>222052</v>
      </c>
      <c r="G388" s="62" t="s">
        <v>604</v>
      </c>
      <c r="H388" s="62" t="s">
        <v>143</v>
      </c>
      <c r="I388" s="62" t="s">
        <v>143</v>
      </c>
      <c r="J388" s="62"/>
      <c r="K388" s="62" t="s">
        <v>605</v>
      </c>
      <c r="L388" s="62" t="str">
        <f>IFERROR(VLOOKUP(M388,[4]Referencias!$X$2:$Y$139,2,FALSE),"")</f>
        <v>Inhibidor de corrosión</v>
      </c>
      <c r="M388" s="62" t="s">
        <v>59</v>
      </c>
      <c r="N388" s="62">
        <f>IFERROR(VLOOKUP(M388,[4]Referencias!$K$2:$L$138,2,FALSE),"")</f>
        <v>1000232729</v>
      </c>
      <c r="O388" s="62">
        <f>IFERROR(VLOOKUP(I388,'[4]Control Producción'!$B$13:$L$408,4,FALSE),0)</f>
        <v>1.6</v>
      </c>
      <c r="P388" s="62">
        <f>IFERROR(VLOOKUP(I388,'[4]Control Producción'!$B$13:$L$408,5,FALSE),0)</f>
        <v>1.28</v>
      </c>
      <c r="Q388" s="62">
        <f>IFERROR(VLOOKUP(I388,'[4]Control Producción'!$B$13:$L$408,7,FALSE),0)</f>
        <v>0.32</v>
      </c>
      <c r="R388" s="62">
        <f>IFERROR(VLOOKUP(I388,'[4]Control Producción'!$B$13:$L$408,8,FALSE),0)</f>
        <v>10</v>
      </c>
      <c r="S388" s="62">
        <f t="shared" si="78"/>
        <v>33.6</v>
      </c>
      <c r="T388" s="62">
        <v>3500</v>
      </c>
      <c r="U388" s="62" t="s">
        <v>815</v>
      </c>
      <c r="V388" s="62" t="s">
        <v>821</v>
      </c>
      <c r="W388" s="62">
        <f t="shared" si="92"/>
        <v>1</v>
      </c>
      <c r="X388" s="62">
        <f>+_xlfn.IFS(BC388="p",0,AL388="Continua",'CM 4600011377 (Producto)'!$H$13,AL388="Batch",VLOOKUP(BD388,'BATCH Total'!$K$2:$M$600,3,FALSE))</f>
        <v>0</v>
      </c>
      <c r="Y388" s="62">
        <f t="shared" si="80"/>
        <v>33.6</v>
      </c>
      <c r="Z388" s="64">
        <f>+IFERROR(IF(BC388="P",0,IF(V388="continua",VLOOKUP(BD388,'KPI Aplicaciones'!$A$9:$H$177,6,FALSE),S388*X388)),0)</f>
        <v>0</v>
      </c>
      <c r="AA388" s="64">
        <f t="shared" si="93"/>
        <v>0</v>
      </c>
      <c r="AB388" s="65">
        <v>43368</v>
      </c>
      <c r="AC388" s="62" t="s">
        <v>608</v>
      </c>
      <c r="AD388" s="65">
        <v>43368</v>
      </c>
      <c r="AE388" s="62" t="s">
        <v>899</v>
      </c>
      <c r="AF388" s="62" t="s">
        <v>609</v>
      </c>
      <c r="AG388" s="62"/>
      <c r="AH388" s="62"/>
      <c r="AI388" s="62"/>
      <c r="AJ388" s="62"/>
      <c r="AK388" s="62" t="str">
        <f>IFERROR(VLOOKUP(I388,'[4]Control Producción'!$B$13:$K$406,10,FALSE),"")</f>
        <v>Bombeo Mecánico</v>
      </c>
      <c r="AL388" s="62" t="str">
        <f t="shared" si="87"/>
        <v>Batch</v>
      </c>
      <c r="AM388" s="62" t="s">
        <v>827</v>
      </c>
      <c r="AN388" s="62" t="s">
        <v>817</v>
      </c>
      <c r="AO388" s="62">
        <f>_xlfn.IFS(L388="Inhibidor de corrosión",T388*Q388/1000,L388="Inhibidor de incrustaciones",T388*Q388/1000,L388="Biocida",T388*Q388/1000,L388="Inhibidor de corrosión/incrustaciones",T388*Q388/1000,L388="Inhibidor de parafinas y asfaltenos",T388*P388/1000,L388="Inhibidor de parafinas",T388*P388/1000,L388="Inhibidor de asfaltenos",T388*P388/1000,L388="Reductor de fricción",T388*P388/1000,L388="Encapsulado",0,L388="Inhibidor de hidratos",VLOOKUP(I388,[4]Intermedia!$B$485:$E$502,4,FALSE),L388="Secuestrante de sulfhídrico",VLOOKUP(I388,[4]Intermedia!$B$485:$E$502,4,FALSE))</f>
        <v>1.1200000000000001</v>
      </c>
      <c r="AP388" s="62">
        <f t="shared" si="81"/>
        <v>33.6</v>
      </c>
      <c r="AQ388" s="62">
        <f t="shared" si="82"/>
        <v>33.6</v>
      </c>
      <c r="AR388" s="62">
        <f t="shared" si="83"/>
        <v>33.6</v>
      </c>
      <c r="AS388" s="66">
        <v>1</v>
      </c>
      <c r="AT388" s="62" cm="1">
        <f t="array" ref="AT388">IFERROR(ROUND(IF(AL388="Continua",AO388*_xlfn.IFS(AS388=100%,1,AS388=20%,5,AS388=50%,2),IF(AL388="Batch",IF(AM388="M",30,IF(AM388="Q",15,7))*AO388)),0),"")</f>
        <v>34</v>
      </c>
      <c r="AU388" s="62">
        <f t="shared" si="84"/>
        <v>34</v>
      </c>
      <c r="AV388" s="62">
        <f t="shared" si="85"/>
        <v>34</v>
      </c>
      <c r="AW388" s="62" t="s">
        <v>819</v>
      </c>
      <c r="AX388" s="62"/>
      <c r="AY388" s="67">
        <f ca="1">IFERROR(TODAY()-VLOOKUP(H388,[4]IDEF!$A$6:$H$1602,8,FALSE),"S/D")</f>
        <v>1925</v>
      </c>
      <c r="AZ388" s="62" t="str">
        <f>IFERROR(VLOOKUP(H388,'[4]Control Producción'!$B$13:$L$406,11,FALSE),"S/C")</f>
        <v>C</v>
      </c>
      <c r="BA388" s="62" t="str">
        <f t="shared" si="86"/>
        <v>SP- 07</v>
      </c>
      <c r="BB388" s="62" t="str">
        <f>IFERROR(VLOOKUP(I388,[4]Referencias!$A$2:$Z$800,26,FALSE),"")</f>
        <v>Señal Picada</v>
      </c>
      <c r="BC388" s="62" t="s">
        <v>981</v>
      </c>
      <c r="BD388" s="125" t="str">
        <f t="shared" si="90"/>
        <v>SP-0284[00]aCY51W</v>
      </c>
    </row>
    <row r="389" spans="1:56" ht="15" customHeight="1" x14ac:dyDescent="0.25">
      <c r="A389" s="62" t="s">
        <v>601</v>
      </c>
      <c r="B389" s="63">
        <v>45261</v>
      </c>
      <c r="C389" s="62" t="s">
        <v>602</v>
      </c>
      <c r="D389" s="62" t="s">
        <v>603</v>
      </c>
      <c r="E389" s="62" t="str">
        <f>IFERROR(VLOOKUP(H389,[4]Referencias!$A$2:$F$671,6,FALSE),"")</f>
        <v>SP- 07</v>
      </c>
      <c r="F389" s="62">
        <f>IFERROR(VLOOKUP(I389,[4]Referencias!$A$2:$T$800,20,FALSE),"")</f>
        <v>222052</v>
      </c>
      <c r="G389" s="62" t="s">
        <v>604</v>
      </c>
      <c r="H389" s="62" t="s">
        <v>139</v>
      </c>
      <c r="I389" s="62" t="s">
        <v>139</v>
      </c>
      <c r="J389" s="62"/>
      <c r="K389" s="62" t="s">
        <v>605</v>
      </c>
      <c r="L389" s="62" t="str">
        <f>IFERROR(VLOOKUP(M389,[4]Referencias!$X$2:$Y$139,2,FALSE),"")</f>
        <v>Inhibidor de corrosión</v>
      </c>
      <c r="M389" s="62" t="s">
        <v>59</v>
      </c>
      <c r="N389" s="62">
        <f>IFERROR(VLOOKUP(M389,[4]Referencias!$K$2:$L$138,2,FALSE),"")</f>
        <v>1000232729</v>
      </c>
      <c r="O389" s="62">
        <f>IFERROR(VLOOKUP(I389,'[4]Control Producción'!$B$13:$L$408,4,FALSE),0)</f>
        <v>14.6</v>
      </c>
      <c r="P389" s="62">
        <f>IFERROR(VLOOKUP(I389,'[4]Control Producción'!$B$13:$L$408,5,FALSE),0)</f>
        <v>3.65</v>
      </c>
      <c r="Q389" s="62">
        <f>IFERROR(VLOOKUP(I389,'[4]Control Producción'!$B$13:$L$408,7,FALSE),0)</f>
        <v>10.95</v>
      </c>
      <c r="R389" s="62">
        <f>IFERROR(VLOOKUP(I389,'[4]Control Producción'!$B$13:$L$408,8,FALSE),0)</f>
        <v>10</v>
      </c>
      <c r="S389" s="62">
        <f t="shared" si="78"/>
        <v>20.53</v>
      </c>
      <c r="T389" s="62">
        <v>125</v>
      </c>
      <c r="U389" s="62" t="s">
        <v>815</v>
      </c>
      <c r="V389" s="62" t="s">
        <v>821</v>
      </c>
      <c r="W389" s="62">
        <f t="shared" si="92"/>
        <v>2</v>
      </c>
      <c r="X389" s="62">
        <f>+_xlfn.IFS(BC389="p",0,AL389="Continua",'CM 4600011377 (Producto)'!$H$13,AL389="Batch",VLOOKUP(BD389,'BATCH Total'!$K$2:$M$600,3,FALSE))</f>
        <v>0</v>
      </c>
      <c r="Y389" s="62">
        <f t="shared" si="80"/>
        <v>41.06</v>
      </c>
      <c r="Z389" s="64">
        <f>+IFERROR(IF(BC389="P",0,IF(V389="continua",VLOOKUP(BD389,'KPI Aplicaciones'!$A$9:$H$177,6,FALSE),S389*X389)),0)</f>
        <v>0</v>
      </c>
      <c r="AA389" s="64">
        <f t="shared" si="93"/>
        <v>0</v>
      </c>
      <c r="AB389" s="65">
        <v>41513</v>
      </c>
      <c r="AC389" s="62" t="s">
        <v>608</v>
      </c>
      <c r="AD389" s="65">
        <v>44084</v>
      </c>
      <c r="AE389" s="62" t="s">
        <v>879</v>
      </c>
      <c r="AF389" s="62" t="s">
        <v>609</v>
      </c>
      <c r="AG389" s="62"/>
      <c r="AH389" s="62"/>
      <c r="AI389" s="62"/>
      <c r="AJ389" s="62"/>
      <c r="AK389" s="62" t="str">
        <f>IFERROR(VLOOKUP(I389,'[4]Control Producción'!$B$13:$K$406,10,FALSE),"")</f>
        <v>Bombeo Mecánico</v>
      </c>
      <c r="AL389" s="62" t="str">
        <f t="shared" si="87"/>
        <v>Batch</v>
      </c>
      <c r="AM389" s="62" t="s">
        <v>818</v>
      </c>
      <c r="AN389" s="62" t="s">
        <v>817</v>
      </c>
      <c r="AO389" s="62">
        <f>_xlfn.IFS(L389="Inhibidor de corrosión",T389*Q389/1000,L389="Inhibidor de incrustaciones",T389*Q389/1000,L389="Biocida",T389*Q389/1000,L389="Inhibidor de corrosión/incrustaciones",T389*Q389/1000,L389="Inhibidor de parafinas y asfaltenos",T389*P389/1000,L389="Inhibidor de parafinas",T389*P389/1000,L389="Inhibidor de asfaltenos",T389*P389/1000,L389="Reductor de fricción",T389*P389/1000,L389="Encapsulado",0,L389="Inhibidor de hidratos",VLOOKUP(I389,[4]Intermedia!$B$485:$E$502,4,FALSE),L389="Secuestrante de sulfhídrico",VLOOKUP(I389,[4]Intermedia!$B$485:$E$502,4,FALSE))</f>
        <v>1.3687499999999999</v>
      </c>
      <c r="AP389" s="62">
        <f t="shared" si="81"/>
        <v>20.53</v>
      </c>
      <c r="AQ389" s="62">
        <f t="shared" si="82"/>
        <v>20.53</v>
      </c>
      <c r="AR389" s="62">
        <f t="shared" si="83"/>
        <v>20.53</v>
      </c>
      <c r="AS389" s="66">
        <v>1</v>
      </c>
      <c r="AT389" s="62" cm="1">
        <f t="array" ref="AT389">IFERROR(ROUND(IF(AL389="Continua",AO389*_xlfn.IFS(AS389=100%,1,AS389=20%,5,AS389=50%,2),IF(AL389="Batch",IF(AM389="M",30,IF(AM389="Q",15,7))*AO389)),0),"")</f>
        <v>21</v>
      </c>
      <c r="AU389" s="62">
        <f t="shared" si="84"/>
        <v>21</v>
      </c>
      <c r="AV389" s="62">
        <f t="shared" si="85"/>
        <v>21</v>
      </c>
      <c r="AW389" s="62" t="s">
        <v>819</v>
      </c>
      <c r="AX389" s="62"/>
      <c r="AY389" s="67">
        <f ca="1">IFERROR(TODAY()-VLOOKUP(H389,[4]IDEF!$A$6:$H$1602,8,FALSE),"S/D")</f>
        <v>2850</v>
      </c>
      <c r="AZ389" s="62" t="str">
        <f>IFERROR(VLOOKUP(H389,'[4]Control Producción'!$B$13:$L$406,11,FALSE),"S/C")</f>
        <v>A</v>
      </c>
      <c r="BA389" s="62" t="str">
        <f t="shared" si="86"/>
        <v>SP- 07</v>
      </c>
      <c r="BB389" s="62" t="str">
        <f>IFERROR(VLOOKUP(I389,[4]Referencias!$A$2:$Z$800,26,FALSE),"")</f>
        <v>Señal Picada</v>
      </c>
      <c r="BC389" s="71" t="s">
        <v>981</v>
      </c>
      <c r="BD389" s="125" t="str">
        <f t="shared" si="90"/>
        <v>SP-141a(I)CY51W</v>
      </c>
    </row>
    <row r="390" spans="1:56" ht="15" customHeight="1" x14ac:dyDescent="0.25">
      <c r="A390" s="62" t="s">
        <v>601</v>
      </c>
      <c r="B390" s="63">
        <v>45261</v>
      </c>
      <c r="C390" s="62" t="s">
        <v>602</v>
      </c>
      <c r="D390" s="62" t="s">
        <v>603</v>
      </c>
      <c r="E390" s="62" t="str">
        <f>IFERROR(VLOOKUP(H390,[4]Referencias!$A$2:$F$671,6,FALSE),"")</f>
        <v>SP- 07</v>
      </c>
      <c r="F390" s="62">
        <f>IFERROR(VLOOKUP(I390,[4]Referencias!$A$2:$T$800,20,FALSE),"")</f>
        <v>222052</v>
      </c>
      <c r="G390" s="62" t="s">
        <v>604</v>
      </c>
      <c r="H390" s="62" t="s">
        <v>64</v>
      </c>
      <c r="I390" s="62" t="s">
        <v>64</v>
      </c>
      <c r="J390" s="62"/>
      <c r="K390" s="62" t="s">
        <v>605</v>
      </c>
      <c r="L390" s="62" t="str">
        <f>IFERROR(VLOOKUP(M390,[4]Referencias!$X$2:$Y$139,2,FALSE),"")</f>
        <v>Inhibidor de corrosión</v>
      </c>
      <c r="M390" s="62" t="s">
        <v>59</v>
      </c>
      <c r="N390" s="62">
        <f>IFERROR(VLOOKUP(M390,[4]Referencias!$K$2:$L$138,2,FALSE),"")</f>
        <v>1000232729</v>
      </c>
      <c r="O390" s="62">
        <f>IFERROR(VLOOKUP(I390,'[4]Control Producción'!$B$13:$L$408,4,FALSE),0)</f>
        <v>49</v>
      </c>
      <c r="P390" s="62">
        <f>IFERROR(VLOOKUP(I390,'[4]Control Producción'!$B$13:$L$408,5,FALSE),0)</f>
        <v>2.4500000000000002</v>
      </c>
      <c r="Q390" s="62">
        <f>IFERROR(VLOOKUP(I390,'[4]Control Producción'!$B$13:$L$408,7,FALSE),0)</f>
        <v>46.55</v>
      </c>
      <c r="R390" s="62">
        <f>IFERROR(VLOOKUP(I390,'[4]Control Producción'!$B$13:$L$408,8,FALSE),0)</f>
        <v>10</v>
      </c>
      <c r="S390" s="62">
        <f t="shared" si="78"/>
        <v>22.81</v>
      </c>
      <c r="T390" s="62">
        <v>70</v>
      </c>
      <c r="U390" s="62" t="s">
        <v>815</v>
      </c>
      <c r="V390" s="62" t="s">
        <v>821</v>
      </c>
      <c r="W390" s="62">
        <f t="shared" si="79"/>
        <v>4</v>
      </c>
      <c r="X390" s="62">
        <f>+_xlfn.IFS(BC390="p",0,AL390="Continua",'CM 4600011377 (Producto)'!$H$13,AL390="Batch",VLOOKUP(BD390,'BATCH Total'!$K$2:$M$600,3,FALSE))</f>
        <v>4</v>
      </c>
      <c r="Y390" s="62">
        <f t="shared" si="80"/>
        <v>91.24</v>
      </c>
      <c r="Z390" s="64">
        <f>+IFERROR(IF(BC390="P",0,IF(V390="continua",VLOOKUP(BD390,'KPI Aplicaciones'!$A$9:$H$177,6,FALSE),S390*X390)),0)</f>
        <v>91.24</v>
      </c>
      <c r="AA390" s="64">
        <f t="shared" si="93"/>
        <v>91.24</v>
      </c>
      <c r="AB390" s="65">
        <v>41968</v>
      </c>
      <c r="AC390" s="62" t="s">
        <v>608</v>
      </c>
      <c r="AD390" s="65">
        <v>44203</v>
      </c>
      <c r="AE390" s="62" t="s">
        <v>900</v>
      </c>
      <c r="AF390" s="62" t="s">
        <v>609</v>
      </c>
      <c r="AG390" s="62"/>
      <c r="AH390" s="62"/>
      <c r="AI390" s="62"/>
      <c r="AJ390" s="62"/>
      <c r="AK390" s="62" t="str">
        <f>IFERROR(VLOOKUP(I390,'[4]Control Producción'!$B$13:$K$406,10,FALSE),"")</f>
        <v>Bombeo Mecánico</v>
      </c>
      <c r="AL390" s="62" t="str">
        <f t="shared" si="87"/>
        <v>Batch</v>
      </c>
      <c r="AM390" s="62" t="s">
        <v>839</v>
      </c>
      <c r="AN390" s="62" t="s">
        <v>817</v>
      </c>
      <c r="AO390" s="62">
        <f>_xlfn.IFS(L390="Inhibidor de corrosión",T390*Q390/1000,L390="Inhibidor de incrustaciones",T390*Q390/1000,L390="Biocida",T390*Q390/1000,L390="Inhibidor de corrosión/incrustaciones",T390*Q390/1000,L390="Inhibidor de parafinas y asfaltenos",T390*P390/1000,L390="Inhibidor de parafinas",T390*P390/1000,L390="Inhibidor de asfaltenos",T390*P390/1000,L390="Reductor de fricción",T390*P390/1000,L390="Encapsulado",0,L390="Inhibidor de hidratos",VLOOKUP(I390,[4]Intermedia!$B$485:$E$502,4,FALSE),L390="Secuestrante de sulfhídrico",VLOOKUP(I390,[4]Intermedia!$B$485:$E$502,4,FALSE))</f>
        <v>3.2585000000000002</v>
      </c>
      <c r="AP390" s="62">
        <f t="shared" si="81"/>
        <v>22.81</v>
      </c>
      <c r="AQ390" s="62">
        <f t="shared" si="82"/>
        <v>22.81</v>
      </c>
      <c r="AR390" s="62">
        <f t="shared" si="83"/>
        <v>22.81</v>
      </c>
      <c r="AS390" s="66">
        <v>1</v>
      </c>
      <c r="AT390" s="62" cm="1">
        <f t="array" ref="AT390">IFERROR(ROUND(IF(AL390="Continua",AO390*_xlfn.IFS(AS390=100%,1,AS390=20%,5,AS390=50%,2),IF(AL390="Batch",IF(AM390="M",30,IF(AM390="Q",15,7))*AO390)),0),"")</f>
        <v>23</v>
      </c>
      <c r="AU390" s="62">
        <f t="shared" si="84"/>
        <v>23</v>
      </c>
      <c r="AV390" s="62">
        <f t="shared" si="85"/>
        <v>23</v>
      </c>
      <c r="AW390" s="62" t="s">
        <v>819</v>
      </c>
      <c r="AX390" s="62"/>
      <c r="AY390" s="67">
        <f ca="1">IFERROR(TODAY()-VLOOKUP(H390,[4]IDEF!$A$6:$H$1602,8,FALSE),"S/D")</f>
        <v>1799</v>
      </c>
      <c r="AZ390" s="62" t="str">
        <f>IFERROR(VLOOKUP(H390,'[4]Control Producción'!$B$13:$L$406,11,FALSE),"S/C")</f>
        <v>A</v>
      </c>
      <c r="BA390" s="62" t="str">
        <f t="shared" si="86"/>
        <v>SP- 07</v>
      </c>
      <c r="BB390" s="62" t="str">
        <f>IFERROR(VLOOKUP(I390,[4]Referencias!$A$2:$Z$800,26,FALSE),"")</f>
        <v>Señal Picada</v>
      </c>
      <c r="BC390" s="62"/>
      <c r="BD390" s="125" t="str">
        <f t="shared" si="90"/>
        <v>SP-146a(I)CY51W</v>
      </c>
    </row>
    <row r="391" spans="1:56" ht="15" customHeight="1" x14ac:dyDescent="0.25">
      <c r="A391" s="62" t="s">
        <v>601</v>
      </c>
      <c r="B391" s="63">
        <v>45261</v>
      </c>
      <c r="C391" s="62" t="s">
        <v>602</v>
      </c>
      <c r="D391" s="62" t="s">
        <v>603</v>
      </c>
      <c r="E391" s="62" t="str">
        <f>IFERROR(VLOOKUP(H391,[4]Referencias!$A$2:$F$671,6,FALSE),"")</f>
        <v>SP- 07</v>
      </c>
      <c r="F391" s="62">
        <f>IFERROR(VLOOKUP(I391,[4]Referencias!$A$2:$T$800,20,FALSE),"")</f>
        <v>222052</v>
      </c>
      <c r="G391" s="62" t="s">
        <v>604</v>
      </c>
      <c r="H391" s="62" t="s">
        <v>163</v>
      </c>
      <c r="I391" s="62" t="s">
        <v>163</v>
      </c>
      <c r="J391" s="62"/>
      <c r="K391" s="62" t="s">
        <v>605</v>
      </c>
      <c r="L391" s="62" t="str">
        <f>IFERROR(VLOOKUP(M391,[4]Referencias!$X$2:$Y$139,2,FALSE),"")</f>
        <v>Inhibidor de corrosión</v>
      </c>
      <c r="M391" s="62" t="s">
        <v>59</v>
      </c>
      <c r="N391" s="62">
        <f>IFERROR(VLOOKUP(M391,[4]Referencias!$K$2:$L$138,2,FALSE),"")</f>
        <v>1000232729</v>
      </c>
      <c r="O391" s="62">
        <f>IFERROR(VLOOKUP(I391,'[4]Control Producción'!$B$13:$L$408,4,FALSE),0)</f>
        <v>80</v>
      </c>
      <c r="P391" s="62">
        <f>IFERROR(VLOOKUP(I391,'[4]Control Producción'!$B$13:$L$408,5,FALSE),0)</f>
        <v>2.4</v>
      </c>
      <c r="Q391" s="62">
        <f>IFERROR(VLOOKUP(I391,'[4]Control Producción'!$B$13:$L$408,7,FALSE),0)</f>
        <v>77.599999999999994</v>
      </c>
      <c r="R391" s="62">
        <f>IFERROR(VLOOKUP(I391,'[4]Control Producción'!$B$13:$L$408,8,FALSE),0)</f>
        <v>10</v>
      </c>
      <c r="S391" s="62">
        <f t="shared" si="78"/>
        <v>37.25</v>
      </c>
      <c r="T391" s="62">
        <v>32</v>
      </c>
      <c r="U391" s="62" t="s">
        <v>815</v>
      </c>
      <c r="V391" s="62" t="s">
        <v>821</v>
      </c>
      <c r="W391" s="62">
        <f t="shared" si="79"/>
        <v>2</v>
      </c>
      <c r="X391" s="62">
        <f>+_xlfn.IFS(BC391="p",0,AL391="Continua",'CM 4600011377 (Producto)'!$H$13,AL391="Batch",VLOOKUP(BD391,'BATCH Total'!$K$2:$M$600,3,FALSE))</f>
        <v>0</v>
      </c>
      <c r="Y391" s="62">
        <f t="shared" si="80"/>
        <v>74.5</v>
      </c>
      <c r="Z391" s="64">
        <f>+IFERROR(IF(BC391="P",0,IF(V391="continua",VLOOKUP(BD391,'KPI Aplicaciones'!$A$9:$H$177,6,FALSE),S391*X391)),0)</f>
        <v>0</v>
      </c>
      <c r="AA391" s="64">
        <f t="shared" si="93"/>
        <v>0</v>
      </c>
      <c r="AB391" s="65">
        <v>43385</v>
      </c>
      <c r="AC391" s="62" t="s">
        <v>608</v>
      </c>
      <c r="AD391" s="65">
        <v>43708</v>
      </c>
      <c r="AE391" s="62" t="s">
        <v>901</v>
      </c>
      <c r="AF391" s="62" t="s">
        <v>609</v>
      </c>
      <c r="AG391" s="62"/>
      <c r="AH391" s="62"/>
      <c r="AI391" s="62"/>
      <c r="AJ391" s="62"/>
      <c r="AK391" s="62" t="str">
        <f>IFERROR(VLOOKUP(I391,'[4]Control Producción'!$B$13:$K$406,10,FALSE),"")</f>
        <v>Cavidad Progresiva</v>
      </c>
      <c r="AL391" s="62" t="str">
        <f t="shared" si="87"/>
        <v>Batch</v>
      </c>
      <c r="AM391" s="62" t="s">
        <v>818</v>
      </c>
      <c r="AN391" s="62" t="s">
        <v>817</v>
      </c>
      <c r="AO391" s="62">
        <f>_xlfn.IFS(L391="Inhibidor de corrosión",T391*Q391/1000,L391="Inhibidor de incrustaciones",T391*Q391/1000,L391="Biocida",T391*Q391/1000,L391="Inhibidor de corrosión/incrustaciones",T391*Q391/1000,L391="Inhibidor de parafinas y asfaltenos",T391*P391/1000,L391="Inhibidor de parafinas",T391*P391/1000,L391="Inhibidor de asfaltenos",T391*P391/1000,L391="Reductor de fricción",T391*P391/1000,L391="Encapsulado",0,L391="Inhibidor de hidratos",VLOOKUP(I391,[4]Intermedia!$B$485:$E$502,4,FALSE),L391="Secuestrante de sulfhídrico",VLOOKUP(I391,[4]Intermedia!$B$485:$E$502,4,FALSE))</f>
        <v>2.4831999999999996</v>
      </c>
      <c r="AP391" s="62">
        <f t="shared" si="81"/>
        <v>37.25</v>
      </c>
      <c r="AQ391" s="62">
        <f t="shared" si="82"/>
        <v>37.25</v>
      </c>
      <c r="AR391" s="62">
        <f t="shared" si="83"/>
        <v>37.25</v>
      </c>
      <c r="AS391" s="66">
        <v>1</v>
      </c>
      <c r="AT391" s="62" cm="1">
        <f t="array" ref="AT391">IFERROR(ROUND(IF(AL391="Continua",AO391*_xlfn.IFS(AS391=100%,1,AS391=20%,5,AS391=50%,2),IF(AL391="Batch",IF(AM391="M",30,IF(AM391="Q",15,7))*AO391)),0),"")</f>
        <v>37</v>
      </c>
      <c r="AU391" s="62">
        <f t="shared" si="84"/>
        <v>37</v>
      </c>
      <c r="AV391" s="62">
        <f t="shared" si="85"/>
        <v>37</v>
      </c>
      <c r="AW391" s="62" t="s">
        <v>819</v>
      </c>
      <c r="AX391" s="62"/>
      <c r="AY391" s="67">
        <f ca="1">IFERROR(TODAY()-VLOOKUP(H391,[4]IDEF!$A$6:$H$1602,8,FALSE),"S/D")</f>
        <v>1585</v>
      </c>
      <c r="AZ391" s="62" t="str">
        <f>IFERROR(VLOOKUP(H391,'[4]Control Producción'!$B$13:$L$406,11,FALSE),"S/C")</f>
        <v>A</v>
      </c>
      <c r="BA391" s="62" t="str">
        <f t="shared" si="86"/>
        <v>SP- 07</v>
      </c>
      <c r="BB391" s="62" t="str">
        <f>IFERROR(VLOOKUP(I391,[4]Referencias!$A$2:$Z$800,26,FALSE),"")</f>
        <v>Señal Picada</v>
      </c>
      <c r="BC391" s="159" t="s">
        <v>981</v>
      </c>
      <c r="BD391" s="125" t="str">
        <f t="shared" si="90"/>
        <v>SP-147a(I)CY51W</v>
      </c>
    </row>
    <row r="392" spans="1:56" ht="15" customHeight="1" x14ac:dyDescent="0.25">
      <c r="A392" s="62" t="s">
        <v>601</v>
      </c>
      <c r="B392" s="63">
        <v>45261</v>
      </c>
      <c r="C392" s="62" t="s">
        <v>602</v>
      </c>
      <c r="D392" s="62" t="s">
        <v>603</v>
      </c>
      <c r="E392" s="62" t="str">
        <f>IFERROR(VLOOKUP(H392,[4]Referencias!$A$2:$F$671,6,FALSE),"")</f>
        <v>SP- 07</v>
      </c>
      <c r="F392" s="62">
        <f>IFERROR(VLOOKUP(I392,[4]Referencias!$A$2:$T$800,20,FALSE),"")</f>
        <v>222052</v>
      </c>
      <c r="G392" s="62" t="s">
        <v>604</v>
      </c>
      <c r="H392" s="62" t="s">
        <v>163</v>
      </c>
      <c r="I392" s="62" t="s">
        <v>163</v>
      </c>
      <c r="J392" s="62"/>
      <c r="K392" s="62" t="s">
        <v>605</v>
      </c>
      <c r="L392" s="62" t="str">
        <f>IFERROR(VLOOKUP(M392,[4]Referencias!$X$2:$Y$139,2,FALSE),"")</f>
        <v>Biocida</v>
      </c>
      <c r="M392" s="62" t="s">
        <v>68</v>
      </c>
      <c r="N392" s="62">
        <f>IFERROR(VLOOKUP(M392,[4]Referencias!$K$2:$L$138,2,FALSE),"")</f>
        <v>50600926</v>
      </c>
      <c r="O392" s="62">
        <f>IFERROR(VLOOKUP(I392,'[4]Control Producción'!$B$13:$L$408,4,FALSE),0)</f>
        <v>80</v>
      </c>
      <c r="P392" s="62">
        <f>IFERROR(VLOOKUP(I392,'[4]Control Producción'!$B$13:$L$408,5,FALSE),0)</f>
        <v>2.4</v>
      </c>
      <c r="Q392" s="62">
        <f>IFERROR(VLOOKUP(I392,'[4]Control Producción'!$B$13:$L$408,7,FALSE),0)</f>
        <v>77.599999999999994</v>
      </c>
      <c r="R392" s="62">
        <f>IFERROR(VLOOKUP(I392,'[4]Control Producción'!$B$13:$L$408,8,FALSE),0)</f>
        <v>10</v>
      </c>
      <c r="S392" s="62">
        <f t="shared" ref="S392:S445" si="94">AR392</f>
        <v>37.25</v>
      </c>
      <c r="T392" s="62">
        <v>32</v>
      </c>
      <c r="U392" s="62" t="s">
        <v>815</v>
      </c>
      <c r="V392" s="62" t="s">
        <v>821</v>
      </c>
      <c r="W392" s="62">
        <f t="shared" ref="W392:W445" si="95">_xlfn.IFS(AM392="C",31,AM392="M",1,AM392="Q",2,AM392="S",4)</f>
        <v>2</v>
      </c>
      <c r="X392" s="62">
        <f>+_xlfn.IFS(BC392="p",0,AL392="Continua",'CM 4600011377 (Producto)'!$H$13,AL392="Batch",VLOOKUP(BD392,'BATCH Total'!$K$2:$M$600,3,FALSE))</f>
        <v>0</v>
      </c>
      <c r="Y392" s="62">
        <f t="shared" ref="Y392:Y445" si="96">W392*S392</f>
        <v>74.5</v>
      </c>
      <c r="Z392" s="64">
        <f>+IFERROR(IF(BC392="P",0,IF(V392="continua",VLOOKUP(BD392,'KPI Aplicaciones'!$A$9:$H$177,6,FALSE),S392*X392)),0)</f>
        <v>0</v>
      </c>
      <c r="AA392" s="64">
        <f t="shared" si="93"/>
        <v>0</v>
      </c>
      <c r="AB392" s="65">
        <v>43385</v>
      </c>
      <c r="AC392" s="62" t="s">
        <v>608</v>
      </c>
      <c r="AD392" s="65">
        <v>43708</v>
      </c>
      <c r="AE392" s="62" t="s">
        <v>901</v>
      </c>
      <c r="AF392" s="62" t="s">
        <v>609</v>
      </c>
      <c r="AG392" s="62"/>
      <c r="AH392" s="62"/>
      <c r="AI392" s="62"/>
      <c r="AJ392" s="62"/>
      <c r="AK392" s="62" t="str">
        <f>IFERROR(VLOOKUP(I392,'[4]Control Producción'!$B$13:$K$406,10,FALSE),"")</f>
        <v>Cavidad Progresiva</v>
      </c>
      <c r="AL392" s="62" t="str">
        <f t="shared" si="87"/>
        <v>Batch</v>
      </c>
      <c r="AM392" s="62" t="s">
        <v>818</v>
      </c>
      <c r="AN392" s="62" t="s">
        <v>817</v>
      </c>
      <c r="AO392" s="62">
        <f>_xlfn.IFS(L392="Inhibidor de corrosión",T392*Q392/1000,L392="Inhibidor de incrustaciones",T392*Q392/1000,L392="Biocida",T392*Q392/1000,L392="Inhibidor de corrosión/incrustaciones",T392*Q392/1000,L392="Inhibidor de parafinas y asfaltenos",T392*P392/1000,L392="Inhibidor de parafinas",T392*P392/1000,L392="Inhibidor de asfaltenos",T392*P392/1000,L392="Reductor de fricción",T392*P392/1000,L392="Encapsulado",0,L392="Inhibidor de hidratos",VLOOKUP(I392,[4]Intermedia!$B$485:$E$502,4,FALSE),L392="Secuestrante de sulfhídrico",VLOOKUP(I392,[4]Intermedia!$B$485:$E$502,4,FALSE))</f>
        <v>2.4831999999999996</v>
      </c>
      <c r="AP392" s="62">
        <f t="shared" ref="AP392:AP445" si="97">IFERROR(ROUND(IF(AL392="Continua",AO392,IF(AL392="Batch",IF(AM392="M",30,IF(AM392="Q",15,7))*AO392)),2),"")</f>
        <v>37.25</v>
      </c>
      <c r="AQ392" s="62">
        <f t="shared" ref="AQ392:AQ445" si="98">IF(AP392&lt;=20,20,AP392)</f>
        <v>37.25</v>
      </c>
      <c r="AR392" s="62">
        <f t="shared" ref="AR392:AR445" si="99">IF(AL392="Batch",AQ392,AP392)</f>
        <v>37.25</v>
      </c>
      <c r="AS392" s="66">
        <v>1</v>
      </c>
      <c r="AT392" s="62" cm="1">
        <f t="array" ref="AT392">IFERROR(ROUND(IF(AL392="Continua",AO392*_xlfn.IFS(AS392=100%,1,AS392=20%,5,AS392=50%,2),IF(AL392="Batch",IF(AM392="M",30,IF(AM392="Q",15,7))*AO392)),0),"")</f>
        <v>37</v>
      </c>
      <c r="AU392" s="62">
        <f t="shared" ref="AU392:AU445" si="100">IF(AT392&lt;=20,20,AT392)</f>
        <v>37</v>
      </c>
      <c r="AV392" s="62">
        <f t="shared" ref="AV392:AV445" si="101">IF(AL392="Batch",AU392,AT392)</f>
        <v>37</v>
      </c>
      <c r="AW392" s="62" t="s">
        <v>819</v>
      </c>
      <c r="AX392" s="62"/>
      <c r="AY392" s="67">
        <f ca="1">IFERROR(TODAY()-VLOOKUP(H392,[4]IDEF!$A$6:$H$1602,8,FALSE),"S/D")</f>
        <v>1585</v>
      </c>
      <c r="AZ392" s="62" t="str">
        <f>IFERROR(VLOOKUP(H392,'[4]Control Producción'!$B$13:$L$406,11,FALSE),"S/C")</f>
        <v>A</v>
      </c>
      <c r="BA392" s="62" t="str">
        <f t="shared" ref="BA392:BA445" si="102">E392</f>
        <v>SP- 07</v>
      </c>
      <c r="BB392" s="62" t="str">
        <f>IFERROR(VLOOKUP(I392,[4]Referencias!$A$2:$Z$800,26,FALSE),"")</f>
        <v>Señal Picada</v>
      </c>
      <c r="BC392" s="159" t="s">
        <v>981</v>
      </c>
      <c r="BD392" s="125" t="str">
        <f t="shared" si="90"/>
        <v>SP-147a(I)BX960</v>
      </c>
    </row>
    <row r="393" spans="1:56" ht="15" customHeight="1" x14ac:dyDescent="0.25">
      <c r="A393" s="62" t="s">
        <v>601</v>
      </c>
      <c r="B393" s="63">
        <v>45261</v>
      </c>
      <c r="C393" s="62" t="s">
        <v>602</v>
      </c>
      <c r="D393" s="62" t="s">
        <v>603</v>
      </c>
      <c r="E393" s="62" t="str">
        <f>IFERROR(VLOOKUP(H393,[4]Referencias!$A$2:$F$671,6,FALSE),"")</f>
        <v>SP- 07</v>
      </c>
      <c r="F393" s="62">
        <f>IFERROR(VLOOKUP(I393,[4]Referencias!$A$2:$T$800,20,FALSE),"")</f>
        <v>222052</v>
      </c>
      <c r="G393" s="62" t="s">
        <v>604</v>
      </c>
      <c r="H393" s="62" t="s">
        <v>164</v>
      </c>
      <c r="I393" s="62" t="s">
        <v>164</v>
      </c>
      <c r="J393" s="62"/>
      <c r="K393" s="62" t="s">
        <v>605</v>
      </c>
      <c r="L393" s="62" t="str">
        <f>IFERROR(VLOOKUP(M393,[4]Referencias!$X$2:$Y$139,2,FALSE),"")</f>
        <v>Inhibidor de corrosión</v>
      </c>
      <c r="M393" s="62" t="s">
        <v>59</v>
      </c>
      <c r="N393" s="62">
        <f>IFERROR(VLOOKUP(M393,[4]Referencias!$K$2:$L$138,2,FALSE),"")</f>
        <v>1000232729</v>
      </c>
      <c r="O393" s="62">
        <f>IFERROR(VLOOKUP(I393,'[4]Control Producción'!$B$13:$L$408,4,FALSE),0)</f>
        <v>192</v>
      </c>
      <c r="P393" s="62">
        <f>IFERROR(VLOOKUP(I393,'[4]Control Producción'!$B$13:$L$408,5,FALSE),0)</f>
        <v>6.3360000000000003</v>
      </c>
      <c r="Q393" s="62">
        <f>IFERROR(VLOOKUP(I393,'[4]Control Producción'!$B$13:$L$408,7,FALSE),0)</f>
        <v>185.66399999999999</v>
      </c>
      <c r="R393" s="62">
        <f>IFERROR(VLOOKUP(I393,'[4]Control Producción'!$B$13:$L$408,8,FALSE),0)</f>
        <v>10</v>
      </c>
      <c r="S393" s="62">
        <f t="shared" si="94"/>
        <v>62.38</v>
      </c>
      <c r="T393" s="62">
        <v>48</v>
      </c>
      <c r="U393" s="62" t="s">
        <v>815</v>
      </c>
      <c r="V393" s="62" t="s">
        <v>821</v>
      </c>
      <c r="W393" s="62">
        <f t="shared" si="95"/>
        <v>4</v>
      </c>
      <c r="X393" s="62">
        <f>+_xlfn.IFS(BC393="p",0,AL393="Continua",'CM 4600011377 (Producto)'!$H$13,AL393="Batch",VLOOKUP(BD393,'BATCH Total'!$K$2:$M$600,3,FALSE))</f>
        <v>4</v>
      </c>
      <c r="Y393" s="62">
        <f t="shared" si="96"/>
        <v>249.52</v>
      </c>
      <c r="Z393" s="64">
        <f>+IFERROR(IF(BC393="P",0,IF(V393="continua",VLOOKUP(BD393,'KPI Aplicaciones'!$A$9:$H$177,6,FALSE),S393*X393)),0)</f>
        <v>249.52</v>
      </c>
      <c r="AA393" s="64">
        <f t="shared" si="93"/>
        <v>249.52</v>
      </c>
      <c r="AB393" s="65">
        <v>41865</v>
      </c>
      <c r="AC393" s="62" t="s">
        <v>608</v>
      </c>
      <c r="AD393" s="65">
        <v>44676</v>
      </c>
      <c r="AE393" s="62" t="s">
        <v>902</v>
      </c>
      <c r="AF393" s="62" t="s">
        <v>609</v>
      </c>
      <c r="AG393" s="62"/>
      <c r="AH393" s="62"/>
      <c r="AI393" s="62"/>
      <c r="AJ393" s="62"/>
      <c r="AK393" s="62" t="str">
        <f>IFERROR(VLOOKUP(I393,'[4]Control Producción'!$B$13:$K$406,10,FALSE),"")</f>
        <v>Cavidad Progresiva</v>
      </c>
      <c r="AL393" s="62" t="str">
        <f t="shared" si="87"/>
        <v>Batch</v>
      </c>
      <c r="AM393" s="62" t="s">
        <v>839</v>
      </c>
      <c r="AN393" s="62" t="s">
        <v>829</v>
      </c>
      <c r="AO393" s="62">
        <f>_xlfn.IFS(L393="Inhibidor de corrosión",T393*Q393/1000,L393="Inhibidor de incrustaciones",T393*Q393/1000,L393="Biocida",T393*Q393/1000,L393="Inhibidor de corrosión/incrustaciones",T393*Q393/1000,L393="Inhibidor de parafinas y asfaltenos",T393*P393/1000,L393="Inhibidor de parafinas",T393*P393/1000,L393="Inhibidor de asfaltenos",T393*P393/1000,L393="Reductor de fricción",T393*P393/1000,L393="Encapsulado",0,L393="Inhibidor de hidratos",VLOOKUP(I393,[4]Intermedia!$B$485:$E$502,4,FALSE),L393="Secuestrante de sulfhídrico",VLOOKUP(I393,[4]Intermedia!$B$485:$E$502,4,FALSE))</f>
        <v>8.9118719999999989</v>
      </c>
      <c r="AP393" s="62">
        <f t="shared" si="97"/>
        <v>62.38</v>
      </c>
      <c r="AQ393" s="62">
        <f t="shared" si="98"/>
        <v>62.38</v>
      </c>
      <c r="AR393" s="62">
        <f t="shared" si="99"/>
        <v>62.38</v>
      </c>
      <c r="AS393" s="66">
        <v>1</v>
      </c>
      <c r="AT393" s="62" cm="1">
        <f t="array" ref="AT393">IFERROR(ROUND(IF(AL393="Continua",AO393*_xlfn.IFS(AS393=100%,1,AS393=20%,5,AS393=50%,2),IF(AL393="Batch",IF(AM393="M",30,IF(AM393="Q",15,7))*AO393)),0),"")</f>
        <v>62</v>
      </c>
      <c r="AU393" s="62">
        <f t="shared" si="100"/>
        <v>62</v>
      </c>
      <c r="AV393" s="62">
        <f t="shared" si="101"/>
        <v>62</v>
      </c>
      <c r="AW393" s="62" t="s">
        <v>819</v>
      </c>
      <c r="AX393" s="62"/>
      <c r="AY393" s="67">
        <f ca="1">IFERROR(TODAY()-VLOOKUP(H393,[4]IDEF!$A$6:$H$1602,8,FALSE),"S/D")</f>
        <v>1985</v>
      </c>
      <c r="AZ393" s="62" t="str">
        <f>IFERROR(VLOOKUP(H393,'[4]Control Producción'!$B$13:$L$406,11,FALSE),"S/C")</f>
        <v>A</v>
      </c>
      <c r="BA393" s="62" t="str">
        <f t="shared" si="102"/>
        <v>SP- 07</v>
      </c>
      <c r="BB393" s="62" t="str">
        <f>IFERROR(VLOOKUP(I393,[4]Referencias!$A$2:$Z$800,26,FALSE),"")</f>
        <v>Señal Picada</v>
      </c>
      <c r="BC393" s="62"/>
      <c r="BD393" s="125" t="str">
        <f t="shared" si="90"/>
        <v>SP-162(I)[00]aCY51W</v>
      </c>
    </row>
    <row r="394" spans="1:56" ht="15" customHeight="1" x14ac:dyDescent="0.25">
      <c r="A394" s="62" t="s">
        <v>601</v>
      </c>
      <c r="B394" s="63">
        <v>45261</v>
      </c>
      <c r="C394" s="62" t="s">
        <v>602</v>
      </c>
      <c r="D394" s="62" t="s">
        <v>603</v>
      </c>
      <c r="E394" s="62" t="str">
        <f>IFERROR(VLOOKUP(H394,[4]Referencias!$A$2:$F$671,6,FALSE),"")</f>
        <v>SP- 07</v>
      </c>
      <c r="F394" s="62">
        <f>IFERROR(VLOOKUP(I394,[4]Referencias!$A$2:$T$800,20,FALSE),"")</f>
        <v>222052</v>
      </c>
      <c r="G394" s="62" t="s">
        <v>604</v>
      </c>
      <c r="H394" s="62" t="s">
        <v>175</v>
      </c>
      <c r="I394" s="62" t="s">
        <v>175</v>
      </c>
      <c r="J394" s="62"/>
      <c r="K394" s="62" t="s">
        <v>605</v>
      </c>
      <c r="L394" s="62" t="str">
        <f>IFERROR(VLOOKUP(M394,[4]Referencias!$X$2:$Y$139,2,FALSE),"")</f>
        <v>Inhibidor de corrosión</v>
      </c>
      <c r="M394" s="62" t="s">
        <v>59</v>
      </c>
      <c r="N394" s="62">
        <f>IFERROR(VLOOKUP(M394,[4]Referencias!$K$2:$L$138,2,FALSE),"")</f>
        <v>1000232729</v>
      </c>
      <c r="O394" s="62">
        <f>IFERROR(VLOOKUP(I394,'[4]Control Producción'!$B$13:$L$408,4,FALSE),0)</f>
        <v>95</v>
      </c>
      <c r="P394" s="62">
        <f>IFERROR(VLOOKUP(I394,'[4]Control Producción'!$B$13:$L$408,5,FALSE),0)</f>
        <v>2.85</v>
      </c>
      <c r="Q394" s="62">
        <f>IFERROR(VLOOKUP(I394,'[4]Control Producción'!$B$13:$L$408,7,FALSE),0)</f>
        <v>92.15</v>
      </c>
      <c r="R394" s="62">
        <f>IFERROR(VLOOKUP(I394,'[4]Control Producción'!$B$13:$L$408,8,FALSE),0)</f>
        <v>10</v>
      </c>
      <c r="S394" s="62">
        <f t="shared" si="94"/>
        <v>35.479999999999997</v>
      </c>
      <c r="T394" s="62">
        <v>55</v>
      </c>
      <c r="U394" s="62" t="s">
        <v>815</v>
      </c>
      <c r="V394" s="62" t="s">
        <v>821</v>
      </c>
      <c r="W394" s="62">
        <f t="shared" si="95"/>
        <v>4</v>
      </c>
      <c r="X394" s="62">
        <f>+_xlfn.IFS(BC394="p",0,AL394="Continua",'CM 4600011377 (Producto)'!$H$13,AL394="Batch",VLOOKUP(BD394,'BATCH Total'!$K$2:$M$600,3,FALSE))</f>
        <v>4</v>
      </c>
      <c r="Y394" s="62">
        <f t="shared" si="96"/>
        <v>141.91999999999999</v>
      </c>
      <c r="Z394" s="64">
        <f>+IFERROR(IF(BC394="P",0,IF(V394="continua",VLOOKUP(BD394,'KPI Aplicaciones'!$A$9:$H$177,6,FALSE),S394*X394)),0)</f>
        <v>141.91999999999999</v>
      </c>
      <c r="AA394" s="64">
        <f t="shared" si="93"/>
        <v>141.91999999999999</v>
      </c>
      <c r="AB394" s="65">
        <v>42184</v>
      </c>
      <c r="AC394" s="62" t="s">
        <v>608</v>
      </c>
      <c r="AD394" s="65">
        <v>43112</v>
      </c>
      <c r="AE394" s="62" t="s">
        <v>903</v>
      </c>
      <c r="AF394" s="62" t="s">
        <v>609</v>
      </c>
      <c r="AG394" s="62"/>
      <c r="AH394" s="62"/>
      <c r="AI394" s="62"/>
      <c r="AJ394" s="62"/>
      <c r="AK394" s="62" t="str">
        <f>IFERROR(VLOOKUP(I394,'[4]Control Producción'!$B$13:$K$406,10,FALSE),"")</f>
        <v>Electro Sumergible</v>
      </c>
      <c r="AL394" s="62" t="str">
        <f t="shared" si="87"/>
        <v>Batch</v>
      </c>
      <c r="AM394" s="62" t="s">
        <v>839</v>
      </c>
      <c r="AN394" s="62" t="s">
        <v>817</v>
      </c>
      <c r="AO394" s="62">
        <f>_xlfn.IFS(L394="Inhibidor de corrosión",T394*Q394/1000,L394="Inhibidor de incrustaciones",T394*Q394/1000,L394="Biocida",T394*Q394/1000,L394="Inhibidor de corrosión/incrustaciones",T394*Q394/1000,L394="Inhibidor de parafinas y asfaltenos",T394*P394/1000,L394="Inhibidor de parafinas",T394*P394/1000,L394="Inhibidor de asfaltenos",T394*P394/1000,L394="Reductor de fricción",T394*P394/1000,L394="Encapsulado",0,L394="Inhibidor de hidratos",VLOOKUP(I394,[4]Intermedia!$B$485:$E$502,4,FALSE),L394="Secuestrante de sulfhídrico",VLOOKUP(I394,[4]Intermedia!$B$485:$E$502,4,FALSE))</f>
        <v>5.0682499999999999</v>
      </c>
      <c r="AP394" s="62">
        <f t="shared" si="97"/>
        <v>35.479999999999997</v>
      </c>
      <c r="AQ394" s="62">
        <f t="shared" si="98"/>
        <v>35.479999999999997</v>
      </c>
      <c r="AR394" s="62">
        <f t="shared" si="99"/>
        <v>35.479999999999997</v>
      </c>
      <c r="AS394" s="66">
        <v>1</v>
      </c>
      <c r="AT394" s="62" cm="1">
        <f t="array" ref="AT394">IFERROR(ROUND(IF(AL394="Continua",AO394*_xlfn.IFS(AS394=100%,1,AS394=20%,5,AS394=50%,2),IF(AL394="Batch",IF(AM394="M",30,IF(AM394="Q",15,7))*AO394)),0),"")</f>
        <v>35</v>
      </c>
      <c r="AU394" s="62">
        <f t="shared" si="100"/>
        <v>35</v>
      </c>
      <c r="AV394" s="62">
        <f t="shared" si="101"/>
        <v>35</v>
      </c>
      <c r="AW394" s="62" t="s">
        <v>819</v>
      </c>
      <c r="AX394" s="62"/>
      <c r="AY394" s="67">
        <f ca="1">IFERROR(TODAY()-VLOOKUP(H394,[4]IDEF!$A$6:$H$1602,8,FALSE),"S/D")</f>
        <v>2179</v>
      </c>
      <c r="AZ394" s="62" t="str">
        <f>IFERROR(VLOOKUP(H394,'[4]Control Producción'!$B$13:$L$406,11,FALSE),"S/C")</f>
        <v>A</v>
      </c>
      <c r="BA394" s="62" t="str">
        <f t="shared" si="102"/>
        <v>SP- 07</v>
      </c>
      <c r="BB394" s="62" t="str">
        <f>IFERROR(VLOOKUP(I394,[4]Referencias!$A$2:$Z$800,26,FALSE),"")</f>
        <v>Señal Picada</v>
      </c>
      <c r="BC394" s="62"/>
      <c r="BD394" s="125" t="str">
        <f t="shared" si="90"/>
        <v>SP-216CY51W</v>
      </c>
    </row>
    <row r="395" spans="1:56" ht="15" customHeight="1" x14ac:dyDescent="0.25">
      <c r="A395" s="62" t="s">
        <v>601</v>
      </c>
      <c r="B395" s="63">
        <v>45261</v>
      </c>
      <c r="C395" s="62" t="s">
        <v>602</v>
      </c>
      <c r="D395" s="62" t="s">
        <v>603</v>
      </c>
      <c r="E395" s="62" t="str">
        <f>IFERROR(VLOOKUP(H395,[4]Referencias!$A$2:$F$671,6,FALSE),"")</f>
        <v>SP- 07</v>
      </c>
      <c r="F395" s="62">
        <f>IFERROR(VLOOKUP(I395,[4]Referencias!$A$2:$T$800,20,FALSE),"")</f>
        <v>222052</v>
      </c>
      <c r="G395" s="62" t="s">
        <v>604</v>
      </c>
      <c r="H395" s="62" t="s">
        <v>175</v>
      </c>
      <c r="I395" s="62" t="s">
        <v>175</v>
      </c>
      <c r="J395" s="62"/>
      <c r="K395" s="62" t="s">
        <v>605</v>
      </c>
      <c r="L395" s="62" t="str">
        <f>IFERROR(VLOOKUP(M395,[4]Referencias!$X$2:$Y$139,2,FALSE),"")</f>
        <v>Biocida</v>
      </c>
      <c r="M395" s="62" t="s">
        <v>68</v>
      </c>
      <c r="N395" s="62">
        <f>IFERROR(VLOOKUP(M395,[4]Referencias!$K$2:$L$138,2,FALSE),"")</f>
        <v>50600926</v>
      </c>
      <c r="O395" s="62">
        <f>IFERROR(VLOOKUP(I395,'[4]Control Producción'!$B$13:$L$408,4,FALSE),0)</f>
        <v>95</v>
      </c>
      <c r="P395" s="62">
        <f>IFERROR(VLOOKUP(I395,'[4]Control Producción'!$B$13:$L$408,5,FALSE),0)</f>
        <v>2.85</v>
      </c>
      <c r="Q395" s="62">
        <f>IFERROR(VLOOKUP(I395,'[4]Control Producción'!$B$13:$L$408,7,FALSE),0)</f>
        <v>92.15</v>
      </c>
      <c r="R395" s="62">
        <f>IFERROR(VLOOKUP(I395,'[4]Control Producción'!$B$13:$L$408,8,FALSE),0)</f>
        <v>10</v>
      </c>
      <c r="S395" s="62">
        <f t="shared" si="94"/>
        <v>55.29</v>
      </c>
      <c r="T395" s="62">
        <v>40</v>
      </c>
      <c r="U395" s="62" t="s">
        <v>815</v>
      </c>
      <c r="V395" s="62" t="s">
        <v>821</v>
      </c>
      <c r="W395" s="62">
        <f t="shared" si="95"/>
        <v>2</v>
      </c>
      <c r="X395" s="62">
        <f>+_xlfn.IFS(BC395="p",0,AL395="Continua",'CM 4600011377 (Producto)'!$H$13,AL395="Batch",VLOOKUP(BD395,'BATCH Total'!$K$2:$M$600,3,FALSE))</f>
        <v>2</v>
      </c>
      <c r="Y395" s="62">
        <f t="shared" si="96"/>
        <v>110.58</v>
      </c>
      <c r="Z395" s="64">
        <f>+IFERROR(IF(BC395="P",0,IF(V395="continua",VLOOKUP(BD395,'KPI Aplicaciones'!$A$9:$H$177,6,FALSE),S395*X395)),0)</f>
        <v>110.58</v>
      </c>
      <c r="AA395" s="64">
        <f t="shared" si="93"/>
        <v>110.58</v>
      </c>
      <c r="AB395" s="65">
        <v>43107</v>
      </c>
      <c r="AC395" s="62" t="s">
        <v>608</v>
      </c>
      <c r="AD395" s="65">
        <v>43112</v>
      </c>
      <c r="AE395" s="62" t="s">
        <v>903</v>
      </c>
      <c r="AF395" s="62" t="s">
        <v>609</v>
      </c>
      <c r="AG395" s="62"/>
      <c r="AH395" s="62"/>
      <c r="AI395" s="62"/>
      <c r="AJ395" s="62"/>
      <c r="AK395" s="62" t="str">
        <f>IFERROR(VLOOKUP(I395,'[4]Control Producción'!$B$13:$K$406,10,FALSE),"")</f>
        <v>Electro Sumergible</v>
      </c>
      <c r="AL395" s="62" t="str">
        <f t="shared" si="87"/>
        <v>Batch</v>
      </c>
      <c r="AM395" s="62" t="s">
        <v>818</v>
      </c>
      <c r="AN395" s="62" t="s">
        <v>817</v>
      </c>
      <c r="AO395" s="62">
        <f>_xlfn.IFS(L395="Inhibidor de corrosión",T395*Q395/1000,L395="Inhibidor de incrustaciones",T395*Q395/1000,L395="Biocida",T395*Q395/1000,L395="Inhibidor de corrosión/incrustaciones",T395*Q395/1000,L395="Inhibidor de parafinas y asfaltenos",T395*P395/1000,L395="Inhibidor de parafinas",T395*P395/1000,L395="Inhibidor de asfaltenos",T395*P395/1000,L395="Reductor de fricción",T395*P395/1000,L395="Encapsulado",0,L395="Inhibidor de hidratos",VLOOKUP(I395,[4]Intermedia!$B$485:$E$502,4,FALSE),L395="Secuestrante de sulfhídrico",VLOOKUP(I395,[4]Intermedia!$B$485:$E$502,4,FALSE))</f>
        <v>3.6859999999999999</v>
      </c>
      <c r="AP395" s="62">
        <f t="shared" si="97"/>
        <v>55.29</v>
      </c>
      <c r="AQ395" s="62">
        <f t="shared" si="98"/>
        <v>55.29</v>
      </c>
      <c r="AR395" s="62">
        <f t="shared" si="99"/>
        <v>55.29</v>
      </c>
      <c r="AS395" s="66">
        <v>1</v>
      </c>
      <c r="AT395" s="62" cm="1">
        <f t="array" ref="AT395">IFERROR(ROUND(IF(AL395="Continua",AO395*_xlfn.IFS(AS395=100%,1,AS395=20%,5,AS395=50%,2),IF(AL395="Batch",IF(AM395="M",30,IF(AM395="Q",15,7))*AO395)),0),"")</f>
        <v>55</v>
      </c>
      <c r="AU395" s="62">
        <f t="shared" si="100"/>
        <v>55</v>
      </c>
      <c r="AV395" s="62">
        <f t="shared" si="101"/>
        <v>55</v>
      </c>
      <c r="AW395" s="62" t="s">
        <v>819</v>
      </c>
      <c r="AX395" s="62"/>
      <c r="AY395" s="67">
        <f ca="1">IFERROR(TODAY()-VLOOKUP(H395,[4]IDEF!$A$6:$H$1602,8,FALSE),"S/D")</f>
        <v>2179</v>
      </c>
      <c r="AZ395" s="62" t="str">
        <f>IFERROR(VLOOKUP(H395,'[4]Control Producción'!$B$13:$L$406,11,FALSE),"S/C")</f>
        <v>A</v>
      </c>
      <c r="BA395" s="62" t="str">
        <f t="shared" si="102"/>
        <v>SP- 07</v>
      </c>
      <c r="BB395" s="62" t="str">
        <f>IFERROR(VLOOKUP(I395,[4]Referencias!$A$2:$Z$800,26,FALSE),"")</f>
        <v>Señal Picada</v>
      </c>
      <c r="BC395" s="62"/>
      <c r="BD395" s="125" t="str">
        <f t="shared" si="90"/>
        <v>SP-216BX960</v>
      </c>
    </row>
    <row r="396" spans="1:56" ht="15" customHeight="1" x14ac:dyDescent="0.25">
      <c r="A396" s="62" t="s">
        <v>601</v>
      </c>
      <c r="B396" s="63">
        <v>45261</v>
      </c>
      <c r="C396" s="62" t="s">
        <v>602</v>
      </c>
      <c r="D396" s="62" t="s">
        <v>603</v>
      </c>
      <c r="E396" s="62" t="str">
        <f>IFERROR(VLOOKUP(H396,[4]Referencias!$A$2:$F$671,6,FALSE),"")</f>
        <v>SP- 07</v>
      </c>
      <c r="F396" s="62">
        <f>IFERROR(VLOOKUP(I396,[4]Referencias!$A$2:$T$800,20,FALSE),"")</f>
        <v>222052</v>
      </c>
      <c r="G396" s="62" t="s">
        <v>604</v>
      </c>
      <c r="H396" s="62" t="s">
        <v>140</v>
      </c>
      <c r="I396" s="62" t="s">
        <v>140</v>
      </c>
      <c r="J396" s="62"/>
      <c r="K396" s="62" t="s">
        <v>605</v>
      </c>
      <c r="L396" s="62" t="str">
        <f>IFERROR(VLOOKUP(M396,[4]Referencias!$X$2:$Y$139,2,FALSE),"")</f>
        <v>Biocida</v>
      </c>
      <c r="M396" s="62" t="s">
        <v>68</v>
      </c>
      <c r="N396" s="62">
        <f>IFERROR(VLOOKUP(M396,[4]Referencias!$K$2:$L$138,2,FALSE),"")</f>
        <v>50600926</v>
      </c>
      <c r="O396" s="62">
        <f>IFERROR(VLOOKUP(I396,'[4]Control Producción'!$B$13:$L$408,4,FALSE),0)</f>
        <v>46.6</v>
      </c>
      <c r="P396" s="62">
        <f>IFERROR(VLOOKUP(I396,'[4]Control Producción'!$B$13:$L$408,5,FALSE),0)</f>
        <v>4.194</v>
      </c>
      <c r="Q396" s="62">
        <f>IFERROR(VLOOKUP(I396,'[4]Control Producción'!$B$13:$L$408,7,FALSE),0)</f>
        <v>42.405999999999999</v>
      </c>
      <c r="R396" s="62">
        <f>IFERROR(VLOOKUP(I396,'[4]Control Producción'!$B$13:$L$408,8,FALSE),0)</f>
        <v>10</v>
      </c>
      <c r="S396" s="62">
        <f t="shared" si="94"/>
        <v>20</v>
      </c>
      <c r="T396" s="62">
        <v>30</v>
      </c>
      <c r="U396" s="62" t="s">
        <v>815</v>
      </c>
      <c r="V396" s="62" t="s">
        <v>821</v>
      </c>
      <c r="W396" s="62">
        <f t="shared" si="95"/>
        <v>2</v>
      </c>
      <c r="X396" s="62">
        <f>+_xlfn.IFS(BC396="p",0,AL396="Continua",'CM 4600011377 (Producto)'!$H$13,AL396="Batch",VLOOKUP(BD396,'BATCH Total'!$K$2:$M$600,3,FALSE))</f>
        <v>2</v>
      </c>
      <c r="Y396" s="62">
        <f t="shared" si="96"/>
        <v>40</v>
      </c>
      <c r="Z396" s="64">
        <f>+IFERROR(IF(BC396="P",0,IF(V396="continua",VLOOKUP(BD396,'KPI Aplicaciones'!$A$9:$H$177,6,FALSE),S396*X396)),0)</f>
        <v>40</v>
      </c>
      <c r="AA396" s="64">
        <f t="shared" si="93"/>
        <v>40</v>
      </c>
      <c r="AB396" s="65">
        <v>40601</v>
      </c>
      <c r="AC396" s="62" t="s">
        <v>608</v>
      </c>
      <c r="AD396" s="65">
        <v>42760</v>
      </c>
      <c r="AE396" s="62" t="s">
        <v>904</v>
      </c>
      <c r="AF396" s="62" t="s">
        <v>609</v>
      </c>
      <c r="AG396" s="62"/>
      <c r="AH396" s="62"/>
      <c r="AI396" s="62"/>
      <c r="AJ396" s="62"/>
      <c r="AK396" s="62" t="str">
        <f>IFERROR(VLOOKUP(I396,'[4]Control Producción'!$B$13:$K$406,10,FALSE),"")</f>
        <v>Cavidad Progresiva</v>
      </c>
      <c r="AL396" s="62" t="str">
        <f t="shared" si="87"/>
        <v>Batch</v>
      </c>
      <c r="AM396" s="62" t="s">
        <v>818</v>
      </c>
      <c r="AN396" s="62" t="s">
        <v>817</v>
      </c>
      <c r="AO396" s="62">
        <f>_xlfn.IFS(L396="Inhibidor de corrosión",T396*Q396/1000,L396="Inhibidor de incrustaciones",T396*Q396/1000,L396="Biocida",T396*Q396/1000,L396="Inhibidor de corrosión/incrustaciones",T396*Q396/1000,L396="Inhibidor de parafinas y asfaltenos",T396*P396/1000,L396="Inhibidor de parafinas",T396*P396/1000,L396="Inhibidor de asfaltenos",T396*P396/1000,L396="Reductor de fricción",T396*P396/1000,L396="Encapsulado",0,L396="Inhibidor de hidratos",VLOOKUP(I396,[4]Intermedia!$B$485:$E$502,4,FALSE),L396="Secuestrante de sulfhídrico",VLOOKUP(I396,[4]Intermedia!$B$485:$E$502,4,FALSE))</f>
        <v>1.2721800000000001</v>
      </c>
      <c r="AP396" s="62">
        <f t="shared" si="97"/>
        <v>19.079999999999998</v>
      </c>
      <c r="AQ396" s="62">
        <f t="shared" si="98"/>
        <v>20</v>
      </c>
      <c r="AR396" s="62">
        <f t="shared" si="99"/>
        <v>20</v>
      </c>
      <c r="AS396" s="66">
        <v>1</v>
      </c>
      <c r="AT396" s="62" cm="1">
        <f t="array" ref="AT396">IFERROR(ROUND(IF(AL396="Continua",AO396*_xlfn.IFS(AS396=100%,1,AS396=20%,5,AS396=50%,2),IF(AL396="Batch",IF(AM396="M",30,IF(AM396="Q",15,7))*AO396)),0),"")</f>
        <v>19</v>
      </c>
      <c r="AU396" s="62">
        <f t="shared" si="100"/>
        <v>20</v>
      </c>
      <c r="AV396" s="62">
        <f t="shared" si="101"/>
        <v>20</v>
      </c>
      <c r="AW396" s="62" t="s">
        <v>819</v>
      </c>
      <c r="AX396" s="62"/>
      <c r="AY396" s="67">
        <f ca="1">IFERROR(TODAY()-VLOOKUP(H396,[4]IDEF!$A$6:$H$1602,8,FALSE),"S/D")</f>
        <v>2525</v>
      </c>
      <c r="AZ396" s="62" t="str">
        <f>IFERROR(VLOOKUP(H396,'[4]Control Producción'!$B$13:$L$406,11,FALSE),"S/C")</f>
        <v>A</v>
      </c>
      <c r="BA396" s="62" t="str">
        <f t="shared" si="102"/>
        <v>SP- 07</v>
      </c>
      <c r="BB396" s="62" t="str">
        <f>IFERROR(VLOOKUP(I396,[4]Referencias!$A$2:$Z$800,26,FALSE),"")</f>
        <v>Señal Picada</v>
      </c>
      <c r="BC396" s="62"/>
      <c r="BD396" s="125" t="str">
        <f t="shared" si="90"/>
        <v>SP-225BX960</v>
      </c>
    </row>
    <row r="397" spans="1:56" ht="15" customHeight="1" x14ac:dyDescent="0.25">
      <c r="A397" s="62" t="s">
        <v>601</v>
      </c>
      <c r="B397" s="63">
        <v>45261</v>
      </c>
      <c r="C397" s="62" t="s">
        <v>602</v>
      </c>
      <c r="D397" s="62" t="s">
        <v>603</v>
      </c>
      <c r="E397" s="62" t="str">
        <f>IFERROR(VLOOKUP(H397,[4]Referencias!$A$2:$F$671,6,FALSE),"")</f>
        <v>SP- 07</v>
      </c>
      <c r="F397" s="62">
        <f>IFERROR(VLOOKUP(I397,[4]Referencias!$A$2:$T$800,20,FALSE),"")</f>
        <v>222052</v>
      </c>
      <c r="G397" s="62" t="s">
        <v>604</v>
      </c>
      <c r="H397" s="62" t="s">
        <v>141</v>
      </c>
      <c r="I397" s="62" t="s">
        <v>141</v>
      </c>
      <c r="J397" s="62"/>
      <c r="K397" s="62" t="s">
        <v>605</v>
      </c>
      <c r="L397" s="62" t="str">
        <f>IFERROR(VLOOKUP(M397,[4]Referencias!$X$2:$Y$139,2,FALSE),"")</f>
        <v>Inhibidor de corrosión</v>
      </c>
      <c r="M397" s="62" t="s">
        <v>59</v>
      </c>
      <c r="N397" s="62">
        <f>IFERROR(VLOOKUP(M397,[4]Referencias!$K$2:$L$138,2,FALSE),"")</f>
        <v>1000232729</v>
      </c>
      <c r="O397" s="62">
        <f>IFERROR(VLOOKUP(I397,'[4]Control Producción'!$B$13:$L$408,4,FALSE),0)</f>
        <v>44.3</v>
      </c>
      <c r="P397" s="62">
        <f>IFERROR(VLOOKUP(I397,'[4]Control Producción'!$B$13:$L$408,5,FALSE),0)</f>
        <v>2.4359999999999999</v>
      </c>
      <c r="Q397" s="62">
        <f>IFERROR(VLOOKUP(I397,'[4]Control Producción'!$B$13:$L$408,7,FALSE),0)</f>
        <v>41.863999999999997</v>
      </c>
      <c r="R397" s="62">
        <f>IFERROR(VLOOKUP(I397,'[4]Control Producción'!$B$13:$L$408,8,FALSE),0)</f>
        <v>0</v>
      </c>
      <c r="S397" s="62">
        <f t="shared" si="94"/>
        <v>20</v>
      </c>
      <c r="T397" s="62">
        <v>60</v>
      </c>
      <c r="U397" s="62" t="s">
        <v>815</v>
      </c>
      <c r="V397" s="62" t="s">
        <v>821</v>
      </c>
      <c r="W397" s="62">
        <f t="shared" si="95"/>
        <v>4</v>
      </c>
      <c r="X397" s="62">
        <f>+_xlfn.IFS(BC397="p",0,AL397="Continua",'CM 4600011377 (Producto)'!$H$13,AL397="Batch",VLOOKUP(BD397,'BATCH Total'!$K$2:$M$600,3,FALSE))</f>
        <v>4</v>
      </c>
      <c r="Y397" s="62">
        <f t="shared" si="96"/>
        <v>80</v>
      </c>
      <c r="Z397" s="64">
        <f>+IFERROR(IF(BC397="P",0,IF(V397="continua",VLOOKUP(BD397,'KPI Aplicaciones'!$A$9:$H$177,6,FALSE),S397*X397)),0)</f>
        <v>80</v>
      </c>
      <c r="AA397" s="64">
        <f t="shared" si="93"/>
        <v>80</v>
      </c>
      <c r="AB397" s="65">
        <v>41630</v>
      </c>
      <c r="AC397" s="62" t="s">
        <v>608</v>
      </c>
      <c r="AD397" s="65">
        <v>45007</v>
      </c>
      <c r="AE397" s="62" t="s">
        <v>1019</v>
      </c>
      <c r="AF397" s="62" t="s">
        <v>609</v>
      </c>
      <c r="AG397" s="62"/>
      <c r="AH397" s="62"/>
      <c r="AI397" s="62"/>
      <c r="AJ397" s="62"/>
      <c r="AK397" s="62" t="str">
        <f>IFERROR(VLOOKUP(I397,'[4]Control Producción'!$B$13:$K$406,10,FALSE),"")</f>
        <v>Bombeo Mecánico</v>
      </c>
      <c r="AL397" s="62" t="str">
        <f t="shared" si="87"/>
        <v>Batch</v>
      </c>
      <c r="AM397" s="62" t="s">
        <v>839</v>
      </c>
      <c r="AN397" s="62" t="s">
        <v>829</v>
      </c>
      <c r="AO397" s="62">
        <f>_xlfn.IFS(L397="Inhibidor de corrosión",T397*Q397/1000,L397="Inhibidor de incrustaciones",T397*Q397/1000,L397="Biocida",T397*Q397/1000,L397="Inhibidor de corrosión/incrustaciones",T397*Q397/1000,L397="Inhibidor de parafinas y asfaltenos",T397*P397/1000,L397="Inhibidor de parafinas",T397*P397/1000,L397="Inhibidor de asfaltenos",T397*P397/1000,L397="Reductor de fricción",T397*P397/1000,L397="Encapsulado",0,L397="Inhibidor de hidratos",VLOOKUP(I397,[4]Intermedia!$B$485:$E$502,4,FALSE),L397="Secuestrante de sulfhídrico",VLOOKUP(I397,[4]Intermedia!$B$485:$E$502,4,FALSE))</f>
        <v>2.5118399999999999</v>
      </c>
      <c r="AP397" s="62">
        <f t="shared" si="97"/>
        <v>17.579999999999998</v>
      </c>
      <c r="AQ397" s="62">
        <f t="shared" si="98"/>
        <v>20</v>
      </c>
      <c r="AR397" s="62">
        <f t="shared" si="99"/>
        <v>20</v>
      </c>
      <c r="AS397" s="66">
        <v>1</v>
      </c>
      <c r="AT397" s="62" cm="1">
        <f t="array" ref="AT397">IFERROR(ROUND(IF(AL397="Continua",AO397*_xlfn.IFS(AS397=100%,1,AS397=20%,5,AS397=50%,2),IF(AL397="Batch",IF(AM397="M",30,IF(AM397="Q",15,7))*AO397)),0),"")</f>
        <v>18</v>
      </c>
      <c r="AU397" s="62">
        <f t="shared" si="100"/>
        <v>20</v>
      </c>
      <c r="AV397" s="62">
        <f t="shared" si="101"/>
        <v>20</v>
      </c>
      <c r="AW397" s="62" t="s">
        <v>819</v>
      </c>
      <c r="AX397" s="62"/>
      <c r="AY397" s="67">
        <f ca="1">IFERROR(TODAY()-VLOOKUP(H397,[4]IDEF!$A$6:$H$1602,8,FALSE),"S/D")</f>
        <v>1870</v>
      </c>
      <c r="AZ397" s="62" t="str">
        <f>IFERROR(VLOOKUP(H397,'[4]Control Producción'!$B$13:$L$406,11,FALSE),"S/C")</f>
        <v>A</v>
      </c>
      <c r="BA397" s="62" t="str">
        <f t="shared" si="102"/>
        <v>SP- 07</v>
      </c>
      <c r="BB397" s="62" t="str">
        <f>IFERROR(VLOOKUP(I397,[4]Referencias!$A$2:$Z$800,26,FALSE),"")</f>
        <v>Señal Picada</v>
      </c>
      <c r="BC397" s="62"/>
      <c r="BD397" s="125" t="str">
        <f t="shared" si="90"/>
        <v>SP-229CY51W</v>
      </c>
    </row>
    <row r="398" spans="1:56" ht="15" customHeight="1" x14ac:dyDescent="0.25">
      <c r="A398" s="62" t="s">
        <v>601</v>
      </c>
      <c r="B398" s="63">
        <v>45261</v>
      </c>
      <c r="C398" s="62" t="s">
        <v>602</v>
      </c>
      <c r="D398" s="62" t="s">
        <v>603</v>
      </c>
      <c r="E398" s="62" t="str">
        <f>IFERROR(VLOOKUP(H398,[4]Referencias!$A$2:$F$671,6,FALSE),"")</f>
        <v>SP- 07</v>
      </c>
      <c r="F398" s="62">
        <f>IFERROR(VLOOKUP(I398,[4]Referencias!$A$2:$T$800,20,FALSE),"")</f>
        <v>222052</v>
      </c>
      <c r="G398" s="62" t="s">
        <v>604</v>
      </c>
      <c r="H398" s="62" t="s">
        <v>165</v>
      </c>
      <c r="I398" s="62" t="s">
        <v>165</v>
      </c>
      <c r="J398" s="62"/>
      <c r="K398" s="62" t="s">
        <v>605</v>
      </c>
      <c r="L398" s="62" t="str">
        <f>IFERROR(VLOOKUP(M398,[4]Referencias!$X$2:$Y$139,2,FALSE),"")</f>
        <v>Inhibidor de corrosión</v>
      </c>
      <c r="M398" s="62" t="s">
        <v>59</v>
      </c>
      <c r="N398" s="62">
        <f>IFERROR(VLOOKUP(M398,[4]Referencias!$K$2:$L$138,2,FALSE),"")</f>
        <v>1000232729</v>
      </c>
      <c r="O398" s="62">
        <f>IFERROR(VLOOKUP(I398,'[4]Control Producción'!$B$13:$L$408,4,FALSE),0)</f>
        <v>25</v>
      </c>
      <c r="P398" s="62">
        <f>IFERROR(VLOOKUP(I398,'[4]Control Producción'!$B$13:$L$408,5,FALSE),0)</f>
        <v>1.5</v>
      </c>
      <c r="Q398" s="62">
        <f>IFERROR(VLOOKUP(I398,'[4]Control Producción'!$B$13:$L$408,7,FALSE),0)</f>
        <v>23.5</v>
      </c>
      <c r="R398" s="62">
        <f>IFERROR(VLOOKUP(I398,'[4]Control Producción'!$B$13:$L$408,8,FALSE),0)</f>
        <v>0</v>
      </c>
      <c r="S398" s="62">
        <f t="shared" si="94"/>
        <v>35.25</v>
      </c>
      <c r="T398" s="62">
        <v>100</v>
      </c>
      <c r="U398" s="62" t="s">
        <v>815</v>
      </c>
      <c r="V398" s="62" t="s">
        <v>821</v>
      </c>
      <c r="W398" s="62">
        <f t="shared" si="95"/>
        <v>2</v>
      </c>
      <c r="X398" s="62">
        <f>+_xlfn.IFS(BC398="p",0,AL398="Continua",'CM 4600011377 (Producto)'!$H$13,AL398="Batch",VLOOKUP(BD398,'BATCH Total'!$K$2:$M$600,3,FALSE))</f>
        <v>2</v>
      </c>
      <c r="Y398" s="62">
        <f t="shared" si="96"/>
        <v>70.5</v>
      </c>
      <c r="Z398" s="64">
        <f>+IFERROR(IF(BC398="P",0,IF(V398="continua",VLOOKUP(BD398,'KPI Aplicaciones'!$A$9:$H$177,6,FALSE),S398*X398)),0)</f>
        <v>70.5</v>
      </c>
      <c r="AA398" s="64">
        <f t="shared" si="93"/>
        <v>70.5</v>
      </c>
      <c r="AB398" s="65">
        <v>40316</v>
      </c>
      <c r="AC398" s="62" t="s">
        <v>608</v>
      </c>
      <c r="AD398" s="65">
        <v>45077</v>
      </c>
      <c r="AE398" s="62" t="s">
        <v>1156</v>
      </c>
      <c r="AF398" s="62" t="s">
        <v>609</v>
      </c>
      <c r="AG398" s="62"/>
      <c r="AH398" s="62"/>
      <c r="AI398" s="62"/>
      <c r="AJ398" s="62"/>
      <c r="AK398" s="62" t="str">
        <f>IFERROR(VLOOKUP(I398,'[4]Control Producción'!$B$13:$K$406,10,FALSE),"")</f>
        <v>Bombeo Mecánico</v>
      </c>
      <c r="AL398" s="62" t="str">
        <f t="shared" si="87"/>
        <v>Batch</v>
      </c>
      <c r="AM398" s="62" t="s">
        <v>818</v>
      </c>
      <c r="AN398" s="62" t="s">
        <v>817</v>
      </c>
      <c r="AO398" s="62">
        <f>_xlfn.IFS(L398="Inhibidor de corrosión",T398*Q398/1000,L398="Inhibidor de incrustaciones",T398*Q398/1000,L398="Biocida",T398*Q398/1000,L398="Inhibidor de corrosión/incrustaciones",T398*Q398/1000,L398="Inhibidor de parafinas y asfaltenos",T398*P398/1000,L398="Inhibidor de parafinas",T398*P398/1000,L398="Inhibidor de asfaltenos",T398*P398/1000,L398="Reductor de fricción",T398*P398/1000,L398="Encapsulado",0,L398="Inhibidor de hidratos",VLOOKUP(I398,[4]Intermedia!$B$485:$E$502,4,FALSE),L398="Secuestrante de sulfhídrico",VLOOKUP(I398,[4]Intermedia!$B$485:$E$502,4,FALSE))</f>
        <v>2.35</v>
      </c>
      <c r="AP398" s="62">
        <f t="shared" si="97"/>
        <v>35.25</v>
      </c>
      <c r="AQ398" s="62">
        <f t="shared" si="98"/>
        <v>35.25</v>
      </c>
      <c r="AR398" s="62">
        <f t="shared" si="99"/>
        <v>35.25</v>
      </c>
      <c r="AS398" s="66">
        <v>1</v>
      </c>
      <c r="AT398" s="62" cm="1">
        <f t="array" ref="AT398">IFERROR(ROUND(IF(AL398="Continua",AO398*_xlfn.IFS(AS398=100%,1,AS398=20%,5,AS398=50%,2),IF(AL398="Batch",IF(AM398="M",30,IF(AM398="Q",15,7))*AO398)),0),"")</f>
        <v>35</v>
      </c>
      <c r="AU398" s="62">
        <f t="shared" si="100"/>
        <v>35</v>
      </c>
      <c r="AV398" s="62">
        <f t="shared" si="101"/>
        <v>35</v>
      </c>
      <c r="AW398" s="62" t="s">
        <v>819</v>
      </c>
      <c r="AX398" s="62"/>
      <c r="AY398" s="67">
        <f ca="1">IFERROR(TODAY()-VLOOKUP(H398,[4]IDEF!$A$6:$H$1602,8,FALSE),"S/D")</f>
        <v>3051</v>
      </c>
      <c r="AZ398" s="62" t="str">
        <f>IFERROR(VLOOKUP(H398,'[4]Control Producción'!$B$13:$L$406,11,FALSE),"S/C")</f>
        <v>A</v>
      </c>
      <c r="BA398" s="62" t="str">
        <f t="shared" si="102"/>
        <v>SP- 07</v>
      </c>
      <c r="BB398" s="62" t="str">
        <f>IFERROR(VLOOKUP(I398,[4]Referencias!$A$2:$Z$800,26,FALSE),"")</f>
        <v>Señal Picada</v>
      </c>
      <c r="BC398" s="62"/>
      <c r="BD398" s="125" t="str">
        <f t="shared" si="90"/>
        <v>SP-236CY51W</v>
      </c>
    </row>
    <row r="399" spans="1:56" ht="15" customHeight="1" x14ac:dyDescent="0.25">
      <c r="A399" s="62" t="s">
        <v>601</v>
      </c>
      <c r="B399" s="63">
        <v>45261</v>
      </c>
      <c r="C399" s="62" t="s">
        <v>602</v>
      </c>
      <c r="D399" s="62" t="s">
        <v>603</v>
      </c>
      <c r="E399" s="62" t="str">
        <f>IFERROR(VLOOKUP(H399,[4]Referencias!$A$2:$F$671,6,FALSE),"")</f>
        <v>SP- 07</v>
      </c>
      <c r="F399" s="62">
        <f>IFERROR(VLOOKUP(I399,[4]Referencias!$A$2:$T$800,20,FALSE),"")</f>
        <v>222052</v>
      </c>
      <c r="G399" s="62" t="s">
        <v>604</v>
      </c>
      <c r="H399" s="62" t="s">
        <v>165</v>
      </c>
      <c r="I399" s="62" t="s">
        <v>165</v>
      </c>
      <c r="J399" s="62"/>
      <c r="K399" s="62" t="s">
        <v>605</v>
      </c>
      <c r="L399" s="62" t="str">
        <f>IFERROR(VLOOKUP(M399,[4]Referencias!$X$2:$Y$139,2,FALSE),"")</f>
        <v>Biocida</v>
      </c>
      <c r="M399" s="62" t="s">
        <v>68</v>
      </c>
      <c r="N399" s="62">
        <f>IFERROR(VLOOKUP(M399,[4]Referencias!$K$2:$L$138,2,FALSE),"")</f>
        <v>50600926</v>
      </c>
      <c r="O399" s="62">
        <f>IFERROR(VLOOKUP(I399,'[4]Control Producción'!$B$13:$L$408,4,FALSE),0)</f>
        <v>25</v>
      </c>
      <c r="P399" s="62">
        <f>IFERROR(VLOOKUP(I399,'[4]Control Producción'!$B$13:$L$408,5,FALSE),0)</f>
        <v>1.5</v>
      </c>
      <c r="Q399" s="62">
        <f>IFERROR(VLOOKUP(I399,'[4]Control Producción'!$B$13:$L$408,7,FALSE),0)</f>
        <v>23.5</v>
      </c>
      <c r="R399" s="62">
        <f>IFERROR(VLOOKUP(I399,'[4]Control Producción'!$B$13:$L$408,8,FALSE),0)</f>
        <v>0</v>
      </c>
      <c r="S399" s="62">
        <f t="shared" si="94"/>
        <v>28.2</v>
      </c>
      <c r="T399" s="62">
        <v>80</v>
      </c>
      <c r="U399" s="62" t="s">
        <v>815</v>
      </c>
      <c r="V399" s="62" t="s">
        <v>821</v>
      </c>
      <c r="W399" s="62">
        <f t="shared" si="95"/>
        <v>2</v>
      </c>
      <c r="X399" s="62">
        <f>+_xlfn.IFS(BC399="p",0,AL399="Continua",'CM 4600011377 (Producto)'!$H$13,AL399="Batch",VLOOKUP(BD399,'BATCH Total'!$K$2:$M$600,3,FALSE))</f>
        <v>2</v>
      </c>
      <c r="Y399" s="62">
        <f t="shared" si="96"/>
        <v>56.4</v>
      </c>
      <c r="Z399" s="64">
        <f>+IFERROR(IF(BC399="P",0,IF(V399="continua",VLOOKUP(BD399,'KPI Aplicaciones'!$A$9:$H$177,6,FALSE),S399*X399)),0)</f>
        <v>56.4</v>
      </c>
      <c r="AA399" s="64">
        <f t="shared" si="93"/>
        <v>56.4</v>
      </c>
      <c r="AB399" s="65">
        <v>40316</v>
      </c>
      <c r="AC399" s="62" t="s">
        <v>608</v>
      </c>
      <c r="AD399" s="65">
        <v>45077</v>
      </c>
      <c r="AE399" s="62" t="s">
        <v>1156</v>
      </c>
      <c r="AF399" s="62" t="s">
        <v>609</v>
      </c>
      <c r="AG399" s="62"/>
      <c r="AH399" s="62"/>
      <c r="AI399" s="62"/>
      <c r="AJ399" s="62"/>
      <c r="AK399" s="62" t="str">
        <f>IFERROR(VLOOKUP(I399,'[4]Control Producción'!$B$13:$K$406,10,FALSE),"")</f>
        <v>Bombeo Mecánico</v>
      </c>
      <c r="AL399" s="62" t="str">
        <f t="shared" si="87"/>
        <v>Batch</v>
      </c>
      <c r="AM399" s="62" t="s">
        <v>818</v>
      </c>
      <c r="AN399" s="62" t="s">
        <v>817</v>
      </c>
      <c r="AO399" s="62">
        <f>_xlfn.IFS(L399="Inhibidor de corrosión",T399*Q399/1000,L399="Inhibidor de incrustaciones",T399*Q399/1000,L399="Biocida",T399*Q399/1000,L399="Inhibidor de corrosión/incrustaciones",T399*Q399/1000,L399="Inhibidor de parafinas y asfaltenos",T399*P399/1000,L399="Inhibidor de parafinas",T399*P399/1000,L399="Inhibidor de asfaltenos",T399*P399/1000,L399="Reductor de fricción",T399*P399/1000,L399="Encapsulado",0,L399="Inhibidor de hidratos",VLOOKUP(I399,[4]Intermedia!$B$485:$E$502,4,FALSE),L399="Secuestrante de sulfhídrico",VLOOKUP(I399,[4]Intermedia!$B$485:$E$502,4,FALSE))</f>
        <v>1.88</v>
      </c>
      <c r="AP399" s="62">
        <f t="shared" si="97"/>
        <v>28.2</v>
      </c>
      <c r="AQ399" s="62">
        <f t="shared" si="98"/>
        <v>28.2</v>
      </c>
      <c r="AR399" s="62">
        <f t="shared" si="99"/>
        <v>28.2</v>
      </c>
      <c r="AS399" s="66">
        <v>1</v>
      </c>
      <c r="AT399" s="62" cm="1">
        <f t="array" ref="AT399">IFERROR(ROUND(IF(AL399="Continua",AO399*_xlfn.IFS(AS399=100%,1,AS399=20%,5,AS399=50%,2),IF(AL399="Batch",IF(AM399="M",30,IF(AM399="Q",15,7))*AO399)),0),"")</f>
        <v>28</v>
      </c>
      <c r="AU399" s="62">
        <f t="shared" si="100"/>
        <v>28</v>
      </c>
      <c r="AV399" s="62">
        <f t="shared" si="101"/>
        <v>28</v>
      </c>
      <c r="AW399" s="62" t="s">
        <v>819</v>
      </c>
      <c r="AX399" s="62"/>
      <c r="AY399" s="67">
        <f ca="1">IFERROR(TODAY()-VLOOKUP(H399,[4]IDEF!$A$6:$H$1602,8,FALSE),"S/D")</f>
        <v>3051</v>
      </c>
      <c r="AZ399" s="62" t="str">
        <f>IFERROR(VLOOKUP(H399,'[4]Control Producción'!$B$13:$L$406,11,FALSE),"S/C")</f>
        <v>A</v>
      </c>
      <c r="BA399" s="62" t="str">
        <f t="shared" si="102"/>
        <v>SP- 07</v>
      </c>
      <c r="BB399" s="62" t="str">
        <f>IFERROR(VLOOKUP(I399,[4]Referencias!$A$2:$Z$800,26,FALSE),"")</f>
        <v>Señal Picada</v>
      </c>
      <c r="BC399" s="62"/>
      <c r="BD399" s="125" t="str">
        <f t="shared" si="90"/>
        <v>SP-236BX960</v>
      </c>
    </row>
    <row r="400" spans="1:56" ht="15" customHeight="1" x14ac:dyDescent="0.25">
      <c r="A400" s="62" t="s">
        <v>601</v>
      </c>
      <c r="B400" s="63">
        <v>45261</v>
      </c>
      <c r="C400" s="62" t="s">
        <v>602</v>
      </c>
      <c r="D400" s="62" t="s">
        <v>603</v>
      </c>
      <c r="E400" s="62" t="str">
        <f>IFERROR(VLOOKUP(H400,[4]Referencias!$A$2:$F$671,6,FALSE),"")</f>
        <v>SP- 07</v>
      </c>
      <c r="F400" s="62">
        <f>IFERROR(VLOOKUP(I400,[4]Referencias!$A$2:$T$800,20,FALSE),"")</f>
        <v>222052</v>
      </c>
      <c r="G400" s="62" t="s">
        <v>604</v>
      </c>
      <c r="H400" s="62" t="s">
        <v>226</v>
      </c>
      <c r="I400" s="62" t="s">
        <v>226</v>
      </c>
      <c r="J400" s="62"/>
      <c r="K400" s="62" t="s">
        <v>605</v>
      </c>
      <c r="L400" s="62" t="str">
        <f>IFERROR(VLOOKUP(M400,[4]Referencias!$X$2:$Y$139,2,FALSE),"")</f>
        <v>Inhibidor de corrosión</v>
      </c>
      <c r="M400" s="62" t="s">
        <v>59</v>
      </c>
      <c r="N400" s="62">
        <f>IFERROR(VLOOKUP(M400,[4]Referencias!$K$2:$L$138,2,FALSE),"")</f>
        <v>1000232729</v>
      </c>
      <c r="O400" s="62">
        <f>IFERROR(VLOOKUP(I400,'[4]Control Producción'!$B$13:$L$408,4,FALSE),0)</f>
        <v>16</v>
      </c>
      <c r="P400" s="62">
        <f>IFERROR(VLOOKUP(I400,'[4]Control Producción'!$B$13:$L$408,5,FALSE),0)</f>
        <v>1.0640000000000001</v>
      </c>
      <c r="Q400" s="62">
        <f>IFERROR(VLOOKUP(I400,'[4]Control Producción'!$B$13:$L$408,7,FALSE),0)</f>
        <v>14.936</v>
      </c>
      <c r="R400" s="62">
        <f>IFERROR(VLOOKUP(I400,'[4]Control Producción'!$B$13:$L$408,8,FALSE),0)</f>
        <v>10</v>
      </c>
      <c r="S400" s="62">
        <f t="shared" si="94"/>
        <v>56.01</v>
      </c>
      <c r="T400" s="62">
        <v>250</v>
      </c>
      <c r="U400" s="62" t="s">
        <v>815</v>
      </c>
      <c r="V400" s="62" t="s">
        <v>821</v>
      </c>
      <c r="W400" s="62">
        <f t="shared" si="95"/>
        <v>2</v>
      </c>
      <c r="X400" s="62">
        <f>+_xlfn.IFS(BC400="p",0,AL400="Continua",'CM 4600011377 (Producto)'!$H$13,AL400="Batch",VLOOKUP(BD400,'BATCH Total'!$K$2:$M$600,3,FALSE))</f>
        <v>2</v>
      </c>
      <c r="Y400" s="62">
        <f t="shared" si="96"/>
        <v>112.02</v>
      </c>
      <c r="Z400" s="64">
        <f>+IFERROR(IF(BC400="P",0,IF(V400="continua",VLOOKUP(BD400,'KPI Aplicaciones'!$A$9:$H$177,6,FALSE),S400*X400)),0)</f>
        <v>112.02</v>
      </c>
      <c r="AA400" s="64">
        <f t="shared" si="93"/>
        <v>112.02</v>
      </c>
      <c r="AB400" s="65">
        <v>43250</v>
      </c>
      <c r="AC400" s="62" t="s">
        <v>608</v>
      </c>
      <c r="AD400" s="65">
        <v>44578</v>
      </c>
      <c r="AE400" s="62" t="s">
        <v>905</v>
      </c>
      <c r="AF400" s="62" t="s">
        <v>609</v>
      </c>
      <c r="AG400" s="62"/>
      <c r="AH400" s="62"/>
      <c r="AI400" s="62"/>
      <c r="AJ400" s="62"/>
      <c r="AK400" s="62" t="str">
        <f>IFERROR(VLOOKUP(I400,'[4]Control Producción'!$B$13:$K$406,10,FALSE),"")</f>
        <v>Bombeo Mecánico</v>
      </c>
      <c r="AL400" s="62" t="str">
        <f t="shared" si="87"/>
        <v>Batch</v>
      </c>
      <c r="AM400" s="62" t="s">
        <v>818</v>
      </c>
      <c r="AN400" s="62" t="s">
        <v>817</v>
      </c>
      <c r="AO400" s="62">
        <f>_xlfn.IFS(L400="Inhibidor de corrosión",T400*Q400/1000,L400="Inhibidor de incrustaciones",T400*Q400/1000,L400="Biocida",T400*Q400/1000,L400="Inhibidor de corrosión/incrustaciones",T400*Q400/1000,L400="Inhibidor de parafinas y asfaltenos",T400*P400/1000,L400="Inhibidor de parafinas",T400*P400/1000,L400="Inhibidor de asfaltenos",T400*P400/1000,L400="Reductor de fricción",T400*P400/1000,L400="Encapsulado",0,L400="Inhibidor de hidratos",VLOOKUP(I400,[4]Intermedia!$B$485:$E$502,4,FALSE),L400="Secuestrante de sulfhídrico",VLOOKUP(I400,[4]Intermedia!$B$485:$E$502,4,FALSE))</f>
        <v>3.734</v>
      </c>
      <c r="AP400" s="62">
        <f t="shared" si="97"/>
        <v>56.01</v>
      </c>
      <c r="AQ400" s="62">
        <f t="shared" si="98"/>
        <v>56.01</v>
      </c>
      <c r="AR400" s="62">
        <f t="shared" si="99"/>
        <v>56.01</v>
      </c>
      <c r="AS400" s="66">
        <v>1</v>
      </c>
      <c r="AT400" s="62" cm="1">
        <f t="array" ref="AT400">IFERROR(ROUND(IF(AL400="Continua",AO400*_xlfn.IFS(AS400=100%,1,AS400=20%,5,AS400=50%,2),IF(AL400="Batch",IF(AM400="M",30,IF(AM400="Q",15,7))*AO400)),0),"")</f>
        <v>56</v>
      </c>
      <c r="AU400" s="62">
        <f t="shared" si="100"/>
        <v>56</v>
      </c>
      <c r="AV400" s="62">
        <f t="shared" si="101"/>
        <v>56</v>
      </c>
      <c r="AW400" s="62" t="s">
        <v>819</v>
      </c>
      <c r="AX400" s="62"/>
      <c r="AY400" s="67">
        <f ca="1">IFERROR(TODAY()-VLOOKUP(H400,[4]IDEF!$A$6:$H$1602,8,FALSE),"S/D")</f>
        <v>2035</v>
      </c>
      <c r="AZ400" s="62" t="str">
        <f>IFERROR(VLOOKUP(H400,'[4]Control Producción'!$B$13:$L$406,11,FALSE),"S/C")</f>
        <v>C</v>
      </c>
      <c r="BA400" s="62" t="str">
        <f t="shared" si="102"/>
        <v>SP- 07</v>
      </c>
      <c r="BB400" s="62" t="str">
        <f>IFERROR(VLOOKUP(I400,[4]Referencias!$A$2:$Z$800,26,FALSE),"")</f>
        <v>Señal Picada</v>
      </c>
      <c r="BC400" s="62"/>
      <c r="BD400" s="125" t="str">
        <f t="shared" si="90"/>
        <v>SP-239CY51W</v>
      </c>
    </row>
    <row r="401" spans="1:56" ht="15" customHeight="1" x14ac:dyDescent="0.25">
      <c r="A401" s="62" t="s">
        <v>601</v>
      </c>
      <c r="B401" s="63">
        <v>45261</v>
      </c>
      <c r="C401" s="62" t="s">
        <v>602</v>
      </c>
      <c r="D401" s="62" t="s">
        <v>603</v>
      </c>
      <c r="E401" s="62" t="str">
        <f>IFERROR(VLOOKUP(H401,[4]Referencias!$A$2:$F$671,6,FALSE),"")</f>
        <v>SP- 07</v>
      </c>
      <c r="F401" s="62">
        <f>IFERROR(VLOOKUP(I401,[4]Referencias!$A$2:$T$800,20,FALSE),"")</f>
        <v>222052</v>
      </c>
      <c r="G401" s="62" t="s">
        <v>604</v>
      </c>
      <c r="H401" s="62" t="s">
        <v>166</v>
      </c>
      <c r="I401" s="62" t="s">
        <v>166</v>
      </c>
      <c r="J401" s="62"/>
      <c r="K401" s="62" t="s">
        <v>605</v>
      </c>
      <c r="L401" s="62" t="str">
        <f>IFERROR(VLOOKUP(M401,[4]Referencias!$X$2:$Y$139,2,FALSE),"")</f>
        <v>Inhibidor de corrosión</v>
      </c>
      <c r="M401" s="62" t="s">
        <v>59</v>
      </c>
      <c r="N401" s="62">
        <f>IFERROR(VLOOKUP(M401,[4]Referencias!$K$2:$L$138,2,FALSE),"")</f>
        <v>1000232729</v>
      </c>
      <c r="O401" s="62">
        <f>IFERROR(VLOOKUP(I401,'[4]Control Producción'!$B$13:$L$408,4,FALSE),0)</f>
        <v>61</v>
      </c>
      <c r="P401" s="62">
        <f>IFERROR(VLOOKUP(I401,'[4]Control Producción'!$B$13:$L$408,5,FALSE),0)</f>
        <v>2.0739999999999998</v>
      </c>
      <c r="Q401" s="62">
        <f>IFERROR(VLOOKUP(I401,'[4]Control Producción'!$B$13:$L$408,7,FALSE),0)</f>
        <v>58.926000000000002</v>
      </c>
      <c r="R401" s="62">
        <f>IFERROR(VLOOKUP(I401,'[4]Control Producción'!$B$13:$L$408,8,FALSE),0)</f>
        <v>10</v>
      </c>
      <c r="S401" s="62">
        <f t="shared" si="94"/>
        <v>33</v>
      </c>
      <c r="T401" s="62">
        <v>80</v>
      </c>
      <c r="U401" s="62" t="s">
        <v>815</v>
      </c>
      <c r="V401" s="62" t="s">
        <v>821</v>
      </c>
      <c r="W401" s="62">
        <f t="shared" ref="W401:W403" si="103">_xlfn.IFS(AM401="C",29,AM401="M",1,AM401="Q",2,AM401="S",4)</f>
        <v>4</v>
      </c>
      <c r="X401" s="62">
        <f>+_xlfn.IFS(BC401="p",0,AL401="Continua",'CM 4600011377 (Producto)'!$H$13,AL401="Batch",VLOOKUP(BD401,'BATCH Total'!$K$2:$M$600,3,FALSE))</f>
        <v>0</v>
      </c>
      <c r="Y401" s="62">
        <f t="shared" si="96"/>
        <v>132</v>
      </c>
      <c r="Z401" s="64">
        <f>+IFERROR(IF(BC401="P",0,IF(V401="continua",VLOOKUP(BD401,'KPI Aplicaciones'!$A$9:$H$177,6,FALSE),S401*X401)),0)</f>
        <v>0</v>
      </c>
      <c r="AA401" s="64">
        <f t="shared" si="93"/>
        <v>0</v>
      </c>
      <c r="AB401" s="65">
        <v>41289</v>
      </c>
      <c r="AC401" s="62" t="s">
        <v>608</v>
      </c>
      <c r="AD401" s="65">
        <v>44207</v>
      </c>
      <c r="AE401" s="62" t="s">
        <v>906</v>
      </c>
      <c r="AF401" s="62" t="s">
        <v>609</v>
      </c>
      <c r="AG401" s="62"/>
      <c r="AH401" s="62"/>
      <c r="AI401" s="62"/>
      <c r="AJ401" s="62"/>
      <c r="AK401" s="62" t="str">
        <f>IFERROR(VLOOKUP(I401,'[4]Control Producción'!$B$13:$K$406,10,FALSE),"")</f>
        <v>Cavidad Progresiva</v>
      </c>
      <c r="AL401" s="62" t="str">
        <f t="shared" si="87"/>
        <v>Batch</v>
      </c>
      <c r="AM401" s="62" t="s">
        <v>839</v>
      </c>
      <c r="AN401" s="62" t="s">
        <v>817</v>
      </c>
      <c r="AO401" s="62">
        <f>_xlfn.IFS(L401="Inhibidor de corrosión",T401*Q401/1000,L401="Inhibidor de incrustaciones",T401*Q401/1000,L401="Biocida",T401*Q401/1000,L401="Inhibidor de corrosión/incrustaciones",T401*Q401/1000,L401="Inhibidor de parafinas y asfaltenos",T401*P401/1000,L401="Inhibidor de parafinas",T401*P401/1000,L401="Inhibidor de asfaltenos",T401*P401/1000,L401="Reductor de fricción",T401*P401/1000,L401="Encapsulado",0,L401="Inhibidor de hidratos",VLOOKUP(I401,[4]Intermedia!$B$485:$E$502,4,FALSE),L401="Secuestrante de sulfhídrico",VLOOKUP(I401,[4]Intermedia!$B$485:$E$502,4,FALSE))</f>
        <v>4.71408</v>
      </c>
      <c r="AP401" s="62">
        <f t="shared" si="97"/>
        <v>33</v>
      </c>
      <c r="AQ401" s="62">
        <f t="shared" si="98"/>
        <v>33</v>
      </c>
      <c r="AR401" s="62">
        <f t="shared" si="99"/>
        <v>33</v>
      </c>
      <c r="AS401" s="66">
        <v>1</v>
      </c>
      <c r="AT401" s="62" cm="1">
        <f t="array" ref="AT401">IFERROR(ROUND(IF(AL401="Continua",AO401*_xlfn.IFS(AS401=100%,1,AS401=20%,5,AS401=50%,2),IF(AL401="Batch",IF(AM401="M",30,IF(AM401="Q",15,7))*AO401)),0),"")</f>
        <v>33</v>
      </c>
      <c r="AU401" s="62">
        <f t="shared" si="100"/>
        <v>33</v>
      </c>
      <c r="AV401" s="62">
        <f t="shared" si="101"/>
        <v>33</v>
      </c>
      <c r="AW401" s="62" t="s">
        <v>819</v>
      </c>
      <c r="AX401" s="62"/>
      <c r="AY401" s="67">
        <f ca="1">IFERROR(TODAY()-VLOOKUP(H401,[4]IDEF!$A$6:$H$1602,8,FALSE),"S/D")</f>
        <v>1544</v>
      </c>
      <c r="AZ401" s="62" t="str">
        <f>IFERROR(VLOOKUP(H401,'[4]Control Producción'!$B$13:$L$406,11,FALSE),"S/C")</f>
        <v>A</v>
      </c>
      <c r="BA401" s="62" t="str">
        <f t="shared" si="102"/>
        <v>SP- 07</v>
      </c>
      <c r="BB401" s="62" t="str">
        <f>IFERROR(VLOOKUP(I401,[4]Referencias!$A$2:$Z$800,26,FALSE),"")</f>
        <v>Señal Picada</v>
      </c>
      <c r="BC401" s="159" t="s">
        <v>1165</v>
      </c>
      <c r="BD401" s="125" t="str">
        <f t="shared" si="90"/>
        <v>SP-246CY51W</v>
      </c>
    </row>
    <row r="402" spans="1:56" ht="15" customHeight="1" x14ac:dyDescent="0.25">
      <c r="A402" s="62" t="s">
        <v>601</v>
      </c>
      <c r="B402" s="63">
        <v>45261</v>
      </c>
      <c r="C402" s="62" t="s">
        <v>602</v>
      </c>
      <c r="D402" s="62" t="s">
        <v>603</v>
      </c>
      <c r="E402" s="62" t="str">
        <f>IFERROR(VLOOKUP(H402,[4]Referencias!$A$2:$F$671,6,FALSE),"")</f>
        <v>SP- 07</v>
      </c>
      <c r="F402" s="62">
        <f>IFERROR(VLOOKUP(I402,[4]Referencias!$A$2:$T$800,20,FALSE),"")</f>
        <v>222052</v>
      </c>
      <c r="G402" s="62" t="s">
        <v>604</v>
      </c>
      <c r="H402" s="62" t="s">
        <v>166</v>
      </c>
      <c r="I402" s="62" t="s">
        <v>166</v>
      </c>
      <c r="J402" s="62"/>
      <c r="K402" s="62" t="s">
        <v>605</v>
      </c>
      <c r="L402" s="62" t="str">
        <f>IFERROR(VLOOKUP(M402,[4]Referencias!$X$2:$Y$139,2,FALSE),"")</f>
        <v>Biocida</v>
      </c>
      <c r="M402" s="62" t="s">
        <v>68</v>
      </c>
      <c r="N402" s="62">
        <f>IFERROR(VLOOKUP(M402,[4]Referencias!$K$2:$L$138,2,FALSE),"")</f>
        <v>50600926</v>
      </c>
      <c r="O402" s="62">
        <f>IFERROR(VLOOKUP(I402,'[4]Control Producción'!$B$13:$L$408,4,FALSE),0)</f>
        <v>61</v>
      </c>
      <c r="P402" s="62">
        <f>IFERROR(VLOOKUP(I402,'[4]Control Producción'!$B$13:$L$408,5,FALSE),0)</f>
        <v>2.0739999999999998</v>
      </c>
      <c r="Q402" s="62">
        <f>IFERROR(VLOOKUP(I402,'[4]Control Producción'!$B$13:$L$408,7,FALSE),0)</f>
        <v>58.926000000000002</v>
      </c>
      <c r="R402" s="62">
        <f>IFERROR(VLOOKUP(I402,'[4]Control Producción'!$B$13:$L$408,8,FALSE),0)</f>
        <v>10</v>
      </c>
      <c r="S402" s="62">
        <f t="shared" si="94"/>
        <v>20.329999999999998</v>
      </c>
      <c r="T402" s="62">
        <v>23</v>
      </c>
      <c r="U402" s="62" t="s">
        <v>815</v>
      </c>
      <c r="V402" s="62" t="s">
        <v>821</v>
      </c>
      <c r="W402" s="62">
        <f t="shared" si="103"/>
        <v>2</v>
      </c>
      <c r="X402" s="62">
        <f>+_xlfn.IFS(BC402="p",0,AL402="Continua",'CM 4600011377 (Producto)'!$H$13,AL402="Batch",VLOOKUP(BD402,'BATCH Total'!$K$2:$M$600,3,FALSE))</f>
        <v>0</v>
      </c>
      <c r="Y402" s="62">
        <f t="shared" si="96"/>
        <v>40.659999999999997</v>
      </c>
      <c r="Z402" s="64">
        <f>+IFERROR(IF(BC402="P",0,IF(V402="continua",VLOOKUP(BD402,'KPI Aplicaciones'!$A$9:$H$177,6,FALSE),S402*X402)),0)</f>
        <v>0</v>
      </c>
      <c r="AA402" s="64">
        <f t="shared" si="93"/>
        <v>0</v>
      </c>
      <c r="AB402" s="65">
        <v>43347</v>
      </c>
      <c r="AC402" s="62" t="s">
        <v>608</v>
      </c>
      <c r="AD402" s="65">
        <v>44207</v>
      </c>
      <c r="AE402" s="62" t="s">
        <v>906</v>
      </c>
      <c r="AF402" s="62" t="s">
        <v>609</v>
      </c>
      <c r="AG402" s="62"/>
      <c r="AH402" s="62"/>
      <c r="AI402" s="62"/>
      <c r="AJ402" s="62"/>
      <c r="AK402" s="62" t="str">
        <f>IFERROR(VLOOKUP(I402,'[4]Control Producción'!$B$13:$K$406,10,FALSE),"")</f>
        <v>Cavidad Progresiva</v>
      </c>
      <c r="AL402" s="62" t="str">
        <f t="shared" ref="AL402:AL445" si="104">_xlfn.IFS(V402="Continua","Continua",V402="Batch Camión","Batch",V402="Batch Cuba","Batch")</f>
        <v>Batch</v>
      </c>
      <c r="AM402" s="62" t="s">
        <v>818</v>
      </c>
      <c r="AN402" s="62" t="s">
        <v>817</v>
      </c>
      <c r="AO402" s="62">
        <f>_xlfn.IFS(L402="Inhibidor de corrosión",T402*Q402/1000,L402="Inhibidor de incrustaciones",T402*Q402/1000,L402="Biocida",T402*Q402/1000,L402="Inhibidor de corrosión/incrustaciones",T402*Q402/1000,L402="Inhibidor de parafinas y asfaltenos",T402*P402/1000,L402="Inhibidor de parafinas",T402*P402/1000,L402="Inhibidor de asfaltenos",T402*P402/1000,L402="Reductor de fricción",T402*P402/1000,L402="Encapsulado",0,L402="Inhibidor de hidratos",VLOOKUP(I402,[4]Intermedia!$B$485:$E$502,4,FALSE),L402="Secuestrante de sulfhídrico",VLOOKUP(I402,[4]Intermedia!$B$485:$E$502,4,FALSE))</f>
        <v>1.3552979999999999</v>
      </c>
      <c r="AP402" s="62">
        <f t="shared" si="97"/>
        <v>20.329999999999998</v>
      </c>
      <c r="AQ402" s="62">
        <f t="shared" si="98"/>
        <v>20.329999999999998</v>
      </c>
      <c r="AR402" s="62">
        <f t="shared" si="99"/>
        <v>20.329999999999998</v>
      </c>
      <c r="AS402" s="66">
        <v>1</v>
      </c>
      <c r="AT402" s="62" cm="1">
        <f t="array" ref="AT402">IFERROR(ROUND(IF(AL402="Continua",AO402*_xlfn.IFS(AS402=100%,1,AS402=20%,5,AS402=50%,2),IF(AL402="Batch",IF(AM402="M",30,IF(AM402="Q",15,7))*AO402)),0),"")</f>
        <v>20</v>
      </c>
      <c r="AU402" s="62">
        <f t="shared" si="100"/>
        <v>20</v>
      </c>
      <c r="AV402" s="62">
        <f t="shared" si="101"/>
        <v>20</v>
      </c>
      <c r="AW402" s="62" t="s">
        <v>819</v>
      </c>
      <c r="AX402" s="62"/>
      <c r="AY402" s="67">
        <f ca="1">IFERROR(TODAY()-VLOOKUP(H402,[4]IDEF!$A$6:$H$1602,8,FALSE),"S/D")</f>
        <v>1544</v>
      </c>
      <c r="AZ402" s="62" t="str">
        <f>IFERROR(VLOOKUP(H402,'[4]Control Producción'!$B$13:$L$406,11,FALSE),"S/C")</f>
        <v>A</v>
      </c>
      <c r="BA402" s="62" t="str">
        <f t="shared" si="102"/>
        <v>SP- 07</v>
      </c>
      <c r="BB402" s="62" t="str">
        <f>IFERROR(VLOOKUP(I402,[4]Referencias!$A$2:$Z$800,26,FALSE),"")</f>
        <v>Señal Picada</v>
      </c>
      <c r="BC402" s="159" t="s">
        <v>1165</v>
      </c>
      <c r="BD402" s="125" t="str">
        <f t="shared" si="90"/>
        <v>SP-246BX960</v>
      </c>
    </row>
    <row r="403" spans="1:56" ht="15" customHeight="1" x14ac:dyDescent="0.25">
      <c r="A403" s="62" t="s">
        <v>601</v>
      </c>
      <c r="B403" s="63">
        <v>45261</v>
      </c>
      <c r="C403" s="62" t="s">
        <v>602</v>
      </c>
      <c r="D403" s="62" t="s">
        <v>603</v>
      </c>
      <c r="E403" s="62" t="str">
        <f>IFERROR(VLOOKUP(H403,[4]Referencias!$A$2:$F$671,6,FALSE),"")</f>
        <v>SP- 07</v>
      </c>
      <c r="F403" s="62">
        <f>IFERROR(VLOOKUP(I403,[4]Referencias!$A$2:$T$800,20,FALSE),"")</f>
        <v>222052</v>
      </c>
      <c r="G403" s="62" t="s">
        <v>604</v>
      </c>
      <c r="H403" s="62" t="s">
        <v>227</v>
      </c>
      <c r="I403" s="62" t="s">
        <v>227</v>
      </c>
      <c r="J403" s="62"/>
      <c r="K403" s="62" t="s">
        <v>605</v>
      </c>
      <c r="L403" s="62" t="str">
        <f>IFERROR(VLOOKUP(M403,[4]Referencias!$X$2:$Y$139,2,FALSE),"")</f>
        <v>Inhibidor de corrosión</v>
      </c>
      <c r="M403" s="62" t="s">
        <v>59</v>
      </c>
      <c r="N403" s="62">
        <f>IFERROR(VLOOKUP(M403,[4]Referencias!$K$2:$L$138,2,FALSE),"")</f>
        <v>1000232729</v>
      </c>
      <c r="O403" s="62">
        <f>IFERROR(VLOOKUP(I403,'[4]Control Producción'!$B$13:$L$408,4,FALSE),0)</f>
        <v>41</v>
      </c>
      <c r="P403" s="62">
        <f>IFERROR(VLOOKUP(I403,'[4]Control Producción'!$B$13:$L$408,5,FALSE),0)</f>
        <v>1.6930000000000001</v>
      </c>
      <c r="Q403" s="62">
        <f>IFERROR(VLOOKUP(I403,'[4]Control Producción'!$B$13:$L$408,7,FALSE),0)</f>
        <v>39.307000000000002</v>
      </c>
      <c r="R403" s="62">
        <f>IFERROR(VLOOKUP(I403,'[4]Control Producción'!$B$13:$L$408,8,FALSE),0)</f>
        <v>10</v>
      </c>
      <c r="S403" s="62">
        <f t="shared" si="94"/>
        <v>32.43</v>
      </c>
      <c r="T403" s="62">
        <v>55</v>
      </c>
      <c r="U403" s="62" t="s">
        <v>815</v>
      </c>
      <c r="V403" s="62" t="s">
        <v>821</v>
      </c>
      <c r="W403" s="62">
        <f t="shared" si="103"/>
        <v>2</v>
      </c>
      <c r="X403" s="62">
        <f>+_xlfn.IFS(BC403="p",0,AL403="Continua",'CM 4600011377 (Producto)'!$H$13,AL403="Batch",VLOOKUP(BD403,'BATCH Total'!$K$2:$M$600,3,FALSE))</f>
        <v>0</v>
      </c>
      <c r="Y403" s="62">
        <f t="shared" si="96"/>
        <v>64.86</v>
      </c>
      <c r="Z403" s="64">
        <f>+IFERROR(IF(BC403="P",0,IF(V403="continua",VLOOKUP(BD403,'KPI Aplicaciones'!$A$9:$H$177,6,FALSE),S403*X403)),0)</f>
        <v>0</v>
      </c>
      <c r="AA403" s="64">
        <f t="shared" si="93"/>
        <v>0</v>
      </c>
      <c r="AB403" s="65">
        <v>40087</v>
      </c>
      <c r="AC403" s="62" t="s">
        <v>608</v>
      </c>
      <c r="AD403" s="65">
        <v>44282</v>
      </c>
      <c r="AE403" s="62" t="s">
        <v>907</v>
      </c>
      <c r="AF403" s="62" t="s">
        <v>609</v>
      </c>
      <c r="AG403" s="62"/>
      <c r="AH403" s="62"/>
      <c r="AI403" s="62"/>
      <c r="AJ403" s="62"/>
      <c r="AK403" s="62" t="str">
        <f>IFERROR(VLOOKUP(I403,'[4]Control Producción'!$B$13:$K$406,10,FALSE),"")</f>
        <v>Bombeo Mecánico</v>
      </c>
      <c r="AL403" s="62" t="str">
        <f t="shared" si="104"/>
        <v>Batch</v>
      </c>
      <c r="AM403" s="62" t="s">
        <v>818</v>
      </c>
      <c r="AN403" s="62" t="s">
        <v>817</v>
      </c>
      <c r="AO403" s="62">
        <f>_xlfn.IFS(L403="Inhibidor de corrosión",T403*Q403/1000,L403="Inhibidor de incrustaciones",T403*Q403/1000,L403="Biocida",T403*Q403/1000,L403="Inhibidor de corrosión/incrustaciones",T403*Q403/1000,L403="Inhibidor de parafinas y asfaltenos",T403*P403/1000,L403="Inhibidor de parafinas",T403*P403/1000,L403="Inhibidor de asfaltenos",T403*P403/1000,L403="Reductor de fricción",T403*P403/1000,L403="Encapsulado",0,L403="Inhibidor de hidratos",VLOOKUP(I403,[4]Intermedia!$B$485:$E$502,4,FALSE),L403="Secuestrante de sulfhídrico",VLOOKUP(I403,[4]Intermedia!$B$485:$E$502,4,FALSE))</f>
        <v>2.1618850000000003</v>
      </c>
      <c r="AP403" s="62">
        <f t="shared" si="97"/>
        <v>32.43</v>
      </c>
      <c r="AQ403" s="62">
        <f t="shared" si="98"/>
        <v>32.43</v>
      </c>
      <c r="AR403" s="62">
        <f t="shared" si="99"/>
        <v>32.43</v>
      </c>
      <c r="AS403" s="66">
        <v>1</v>
      </c>
      <c r="AT403" s="62" cm="1">
        <f t="array" ref="AT403">IFERROR(ROUND(IF(AL403="Continua",AO403*_xlfn.IFS(AS403=100%,1,AS403=20%,5,AS403=50%,2),IF(AL403="Batch",IF(AM403="M",30,IF(AM403="Q",15,7))*AO403)),0),"")</f>
        <v>32</v>
      </c>
      <c r="AU403" s="62">
        <f t="shared" si="100"/>
        <v>32</v>
      </c>
      <c r="AV403" s="62">
        <f t="shared" si="101"/>
        <v>32</v>
      </c>
      <c r="AW403" s="62" t="s">
        <v>819</v>
      </c>
      <c r="AX403" s="62"/>
      <c r="AY403" s="67">
        <f ca="1">IFERROR(TODAY()-VLOOKUP(H403,[4]IDEF!$A$6:$H$1602,8,FALSE),"S/D")</f>
        <v>2939</v>
      </c>
      <c r="AZ403" s="62" t="str">
        <f>IFERROR(VLOOKUP(H403,'[4]Control Producción'!$B$13:$L$406,11,FALSE),"S/C")</f>
        <v>B</v>
      </c>
      <c r="BA403" s="62" t="str">
        <f t="shared" si="102"/>
        <v>SP- 07</v>
      </c>
      <c r="BB403" s="62" t="str">
        <f>IFERROR(VLOOKUP(I403,[4]Referencias!$A$2:$Z$800,26,FALSE),"")</f>
        <v>Señal Picada</v>
      </c>
      <c r="BC403" s="159" t="s">
        <v>1165</v>
      </c>
      <c r="BD403" s="125" t="str">
        <f t="shared" si="90"/>
        <v>SP-247CY51W</v>
      </c>
    </row>
    <row r="404" spans="1:56" ht="15" customHeight="1" x14ac:dyDescent="0.25">
      <c r="A404" s="62" t="s">
        <v>601</v>
      </c>
      <c r="B404" s="63">
        <v>45261</v>
      </c>
      <c r="C404" s="62" t="s">
        <v>602</v>
      </c>
      <c r="D404" s="62" t="s">
        <v>603</v>
      </c>
      <c r="E404" s="62" t="str">
        <f>IFERROR(VLOOKUP(H404,[4]Referencias!$A$2:$F$671,6,FALSE),"")</f>
        <v>SP- 07</v>
      </c>
      <c r="F404" s="62">
        <f>IFERROR(VLOOKUP(I404,[4]Referencias!$A$2:$T$800,20,FALSE),"")</f>
        <v>222052</v>
      </c>
      <c r="G404" s="62" t="s">
        <v>604</v>
      </c>
      <c r="H404" s="62" t="s">
        <v>142</v>
      </c>
      <c r="I404" s="62" t="s">
        <v>142</v>
      </c>
      <c r="J404" s="62"/>
      <c r="K404" s="62" t="s">
        <v>605</v>
      </c>
      <c r="L404" s="62" t="str">
        <f>IFERROR(VLOOKUP(M404,[4]Referencias!$X$2:$Y$139,2,FALSE),"")</f>
        <v>Inhibidor de corrosión</v>
      </c>
      <c r="M404" s="62" t="s">
        <v>59</v>
      </c>
      <c r="N404" s="62">
        <f>IFERROR(VLOOKUP(M404,[4]Referencias!$K$2:$L$138,2,FALSE),"")</f>
        <v>1000232729</v>
      </c>
      <c r="O404" s="62">
        <f>IFERROR(VLOOKUP(I404,'[4]Control Producción'!$B$13:$L$408,4,FALSE),0)</f>
        <v>87.7</v>
      </c>
      <c r="P404" s="62">
        <f>IFERROR(VLOOKUP(I404,'[4]Control Producción'!$B$13:$L$408,5,FALSE),0)</f>
        <v>3.069</v>
      </c>
      <c r="Q404" s="62">
        <f>IFERROR(VLOOKUP(I404,'[4]Control Producción'!$B$13:$L$408,7,FALSE),0)</f>
        <v>84.631</v>
      </c>
      <c r="R404" s="62">
        <f>IFERROR(VLOOKUP(I404,'[4]Control Producción'!$B$13:$L$408,8,FALSE),0)</f>
        <v>10</v>
      </c>
      <c r="S404" s="62">
        <f t="shared" si="94"/>
        <v>101.56</v>
      </c>
      <c r="T404" s="62">
        <v>80</v>
      </c>
      <c r="U404" s="62" t="s">
        <v>815</v>
      </c>
      <c r="V404" s="62" t="s">
        <v>821</v>
      </c>
      <c r="W404" s="62">
        <f t="shared" si="95"/>
        <v>2</v>
      </c>
      <c r="X404" s="62">
        <f>+_xlfn.IFS(BC404="p",0,AL404="Continua",'CM 4600011377 (Producto)'!$H$13,AL404="Batch",VLOOKUP(BD404,'BATCH Total'!$K$2:$M$600,3,FALSE))</f>
        <v>2</v>
      </c>
      <c r="Y404" s="62">
        <f t="shared" si="96"/>
        <v>203.12</v>
      </c>
      <c r="Z404" s="64">
        <f>+IFERROR(IF(BC404="P",0,IF(V404="continua",VLOOKUP(BD404,'KPI Aplicaciones'!$A$9:$H$177,6,FALSE),S404*X404)),0)</f>
        <v>203.12</v>
      </c>
      <c r="AA404" s="64">
        <f t="shared" si="93"/>
        <v>203.12</v>
      </c>
      <c r="AB404" s="65">
        <v>42549</v>
      </c>
      <c r="AC404" s="62" t="s">
        <v>608</v>
      </c>
      <c r="AD404" s="65">
        <v>44390</v>
      </c>
      <c r="AE404" s="62" t="s">
        <v>908</v>
      </c>
      <c r="AF404" s="62" t="s">
        <v>609</v>
      </c>
      <c r="AG404" s="62"/>
      <c r="AH404" s="62"/>
      <c r="AI404" s="62"/>
      <c r="AJ404" s="62"/>
      <c r="AK404" s="62" t="str">
        <f>IFERROR(VLOOKUP(I404,'[4]Control Producción'!$B$13:$K$406,10,FALSE),"")</f>
        <v>Bombeo Mecánico</v>
      </c>
      <c r="AL404" s="62" t="str">
        <f t="shared" si="104"/>
        <v>Batch</v>
      </c>
      <c r="AM404" s="62" t="s">
        <v>818</v>
      </c>
      <c r="AN404" s="62" t="s">
        <v>817</v>
      </c>
      <c r="AO404" s="62">
        <f>_xlfn.IFS(L404="Inhibidor de corrosión",T404*Q404/1000,L404="Inhibidor de incrustaciones",T404*Q404/1000,L404="Biocida",T404*Q404/1000,L404="Inhibidor de corrosión/incrustaciones",T404*Q404/1000,L404="Inhibidor de parafinas y asfaltenos",T404*P404/1000,L404="Inhibidor de parafinas",T404*P404/1000,L404="Inhibidor de asfaltenos",T404*P404/1000,L404="Reductor de fricción",T404*P404/1000,L404="Encapsulado",0,L404="Inhibidor de hidratos",VLOOKUP(I404,[4]Intermedia!$B$485:$E$502,4,FALSE),L404="Secuestrante de sulfhídrico",VLOOKUP(I404,[4]Intermedia!$B$485:$E$502,4,FALSE))</f>
        <v>6.7704799999999992</v>
      </c>
      <c r="AP404" s="62">
        <f t="shared" si="97"/>
        <v>101.56</v>
      </c>
      <c r="AQ404" s="62">
        <f t="shared" si="98"/>
        <v>101.56</v>
      </c>
      <c r="AR404" s="62">
        <f t="shared" si="99"/>
        <v>101.56</v>
      </c>
      <c r="AS404" s="66">
        <v>1</v>
      </c>
      <c r="AT404" s="62" cm="1">
        <f t="array" ref="AT404">IFERROR(ROUND(IF(AL404="Continua",AO404*_xlfn.IFS(AS404=100%,1,AS404=20%,5,AS404=50%,2),IF(AL404="Batch",IF(AM404="M",30,IF(AM404="Q",15,7))*AO404)),0),"")</f>
        <v>102</v>
      </c>
      <c r="AU404" s="62">
        <f t="shared" si="100"/>
        <v>102</v>
      </c>
      <c r="AV404" s="62">
        <f t="shared" si="101"/>
        <v>102</v>
      </c>
      <c r="AW404" s="62" t="s">
        <v>819</v>
      </c>
      <c r="AX404" s="62"/>
      <c r="AY404" s="67">
        <f ca="1">IFERROR(TODAY()-VLOOKUP(H404,[4]IDEF!$A$6:$H$1602,8,FALSE),"S/D")</f>
        <v>1482</v>
      </c>
      <c r="AZ404" s="62" t="str">
        <f>IFERROR(VLOOKUP(H404,'[4]Control Producción'!$B$13:$L$406,11,FALSE),"S/C")</f>
        <v>B</v>
      </c>
      <c r="BA404" s="62" t="str">
        <f t="shared" si="102"/>
        <v>SP- 07</v>
      </c>
      <c r="BB404" s="62" t="str">
        <f>IFERROR(VLOOKUP(I404,[4]Referencias!$A$2:$Z$800,26,FALSE),"")</f>
        <v>Señal Picada</v>
      </c>
      <c r="BC404" s="62"/>
      <c r="BD404" s="125" t="str">
        <f t="shared" si="90"/>
        <v>SP-250CY51W</v>
      </c>
    </row>
    <row r="405" spans="1:56" ht="15" customHeight="1" x14ac:dyDescent="0.25">
      <c r="A405" s="62" t="s">
        <v>601</v>
      </c>
      <c r="B405" s="63">
        <v>45261</v>
      </c>
      <c r="C405" s="62" t="s">
        <v>602</v>
      </c>
      <c r="D405" s="62" t="s">
        <v>603</v>
      </c>
      <c r="E405" s="62" t="str">
        <f>IFERROR(VLOOKUP(H405,[4]Referencias!$A$2:$F$671,6,FALSE),"")</f>
        <v>SP- 07</v>
      </c>
      <c r="F405" s="62">
        <f>IFERROR(VLOOKUP(I405,[4]Referencias!$A$2:$T$800,20,FALSE),"")</f>
        <v>222052</v>
      </c>
      <c r="G405" s="62" t="s">
        <v>604</v>
      </c>
      <c r="H405" s="62" t="s">
        <v>142</v>
      </c>
      <c r="I405" s="62" t="s">
        <v>142</v>
      </c>
      <c r="J405" s="62"/>
      <c r="K405" s="62" t="s">
        <v>605</v>
      </c>
      <c r="L405" s="62" t="str">
        <f>IFERROR(VLOOKUP(M405,[4]Referencias!$X$2:$Y$139,2,FALSE),"")</f>
        <v>Biocida</v>
      </c>
      <c r="M405" s="62" t="s">
        <v>68</v>
      </c>
      <c r="N405" s="62">
        <f>IFERROR(VLOOKUP(M405,[4]Referencias!$K$2:$L$138,2,FALSE),"")</f>
        <v>50600926</v>
      </c>
      <c r="O405" s="62">
        <f>IFERROR(VLOOKUP(I405,'[4]Control Producción'!$B$13:$L$408,4,FALSE),0)</f>
        <v>87.7</v>
      </c>
      <c r="P405" s="62">
        <f>IFERROR(VLOOKUP(I405,'[4]Control Producción'!$B$13:$L$408,5,FALSE),0)</f>
        <v>3.069</v>
      </c>
      <c r="Q405" s="62">
        <f>IFERROR(VLOOKUP(I405,'[4]Control Producción'!$B$13:$L$408,7,FALSE),0)</f>
        <v>84.631</v>
      </c>
      <c r="R405" s="62">
        <f>IFERROR(VLOOKUP(I405,'[4]Control Producción'!$B$13:$L$408,8,FALSE),0)</f>
        <v>10</v>
      </c>
      <c r="S405" s="62">
        <f t="shared" si="94"/>
        <v>126.95</v>
      </c>
      <c r="T405" s="62">
        <v>50</v>
      </c>
      <c r="U405" s="62" t="s">
        <v>815</v>
      </c>
      <c r="V405" s="62" t="s">
        <v>821</v>
      </c>
      <c r="W405" s="62">
        <f t="shared" si="95"/>
        <v>1</v>
      </c>
      <c r="X405" s="62">
        <f>+_xlfn.IFS(BC405="p",0,AL405="Continua",'CM 4600011377 (Producto)'!$H$13,AL405="Batch",VLOOKUP(BD405,'BATCH Total'!$K$2:$M$600,3,FALSE))</f>
        <v>1</v>
      </c>
      <c r="Y405" s="62">
        <f t="shared" si="96"/>
        <v>126.95</v>
      </c>
      <c r="Z405" s="64">
        <f>+IFERROR(IF(BC405="P",0,IF(V405="continua",VLOOKUP(BD405,'KPI Aplicaciones'!$A$9:$H$177,6,FALSE),S405*X405)),0)</f>
        <v>126.95</v>
      </c>
      <c r="AA405" s="64">
        <f t="shared" si="93"/>
        <v>126.95</v>
      </c>
      <c r="AB405" s="65">
        <v>42549</v>
      </c>
      <c r="AC405" s="62" t="s">
        <v>608</v>
      </c>
      <c r="AD405" s="65">
        <v>44390</v>
      </c>
      <c r="AE405" s="62" t="s">
        <v>908</v>
      </c>
      <c r="AF405" s="62" t="s">
        <v>609</v>
      </c>
      <c r="AG405" s="62"/>
      <c r="AH405" s="62"/>
      <c r="AI405" s="62"/>
      <c r="AJ405" s="62"/>
      <c r="AK405" s="62" t="str">
        <f>IFERROR(VLOOKUP(I405,'[4]Control Producción'!$B$13:$K$406,10,FALSE),"")</f>
        <v>Bombeo Mecánico</v>
      </c>
      <c r="AL405" s="62" t="str">
        <f t="shared" si="104"/>
        <v>Batch</v>
      </c>
      <c r="AM405" s="62" t="s">
        <v>827</v>
      </c>
      <c r="AN405" s="62" t="s">
        <v>817</v>
      </c>
      <c r="AO405" s="62">
        <f>_xlfn.IFS(L405="Inhibidor de corrosión",T405*Q405/1000,L405="Inhibidor de incrustaciones",T405*Q405/1000,L405="Biocida",T405*Q405/1000,L405="Inhibidor de corrosión/incrustaciones",T405*Q405/1000,L405="Inhibidor de parafinas y asfaltenos",T405*P405/1000,L405="Inhibidor de parafinas",T405*P405/1000,L405="Inhibidor de asfaltenos",T405*P405/1000,L405="Reductor de fricción",T405*P405/1000,L405="Encapsulado",0,L405="Inhibidor de hidratos",VLOOKUP(I405,[4]Intermedia!$B$485:$E$502,4,FALSE),L405="Secuestrante de sulfhídrico",VLOOKUP(I405,[4]Intermedia!$B$485:$E$502,4,FALSE))</f>
        <v>4.2315500000000004</v>
      </c>
      <c r="AP405" s="62">
        <f t="shared" si="97"/>
        <v>126.95</v>
      </c>
      <c r="AQ405" s="62">
        <f t="shared" si="98"/>
        <v>126.95</v>
      </c>
      <c r="AR405" s="62">
        <f t="shared" si="99"/>
        <v>126.95</v>
      </c>
      <c r="AS405" s="66">
        <v>1</v>
      </c>
      <c r="AT405" s="62" cm="1">
        <f t="array" ref="AT405">IFERROR(ROUND(IF(AL405="Continua",AO405*_xlfn.IFS(AS405=100%,1,AS405=20%,5,AS405=50%,2),IF(AL405="Batch",IF(AM405="M",30,IF(AM405="Q",15,7))*AO405)),0),"")</f>
        <v>127</v>
      </c>
      <c r="AU405" s="62">
        <f t="shared" si="100"/>
        <v>127</v>
      </c>
      <c r="AV405" s="62">
        <f t="shared" si="101"/>
        <v>127</v>
      </c>
      <c r="AW405" s="62" t="s">
        <v>819</v>
      </c>
      <c r="AX405" s="62"/>
      <c r="AY405" s="67">
        <f ca="1">IFERROR(TODAY()-VLOOKUP(H405,[4]IDEF!$A$6:$H$1602,8,FALSE),"S/D")</f>
        <v>1482</v>
      </c>
      <c r="AZ405" s="62" t="str">
        <f>IFERROR(VLOOKUP(H405,'[4]Control Producción'!$B$13:$L$406,11,FALSE),"S/C")</f>
        <v>B</v>
      </c>
      <c r="BA405" s="62" t="str">
        <f t="shared" si="102"/>
        <v>SP- 07</v>
      </c>
      <c r="BB405" s="62" t="str">
        <f>IFERROR(VLOOKUP(I405,[4]Referencias!$A$2:$Z$800,26,FALSE),"")</f>
        <v>Señal Picada</v>
      </c>
      <c r="BC405" s="62"/>
      <c r="BD405" s="125" t="str">
        <f t="shared" si="90"/>
        <v>SP-250BX960</v>
      </c>
    </row>
    <row r="406" spans="1:56" ht="15" customHeight="1" x14ac:dyDescent="0.25">
      <c r="A406" s="62" t="s">
        <v>601</v>
      </c>
      <c r="B406" s="63">
        <v>45261</v>
      </c>
      <c r="C406" s="62" t="s">
        <v>602</v>
      </c>
      <c r="D406" s="62" t="s">
        <v>603</v>
      </c>
      <c r="E406" s="62" t="str">
        <f>IFERROR(VLOOKUP(H406,[4]Referencias!$A$2:$F$671,6,FALSE),"")</f>
        <v>SP- 07</v>
      </c>
      <c r="F406" s="62">
        <f>IFERROR(VLOOKUP(I406,[4]Referencias!$A$2:$T$800,20,FALSE),"")</f>
        <v>222052</v>
      </c>
      <c r="G406" s="62" t="s">
        <v>604</v>
      </c>
      <c r="H406" s="62" t="s">
        <v>228</v>
      </c>
      <c r="I406" s="62" t="s">
        <v>228</v>
      </c>
      <c r="J406" s="62"/>
      <c r="K406" s="62" t="s">
        <v>605</v>
      </c>
      <c r="L406" s="62" t="str">
        <f>IFERROR(VLOOKUP(M406,[4]Referencias!$X$2:$Y$139,2,FALSE),"")</f>
        <v>Inhibidor de corrosión</v>
      </c>
      <c r="M406" s="62" t="s">
        <v>59</v>
      </c>
      <c r="N406" s="62">
        <f>IFERROR(VLOOKUP(M406,[4]Referencias!$K$2:$L$138,2,FALSE),"")</f>
        <v>1000232729</v>
      </c>
      <c r="O406" s="62">
        <f>IFERROR(VLOOKUP(I406,'[4]Control Producción'!$B$13:$L$408,4,FALSE),0)</f>
        <v>89.2</v>
      </c>
      <c r="P406" s="62">
        <f>IFERROR(VLOOKUP(I406,'[4]Control Producción'!$B$13:$L$408,5,FALSE),0)</f>
        <v>1.3380000000000001</v>
      </c>
      <c r="Q406" s="62">
        <f>IFERROR(VLOOKUP(I406,'[4]Control Producción'!$B$13:$L$408,7,FALSE),0)</f>
        <v>87.861999999999995</v>
      </c>
      <c r="R406" s="62">
        <f>IFERROR(VLOOKUP(I406,'[4]Control Producción'!$B$13:$L$408,8,FALSE),0)</f>
        <v>10</v>
      </c>
      <c r="S406" s="62">
        <f t="shared" si="94"/>
        <v>20</v>
      </c>
      <c r="T406" s="62">
        <v>15</v>
      </c>
      <c r="U406" s="62" t="s">
        <v>815</v>
      </c>
      <c r="V406" s="62" t="s">
        <v>821</v>
      </c>
      <c r="W406" s="62">
        <f t="shared" si="95"/>
        <v>2</v>
      </c>
      <c r="X406" s="62">
        <f>+_xlfn.IFS(BC406="p",0,AL406="Continua",'CM 4600011377 (Producto)'!$H$13,AL406="Batch",VLOOKUP(BD406,'BATCH Total'!$K$2:$M$600,3,FALSE))</f>
        <v>2</v>
      </c>
      <c r="Y406" s="62">
        <f t="shared" si="96"/>
        <v>40</v>
      </c>
      <c r="Z406" s="64">
        <f>+IFERROR(IF(BC406="P",0,IF(V406="continua",VLOOKUP(BD406,'KPI Aplicaciones'!$A$9:$H$177,6,FALSE),S406*X406)),0)</f>
        <v>40</v>
      </c>
      <c r="AA406" s="64">
        <f t="shared" si="93"/>
        <v>40</v>
      </c>
      <c r="AB406" s="65">
        <v>0</v>
      </c>
      <c r="AC406" s="62" t="s">
        <v>608</v>
      </c>
      <c r="AD406" s="65">
        <v>44012</v>
      </c>
      <c r="AE406" s="62" t="s">
        <v>613</v>
      </c>
      <c r="AF406" s="62" t="s">
        <v>609</v>
      </c>
      <c r="AG406" s="62"/>
      <c r="AH406" s="62"/>
      <c r="AI406" s="62"/>
      <c r="AJ406" s="62"/>
      <c r="AK406" s="62" t="str">
        <f>IFERROR(VLOOKUP(I406,'[4]Control Producción'!$B$13:$K$406,10,FALSE),"")</f>
        <v>Cavidad Progresiva</v>
      </c>
      <c r="AL406" s="62" t="str">
        <f t="shared" si="104"/>
        <v>Batch</v>
      </c>
      <c r="AM406" s="62" t="s">
        <v>818</v>
      </c>
      <c r="AN406" s="62" t="s">
        <v>817</v>
      </c>
      <c r="AO406" s="62">
        <f>_xlfn.IFS(L406="Inhibidor de corrosión",T406*Q406/1000,L406="Inhibidor de incrustaciones",T406*Q406/1000,L406="Biocida",T406*Q406/1000,L406="Inhibidor de corrosión/incrustaciones",T406*Q406/1000,L406="Inhibidor de parafinas y asfaltenos",T406*P406/1000,L406="Inhibidor de parafinas",T406*P406/1000,L406="Inhibidor de asfaltenos",T406*P406/1000,L406="Reductor de fricción",T406*P406/1000,L406="Encapsulado",0,L406="Inhibidor de hidratos",VLOOKUP(I406,[4]Intermedia!$B$485:$E$502,4,FALSE),L406="Secuestrante de sulfhídrico",VLOOKUP(I406,[4]Intermedia!$B$485:$E$502,4,FALSE))</f>
        <v>1.3179299999999998</v>
      </c>
      <c r="AP406" s="62">
        <f t="shared" si="97"/>
        <v>19.77</v>
      </c>
      <c r="AQ406" s="62">
        <f t="shared" si="98"/>
        <v>20</v>
      </c>
      <c r="AR406" s="62">
        <f t="shared" si="99"/>
        <v>20</v>
      </c>
      <c r="AS406" s="66">
        <v>1</v>
      </c>
      <c r="AT406" s="62" cm="1">
        <f t="array" ref="AT406">IFERROR(ROUND(IF(AL406="Continua",AO406*_xlfn.IFS(AS406=100%,1,AS406=20%,5,AS406=50%,2),IF(AL406="Batch",IF(AM406="M",30,IF(AM406="Q",15,7))*AO406)),0),"")</f>
        <v>20</v>
      </c>
      <c r="AU406" s="62">
        <f t="shared" si="100"/>
        <v>20</v>
      </c>
      <c r="AV406" s="62">
        <f t="shared" si="101"/>
        <v>20</v>
      </c>
      <c r="AW406" s="62" t="s">
        <v>819</v>
      </c>
      <c r="AX406" s="62"/>
      <c r="AY406" s="67">
        <f ca="1">IFERROR(TODAY()-VLOOKUP(H406,[4]IDEF!$A$6:$H$1602,8,FALSE),"S/D")</f>
        <v>2445</v>
      </c>
      <c r="AZ406" s="62" t="str">
        <f>IFERROR(VLOOKUP(H406,'[4]Control Producción'!$B$13:$L$406,11,FALSE),"S/C")</f>
        <v>B</v>
      </c>
      <c r="BA406" s="62" t="str">
        <f t="shared" si="102"/>
        <v>SP- 07</v>
      </c>
      <c r="BB406" s="62" t="str">
        <f>IFERROR(VLOOKUP(I406,[4]Referencias!$A$2:$Z$800,26,FALSE),"")</f>
        <v>Señal Picada</v>
      </c>
      <c r="BC406" s="62"/>
      <c r="BD406" s="125" t="str">
        <f t="shared" si="90"/>
        <v>SP-293aCY51W</v>
      </c>
    </row>
    <row r="407" spans="1:56" ht="15" customHeight="1" x14ac:dyDescent="0.25">
      <c r="A407" s="62" t="s">
        <v>601</v>
      </c>
      <c r="B407" s="63">
        <v>45261</v>
      </c>
      <c r="C407" s="62" t="s">
        <v>602</v>
      </c>
      <c r="D407" s="62" t="s">
        <v>603</v>
      </c>
      <c r="E407" s="62" t="str">
        <f>IFERROR(VLOOKUP(H407,[4]Referencias!$A$2:$F$671,6,FALSE),"")</f>
        <v>SP- 07</v>
      </c>
      <c r="F407" s="62">
        <f>IFERROR(VLOOKUP(I407,[4]Referencias!$A$2:$T$800,20,FALSE),"")</f>
        <v>222052</v>
      </c>
      <c r="G407" s="62" t="s">
        <v>604</v>
      </c>
      <c r="H407" s="62" t="s">
        <v>144</v>
      </c>
      <c r="I407" s="62" t="s">
        <v>144</v>
      </c>
      <c r="J407" s="62"/>
      <c r="K407" s="62" t="s">
        <v>605</v>
      </c>
      <c r="L407" s="62" t="str">
        <f>IFERROR(VLOOKUP(M407,[4]Referencias!$X$2:$Y$139,2,FALSE),"")</f>
        <v>Inhibidor de corrosión</v>
      </c>
      <c r="M407" s="62" t="s">
        <v>59</v>
      </c>
      <c r="N407" s="62">
        <f>IFERROR(VLOOKUP(M407,[4]Referencias!$K$2:$L$138,2,FALSE),"")</f>
        <v>1000232729</v>
      </c>
      <c r="O407" s="62">
        <f>IFERROR(VLOOKUP(I407,'[4]Control Producción'!$B$13:$L$408,4,FALSE),0)</f>
        <v>103</v>
      </c>
      <c r="P407" s="62">
        <f>IFERROR(VLOOKUP(I407,'[4]Control Producción'!$B$13:$L$408,5,FALSE),0)</f>
        <v>2.657</v>
      </c>
      <c r="Q407" s="62">
        <f>IFERROR(VLOOKUP(I407,'[4]Control Producción'!$B$13:$L$408,7,FALSE),0)</f>
        <v>100.343</v>
      </c>
      <c r="R407" s="62">
        <f>IFERROR(VLOOKUP(I407,'[4]Control Producción'!$B$13:$L$408,8,FALSE),0)</f>
        <v>10</v>
      </c>
      <c r="S407" s="62">
        <f t="shared" si="94"/>
        <v>20</v>
      </c>
      <c r="T407" s="62">
        <v>28</v>
      </c>
      <c r="U407" s="62" t="s">
        <v>815</v>
      </c>
      <c r="V407" s="62" t="s">
        <v>821</v>
      </c>
      <c r="W407" s="62">
        <f t="shared" ref="W407:W408" si="105">_xlfn.IFS(AM407="C",29,AM407="M",1,AM407="Q",2,AM407="S",4)</f>
        <v>4</v>
      </c>
      <c r="X407" s="62">
        <f>+_xlfn.IFS(BC407="p",0,AL407="Continua",'CM 4600011377 (Producto)'!$H$13,AL407="Batch",VLOOKUP(BD407,'BATCH Total'!$K$2:$M$600,3,FALSE))</f>
        <v>0</v>
      </c>
      <c r="Y407" s="62">
        <f t="shared" si="96"/>
        <v>80</v>
      </c>
      <c r="Z407" s="64">
        <f>+IFERROR(IF(BC407="P",0,IF(V407="continua",VLOOKUP(BD407,'KPI Aplicaciones'!$A$9:$H$177,6,FALSE),S407*X407)),0)</f>
        <v>0</v>
      </c>
      <c r="AA407" s="64">
        <f t="shared" si="93"/>
        <v>0</v>
      </c>
      <c r="AB407" s="65">
        <v>40756</v>
      </c>
      <c r="AC407" s="62" t="s">
        <v>608</v>
      </c>
      <c r="AD407" s="65">
        <v>44012</v>
      </c>
      <c r="AE407" s="62" t="s">
        <v>613</v>
      </c>
      <c r="AF407" s="62" t="s">
        <v>609</v>
      </c>
      <c r="AG407" s="62"/>
      <c r="AH407" s="62"/>
      <c r="AI407" s="62"/>
      <c r="AJ407" s="62"/>
      <c r="AK407" s="62" t="str">
        <f>IFERROR(VLOOKUP(I407,'[4]Control Producción'!$B$13:$K$406,10,FALSE),"")</f>
        <v>Cavidad Progresiva</v>
      </c>
      <c r="AL407" s="62" t="str">
        <f t="shared" si="104"/>
        <v>Batch</v>
      </c>
      <c r="AM407" s="62" t="s">
        <v>839</v>
      </c>
      <c r="AN407" s="62" t="s">
        <v>817</v>
      </c>
      <c r="AO407" s="62">
        <f>_xlfn.IFS(L407="Inhibidor de corrosión",T407*Q407/1000,L407="Inhibidor de incrustaciones",T407*Q407/1000,L407="Biocida",T407*Q407/1000,L407="Inhibidor de corrosión/incrustaciones",T407*Q407/1000,L407="Inhibidor de parafinas y asfaltenos",T407*P407/1000,L407="Inhibidor de parafinas",T407*P407/1000,L407="Inhibidor de asfaltenos",T407*P407/1000,L407="Reductor de fricción",T407*P407/1000,L407="Encapsulado",0,L407="Inhibidor de hidratos",VLOOKUP(I407,[4]Intermedia!$B$485:$E$502,4,FALSE),L407="Secuestrante de sulfhídrico",VLOOKUP(I407,[4]Intermedia!$B$485:$E$502,4,FALSE))</f>
        <v>2.8096040000000002</v>
      </c>
      <c r="AP407" s="62">
        <f t="shared" si="97"/>
        <v>19.670000000000002</v>
      </c>
      <c r="AQ407" s="62">
        <f t="shared" si="98"/>
        <v>20</v>
      </c>
      <c r="AR407" s="62">
        <f t="shared" si="99"/>
        <v>20</v>
      </c>
      <c r="AS407" s="66">
        <v>1</v>
      </c>
      <c r="AT407" s="62" cm="1">
        <f t="array" ref="AT407">IFERROR(ROUND(IF(AL407="Continua",AO407*_xlfn.IFS(AS407=100%,1,AS407=20%,5,AS407=50%,2),IF(AL407="Batch",IF(AM407="M",30,IF(AM407="Q",15,7))*AO407)),0),"")</f>
        <v>20</v>
      </c>
      <c r="AU407" s="62">
        <f t="shared" si="100"/>
        <v>20</v>
      </c>
      <c r="AV407" s="62">
        <f t="shared" si="101"/>
        <v>20</v>
      </c>
      <c r="AW407" s="62" t="s">
        <v>819</v>
      </c>
      <c r="AX407" s="62"/>
      <c r="AY407" s="67">
        <f ca="1">IFERROR(TODAY()-VLOOKUP(H407,[4]IDEF!$A$6:$H$1602,8,FALSE),"S/D")</f>
        <v>2435</v>
      </c>
      <c r="AZ407" s="62" t="str">
        <f>IFERROR(VLOOKUP(H407,'[4]Control Producción'!$B$13:$L$406,11,FALSE),"S/C")</f>
        <v>A</v>
      </c>
      <c r="BA407" s="62" t="str">
        <f t="shared" si="102"/>
        <v>SP- 07</v>
      </c>
      <c r="BB407" s="62" t="str">
        <f>IFERROR(VLOOKUP(I407,[4]Referencias!$A$2:$Z$800,26,FALSE),"")</f>
        <v>Señal Picada</v>
      </c>
      <c r="BC407" s="159" t="s">
        <v>1165</v>
      </c>
      <c r="BD407" s="125" t="str">
        <f t="shared" si="90"/>
        <v>SP-296aCY51W</v>
      </c>
    </row>
    <row r="408" spans="1:56" ht="15" customHeight="1" x14ac:dyDescent="0.25">
      <c r="A408" s="62" t="s">
        <v>601</v>
      </c>
      <c r="B408" s="63">
        <v>45261</v>
      </c>
      <c r="C408" s="62" t="s">
        <v>602</v>
      </c>
      <c r="D408" s="62" t="s">
        <v>603</v>
      </c>
      <c r="E408" s="62" t="str">
        <f>IFERROR(VLOOKUP(H408,[4]Referencias!$A$2:$F$671,6,FALSE),"")</f>
        <v>SP- 07</v>
      </c>
      <c r="F408" s="62">
        <f>IFERROR(VLOOKUP(I408,[4]Referencias!$A$2:$T$800,20,FALSE),"")</f>
        <v>222052</v>
      </c>
      <c r="G408" s="62" t="s">
        <v>604</v>
      </c>
      <c r="H408" s="62" t="s">
        <v>76</v>
      </c>
      <c r="I408" s="62" t="s">
        <v>76</v>
      </c>
      <c r="J408" s="62"/>
      <c r="K408" s="62" t="s">
        <v>605</v>
      </c>
      <c r="L408" s="62" t="str">
        <f>IFERROR(VLOOKUP(M408,[4]Referencias!$X$2:$Y$139,2,FALSE),"")</f>
        <v>Inhibidor de corrosión</v>
      </c>
      <c r="M408" s="62" t="s">
        <v>59</v>
      </c>
      <c r="N408" s="62">
        <f>IFERROR(VLOOKUP(M408,[4]Referencias!$K$2:$L$138,2,FALSE),"")</f>
        <v>1000232729</v>
      </c>
      <c r="O408" s="62">
        <f>IFERROR(VLOOKUP(I408,'[4]Control Producción'!$B$13:$L$408,4,FALSE),0)</f>
        <v>63</v>
      </c>
      <c r="P408" s="62">
        <f>IFERROR(VLOOKUP(I408,'[4]Control Producción'!$B$13:$L$408,5,FALSE),0)</f>
        <v>1.1339999999999999</v>
      </c>
      <c r="Q408" s="62">
        <f>IFERROR(VLOOKUP(I408,'[4]Control Producción'!$B$13:$L$408,7,FALSE),0)</f>
        <v>61.866</v>
      </c>
      <c r="R408" s="62">
        <f>IFERROR(VLOOKUP(I408,'[4]Control Producción'!$B$13:$L$408,8,FALSE),0)</f>
        <v>10</v>
      </c>
      <c r="S408" s="62">
        <f t="shared" si="94"/>
        <v>31.55</v>
      </c>
      <c r="T408" s="62">
        <v>34</v>
      </c>
      <c r="U408" s="62" t="s">
        <v>815</v>
      </c>
      <c r="V408" s="62" t="s">
        <v>821</v>
      </c>
      <c r="W408" s="62">
        <f t="shared" si="105"/>
        <v>2</v>
      </c>
      <c r="X408" s="62">
        <f>+_xlfn.IFS(BC408="p",0,AL408="Continua",'CM 4600011377 (Producto)'!$H$13,AL408="Batch",VLOOKUP(BD408,'BATCH Total'!$K$2:$M$600,3,FALSE))</f>
        <v>0</v>
      </c>
      <c r="Y408" s="62">
        <f t="shared" si="96"/>
        <v>63.1</v>
      </c>
      <c r="Z408" s="64">
        <f>+IFERROR(IF(BC408="P",0,IF(V408="continua",VLOOKUP(BD408,'KPI Aplicaciones'!$A$9:$H$177,6,FALSE),S408*X408)),0)</f>
        <v>0</v>
      </c>
      <c r="AA408" s="64">
        <f t="shared" si="93"/>
        <v>0</v>
      </c>
      <c r="AB408" s="65">
        <v>41974</v>
      </c>
      <c r="AC408" s="62" t="s">
        <v>608</v>
      </c>
      <c r="AD408" s="65">
        <v>44823</v>
      </c>
      <c r="AE408" s="62" t="s">
        <v>909</v>
      </c>
      <c r="AF408" s="62"/>
      <c r="AG408" s="62"/>
      <c r="AH408" s="62"/>
      <c r="AI408" s="62"/>
      <c r="AJ408" s="62"/>
      <c r="AK408" s="62" t="str">
        <f>IFERROR(VLOOKUP(I408,'[4]Control Producción'!$B$13:$K$406,10,FALSE),"")</f>
        <v>Bombeo Mecánico</v>
      </c>
      <c r="AL408" s="62" t="str">
        <f t="shared" si="104"/>
        <v>Batch</v>
      </c>
      <c r="AM408" s="62" t="s">
        <v>818</v>
      </c>
      <c r="AN408" s="62" t="s">
        <v>829</v>
      </c>
      <c r="AO408" s="62">
        <f>_xlfn.IFS(L408="Inhibidor de corrosión",T408*Q408/1000,L408="Inhibidor de incrustaciones",T408*Q408/1000,L408="Biocida",T408*Q408/1000,L408="Inhibidor de corrosión/incrustaciones",T408*Q408/1000,L408="Inhibidor de parafinas y asfaltenos",T408*P408/1000,L408="Inhibidor de parafinas",T408*P408/1000,L408="Inhibidor de asfaltenos",T408*P408/1000,L408="Reductor de fricción",T408*P408/1000,L408="Encapsulado",0,L408="Inhibidor de hidratos",VLOOKUP(I408,[4]Intermedia!$B$485:$E$502,4,FALSE),L408="Secuestrante de sulfhídrico",VLOOKUP(I408,[4]Intermedia!$B$485:$E$502,4,FALSE))</f>
        <v>2.1034440000000001</v>
      </c>
      <c r="AP408" s="62">
        <f t="shared" si="97"/>
        <v>31.55</v>
      </c>
      <c r="AQ408" s="62">
        <f t="shared" si="98"/>
        <v>31.55</v>
      </c>
      <c r="AR408" s="62">
        <f t="shared" si="99"/>
        <v>31.55</v>
      </c>
      <c r="AS408" s="66">
        <v>1</v>
      </c>
      <c r="AT408" s="62" cm="1">
        <f t="array" ref="AT408">IFERROR(ROUND(IF(AL408="Continua",AO408*_xlfn.IFS(AS408=100%,1,AS408=20%,5,AS408=50%,2),IF(AL408="Batch",IF(AM408="M",30,IF(AM408="Q",15,7))*AO408)),0),"")</f>
        <v>32</v>
      </c>
      <c r="AU408" s="62">
        <f t="shared" si="100"/>
        <v>32</v>
      </c>
      <c r="AV408" s="62">
        <f t="shared" si="101"/>
        <v>32</v>
      </c>
      <c r="AW408" s="62" t="s">
        <v>819</v>
      </c>
      <c r="AX408" s="62"/>
      <c r="AY408" s="67">
        <f ca="1">IFERROR(TODAY()-VLOOKUP(H408,[4]IDEF!$A$6:$H$1602,8,FALSE),"S/D")</f>
        <v>2242</v>
      </c>
      <c r="AZ408" s="62" t="str">
        <f>IFERROR(VLOOKUP(H408,'[4]Control Producción'!$B$13:$L$406,11,FALSE),"S/C")</f>
        <v>B</v>
      </c>
      <c r="BA408" s="62" t="str">
        <f t="shared" si="102"/>
        <v>SP- 07</v>
      </c>
      <c r="BB408" s="62" t="str">
        <f>IFERROR(VLOOKUP(I408,[4]Referencias!$A$2:$Z$800,26,FALSE),"")</f>
        <v>Señal Picada</v>
      </c>
      <c r="BC408" s="62" t="s">
        <v>1165</v>
      </c>
      <c r="BD408" s="125" t="str">
        <f t="shared" si="90"/>
        <v>SP-344[00]aCY51W</v>
      </c>
    </row>
    <row r="409" spans="1:56" ht="15" customHeight="1" x14ac:dyDescent="0.25">
      <c r="A409" s="62" t="s">
        <v>601</v>
      </c>
      <c r="B409" s="63">
        <v>45261</v>
      </c>
      <c r="C409" s="62" t="s">
        <v>602</v>
      </c>
      <c r="D409" s="62" t="s">
        <v>603</v>
      </c>
      <c r="E409" s="62" t="str">
        <f>IFERROR(VLOOKUP(H409,[4]Referencias!$A$2:$F$671,6,FALSE),"")</f>
        <v>SP- 07</v>
      </c>
      <c r="F409" s="62">
        <f>IFERROR(VLOOKUP(I409,[4]Referencias!$A$2:$T$800,20,FALSE),"")</f>
        <v>222052</v>
      </c>
      <c r="G409" s="62" t="s">
        <v>604</v>
      </c>
      <c r="H409" s="62" t="s">
        <v>181</v>
      </c>
      <c r="I409" s="62" t="s">
        <v>181</v>
      </c>
      <c r="J409" s="62"/>
      <c r="K409" s="62" t="s">
        <v>605</v>
      </c>
      <c r="L409" s="62" t="str">
        <f>IFERROR(VLOOKUP(M409,[4]Referencias!$X$2:$Y$139,2,FALSE),"")</f>
        <v>Inhibidor de corrosión</v>
      </c>
      <c r="M409" s="62" t="s">
        <v>59</v>
      </c>
      <c r="N409" s="62">
        <f>IFERROR(VLOOKUP(M409,[4]Referencias!$K$2:$L$138,2,FALSE),"")</f>
        <v>1000232729</v>
      </c>
      <c r="O409" s="62">
        <f>IFERROR(VLOOKUP(I409,'[4]Control Producción'!$B$13:$L$408,4,FALSE),0)</f>
        <v>145</v>
      </c>
      <c r="P409" s="62">
        <f>IFERROR(VLOOKUP(I409,'[4]Control Producción'!$B$13:$L$408,5,FALSE),0)</f>
        <v>4.0599999999999996</v>
      </c>
      <c r="Q409" s="62">
        <f>IFERROR(VLOOKUP(I409,'[4]Control Producción'!$B$13:$L$408,7,FALSE),0)</f>
        <v>140.94</v>
      </c>
      <c r="R409" s="62">
        <f>IFERROR(VLOOKUP(I409,'[4]Control Producción'!$B$13:$L$408,8,FALSE),0)</f>
        <v>10</v>
      </c>
      <c r="S409" s="62">
        <f t="shared" si="94"/>
        <v>73.989999999999995</v>
      </c>
      <c r="T409" s="62">
        <v>35</v>
      </c>
      <c r="U409" s="62" t="s">
        <v>815</v>
      </c>
      <c r="V409" s="62" t="s">
        <v>821</v>
      </c>
      <c r="W409" s="62">
        <f t="shared" si="95"/>
        <v>2</v>
      </c>
      <c r="X409" s="62">
        <f>+_xlfn.IFS(BC409="p",0,AL409="Continua",'CM 4600011377 (Producto)'!$H$13,AL409="Batch",VLOOKUP(BD409,'BATCH Total'!$K$2:$M$600,3,FALSE))</f>
        <v>2</v>
      </c>
      <c r="Y409" s="62">
        <f t="shared" si="96"/>
        <v>147.97999999999999</v>
      </c>
      <c r="Z409" s="64">
        <f>+IFERROR(IF(BC409="P",0,IF(V409="continua",VLOOKUP(BD409,'KPI Aplicaciones'!$A$9:$H$177,6,FALSE),S409*X409)),0)</f>
        <v>147.97999999999999</v>
      </c>
      <c r="AA409" s="64">
        <f t="shared" si="93"/>
        <v>147.97999999999999</v>
      </c>
      <c r="AB409" s="65">
        <v>43200</v>
      </c>
      <c r="AC409" s="62" t="s">
        <v>608</v>
      </c>
      <c r="AD409" s="65">
        <v>44187</v>
      </c>
      <c r="AE409" s="62" t="s">
        <v>911</v>
      </c>
      <c r="AF409" s="62" t="s">
        <v>609</v>
      </c>
      <c r="AG409" s="62"/>
      <c r="AH409" s="62"/>
      <c r="AI409" s="62"/>
      <c r="AJ409" s="62"/>
      <c r="AK409" s="62" t="str">
        <f>IFERROR(VLOOKUP(I409,'[4]Control Producción'!$B$13:$K$406,10,FALSE),"")</f>
        <v>Cavidad Progresiva</v>
      </c>
      <c r="AL409" s="62" t="str">
        <f t="shared" si="104"/>
        <v>Batch</v>
      </c>
      <c r="AM409" s="62" t="s">
        <v>818</v>
      </c>
      <c r="AN409" s="62" t="s">
        <v>817</v>
      </c>
      <c r="AO409" s="62">
        <f>_xlfn.IFS(L409="Inhibidor de corrosión",T409*Q409/1000,L409="Inhibidor de incrustaciones",T409*Q409/1000,L409="Biocida",T409*Q409/1000,L409="Inhibidor de corrosión/incrustaciones",T409*Q409/1000,L409="Inhibidor de parafinas y asfaltenos",T409*P409/1000,L409="Inhibidor de parafinas",T409*P409/1000,L409="Inhibidor de asfaltenos",T409*P409/1000,L409="Reductor de fricción",T409*P409/1000,L409="Encapsulado",0,L409="Inhibidor de hidratos",VLOOKUP(I409,[4]Intermedia!$B$485:$E$502,4,FALSE),L409="Secuestrante de sulfhídrico",VLOOKUP(I409,[4]Intermedia!$B$485:$E$502,4,FALSE))</f>
        <v>4.9329000000000001</v>
      </c>
      <c r="AP409" s="62">
        <f t="shared" si="97"/>
        <v>73.989999999999995</v>
      </c>
      <c r="AQ409" s="62">
        <f t="shared" si="98"/>
        <v>73.989999999999995</v>
      </c>
      <c r="AR409" s="62">
        <f t="shared" si="99"/>
        <v>73.989999999999995</v>
      </c>
      <c r="AS409" s="66">
        <v>1</v>
      </c>
      <c r="AT409" s="62" cm="1">
        <f t="array" ref="AT409">IFERROR(ROUND(IF(AL409="Continua",AO409*_xlfn.IFS(AS409=100%,1,AS409=20%,5,AS409=50%,2),IF(AL409="Batch",IF(AM409="M",30,IF(AM409="Q",15,7))*AO409)),0),"")</f>
        <v>74</v>
      </c>
      <c r="AU409" s="62">
        <f t="shared" si="100"/>
        <v>74</v>
      </c>
      <c r="AV409" s="62">
        <f t="shared" si="101"/>
        <v>74</v>
      </c>
      <c r="AW409" s="62" t="s">
        <v>819</v>
      </c>
      <c r="AX409" s="62"/>
      <c r="AY409" s="67">
        <f ca="1">IFERROR(TODAY()-VLOOKUP(H409,[4]IDEF!$A$6:$H$1602,8,FALSE),"S/D")</f>
        <v>1529</v>
      </c>
      <c r="AZ409" s="62" t="str">
        <f>IFERROR(VLOOKUP(H409,'[4]Control Producción'!$B$13:$L$406,11,FALSE),"S/C")</f>
        <v>A</v>
      </c>
      <c r="BA409" s="62" t="str">
        <f t="shared" si="102"/>
        <v>SP- 07</v>
      </c>
      <c r="BB409" s="62" t="str">
        <f>IFERROR(VLOOKUP(I409,[4]Referencias!$A$2:$Z$800,26,FALSE),"")</f>
        <v>Señal Picada</v>
      </c>
      <c r="BC409" s="62"/>
      <c r="BD409" s="125" t="str">
        <f t="shared" si="90"/>
        <v>SP-79(I)CY51W</v>
      </c>
    </row>
    <row r="410" spans="1:56" ht="15" customHeight="1" x14ac:dyDescent="0.25">
      <c r="A410" s="62" t="s">
        <v>601</v>
      </c>
      <c r="B410" s="63">
        <v>45261</v>
      </c>
      <c r="C410" s="62" t="s">
        <v>602</v>
      </c>
      <c r="D410" s="62" t="s">
        <v>603</v>
      </c>
      <c r="E410" s="62" t="str">
        <f>IFERROR(VLOOKUP(H410,[4]Referencias!$A$2:$F$671,6,FALSE),"")</f>
        <v>SP- 07</v>
      </c>
      <c r="F410" s="62">
        <f>IFERROR(VLOOKUP(I410,[4]Referencias!$A$2:$T$800,20,FALSE),"")</f>
        <v>222052</v>
      </c>
      <c r="G410" s="62" t="s">
        <v>604</v>
      </c>
      <c r="H410" s="62" t="s">
        <v>181</v>
      </c>
      <c r="I410" s="62" t="s">
        <v>181</v>
      </c>
      <c r="J410" s="62"/>
      <c r="K410" s="62" t="s">
        <v>605</v>
      </c>
      <c r="L410" s="62" t="str">
        <f>IFERROR(VLOOKUP(M410,[4]Referencias!$X$2:$Y$139,2,FALSE),"")</f>
        <v>Biocida</v>
      </c>
      <c r="M410" s="62" t="s">
        <v>68</v>
      </c>
      <c r="N410" s="62">
        <f>IFERROR(VLOOKUP(M410,[4]Referencias!$K$2:$L$138,2,FALSE),"")</f>
        <v>50600926</v>
      </c>
      <c r="O410" s="62">
        <f>IFERROR(VLOOKUP(I410,'[4]Control Producción'!$B$13:$L$408,4,FALSE),0)</f>
        <v>145</v>
      </c>
      <c r="P410" s="62">
        <f>IFERROR(VLOOKUP(I410,'[4]Control Producción'!$B$13:$L$408,5,FALSE),0)</f>
        <v>4.0599999999999996</v>
      </c>
      <c r="Q410" s="62">
        <f>IFERROR(VLOOKUP(I410,'[4]Control Producción'!$B$13:$L$408,7,FALSE),0)</f>
        <v>140.94</v>
      </c>
      <c r="R410" s="62">
        <f>IFERROR(VLOOKUP(I410,'[4]Control Producción'!$B$13:$L$408,8,FALSE),0)</f>
        <v>10</v>
      </c>
      <c r="S410" s="62">
        <f t="shared" si="94"/>
        <v>42.28</v>
      </c>
      <c r="T410" s="62">
        <v>20</v>
      </c>
      <c r="U410" s="62" t="s">
        <v>815</v>
      </c>
      <c r="V410" s="62" t="s">
        <v>821</v>
      </c>
      <c r="W410" s="62">
        <f t="shared" si="95"/>
        <v>2</v>
      </c>
      <c r="X410" s="62">
        <f>+_xlfn.IFS(BC410="p",0,AL410="Continua",'CM 4600011377 (Producto)'!$H$13,AL410="Batch",VLOOKUP(BD410,'BATCH Total'!$K$2:$M$600,3,FALSE))</f>
        <v>2</v>
      </c>
      <c r="Y410" s="62">
        <f t="shared" si="96"/>
        <v>84.56</v>
      </c>
      <c r="Z410" s="64">
        <f>+IFERROR(IF(BC410="P",0,IF(V410="continua",VLOOKUP(BD410,'KPI Aplicaciones'!$A$9:$H$177,6,FALSE),S410*X410)),0)</f>
        <v>84.56</v>
      </c>
      <c r="AA410" s="64">
        <f t="shared" si="93"/>
        <v>84.56</v>
      </c>
      <c r="AB410" s="65">
        <v>44217</v>
      </c>
      <c r="AC410" s="62" t="s">
        <v>608</v>
      </c>
      <c r="AD410" s="65">
        <v>44187</v>
      </c>
      <c r="AE410" s="62" t="s">
        <v>911</v>
      </c>
      <c r="AF410" s="62" t="s">
        <v>609</v>
      </c>
      <c r="AG410" s="62"/>
      <c r="AH410" s="62"/>
      <c r="AI410" s="62"/>
      <c r="AJ410" s="62"/>
      <c r="AK410" s="62" t="str">
        <f>IFERROR(VLOOKUP(I410,'[4]Control Producción'!$B$13:$K$406,10,FALSE),"")</f>
        <v>Cavidad Progresiva</v>
      </c>
      <c r="AL410" s="62" t="str">
        <f t="shared" si="104"/>
        <v>Batch</v>
      </c>
      <c r="AM410" s="62" t="s">
        <v>818</v>
      </c>
      <c r="AN410" s="62" t="s">
        <v>817</v>
      </c>
      <c r="AO410" s="62">
        <f>_xlfn.IFS(L410="Inhibidor de corrosión",T410*Q410/1000,L410="Inhibidor de incrustaciones",T410*Q410/1000,L410="Biocida",T410*Q410/1000,L410="Inhibidor de corrosión/incrustaciones",T410*Q410/1000,L410="Inhibidor de parafinas y asfaltenos",T410*P410/1000,L410="Inhibidor de parafinas",T410*P410/1000,L410="Inhibidor de asfaltenos",T410*P410/1000,L410="Reductor de fricción",T410*P410/1000,L410="Encapsulado",0,L410="Inhibidor de hidratos",VLOOKUP(I410,[4]Intermedia!$B$485:$E$502,4,FALSE),L410="Secuestrante de sulfhídrico",VLOOKUP(I410,[4]Intermedia!$B$485:$E$502,4,FALSE))</f>
        <v>2.8188</v>
      </c>
      <c r="AP410" s="62">
        <f t="shared" si="97"/>
        <v>42.28</v>
      </c>
      <c r="AQ410" s="62">
        <f t="shared" si="98"/>
        <v>42.28</v>
      </c>
      <c r="AR410" s="62">
        <f t="shared" si="99"/>
        <v>42.28</v>
      </c>
      <c r="AS410" s="66">
        <v>1</v>
      </c>
      <c r="AT410" s="62" cm="1">
        <f t="array" ref="AT410">IFERROR(ROUND(IF(AL410="Continua",AO410*_xlfn.IFS(AS410=100%,1,AS410=20%,5,AS410=50%,2),IF(AL410="Batch",IF(AM410="M",30,IF(AM410="Q",15,7))*AO410)),0),"")</f>
        <v>42</v>
      </c>
      <c r="AU410" s="62">
        <f t="shared" si="100"/>
        <v>42</v>
      </c>
      <c r="AV410" s="62">
        <f t="shared" si="101"/>
        <v>42</v>
      </c>
      <c r="AW410" s="62" t="s">
        <v>819</v>
      </c>
      <c r="AX410" s="62"/>
      <c r="AY410" s="67">
        <f ca="1">IFERROR(TODAY()-VLOOKUP(H410,[4]IDEF!$A$6:$H$1602,8,FALSE),"S/D")</f>
        <v>1529</v>
      </c>
      <c r="AZ410" s="62" t="str">
        <f>IFERROR(VLOOKUP(H410,'[4]Control Producción'!$B$13:$L$406,11,FALSE),"S/C")</f>
        <v>A</v>
      </c>
      <c r="BA410" s="62" t="str">
        <f t="shared" si="102"/>
        <v>SP- 07</v>
      </c>
      <c r="BB410" s="62" t="str">
        <f>IFERROR(VLOOKUP(I410,[4]Referencias!$A$2:$Z$800,26,FALSE),"")</f>
        <v>Señal Picada</v>
      </c>
      <c r="BC410" s="62"/>
      <c r="BD410" s="125" t="str">
        <f t="shared" si="90"/>
        <v>SP-79(I)BX960</v>
      </c>
    </row>
    <row r="411" spans="1:56" ht="15" customHeight="1" x14ac:dyDescent="0.25">
      <c r="A411" s="62" t="s">
        <v>601</v>
      </c>
      <c r="B411" s="63">
        <v>45261</v>
      </c>
      <c r="C411" s="62" t="s">
        <v>602</v>
      </c>
      <c r="D411" s="62" t="s">
        <v>603</v>
      </c>
      <c r="E411" s="62" t="str">
        <f>IFERROR(VLOOKUP(H411,[4]Referencias!$A$2:$F$671,6,FALSE),"")</f>
        <v>SP- 09</v>
      </c>
      <c r="F411" s="62">
        <f>IFERROR(VLOOKUP(I411,[4]Referencias!$A$2:$T$800,20,FALSE),"")</f>
        <v>222052</v>
      </c>
      <c r="G411" s="62" t="s">
        <v>604</v>
      </c>
      <c r="H411" s="62" t="s">
        <v>147</v>
      </c>
      <c r="I411" s="62" t="s">
        <v>147</v>
      </c>
      <c r="J411" s="62"/>
      <c r="K411" s="62" t="s">
        <v>605</v>
      </c>
      <c r="L411" s="62" t="str">
        <f>IFERROR(VLOOKUP(M411,[4]Referencias!$X$2:$Y$139,2,FALSE),"")</f>
        <v>Biocida</v>
      </c>
      <c r="M411" s="62" t="s">
        <v>68</v>
      </c>
      <c r="N411" s="62">
        <f>IFERROR(VLOOKUP(M411,[4]Referencias!$K$2:$L$138,2,FALSE),"")</f>
        <v>50600926</v>
      </c>
      <c r="O411" s="62">
        <f>IFERROR(VLOOKUP(I411,'[4]Control Producción'!$B$13:$L$408,4,FALSE),0)</f>
        <v>209.8</v>
      </c>
      <c r="P411" s="62">
        <f>IFERROR(VLOOKUP(I411,'[4]Control Producción'!$B$13:$L$408,5,FALSE),0)</f>
        <v>1.909</v>
      </c>
      <c r="Q411" s="62">
        <f>IFERROR(VLOOKUP(I411,'[4]Control Producción'!$B$13:$L$408,7,FALSE),0)</f>
        <v>207.89099999999999</v>
      </c>
      <c r="R411" s="62">
        <f>IFERROR(VLOOKUP(I411,'[4]Control Producción'!$B$13:$L$408,8,FALSE),0)</f>
        <v>50</v>
      </c>
      <c r="S411" s="62">
        <f t="shared" si="94"/>
        <v>93.55</v>
      </c>
      <c r="T411" s="62">
        <v>30</v>
      </c>
      <c r="U411" s="62" t="s">
        <v>815</v>
      </c>
      <c r="V411" s="62" t="s">
        <v>821</v>
      </c>
      <c r="W411" s="62">
        <f t="shared" si="95"/>
        <v>2</v>
      </c>
      <c r="X411" s="62">
        <f>+_xlfn.IFS(BC411="p",0,AL411="Continua",'CM 4600011377 (Producto)'!$H$13,AL411="Batch",VLOOKUP(BD411,'BATCH Total'!$K$2:$M$600,3,FALSE))</f>
        <v>2</v>
      </c>
      <c r="Y411" s="62">
        <f t="shared" si="96"/>
        <v>187.1</v>
      </c>
      <c r="Z411" s="64">
        <f>+IFERROR(IF(BC411="P",0,IF(V411="continua",VLOOKUP(BD411,'KPI Aplicaciones'!$A$9:$H$177,6,FALSE),S411*X411)),0)</f>
        <v>187.1</v>
      </c>
      <c r="AA411" s="64">
        <f t="shared" si="93"/>
        <v>187.1</v>
      </c>
      <c r="AB411" s="65">
        <v>41362</v>
      </c>
      <c r="AC411" s="62" t="s">
        <v>608</v>
      </c>
      <c r="AD411" s="65">
        <v>43714</v>
      </c>
      <c r="AE411" s="62" t="s">
        <v>912</v>
      </c>
      <c r="AF411" s="62" t="s">
        <v>609</v>
      </c>
      <c r="AG411" s="62"/>
      <c r="AH411" s="62"/>
      <c r="AI411" s="62"/>
      <c r="AJ411" s="62"/>
      <c r="AK411" s="62" t="str">
        <f>IFERROR(VLOOKUP(I411,'[4]Control Producción'!$B$13:$K$406,10,FALSE),"")</f>
        <v>Electro Sumergible</v>
      </c>
      <c r="AL411" s="62" t="str">
        <f t="shared" si="104"/>
        <v>Batch</v>
      </c>
      <c r="AM411" s="62" t="s">
        <v>818</v>
      </c>
      <c r="AN411" s="62" t="s">
        <v>817</v>
      </c>
      <c r="AO411" s="62">
        <f>_xlfn.IFS(L411="Inhibidor de corrosión",T411*Q411/1000,L411="Inhibidor de incrustaciones",T411*Q411/1000,L411="Biocida",T411*Q411/1000,L411="Inhibidor de corrosión/incrustaciones",T411*Q411/1000,L411="Inhibidor de parafinas y asfaltenos",T411*P411/1000,L411="Inhibidor de parafinas",T411*P411/1000,L411="Inhibidor de asfaltenos",T411*P411/1000,L411="Reductor de fricción",T411*P411/1000,L411="Encapsulado",0,L411="Inhibidor de hidratos",VLOOKUP(I411,[4]Intermedia!$B$485:$E$502,4,FALSE),L411="Secuestrante de sulfhídrico",VLOOKUP(I411,[4]Intermedia!$B$485:$E$502,4,FALSE))</f>
        <v>6.2367299999999997</v>
      </c>
      <c r="AP411" s="62">
        <f t="shared" si="97"/>
        <v>93.55</v>
      </c>
      <c r="AQ411" s="62">
        <f t="shared" si="98"/>
        <v>93.55</v>
      </c>
      <c r="AR411" s="62">
        <f t="shared" si="99"/>
        <v>93.55</v>
      </c>
      <c r="AS411" s="66">
        <v>1</v>
      </c>
      <c r="AT411" s="62" cm="1">
        <f t="array" ref="AT411">IFERROR(ROUND(IF(AL411="Continua",AO411*_xlfn.IFS(AS411=100%,1,AS411=20%,5,AS411=50%,2),IF(AL411="Batch",IF(AM411="M",30,IF(AM411="Q",15,7))*AO411)),0),"")</f>
        <v>94</v>
      </c>
      <c r="AU411" s="62">
        <f t="shared" si="100"/>
        <v>94</v>
      </c>
      <c r="AV411" s="62">
        <f t="shared" si="101"/>
        <v>94</v>
      </c>
      <c r="AW411" s="62" t="s">
        <v>819</v>
      </c>
      <c r="AX411" s="62"/>
      <c r="AY411" s="67">
        <f ca="1">IFERROR(TODAY()-VLOOKUP(H411,[4]IDEF!$A$6:$H$1602,8,FALSE),"S/D")</f>
        <v>1938</v>
      </c>
      <c r="AZ411" s="62" t="str">
        <f>IFERROR(VLOOKUP(H411,'[4]Control Producción'!$B$13:$L$406,11,FALSE),"S/C")</f>
        <v>B</v>
      </c>
      <c r="BA411" s="62" t="str">
        <f t="shared" si="102"/>
        <v>SP- 09</v>
      </c>
      <c r="BB411" s="62" t="str">
        <f>IFERROR(VLOOKUP(I411,[4]Referencias!$A$2:$Z$800,26,FALSE),"")</f>
        <v>Señal Picada</v>
      </c>
      <c r="BC411" s="62"/>
      <c r="BD411" s="125" t="str">
        <f t="shared" si="90"/>
        <v>SP-0295[00]aBX960</v>
      </c>
    </row>
    <row r="412" spans="1:56" ht="15" customHeight="1" x14ac:dyDescent="0.25">
      <c r="A412" s="62" t="s">
        <v>601</v>
      </c>
      <c r="B412" s="63">
        <v>45261</v>
      </c>
      <c r="C412" s="62" t="s">
        <v>602</v>
      </c>
      <c r="D412" s="62" t="s">
        <v>603</v>
      </c>
      <c r="E412" s="62" t="str">
        <f>IFERROR(VLOOKUP(H412,[4]Referencias!$A$2:$F$671,6,FALSE),"")</f>
        <v>SP- 09</v>
      </c>
      <c r="F412" s="62">
        <f>IFERROR(VLOOKUP(I412,[4]Referencias!$A$2:$T$800,20,FALSE),"")</f>
        <v>222052</v>
      </c>
      <c r="G412" s="62" t="s">
        <v>604</v>
      </c>
      <c r="H412" s="62" t="s">
        <v>148</v>
      </c>
      <c r="I412" s="62" t="s">
        <v>148</v>
      </c>
      <c r="J412" s="62"/>
      <c r="K412" s="62" t="s">
        <v>605</v>
      </c>
      <c r="L412" s="62" t="str">
        <f>IFERROR(VLOOKUP(M412,[4]Referencias!$X$2:$Y$139,2,FALSE),"")</f>
        <v>Biocida</v>
      </c>
      <c r="M412" s="62" t="s">
        <v>68</v>
      </c>
      <c r="N412" s="62">
        <f>IFERROR(VLOOKUP(M412,[4]Referencias!$K$2:$L$138,2,FALSE),"")</f>
        <v>50600926</v>
      </c>
      <c r="O412" s="62">
        <f>IFERROR(VLOOKUP(I412,'[4]Control Producción'!$B$13:$L$408,4,FALSE),0)</f>
        <v>115.5</v>
      </c>
      <c r="P412" s="62">
        <f>IFERROR(VLOOKUP(I412,'[4]Control Producción'!$B$13:$L$408,5,FALSE),0)</f>
        <v>1.3169999999999999</v>
      </c>
      <c r="Q412" s="62">
        <f>IFERROR(VLOOKUP(I412,'[4]Control Producción'!$B$13:$L$408,7,FALSE),0)</f>
        <v>114.18300000000001</v>
      </c>
      <c r="R412" s="62">
        <f>IFERROR(VLOOKUP(I412,'[4]Control Producción'!$B$13:$L$408,8,FALSE),0)</f>
        <v>100</v>
      </c>
      <c r="S412" s="62">
        <f t="shared" si="94"/>
        <v>20.55</v>
      </c>
      <c r="T412" s="62">
        <v>12</v>
      </c>
      <c r="U412" s="62" t="s">
        <v>815</v>
      </c>
      <c r="V412" s="62" t="s">
        <v>821</v>
      </c>
      <c r="W412" s="62">
        <f t="shared" si="95"/>
        <v>2</v>
      </c>
      <c r="X412" s="62">
        <f>+_xlfn.IFS(BC412="p",0,AL412="Continua",'CM 4600011377 (Producto)'!$H$13,AL412="Batch",VLOOKUP(BD412,'BATCH Total'!$K$2:$M$600,3,FALSE))</f>
        <v>2</v>
      </c>
      <c r="Y412" s="62">
        <f t="shared" si="96"/>
        <v>41.1</v>
      </c>
      <c r="Z412" s="64">
        <f>+IFERROR(IF(BC412="P",0,IF(V412="continua",VLOOKUP(BD412,'KPI Aplicaciones'!$A$9:$H$177,6,FALSE),S412*X412)),0)</f>
        <v>41.1</v>
      </c>
      <c r="AA412" s="64">
        <f t="shared" si="93"/>
        <v>41.1</v>
      </c>
      <c r="AB412" s="65">
        <v>42569</v>
      </c>
      <c r="AC412" s="62" t="s">
        <v>608</v>
      </c>
      <c r="AD412" s="65">
        <v>44012</v>
      </c>
      <c r="AE412" s="62" t="s">
        <v>613</v>
      </c>
      <c r="AF412" s="62" t="s">
        <v>609</v>
      </c>
      <c r="AG412" s="62"/>
      <c r="AH412" s="62"/>
      <c r="AI412" s="62"/>
      <c r="AJ412" s="62"/>
      <c r="AK412" s="62" t="str">
        <f>IFERROR(VLOOKUP(I412,'[4]Control Producción'!$B$13:$K$406,10,FALSE),"")</f>
        <v>Electro Sumergible</v>
      </c>
      <c r="AL412" s="62" t="str">
        <f t="shared" si="104"/>
        <v>Batch</v>
      </c>
      <c r="AM412" s="62" t="s">
        <v>818</v>
      </c>
      <c r="AN412" s="62" t="s">
        <v>817</v>
      </c>
      <c r="AO412" s="62">
        <f>_xlfn.IFS(L412="Inhibidor de corrosión",T412*Q412/1000,L412="Inhibidor de incrustaciones",T412*Q412/1000,L412="Biocida",T412*Q412/1000,L412="Inhibidor de corrosión/incrustaciones",T412*Q412/1000,L412="Inhibidor de parafinas y asfaltenos",T412*P412/1000,L412="Inhibidor de parafinas",T412*P412/1000,L412="Inhibidor de asfaltenos",T412*P412/1000,L412="Reductor de fricción",T412*P412/1000,L412="Encapsulado",0,L412="Inhibidor de hidratos",VLOOKUP(I412,[4]Intermedia!$B$485:$E$502,4,FALSE),L412="Secuestrante de sulfhídrico",VLOOKUP(I412,[4]Intermedia!$B$485:$E$502,4,FALSE))</f>
        <v>1.3701960000000002</v>
      </c>
      <c r="AP412" s="62">
        <f t="shared" si="97"/>
        <v>20.55</v>
      </c>
      <c r="AQ412" s="62">
        <f t="shared" si="98"/>
        <v>20.55</v>
      </c>
      <c r="AR412" s="62">
        <f t="shared" si="99"/>
        <v>20.55</v>
      </c>
      <c r="AS412" s="66">
        <v>1</v>
      </c>
      <c r="AT412" s="62" cm="1">
        <f t="array" ref="AT412">IFERROR(ROUND(IF(AL412="Continua",AO412*_xlfn.IFS(AS412=100%,1,AS412=20%,5,AS412=50%,2),IF(AL412="Batch",IF(AM412="M",30,IF(AM412="Q",15,7))*AO412)),0),"")</f>
        <v>21</v>
      </c>
      <c r="AU412" s="62">
        <f t="shared" si="100"/>
        <v>21</v>
      </c>
      <c r="AV412" s="62">
        <f t="shared" si="101"/>
        <v>21</v>
      </c>
      <c r="AW412" s="62" t="s">
        <v>819</v>
      </c>
      <c r="AX412" s="62"/>
      <c r="AY412" s="67">
        <f ca="1">IFERROR(TODAY()-VLOOKUP(H412,[4]IDEF!$A$6:$H$1602,8,FALSE),"S/D")</f>
        <v>2720</v>
      </c>
      <c r="AZ412" s="62" t="str">
        <f>IFERROR(VLOOKUP(H412,'[4]Control Producción'!$B$13:$L$406,11,FALSE),"S/C")</f>
        <v>C</v>
      </c>
      <c r="BA412" s="62" t="str">
        <f t="shared" si="102"/>
        <v>SP- 09</v>
      </c>
      <c r="BB412" s="62" t="str">
        <f>IFERROR(VLOOKUP(I412,[4]Referencias!$A$2:$Z$800,26,FALSE),"")</f>
        <v>Señal Picada</v>
      </c>
      <c r="BC412" s="62"/>
      <c r="BD412" s="125" t="str">
        <f t="shared" si="90"/>
        <v>SP-152a(I)BX960</v>
      </c>
    </row>
    <row r="413" spans="1:56" ht="15" customHeight="1" x14ac:dyDescent="0.25">
      <c r="A413" s="62" t="s">
        <v>601</v>
      </c>
      <c r="B413" s="63">
        <v>45261</v>
      </c>
      <c r="C413" s="62" t="s">
        <v>602</v>
      </c>
      <c r="D413" s="62" t="s">
        <v>603</v>
      </c>
      <c r="E413" s="62" t="str">
        <f>IFERROR(VLOOKUP(H413,[4]Referencias!$A$2:$F$671,6,FALSE),"")</f>
        <v>SP- 09</v>
      </c>
      <c r="F413" s="62">
        <f>IFERROR(VLOOKUP(I413,[4]Referencias!$A$2:$T$800,20,FALSE),"")</f>
        <v>222052</v>
      </c>
      <c r="G413" s="62" t="s">
        <v>604</v>
      </c>
      <c r="H413" s="62" t="s">
        <v>229</v>
      </c>
      <c r="I413" s="62" t="s">
        <v>229</v>
      </c>
      <c r="J413" s="62"/>
      <c r="K413" s="62" t="s">
        <v>605</v>
      </c>
      <c r="L413" s="62" t="str">
        <f>IFERROR(VLOOKUP(M413,[4]Referencias!$X$2:$Y$139,2,FALSE),"")</f>
        <v>Inhibidor de corrosión</v>
      </c>
      <c r="M413" s="62" t="s">
        <v>59</v>
      </c>
      <c r="N413" s="62">
        <f>IFERROR(VLOOKUP(M413,[4]Referencias!$K$2:$L$138,2,FALSE),"")</f>
        <v>1000232729</v>
      </c>
      <c r="O413" s="62">
        <f>IFERROR(VLOOKUP(I413,'[4]Control Producción'!$B$13:$L$408,4,FALSE),0)</f>
        <v>43.4</v>
      </c>
      <c r="P413" s="62">
        <f>IFERROR(VLOOKUP(I413,'[4]Control Producción'!$B$13:$L$408,5,FALSE),0)</f>
        <v>4.0279999999999996</v>
      </c>
      <c r="Q413" s="62">
        <f>IFERROR(VLOOKUP(I413,'[4]Control Producción'!$B$13:$L$408,7,FALSE),0)</f>
        <v>39.372</v>
      </c>
      <c r="R413" s="62">
        <f>IFERROR(VLOOKUP(I413,'[4]Control Producción'!$B$13:$L$408,8,FALSE),0)</f>
        <v>10</v>
      </c>
      <c r="S413" s="62">
        <f t="shared" si="94"/>
        <v>32.479999999999997</v>
      </c>
      <c r="T413" s="62">
        <v>55</v>
      </c>
      <c r="U413" s="62" t="s">
        <v>815</v>
      </c>
      <c r="V413" s="62" t="s">
        <v>821</v>
      </c>
      <c r="W413" s="62">
        <f t="shared" si="95"/>
        <v>2</v>
      </c>
      <c r="X413" s="62">
        <f>+_xlfn.IFS(BC413="p",0,AL413="Continua",'CM 4600011377 (Producto)'!$H$13,AL413="Batch",VLOOKUP(BD413,'BATCH Total'!$K$2:$M$600,3,FALSE))</f>
        <v>2</v>
      </c>
      <c r="Y413" s="62">
        <f t="shared" si="96"/>
        <v>64.959999999999994</v>
      </c>
      <c r="Z413" s="64">
        <f>+IFERROR(IF(BC413="P",0,IF(V413="continua",VLOOKUP(BD413,'KPI Aplicaciones'!$A$9:$H$177,6,FALSE),S413*X413)),0)</f>
        <v>64.959999999999994</v>
      </c>
      <c r="AA413" s="64">
        <f t="shared" si="93"/>
        <v>64.959999999999994</v>
      </c>
      <c r="AB413" s="65">
        <v>41424</v>
      </c>
      <c r="AC413" s="62" t="s">
        <v>608</v>
      </c>
      <c r="AD413" s="65">
        <v>43906</v>
      </c>
      <c r="AE413" s="62" t="s">
        <v>913</v>
      </c>
      <c r="AF413" s="62" t="s">
        <v>609</v>
      </c>
      <c r="AG413" s="62"/>
      <c r="AH413" s="62"/>
      <c r="AI413" s="62"/>
      <c r="AJ413" s="62"/>
      <c r="AK413" s="62" t="str">
        <f>IFERROR(VLOOKUP(I413,'[4]Control Producción'!$B$13:$K$406,10,FALSE),"")</f>
        <v>Cavidad Progresiva</v>
      </c>
      <c r="AL413" s="62" t="str">
        <f t="shared" si="104"/>
        <v>Batch</v>
      </c>
      <c r="AM413" s="62" t="s">
        <v>818</v>
      </c>
      <c r="AN413" s="62" t="s">
        <v>817</v>
      </c>
      <c r="AO413" s="62">
        <f>_xlfn.IFS(L413="Inhibidor de corrosión",T413*Q413/1000,L413="Inhibidor de incrustaciones",T413*Q413/1000,L413="Biocida",T413*Q413/1000,L413="Inhibidor de corrosión/incrustaciones",T413*Q413/1000,L413="Inhibidor de parafinas y asfaltenos",T413*P413/1000,L413="Inhibidor de parafinas",T413*P413/1000,L413="Inhibidor de asfaltenos",T413*P413/1000,L413="Reductor de fricción",T413*P413/1000,L413="Encapsulado",0,L413="Inhibidor de hidratos",VLOOKUP(I413,[4]Intermedia!$B$485:$E$502,4,FALSE),L413="Secuestrante de sulfhídrico",VLOOKUP(I413,[4]Intermedia!$B$485:$E$502,4,FALSE))</f>
        <v>2.1654599999999999</v>
      </c>
      <c r="AP413" s="62">
        <f t="shared" si="97"/>
        <v>32.479999999999997</v>
      </c>
      <c r="AQ413" s="62">
        <f t="shared" si="98"/>
        <v>32.479999999999997</v>
      </c>
      <c r="AR413" s="62">
        <f t="shared" si="99"/>
        <v>32.479999999999997</v>
      </c>
      <c r="AS413" s="66">
        <v>1</v>
      </c>
      <c r="AT413" s="62" cm="1">
        <f t="array" ref="AT413">IFERROR(ROUND(IF(AL413="Continua",AO413*_xlfn.IFS(AS413=100%,1,AS413=20%,5,AS413=50%,2),IF(AL413="Batch",IF(AM413="M",30,IF(AM413="Q",15,7))*AO413)),0),"")</f>
        <v>32</v>
      </c>
      <c r="AU413" s="62">
        <f t="shared" si="100"/>
        <v>32</v>
      </c>
      <c r="AV413" s="62">
        <f t="shared" si="101"/>
        <v>32</v>
      </c>
      <c r="AW413" s="62" t="s">
        <v>819</v>
      </c>
      <c r="AX413" s="62"/>
      <c r="AY413" s="67">
        <f ca="1">IFERROR(TODAY()-VLOOKUP(H413,[4]IDEF!$A$6:$H$1602,8,FALSE),"S/D")</f>
        <v>1981</v>
      </c>
      <c r="AZ413" s="62" t="str">
        <f>IFERROR(VLOOKUP(H413,'[4]Control Producción'!$B$13:$L$406,11,FALSE),"S/C")</f>
        <v>A</v>
      </c>
      <c r="BA413" s="62" t="str">
        <f t="shared" si="102"/>
        <v>SP- 09</v>
      </c>
      <c r="BB413" s="62" t="str">
        <f>IFERROR(VLOOKUP(I413,[4]Referencias!$A$2:$Z$800,26,FALSE),"")</f>
        <v>Señal Picada</v>
      </c>
      <c r="BC413" s="62"/>
      <c r="BD413" s="125" t="str">
        <f t="shared" si="90"/>
        <v>SP-228CY51W</v>
      </c>
    </row>
    <row r="414" spans="1:56" ht="15" customHeight="1" x14ac:dyDescent="0.25">
      <c r="A414" s="62" t="s">
        <v>601</v>
      </c>
      <c r="B414" s="63">
        <v>45261</v>
      </c>
      <c r="C414" s="62" t="s">
        <v>602</v>
      </c>
      <c r="D414" s="62" t="s">
        <v>603</v>
      </c>
      <c r="E414" s="62" t="str">
        <f>IFERROR(VLOOKUP(H414,[4]Referencias!$A$2:$F$671,6,FALSE),"")</f>
        <v>SP- 09</v>
      </c>
      <c r="F414" s="62">
        <f>IFERROR(VLOOKUP(I414,[4]Referencias!$A$2:$T$800,20,FALSE),"")</f>
        <v>222052</v>
      </c>
      <c r="G414" s="62" t="s">
        <v>604</v>
      </c>
      <c r="H414" s="62" t="s">
        <v>176</v>
      </c>
      <c r="I414" s="62" t="s">
        <v>176</v>
      </c>
      <c r="J414" s="62"/>
      <c r="K414" s="62" t="s">
        <v>605</v>
      </c>
      <c r="L414" s="62" t="str">
        <f>IFERROR(VLOOKUP(M414,[4]Referencias!$X$2:$Y$139,2,FALSE),"")</f>
        <v>Inhibidor de corrosión</v>
      </c>
      <c r="M414" s="62" t="s">
        <v>59</v>
      </c>
      <c r="N414" s="62">
        <f>IFERROR(VLOOKUP(M414,[4]Referencias!$K$2:$L$138,2,FALSE),"")</f>
        <v>1000232729</v>
      </c>
      <c r="O414" s="62">
        <f>IFERROR(VLOOKUP(I414,'[4]Control Producción'!$B$13:$L$408,4,FALSE),0)</f>
        <v>80.47</v>
      </c>
      <c r="P414" s="62">
        <f>IFERROR(VLOOKUP(I414,'[4]Control Producción'!$B$13:$L$408,5,FALSE),0)</f>
        <v>5.48</v>
      </c>
      <c r="Q414" s="62">
        <f>IFERROR(VLOOKUP(I414,'[4]Control Producción'!$B$13:$L$408,7,FALSE),0)</f>
        <v>74.989999999999995</v>
      </c>
      <c r="R414" s="62">
        <f>IFERROR(VLOOKUP(I414,'[4]Control Producción'!$B$13:$L$408,8,FALSE),0)</f>
        <v>200</v>
      </c>
      <c r="S414" s="62">
        <f t="shared" si="94"/>
        <v>20</v>
      </c>
      <c r="T414" s="62">
        <v>35</v>
      </c>
      <c r="U414" s="62" t="s">
        <v>815</v>
      </c>
      <c r="V414" s="62" t="s">
        <v>821</v>
      </c>
      <c r="W414" s="62">
        <f t="shared" si="95"/>
        <v>4</v>
      </c>
      <c r="X414" s="62">
        <f>+_xlfn.IFS(BC414="p",0,AL414="Continua",'CM 4600011377 (Producto)'!$H$13,AL414="Batch",VLOOKUP(BD414,'BATCH Total'!$K$2:$M$600,3,FALSE))</f>
        <v>4</v>
      </c>
      <c r="Y414" s="62">
        <f t="shared" si="96"/>
        <v>80</v>
      </c>
      <c r="Z414" s="64">
        <f>+IFERROR(IF(BC414="P",0,IF(V414="continua",VLOOKUP(BD414,'KPI Aplicaciones'!$A$9:$H$177,6,FALSE),S414*X414)),0)</f>
        <v>80</v>
      </c>
      <c r="AA414" s="64">
        <f t="shared" si="93"/>
        <v>80</v>
      </c>
      <c r="AB414" s="65">
        <v>39773</v>
      </c>
      <c r="AC414" s="62" t="s">
        <v>608</v>
      </c>
      <c r="AD414" s="65">
        <v>44012</v>
      </c>
      <c r="AE414" s="62" t="s">
        <v>613</v>
      </c>
      <c r="AF414" s="62" t="s">
        <v>609</v>
      </c>
      <c r="AG414" s="62"/>
      <c r="AH414" s="62"/>
      <c r="AI414" s="62"/>
      <c r="AJ414" s="62"/>
      <c r="AK414" s="62" t="str">
        <f>IFERROR(VLOOKUP(I414,'[4]Control Producción'!$B$13:$K$406,10,FALSE),"")</f>
        <v>Bombeo Mecánico</v>
      </c>
      <c r="AL414" s="62" t="str">
        <f t="shared" si="104"/>
        <v>Batch</v>
      </c>
      <c r="AM414" s="62" t="s">
        <v>839</v>
      </c>
      <c r="AN414" s="62" t="s">
        <v>817</v>
      </c>
      <c r="AO414" s="62">
        <f>_xlfn.IFS(L414="Inhibidor de corrosión",T414*Q414/1000,L414="Inhibidor de incrustaciones",T414*Q414/1000,L414="Biocida",T414*Q414/1000,L414="Inhibidor de corrosión/incrustaciones",T414*Q414/1000,L414="Inhibidor de parafinas y asfaltenos",T414*P414/1000,L414="Inhibidor de parafinas",T414*P414/1000,L414="Inhibidor de asfaltenos",T414*P414/1000,L414="Reductor de fricción",T414*P414/1000,L414="Encapsulado",0,L414="Inhibidor de hidratos",VLOOKUP(I414,[4]Intermedia!$B$485:$E$502,4,FALSE),L414="Secuestrante de sulfhídrico",VLOOKUP(I414,[4]Intermedia!$B$485:$E$502,4,FALSE))</f>
        <v>2.6246499999999995</v>
      </c>
      <c r="AP414" s="62">
        <f t="shared" si="97"/>
        <v>18.37</v>
      </c>
      <c r="AQ414" s="62">
        <f t="shared" si="98"/>
        <v>20</v>
      </c>
      <c r="AR414" s="62">
        <f t="shared" si="99"/>
        <v>20</v>
      </c>
      <c r="AS414" s="66">
        <v>1</v>
      </c>
      <c r="AT414" s="62" cm="1">
        <f t="array" ref="AT414">IFERROR(ROUND(IF(AL414="Continua",AO414*_xlfn.IFS(AS414=100%,1,AS414=20%,5,AS414=50%,2),IF(AL414="Batch",IF(AM414="M",30,IF(AM414="Q",15,7))*AO414)),0),"")</f>
        <v>18</v>
      </c>
      <c r="AU414" s="62">
        <f t="shared" si="100"/>
        <v>20</v>
      </c>
      <c r="AV414" s="62">
        <f t="shared" si="101"/>
        <v>20</v>
      </c>
      <c r="AW414" s="62" t="s">
        <v>819</v>
      </c>
      <c r="AX414" s="62"/>
      <c r="AY414" s="67">
        <f ca="1">IFERROR(TODAY()-VLOOKUP(H414,[4]IDEF!$A$6:$H$1602,8,FALSE),"S/D")</f>
        <v>2683</v>
      </c>
      <c r="AZ414" s="62" t="str">
        <f>IFERROR(VLOOKUP(H414,'[4]Control Producción'!$B$13:$L$406,11,FALSE),"S/C")</f>
        <v>A</v>
      </c>
      <c r="BA414" s="62" t="str">
        <f t="shared" si="102"/>
        <v>SP- 09</v>
      </c>
      <c r="BB414" s="62" t="str">
        <f>IFERROR(VLOOKUP(I414,[4]Referencias!$A$2:$Z$800,26,FALSE),"")</f>
        <v>Señal Picada</v>
      </c>
      <c r="BC414" s="62"/>
      <c r="BD414" s="125" t="str">
        <f t="shared" si="90"/>
        <v>SP-259CY51W</v>
      </c>
    </row>
    <row r="415" spans="1:56" ht="15" customHeight="1" x14ac:dyDescent="0.25">
      <c r="A415" s="62" t="s">
        <v>601</v>
      </c>
      <c r="B415" s="63">
        <v>45261</v>
      </c>
      <c r="C415" s="62" t="s">
        <v>602</v>
      </c>
      <c r="D415" s="62" t="s">
        <v>603</v>
      </c>
      <c r="E415" s="62" t="str">
        <f>IFERROR(VLOOKUP(H415,[4]Referencias!$A$2:$F$671,6,FALSE),"")</f>
        <v>SP- 09</v>
      </c>
      <c r="F415" s="62">
        <f>IFERROR(VLOOKUP(I415,[4]Referencias!$A$2:$T$800,20,FALSE),"")</f>
        <v>222052</v>
      </c>
      <c r="G415" s="62" t="s">
        <v>604</v>
      </c>
      <c r="H415" s="62" t="s">
        <v>176</v>
      </c>
      <c r="I415" s="62" t="s">
        <v>176</v>
      </c>
      <c r="J415" s="62"/>
      <c r="K415" s="62" t="s">
        <v>605</v>
      </c>
      <c r="L415" s="62" t="str">
        <f>IFERROR(VLOOKUP(M415,[4]Referencias!$X$2:$Y$139,2,FALSE),"")</f>
        <v>Biocida</v>
      </c>
      <c r="M415" s="62" t="s">
        <v>68</v>
      </c>
      <c r="N415" s="62">
        <f>IFERROR(VLOOKUP(M415,[4]Referencias!$K$2:$L$138,2,FALSE),"")</f>
        <v>50600926</v>
      </c>
      <c r="O415" s="62">
        <f>IFERROR(VLOOKUP(I415,'[4]Control Producción'!$B$13:$L$408,4,FALSE),0)</f>
        <v>80.47</v>
      </c>
      <c r="P415" s="62">
        <f>IFERROR(VLOOKUP(I415,'[4]Control Producción'!$B$13:$L$408,5,FALSE),0)</f>
        <v>5.48</v>
      </c>
      <c r="Q415" s="62">
        <f>IFERROR(VLOOKUP(I415,'[4]Control Producción'!$B$13:$L$408,7,FALSE),0)</f>
        <v>74.989999999999995</v>
      </c>
      <c r="R415" s="62">
        <f>IFERROR(VLOOKUP(I415,'[4]Control Producción'!$B$13:$L$408,8,FALSE),0)</f>
        <v>200</v>
      </c>
      <c r="S415" s="62">
        <f t="shared" si="94"/>
        <v>39.369999999999997</v>
      </c>
      <c r="T415" s="62">
        <v>35</v>
      </c>
      <c r="U415" s="62" t="s">
        <v>815</v>
      </c>
      <c r="V415" s="62" t="s">
        <v>821</v>
      </c>
      <c r="W415" s="62">
        <f t="shared" si="95"/>
        <v>2</v>
      </c>
      <c r="X415" s="62">
        <f>+_xlfn.IFS(BC415="p",0,AL415="Continua",'CM 4600011377 (Producto)'!$H$13,AL415="Batch",VLOOKUP(BD415,'BATCH Total'!$K$2:$M$600,3,FALSE))</f>
        <v>2</v>
      </c>
      <c r="Y415" s="62">
        <f t="shared" si="96"/>
        <v>78.739999999999995</v>
      </c>
      <c r="Z415" s="64">
        <f>+IFERROR(IF(BC415="P",0,IF(V415="continua",VLOOKUP(BD415,'KPI Aplicaciones'!$A$9:$H$177,6,FALSE),S415*X415)),0)</f>
        <v>78.739999999999995</v>
      </c>
      <c r="AA415" s="64">
        <f t="shared" si="93"/>
        <v>78.739999999999995</v>
      </c>
      <c r="AB415" s="65">
        <v>39773</v>
      </c>
      <c r="AC415" s="62" t="s">
        <v>608</v>
      </c>
      <c r="AD415" s="65">
        <v>44012</v>
      </c>
      <c r="AE415" s="62" t="s">
        <v>613</v>
      </c>
      <c r="AF415" s="62" t="s">
        <v>609</v>
      </c>
      <c r="AG415" s="62"/>
      <c r="AH415" s="62"/>
      <c r="AI415" s="62"/>
      <c r="AJ415" s="62"/>
      <c r="AK415" s="62" t="str">
        <f>IFERROR(VLOOKUP(I415,'[4]Control Producción'!$B$13:$K$406,10,FALSE),"")</f>
        <v>Bombeo Mecánico</v>
      </c>
      <c r="AL415" s="62" t="str">
        <f t="shared" si="104"/>
        <v>Batch</v>
      </c>
      <c r="AM415" s="62" t="s">
        <v>818</v>
      </c>
      <c r="AN415" s="62" t="s">
        <v>817</v>
      </c>
      <c r="AO415" s="62">
        <f>_xlfn.IFS(L415="Inhibidor de corrosión",T415*Q415/1000,L415="Inhibidor de incrustaciones",T415*Q415/1000,L415="Biocida",T415*Q415/1000,L415="Inhibidor de corrosión/incrustaciones",T415*Q415/1000,L415="Inhibidor de parafinas y asfaltenos",T415*P415/1000,L415="Inhibidor de parafinas",T415*P415/1000,L415="Inhibidor de asfaltenos",T415*P415/1000,L415="Reductor de fricción",T415*P415/1000,L415="Encapsulado",0,L415="Inhibidor de hidratos",VLOOKUP(I415,[4]Intermedia!$B$485:$E$502,4,FALSE),L415="Secuestrante de sulfhídrico",VLOOKUP(I415,[4]Intermedia!$B$485:$E$502,4,FALSE))</f>
        <v>2.6246499999999995</v>
      </c>
      <c r="AP415" s="62">
        <f t="shared" si="97"/>
        <v>39.369999999999997</v>
      </c>
      <c r="AQ415" s="62">
        <f t="shared" si="98"/>
        <v>39.369999999999997</v>
      </c>
      <c r="AR415" s="62">
        <f t="shared" si="99"/>
        <v>39.369999999999997</v>
      </c>
      <c r="AS415" s="66">
        <v>1</v>
      </c>
      <c r="AT415" s="62" cm="1">
        <f t="array" ref="AT415">IFERROR(ROUND(IF(AL415="Continua",AO415*_xlfn.IFS(AS415=100%,1,AS415=20%,5,AS415=50%,2),IF(AL415="Batch",IF(AM415="M",30,IF(AM415="Q",15,7))*AO415)),0),"")</f>
        <v>39</v>
      </c>
      <c r="AU415" s="62">
        <f t="shared" si="100"/>
        <v>39</v>
      </c>
      <c r="AV415" s="62">
        <f t="shared" si="101"/>
        <v>39</v>
      </c>
      <c r="AW415" s="62" t="s">
        <v>819</v>
      </c>
      <c r="AX415" s="62"/>
      <c r="AY415" s="67">
        <f ca="1">IFERROR(TODAY()-VLOOKUP(H415,[4]IDEF!$A$6:$H$1602,8,FALSE),"S/D")</f>
        <v>2683</v>
      </c>
      <c r="AZ415" s="62" t="str">
        <f>IFERROR(VLOOKUP(H415,'[4]Control Producción'!$B$13:$L$406,11,FALSE),"S/C")</f>
        <v>A</v>
      </c>
      <c r="BA415" s="62" t="str">
        <f t="shared" si="102"/>
        <v>SP- 09</v>
      </c>
      <c r="BB415" s="62" t="str">
        <f>IFERROR(VLOOKUP(I415,[4]Referencias!$A$2:$Z$800,26,FALSE),"")</f>
        <v>Señal Picada</v>
      </c>
      <c r="BC415" s="62"/>
      <c r="BD415" s="125" t="str">
        <f t="shared" si="90"/>
        <v>SP-259BX960</v>
      </c>
    </row>
    <row r="416" spans="1:56" ht="15" customHeight="1" x14ac:dyDescent="0.25">
      <c r="A416" s="62" t="s">
        <v>601</v>
      </c>
      <c r="B416" s="63">
        <v>45261</v>
      </c>
      <c r="C416" s="62" t="s">
        <v>602</v>
      </c>
      <c r="D416" s="62" t="s">
        <v>603</v>
      </c>
      <c r="E416" s="62" t="str">
        <f>IFERROR(VLOOKUP(H416,[4]Referencias!$A$2:$F$671,6,FALSE),"")</f>
        <v>SP- 09</v>
      </c>
      <c r="F416" s="62">
        <f>IFERROR(VLOOKUP(I416,[4]Referencias!$A$2:$T$800,20,FALSE),"")</f>
        <v>222052</v>
      </c>
      <c r="G416" s="62" t="s">
        <v>604</v>
      </c>
      <c r="H416" s="62" t="s">
        <v>230</v>
      </c>
      <c r="I416" s="62" t="s">
        <v>230</v>
      </c>
      <c r="J416" s="62"/>
      <c r="K416" s="62" t="s">
        <v>605</v>
      </c>
      <c r="L416" s="62" t="str">
        <f>IFERROR(VLOOKUP(M416,[4]Referencias!$X$2:$Y$139,2,FALSE),"")</f>
        <v>Inhibidor de corrosión</v>
      </c>
      <c r="M416" s="62" t="s">
        <v>59</v>
      </c>
      <c r="N416" s="62">
        <f>IFERROR(VLOOKUP(M416,[4]Referencias!$K$2:$L$138,2,FALSE),"")</f>
        <v>1000232729</v>
      </c>
      <c r="O416" s="62">
        <f>IFERROR(VLOOKUP(I416,'[4]Control Producción'!$B$13:$L$408,4,FALSE),0)</f>
        <v>39.200000000000003</v>
      </c>
      <c r="P416" s="62">
        <f>IFERROR(VLOOKUP(I416,'[4]Control Producción'!$B$13:$L$408,5,FALSE),0)</f>
        <v>1.764</v>
      </c>
      <c r="Q416" s="62">
        <f>IFERROR(VLOOKUP(I416,'[4]Control Producción'!$B$13:$L$408,7,FALSE),0)</f>
        <v>37.436</v>
      </c>
      <c r="R416" s="62">
        <f>IFERROR(VLOOKUP(I416,'[4]Control Producción'!$B$13:$L$408,8,FALSE),0)</f>
        <v>100</v>
      </c>
      <c r="S416" s="62">
        <f t="shared" si="94"/>
        <v>20</v>
      </c>
      <c r="T416" s="62">
        <v>25</v>
      </c>
      <c r="U416" s="62" t="s">
        <v>815</v>
      </c>
      <c r="V416" s="62" t="s">
        <v>821</v>
      </c>
      <c r="W416" s="62">
        <f t="shared" si="95"/>
        <v>2</v>
      </c>
      <c r="X416" s="62">
        <f>+_xlfn.IFS(BC416="p",0,AL416="Continua",'CM 4600011377 (Producto)'!$H$13,AL416="Batch",VLOOKUP(BD416,'BATCH Total'!$K$2:$M$600,3,FALSE))</f>
        <v>2</v>
      </c>
      <c r="Y416" s="62">
        <f t="shared" si="96"/>
        <v>40</v>
      </c>
      <c r="Z416" s="64">
        <f>+IFERROR(IF(BC416="P",0,IF(V416="continua",VLOOKUP(BD416,'KPI Aplicaciones'!$A$9:$H$177,6,FALSE),S416*X416)),0)</f>
        <v>40</v>
      </c>
      <c r="AA416" s="64">
        <f t="shared" si="93"/>
        <v>40</v>
      </c>
      <c r="AB416" s="65">
        <v>41117</v>
      </c>
      <c r="AC416" s="62" t="s">
        <v>608</v>
      </c>
      <c r="AD416" s="65">
        <v>44449</v>
      </c>
      <c r="AE416" s="62" t="s">
        <v>914</v>
      </c>
      <c r="AF416" s="62" t="s">
        <v>609</v>
      </c>
      <c r="AG416" s="62"/>
      <c r="AH416" s="62"/>
      <c r="AI416" s="62"/>
      <c r="AJ416" s="62"/>
      <c r="AK416" s="62" t="str">
        <f>IFERROR(VLOOKUP(I416,'[4]Control Producción'!$B$13:$K$406,10,FALSE),"")</f>
        <v>Cavidad Progresiva</v>
      </c>
      <c r="AL416" s="62" t="str">
        <f t="shared" si="104"/>
        <v>Batch</v>
      </c>
      <c r="AM416" s="62" t="s">
        <v>818</v>
      </c>
      <c r="AN416" s="62" t="s">
        <v>817</v>
      </c>
      <c r="AO416" s="62">
        <f>_xlfn.IFS(L416="Inhibidor de corrosión",T416*Q416/1000,L416="Inhibidor de incrustaciones",T416*Q416/1000,L416="Biocida",T416*Q416/1000,L416="Inhibidor de corrosión/incrustaciones",T416*Q416/1000,L416="Inhibidor de parafinas y asfaltenos",T416*P416/1000,L416="Inhibidor de parafinas",T416*P416/1000,L416="Inhibidor de asfaltenos",T416*P416/1000,L416="Reductor de fricción",T416*P416/1000,L416="Encapsulado",0,L416="Inhibidor de hidratos",VLOOKUP(I416,[4]Intermedia!$B$485:$E$502,4,FALSE),L416="Secuestrante de sulfhídrico",VLOOKUP(I416,[4]Intermedia!$B$485:$E$502,4,FALSE))</f>
        <v>0.93589999999999995</v>
      </c>
      <c r="AP416" s="62">
        <f t="shared" si="97"/>
        <v>14.04</v>
      </c>
      <c r="AQ416" s="62">
        <f t="shared" si="98"/>
        <v>20</v>
      </c>
      <c r="AR416" s="62">
        <f t="shared" si="99"/>
        <v>20</v>
      </c>
      <c r="AS416" s="66">
        <v>1</v>
      </c>
      <c r="AT416" s="62" cm="1">
        <f t="array" ref="AT416">IFERROR(ROUND(IF(AL416="Continua",AO416*_xlfn.IFS(AS416=100%,1,AS416=20%,5,AS416=50%,2),IF(AL416="Batch",IF(AM416="M",30,IF(AM416="Q",15,7))*AO416)),0),"")</f>
        <v>14</v>
      </c>
      <c r="AU416" s="62">
        <f t="shared" si="100"/>
        <v>20</v>
      </c>
      <c r="AV416" s="62">
        <f t="shared" si="101"/>
        <v>20</v>
      </c>
      <c r="AW416" s="62" t="s">
        <v>819</v>
      </c>
      <c r="AX416" s="62"/>
      <c r="AY416" s="67" t="str">
        <f ca="1">IFERROR(TODAY()-VLOOKUP(H416,[4]IDEF!$A$6:$H$1602,8,FALSE),"S/D")</f>
        <v>S/D</v>
      </c>
      <c r="AZ416" s="62" t="str">
        <f>IFERROR(VLOOKUP(H416,'[4]Control Producción'!$B$13:$L$406,11,FALSE),"S/C")</f>
        <v>A</v>
      </c>
      <c r="BA416" s="62" t="str">
        <f t="shared" si="102"/>
        <v>SP- 09</v>
      </c>
      <c r="BB416" s="62" t="str">
        <f>IFERROR(VLOOKUP(I416,[4]Referencias!$A$2:$Z$800,26,FALSE),"")</f>
        <v>Señal Picada</v>
      </c>
      <c r="BC416" s="62"/>
      <c r="BD416" s="125" t="str">
        <f t="shared" si="90"/>
        <v>SP-260CY51W</v>
      </c>
    </row>
    <row r="417" spans="1:56" ht="15" customHeight="1" x14ac:dyDescent="0.25">
      <c r="A417" s="62" t="s">
        <v>601</v>
      </c>
      <c r="B417" s="63">
        <v>45261</v>
      </c>
      <c r="C417" s="62" t="s">
        <v>602</v>
      </c>
      <c r="D417" s="62" t="s">
        <v>603</v>
      </c>
      <c r="E417" s="62" t="str">
        <f>IFERROR(VLOOKUP(H417,[4]Referencias!$A$2:$F$671,6,FALSE),"")</f>
        <v>SP- 09</v>
      </c>
      <c r="F417" s="62">
        <f>IFERROR(VLOOKUP(I417,[4]Referencias!$A$2:$T$800,20,FALSE),"")</f>
        <v>222052</v>
      </c>
      <c r="G417" s="62" t="s">
        <v>604</v>
      </c>
      <c r="H417" s="62" t="s">
        <v>149</v>
      </c>
      <c r="I417" s="62" t="s">
        <v>149</v>
      </c>
      <c r="J417" s="62"/>
      <c r="K417" s="62" t="s">
        <v>605</v>
      </c>
      <c r="L417" s="62" t="str">
        <f>IFERROR(VLOOKUP(M417,[4]Referencias!$X$2:$Y$139,2,FALSE),"")</f>
        <v>Biocida</v>
      </c>
      <c r="M417" s="62" t="s">
        <v>68</v>
      </c>
      <c r="N417" s="62">
        <f>IFERROR(VLOOKUP(M417,[4]Referencias!$K$2:$L$138,2,FALSE),"")</f>
        <v>50600926</v>
      </c>
      <c r="O417" s="62">
        <f>IFERROR(VLOOKUP(I417,'[4]Control Producción'!$B$13:$L$408,4,FALSE),0)</f>
        <v>155.6</v>
      </c>
      <c r="P417" s="62">
        <f>IFERROR(VLOOKUP(I417,'[4]Control Producción'!$B$13:$L$408,5,FALSE),0)</f>
        <v>1.2909999999999999</v>
      </c>
      <c r="Q417" s="62">
        <f>IFERROR(VLOOKUP(I417,'[4]Control Producción'!$B$13:$L$408,7,FALSE),0)</f>
        <v>154.309</v>
      </c>
      <c r="R417" s="62">
        <f>IFERROR(VLOOKUP(I417,'[4]Control Producción'!$B$13:$L$408,8,FALSE),0)</f>
        <v>50</v>
      </c>
      <c r="S417" s="62">
        <f t="shared" si="94"/>
        <v>37.03</v>
      </c>
      <c r="T417" s="62">
        <v>8</v>
      </c>
      <c r="U417" s="62" t="s">
        <v>815</v>
      </c>
      <c r="V417" s="62" t="s">
        <v>821</v>
      </c>
      <c r="W417" s="62">
        <f t="shared" si="95"/>
        <v>1</v>
      </c>
      <c r="X417" s="62">
        <f>+_xlfn.IFS(BC417="p",0,AL417="Continua",'CM 4600011377 (Producto)'!$H$13,AL417="Batch",VLOOKUP(BD417,'BATCH Total'!$K$2:$M$600,3,FALSE))</f>
        <v>1</v>
      </c>
      <c r="Y417" s="62">
        <f t="shared" si="96"/>
        <v>37.03</v>
      </c>
      <c r="Z417" s="64">
        <f>+IFERROR(IF(BC417="P",0,IF(V417="continua",VLOOKUP(BD417,'KPI Aplicaciones'!$A$9:$H$177,6,FALSE),S417*X417)),0)</f>
        <v>37.03</v>
      </c>
      <c r="AA417" s="64">
        <f t="shared" si="93"/>
        <v>37.03</v>
      </c>
      <c r="AB417" s="65">
        <v>40840</v>
      </c>
      <c r="AC417" s="62" t="s">
        <v>608</v>
      </c>
      <c r="AD417" s="65">
        <v>44968</v>
      </c>
      <c r="AE417" s="62" t="s">
        <v>984</v>
      </c>
      <c r="AF417" s="62" t="s">
        <v>609</v>
      </c>
      <c r="AG417" s="62"/>
      <c r="AH417" s="62"/>
      <c r="AI417" s="62"/>
      <c r="AJ417" s="62"/>
      <c r="AK417" s="62" t="str">
        <f>IFERROR(VLOOKUP(I417,'[4]Control Producción'!$B$13:$K$406,10,FALSE),"")</f>
        <v>Electro Sumergible</v>
      </c>
      <c r="AL417" s="62" t="str">
        <f t="shared" si="104"/>
        <v>Batch</v>
      </c>
      <c r="AM417" s="62" t="s">
        <v>827</v>
      </c>
      <c r="AN417" s="62" t="s">
        <v>817</v>
      </c>
      <c r="AO417" s="62">
        <f>_xlfn.IFS(L417="Inhibidor de corrosión",T417*Q417/1000,L417="Inhibidor de incrustaciones",T417*Q417/1000,L417="Biocida",T417*Q417/1000,L417="Inhibidor de corrosión/incrustaciones",T417*Q417/1000,L417="Inhibidor de parafinas y asfaltenos",T417*P417/1000,L417="Inhibidor de parafinas",T417*P417/1000,L417="Inhibidor de asfaltenos",T417*P417/1000,L417="Reductor de fricción",T417*P417/1000,L417="Encapsulado",0,L417="Inhibidor de hidratos",VLOOKUP(I417,[4]Intermedia!$B$485:$E$502,4,FALSE),L417="Secuestrante de sulfhídrico",VLOOKUP(I417,[4]Intermedia!$B$485:$E$502,4,FALSE))</f>
        <v>1.234472</v>
      </c>
      <c r="AP417" s="62">
        <f t="shared" si="97"/>
        <v>37.03</v>
      </c>
      <c r="AQ417" s="62">
        <f t="shared" si="98"/>
        <v>37.03</v>
      </c>
      <c r="AR417" s="62">
        <f t="shared" si="99"/>
        <v>37.03</v>
      </c>
      <c r="AS417" s="66">
        <v>1</v>
      </c>
      <c r="AT417" s="62" cm="1">
        <f t="array" ref="AT417">IFERROR(ROUND(IF(AL417="Continua",AO417*_xlfn.IFS(AS417=100%,1,AS417=20%,5,AS417=50%,2),IF(AL417="Batch",IF(AM417="M",30,IF(AM417="Q",15,7))*AO417)),0),"")</f>
        <v>37</v>
      </c>
      <c r="AU417" s="62">
        <f t="shared" si="100"/>
        <v>37</v>
      </c>
      <c r="AV417" s="62">
        <f t="shared" si="101"/>
        <v>37</v>
      </c>
      <c r="AW417" s="62" t="s">
        <v>819</v>
      </c>
      <c r="AX417" s="62"/>
      <c r="AY417" s="67">
        <f ca="1">IFERROR(TODAY()-VLOOKUP(H417,[4]IDEF!$A$6:$H$1602,8,FALSE),"S/D")</f>
        <v>2886</v>
      </c>
      <c r="AZ417" s="62" t="str">
        <f>IFERROR(VLOOKUP(H417,'[4]Control Producción'!$B$13:$L$406,11,FALSE),"S/C")</f>
        <v>C</v>
      </c>
      <c r="BA417" s="62" t="str">
        <f t="shared" si="102"/>
        <v>SP- 09</v>
      </c>
      <c r="BB417" s="62" t="str">
        <f>IFERROR(VLOOKUP(I417,[4]Referencias!$A$2:$Z$800,26,FALSE),"")</f>
        <v>Señal Picada</v>
      </c>
      <c r="BC417" s="62"/>
      <c r="BD417" s="125" t="str">
        <f t="shared" si="90"/>
        <v>SP-272BX960</v>
      </c>
    </row>
    <row r="418" spans="1:56" ht="15" customHeight="1" x14ac:dyDescent="0.25">
      <c r="A418" s="62" t="s">
        <v>601</v>
      </c>
      <c r="B418" s="63">
        <v>45261</v>
      </c>
      <c r="C418" s="62" t="s">
        <v>602</v>
      </c>
      <c r="D418" s="62" t="s">
        <v>603</v>
      </c>
      <c r="E418" s="62" t="str">
        <f>IFERROR(VLOOKUP(H418,[4]Referencias!$A$2:$F$671,6,FALSE),"")</f>
        <v>SP- 09</v>
      </c>
      <c r="F418" s="62">
        <f>IFERROR(VLOOKUP(I418,[4]Referencias!$A$2:$T$800,20,FALSE),"")</f>
        <v>222052</v>
      </c>
      <c r="G418" s="62" t="s">
        <v>604</v>
      </c>
      <c r="H418" s="62" t="s">
        <v>174</v>
      </c>
      <c r="I418" s="62" t="s">
        <v>174</v>
      </c>
      <c r="J418" s="62"/>
      <c r="K418" s="62" t="s">
        <v>605</v>
      </c>
      <c r="L418" s="62" t="str">
        <f>IFERROR(VLOOKUP(M418,[4]Referencias!$X$2:$Y$139,2,FALSE),"")</f>
        <v>Inhibidor de corrosión</v>
      </c>
      <c r="M418" s="62" t="s">
        <v>59</v>
      </c>
      <c r="N418" s="62">
        <f>IFERROR(VLOOKUP(M418,[4]Referencias!$K$2:$L$138,2,FALSE),"")</f>
        <v>1000232729</v>
      </c>
      <c r="O418" s="62">
        <f>IFERROR(VLOOKUP(I418,'[4]Control Producción'!$B$13:$L$408,4,FALSE),0)</f>
        <v>52.8</v>
      </c>
      <c r="P418" s="62">
        <f>IFERROR(VLOOKUP(I418,'[4]Control Producción'!$B$13:$L$408,5,FALSE),0)</f>
        <v>7.4290000000000003</v>
      </c>
      <c r="Q418" s="62">
        <f>IFERROR(VLOOKUP(I418,'[4]Control Producción'!$B$13:$L$408,7,FALSE),0)</f>
        <v>45.371000000000002</v>
      </c>
      <c r="R418" s="62">
        <f>IFERROR(VLOOKUP(I418,'[4]Control Producción'!$B$13:$L$408,8,FALSE),0)</f>
        <v>100</v>
      </c>
      <c r="S418" s="62">
        <f t="shared" si="94"/>
        <v>54.45</v>
      </c>
      <c r="T418" s="62">
        <v>80</v>
      </c>
      <c r="U418" s="62" t="s">
        <v>815</v>
      </c>
      <c r="V418" s="62" t="s">
        <v>821</v>
      </c>
      <c r="W418" s="62">
        <f t="shared" ref="W418:W419" si="106">_xlfn.IFS(AM418="C",29,AM418="M",1,AM418="Q",2,AM418="S",4)</f>
        <v>2</v>
      </c>
      <c r="X418" s="62">
        <f>+_xlfn.IFS(BC418="p",0,AL418="Continua",'CM 4600011377 (Producto)'!$H$13,AL418="Batch",VLOOKUP(BD418,'BATCH Total'!$K$2:$M$600,3,FALSE))</f>
        <v>0</v>
      </c>
      <c r="Y418" s="62">
        <f t="shared" si="96"/>
        <v>108.9</v>
      </c>
      <c r="Z418" s="64">
        <f>+IFERROR(IF(BC418="P",0,IF(V418="continua",VLOOKUP(BD418,'KPI Aplicaciones'!$A$9:$H$177,6,FALSE),S418*X418)),0)</f>
        <v>0</v>
      </c>
      <c r="AA418" s="64">
        <f t="shared" si="93"/>
        <v>0</v>
      </c>
      <c r="AB418" s="65">
        <v>43522</v>
      </c>
      <c r="AC418" s="62" t="s">
        <v>608</v>
      </c>
      <c r="AD418" s="65">
        <v>44169</v>
      </c>
      <c r="AE418" s="62" t="s">
        <v>915</v>
      </c>
      <c r="AF418" s="62" t="s">
        <v>609</v>
      </c>
      <c r="AG418" s="62"/>
      <c r="AH418" s="62"/>
      <c r="AI418" s="62"/>
      <c r="AJ418" s="62"/>
      <c r="AK418" s="62" t="str">
        <f>IFERROR(VLOOKUP(I418,'[4]Control Producción'!$B$13:$K$406,10,FALSE),"")</f>
        <v>Bombeo Mecánico</v>
      </c>
      <c r="AL418" s="62" t="str">
        <f t="shared" si="104"/>
        <v>Batch</v>
      </c>
      <c r="AM418" s="62" t="s">
        <v>818</v>
      </c>
      <c r="AN418" s="62" t="s">
        <v>829</v>
      </c>
      <c r="AO418" s="62">
        <f>_xlfn.IFS(L418="Inhibidor de corrosión",T418*Q418/1000,L418="Inhibidor de incrustaciones",T418*Q418/1000,L418="Biocida",T418*Q418/1000,L418="Inhibidor de corrosión/incrustaciones",T418*Q418/1000,L418="Inhibidor de parafinas y asfaltenos",T418*P418/1000,L418="Inhibidor de parafinas",T418*P418/1000,L418="Inhibidor de asfaltenos",T418*P418/1000,L418="Reductor de fricción",T418*P418/1000,L418="Encapsulado",0,L418="Inhibidor de hidratos",VLOOKUP(I418,[4]Intermedia!$B$485:$E$502,4,FALSE),L418="Secuestrante de sulfhídrico",VLOOKUP(I418,[4]Intermedia!$B$485:$E$502,4,FALSE))</f>
        <v>3.6296800000000005</v>
      </c>
      <c r="AP418" s="62">
        <f t="shared" si="97"/>
        <v>54.45</v>
      </c>
      <c r="AQ418" s="62">
        <f t="shared" si="98"/>
        <v>54.45</v>
      </c>
      <c r="AR418" s="62">
        <f t="shared" si="99"/>
        <v>54.45</v>
      </c>
      <c r="AS418" s="66">
        <v>1</v>
      </c>
      <c r="AT418" s="62" cm="1">
        <f t="array" ref="AT418">IFERROR(ROUND(IF(AL418="Continua",AO418*_xlfn.IFS(AS418=100%,1,AS418=20%,5,AS418=50%,2),IF(AL418="Batch",IF(AM418="M",30,IF(AM418="Q",15,7))*AO418)),0),"")</f>
        <v>54</v>
      </c>
      <c r="AU418" s="62">
        <f t="shared" si="100"/>
        <v>54</v>
      </c>
      <c r="AV418" s="62">
        <f t="shared" si="101"/>
        <v>54</v>
      </c>
      <c r="AW418" s="62" t="s">
        <v>819</v>
      </c>
      <c r="AX418" s="62"/>
      <c r="AY418" s="67">
        <f ca="1">IFERROR(TODAY()-VLOOKUP(H418,[4]IDEF!$A$6:$H$1602,8,FALSE),"S/D")</f>
        <v>1774</v>
      </c>
      <c r="AZ418" s="62" t="str">
        <f>IFERROR(VLOOKUP(H418,'[4]Control Producción'!$B$13:$L$406,11,FALSE),"S/C")</f>
        <v>A</v>
      </c>
      <c r="BA418" s="62" t="str">
        <f t="shared" si="102"/>
        <v>SP- 09</v>
      </c>
      <c r="BB418" s="62" t="str">
        <f>IFERROR(VLOOKUP(I418,[4]Referencias!$A$2:$Z$800,26,FALSE),"")</f>
        <v>Señal Picada</v>
      </c>
      <c r="BC418" s="159" t="s">
        <v>1165</v>
      </c>
      <c r="BD418" s="125" t="str">
        <f t="shared" si="90"/>
        <v>SP-283CY51W</v>
      </c>
    </row>
    <row r="419" spans="1:56" ht="15" customHeight="1" x14ac:dyDescent="0.25">
      <c r="A419" s="62" t="s">
        <v>601</v>
      </c>
      <c r="B419" s="63">
        <v>45261</v>
      </c>
      <c r="C419" s="62" t="s">
        <v>602</v>
      </c>
      <c r="D419" s="62" t="s">
        <v>603</v>
      </c>
      <c r="E419" s="62" t="str">
        <f>IFERROR(VLOOKUP(H419,[4]Referencias!$A$2:$F$671,6,FALSE),"")</f>
        <v>SP- 09</v>
      </c>
      <c r="F419" s="62">
        <f>IFERROR(VLOOKUP(I419,[4]Referencias!$A$2:$T$800,20,FALSE),"")</f>
        <v>222052</v>
      </c>
      <c r="G419" s="62" t="s">
        <v>604</v>
      </c>
      <c r="H419" s="62" t="s">
        <v>174</v>
      </c>
      <c r="I419" s="62" t="s">
        <v>174</v>
      </c>
      <c r="J419" s="62"/>
      <c r="K419" s="62" t="s">
        <v>605</v>
      </c>
      <c r="L419" s="62" t="str">
        <f>IFERROR(VLOOKUP(M419,[4]Referencias!$X$2:$Y$139,2,FALSE),"")</f>
        <v>Biocida</v>
      </c>
      <c r="M419" s="62" t="s">
        <v>68</v>
      </c>
      <c r="N419" s="62">
        <f>IFERROR(VLOOKUP(M419,[4]Referencias!$K$2:$L$138,2,FALSE),"")</f>
        <v>50600926</v>
      </c>
      <c r="O419" s="62">
        <f>IFERROR(VLOOKUP(I419,'[4]Control Producción'!$B$13:$L$408,4,FALSE),0)</f>
        <v>52.8</v>
      </c>
      <c r="P419" s="62">
        <f>IFERROR(VLOOKUP(I419,'[4]Control Producción'!$B$13:$L$408,5,FALSE),0)</f>
        <v>7.4290000000000003</v>
      </c>
      <c r="Q419" s="62">
        <f>IFERROR(VLOOKUP(I419,'[4]Control Producción'!$B$13:$L$408,7,FALSE),0)</f>
        <v>45.371000000000002</v>
      </c>
      <c r="R419" s="62">
        <f>IFERROR(VLOOKUP(I419,'[4]Control Producción'!$B$13:$L$408,8,FALSE),0)</f>
        <v>100</v>
      </c>
      <c r="S419" s="62">
        <f t="shared" si="94"/>
        <v>54.45</v>
      </c>
      <c r="T419" s="62">
        <v>80</v>
      </c>
      <c r="U419" s="62" t="s">
        <v>815</v>
      </c>
      <c r="V419" s="62" t="s">
        <v>821</v>
      </c>
      <c r="W419" s="62">
        <f t="shared" si="106"/>
        <v>2</v>
      </c>
      <c r="X419" s="62">
        <f>+_xlfn.IFS(BC419="p",0,AL419="Continua",'CM 4600011377 (Producto)'!$H$13,AL419="Batch",VLOOKUP(BD419,'BATCH Total'!$K$2:$M$600,3,FALSE))</f>
        <v>0</v>
      </c>
      <c r="Y419" s="62">
        <f t="shared" si="96"/>
        <v>108.9</v>
      </c>
      <c r="Z419" s="64">
        <f>+IFERROR(IF(BC419="P",0,IF(V419="continua",VLOOKUP(BD419,'KPI Aplicaciones'!$A$9:$H$177,6,FALSE),S419*X419)),0)</f>
        <v>0</v>
      </c>
      <c r="AA419" s="64">
        <f t="shared" si="93"/>
        <v>0</v>
      </c>
      <c r="AB419" s="65">
        <v>43522</v>
      </c>
      <c r="AC419" s="62" t="s">
        <v>608</v>
      </c>
      <c r="AD419" s="65">
        <v>44169</v>
      </c>
      <c r="AE419" s="62" t="s">
        <v>915</v>
      </c>
      <c r="AF419" s="62" t="s">
        <v>609</v>
      </c>
      <c r="AG419" s="62"/>
      <c r="AH419" s="62"/>
      <c r="AI419" s="62"/>
      <c r="AJ419" s="62"/>
      <c r="AK419" s="62" t="str">
        <f>IFERROR(VLOOKUP(I419,'[4]Control Producción'!$B$13:$K$406,10,FALSE),"")</f>
        <v>Bombeo Mecánico</v>
      </c>
      <c r="AL419" s="62" t="str">
        <f t="shared" si="104"/>
        <v>Batch</v>
      </c>
      <c r="AM419" s="62" t="s">
        <v>818</v>
      </c>
      <c r="AN419" s="62" t="s">
        <v>817</v>
      </c>
      <c r="AO419" s="62">
        <f>_xlfn.IFS(L419="Inhibidor de corrosión",T419*Q419/1000,L419="Inhibidor de incrustaciones",T419*Q419/1000,L419="Biocida",T419*Q419/1000,L419="Inhibidor de corrosión/incrustaciones",T419*Q419/1000,L419="Inhibidor de parafinas y asfaltenos",T419*P419/1000,L419="Inhibidor de parafinas",T419*P419/1000,L419="Inhibidor de asfaltenos",T419*P419/1000,L419="Reductor de fricción",T419*P419/1000,L419="Encapsulado",0,L419="Inhibidor de hidratos",VLOOKUP(I419,[4]Intermedia!$B$485:$E$502,4,FALSE),L419="Secuestrante de sulfhídrico",VLOOKUP(I419,[4]Intermedia!$B$485:$E$502,4,FALSE))</f>
        <v>3.6296800000000005</v>
      </c>
      <c r="AP419" s="62">
        <f t="shared" si="97"/>
        <v>54.45</v>
      </c>
      <c r="AQ419" s="62">
        <f t="shared" si="98"/>
        <v>54.45</v>
      </c>
      <c r="AR419" s="62">
        <f t="shared" si="99"/>
        <v>54.45</v>
      </c>
      <c r="AS419" s="66">
        <v>1</v>
      </c>
      <c r="AT419" s="62" cm="1">
        <f t="array" ref="AT419">IFERROR(ROUND(IF(AL419="Continua",AO419*_xlfn.IFS(AS419=100%,1,AS419=20%,5,AS419=50%,2),IF(AL419="Batch",IF(AM419="M",30,IF(AM419="Q",15,7))*AO419)),0),"")</f>
        <v>54</v>
      </c>
      <c r="AU419" s="62">
        <f t="shared" si="100"/>
        <v>54</v>
      </c>
      <c r="AV419" s="62">
        <f t="shared" si="101"/>
        <v>54</v>
      </c>
      <c r="AW419" s="62" t="s">
        <v>819</v>
      </c>
      <c r="AX419" s="62"/>
      <c r="AY419" s="67">
        <f ca="1">IFERROR(TODAY()-VLOOKUP(H419,[4]IDEF!$A$6:$H$1602,8,FALSE),"S/D")</f>
        <v>1774</v>
      </c>
      <c r="AZ419" s="62" t="str">
        <f>IFERROR(VLOOKUP(H419,'[4]Control Producción'!$B$13:$L$406,11,FALSE),"S/C")</f>
        <v>A</v>
      </c>
      <c r="BA419" s="62" t="str">
        <f t="shared" si="102"/>
        <v>SP- 09</v>
      </c>
      <c r="BB419" s="62" t="str">
        <f>IFERROR(VLOOKUP(I419,[4]Referencias!$A$2:$Z$800,26,FALSE),"")</f>
        <v>Señal Picada</v>
      </c>
      <c r="BC419" s="159" t="s">
        <v>1165</v>
      </c>
      <c r="BD419" s="125" t="str">
        <f t="shared" si="90"/>
        <v>SP-283BX960</v>
      </c>
    </row>
    <row r="420" spans="1:56" ht="15" customHeight="1" x14ac:dyDescent="0.25">
      <c r="A420" s="62" t="s">
        <v>601</v>
      </c>
      <c r="B420" s="63">
        <v>45261</v>
      </c>
      <c r="C420" s="62" t="s">
        <v>602</v>
      </c>
      <c r="D420" s="62" t="s">
        <v>603</v>
      </c>
      <c r="E420" s="62" t="str">
        <f>IFERROR(VLOOKUP(H420,[4]Referencias!$A$2:$F$671,6,FALSE),"")</f>
        <v>SP- 09</v>
      </c>
      <c r="F420" s="62">
        <f>IFERROR(VLOOKUP(I420,[4]Referencias!$A$2:$T$800,20,FALSE),"")</f>
        <v>222052</v>
      </c>
      <c r="G420" s="62" t="s">
        <v>604</v>
      </c>
      <c r="H420" s="62" t="s">
        <v>167</v>
      </c>
      <c r="I420" s="62" t="s">
        <v>167</v>
      </c>
      <c r="J420" s="62"/>
      <c r="K420" s="62" t="s">
        <v>605</v>
      </c>
      <c r="L420" s="62" t="str">
        <f>IFERROR(VLOOKUP(M420,[4]Referencias!$X$2:$Y$139,2,FALSE),"")</f>
        <v>Inhibidor de corrosión</v>
      </c>
      <c r="M420" s="62" t="s">
        <v>59</v>
      </c>
      <c r="N420" s="62">
        <f>IFERROR(VLOOKUP(M420,[4]Referencias!$K$2:$L$138,2,FALSE),"")</f>
        <v>1000232729</v>
      </c>
      <c r="O420" s="62">
        <f>IFERROR(VLOOKUP(I420,'[4]Control Producción'!$B$13:$L$408,4,FALSE),0)</f>
        <v>54.6</v>
      </c>
      <c r="P420" s="62">
        <f>IFERROR(VLOOKUP(I420,'[4]Control Producción'!$B$13:$L$408,5,FALSE),0)</f>
        <v>0.81399999999999995</v>
      </c>
      <c r="Q420" s="62">
        <f>IFERROR(VLOOKUP(I420,'[4]Control Producción'!$B$13:$L$408,7,FALSE),0)</f>
        <v>53.786000000000001</v>
      </c>
      <c r="R420" s="62">
        <f>IFERROR(VLOOKUP(I420,'[4]Control Producción'!$B$13:$L$408,8,FALSE),0)</f>
        <v>100</v>
      </c>
      <c r="S420" s="62">
        <f t="shared" si="94"/>
        <v>20</v>
      </c>
      <c r="T420" s="62">
        <v>42</v>
      </c>
      <c r="U420" s="62" t="s">
        <v>815</v>
      </c>
      <c r="V420" s="62" t="s">
        <v>821</v>
      </c>
      <c r="W420" s="62">
        <f t="shared" si="95"/>
        <v>4</v>
      </c>
      <c r="X420" s="62">
        <f>+_xlfn.IFS(BC420="p",0,AL420="Continua",'CM 4600011377 (Producto)'!$H$13,AL420="Batch",VLOOKUP(BD420,'BATCH Total'!$K$2:$M$600,3,FALSE))</f>
        <v>4</v>
      </c>
      <c r="Y420" s="62">
        <f t="shared" si="96"/>
        <v>80</v>
      </c>
      <c r="Z420" s="64">
        <f>+IFERROR(IF(BC420="P",0,IF(V420="continua",VLOOKUP(BD420,'KPI Aplicaciones'!$A$9:$H$177,6,FALSE),S420*X420)),0)</f>
        <v>80</v>
      </c>
      <c r="AA420" s="64">
        <f t="shared" si="93"/>
        <v>80</v>
      </c>
      <c r="AB420" s="65">
        <v>41990</v>
      </c>
      <c r="AC420" s="62" t="s">
        <v>608</v>
      </c>
      <c r="AD420" s="65">
        <v>44624</v>
      </c>
      <c r="AE420" s="62" t="s">
        <v>762</v>
      </c>
      <c r="AF420" s="62" t="s">
        <v>609</v>
      </c>
      <c r="AG420" s="62"/>
      <c r="AH420" s="62"/>
      <c r="AI420" s="62"/>
      <c r="AJ420" s="62"/>
      <c r="AK420" s="62" t="str">
        <f>IFERROR(VLOOKUP(I420,'[4]Control Producción'!$B$13:$K$406,10,FALSE),"")</f>
        <v>Cavidad Progresiva</v>
      </c>
      <c r="AL420" s="62" t="str">
        <f t="shared" si="104"/>
        <v>Batch</v>
      </c>
      <c r="AM420" s="62" t="s">
        <v>839</v>
      </c>
      <c r="AN420" s="62" t="s">
        <v>817</v>
      </c>
      <c r="AO420" s="62">
        <f>_xlfn.IFS(L420="Inhibidor de corrosión",T420*Q420/1000,L420="Inhibidor de incrustaciones",T420*Q420/1000,L420="Biocida",T420*Q420/1000,L420="Inhibidor de corrosión/incrustaciones",T420*Q420/1000,L420="Inhibidor de parafinas y asfaltenos",T420*P420/1000,L420="Inhibidor de parafinas",T420*P420/1000,L420="Inhibidor de asfaltenos",T420*P420/1000,L420="Reductor de fricción",T420*P420/1000,L420="Encapsulado",0,L420="Inhibidor de hidratos",VLOOKUP(I420,[4]Intermedia!$B$485:$E$502,4,FALSE),L420="Secuestrante de sulfhídrico",VLOOKUP(I420,[4]Intermedia!$B$485:$E$502,4,FALSE))</f>
        <v>2.2590120000000002</v>
      </c>
      <c r="AP420" s="62">
        <f t="shared" si="97"/>
        <v>15.81</v>
      </c>
      <c r="AQ420" s="62">
        <f t="shared" si="98"/>
        <v>20</v>
      </c>
      <c r="AR420" s="62">
        <f t="shared" si="99"/>
        <v>20</v>
      </c>
      <c r="AS420" s="66">
        <v>1</v>
      </c>
      <c r="AT420" s="62" cm="1">
        <f t="array" ref="AT420">IFERROR(ROUND(IF(AL420="Continua",AO420*_xlfn.IFS(AS420=100%,1,AS420=20%,5,AS420=50%,2),IF(AL420="Batch",IF(AM420="M",30,IF(AM420="Q",15,7))*AO420)),0),"")</f>
        <v>16</v>
      </c>
      <c r="AU420" s="62">
        <f t="shared" si="100"/>
        <v>20</v>
      </c>
      <c r="AV420" s="62">
        <f t="shared" si="101"/>
        <v>20</v>
      </c>
      <c r="AW420" s="62" t="s">
        <v>819</v>
      </c>
      <c r="AX420" s="62"/>
      <c r="AY420" s="67">
        <f ca="1">IFERROR(TODAY()-VLOOKUP(H420,[4]IDEF!$A$6:$H$1602,8,FALSE),"S/D")</f>
        <v>2543</v>
      </c>
      <c r="AZ420" s="62" t="str">
        <f>IFERROR(VLOOKUP(H420,'[4]Control Producción'!$B$13:$L$406,11,FALSE),"S/C")</f>
        <v>A</v>
      </c>
      <c r="BA420" s="62" t="str">
        <f t="shared" si="102"/>
        <v>SP- 09</v>
      </c>
      <c r="BB420" s="62" t="str">
        <f>IFERROR(VLOOKUP(I420,[4]Referencias!$A$2:$Z$800,26,FALSE),"")</f>
        <v>Señal Picada</v>
      </c>
      <c r="BC420" s="62"/>
      <c r="BD420" s="125" t="str">
        <f t="shared" si="90"/>
        <v>SP-333[00]aCY51W</v>
      </c>
    </row>
    <row r="421" spans="1:56" ht="15" customHeight="1" x14ac:dyDescent="0.25">
      <c r="A421" s="62" t="s">
        <v>601</v>
      </c>
      <c r="B421" s="63">
        <v>45261</v>
      </c>
      <c r="C421" s="62" t="s">
        <v>602</v>
      </c>
      <c r="D421" s="62" t="s">
        <v>603</v>
      </c>
      <c r="E421" s="62" t="str">
        <f>IFERROR(VLOOKUP(H421,[4]Referencias!$A$2:$F$671,6,FALSE),"")</f>
        <v>SP- 09</v>
      </c>
      <c r="F421" s="62">
        <f>IFERROR(VLOOKUP(I421,[4]Referencias!$A$2:$T$800,20,FALSE),"")</f>
        <v>222052</v>
      </c>
      <c r="G421" s="62" t="s">
        <v>604</v>
      </c>
      <c r="H421" s="62" t="s">
        <v>167</v>
      </c>
      <c r="I421" s="62" t="s">
        <v>167</v>
      </c>
      <c r="J421" s="62"/>
      <c r="K421" s="62" t="s">
        <v>605</v>
      </c>
      <c r="L421" s="62" t="str">
        <f>IFERROR(VLOOKUP(M421,[4]Referencias!$X$2:$Y$139,2,FALSE),"")</f>
        <v>Biocida</v>
      </c>
      <c r="M421" s="62" t="s">
        <v>68</v>
      </c>
      <c r="N421" s="62">
        <f>IFERROR(VLOOKUP(M421,[4]Referencias!$K$2:$L$138,2,FALSE),"")</f>
        <v>50600926</v>
      </c>
      <c r="O421" s="62">
        <f>IFERROR(VLOOKUP(I421,'[4]Control Producción'!$B$13:$L$408,4,FALSE),0)</f>
        <v>54.6</v>
      </c>
      <c r="P421" s="62">
        <f>IFERROR(VLOOKUP(I421,'[4]Control Producción'!$B$13:$L$408,5,FALSE),0)</f>
        <v>0.81399999999999995</v>
      </c>
      <c r="Q421" s="62">
        <f>IFERROR(VLOOKUP(I421,'[4]Control Producción'!$B$13:$L$408,7,FALSE),0)</f>
        <v>53.786000000000001</v>
      </c>
      <c r="R421" s="62">
        <f>IFERROR(VLOOKUP(I421,'[4]Control Producción'!$B$13:$L$408,8,FALSE),0)</f>
        <v>100</v>
      </c>
      <c r="S421" s="62">
        <f t="shared" si="94"/>
        <v>20.170000000000002</v>
      </c>
      <c r="T421" s="62">
        <v>25</v>
      </c>
      <c r="U421" s="62" t="s">
        <v>815</v>
      </c>
      <c r="V421" s="62" t="s">
        <v>821</v>
      </c>
      <c r="W421" s="62">
        <f t="shared" si="95"/>
        <v>2</v>
      </c>
      <c r="X421" s="62">
        <f>+_xlfn.IFS(BC421="p",0,AL421="Continua",'CM 4600011377 (Producto)'!$H$13,AL421="Batch",VLOOKUP(BD421,'BATCH Total'!$K$2:$M$600,3,FALSE))</f>
        <v>2</v>
      </c>
      <c r="Y421" s="62">
        <f t="shared" si="96"/>
        <v>40.340000000000003</v>
      </c>
      <c r="Z421" s="64">
        <f>+IFERROR(IF(BC421="P",0,IF(V421="continua",VLOOKUP(BD421,'KPI Aplicaciones'!$A$9:$H$177,6,FALSE),S421*X421)),0)</f>
        <v>40.340000000000003</v>
      </c>
      <c r="AA421" s="64">
        <f t="shared" si="93"/>
        <v>40.340000000000003</v>
      </c>
      <c r="AB421" s="65">
        <v>42742</v>
      </c>
      <c r="AC421" s="62" t="s">
        <v>608</v>
      </c>
      <c r="AD421" s="65">
        <v>44624</v>
      </c>
      <c r="AE421" s="62" t="s">
        <v>762</v>
      </c>
      <c r="AF421" s="62" t="s">
        <v>609</v>
      </c>
      <c r="AG421" s="62"/>
      <c r="AH421" s="62"/>
      <c r="AI421" s="62"/>
      <c r="AJ421" s="62"/>
      <c r="AK421" s="62" t="str">
        <f>IFERROR(VLOOKUP(I421,'[4]Control Producción'!$B$13:$K$406,10,FALSE),"")</f>
        <v>Cavidad Progresiva</v>
      </c>
      <c r="AL421" s="62" t="str">
        <f t="shared" si="104"/>
        <v>Batch</v>
      </c>
      <c r="AM421" s="62" t="s">
        <v>818</v>
      </c>
      <c r="AN421" s="62" t="s">
        <v>817</v>
      </c>
      <c r="AO421" s="62">
        <f>_xlfn.IFS(L421="Inhibidor de corrosión",T421*Q421/1000,L421="Inhibidor de incrustaciones",T421*Q421/1000,L421="Biocida",T421*Q421/1000,L421="Inhibidor de corrosión/incrustaciones",T421*Q421/1000,L421="Inhibidor de parafinas y asfaltenos",T421*P421/1000,L421="Inhibidor de parafinas",T421*P421/1000,L421="Inhibidor de asfaltenos",T421*P421/1000,L421="Reductor de fricción",T421*P421/1000,L421="Encapsulado",0,L421="Inhibidor de hidratos",VLOOKUP(I421,[4]Intermedia!$B$485:$E$502,4,FALSE),L421="Secuestrante de sulfhídrico",VLOOKUP(I421,[4]Intermedia!$B$485:$E$502,4,FALSE))</f>
        <v>1.3446500000000001</v>
      </c>
      <c r="AP421" s="62">
        <f t="shared" si="97"/>
        <v>20.170000000000002</v>
      </c>
      <c r="AQ421" s="62">
        <f t="shared" si="98"/>
        <v>20.170000000000002</v>
      </c>
      <c r="AR421" s="62">
        <f t="shared" si="99"/>
        <v>20.170000000000002</v>
      </c>
      <c r="AS421" s="66">
        <v>1</v>
      </c>
      <c r="AT421" s="62" cm="1">
        <f t="array" ref="AT421">IFERROR(ROUND(IF(AL421="Continua",AO421*_xlfn.IFS(AS421=100%,1,AS421=20%,5,AS421=50%,2),IF(AL421="Batch",IF(AM421="M",30,IF(AM421="Q",15,7))*AO421)),0),"")</f>
        <v>20</v>
      </c>
      <c r="AU421" s="62">
        <f t="shared" si="100"/>
        <v>20</v>
      </c>
      <c r="AV421" s="62">
        <f t="shared" si="101"/>
        <v>20</v>
      </c>
      <c r="AW421" s="62" t="s">
        <v>819</v>
      </c>
      <c r="AX421" s="62"/>
      <c r="AY421" s="67">
        <f ca="1">IFERROR(TODAY()-VLOOKUP(H421,[4]IDEF!$A$6:$H$1602,8,FALSE),"S/D")</f>
        <v>2543</v>
      </c>
      <c r="AZ421" s="62" t="str">
        <f>IFERROR(VLOOKUP(H421,'[4]Control Producción'!$B$13:$L$406,11,FALSE),"S/C")</f>
        <v>A</v>
      </c>
      <c r="BA421" s="62" t="str">
        <f t="shared" si="102"/>
        <v>SP- 09</v>
      </c>
      <c r="BB421" s="62" t="str">
        <f>IFERROR(VLOOKUP(I421,[4]Referencias!$A$2:$Z$800,26,FALSE),"")</f>
        <v>Señal Picada</v>
      </c>
      <c r="BC421" s="62"/>
      <c r="BD421" s="125" t="str">
        <f t="shared" si="90"/>
        <v>SP-333[00]aBX960</v>
      </c>
    </row>
    <row r="422" spans="1:56" ht="15" customHeight="1" x14ac:dyDescent="0.25">
      <c r="A422" s="62" t="s">
        <v>601</v>
      </c>
      <c r="B422" s="63">
        <v>45261</v>
      </c>
      <c r="C422" s="62" t="s">
        <v>602</v>
      </c>
      <c r="D422" s="62" t="s">
        <v>603</v>
      </c>
      <c r="E422" s="62" t="str">
        <f>IFERROR(VLOOKUP(H422,[4]Referencias!$A$2:$F$671,6,FALSE),"")</f>
        <v>SP- 09</v>
      </c>
      <c r="F422" s="62">
        <f>IFERROR(VLOOKUP(I422,[4]Referencias!$A$2:$T$800,20,FALSE),"")</f>
        <v>222052</v>
      </c>
      <c r="G422" s="62" t="s">
        <v>604</v>
      </c>
      <c r="H422" s="62" t="s">
        <v>231</v>
      </c>
      <c r="I422" s="62" t="s">
        <v>231</v>
      </c>
      <c r="J422" s="62"/>
      <c r="K422" s="62" t="s">
        <v>605</v>
      </c>
      <c r="L422" s="62" t="str">
        <f>IFERROR(VLOOKUP(M422,[4]Referencias!$X$2:$Y$139,2,FALSE),"")</f>
        <v>Inhibidor de corrosión</v>
      </c>
      <c r="M422" s="62" t="s">
        <v>59</v>
      </c>
      <c r="N422" s="62">
        <f>IFERROR(VLOOKUP(M422,[4]Referencias!$K$2:$L$138,2,FALSE),"")</f>
        <v>1000232729</v>
      </c>
      <c r="O422" s="62">
        <f>IFERROR(VLOOKUP(I422,'[4]Control Producción'!$B$13:$L$408,4,FALSE),0)</f>
        <v>44.8</v>
      </c>
      <c r="P422" s="62">
        <f>IFERROR(VLOOKUP(I422,'[4]Control Producción'!$B$13:$L$408,5,FALSE),0)</f>
        <v>0.67200000000000004</v>
      </c>
      <c r="Q422" s="62">
        <f>IFERROR(VLOOKUP(I422,'[4]Control Producción'!$B$13:$L$408,7,FALSE),0)</f>
        <v>44.128</v>
      </c>
      <c r="R422" s="62">
        <f>IFERROR(VLOOKUP(I422,'[4]Control Producción'!$B$13:$L$408,8,FALSE),0)</f>
        <v>50</v>
      </c>
      <c r="S422" s="62">
        <f t="shared" si="94"/>
        <v>26.48</v>
      </c>
      <c r="T422" s="62">
        <v>40</v>
      </c>
      <c r="U422" s="62" t="s">
        <v>815</v>
      </c>
      <c r="V422" s="62" t="s">
        <v>821</v>
      </c>
      <c r="W422" s="62">
        <f t="shared" si="95"/>
        <v>2</v>
      </c>
      <c r="X422" s="62">
        <f>+_xlfn.IFS(BC422="p",0,AL422="Continua",'CM 4600011377 (Producto)'!$H$13,AL422="Batch",VLOOKUP(BD422,'BATCH Total'!$K$2:$M$600,3,FALSE))</f>
        <v>2</v>
      </c>
      <c r="Y422" s="62">
        <f t="shared" si="96"/>
        <v>52.96</v>
      </c>
      <c r="Z422" s="64">
        <f>+IFERROR(IF(BC422="P",0,IF(V422="continua",VLOOKUP(BD422,'KPI Aplicaciones'!$A$9:$H$177,6,FALSE),S422*X422)),0)</f>
        <v>52.96</v>
      </c>
      <c r="AA422" s="64">
        <f t="shared" si="93"/>
        <v>52.96</v>
      </c>
      <c r="AB422" s="65">
        <v>42198</v>
      </c>
      <c r="AC422" s="62" t="s">
        <v>608</v>
      </c>
      <c r="AD422" s="65">
        <v>44405</v>
      </c>
      <c r="AE422" s="62" t="s">
        <v>916</v>
      </c>
      <c r="AF422" s="62"/>
      <c r="AG422" s="62"/>
      <c r="AH422" s="62"/>
      <c r="AI422" s="62"/>
      <c r="AJ422" s="62"/>
      <c r="AK422" s="62" t="str">
        <f>IFERROR(VLOOKUP(I422,'[4]Control Producción'!$B$13:$K$406,10,FALSE),"")</f>
        <v>Bombeo Mecánico</v>
      </c>
      <c r="AL422" s="62" t="str">
        <f t="shared" si="104"/>
        <v>Batch</v>
      </c>
      <c r="AM422" s="62" t="s">
        <v>818</v>
      </c>
      <c r="AN422" s="62" t="s">
        <v>817</v>
      </c>
      <c r="AO422" s="62">
        <f>_xlfn.IFS(L422="Inhibidor de corrosión",T422*Q422/1000,L422="Inhibidor de incrustaciones",T422*Q422/1000,L422="Biocida",T422*Q422/1000,L422="Inhibidor de corrosión/incrustaciones",T422*Q422/1000,L422="Inhibidor de parafinas y asfaltenos",T422*P422/1000,L422="Inhibidor de parafinas",T422*P422/1000,L422="Inhibidor de asfaltenos",T422*P422/1000,L422="Reductor de fricción",T422*P422/1000,L422="Encapsulado",0,L422="Inhibidor de hidratos",VLOOKUP(I422,[4]Intermedia!$B$485:$E$502,4,FALSE),L422="Secuestrante de sulfhídrico",VLOOKUP(I422,[4]Intermedia!$B$485:$E$502,4,FALSE))</f>
        <v>1.7651199999999998</v>
      </c>
      <c r="AP422" s="62">
        <f t="shared" si="97"/>
        <v>26.48</v>
      </c>
      <c r="AQ422" s="62">
        <f t="shared" si="98"/>
        <v>26.48</v>
      </c>
      <c r="AR422" s="62">
        <f t="shared" si="99"/>
        <v>26.48</v>
      </c>
      <c r="AS422" s="66">
        <v>1</v>
      </c>
      <c r="AT422" s="62" cm="1">
        <f t="array" ref="AT422">IFERROR(ROUND(IF(AL422="Continua",AO422*_xlfn.IFS(AS422=100%,1,AS422=20%,5,AS422=50%,2),IF(AL422="Batch",IF(AM422="M",30,IF(AM422="Q",15,7))*AO422)),0),"")</f>
        <v>26</v>
      </c>
      <c r="AU422" s="62">
        <f t="shared" si="100"/>
        <v>26</v>
      </c>
      <c r="AV422" s="62">
        <f t="shared" si="101"/>
        <v>26</v>
      </c>
      <c r="AW422" s="62" t="s">
        <v>819</v>
      </c>
      <c r="AX422" s="62"/>
      <c r="AY422" s="67">
        <f ca="1">IFERROR(TODAY()-VLOOKUP(H422,[4]IDEF!$A$6:$H$1602,8,FALSE),"S/D")</f>
        <v>1889</v>
      </c>
      <c r="AZ422" s="62" t="str">
        <f>IFERROR(VLOOKUP(H422,'[4]Control Producción'!$B$13:$L$406,11,FALSE),"S/C")</f>
        <v>C</v>
      </c>
      <c r="BA422" s="62" t="str">
        <f t="shared" si="102"/>
        <v>SP- 09</v>
      </c>
      <c r="BB422" s="62" t="str">
        <f>IFERROR(VLOOKUP(I422,[4]Referencias!$A$2:$Z$800,26,FALSE),"")</f>
        <v>Señal Picada</v>
      </c>
      <c r="BC422" s="62"/>
      <c r="BD422" s="125" t="str">
        <f t="shared" si="90"/>
        <v>SP-334[00]aCY51W</v>
      </c>
    </row>
    <row r="423" spans="1:56" ht="15" customHeight="1" x14ac:dyDescent="0.25">
      <c r="A423" s="62" t="s">
        <v>601</v>
      </c>
      <c r="B423" s="63">
        <v>45261</v>
      </c>
      <c r="C423" s="62" t="s">
        <v>602</v>
      </c>
      <c r="D423" s="62" t="s">
        <v>603</v>
      </c>
      <c r="E423" s="62" t="str">
        <f>IFERROR(VLOOKUP(H423,[4]Referencias!$A$2:$F$671,6,FALSE),"")</f>
        <v>SP- 09</v>
      </c>
      <c r="F423" s="62">
        <f>IFERROR(VLOOKUP(I423,[4]Referencias!$A$2:$T$800,20,FALSE),"")</f>
        <v>222052</v>
      </c>
      <c r="G423" s="62" t="s">
        <v>604</v>
      </c>
      <c r="H423" s="62" t="s">
        <v>177</v>
      </c>
      <c r="I423" s="62" t="s">
        <v>177</v>
      </c>
      <c r="J423" s="62"/>
      <c r="K423" s="62" t="s">
        <v>605</v>
      </c>
      <c r="L423" s="62" t="str">
        <f>IFERROR(VLOOKUP(M423,[4]Referencias!$X$2:$Y$139,2,FALSE),"")</f>
        <v>Inhibidor de corrosión</v>
      </c>
      <c r="M423" s="62" t="s">
        <v>59</v>
      </c>
      <c r="N423" s="62">
        <f>IFERROR(VLOOKUP(M423,[4]Referencias!$K$2:$L$138,2,FALSE),"")</f>
        <v>1000232729</v>
      </c>
      <c r="O423" s="62">
        <f>IFERROR(VLOOKUP(I423,'[4]Control Producción'!$B$13:$L$408,4,FALSE),0)</f>
        <v>34.299999999999997</v>
      </c>
      <c r="P423" s="62">
        <f>IFERROR(VLOOKUP(I423,'[4]Control Producción'!$B$13:$L$408,5,FALSE),0)</f>
        <v>6.86</v>
      </c>
      <c r="Q423" s="62">
        <f>IFERROR(VLOOKUP(I423,'[4]Control Producción'!$B$13:$L$408,7,FALSE),0)</f>
        <v>27.44</v>
      </c>
      <c r="R423" s="62">
        <f>IFERROR(VLOOKUP(I423,'[4]Control Producción'!$B$13:$L$408,8,FALSE),0)</f>
        <v>100</v>
      </c>
      <c r="S423" s="62">
        <f t="shared" si="94"/>
        <v>20</v>
      </c>
      <c r="T423" s="62">
        <v>100</v>
      </c>
      <c r="U423" s="62" t="s">
        <v>815</v>
      </c>
      <c r="V423" s="62" t="s">
        <v>821</v>
      </c>
      <c r="W423" s="62">
        <f t="shared" si="95"/>
        <v>4</v>
      </c>
      <c r="X423" s="62">
        <f>+_xlfn.IFS(BC423="p",0,AL423="Continua",'CM 4600011377 (Producto)'!$H$13,AL423="Batch",VLOOKUP(BD423,'BATCH Total'!$K$2:$M$600,3,FALSE))</f>
        <v>4</v>
      </c>
      <c r="Y423" s="62">
        <f t="shared" si="96"/>
        <v>80</v>
      </c>
      <c r="Z423" s="64">
        <f>+IFERROR(IF(BC423="P",0,IF(V423="continua",VLOOKUP(BD423,'KPI Aplicaciones'!$A$9:$H$177,6,FALSE),S423*X423)),0)</f>
        <v>80</v>
      </c>
      <c r="AA423" s="64">
        <f t="shared" si="93"/>
        <v>80</v>
      </c>
      <c r="AB423" s="65">
        <v>41388</v>
      </c>
      <c r="AC423" s="62" t="s">
        <v>608</v>
      </c>
      <c r="AD423" s="65">
        <v>44012</v>
      </c>
      <c r="AE423" s="62" t="s">
        <v>613</v>
      </c>
      <c r="AF423" s="62" t="s">
        <v>609</v>
      </c>
      <c r="AG423" s="62"/>
      <c r="AH423" s="62"/>
      <c r="AI423" s="62"/>
      <c r="AJ423" s="62"/>
      <c r="AK423" s="62" t="str">
        <f>IFERROR(VLOOKUP(I423,'[4]Control Producción'!$B$13:$K$406,10,FALSE),"")</f>
        <v>Bombeo Mecánico</v>
      </c>
      <c r="AL423" s="62" t="str">
        <f t="shared" si="104"/>
        <v>Batch</v>
      </c>
      <c r="AM423" s="62" t="s">
        <v>839</v>
      </c>
      <c r="AN423" s="62" t="s">
        <v>817</v>
      </c>
      <c r="AO423" s="62">
        <f>_xlfn.IFS(L423="Inhibidor de corrosión",T423*Q423/1000,L423="Inhibidor de incrustaciones",T423*Q423/1000,L423="Biocida",T423*Q423/1000,L423="Inhibidor de corrosión/incrustaciones",T423*Q423/1000,L423="Inhibidor de parafinas y asfaltenos",T423*P423/1000,L423="Inhibidor de parafinas",T423*P423/1000,L423="Inhibidor de asfaltenos",T423*P423/1000,L423="Reductor de fricción",T423*P423/1000,L423="Encapsulado",0,L423="Inhibidor de hidratos",VLOOKUP(I423,[4]Intermedia!$B$485:$E$502,4,FALSE),L423="Secuestrante de sulfhídrico",VLOOKUP(I423,[4]Intermedia!$B$485:$E$502,4,FALSE))</f>
        <v>2.7440000000000002</v>
      </c>
      <c r="AP423" s="62">
        <f t="shared" si="97"/>
        <v>19.21</v>
      </c>
      <c r="AQ423" s="62">
        <f t="shared" si="98"/>
        <v>20</v>
      </c>
      <c r="AR423" s="62">
        <f t="shared" si="99"/>
        <v>20</v>
      </c>
      <c r="AS423" s="66">
        <v>1</v>
      </c>
      <c r="AT423" s="62" cm="1">
        <f t="array" ref="AT423">IFERROR(ROUND(IF(AL423="Continua",AO423*_xlfn.IFS(AS423=100%,1,AS423=20%,5,AS423=50%,2),IF(AL423="Batch",IF(AM423="M",30,IF(AM423="Q",15,7))*AO423)),0),"")</f>
        <v>19</v>
      </c>
      <c r="AU423" s="62">
        <f t="shared" si="100"/>
        <v>20</v>
      </c>
      <c r="AV423" s="62">
        <f t="shared" si="101"/>
        <v>20</v>
      </c>
      <c r="AW423" s="62" t="s">
        <v>819</v>
      </c>
      <c r="AX423" s="62"/>
      <c r="AY423" s="67" t="str">
        <f ca="1">IFERROR(TODAY()-VLOOKUP(H423,[4]IDEF!$A$6:$H$1602,8,FALSE),"S/D")</f>
        <v>S/D</v>
      </c>
      <c r="AZ423" s="62" t="str">
        <f>IFERROR(VLOOKUP(H423,'[4]Control Producción'!$B$13:$L$406,11,FALSE),"S/C")</f>
        <v>A</v>
      </c>
      <c r="BA423" s="62" t="str">
        <f t="shared" si="102"/>
        <v>SP- 09</v>
      </c>
      <c r="BB423" s="62" t="str">
        <f>IFERROR(VLOOKUP(I423,[4]Referencias!$A$2:$Z$800,26,FALSE),"")</f>
        <v>Señal Picada</v>
      </c>
      <c r="BC423" s="62"/>
      <c r="BD423" s="125" t="str">
        <f t="shared" si="90"/>
        <v>SP-426aCY51W</v>
      </c>
    </row>
    <row r="424" spans="1:56" ht="15" customHeight="1" x14ac:dyDescent="0.25">
      <c r="A424" s="62" t="s">
        <v>601</v>
      </c>
      <c r="B424" s="63">
        <v>45261</v>
      </c>
      <c r="C424" s="62" t="s">
        <v>602</v>
      </c>
      <c r="D424" s="62" t="s">
        <v>603</v>
      </c>
      <c r="E424" s="62" t="str">
        <f>IFERROR(VLOOKUP(H424,[4]Referencias!$A$2:$F$671,6,FALSE),"")</f>
        <v>SP- 09</v>
      </c>
      <c r="F424" s="62">
        <f>IFERROR(VLOOKUP(I424,[4]Referencias!$A$2:$T$800,20,FALSE),"")</f>
        <v>222052</v>
      </c>
      <c r="G424" s="62" t="s">
        <v>604</v>
      </c>
      <c r="H424" s="62" t="s">
        <v>178</v>
      </c>
      <c r="I424" s="62" t="s">
        <v>178</v>
      </c>
      <c r="J424" s="62"/>
      <c r="K424" s="62" t="s">
        <v>605</v>
      </c>
      <c r="L424" s="62" t="str">
        <f>IFERROR(VLOOKUP(M424,[4]Referencias!$X$2:$Y$139,2,FALSE),"")</f>
        <v>Inhibidor de corrosión</v>
      </c>
      <c r="M424" s="62" t="s">
        <v>59</v>
      </c>
      <c r="N424" s="62">
        <f>IFERROR(VLOOKUP(M424,[4]Referencias!$K$2:$L$138,2,FALSE),"")</f>
        <v>1000232729</v>
      </c>
      <c r="O424" s="62">
        <f>IFERROR(VLOOKUP(I424,'[4]Control Producción'!$B$13:$L$408,4,FALSE),0)</f>
        <v>19.93</v>
      </c>
      <c r="P424" s="62">
        <f>IFERROR(VLOOKUP(I424,'[4]Control Producción'!$B$13:$L$408,5,FALSE),0)</f>
        <v>2.8980000000000001</v>
      </c>
      <c r="Q424" s="62">
        <f>IFERROR(VLOOKUP(I424,'[4]Control Producción'!$B$13:$L$408,7,FALSE),0)</f>
        <v>17.032</v>
      </c>
      <c r="R424" s="62">
        <f>IFERROR(VLOOKUP(I424,'[4]Control Producción'!$B$13:$L$408,8,FALSE),0)</f>
        <v>150</v>
      </c>
      <c r="S424" s="62">
        <f t="shared" si="94"/>
        <v>38.32</v>
      </c>
      <c r="T424" s="62">
        <v>150</v>
      </c>
      <c r="U424" s="62" t="s">
        <v>815</v>
      </c>
      <c r="V424" s="62" t="s">
        <v>821</v>
      </c>
      <c r="W424" s="62">
        <f t="shared" si="95"/>
        <v>2</v>
      </c>
      <c r="X424" s="62">
        <f>+_xlfn.IFS(BC424="p",0,AL424="Continua",'CM 4600011377 (Producto)'!$H$13,AL424="Batch",VLOOKUP(BD424,'BATCH Total'!$K$2:$M$600,3,FALSE))</f>
        <v>2</v>
      </c>
      <c r="Y424" s="62">
        <f t="shared" si="96"/>
        <v>76.64</v>
      </c>
      <c r="Z424" s="64">
        <f>+IFERROR(IF(BC424="P",0,IF(V424="continua",VLOOKUP(BD424,'KPI Aplicaciones'!$A$9:$H$177,6,FALSE),S424*X424)),0)</f>
        <v>76.64</v>
      </c>
      <c r="AA424" s="64">
        <f t="shared" si="93"/>
        <v>76.64</v>
      </c>
      <c r="AB424" s="65">
        <v>42547</v>
      </c>
      <c r="AC424" s="62" t="s">
        <v>608</v>
      </c>
      <c r="AD424" s="65">
        <v>43791</v>
      </c>
      <c r="AE424" s="62" t="s">
        <v>659</v>
      </c>
      <c r="AF424" s="62" t="s">
        <v>609</v>
      </c>
      <c r="AG424" s="62"/>
      <c r="AH424" s="62"/>
      <c r="AI424" s="62"/>
      <c r="AJ424" s="62"/>
      <c r="AK424" s="62" t="str">
        <f>IFERROR(VLOOKUP(I424,'[4]Control Producción'!$B$13:$K$406,10,FALSE),"")</f>
        <v>Cavidad Progresiva</v>
      </c>
      <c r="AL424" s="62" t="str">
        <f t="shared" si="104"/>
        <v>Batch</v>
      </c>
      <c r="AM424" s="62" t="s">
        <v>818</v>
      </c>
      <c r="AN424" s="62" t="s">
        <v>817</v>
      </c>
      <c r="AO424" s="62">
        <f>_xlfn.IFS(L424="Inhibidor de corrosión",T424*Q424/1000,L424="Inhibidor de incrustaciones",T424*Q424/1000,L424="Biocida",T424*Q424/1000,L424="Inhibidor de corrosión/incrustaciones",T424*Q424/1000,L424="Inhibidor de parafinas y asfaltenos",T424*P424/1000,L424="Inhibidor de parafinas",T424*P424/1000,L424="Inhibidor de asfaltenos",T424*P424/1000,L424="Reductor de fricción",T424*P424/1000,L424="Encapsulado",0,L424="Inhibidor de hidratos",VLOOKUP(I424,[4]Intermedia!$B$485:$E$502,4,FALSE),L424="Secuestrante de sulfhídrico",VLOOKUP(I424,[4]Intermedia!$B$485:$E$502,4,FALSE))</f>
        <v>2.5548000000000002</v>
      </c>
      <c r="AP424" s="62">
        <f t="shared" si="97"/>
        <v>38.32</v>
      </c>
      <c r="AQ424" s="62">
        <f t="shared" si="98"/>
        <v>38.32</v>
      </c>
      <c r="AR424" s="62">
        <f t="shared" si="99"/>
        <v>38.32</v>
      </c>
      <c r="AS424" s="66">
        <v>1</v>
      </c>
      <c r="AT424" s="62" cm="1">
        <f t="array" ref="AT424">IFERROR(ROUND(IF(AL424="Continua",AO424*_xlfn.IFS(AS424=100%,1,AS424=20%,5,AS424=50%,2),IF(AL424="Batch",IF(AM424="M",30,IF(AM424="Q",15,7))*AO424)),0),"")</f>
        <v>38</v>
      </c>
      <c r="AU424" s="62">
        <f t="shared" si="100"/>
        <v>38</v>
      </c>
      <c r="AV424" s="62">
        <f t="shared" si="101"/>
        <v>38</v>
      </c>
      <c r="AW424" s="62" t="s">
        <v>819</v>
      </c>
      <c r="AX424" s="62"/>
      <c r="AY424" s="67">
        <f ca="1">IFERROR(TODAY()-VLOOKUP(H424,[4]IDEF!$A$6:$H$1602,8,FALSE),"S/D")</f>
        <v>2982</v>
      </c>
      <c r="AZ424" s="62" t="str">
        <f>IFERROR(VLOOKUP(H424,'[4]Control Producción'!$B$13:$L$406,11,FALSE),"S/C")</f>
        <v>A</v>
      </c>
      <c r="BA424" s="62" t="str">
        <f t="shared" si="102"/>
        <v>SP- 09</v>
      </c>
      <c r="BB424" s="62" t="str">
        <f>IFERROR(VLOOKUP(I424,[4]Referencias!$A$2:$Z$800,26,FALSE),"")</f>
        <v>Señal Picada</v>
      </c>
      <c r="BC424" s="62"/>
      <c r="BD424" s="125" t="str">
        <f t="shared" si="90"/>
        <v>SP-428aCY51W</v>
      </c>
    </row>
    <row r="425" spans="1:56" x14ac:dyDescent="0.25">
      <c r="A425" s="62" t="s">
        <v>601</v>
      </c>
      <c r="B425" s="63">
        <v>45261</v>
      </c>
      <c r="C425" s="62" t="s">
        <v>602</v>
      </c>
      <c r="D425" s="62" t="s">
        <v>603</v>
      </c>
      <c r="E425" s="62" t="str">
        <f>IFERROR(VLOOKUP(H425,[4]Referencias!$A$2:$F$671,6,FALSE),"")</f>
        <v>SP- 09</v>
      </c>
      <c r="F425" s="62">
        <f>IFERROR(VLOOKUP(I425,[4]Referencias!$A$2:$T$800,20,FALSE),"")</f>
        <v>222052</v>
      </c>
      <c r="G425" s="62" t="s">
        <v>604</v>
      </c>
      <c r="H425" s="62" t="s">
        <v>179</v>
      </c>
      <c r="I425" s="62" t="s">
        <v>179</v>
      </c>
      <c r="J425" s="62"/>
      <c r="K425" s="62" t="s">
        <v>605</v>
      </c>
      <c r="L425" s="62" t="str">
        <f>IFERROR(VLOOKUP(M425,[4]Referencias!$X$2:$Y$139,2,FALSE),"")</f>
        <v>Inhibidor de corrosión</v>
      </c>
      <c r="M425" s="62" t="s">
        <v>59</v>
      </c>
      <c r="N425" s="62">
        <f>IFERROR(VLOOKUP(M425,[4]Referencias!$K$2:$L$138,2,FALSE),"")</f>
        <v>1000232729</v>
      </c>
      <c r="O425" s="62">
        <f>IFERROR(VLOOKUP(I425,'[4]Control Producción'!$B$13:$L$408,4,FALSE),0)</f>
        <v>59.3</v>
      </c>
      <c r="P425" s="62">
        <f>IFERROR(VLOOKUP(I425,'[4]Control Producción'!$B$13:$L$408,5,FALSE),0)</f>
        <v>2.4140000000000001</v>
      </c>
      <c r="Q425" s="62">
        <f>IFERROR(VLOOKUP(I425,'[4]Control Producción'!$B$13:$L$408,7,FALSE),0)</f>
        <v>56.886000000000003</v>
      </c>
      <c r="R425" s="62">
        <f>IFERROR(VLOOKUP(I425,'[4]Control Producción'!$B$13:$L$408,8,FALSE),0)</f>
        <v>10</v>
      </c>
      <c r="S425" s="62">
        <f t="shared" si="94"/>
        <v>20</v>
      </c>
      <c r="T425" s="62">
        <v>30</v>
      </c>
      <c r="U425" s="62" t="s">
        <v>815</v>
      </c>
      <c r="V425" s="62" t="s">
        <v>821</v>
      </c>
      <c r="W425" s="62">
        <f t="shared" si="95"/>
        <v>4</v>
      </c>
      <c r="X425" s="62">
        <f>+_xlfn.IFS(BC425="p",0,AL425="Continua",'CM 4600011377 (Producto)'!$H$13,AL425="Batch",VLOOKUP(BD425,'BATCH Total'!$K$2:$M$600,3,FALSE))</f>
        <v>4</v>
      </c>
      <c r="Y425" s="62">
        <f t="shared" si="96"/>
        <v>80</v>
      </c>
      <c r="Z425" s="64">
        <f>+IFERROR(IF(BC425="P",0,IF(V425="continua",VLOOKUP(BD425,'KPI Aplicaciones'!$A$9:$H$177,6,FALSE),S425*X425)),0)</f>
        <v>80</v>
      </c>
      <c r="AA425" s="64">
        <f t="shared" si="93"/>
        <v>80</v>
      </c>
      <c r="AB425" s="65">
        <v>41513</v>
      </c>
      <c r="AC425" s="62" t="s">
        <v>608</v>
      </c>
      <c r="AD425" s="65">
        <v>44446</v>
      </c>
      <c r="AE425" s="62" t="s">
        <v>917</v>
      </c>
      <c r="AF425" s="62" t="s">
        <v>609</v>
      </c>
      <c r="AG425" s="62"/>
      <c r="AH425" s="62"/>
      <c r="AI425" s="62"/>
      <c r="AJ425" s="62"/>
      <c r="AK425" s="62" t="str">
        <f>IFERROR(VLOOKUP(I425,'[4]Control Producción'!$B$13:$K$406,10,FALSE),"")</f>
        <v>Cavidad Progresiva</v>
      </c>
      <c r="AL425" s="62" t="str">
        <f t="shared" si="104"/>
        <v>Batch</v>
      </c>
      <c r="AM425" s="62" t="s">
        <v>839</v>
      </c>
      <c r="AN425" s="62" t="s">
        <v>829</v>
      </c>
      <c r="AO425" s="62">
        <f>_xlfn.IFS(L425="Inhibidor de corrosión",T425*Q425/1000,L425="Inhibidor de incrustaciones",T425*Q425/1000,L425="Biocida",T425*Q425/1000,L425="Inhibidor de corrosión/incrustaciones",T425*Q425/1000,L425="Inhibidor de parafinas y asfaltenos",T425*P425/1000,L425="Inhibidor de parafinas",T425*P425/1000,L425="Inhibidor de asfaltenos",T425*P425/1000,L425="Reductor de fricción",T425*P425/1000,L425="Encapsulado",0,L425="Inhibidor de hidratos",VLOOKUP(I425,[4]Intermedia!$B$485:$E$502,4,FALSE),L425="Secuestrante de sulfhídrico",VLOOKUP(I425,[4]Intermedia!$B$485:$E$502,4,FALSE))</f>
        <v>1.7065800000000002</v>
      </c>
      <c r="AP425" s="62">
        <f t="shared" si="97"/>
        <v>11.95</v>
      </c>
      <c r="AQ425" s="62">
        <f t="shared" si="98"/>
        <v>20</v>
      </c>
      <c r="AR425" s="62">
        <f t="shared" si="99"/>
        <v>20</v>
      </c>
      <c r="AS425" s="66">
        <v>1</v>
      </c>
      <c r="AT425" s="62" cm="1">
        <f t="array" ref="AT425">IFERROR(ROUND(IF(AL425="Continua",AO425*_xlfn.IFS(AS425=100%,1,AS425=20%,5,AS425=50%,2),IF(AL425="Batch",IF(AM425="M",30,IF(AM425="Q",15,7))*AO425)),0),"")</f>
        <v>12</v>
      </c>
      <c r="AU425" s="62">
        <f t="shared" si="100"/>
        <v>20</v>
      </c>
      <c r="AV425" s="62">
        <f t="shared" si="101"/>
        <v>20</v>
      </c>
      <c r="AW425" s="62" t="s">
        <v>819</v>
      </c>
      <c r="AX425" s="62"/>
      <c r="AY425" s="67">
        <f ca="1">IFERROR(TODAY()-VLOOKUP(H425,[4]IDEF!$A$6:$H$1602,8,FALSE),"S/D")</f>
        <v>1991</v>
      </c>
      <c r="AZ425" s="62" t="str">
        <f>IFERROR(VLOOKUP(H425,'[4]Control Producción'!$B$13:$L$406,11,FALSE),"S/C")</f>
        <v>B</v>
      </c>
      <c r="BA425" s="62" t="str">
        <f t="shared" si="102"/>
        <v>SP- 09</v>
      </c>
      <c r="BB425" s="62" t="str">
        <f>IFERROR(VLOOKUP(I425,[4]Referencias!$A$2:$Z$800,26,FALSE),"")</f>
        <v>Señal Picada</v>
      </c>
      <c r="BC425" s="62"/>
      <c r="BD425" s="125" t="str">
        <f t="shared" si="90"/>
        <v>SP-429aCY51W</v>
      </c>
    </row>
    <row r="426" spans="1:56" x14ac:dyDescent="0.25">
      <c r="A426" s="62" t="s">
        <v>601</v>
      </c>
      <c r="B426" s="63">
        <v>45261</v>
      </c>
      <c r="C426" s="62" t="s">
        <v>602</v>
      </c>
      <c r="D426" s="62" t="s">
        <v>603</v>
      </c>
      <c r="E426" s="62" t="str">
        <f>IFERROR(VLOOKUP(H426,[4]Referencias!$A$2:$F$671,6,FALSE),"")</f>
        <v>SP-10</v>
      </c>
      <c r="F426" s="62">
        <f>IFERROR(VLOOKUP(I426,[4]Referencias!$A$2:$T$800,20,FALSE),"")</f>
        <v>222052</v>
      </c>
      <c r="G426" s="62" t="s">
        <v>604</v>
      </c>
      <c r="H426" s="62" t="s">
        <v>173</v>
      </c>
      <c r="I426" s="62" t="s">
        <v>173</v>
      </c>
      <c r="J426" s="62"/>
      <c r="K426" s="62" t="s">
        <v>605</v>
      </c>
      <c r="L426" s="62" t="str">
        <f>IFERROR(VLOOKUP(M426,[4]Referencias!$X$2:$Y$139,2,FALSE),"")</f>
        <v>Biocida</v>
      </c>
      <c r="M426" s="62" t="s">
        <v>68</v>
      </c>
      <c r="N426" s="62">
        <f>IFERROR(VLOOKUP(M426,[4]Referencias!$K$2:$L$138,2,FALSE),"")</f>
        <v>50600926</v>
      </c>
      <c r="O426" s="62">
        <f>IFERROR(VLOOKUP(I426,'[4]Control Producción'!$B$13:$L$408,4,FALSE),0)</f>
        <v>10.6</v>
      </c>
      <c r="P426" s="62">
        <f>IFERROR(VLOOKUP(I426,'[4]Control Producción'!$B$13:$L$408,5,FALSE),0)</f>
        <v>1.6659999999999999</v>
      </c>
      <c r="Q426" s="62">
        <f>IFERROR(VLOOKUP(I426,'[4]Control Producción'!$B$13:$L$408,7,FALSE),0)</f>
        <v>8.9339999999999993</v>
      </c>
      <c r="R426" s="62">
        <f>IFERROR(VLOOKUP(I426,'[4]Control Producción'!$B$13:$L$408,8,FALSE),0)</f>
        <v>200</v>
      </c>
      <c r="S426" s="62">
        <f t="shared" si="94"/>
        <v>20</v>
      </c>
      <c r="T426" s="62">
        <v>130</v>
      </c>
      <c r="U426" s="62" t="s">
        <v>815</v>
      </c>
      <c r="V426" s="62" t="s">
        <v>821</v>
      </c>
      <c r="W426" s="62">
        <f t="shared" si="95"/>
        <v>2</v>
      </c>
      <c r="X426" s="62">
        <f>+_xlfn.IFS(BC426="p",0,AL426="Continua",'CM 4600011377 (Producto)'!$H$13,AL426="Batch",VLOOKUP(BD426,'BATCH Total'!$K$2:$M$600,3,FALSE))</f>
        <v>2</v>
      </c>
      <c r="Y426" s="62">
        <f t="shared" si="96"/>
        <v>40</v>
      </c>
      <c r="Z426" s="64">
        <f>+IFERROR(IF(BC426="P",0,IF(V426="continua",VLOOKUP(BD426,'KPI Aplicaciones'!$A$9:$H$177,6,FALSE),S426*X426)),0)</f>
        <v>40</v>
      </c>
      <c r="AA426" s="64">
        <f t="shared" si="93"/>
        <v>40</v>
      </c>
      <c r="AB426" s="65">
        <v>43118</v>
      </c>
      <c r="AC426" s="62" t="s">
        <v>608</v>
      </c>
      <c r="AD426" s="65">
        <v>44373</v>
      </c>
      <c r="AE426" s="62" t="s">
        <v>918</v>
      </c>
      <c r="AF426" s="62" t="s">
        <v>609</v>
      </c>
      <c r="AG426" s="62"/>
      <c r="AH426" s="62"/>
      <c r="AI426" s="62"/>
      <c r="AJ426" s="62"/>
      <c r="AK426" s="62" t="str">
        <f>IFERROR(VLOOKUP(I426,'[4]Control Producción'!$B$13:$K$406,10,FALSE),"")</f>
        <v>Bombeo Mecánico</v>
      </c>
      <c r="AL426" s="62" t="str">
        <f t="shared" si="104"/>
        <v>Batch</v>
      </c>
      <c r="AM426" s="62" t="s">
        <v>818</v>
      </c>
      <c r="AN426" s="62" t="s">
        <v>817</v>
      </c>
      <c r="AO426" s="62">
        <f>_xlfn.IFS(L426="Inhibidor de corrosión",T426*Q426/1000,L426="Inhibidor de incrustaciones",T426*Q426/1000,L426="Biocida",T426*Q426/1000,L426="Inhibidor de corrosión/incrustaciones",T426*Q426/1000,L426="Inhibidor de parafinas y asfaltenos",T426*P426/1000,L426="Inhibidor de parafinas",T426*P426/1000,L426="Inhibidor de asfaltenos",T426*P426/1000,L426="Reductor de fricción",T426*P426/1000,L426="Encapsulado",0,L426="Inhibidor de hidratos",VLOOKUP(I426,[4]Intermedia!$B$485:$E$502,4,FALSE),L426="Secuestrante de sulfhídrico",VLOOKUP(I426,[4]Intermedia!$B$485:$E$502,4,FALSE))</f>
        <v>1.1614199999999999</v>
      </c>
      <c r="AP426" s="62">
        <f t="shared" si="97"/>
        <v>17.420000000000002</v>
      </c>
      <c r="AQ426" s="62">
        <f t="shared" si="98"/>
        <v>20</v>
      </c>
      <c r="AR426" s="62">
        <f t="shared" si="99"/>
        <v>20</v>
      </c>
      <c r="AS426" s="66">
        <v>1</v>
      </c>
      <c r="AT426" s="62" cm="1">
        <f t="array" ref="AT426">IFERROR(ROUND(IF(AL426="Continua",AO426*_xlfn.IFS(AS426=100%,1,AS426=20%,5,AS426=50%,2),IF(AL426="Batch",IF(AM426="M",30,IF(AM426="Q",15,7))*AO426)),0),"")</f>
        <v>17</v>
      </c>
      <c r="AU426" s="62">
        <f t="shared" si="100"/>
        <v>20</v>
      </c>
      <c r="AV426" s="62">
        <f t="shared" si="101"/>
        <v>20</v>
      </c>
      <c r="AW426" s="62" t="s">
        <v>819</v>
      </c>
      <c r="AX426" s="62"/>
      <c r="AY426" s="67">
        <f ca="1">IFERROR(TODAY()-VLOOKUP(H426,[4]IDEF!$A$6:$H$1602,8,FALSE),"S/D")</f>
        <v>2171</v>
      </c>
      <c r="AZ426" s="62" t="str">
        <f>IFERROR(VLOOKUP(H426,'[4]Control Producción'!$B$13:$L$406,11,FALSE),"S/C")</f>
        <v>B</v>
      </c>
      <c r="BA426" s="62" t="str">
        <f t="shared" si="102"/>
        <v>SP-10</v>
      </c>
      <c r="BB426" s="62" t="str">
        <f>IFERROR(VLOOKUP(I426,[4]Referencias!$A$2:$Z$800,26,FALSE),"")</f>
        <v>Señal Picada</v>
      </c>
      <c r="BC426" s="62"/>
      <c r="BD426" s="125" t="str">
        <f t="shared" si="90"/>
        <v>SP-517[00]aBX960</v>
      </c>
    </row>
    <row r="427" spans="1:56" x14ac:dyDescent="0.25">
      <c r="A427" s="62" t="s">
        <v>601</v>
      </c>
      <c r="B427" s="63">
        <v>45261</v>
      </c>
      <c r="C427" s="62" t="s">
        <v>602</v>
      </c>
      <c r="D427" s="62" t="s">
        <v>603</v>
      </c>
      <c r="E427" s="62" t="str">
        <f>IFERROR(VLOOKUP(H427,[4]Referencias!$A$2:$F$671,6,FALSE),"")</f>
        <v>SP-10</v>
      </c>
      <c r="F427" s="62">
        <f>IFERROR(VLOOKUP(I427,[4]Referencias!$A$2:$T$800,20,FALSE),"")</f>
        <v>222052</v>
      </c>
      <c r="G427" s="62" t="s">
        <v>604</v>
      </c>
      <c r="H427" s="62" t="s">
        <v>173</v>
      </c>
      <c r="I427" s="62" t="s">
        <v>173</v>
      </c>
      <c r="J427" s="62"/>
      <c r="K427" s="62" t="s">
        <v>605</v>
      </c>
      <c r="L427" s="62" t="str">
        <f>IFERROR(VLOOKUP(M427,[4]Referencias!$X$2:$Y$139,2,FALSE),"")</f>
        <v>Inhibidor de corrosión</v>
      </c>
      <c r="M427" s="62" t="s">
        <v>59</v>
      </c>
      <c r="N427" s="62">
        <f>IFERROR(VLOOKUP(M427,[4]Referencias!$K$2:$L$138,2,FALSE),"")</f>
        <v>1000232729</v>
      </c>
      <c r="O427" s="62">
        <f>IFERROR(VLOOKUP(I427,'[4]Control Producción'!$B$13:$L$408,4,FALSE),0)</f>
        <v>10.6</v>
      </c>
      <c r="P427" s="62">
        <f>IFERROR(VLOOKUP(I427,'[4]Control Producción'!$B$13:$L$408,5,FALSE),0)</f>
        <v>1.6659999999999999</v>
      </c>
      <c r="Q427" s="62">
        <f>IFERROR(VLOOKUP(I427,'[4]Control Producción'!$B$13:$L$408,7,FALSE),0)</f>
        <v>8.9339999999999993</v>
      </c>
      <c r="R427" s="62">
        <f>IFERROR(VLOOKUP(I427,'[4]Control Producción'!$B$13:$L$408,8,FALSE),0)</f>
        <v>200</v>
      </c>
      <c r="S427" s="62">
        <f t="shared" si="94"/>
        <v>20</v>
      </c>
      <c r="T427" s="62">
        <v>130</v>
      </c>
      <c r="U427" s="62" t="s">
        <v>815</v>
      </c>
      <c r="V427" s="62" t="s">
        <v>821</v>
      </c>
      <c r="W427" s="62">
        <f t="shared" si="95"/>
        <v>2</v>
      </c>
      <c r="X427" s="62">
        <f>+_xlfn.IFS(BC427="p",0,AL427="Continua",'CM 4600011377 (Producto)'!$H$13,AL427="Batch",VLOOKUP(BD427,'BATCH Total'!$K$2:$M$600,3,FALSE))</f>
        <v>2</v>
      </c>
      <c r="Y427" s="62">
        <f t="shared" si="96"/>
        <v>40</v>
      </c>
      <c r="Z427" s="64">
        <f>+IFERROR(IF(BC427="P",0,IF(V427="continua",VLOOKUP(BD427,'KPI Aplicaciones'!$A$9:$H$177,6,FALSE),S427*X427)),0)</f>
        <v>40</v>
      </c>
      <c r="AA427" s="64">
        <f t="shared" si="93"/>
        <v>40</v>
      </c>
      <c r="AB427" s="65">
        <v>43118</v>
      </c>
      <c r="AC427" s="62" t="s">
        <v>608</v>
      </c>
      <c r="AD427" s="65">
        <v>44373</v>
      </c>
      <c r="AE427" s="62" t="s">
        <v>918</v>
      </c>
      <c r="AF427" s="62" t="s">
        <v>609</v>
      </c>
      <c r="AG427" s="62"/>
      <c r="AH427" s="62"/>
      <c r="AI427" s="62"/>
      <c r="AJ427" s="62"/>
      <c r="AK427" s="62" t="str">
        <f>IFERROR(VLOOKUP(I427,'[4]Control Producción'!$B$13:$K$406,10,FALSE),"")</f>
        <v>Bombeo Mecánico</v>
      </c>
      <c r="AL427" s="62" t="str">
        <f t="shared" si="104"/>
        <v>Batch</v>
      </c>
      <c r="AM427" s="62" t="s">
        <v>818</v>
      </c>
      <c r="AN427" s="62" t="s">
        <v>817</v>
      </c>
      <c r="AO427" s="62">
        <f>_xlfn.IFS(L427="Inhibidor de corrosión",T427*Q427/1000,L427="Inhibidor de incrustaciones",T427*Q427/1000,L427="Biocida",T427*Q427/1000,L427="Inhibidor de corrosión/incrustaciones",T427*Q427/1000,L427="Inhibidor de parafinas y asfaltenos",T427*P427/1000,L427="Inhibidor de parafinas",T427*P427/1000,L427="Inhibidor de asfaltenos",T427*P427/1000,L427="Reductor de fricción",T427*P427/1000,L427="Encapsulado",0,L427="Inhibidor de hidratos",VLOOKUP(I427,[4]Intermedia!$B$485:$E$502,4,FALSE),L427="Secuestrante de sulfhídrico",VLOOKUP(I427,[4]Intermedia!$B$485:$E$502,4,FALSE))</f>
        <v>1.1614199999999999</v>
      </c>
      <c r="AP427" s="62">
        <f t="shared" si="97"/>
        <v>17.420000000000002</v>
      </c>
      <c r="AQ427" s="62">
        <f t="shared" si="98"/>
        <v>20</v>
      </c>
      <c r="AR427" s="62">
        <f t="shared" si="99"/>
        <v>20</v>
      </c>
      <c r="AS427" s="66">
        <v>1</v>
      </c>
      <c r="AT427" s="62" cm="1">
        <f t="array" ref="AT427">IFERROR(ROUND(IF(AL427="Continua",AO427*_xlfn.IFS(AS427=100%,1,AS427=20%,5,AS427=50%,2),IF(AL427="Batch",IF(AM427="M",30,IF(AM427="Q",15,7))*AO427)),0),"")</f>
        <v>17</v>
      </c>
      <c r="AU427" s="62">
        <f t="shared" si="100"/>
        <v>20</v>
      </c>
      <c r="AV427" s="62">
        <f t="shared" si="101"/>
        <v>20</v>
      </c>
      <c r="AW427" s="62" t="s">
        <v>819</v>
      </c>
      <c r="AX427" s="62"/>
      <c r="AY427" s="67">
        <f ca="1">IFERROR(TODAY()-VLOOKUP(H427,[4]IDEF!$A$6:$H$1602,8,FALSE),"S/D")</f>
        <v>2171</v>
      </c>
      <c r="AZ427" s="62" t="str">
        <f>IFERROR(VLOOKUP(H427,'[4]Control Producción'!$B$13:$L$406,11,FALSE),"S/C")</f>
        <v>B</v>
      </c>
      <c r="BA427" s="62" t="str">
        <f t="shared" si="102"/>
        <v>SP-10</v>
      </c>
      <c r="BB427" s="62" t="str">
        <f>IFERROR(VLOOKUP(I427,[4]Referencias!$A$2:$Z$800,26,FALSE),"")</f>
        <v>Señal Picada</v>
      </c>
      <c r="BC427" s="62"/>
      <c r="BD427" s="125" t="str">
        <f t="shared" si="90"/>
        <v>SP-517[00]aCY51W</v>
      </c>
    </row>
    <row r="428" spans="1:56" x14ac:dyDescent="0.25">
      <c r="A428" s="62" t="s">
        <v>601</v>
      </c>
      <c r="B428" s="63">
        <v>45261</v>
      </c>
      <c r="C428" s="62" t="s">
        <v>602</v>
      </c>
      <c r="D428" s="62" t="s">
        <v>603</v>
      </c>
      <c r="E428" s="62" t="str">
        <f>IFERROR(VLOOKUP(H428,[4]Referencias!$A$2:$F$671,6,FALSE),"")</f>
        <v>SP-10</v>
      </c>
      <c r="F428" s="62">
        <f>IFERROR(VLOOKUP(I428,[4]Referencias!$A$2:$T$800,20,FALSE),"")</f>
        <v>222052</v>
      </c>
      <c r="G428" s="62" t="s">
        <v>604</v>
      </c>
      <c r="H428" s="62" t="s">
        <v>232</v>
      </c>
      <c r="I428" s="62" t="s">
        <v>232</v>
      </c>
      <c r="J428" s="62"/>
      <c r="K428" s="62" t="s">
        <v>605</v>
      </c>
      <c r="L428" s="62" t="str">
        <f>IFERROR(VLOOKUP(M428,[4]Referencias!$X$2:$Y$139,2,FALSE),"")</f>
        <v>Biocida</v>
      </c>
      <c r="M428" s="62" t="s">
        <v>68</v>
      </c>
      <c r="N428" s="62">
        <f>IFERROR(VLOOKUP(M428,[4]Referencias!$K$2:$L$138,2,FALSE),"")</f>
        <v>50600926</v>
      </c>
      <c r="O428" s="62">
        <f>IFERROR(VLOOKUP(I428,'[4]Control Producción'!$B$13:$L$408,4,FALSE),0)</f>
        <v>58.7</v>
      </c>
      <c r="P428" s="62">
        <f>IFERROR(VLOOKUP(I428,'[4]Control Producción'!$B$13:$L$408,5,FALSE),0)</f>
        <v>1.802</v>
      </c>
      <c r="Q428" s="62">
        <f>IFERROR(VLOOKUP(I428,'[4]Control Producción'!$B$13:$L$408,7,FALSE),0)</f>
        <v>56.898000000000003</v>
      </c>
      <c r="R428" s="62">
        <f>IFERROR(VLOOKUP(I428,'[4]Control Producción'!$B$13:$L$408,8,FALSE),0)</f>
        <v>180</v>
      </c>
      <c r="S428" s="62">
        <f t="shared" si="94"/>
        <v>20.48</v>
      </c>
      <c r="T428" s="62">
        <v>12</v>
      </c>
      <c r="U428" s="62" t="s">
        <v>815</v>
      </c>
      <c r="V428" s="62" t="s">
        <v>821</v>
      </c>
      <c r="W428" s="62">
        <f t="shared" si="95"/>
        <v>1</v>
      </c>
      <c r="X428" s="62">
        <f>+_xlfn.IFS(BC428="p",0,AL428="Continua",'CM 4600011377 (Producto)'!$H$13,AL428="Batch",VLOOKUP(BD428,'BATCH Total'!$K$2:$M$600,3,FALSE))</f>
        <v>1</v>
      </c>
      <c r="Y428" s="62">
        <f t="shared" si="96"/>
        <v>20.48</v>
      </c>
      <c r="Z428" s="64">
        <f>+IFERROR(IF(BC428="P",0,IF(V428="continua",VLOOKUP(BD428,'KPI Aplicaciones'!$A$9:$H$177,6,FALSE),S428*X428)),0)</f>
        <v>20.48</v>
      </c>
      <c r="AA428" s="64">
        <f t="shared" si="93"/>
        <v>20.48</v>
      </c>
      <c r="AB428" s="65">
        <v>44258</v>
      </c>
      <c r="AC428" s="62" t="s">
        <v>608</v>
      </c>
      <c r="AD428" s="65">
        <v>44579</v>
      </c>
      <c r="AE428" s="62" t="s">
        <v>919</v>
      </c>
      <c r="AF428" s="62" t="s">
        <v>609</v>
      </c>
      <c r="AG428" s="62"/>
      <c r="AH428" s="62"/>
      <c r="AI428" s="62"/>
      <c r="AJ428" s="62"/>
      <c r="AK428" s="62" t="str">
        <f>IFERROR(VLOOKUP(I428,'[4]Control Producción'!$B$13:$K$406,10,FALSE),"")</f>
        <v>Cavidad Progresiva</v>
      </c>
      <c r="AL428" s="62" t="str">
        <f t="shared" si="104"/>
        <v>Batch</v>
      </c>
      <c r="AM428" s="62" t="s">
        <v>827</v>
      </c>
      <c r="AN428" s="62" t="s">
        <v>829</v>
      </c>
      <c r="AO428" s="62">
        <f>_xlfn.IFS(L428="Inhibidor de corrosión",T428*Q428/1000,L428="Inhibidor de incrustaciones",T428*Q428/1000,L428="Biocida",T428*Q428/1000,L428="Inhibidor de corrosión/incrustaciones",T428*Q428/1000,L428="Inhibidor de parafinas y asfaltenos",T428*P428/1000,L428="Inhibidor de parafinas",T428*P428/1000,L428="Inhibidor de asfaltenos",T428*P428/1000,L428="Reductor de fricción",T428*P428/1000,L428="Encapsulado",0,L428="Inhibidor de hidratos",VLOOKUP(I428,[4]Intermedia!$B$485:$E$502,4,FALSE),L428="Secuestrante de sulfhídrico",VLOOKUP(I428,[4]Intermedia!$B$485:$E$502,4,FALSE))</f>
        <v>0.68277600000000005</v>
      </c>
      <c r="AP428" s="62">
        <f t="shared" si="97"/>
        <v>20.48</v>
      </c>
      <c r="AQ428" s="62">
        <f t="shared" si="98"/>
        <v>20.48</v>
      </c>
      <c r="AR428" s="62">
        <f t="shared" si="99"/>
        <v>20.48</v>
      </c>
      <c r="AS428" s="66">
        <v>1</v>
      </c>
      <c r="AT428" s="62" cm="1">
        <f t="array" ref="AT428">IFERROR(ROUND(IF(AL428="Continua",AO428*_xlfn.IFS(AS428=100%,1,AS428=20%,5,AS428=50%,2),IF(AL428="Batch",IF(AM428="M",30,IF(AM428="Q",15,7))*AO428)),0),"")</f>
        <v>20</v>
      </c>
      <c r="AU428" s="62">
        <f t="shared" si="100"/>
        <v>20</v>
      </c>
      <c r="AV428" s="62">
        <f t="shared" si="101"/>
        <v>20</v>
      </c>
      <c r="AW428" s="62" t="s">
        <v>819</v>
      </c>
      <c r="AX428" s="62"/>
      <c r="AY428" s="67" t="str">
        <f ca="1">IFERROR(TODAY()-VLOOKUP(H428,[4]IDEF!$A$6:$H$1602,8,FALSE),"S/D")</f>
        <v>S/D</v>
      </c>
      <c r="AZ428" s="62" t="str">
        <f>IFERROR(VLOOKUP(H428,'[4]Control Producción'!$B$13:$L$406,11,FALSE),"S/C")</f>
        <v>B</v>
      </c>
      <c r="BA428" s="62" t="str">
        <f t="shared" si="102"/>
        <v>SP-10</v>
      </c>
      <c r="BB428" s="62" t="str">
        <f>IFERROR(VLOOKUP(I428,[4]Referencias!$A$2:$Z$800,26,FALSE),"")</f>
        <v>Señal Picada</v>
      </c>
      <c r="BC428" s="62"/>
      <c r="BD428" s="125" t="str">
        <f t="shared" si="90"/>
        <v>SP-501[00]aBX960</v>
      </c>
    </row>
    <row r="429" spans="1:56" x14ac:dyDescent="0.25">
      <c r="A429" s="62" t="s">
        <v>601</v>
      </c>
      <c r="B429" s="63">
        <v>45261</v>
      </c>
      <c r="C429" s="62" t="s">
        <v>602</v>
      </c>
      <c r="D429" s="62" t="s">
        <v>603</v>
      </c>
      <c r="E429" s="62" t="str">
        <f>IFERROR(VLOOKUP(H429,[4]Referencias!$A$2:$F$671,6,FALSE),"")</f>
        <v>SP-10</v>
      </c>
      <c r="F429" s="62">
        <f>IFERROR(VLOOKUP(I429,[4]Referencias!$A$2:$T$800,20,FALSE),"")</f>
        <v>222052</v>
      </c>
      <c r="G429" s="62" t="s">
        <v>604</v>
      </c>
      <c r="H429" s="62" t="s">
        <v>232</v>
      </c>
      <c r="I429" s="62" t="s">
        <v>232</v>
      </c>
      <c r="J429" s="62"/>
      <c r="K429" s="62" t="s">
        <v>605</v>
      </c>
      <c r="L429" s="62" t="str">
        <f>IFERROR(VLOOKUP(M429,[4]Referencias!$X$2:$Y$139,2,FALSE),"")</f>
        <v>Inhibidor de corrosión</v>
      </c>
      <c r="M429" s="62" t="s">
        <v>59</v>
      </c>
      <c r="N429" s="62">
        <f>IFERROR(VLOOKUP(M429,[4]Referencias!$K$2:$L$138,2,FALSE),"")</f>
        <v>1000232729</v>
      </c>
      <c r="O429" s="62">
        <f>IFERROR(VLOOKUP(I429,'[4]Control Producción'!$B$13:$L$408,4,FALSE),0)</f>
        <v>58.7</v>
      </c>
      <c r="P429" s="62">
        <f>IFERROR(VLOOKUP(I429,'[4]Control Producción'!$B$13:$L$408,5,FALSE),0)</f>
        <v>1.802</v>
      </c>
      <c r="Q429" s="62">
        <f>IFERROR(VLOOKUP(I429,'[4]Control Producción'!$B$13:$L$408,7,FALSE),0)</f>
        <v>56.898000000000003</v>
      </c>
      <c r="R429" s="62">
        <f>IFERROR(VLOOKUP(I429,'[4]Control Producción'!$B$13:$L$408,8,FALSE),0)</f>
        <v>180</v>
      </c>
      <c r="S429" s="62">
        <f t="shared" si="94"/>
        <v>42.67</v>
      </c>
      <c r="T429" s="62">
        <v>25</v>
      </c>
      <c r="U429" s="62" t="s">
        <v>815</v>
      </c>
      <c r="V429" s="62" t="s">
        <v>821</v>
      </c>
      <c r="W429" s="62">
        <f t="shared" si="95"/>
        <v>1</v>
      </c>
      <c r="X429" s="62">
        <f>+_xlfn.IFS(BC429="p",0,AL429="Continua",'CM 4600011377 (Producto)'!$H$13,AL429="Batch",VLOOKUP(BD429,'BATCH Total'!$K$2:$M$600,3,FALSE))</f>
        <v>1</v>
      </c>
      <c r="Y429" s="62">
        <f t="shared" si="96"/>
        <v>42.67</v>
      </c>
      <c r="Z429" s="64">
        <f>+IFERROR(IF(BC429="P",0,IF(V429="continua",VLOOKUP(BD429,'KPI Aplicaciones'!$A$9:$H$177,6,FALSE),S429*X429)),0)</f>
        <v>42.67</v>
      </c>
      <c r="AA429" s="64">
        <f t="shared" si="93"/>
        <v>42.67</v>
      </c>
      <c r="AB429" s="65">
        <v>44258</v>
      </c>
      <c r="AC429" s="62" t="s">
        <v>608</v>
      </c>
      <c r="AD429" s="65">
        <v>44579</v>
      </c>
      <c r="AE429" s="62" t="s">
        <v>919</v>
      </c>
      <c r="AF429" s="62" t="s">
        <v>609</v>
      </c>
      <c r="AG429" s="62"/>
      <c r="AH429" s="62"/>
      <c r="AI429" s="62"/>
      <c r="AJ429" s="62"/>
      <c r="AK429" s="62" t="str">
        <f>IFERROR(VLOOKUP(I429,'[4]Control Producción'!$B$13:$K$406,10,FALSE),"")</f>
        <v>Cavidad Progresiva</v>
      </c>
      <c r="AL429" s="62" t="str">
        <f t="shared" si="104"/>
        <v>Batch</v>
      </c>
      <c r="AM429" s="62" t="s">
        <v>827</v>
      </c>
      <c r="AN429" s="62" t="s">
        <v>829</v>
      </c>
      <c r="AO429" s="62">
        <f>_xlfn.IFS(L429="Inhibidor de corrosión",T429*Q429/1000,L429="Inhibidor de incrustaciones",T429*Q429/1000,L429="Biocida",T429*Q429/1000,L429="Inhibidor de corrosión/incrustaciones",T429*Q429/1000,L429="Inhibidor de parafinas y asfaltenos",T429*P429/1000,L429="Inhibidor de parafinas",T429*P429/1000,L429="Inhibidor de asfaltenos",T429*P429/1000,L429="Reductor de fricción",T429*P429/1000,L429="Encapsulado",0,L429="Inhibidor de hidratos",VLOOKUP(I429,[4]Intermedia!$B$485:$E$502,4,FALSE),L429="Secuestrante de sulfhídrico",VLOOKUP(I429,[4]Intermedia!$B$485:$E$502,4,FALSE))</f>
        <v>1.42245</v>
      </c>
      <c r="AP429" s="62">
        <f t="shared" si="97"/>
        <v>42.67</v>
      </c>
      <c r="AQ429" s="62">
        <f t="shared" si="98"/>
        <v>42.67</v>
      </c>
      <c r="AR429" s="62">
        <f t="shared" si="99"/>
        <v>42.67</v>
      </c>
      <c r="AS429" s="66">
        <v>1</v>
      </c>
      <c r="AT429" s="62" cm="1">
        <f t="array" ref="AT429">IFERROR(ROUND(IF(AL429="Continua",AO429*_xlfn.IFS(AS429=100%,1,AS429=20%,5,AS429=50%,2),IF(AL429="Batch",IF(AM429="M",30,IF(AM429="Q",15,7))*AO429)),0),"")</f>
        <v>43</v>
      </c>
      <c r="AU429" s="62">
        <f t="shared" si="100"/>
        <v>43</v>
      </c>
      <c r="AV429" s="62">
        <f t="shared" si="101"/>
        <v>43</v>
      </c>
      <c r="AW429" s="62" t="s">
        <v>819</v>
      </c>
      <c r="AX429" s="62"/>
      <c r="AY429" s="67" t="str">
        <f ca="1">IFERROR(TODAY()-VLOOKUP(H429,[4]IDEF!$A$6:$H$1602,8,FALSE),"S/D")</f>
        <v>S/D</v>
      </c>
      <c r="AZ429" s="62" t="str">
        <f>IFERROR(VLOOKUP(H429,'[4]Control Producción'!$B$13:$L$406,11,FALSE),"S/C")</f>
        <v>B</v>
      </c>
      <c r="BA429" s="62" t="str">
        <f t="shared" si="102"/>
        <v>SP-10</v>
      </c>
      <c r="BB429" s="62" t="str">
        <f>IFERROR(VLOOKUP(I429,[4]Referencias!$A$2:$Z$800,26,FALSE),"")</f>
        <v>Señal Picada</v>
      </c>
      <c r="BC429" s="62"/>
      <c r="BD429" s="125" t="str">
        <f t="shared" si="90"/>
        <v>SP-501[00]aCY51W</v>
      </c>
    </row>
    <row r="430" spans="1:56" x14ac:dyDescent="0.25">
      <c r="A430" s="62" t="s">
        <v>601</v>
      </c>
      <c r="B430" s="63">
        <v>45261</v>
      </c>
      <c r="C430" s="62" t="s">
        <v>602</v>
      </c>
      <c r="D430" s="62" t="s">
        <v>603</v>
      </c>
      <c r="E430" s="62" t="str">
        <f>IFERROR(VLOOKUP(H430,[4]Referencias!$A$2:$F$671,6,FALSE),"")</f>
        <v>SP- 09</v>
      </c>
      <c r="F430" s="62">
        <f>IFERROR(VLOOKUP(I430,[4]Referencias!$A$2:$T$800,20,FALSE),"")</f>
        <v>222052</v>
      </c>
      <c r="G430" s="62" t="s">
        <v>604</v>
      </c>
      <c r="H430" s="62" t="s">
        <v>150</v>
      </c>
      <c r="I430" s="62" t="s">
        <v>150</v>
      </c>
      <c r="J430" s="62"/>
      <c r="K430" s="62" t="s">
        <v>605</v>
      </c>
      <c r="L430" s="62" t="str">
        <f>IFERROR(VLOOKUP(M430,[4]Referencias!$X$2:$Y$139,2,FALSE),"")</f>
        <v>Inhibidor de corrosión</v>
      </c>
      <c r="M430" s="62" t="s">
        <v>59</v>
      </c>
      <c r="N430" s="62">
        <f>IFERROR(VLOOKUP(M430,[4]Referencias!$K$2:$L$138,2,FALSE),"")</f>
        <v>1000232729</v>
      </c>
      <c r="O430" s="62">
        <f>IFERROR(VLOOKUP(I430,'[4]Control Producción'!$B$13:$L$408,4,FALSE),0)</f>
        <v>51.5</v>
      </c>
      <c r="P430" s="62">
        <f>IFERROR(VLOOKUP(I430,'[4]Control Producción'!$B$13:$L$408,5,FALSE),0)</f>
        <v>1.895</v>
      </c>
      <c r="Q430" s="62">
        <f>IFERROR(VLOOKUP(I430,'[4]Control Producción'!$B$13:$L$408,7,FALSE),0)</f>
        <v>49.604999999999997</v>
      </c>
      <c r="R430" s="62">
        <f>IFERROR(VLOOKUP(I430,'[4]Control Producción'!$B$13:$L$408,8,FALSE),0)</f>
        <v>200</v>
      </c>
      <c r="S430" s="62">
        <f t="shared" si="94"/>
        <v>63.99</v>
      </c>
      <c r="T430" s="62">
        <v>86</v>
      </c>
      <c r="U430" s="62" t="s">
        <v>815</v>
      </c>
      <c r="V430" s="62" t="s">
        <v>821</v>
      </c>
      <c r="W430" s="62">
        <f t="shared" si="95"/>
        <v>2</v>
      </c>
      <c r="X430" s="62">
        <f>+_xlfn.IFS(BC430="p",0,AL430="Continua",'CM 4600011377 (Producto)'!$H$13,AL430="Batch",VLOOKUP(BD430,'BATCH Total'!$K$2:$M$600,3,FALSE))</f>
        <v>2</v>
      </c>
      <c r="Y430" s="62">
        <f t="shared" si="96"/>
        <v>127.98</v>
      </c>
      <c r="Z430" s="64">
        <f>+IFERROR(IF(BC430="P",0,IF(V430="continua",VLOOKUP(BD430,'KPI Aplicaciones'!$A$9:$H$177,6,FALSE),S430*X430)),0)</f>
        <v>127.98</v>
      </c>
      <c r="AA430" s="64">
        <f t="shared" si="93"/>
        <v>127.98</v>
      </c>
      <c r="AB430" s="65">
        <v>43187</v>
      </c>
      <c r="AC430" s="62" t="s">
        <v>608</v>
      </c>
      <c r="AD430" s="65">
        <v>44390</v>
      </c>
      <c r="AE430" s="62" t="s">
        <v>920</v>
      </c>
      <c r="AF430" s="62" t="s">
        <v>609</v>
      </c>
      <c r="AG430" s="62"/>
      <c r="AH430" s="62"/>
      <c r="AI430" s="62"/>
      <c r="AJ430" s="62"/>
      <c r="AK430" s="62" t="str">
        <f>IFERROR(VLOOKUP(I430,'[4]Control Producción'!$B$13:$K$406,10,FALSE),"")</f>
        <v>Bombeo Mecánico</v>
      </c>
      <c r="AL430" s="62" t="str">
        <f t="shared" si="104"/>
        <v>Batch</v>
      </c>
      <c r="AM430" s="62" t="s">
        <v>818</v>
      </c>
      <c r="AN430" s="62" t="s">
        <v>817</v>
      </c>
      <c r="AO430" s="62">
        <f>_xlfn.IFS(L430="Inhibidor de corrosión",T430*Q430/1000,L430="Inhibidor de incrustaciones",T430*Q430/1000,L430="Biocida",T430*Q430/1000,L430="Inhibidor de corrosión/incrustaciones",T430*Q430/1000,L430="Inhibidor de parafinas y asfaltenos",T430*P430/1000,L430="Inhibidor de parafinas",T430*P430/1000,L430="Inhibidor de asfaltenos",T430*P430/1000,L430="Reductor de fricción",T430*P430/1000,L430="Encapsulado",0,L430="Inhibidor de hidratos",VLOOKUP(I430,[4]Intermedia!$B$485:$E$502,4,FALSE),L430="Secuestrante de sulfhídrico",VLOOKUP(I430,[4]Intermedia!$B$485:$E$502,4,FALSE))</f>
        <v>4.2660299999999998</v>
      </c>
      <c r="AP430" s="62">
        <f t="shared" si="97"/>
        <v>63.99</v>
      </c>
      <c r="AQ430" s="62">
        <f t="shared" si="98"/>
        <v>63.99</v>
      </c>
      <c r="AR430" s="62">
        <f t="shared" si="99"/>
        <v>63.99</v>
      </c>
      <c r="AS430" s="66">
        <v>1</v>
      </c>
      <c r="AT430" s="62" cm="1">
        <f t="array" ref="AT430">IFERROR(ROUND(IF(AL430="Continua",AO430*_xlfn.IFS(AS430=100%,1,AS430=20%,5,AS430=50%,2),IF(AL430="Batch",IF(AM430="M",30,IF(AM430="Q",15,7))*AO430)),0),"")</f>
        <v>64</v>
      </c>
      <c r="AU430" s="62">
        <f t="shared" si="100"/>
        <v>64</v>
      </c>
      <c r="AV430" s="62">
        <f t="shared" si="101"/>
        <v>64</v>
      </c>
      <c r="AW430" s="62" t="s">
        <v>819</v>
      </c>
      <c r="AX430" s="62"/>
      <c r="AY430" s="67">
        <f ca="1">IFERROR(TODAY()-VLOOKUP(H430,[4]IDEF!$A$6:$H$1602,8,FALSE),"S/D")</f>
        <v>2101</v>
      </c>
      <c r="AZ430" s="62" t="str">
        <f>IFERROR(VLOOKUP(H430,'[4]Control Producción'!$B$13:$L$406,11,FALSE),"S/C")</f>
        <v>B</v>
      </c>
      <c r="BA430" s="62" t="str">
        <f t="shared" si="102"/>
        <v>SP- 09</v>
      </c>
      <c r="BB430" s="62" t="str">
        <f>IFERROR(VLOOKUP(I430,[4]Referencias!$A$2:$Z$800,26,FALSE),"")</f>
        <v>Señal Picada</v>
      </c>
      <c r="BC430" s="62"/>
      <c r="BD430" s="125" t="str">
        <f t="shared" si="90"/>
        <v>SP-518[00]aCY51W</v>
      </c>
    </row>
    <row r="431" spans="1:56" x14ac:dyDescent="0.25">
      <c r="A431" s="62" t="s">
        <v>601</v>
      </c>
      <c r="B431" s="63">
        <v>45261</v>
      </c>
      <c r="C431" s="62" t="s">
        <v>602</v>
      </c>
      <c r="D431" s="62" t="s">
        <v>603</v>
      </c>
      <c r="E431" s="62" t="str">
        <f>IFERROR(VLOOKUP(H431,[4]Referencias!$A$2:$F$671,6,FALSE),"")</f>
        <v>SP- 09</v>
      </c>
      <c r="F431" s="62">
        <f>IFERROR(VLOOKUP(I431,[4]Referencias!$A$2:$T$800,20,FALSE),"")</f>
        <v>222052</v>
      </c>
      <c r="G431" s="62" t="s">
        <v>604</v>
      </c>
      <c r="H431" s="62" t="s">
        <v>150</v>
      </c>
      <c r="I431" s="62" t="s">
        <v>150</v>
      </c>
      <c r="J431" s="62"/>
      <c r="K431" s="62" t="s">
        <v>605</v>
      </c>
      <c r="L431" s="62" t="str">
        <f>IFERROR(VLOOKUP(M431,[4]Referencias!$X$2:$Y$139,2,FALSE),"")</f>
        <v>Biocida</v>
      </c>
      <c r="M431" s="62" t="s">
        <v>68</v>
      </c>
      <c r="N431" s="62">
        <f>IFERROR(VLOOKUP(M431,[4]Referencias!$K$2:$L$138,2,FALSE),"")</f>
        <v>50600926</v>
      </c>
      <c r="O431" s="62">
        <f>IFERROR(VLOOKUP(I431,'[4]Control Producción'!$B$13:$L$408,4,FALSE),0)</f>
        <v>51.5</v>
      </c>
      <c r="P431" s="62">
        <f>IFERROR(VLOOKUP(I431,'[4]Control Producción'!$B$13:$L$408,5,FALSE),0)</f>
        <v>1.895</v>
      </c>
      <c r="Q431" s="62">
        <f>IFERROR(VLOOKUP(I431,'[4]Control Producción'!$B$13:$L$408,7,FALSE),0)</f>
        <v>49.604999999999997</v>
      </c>
      <c r="R431" s="62">
        <f>IFERROR(VLOOKUP(I431,'[4]Control Producción'!$B$13:$L$408,8,FALSE),0)</f>
        <v>200</v>
      </c>
      <c r="S431" s="62">
        <f t="shared" si="94"/>
        <v>43.16</v>
      </c>
      <c r="T431" s="62">
        <v>58</v>
      </c>
      <c r="U431" s="62" t="s">
        <v>815</v>
      </c>
      <c r="V431" s="62" t="s">
        <v>821</v>
      </c>
      <c r="W431" s="62">
        <f t="shared" si="95"/>
        <v>2</v>
      </c>
      <c r="X431" s="62">
        <f>+_xlfn.IFS(BC431="p",0,AL431="Continua",'CM 4600011377 (Producto)'!$H$13,AL431="Batch",VLOOKUP(BD431,'BATCH Total'!$K$2:$M$600,3,FALSE))</f>
        <v>2</v>
      </c>
      <c r="Y431" s="62">
        <f t="shared" si="96"/>
        <v>86.32</v>
      </c>
      <c r="Z431" s="64">
        <f>+IFERROR(IF(BC431="P",0,IF(V431="continua",VLOOKUP(BD431,'KPI Aplicaciones'!$A$9:$H$177,6,FALSE),S431*X431)),0)</f>
        <v>86.32</v>
      </c>
      <c r="AA431" s="64">
        <f t="shared" si="93"/>
        <v>86.32</v>
      </c>
      <c r="AB431" s="65">
        <v>43187</v>
      </c>
      <c r="AC431" s="62" t="s">
        <v>608</v>
      </c>
      <c r="AD431" s="65">
        <v>44390</v>
      </c>
      <c r="AE431" s="62" t="s">
        <v>920</v>
      </c>
      <c r="AF431" s="62" t="s">
        <v>609</v>
      </c>
      <c r="AG431" s="62"/>
      <c r="AH431" s="62"/>
      <c r="AI431" s="62"/>
      <c r="AJ431" s="62"/>
      <c r="AK431" s="62" t="str">
        <f>IFERROR(VLOOKUP(I431,'[4]Control Producción'!$B$13:$K$406,10,FALSE),"")</f>
        <v>Bombeo Mecánico</v>
      </c>
      <c r="AL431" s="62" t="str">
        <f t="shared" si="104"/>
        <v>Batch</v>
      </c>
      <c r="AM431" s="62" t="s">
        <v>818</v>
      </c>
      <c r="AN431" s="62" t="s">
        <v>829</v>
      </c>
      <c r="AO431" s="62">
        <f>_xlfn.IFS(L431="Inhibidor de corrosión",T431*Q431/1000,L431="Inhibidor de incrustaciones",T431*Q431/1000,L431="Biocida",T431*Q431/1000,L431="Inhibidor de corrosión/incrustaciones",T431*Q431/1000,L431="Inhibidor de parafinas y asfaltenos",T431*P431/1000,L431="Inhibidor de parafinas",T431*P431/1000,L431="Inhibidor de asfaltenos",T431*P431/1000,L431="Reductor de fricción",T431*P431/1000,L431="Encapsulado",0,L431="Inhibidor de hidratos",VLOOKUP(I431,[4]Intermedia!$B$485:$E$502,4,FALSE),L431="Secuestrante de sulfhídrico",VLOOKUP(I431,[4]Intermedia!$B$485:$E$502,4,FALSE))</f>
        <v>2.8770899999999995</v>
      </c>
      <c r="AP431" s="62">
        <f t="shared" si="97"/>
        <v>43.16</v>
      </c>
      <c r="AQ431" s="62">
        <f t="shared" si="98"/>
        <v>43.16</v>
      </c>
      <c r="AR431" s="62">
        <f t="shared" si="99"/>
        <v>43.16</v>
      </c>
      <c r="AS431" s="66">
        <v>1</v>
      </c>
      <c r="AT431" s="62" cm="1">
        <f t="array" ref="AT431">IFERROR(ROUND(IF(AL431="Continua",AO431*_xlfn.IFS(AS431=100%,1,AS431=20%,5,AS431=50%,2),IF(AL431="Batch",IF(AM431="M",30,IF(AM431="Q",15,7))*AO431)),0),"")</f>
        <v>43</v>
      </c>
      <c r="AU431" s="62">
        <f t="shared" si="100"/>
        <v>43</v>
      </c>
      <c r="AV431" s="62">
        <f t="shared" si="101"/>
        <v>43</v>
      </c>
      <c r="AW431" s="62" t="s">
        <v>819</v>
      </c>
      <c r="AX431" s="62"/>
      <c r="AY431" s="67">
        <f ca="1">IFERROR(TODAY()-VLOOKUP(H431,[4]IDEF!$A$6:$H$1602,8,FALSE),"S/D")</f>
        <v>2101</v>
      </c>
      <c r="AZ431" s="62" t="str">
        <f>IFERROR(VLOOKUP(H431,'[4]Control Producción'!$B$13:$L$406,11,FALSE),"S/C")</f>
        <v>B</v>
      </c>
      <c r="BA431" s="62" t="str">
        <f t="shared" si="102"/>
        <v>SP- 09</v>
      </c>
      <c r="BB431" s="62" t="str">
        <f>IFERROR(VLOOKUP(I431,[4]Referencias!$A$2:$Z$800,26,FALSE),"")</f>
        <v>Señal Picada</v>
      </c>
      <c r="BC431" s="62"/>
      <c r="BD431" s="125" t="str">
        <f t="shared" si="90"/>
        <v>SP-518[00]aBX960</v>
      </c>
    </row>
    <row r="432" spans="1:56" x14ac:dyDescent="0.25">
      <c r="A432" s="62" t="s">
        <v>601</v>
      </c>
      <c r="B432" s="63">
        <v>45261</v>
      </c>
      <c r="C432" s="62" t="s">
        <v>602</v>
      </c>
      <c r="D432" s="62" t="s">
        <v>603</v>
      </c>
      <c r="E432" s="62" t="str">
        <f>IFERROR(VLOOKUP(H432,[4]Referencias!$A$2:$F$671,6,FALSE),"")</f>
        <v>SP- 09</v>
      </c>
      <c r="F432" s="62">
        <f>IFERROR(VLOOKUP(I432,[4]Referencias!$A$2:$T$800,20,FALSE),"")</f>
        <v>222052</v>
      </c>
      <c r="G432" s="62" t="s">
        <v>604</v>
      </c>
      <c r="H432" s="62" t="s">
        <v>180</v>
      </c>
      <c r="I432" s="62" t="s">
        <v>180</v>
      </c>
      <c r="J432" s="62"/>
      <c r="K432" s="62" t="s">
        <v>605</v>
      </c>
      <c r="L432" s="62" t="str">
        <f>IFERROR(VLOOKUP(M432,[4]Referencias!$X$2:$Y$139,2,FALSE),"")</f>
        <v>Inhibidor de corrosión</v>
      </c>
      <c r="M432" s="62" t="s">
        <v>59</v>
      </c>
      <c r="N432" s="62">
        <f>IFERROR(VLOOKUP(M432,[4]Referencias!$K$2:$L$138,2,FALSE),"")</f>
        <v>1000232729</v>
      </c>
      <c r="O432" s="62">
        <f>IFERROR(VLOOKUP(I432,'[4]Control Producción'!$B$13:$L$408,4,FALSE),0)</f>
        <v>54.1</v>
      </c>
      <c r="P432" s="62">
        <f>IFERROR(VLOOKUP(I432,'[4]Control Producción'!$B$13:$L$408,5,FALSE),0)</f>
        <v>2.1640000000000001</v>
      </c>
      <c r="Q432" s="62">
        <f>IFERROR(VLOOKUP(I432,'[4]Control Producción'!$B$13:$L$408,7,FALSE),0)</f>
        <v>51.936</v>
      </c>
      <c r="R432" s="62">
        <f>IFERROR(VLOOKUP(I432,'[4]Control Producción'!$B$13:$L$408,8,FALSE),0)</f>
        <v>100</v>
      </c>
      <c r="S432" s="62">
        <f t="shared" si="94"/>
        <v>32.72</v>
      </c>
      <c r="T432" s="62">
        <v>90</v>
      </c>
      <c r="U432" s="62" t="s">
        <v>815</v>
      </c>
      <c r="V432" s="62" t="s">
        <v>821</v>
      </c>
      <c r="W432" s="62">
        <f t="shared" si="95"/>
        <v>4</v>
      </c>
      <c r="X432" s="62">
        <f>+_xlfn.IFS(BC432="p",0,AL432="Continua",'CM 4600011377 (Producto)'!$H$13,AL432="Batch",VLOOKUP(BD432,'BATCH Total'!$K$2:$M$600,3,FALSE))</f>
        <v>4</v>
      </c>
      <c r="Y432" s="62">
        <f t="shared" si="96"/>
        <v>130.88</v>
      </c>
      <c r="Z432" s="64">
        <f>+IFERROR(IF(BC432="P",0,IF(V432="continua",VLOOKUP(BD432,'KPI Aplicaciones'!$A$9:$H$177,6,FALSE),S432*X432)),0)</f>
        <v>130.88</v>
      </c>
      <c r="AA432" s="64">
        <f t="shared" si="93"/>
        <v>130.88</v>
      </c>
      <c r="AB432" s="65">
        <v>41989</v>
      </c>
      <c r="AC432" s="62" t="s">
        <v>608</v>
      </c>
      <c r="AD432" s="65">
        <v>43431</v>
      </c>
      <c r="AE432" s="62" t="s">
        <v>921</v>
      </c>
      <c r="AF432" s="62" t="s">
        <v>609</v>
      </c>
      <c r="AG432" s="62"/>
      <c r="AH432" s="62"/>
      <c r="AI432" s="62"/>
      <c r="AJ432" s="62"/>
      <c r="AK432" s="62" t="str">
        <f>IFERROR(VLOOKUP(I432,'[4]Control Producción'!$B$13:$K$406,10,FALSE),"")</f>
        <v>Bombeo Mecánico</v>
      </c>
      <c r="AL432" s="62" t="str">
        <f t="shared" si="104"/>
        <v>Batch</v>
      </c>
      <c r="AM432" s="62" t="s">
        <v>839</v>
      </c>
      <c r="AN432" s="62" t="s">
        <v>817</v>
      </c>
      <c r="AO432" s="62">
        <f>_xlfn.IFS(L432="Inhibidor de corrosión",T432*Q432/1000,L432="Inhibidor de incrustaciones",T432*Q432/1000,L432="Biocida",T432*Q432/1000,L432="Inhibidor de corrosión/incrustaciones",T432*Q432/1000,L432="Inhibidor de parafinas y asfaltenos",T432*P432/1000,L432="Inhibidor de parafinas",T432*P432/1000,L432="Inhibidor de asfaltenos",T432*P432/1000,L432="Reductor de fricción",T432*P432/1000,L432="Encapsulado",0,L432="Inhibidor de hidratos",VLOOKUP(I432,[4]Intermedia!$B$485:$E$502,4,FALSE),L432="Secuestrante de sulfhídrico",VLOOKUP(I432,[4]Intermedia!$B$485:$E$502,4,FALSE))</f>
        <v>4.6742400000000002</v>
      </c>
      <c r="AP432" s="62">
        <f t="shared" si="97"/>
        <v>32.72</v>
      </c>
      <c r="AQ432" s="62">
        <f t="shared" si="98"/>
        <v>32.72</v>
      </c>
      <c r="AR432" s="62">
        <f t="shared" si="99"/>
        <v>32.72</v>
      </c>
      <c r="AS432" s="66">
        <v>1</v>
      </c>
      <c r="AT432" s="62" cm="1">
        <f t="array" ref="AT432">IFERROR(ROUND(IF(AL432="Continua",AO432*_xlfn.IFS(AS432=100%,1,AS432=20%,5,AS432=50%,2),IF(AL432="Batch",IF(AM432="M",30,IF(AM432="Q",15,7))*AO432)),0),"")</f>
        <v>33</v>
      </c>
      <c r="AU432" s="62">
        <f t="shared" si="100"/>
        <v>33</v>
      </c>
      <c r="AV432" s="62">
        <f t="shared" si="101"/>
        <v>33</v>
      </c>
      <c r="AW432" s="62" t="s">
        <v>819</v>
      </c>
      <c r="AX432" s="62"/>
      <c r="AY432" s="67">
        <f ca="1">IFERROR(TODAY()-VLOOKUP(H432,[4]IDEF!$A$6:$H$1602,8,FALSE),"S/D")</f>
        <v>1866</v>
      </c>
      <c r="AZ432" s="62" t="str">
        <f>IFERROR(VLOOKUP(H432,'[4]Control Producción'!$B$13:$L$406,11,FALSE),"S/C")</f>
        <v>B</v>
      </c>
      <c r="BA432" s="62" t="str">
        <f t="shared" si="102"/>
        <v>SP- 09</v>
      </c>
      <c r="BB432" s="62" t="str">
        <f>IFERROR(VLOOKUP(I432,[4]Referencias!$A$2:$Z$800,26,FALSE),"")</f>
        <v>Señal Picada</v>
      </c>
      <c r="BC432" s="62"/>
      <c r="BD432" s="125" t="str">
        <f t="shared" si="90"/>
        <v>SP-86a(I)CY51W</v>
      </c>
    </row>
    <row r="433" spans="1:56" x14ac:dyDescent="0.25">
      <c r="A433" s="62" t="s">
        <v>601</v>
      </c>
      <c r="B433" s="63">
        <v>45261</v>
      </c>
      <c r="C433" s="62" t="s">
        <v>602</v>
      </c>
      <c r="D433" s="62" t="s">
        <v>603</v>
      </c>
      <c r="E433" s="62" t="str">
        <f>IFERROR(VLOOKUP(H433,[4]Referencias!$A$2:$F$671,6,FALSE),"")</f>
        <v>SP- 09</v>
      </c>
      <c r="F433" s="62">
        <f>IFERROR(VLOOKUP(I433,[4]Referencias!$A$2:$T$800,20,FALSE),"")</f>
        <v>222052</v>
      </c>
      <c r="G433" s="62" t="s">
        <v>604</v>
      </c>
      <c r="H433" s="62" t="s">
        <v>180</v>
      </c>
      <c r="I433" s="62" t="s">
        <v>180</v>
      </c>
      <c r="J433" s="62"/>
      <c r="K433" s="62" t="s">
        <v>605</v>
      </c>
      <c r="L433" s="62" t="str">
        <f>IFERROR(VLOOKUP(M433,[4]Referencias!$X$2:$Y$139,2,FALSE),"")</f>
        <v>Biocida</v>
      </c>
      <c r="M433" s="62" t="s">
        <v>68</v>
      </c>
      <c r="N433" s="62">
        <f>IFERROR(VLOOKUP(M433,[4]Referencias!$K$2:$L$138,2,FALSE),"")</f>
        <v>50600926</v>
      </c>
      <c r="O433" s="62">
        <f>IFERROR(VLOOKUP(I433,'[4]Control Producción'!$B$13:$L$408,4,FALSE),0)</f>
        <v>54.1</v>
      </c>
      <c r="P433" s="62">
        <f>IFERROR(VLOOKUP(I433,'[4]Control Producción'!$B$13:$L$408,5,FALSE),0)</f>
        <v>2.1640000000000001</v>
      </c>
      <c r="Q433" s="62">
        <f>IFERROR(VLOOKUP(I433,'[4]Control Producción'!$B$13:$L$408,7,FALSE),0)</f>
        <v>51.936</v>
      </c>
      <c r="R433" s="62">
        <f>IFERROR(VLOOKUP(I433,'[4]Control Producción'!$B$13:$L$408,8,FALSE),0)</f>
        <v>100</v>
      </c>
      <c r="S433" s="62">
        <f t="shared" si="94"/>
        <v>50.64</v>
      </c>
      <c r="T433" s="62">
        <v>65</v>
      </c>
      <c r="U433" s="62" t="s">
        <v>815</v>
      </c>
      <c r="V433" s="62" t="s">
        <v>821</v>
      </c>
      <c r="W433" s="62">
        <f t="shared" si="95"/>
        <v>2</v>
      </c>
      <c r="X433" s="62">
        <f>+_xlfn.IFS(BC433="p",0,AL433="Continua",'CM 4600011377 (Producto)'!$H$13,AL433="Batch",VLOOKUP(BD433,'BATCH Total'!$K$2:$M$600,3,FALSE))</f>
        <v>2</v>
      </c>
      <c r="Y433" s="62">
        <f t="shared" si="96"/>
        <v>101.28</v>
      </c>
      <c r="Z433" s="64">
        <f>+IFERROR(IF(BC433="P",0,IF(V433="continua",VLOOKUP(BD433,'KPI Aplicaciones'!$A$9:$H$177,6,FALSE),S433*X433)),0)</f>
        <v>101.28</v>
      </c>
      <c r="AA433" s="64">
        <f t="shared" si="93"/>
        <v>101.28</v>
      </c>
      <c r="AB433" s="65">
        <v>41989</v>
      </c>
      <c r="AC433" s="62" t="s">
        <v>608</v>
      </c>
      <c r="AD433" s="65">
        <v>43431</v>
      </c>
      <c r="AE433" s="62" t="s">
        <v>921</v>
      </c>
      <c r="AF433" s="62" t="s">
        <v>609</v>
      </c>
      <c r="AG433" s="62"/>
      <c r="AH433" s="62"/>
      <c r="AI433" s="62"/>
      <c r="AJ433" s="62"/>
      <c r="AK433" s="62" t="str">
        <f>IFERROR(VLOOKUP(I433,'[4]Control Producción'!$B$13:$K$406,10,FALSE),"")</f>
        <v>Bombeo Mecánico</v>
      </c>
      <c r="AL433" s="62" t="str">
        <f t="shared" si="104"/>
        <v>Batch</v>
      </c>
      <c r="AM433" s="62" t="s">
        <v>818</v>
      </c>
      <c r="AN433" s="62" t="s">
        <v>829</v>
      </c>
      <c r="AO433" s="62">
        <f>_xlfn.IFS(L433="Inhibidor de corrosión",T433*Q433/1000,L433="Inhibidor de incrustaciones",T433*Q433/1000,L433="Biocida",T433*Q433/1000,L433="Inhibidor de corrosión/incrustaciones",T433*Q433/1000,L433="Inhibidor de parafinas y asfaltenos",T433*P433/1000,L433="Inhibidor de parafinas",T433*P433/1000,L433="Inhibidor de asfaltenos",T433*P433/1000,L433="Reductor de fricción",T433*P433/1000,L433="Encapsulado",0,L433="Inhibidor de hidratos",VLOOKUP(I433,[4]Intermedia!$B$485:$E$502,4,FALSE),L433="Secuestrante de sulfhídrico",VLOOKUP(I433,[4]Intermedia!$B$485:$E$502,4,FALSE))</f>
        <v>3.3758400000000002</v>
      </c>
      <c r="AP433" s="62">
        <f t="shared" si="97"/>
        <v>50.64</v>
      </c>
      <c r="AQ433" s="62">
        <f t="shared" si="98"/>
        <v>50.64</v>
      </c>
      <c r="AR433" s="62">
        <f t="shared" si="99"/>
        <v>50.64</v>
      </c>
      <c r="AS433" s="66">
        <v>1</v>
      </c>
      <c r="AT433" s="62" cm="1">
        <f t="array" ref="AT433">IFERROR(ROUND(IF(AL433="Continua",AO433*_xlfn.IFS(AS433=100%,1,AS433=20%,5,AS433=50%,2),IF(AL433="Batch",IF(AM433="M",30,IF(AM433="Q",15,7))*AO433)),0),"")</f>
        <v>51</v>
      </c>
      <c r="AU433" s="62">
        <f t="shared" si="100"/>
        <v>51</v>
      </c>
      <c r="AV433" s="62">
        <f t="shared" si="101"/>
        <v>51</v>
      </c>
      <c r="AW433" s="62" t="s">
        <v>819</v>
      </c>
      <c r="AX433" s="62"/>
      <c r="AY433" s="67">
        <f ca="1">IFERROR(TODAY()-VLOOKUP(H433,[4]IDEF!$A$6:$H$1602,8,FALSE),"S/D")</f>
        <v>1866</v>
      </c>
      <c r="AZ433" s="62" t="str">
        <f>IFERROR(VLOOKUP(H433,'[4]Control Producción'!$B$13:$L$406,11,FALSE),"S/C")</f>
        <v>B</v>
      </c>
      <c r="BA433" s="62" t="str">
        <f t="shared" si="102"/>
        <v>SP- 09</v>
      </c>
      <c r="BB433" s="62" t="str">
        <f>IFERROR(VLOOKUP(I433,[4]Referencias!$A$2:$Z$800,26,FALSE),"")</f>
        <v>Señal Picada</v>
      </c>
      <c r="BC433" s="62"/>
      <c r="BD433" s="125" t="str">
        <f t="shared" si="90"/>
        <v>SP-86a(I)BX960</v>
      </c>
    </row>
    <row r="434" spans="1:56" x14ac:dyDescent="0.25">
      <c r="A434" s="62" t="s">
        <v>601</v>
      </c>
      <c r="B434" s="63">
        <v>45261</v>
      </c>
      <c r="C434" s="62" t="s">
        <v>602</v>
      </c>
      <c r="D434" s="62" t="s">
        <v>603</v>
      </c>
      <c r="E434" s="62" t="str">
        <f>IFERROR(VLOOKUP(H434,[4]Referencias!$A$2:$F$671,6,FALSE),"")</f>
        <v>SP- 09</v>
      </c>
      <c r="F434" s="62">
        <f>IFERROR(VLOOKUP(I434,[4]Referencias!$A$2:$T$800,20,FALSE),"")</f>
        <v>222052</v>
      </c>
      <c r="G434" s="62" t="s">
        <v>604</v>
      </c>
      <c r="H434" s="62" t="s">
        <v>151</v>
      </c>
      <c r="I434" s="62" t="s">
        <v>151</v>
      </c>
      <c r="J434" s="62"/>
      <c r="K434" s="62" t="s">
        <v>605</v>
      </c>
      <c r="L434" s="62" t="str">
        <f>IFERROR(VLOOKUP(M434,[4]Referencias!$X$2:$Y$139,2,FALSE),"")</f>
        <v>Biocida</v>
      </c>
      <c r="M434" s="62" t="s">
        <v>68</v>
      </c>
      <c r="N434" s="62">
        <f>IFERROR(VLOOKUP(M434,[4]Referencias!$K$2:$L$138,2,FALSE),"")</f>
        <v>50600926</v>
      </c>
      <c r="O434" s="62">
        <f>IFERROR(VLOOKUP(I434,'[4]Control Producción'!$B$13:$L$408,4,FALSE),0)</f>
        <v>36</v>
      </c>
      <c r="P434" s="62">
        <f>IFERROR(VLOOKUP(I434,'[4]Control Producción'!$B$13:$L$408,5,FALSE),0)</f>
        <v>5.76</v>
      </c>
      <c r="Q434" s="62">
        <f>IFERROR(VLOOKUP(I434,'[4]Control Producción'!$B$13:$L$408,7,FALSE),0)</f>
        <v>30.24</v>
      </c>
      <c r="R434" s="62">
        <f>IFERROR(VLOOKUP(I434,'[4]Control Producción'!$B$13:$L$408,8,FALSE),0)</f>
        <v>100</v>
      </c>
      <c r="S434" s="62">
        <f t="shared" si="94"/>
        <v>20</v>
      </c>
      <c r="T434" s="62">
        <v>40</v>
      </c>
      <c r="U434" s="62" t="s">
        <v>815</v>
      </c>
      <c r="V434" s="62" t="s">
        <v>821</v>
      </c>
      <c r="W434" s="62">
        <f t="shared" si="95"/>
        <v>2</v>
      </c>
      <c r="X434" s="62">
        <f>+_xlfn.IFS(BC434="p",0,AL434="Continua",'CM 4600011377 (Producto)'!$H$13,AL434="Batch",VLOOKUP(BD434,'BATCH Total'!$K$2:$M$600,3,FALSE))</f>
        <v>2</v>
      </c>
      <c r="Y434" s="62">
        <f t="shared" si="96"/>
        <v>40</v>
      </c>
      <c r="Z434" s="64">
        <f>+IFERROR(IF(BC434="P",0,IF(V434="continua",VLOOKUP(BD434,'KPI Aplicaciones'!$A$9:$H$177,6,FALSE),S434*X434)),0)</f>
        <v>40</v>
      </c>
      <c r="AA434" s="64">
        <f t="shared" si="93"/>
        <v>40</v>
      </c>
      <c r="AB434" s="65">
        <v>43606</v>
      </c>
      <c r="AC434" s="62" t="s">
        <v>608</v>
      </c>
      <c r="AD434" s="65">
        <v>44126</v>
      </c>
      <c r="AE434" s="62" t="s">
        <v>922</v>
      </c>
      <c r="AF434" s="62" t="s">
        <v>609</v>
      </c>
      <c r="AG434" s="62"/>
      <c r="AH434" s="62"/>
      <c r="AI434" s="62"/>
      <c r="AJ434" s="62"/>
      <c r="AK434" s="62" t="str">
        <f>IFERROR(VLOOKUP(I434,'[4]Control Producción'!$B$13:$K$406,10,FALSE),"")</f>
        <v>Bombeo Mecánico</v>
      </c>
      <c r="AL434" s="62" t="str">
        <f t="shared" si="104"/>
        <v>Batch</v>
      </c>
      <c r="AM434" s="62" t="s">
        <v>818</v>
      </c>
      <c r="AN434" s="62" t="s">
        <v>817</v>
      </c>
      <c r="AO434" s="62">
        <f>_xlfn.IFS(L434="Inhibidor de corrosión",T434*Q434/1000,L434="Inhibidor de incrustaciones",T434*Q434/1000,L434="Biocida",T434*Q434/1000,L434="Inhibidor de corrosión/incrustaciones",T434*Q434/1000,L434="Inhibidor de parafinas y asfaltenos",T434*P434/1000,L434="Inhibidor de parafinas",T434*P434/1000,L434="Inhibidor de asfaltenos",T434*P434/1000,L434="Reductor de fricción",T434*P434/1000,L434="Encapsulado",0,L434="Inhibidor de hidratos",VLOOKUP(I434,[4]Intermedia!$B$485:$E$502,4,FALSE),L434="Secuestrante de sulfhídrico",VLOOKUP(I434,[4]Intermedia!$B$485:$E$502,4,FALSE))</f>
        <v>1.2096</v>
      </c>
      <c r="AP434" s="62">
        <f t="shared" si="97"/>
        <v>18.14</v>
      </c>
      <c r="AQ434" s="62">
        <f t="shared" si="98"/>
        <v>20</v>
      </c>
      <c r="AR434" s="62">
        <f t="shared" si="99"/>
        <v>20</v>
      </c>
      <c r="AS434" s="66">
        <v>1</v>
      </c>
      <c r="AT434" s="62" cm="1">
        <f t="array" ref="AT434">IFERROR(ROUND(IF(AL434="Continua",AO434*_xlfn.IFS(AS434=100%,1,AS434=20%,5,AS434=50%,2),IF(AL434="Batch",IF(AM434="M",30,IF(AM434="Q",15,7))*AO434)),0),"")</f>
        <v>18</v>
      </c>
      <c r="AU434" s="62">
        <f t="shared" si="100"/>
        <v>20</v>
      </c>
      <c r="AV434" s="62">
        <f t="shared" si="101"/>
        <v>20</v>
      </c>
      <c r="AW434" s="62" t="s">
        <v>819</v>
      </c>
      <c r="AX434" s="62"/>
      <c r="AY434" s="67">
        <f ca="1">IFERROR(TODAY()-VLOOKUP(H434,[4]IDEF!$A$6:$H$1602,8,FALSE),"S/D")</f>
        <v>1697</v>
      </c>
      <c r="AZ434" s="62" t="str">
        <f>IFERROR(VLOOKUP(H434,'[4]Control Producción'!$B$13:$L$406,11,FALSE),"S/C")</f>
        <v>A</v>
      </c>
      <c r="BA434" s="62" t="str">
        <f t="shared" si="102"/>
        <v>SP- 09</v>
      </c>
      <c r="BB434" s="62" t="str">
        <f>IFERROR(VLOOKUP(I434,[4]Referencias!$A$2:$Z$800,26,FALSE),"")</f>
        <v>Señal Picada</v>
      </c>
      <c r="BC434" s="62"/>
      <c r="BD434" s="125" t="str">
        <f t="shared" si="90"/>
        <v>SP-90(I)[00]aBX960</v>
      </c>
    </row>
    <row r="435" spans="1:56" x14ac:dyDescent="0.25">
      <c r="A435" s="62" t="s">
        <v>601</v>
      </c>
      <c r="B435" s="63">
        <v>45261</v>
      </c>
      <c r="C435" s="62" t="s">
        <v>602</v>
      </c>
      <c r="D435" s="62" t="s">
        <v>603</v>
      </c>
      <c r="E435" s="62" t="str">
        <f>IFERROR(VLOOKUP(H435,[4]Referencias!$A$2:$F$671,6,FALSE),"")</f>
        <v>SP- 09</v>
      </c>
      <c r="F435" s="62">
        <f>IFERROR(VLOOKUP(I435,[4]Referencias!$A$2:$T$800,20,FALSE),"")</f>
        <v>222052</v>
      </c>
      <c r="G435" s="62" t="s">
        <v>604</v>
      </c>
      <c r="H435" s="62" t="s">
        <v>151</v>
      </c>
      <c r="I435" s="62" t="s">
        <v>151</v>
      </c>
      <c r="J435" s="62"/>
      <c r="K435" s="62" t="s">
        <v>605</v>
      </c>
      <c r="L435" s="62" t="str">
        <f>IFERROR(VLOOKUP(M435,[4]Referencias!$X$2:$Y$139,2,FALSE),"")</f>
        <v>Inhibidor de corrosión</v>
      </c>
      <c r="M435" s="62" t="s">
        <v>59</v>
      </c>
      <c r="N435" s="62">
        <f>IFERROR(VLOOKUP(M435,[4]Referencias!$K$2:$L$138,2,FALSE),"")</f>
        <v>1000232729</v>
      </c>
      <c r="O435" s="62">
        <f>IFERROR(VLOOKUP(I435,'[4]Control Producción'!$B$13:$L$408,4,FALSE),0)</f>
        <v>36</v>
      </c>
      <c r="P435" s="62">
        <f>IFERROR(VLOOKUP(I435,'[4]Control Producción'!$B$13:$L$408,5,FALSE),0)</f>
        <v>5.76</v>
      </c>
      <c r="Q435" s="62">
        <f>IFERROR(VLOOKUP(I435,'[4]Control Producción'!$B$13:$L$408,7,FALSE),0)</f>
        <v>30.24</v>
      </c>
      <c r="R435" s="62">
        <f>IFERROR(VLOOKUP(I435,'[4]Control Producción'!$B$13:$L$408,8,FALSE),0)</f>
        <v>100</v>
      </c>
      <c r="S435" s="62">
        <f t="shared" si="94"/>
        <v>20</v>
      </c>
      <c r="T435" s="62">
        <v>75</v>
      </c>
      <c r="U435" s="62" t="s">
        <v>815</v>
      </c>
      <c r="V435" s="62" t="s">
        <v>821</v>
      </c>
      <c r="W435" s="62">
        <f t="shared" si="95"/>
        <v>4</v>
      </c>
      <c r="X435" s="62">
        <f>+_xlfn.IFS(BC435="p",0,AL435="Continua",'CM 4600011377 (Producto)'!$H$13,AL435="Batch",VLOOKUP(BD435,'BATCH Total'!$K$2:$M$600,3,FALSE))</f>
        <v>4</v>
      </c>
      <c r="Y435" s="62">
        <f t="shared" si="96"/>
        <v>80</v>
      </c>
      <c r="Z435" s="64">
        <f>+IFERROR(IF(BC435="P",0,IF(V435="continua",VLOOKUP(BD435,'KPI Aplicaciones'!$A$9:$H$177,6,FALSE),S435*X435)),0)</f>
        <v>80</v>
      </c>
      <c r="AA435" s="64">
        <f t="shared" si="93"/>
        <v>80</v>
      </c>
      <c r="AB435" s="65">
        <v>42340</v>
      </c>
      <c r="AC435" s="62" t="s">
        <v>608</v>
      </c>
      <c r="AD435" s="65">
        <v>44126</v>
      </c>
      <c r="AE435" s="62" t="s">
        <v>922</v>
      </c>
      <c r="AF435" s="62" t="s">
        <v>609</v>
      </c>
      <c r="AG435" s="62"/>
      <c r="AH435" s="62"/>
      <c r="AI435" s="62"/>
      <c r="AJ435" s="62"/>
      <c r="AK435" s="62" t="str">
        <f>IFERROR(VLOOKUP(I435,'[4]Control Producción'!$B$13:$K$406,10,FALSE),"")</f>
        <v>Bombeo Mecánico</v>
      </c>
      <c r="AL435" s="62" t="str">
        <f t="shared" si="104"/>
        <v>Batch</v>
      </c>
      <c r="AM435" s="62" t="s">
        <v>839</v>
      </c>
      <c r="AN435" s="62" t="s">
        <v>829</v>
      </c>
      <c r="AO435" s="62">
        <f>_xlfn.IFS(L435="Inhibidor de corrosión",T435*Q435/1000,L435="Inhibidor de incrustaciones",T435*Q435/1000,L435="Biocida",T435*Q435/1000,L435="Inhibidor de corrosión/incrustaciones",T435*Q435/1000,L435="Inhibidor de parafinas y asfaltenos",T435*P435/1000,L435="Inhibidor de parafinas",T435*P435/1000,L435="Inhibidor de asfaltenos",T435*P435/1000,L435="Reductor de fricción",T435*P435/1000,L435="Encapsulado",0,L435="Inhibidor de hidratos",VLOOKUP(I435,[4]Intermedia!$B$485:$E$502,4,FALSE),L435="Secuestrante de sulfhídrico",VLOOKUP(I435,[4]Intermedia!$B$485:$E$502,4,FALSE))</f>
        <v>2.2679999999999998</v>
      </c>
      <c r="AP435" s="62">
        <f t="shared" si="97"/>
        <v>15.88</v>
      </c>
      <c r="AQ435" s="62">
        <f t="shared" si="98"/>
        <v>20</v>
      </c>
      <c r="AR435" s="62">
        <f t="shared" si="99"/>
        <v>20</v>
      </c>
      <c r="AS435" s="66">
        <v>1</v>
      </c>
      <c r="AT435" s="62" cm="1">
        <f t="array" ref="AT435">IFERROR(ROUND(IF(AL435="Continua",AO435*_xlfn.IFS(AS435=100%,1,AS435=20%,5,AS435=50%,2),IF(AL435="Batch",IF(AM435="M",30,IF(AM435="Q",15,7))*AO435)),0),"")</f>
        <v>16</v>
      </c>
      <c r="AU435" s="62">
        <f t="shared" si="100"/>
        <v>20</v>
      </c>
      <c r="AV435" s="62">
        <f t="shared" si="101"/>
        <v>20</v>
      </c>
      <c r="AW435" s="62" t="s">
        <v>819</v>
      </c>
      <c r="AX435" s="62"/>
      <c r="AY435" s="67">
        <f ca="1">IFERROR(TODAY()-VLOOKUP(H435,[4]IDEF!$A$6:$H$1602,8,FALSE),"S/D")</f>
        <v>1697</v>
      </c>
      <c r="AZ435" s="62" t="str">
        <f>IFERROR(VLOOKUP(H435,'[4]Control Producción'!$B$13:$L$406,11,FALSE),"S/C")</f>
        <v>A</v>
      </c>
      <c r="BA435" s="62" t="str">
        <f t="shared" si="102"/>
        <v>SP- 09</v>
      </c>
      <c r="BB435" s="62" t="str">
        <f>IFERROR(VLOOKUP(I435,[4]Referencias!$A$2:$Z$800,26,FALSE),"")</f>
        <v>Señal Picada</v>
      </c>
      <c r="BC435" s="62"/>
      <c r="BD435" s="125" t="str">
        <f t="shared" si="90"/>
        <v>SP-90(I)[00]aCY51W</v>
      </c>
    </row>
    <row r="436" spans="1:56" x14ac:dyDescent="0.25">
      <c r="A436" s="62" t="s">
        <v>601</v>
      </c>
      <c r="B436" s="63">
        <v>45261</v>
      </c>
      <c r="C436" s="62" t="s">
        <v>602</v>
      </c>
      <c r="D436" s="62" t="s">
        <v>603</v>
      </c>
      <c r="E436" s="62" t="str">
        <f>IFERROR(VLOOKUP(H436,[4]Referencias!$A$2:$F$671,6,FALSE),"")</f>
        <v>VAM</v>
      </c>
      <c r="F436" s="62">
        <f>IFERROR(VLOOKUP(I436,[4]Referencias!$A$2:$T$800,20,FALSE),"")</f>
        <v>221169</v>
      </c>
      <c r="G436" s="62" t="s">
        <v>604</v>
      </c>
      <c r="H436" s="62" t="s">
        <v>271</v>
      </c>
      <c r="I436" s="62" t="s">
        <v>271</v>
      </c>
      <c r="J436" s="62"/>
      <c r="K436" s="62" t="s">
        <v>605</v>
      </c>
      <c r="L436" s="62" t="str">
        <f>IFERROR(VLOOKUP(M436,[4]Referencias!$X$2:$Y$139,2,FALSE),"")</f>
        <v>Inhibidor de corrosión</v>
      </c>
      <c r="M436" s="62" t="s">
        <v>59</v>
      </c>
      <c r="N436" s="62">
        <f>IFERROR(VLOOKUP(M436,[4]Referencias!$K$2:$L$138,2,FALSE),"")</f>
        <v>1000232729</v>
      </c>
      <c r="O436" s="62">
        <f>IFERROR(VLOOKUP(I436,'[4]Control Producción'!$B$13:$L$408,4,FALSE),0)</f>
        <v>68</v>
      </c>
      <c r="P436" s="62">
        <f>IFERROR(VLOOKUP(I436,'[4]Control Producción'!$B$13:$L$408,5,FALSE),0)</f>
        <v>8.2959999999999994</v>
      </c>
      <c r="Q436" s="62">
        <f>IFERROR(VLOOKUP(I436,'[4]Control Producción'!$B$13:$L$408,7,FALSE),0)</f>
        <v>59.704000000000001</v>
      </c>
      <c r="R436" s="62">
        <f>IFERROR(VLOOKUP(I436,'[4]Control Producción'!$B$13:$L$408,8,FALSE),0)</f>
        <v>2700</v>
      </c>
      <c r="S436" s="62">
        <f t="shared" si="94"/>
        <v>35.82</v>
      </c>
      <c r="T436" s="62">
        <v>40</v>
      </c>
      <c r="U436" s="62" t="s">
        <v>815</v>
      </c>
      <c r="V436" s="62" t="s">
        <v>821</v>
      </c>
      <c r="W436" s="62">
        <f t="shared" ref="W436:W446" si="107">_xlfn.IFS(AM436="C",29,AM436="M",1,AM436="Q",2,AM436="S",4)</f>
        <v>2</v>
      </c>
      <c r="X436" s="62">
        <f>+_xlfn.IFS(BC436="p",0,AL436="Continua",'CM 4600011377 (Producto)'!$H$13,AL436="Batch",VLOOKUP(BD436,'BATCH Total'!$K$2:$M$600,3,FALSE))</f>
        <v>2</v>
      </c>
      <c r="Y436" s="62">
        <f t="shared" si="96"/>
        <v>71.64</v>
      </c>
      <c r="Z436" s="64">
        <f>+IFERROR(IF(BC436="P",0,IF(V436="continua",VLOOKUP(BD436,'KPI Aplicaciones'!$A$9:$H$177,6,FALSE),S436*X436)),0)</f>
        <v>71.64</v>
      </c>
      <c r="AA436" s="64">
        <f t="shared" si="93"/>
        <v>71.64</v>
      </c>
      <c r="AB436" s="65">
        <v>44147</v>
      </c>
      <c r="AC436" s="62" t="s">
        <v>608</v>
      </c>
      <c r="AD436" s="65">
        <v>44586</v>
      </c>
      <c r="AE436" s="62" t="s">
        <v>812</v>
      </c>
      <c r="AF436" s="62" t="s">
        <v>609</v>
      </c>
      <c r="AG436" s="62"/>
      <c r="AH436" s="62"/>
      <c r="AI436" s="62"/>
      <c r="AJ436" s="62"/>
      <c r="AK436" s="62" t="str">
        <f>IFERROR(VLOOKUP(I436,'[4]Control Producción'!$B$13:$K$406,10,FALSE),"")</f>
        <v>Electro Sumergible</v>
      </c>
      <c r="AL436" s="62" t="str">
        <f t="shared" si="104"/>
        <v>Batch</v>
      </c>
      <c r="AM436" s="62" t="s">
        <v>818</v>
      </c>
      <c r="AN436" s="62" t="s">
        <v>817</v>
      </c>
      <c r="AO436" s="62">
        <f>_xlfn.IFS(L436="Inhibidor de corrosión",T436*Q436/1000,L436="Inhibidor de incrustaciones",T436*Q436/1000,L436="Biocida",T436*Q436/1000,L436="Inhibidor de corrosión/incrustaciones",T436*Q436/1000,L436="Inhibidor de parafinas y asfaltenos",T436*P436/1000,L436="Inhibidor de parafinas",T436*P436/1000,L436="Inhibidor de asfaltenos",T436*P436/1000,L436="Reductor de fricción",T436*P436/1000,L436="Encapsulado",0,L436="Inhibidor de hidratos",VLOOKUP(I436,[4]Intermedia!$B$485:$E$502,4,FALSE),L436="Secuestrante de sulfhídrico",VLOOKUP(I436,[4]Intermedia!$B$485:$E$502,4,FALSE))</f>
        <v>2.3881600000000001</v>
      </c>
      <c r="AP436" s="62">
        <f t="shared" si="97"/>
        <v>35.82</v>
      </c>
      <c r="AQ436" s="62">
        <f t="shared" si="98"/>
        <v>35.82</v>
      </c>
      <c r="AR436" s="62">
        <f t="shared" si="99"/>
        <v>35.82</v>
      </c>
      <c r="AS436" s="66">
        <v>1</v>
      </c>
      <c r="AT436" s="62" cm="1">
        <f t="array" ref="AT436">IFERROR(ROUND(IF(AL436="Continua",AO436*_xlfn.IFS(AS436=100%,1,AS436=20%,5,AS436=50%,2),IF(AL436="Batch",IF(AM436="M",30,IF(AM436="Q",15,7))*AO436)),0),"")</f>
        <v>36</v>
      </c>
      <c r="AU436" s="62">
        <f t="shared" si="100"/>
        <v>36</v>
      </c>
      <c r="AV436" s="62">
        <f t="shared" si="101"/>
        <v>36</v>
      </c>
      <c r="AW436" s="62" t="s">
        <v>260</v>
      </c>
      <c r="AX436" s="62"/>
      <c r="AY436" s="67">
        <f ca="1">IFERROR(TODAY()-VLOOKUP(H436,[4]IDEF!$A$6:$H$1602,8,FALSE),"S/D")</f>
        <v>1470</v>
      </c>
      <c r="AZ436" s="62" t="str">
        <f>IFERROR(VLOOKUP(H436,'[4]Control Producción'!$B$13:$L$406,11,FALSE),"S/C")</f>
        <v>A</v>
      </c>
      <c r="BA436" s="62" t="str">
        <f t="shared" si="102"/>
        <v>VAM</v>
      </c>
      <c r="BB436" s="62" t="str">
        <f>IFERROR(VLOOKUP(I436,[4]Referencias!$A$2:$Z$800,26,FALSE),"")</f>
        <v>Volcán Auca Mahuida</v>
      </c>
      <c r="BC436" s="62"/>
      <c r="BD436" s="125" t="str">
        <f t="shared" si="90"/>
        <v>VAM-25aCY51W</v>
      </c>
    </row>
    <row r="437" spans="1:56" x14ac:dyDescent="0.25">
      <c r="A437" s="62" t="s">
        <v>601</v>
      </c>
      <c r="B437" s="63">
        <v>45261</v>
      </c>
      <c r="C437" s="62" t="s">
        <v>602</v>
      </c>
      <c r="D437" s="62" t="s">
        <v>603</v>
      </c>
      <c r="E437" s="62" t="str">
        <f>IFERROR(VLOOKUP(H437,[4]Referencias!$A$2:$F$671,6,FALSE),"")</f>
        <v>VAM</v>
      </c>
      <c r="F437" s="62">
        <f>IFERROR(VLOOKUP(I437,[4]Referencias!$A$2:$T$800,20,FALSE),"")</f>
        <v>221169</v>
      </c>
      <c r="G437" s="62" t="s">
        <v>604</v>
      </c>
      <c r="H437" s="62" t="s">
        <v>261</v>
      </c>
      <c r="I437" s="62" t="s">
        <v>261</v>
      </c>
      <c r="J437" s="62"/>
      <c r="K437" s="62" t="s">
        <v>605</v>
      </c>
      <c r="L437" s="62" t="str">
        <f>IFERROR(VLOOKUP(M437,[4]Referencias!$X$2:$Y$139,2,FALSE),"")</f>
        <v>Inhibidor de corrosión</v>
      </c>
      <c r="M437" s="62" t="s">
        <v>59</v>
      </c>
      <c r="N437" s="62">
        <f>IFERROR(VLOOKUP(M437,[4]Referencias!$K$2:$L$138,2,FALSE),"")</f>
        <v>1000232729</v>
      </c>
      <c r="O437" s="62">
        <f>IFERROR(VLOOKUP(I437,'[4]Control Producción'!$B$13:$L$408,4,FALSE),0)</f>
        <v>11.04</v>
      </c>
      <c r="P437" s="62">
        <f>IFERROR(VLOOKUP(I437,'[4]Control Producción'!$B$13:$L$408,5,FALSE),0)</f>
        <v>4.968</v>
      </c>
      <c r="Q437" s="62">
        <f>IFERROR(VLOOKUP(I437,'[4]Control Producción'!$B$13:$L$408,7,FALSE),0)</f>
        <v>6.0720000000000001</v>
      </c>
      <c r="R437" s="62">
        <f>IFERROR(VLOOKUP(I437,'[4]Control Producción'!$B$13:$L$408,8,FALSE),0)</f>
        <v>1100</v>
      </c>
      <c r="S437" s="62">
        <f t="shared" si="94"/>
        <v>29.15</v>
      </c>
      <c r="T437" s="62">
        <v>160</v>
      </c>
      <c r="U437" s="62" t="s">
        <v>815</v>
      </c>
      <c r="V437" s="62" t="s">
        <v>821</v>
      </c>
      <c r="W437" s="62">
        <f t="shared" si="107"/>
        <v>1</v>
      </c>
      <c r="X437" s="62">
        <f>+_xlfn.IFS(BC437="p",0,AL437="Continua",'CM 4600011377 (Producto)'!$H$13,AL437="Batch",VLOOKUP(BD437,'BATCH Total'!$K$2:$M$600,3,FALSE))</f>
        <v>1</v>
      </c>
      <c r="Y437" s="62">
        <f t="shared" si="96"/>
        <v>29.15</v>
      </c>
      <c r="Z437" s="64">
        <f>+IFERROR(IF(BC437="P",0,IF(V437="continua",VLOOKUP(BD437,'KPI Aplicaciones'!$A$9:$H$177,6,FALSE),S437*X437)),0)</f>
        <v>29.15</v>
      </c>
      <c r="AA437" s="64">
        <f t="shared" si="93"/>
        <v>29.15</v>
      </c>
      <c r="AB437" s="65">
        <v>41362</v>
      </c>
      <c r="AC437" s="62" t="s">
        <v>608</v>
      </c>
      <c r="AD437" s="65">
        <v>44894</v>
      </c>
      <c r="AE437" s="62" t="s">
        <v>971</v>
      </c>
      <c r="AF437" s="62" t="s">
        <v>609</v>
      </c>
      <c r="AG437" s="62"/>
      <c r="AH437" s="62"/>
      <c r="AI437" s="62"/>
      <c r="AJ437" s="62"/>
      <c r="AK437" s="62" t="str">
        <f>IFERROR(VLOOKUP(I437,'[4]Control Producción'!$B$13:$K$406,10,FALSE),"")</f>
        <v>Bombeo Mecánico</v>
      </c>
      <c r="AL437" s="62" t="str">
        <f t="shared" si="104"/>
        <v>Batch</v>
      </c>
      <c r="AM437" s="62" t="s">
        <v>827</v>
      </c>
      <c r="AN437" s="62" t="s">
        <v>817</v>
      </c>
      <c r="AO437" s="62">
        <f>_xlfn.IFS(L437="Inhibidor de corrosión",T437*Q437/1000,L437="Inhibidor de incrustaciones",T437*Q437/1000,L437="Biocida",T437*Q437/1000,L437="Inhibidor de corrosión/incrustaciones",T437*Q437/1000,L437="Inhibidor de parafinas y asfaltenos",T437*P437/1000,L437="Inhibidor de parafinas",T437*P437/1000,L437="Inhibidor de asfaltenos",T437*P437/1000,L437="Reductor de fricción",T437*P437/1000,L437="Encapsulado",0,L437="Inhibidor de hidratos",VLOOKUP(I437,[4]Intermedia!$B$485:$E$502,4,FALSE),L437="Secuestrante de sulfhídrico",VLOOKUP(I437,[4]Intermedia!$B$485:$E$502,4,FALSE))</f>
        <v>0.97151999999999994</v>
      </c>
      <c r="AP437" s="62">
        <f t="shared" si="97"/>
        <v>29.15</v>
      </c>
      <c r="AQ437" s="62">
        <f t="shared" si="98"/>
        <v>29.15</v>
      </c>
      <c r="AR437" s="62">
        <f t="shared" si="99"/>
        <v>29.15</v>
      </c>
      <c r="AS437" s="66">
        <v>1</v>
      </c>
      <c r="AT437" s="62" cm="1">
        <f t="array" ref="AT437">IFERROR(ROUND(IF(AL437="Continua",AO437*_xlfn.IFS(AS437=100%,1,AS437=20%,5,AS437=50%,2),IF(AL437="Batch",IF(AM437="M",30,IF(AM437="Q",15,7))*AO437)),0),"")</f>
        <v>29</v>
      </c>
      <c r="AU437" s="62">
        <f t="shared" si="100"/>
        <v>29</v>
      </c>
      <c r="AV437" s="62">
        <f t="shared" si="101"/>
        <v>29</v>
      </c>
      <c r="AW437" s="62" t="s">
        <v>260</v>
      </c>
      <c r="AX437" s="62"/>
      <c r="AY437" s="67">
        <f ca="1">IFERROR(TODAY()-VLOOKUP(H437,[4]IDEF!$A$6:$H$1602,8,FALSE),"S/D")</f>
        <v>2898</v>
      </c>
      <c r="AZ437" s="62" t="str">
        <f>IFERROR(VLOOKUP(H437,'[4]Control Producción'!$B$13:$L$406,11,FALSE),"S/C")</f>
        <v>B</v>
      </c>
      <c r="BA437" s="62" t="str">
        <f t="shared" si="102"/>
        <v>VAM</v>
      </c>
      <c r="BB437" s="62" t="str">
        <f>IFERROR(VLOOKUP(I437,[4]Referencias!$A$2:$Z$800,26,FALSE),"")</f>
        <v>Volcán Auca Mahuida</v>
      </c>
      <c r="BC437" s="62"/>
      <c r="BD437" s="125" t="str">
        <f t="shared" si="90"/>
        <v>VAM-15aCY51W</v>
      </c>
    </row>
    <row r="438" spans="1:56" x14ac:dyDescent="0.25">
      <c r="A438" s="62" t="s">
        <v>601</v>
      </c>
      <c r="B438" s="63">
        <v>45261</v>
      </c>
      <c r="C438" s="62" t="s">
        <v>602</v>
      </c>
      <c r="D438" s="62" t="s">
        <v>603</v>
      </c>
      <c r="E438" s="62" t="str">
        <f>IFERROR(VLOOKUP(H438,[4]Referencias!$A$2:$F$671,6,FALSE),"")</f>
        <v>VAM</v>
      </c>
      <c r="F438" s="62">
        <f>IFERROR(VLOOKUP(I438,[4]Referencias!$A$2:$T$800,20,FALSE),"")</f>
        <v>221169</v>
      </c>
      <c r="G438" s="62" t="s">
        <v>604</v>
      </c>
      <c r="H438" s="62" t="s">
        <v>267</v>
      </c>
      <c r="I438" s="62" t="s">
        <v>267</v>
      </c>
      <c r="J438" s="62"/>
      <c r="K438" s="62" t="s">
        <v>605</v>
      </c>
      <c r="L438" s="62" t="str">
        <f>IFERROR(VLOOKUP(M438,[4]Referencias!$X$2:$Y$139,2,FALSE),"")</f>
        <v>Biocida</v>
      </c>
      <c r="M438" s="62" t="s">
        <v>68</v>
      </c>
      <c r="N438" s="62">
        <f>IFERROR(VLOOKUP(M438,[4]Referencias!$K$2:$L$138,2,FALSE),"")</f>
        <v>50600926</v>
      </c>
      <c r="O438" s="62">
        <f>IFERROR(VLOOKUP(I438,'[4]Control Producción'!$B$13:$L$408,4,FALSE),0)</f>
        <v>18</v>
      </c>
      <c r="P438" s="62">
        <f>IFERROR(VLOOKUP(I438,'[4]Control Producción'!$B$13:$L$408,5,FALSE),0)</f>
        <v>8.1</v>
      </c>
      <c r="Q438" s="62">
        <f>IFERROR(VLOOKUP(I438,'[4]Control Producción'!$B$13:$L$408,7,FALSE),0)</f>
        <v>9.9</v>
      </c>
      <c r="R438" s="62">
        <f>IFERROR(VLOOKUP(I438,'[4]Control Producción'!$B$13:$L$408,8,FALSE),0)</f>
        <v>2000</v>
      </c>
      <c r="S438" s="62">
        <f t="shared" si="94"/>
        <v>59.4</v>
      </c>
      <c r="T438" s="62">
        <v>400</v>
      </c>
      <c r="U438" s="62" t="s">
        <v>815</v>
      </c>
      <c r="V438" s="62" t="s">
        <v>821</v>
      </c>
      <c r="W438" s="62">
        <f t="shared" si="107"/>
        <v>2</v>
      </c>
      <c r="X438" s="62">
        <f>+_xlfn.IFS(BC438="p",0,AL438="Continua",'CM 4600011377 (Producto)'!$H$13,AL438="Batch",VLOOKUP(BD438,'BATCH Total'!$K$2:$M$600,3,FALSE))</f>
        <v>2</v>
      </c>
      <c r="Y438" s="62">
        <f t="shared" si="96"/>
        <v>118.8</v>
      </c>
      <c r="Z438" s="64">
        <f>+IFERROR(IF(BC438="P",0,IF(V438="continua",VLOOKUP(BD438,'KPI Aplicaciones'!$A$9:$H$177,6,FALSE),S438*X438)),0)</f>
        <v>118.8</v>
      </c>
      <c r="AA438" s="64">
        <f t="shared" si="93"/>
        <v>118.8</v>
      </c>
      <c r="AB438" s="65">
        <v>43016</v>
      </c>
      <c r="AC438" s="62" t="s">
        <v>608</v>
      </c>
      <c r="AD438" s="65">
        <v>44909</v>
      </c>
      <c r="AE438" s="62" t="s">
        <v>973</v>
      </c>
      <c r="AF438" s="62" t="s">
        <v>609</v>
      </c>
      <c r="AG438" s="62"/>
      <c r="AH438" s="62"/>
      <c r="AI438" s="62"/>
      <c r="AJ438" s="62"/>
      <c r="AK438" s="62" t="str">
        <f>IFERROR(VLOOKUP(I438,'[4]Control Producción'!$B$13:$K$406,10,FALSE),"")</f>
        <v>Bombeo Mecánico</v>
      </c>
      <c r="AL438" s="62" t="str">
        <f t="shared" si="104"/>
        <v>Batch</v>
      </c>
      <c r="AM438" s="62" t="s">
        <v>818</v>
      </c>
      <c r="AN438" s="62" t="s">
        <v>817</v>
      </c>
      <c r="AO438" s="62">
        <f>_xlfn.IFS(L438="Inhibidor de corrosión",T438*Q438/1000,L438="Inhibidor de incrustaciones",T438*Q438/1000,L438="Biocida",T438*Q438/1000,L438="Inhibidor de corrosión/incrustaciones",T438*Q438/1000,L438="Inhibidor de parafinas y asfaltenos",T438*P438/1000,L438="Inhibidor de parafinas",T438*P438/1000,L438="Inhibidor de asfaltenos",T438*P438/1000,L438="Reductor de fricción",T438*P438/1000,L438="Encapsulado",0,L438="Inhibidor de hidratos",VLOOKUP(I438,[4]Intermedia!$B$485:$E$502,4,FALSE),L438="Secuestrante de sulfhídrico",VLOOKUP(I438,[4]Intermedia!$B$485:$E$502,4,FALSE))</f>
        <v>3.96</v>
      </c>
      <c r="AP438" s="62">
        <f t="shared" si="97"/>
        <v>59.4</v>
      </c>
      <c r="AQ438" s="62">
        <f t="shared" si="98"/>
        <v>59.4</v>
      </c>
      <c r="AR438" s="62">
        <f t="shared" si="99"/>
        <v>59.4</v>
      </c>
      <c r="AS438" s="66">
        <v>1</v>
      </c>
      <c r="AT438" s="62" cm="1">
        <f t="array" ref="AT438">IFERROR(ROUND(IF(AL438="Continua",AO438*_xlfn.IFS(AS438=100%,1,AS438=20%,5,AS438=50%,2),IF(AL438="Batch",IF(AM438="M",30,IF(AM438="Q",15,7))*AO438)),0),"")</f>
        <v>59</v>
      </c>
      <c r="AU438" s="62">
        <f t="shared" si="100"/>
        <v>59</v>
      </c>
      <c r="AV438" s="62">
        <f t="shared" si="101"/>
        <v>59</v>
      </c>
      <c r="AW438" s="62" t="s">
        <v>260</v>
      </c>
      <c r="AX438" s="62"/>
      <c r="AY438" s="67">
        <f ca="1">IFERROR(TODAY()-VLOOKUP(H438,[4]IDEF!$A$6:$H$1602,8,FALSE),"S/D")</f>
        <v>1845</v>
      </c>
      <c r="AZ438" s="62" t="str">
        <f>IFERROR(VLOOKUP(H438,'[4]Control Producción'!$B$13:$L$406,11,FALSE),"S/C")</f>
        <v>A</v>
      </c>
      <c r="BA438" s="62" t="str">
        <f t="shared" si="102"/>
        <v>VAM</v>
      </c>
      <c r="BB438" s="62" t="str">
        <f>IFERROR(VLOOKUP(I438,[4]Referencias!$A$2:$Z$800,26,FALSE),"")</f>
        <v>Volcán Auca Mahuida</v>
      </c>
      <c r="BC438" s="62"/>
      <c r="BD438" s="125" t="str">
        <f t="shared" si="90"/>
        <v>VAM-27aBX960</v>
      </c>
    </row>
    <row r="439" spans="1:56" x14ac:dyDescent="0.25">
      <c r="A439" s="62" t="s">
        <v>601</v>
      </c>
      <c r="B439" s="63">
        <v>45261</v>
      </c>
      <c r="C439" s="62" t="s">
        <v>602</v>
      </c>
      <c r="D439" s="62" t="s">
        <v>603</v>
      </c>
      <c r="E439" s="62" t="str">
        <f>IFERROR(VLOOKUP(H439,[4]Referencias!$A$2:$F$671,6,FALSE),"")</f>
        <v>VAM</v>
      </c>
      <c r="F439" s="62">
        <f>IFERROR(VLOOKUP(I439,[4]Referencias!$A$2:$T$800,20,FALSE),"")</f>
        <v>221169</v>
      </c>
      <c r="G439" s="62" t="s">
        <v>604</v>
      </c>
      <c r="H439" s="62" t="s">
        <v>262</v>
      </c>
      <c r="I439" s="62" t="s">
        <v>262</v>
      </c>
      <c r="J439" s="62"/>
      <c r="K439" s="62" t="s">
        <v>605</v>
      </c>
      <c r="L439" s="62" t="str">
        <f>IFERROR(VLOOKUP(M439,[4]Referencias!$X$2:$Y$139,2,FALSE),"")</f>
        <v>Inhibidor de corrosión</v>
      </c>
      <c r="M439" s="62" t="s">
        <v>59</v>
      </c>
      <c r="N439" s="62">
        <f>IFERROR(VLOOKUP(M439,[4]Referencias!$K$2:$L$138,2,FALSE),"")</f>
        <v>1000232729</v>
      </c>
      <c r="O439" s="62">
        <f>IFERROR(VLOOKUP(I439,'[4]Control Producción'!$B$13:$L$408,4,FALSE),0)</f>
        <v>39.520000000000003</v>
      </c>
      <c r="P439" s="62">
        <f>IFERROR(VLOOKUP(I439,'[4]Control Producción'!$B$13:$L$408,5,FALSE),0)</f>
        <v>35.173000000000002</v>
      </c>
      <c r="Q439" s="62">
        <f>IFERROR(VLOOKUP(I439,'[4]Control Producción'!$B$13:$L$408,7,FALSE),0)</f>
        <v>4.3470000000000004</v>
      </c>
      <c r="R439" s="62">
        <f>IFERROR(VLOOKUP(I439,'[4]Control Producción'!$B$13:$L$408,8,FALSE),0)</f>
        <v>786</v>
      </c>
      <c r="S439" s="62">
        <f t="shared" si="94"/>
        <v>20</v>
      </c>
      <c r="T439" s="62">
        <v>100</v>
      </c>
      <c r="U439" s="62" t="s">
        <v>815</v>
      </c>
      <c r="V439" s="62" t="s">
        <v>821</v>
      </c>
      <c r="W439" s="62">
        <f t="shared" si="107"/>
        <v>2</v>
      </c>
      <c r="X439" s="62">
        <f>+_xlfn.IFS(BC439="p",0,AL439="Continua",'CM 4600011377 (Producto)'!$H$13,AL439="Batch",VLOOKUP(BD439,'BATCH Total'!$K$2:$M$600,3,FALSE))</f>
        <v>2</v>
      </c>
      <c r="Y439" s="62">
        <f t="shared" si="96"/>
        <v>40</v>
      </c>
      <c r="Z439" s="64">
        <f>+IFERROR(IF(BC439="P",0,IF(V439="continua",VLOOKUP(BD439,'KPI Aplicaciones'!$A$9:$H$177,6,FALSE),S439*X439)),0)</f>
        <v>40</v>
      </c>
      <c r="AA439" s="64">
        <f t="shared" si="93"/>
        <v>40</v>
      </c>
      <c r="AB439" s="65">
        <v>42762</v>
      </c>
      <c r="AC439" s="62" t="s">
        <v>608</v>
      </c>
      <c r="AD439" s="65">
        <v>44099</v>
      </c>
      <c r="AE439" s="62" t="s">
        <v>923</v>
      </c>
      <c r="AF439" s="62" t="s">
        <v>609</v>
      </c>
      <c r="AG439" s="62"/>
      <c r="AH439" s="62"/>
      <c r="AI439" s="62"/>
      <c r="AJ439" s="62"/>
      <c r="AK439" s="62" t="str">
        <f>IFERROR(VLOOKUP(I439,'[4]Control Producción'!$B$13:$K$406,10,FALSE),"")</f>
        <v>Electro Sumergible</v>
      </c>
      <c r="AL439" s="62" t="str">
        <f t="shared" si="104"/>
        <v>Batch</v>
      </c>
      <c r="AM439" s="62" t="s">
        <v>818</v>
      </c>
      <c r="AN439" s="62" t="s">
        <v>817</v>
      </c>
      <c r="AO439" s="62">
        <f>_xlfn.IFS(L439="Inhibidor de corrosión",T439*Q439/1000,L439="Inhibidor de incrustaciones",T439*Q439/1000,L439="Biocida",T439*Q439/1000,L439="Inhibidor de corrosión/incrustaciones",T439*Q439/1000,L439="Inhibidor de parafinas y asfaltenos",T439*P439/1000,L439="Inhibidor de parafinas",T439*P439/1000,L439="Inhibidor de asfaltenos",T439*P439/1000,L439="Reductor de fricción",T439*P439/1000,L439="Encapsulado",0,L439="Inhibidor de hidratos",VLOOKUP(I439,[4]Intermedia!$B$485:$E$502,4,FALSE),L439="Secuestrante de sulfhídrico",VLOOKUP(I439,[4]Intermedia!$B$485:$E$502,4,FALSE))</f>
        <v>0.43470000000000003</v>
      </c>
      <c r="AP439" s="62">
        <f t="shared" si="97"/>
        <v>6.52</v>
      </c>
      <c r="AQ439" s="62">
        <f t="shared" si="98"/>
        <v>20</v>
      </c>
      <c r="AR439" s="62">
        <f t="shared" si="99"/>
        <v>20</v>
      </c>
      <c r="AS439" s="66">
        <v>1</v>
      </c>
      <c r="AT439" s="62" cm="1">
        <f t="array" ref="AT439">IFERROR(ROUND(IF(AL439="Continua",AO439*_xlfn.IFS(AS439=100%,1,AS439=20%,5,AS439=50%,2),IF(AL439="Batch",IF(AM439="M",30,IF(AM439="Q",15,7))*AO439)),0),"")</f>
        <v>7</v>
      </c>
      <c r="AU439" s="62">
        <f t="shared" si="100"/>
        <v>20</v>
      </c>
      <c r="AV439" s="62">
        <f t="shared" si="101"/>
        <v>20</v>
      </c>
      <c r="AW439" s="62" t="s">
        <v>260</v>
      </c>
      <c r="AX439" s="62"/>
      <c r="AY439" s="67">
        <f ca="1">IFERROR(TODAY()-VLOOKUP(H439,[4]IDEF!$A$6:$H$1602,8,FALSE),"S/D")</f>
        <v>1916</v>
      </c>
      <c r="AZ439" s="62" t="str">
        <f>IFERROR(VLOOKUP(H439,'[4]Control Producción'!$B$13:$L$406,11,FALSE),"S/C")</f>
        <v>A</v>
      </c>
      <c r="BA439" s="62" t="str">
        <f t="shared" si="102"/>
        <v>VAM</v>
      </c>
      <c r="BB439" s="62" t="str">
        <f>IFERROR(VLOOKUP(I439,[4]Referencias!$A$2:$Z$800,26,FALSE),"")</f>
        <v>Volcán Auca Mahuida</v>
      </c>
      <c r="BC439" s="62"/>
      <c r="BD439" s="125" t="str">
        <f t="shared" si="90"/>
        <v>VAM-31aCY51W</v>
      </c>
    </row>
    <row r="440" spans="1:56" x14ac:dyDescent="0.25">
      <c r="A440" s="62" t="s">
        <v>601</v>
      </c>
      <c r="B440" s="63">
        <v>45261</v>
      </c>
      <c r="C440" s="62" t="s">
        <v>602</v>
      </c>
      <c r="D440" s="62" t="s">
        <v>603</v>
      </c>
      <c r="E440" s="62" t="str">
        <f>IFERROR(VLOOKUP(H440,[4]Referencias!$A$2:$F$671,6,FALSE),"")</f>
        <v>VAM</v>
      </c>
      <c r="F440" s="62">
        <f>IFERROR(VLOOKUP(I440,[4]Referencias!$A$2:$T$800,20,FALSE),"")</f>
        <v>221169</v>
      </c>
      <c r="G440" s="62" t="s">
        <v>604</v>
      </c>
      <c r="H440" s="62" t="s">
        <v>263</v>
      </c>
      <c r="I440" s="62" t="s">
        <v>263</v>
      </c>
      <c r="J440" s="62"/>
      <c r="K440" s="62" t="s">
        <v>605</v>
      </c>
      <c r="L440" s="62" t="str">
        <f>IFERROR(VLOOKUP(M440,[4]Referencias!$X$2:$Y$139,2,FALSE),"")</f>
        <v>Inhibidor de corrosión</v>
      </c>
      <c r="M440" s="62" t="s">
        <v>59</v>
      </c>
      <c r="N440" s="62">
        <f>IFERROR(VLOOKUP(M440,[4]Referencias!$K$2:$L$138,2,FALSE),"")</f>
        <v>1000232729</v>
      </c>
      <c r="O440" s="62">
        <f>IFERROR(VLOOKUP(I440,'[4]Control Producción'!$B$13:$L$408,4,FALSE),0)</f>
        <v>29.25</v>
      </c>
      <c r="P440" s="62">
        <f>IFERROR(VLOOKUP(I440,'[4]Control Producción'!$B$13:$L$408,5,FALSE),0)</f>
        <v>5.85</v>
      </c>
      <c r="Q440" s="62">
        <f>IFERROR(VLOOKUP(I440,'[4]Control Producción'!$B$13:$L$408,7,FALSE),0)</f>
        <v>23.4</v>
      </c>
      <c r="R440" s="62">
        <f>IFERROR(VLOOKUP(I440,'[4]Control Producción'!$B$13:$L$408,8,FALSE),0)</f>
        <v>780</v>
      </c>
      <c r="S440" s="62">
        <f t="shared" si="94"/>
        <v>24.57</v>
      </c>
      <c r="T440" s="62">
        <v>70</v>
      </c>
      <c r="U440" s="62" t="s">
        <v>815</v>
      </c>
      <c r="V440" s="62" t="s">
        <v>821</v>
      </c>
      <c r="W440" s="62">
        <f t="shared" si="107"/>
        <v>2</v>
      </c>
      <c r="X440" s="62">
        <f>+_xlfn.IFS(BC440="p",0,AL440="Continua",'CM 4600011377 (Producto)'!$H$13,AL440="Batch",VLOOKUP(BD440,'BATCH Total'!$K$2:$M$600,3,FALSE))</f>
        <v>2</v>
      </c>
      <c r="Y440" s="62">
        <f t="shared" si="96"/>
        <v>49.14</v>
      </c>
      <c r="Z440" s="64">
        <f>+IFERROR(IF(BC440="P",0,IF(V440="continua",VLOOKUP(BD440,'KPI Aplicaciones'!$A$9:$H$177,6,FALSE),S440*X440)),0)</f>
        <v>49.14</v>
      </c>
      <c r="AA440" s="64">
        <f t="shared" si="93"/>
        <v>49.14</v>
      </c>
      <c r="AB440" s="65">
        <v>41887</v>
      </c>
      <c r="AC440" s="62" t="s">
        <v>608</v>
      </c>
      <c r="AD440" s="65">
        <v>44372</v>
      </c>
      <c r="AE440" s="62" t="s">
        <v>924</v>
      </c>
      <c r="AF440" s="62" t="s">
        <v>609</v>
      </c>
      <c r="AG440" s="62"/>
      <c r="AH440" s="62"/>
      <c r="AI440" s="62"/>
      <c r="AJ440" s="62"/>
      <c r="AK440" s="62" t="str">
        <f>IFERROR(VLOOKUP(I440,'[4]Control Producción'!$B$13:$K$406,10,FALSE),"")</f>
        <v>Bombeo Mecánico</v>
      </c>
      <c r="AL440" s="62" t="str">
        <f t="shared" si="104"/>
        <v>Batch</v>
      </c>
      <c r="AM440" s="62" t="s">
        <v>818</v>
      </c>
      <c r="AN440" s="62" t="s">
        <v>817</v>
      </c>
      <c r="AO440" s="62">
        <f>_xlfn.IFS(L440="Inhibidor de corrosión",T440*Q440/1000,L440="Inhibidor de incrustaciones",T440*Q440/1000,L440="Biocida",T440*Q440/1000,L440="Inhibidor de corrosión/incrustaciones",T440*Q440/1000,L440="Inhibidor de parafinas y asfaltenos",T440*P440/1000,L440="Inhibidor de parafinas",T440*P440/1000,L440="Inhibidor de asfaltenos",T440*P440/1000,L440="Reductor de fricción",T440*P440/1000,L440="Encapsulado",0,L440="Inhibidor de hidratos",VLOOKUP(I440,[4]Intermedia!$B$485:$E$502,4,FALSE),L440="Secuestrante de sulfhídrico",VLOOKUP(I440,[4]Intermedia!$B$485:$E$502,4,FALSE))</f>
        <v>1.6379999999999999</v>
      </c>
      <c r="AP440" s="62">
        <f t="shared" si="97"/>
        <v>24.57</v>
      </c>
      <c r="AQ440" s="62">
        <f t="shared" si="98"/>
        <v>24.57</v>
      </c>
      <c r="AR440" s="62">
        <f t="shared" si="99"/>
        <v>24.57</v>
      </c>
      <c r="AS440" s="66">
        <v>1</v>
      </c>
      <c r="AT440" s="62" cm="1">
        <f t="array" ref="AT440">IFERROR(ROUND(IF(AL440="Continua",AO440*_xlfn.IFS(AS440=100%,1,AS440=20%,5,AS440=50%,2),IF(AL440="Batch",IF(AM440="M",30,IF(AM440="Q",15,7))*AO440)),0),"")</f>
        <v>25</v>
      </c>
      <c r="AU440" s="62">
        <f t="shared" si="100"/>
        <v>25</v>
      </c>
      <c r="AV440" s="62">
        <f t="shared" si="101"/>
        <v>25</v>
      </c>
      <c r="AW440" s="62" t="s">
        <v>260</v>
      </c>
      <c r="AX440" s="62"/>
      <c r="AY440" s="67">
        <f ca="1">IFERROR(TODAY()-VLOOKUP(H440,[4]IDEF!$A$6:$H$1602,8,FALSE),"S/D")</f>
        <v>2067</v>
      </c>
      <c r="AZ440" s="62" t="str">
        <f>IFERROR(VLOOKUP(H440,'[4]Control Producción'!$B$13:$L$406,11,FALSE),"S/C")</f>
        <v>B</v>
      </c>
      <c r="BA440" s="62" t="str">
        <f t="shared" si="102"/>
        <v>VAM</v>
      </c>
      <c r="BB440" s="62" t="str">
        <f>IFERROR(VLOOKUP(I440,[4]Referencias!$A$2:$Z$800,26,FALSE),"")</f>
        <v>Volcán Auca Mahuida</v>
      </c>
      <c r="BC440" s="62"/>
      <c r="BD440" s="125" t="str">
        <f t="shared" si="90"/>
        <v>VAM-46aCY51W</v>
      </c>
    </row>
    <row r="441" spans="1:56" x14ac:dyDescent="0.25">
      <c r="A441" s="62" t="s">
        <v>601</v>
      </c>
      <c r="B441" s="63">
        <v>45261</v>
      </c>
      <c r="C441" s="62" t="s">
        <v>602</v>
      </c>
      <c r="D441" s="62" t="s">
        <v>603</v>
      </c>
      <c r="E441" s="62" t="str">
        <f>IFERROR(VLOOKUP(H441,[4]Referencias!$A$2:$F$671,6,FALSE),"")</f>
        <v>VAM</v>
      </c>
      <c r="F441" s="62">
        <f>IFERROR(VLOOKUP(I441,[4]Referencias!$A$2:$T$800,20,FALSE),"")</f>
        <v>221169</v>
      </c>
      <c r="G441" s="62" t="s">
        <v>604</v>
      </c>
      <c r="H441" s="62" t="s">
        <v>264</v>
      </c>
      <c r="I441" s="62" t="s">
        <v>264</v>
      </c>
      <c r="J441" s="62"/>
      <c r="K441" s="62" t="s">
        <v>605</v>
      </c>
      <c r="L441" s="62" t="str">
        <f>IFERROR(VLOOKUP(M441,[4]Referencias!$X$2:$Y$139,2,FALSE),"")</f>
        <v>Inhibidor de corrosión</v>
      </c>
      <c r="M441" s="62" t="s">
        <v>59</v>
      </c>
      <c r="N441" s="62">
        <f>IFERROR(VLOOKUP(M441,[4]Referencias!$K$2:$L$138,2,FALSE),"")</f>
        <v>1000232729</v>
      </c>
      <c r="O441" s="62">
        <f>IFERROR(VLOOKUP(I441,'[4]Control Producción'!$B$13:$L$408,4,FALSE),0)</f>
        <v>13</v>
      </c>
      <c r="P441" s="62">
        <f>IFERROR(VLOOKUP(I441,'[4]Control Producción'!$B$13:$L$408,5,FALSE),0)</f>
        <v>9.1</v>
      </c>
      <c r="Q441" s="62">
        <f>IFERROR(VLOOKUP(I441,'[4]Control Producción'!$B$13:$L$408,7,FALSE),0)</f>
        <v>3.9</v>
      </c>
      <c r="R441" s="62">
        <f>IFERROR(VLOOKUP(I441,'[4]Control Producción'!$B$13:$L$408,8,FALSE),0)</f>
        <v>240</v>
      </c>
      <c r="S441" s="62">
        <f t="shared" si="94"/>
        <v>27.79</v>
      </c>
      <c r="T441" s="62">
        <v>475</v>
      </c>
      <c r="U441" s="62" t="s">
        <v>815</v>
      </c>
      <c r="V441" s="62" t="s">
        <v>821</v>
      </c>
      <c r="W441" s="62">
        <f t="shared" si="107"/>
        <v>2</v>
      </c>
      <c r="X441" s="62">
        <f>+_xlfn.IFS(BC441="p",0,AL441="Continua",'CM 4600011377 (Producto)'!$H$13,AL441="Batch",VLOOKUP(BD441,'BATCH Total'!$K$2:$M$600,3,FALSE))</f>
        <v>2</v>
      </c>
      <c r="Y441" s="62">
        <f t="shared" si="96"/>
        <v>55.58</v>
      </c>
      <c r="Z441" s="64">
        <f>+IFERROR(IF(BC441="P",0,IF(V441="continua",VLOOKUP(BD441,'KPI Aplicaciones'!$A$9:$H$177,6,FALSE),S441*X441)),0)</f>
        <v>55.58</v>
      </c>
      <c r="AA441" s="64">
        <f t="shared" si="93"/>
        <v>55.58</v>
      </c>
      <c r="AB441" s="65">
        <v>42017</v>
      </c>
      <c r="AC441" s="62" t="s">
        <v>608</v>
      </c>
      <c r="AD441" s="65">
        <v>45014</v>
      </c>
      <c r="AE441" s="117" t="s">
        <v>1015</v>
      </c>
      <c r="AF441" s="62" t="s">
        <v>609</v>
      </c>
      <c r="AG441" s="62"/>
      <c r="AH441" s="62"/>
      <c r="AI441" s="62"/>
      <c r="AJ441" s="62"/>
      <c r="AK441" s="62" t="str">
        <f>IFERROR(VLOOKUP(I441,'[4]Control Producción'!$B$13:$K$406,10,FALSE),"")</f>
        <v>Bombeo Mecánico</v>
      </c>
      <c r="AL441" s="62" t="str">
        <f t="shared" si="104"/>
        <v>Batch</v>
      </c>
      <c r="AM441" s="62" t="s">
        <v>818</v>
      </c>
      <c r="AN441" s="62" t="s">
        <v>817</v>
      </c>
      <c r="AO441" s="62">
        <f>_xlfn.IFS(L441="Inhibidor de corrosión",T441*Q441/1000,L441="Inhibidor de incrustaciones",T441*Q441/1000,L441="Biocida",T441*Q441/1000,L441="Inhibidor de corrosión/incrustaciones",T441*Q441/1000,L441="Inhibidor de parafinas y asfaltenos",T441*P441/1000,L441="Inhibidor de parafinas",T441*P441/1000,L441="Inhibidor de asfaltenos",T441*P441/1000,L441="Reductor de fricción",T441*P441/1000,L441="Encapsulado",0,L441="Inhibidor de hidratos",VLOOKUP(I441,[4]Intermedia!$B$485:$E$502,4,FALSE),L441="Secuestrante de sulfhídrico",VLOOKUP(I441,[4]Intermedia!$B$485:$E$502,4,FALSE))</f>
        <v>1.8525</v>
      </c>
      <c r="AP441" s="62">
        <f t="shared" si="97"/>
        <v>27.79</v>
      </c>
      <c r="AQ441" s="62">
        <f t="shared" si="98"/>
        <v>27.79</v>
      </c>
      <c r="AR441" s="62">
        <f t="shared" si="99"/>
        <v>27.79</v>
      </c>
      <c r="AS441" s="66">
        <v>1</v>
      </c>
      <c r="AT441" s="62" cm="1">
        <f t="array" ref="AT441">IFERROR(ROUND(IF(AL441="Continua",AO441*_xlfn.IFS(AS441=100%,1,AS441=20%,5,AS441=50%,2),IF(AL441="Batch",IF(AM441="M",30,IF(AM441="Q",15,7))*AO441)),0),"")</f>
        <v>28</v>
      </c>
      <c r="AU441" s="62">
        <f t="shared" si="100"/>
        <v>28</v>
      </c>
      <c r="AV441" s="62">
        <f t="shared" si="101"/>
        <v>28</v>
      </c>
      <c r="AW441" s="62" t="s">
        <v>260</v>
      </c>
      <c r="AX441" s="62"/>
      <c r="AY441" s="67">
        <f ca="1">IFERROR(TODAY()-VLOOKUP(H441,[4]IDEF!$A$6:$H$1602,8,FALSE),"S/D")</f>
        <v>1733</v>
      </c>
      <c r="AZ441" s="62" t="str">
        <f>IFERROR(VLOOKUP(H441,'[4]Control Producción'!$B$13:$L$406,11,FALSE),"S/C")</f>
        <v>A</v>
      </c>
      <c r="BA441" s="62" t="str">
        <f t="shared" si="102"/>
        <v>VAM</v>
      </c>
      <c r="BB441" s="62" t="str">
        <f>IFERROR(VLOOKUP(I441,[4]Referencias!$A$2:$Z$800,26,FALSE),"")</f>
        <v>Volcán Auca Mahuida</v>
      </c>
      <c r="BC441" s="62"/>
      <c r="BD441" s="125" t="str">
        <f t="shared" ref="BD441:BD445" si="108">+CONCATENATE(I441,M441)</f>
        <v>VAM-47aCY51W</v>
      </c>
    </row>
    <row r="442" spans="1:56" x14ac:dyDescent="0.25">
      <c r="A442" s="62" t="s">
        <v>601</v>
      </c>
      <c r="B442" s="63">
        <v>45261</v>
      </c>
      <c r="C442" s="62" t="s">
        <v>602</v>
      </c>
      <c r="D442" s="62" t="s">
        <v>603</v>
      </c>
      <c r="E442" s="62" t="str">
        <f>IFERROR(VLOOKUP(H442,[4]Referencias!$A$2:$F$671,6,FALSE),"")</f>
        <v>VAM</v>
      </c>
      <c r="F442" s="62">
        <f>IFERROR(VLOOKUP(I442,[4]Referencias!$A$2:$T$800,20,FALSE),"")</f>
        <v>221169</v>
      </c>
      <c r="G442" s="62" t="s">
        <v>604</v>
      </c>
      <c r="H442" s="62" t="s">
        <v>265</v>
      </c>
      <c r="I442" s="62" t="s">
        <v>265</v>
      </c>
      <c r="J442" s="62"/>
      <c r="K442" s="62" t="s">
        <v>605</v>
      </c>
      <c r="L442" s="62" t="str">
        <f>IFERROR(VLOOKUP(M442,[4]Referencias!$X$2:$Y$139,2,FALSE),"")</f>
        <v>Inhibidor de corrosión</v>
      </c>
      <c r="M442" s="62" t="s">
        <v>59</v>
      </c>
      <c r="N442" s="62">
        <f>IFERROR(VLOOKUP(M442,[4]Referencias!$K$2:$L$138,2,FALSE),"")</f>
        <v>1000232729</v>
      </c>
      <c r="O442" s="62">
        <f>IFERROR(VLOOKUP(I442,'[4]Control Producción'!$B$13:$L$408,4,FALSE),0)</f>
        <v>39</v>
      </c>
      <c r="P442" s="62">
        <f>IFERROR(VLOOKUP(I442,'[4]Control Producción'!$B$13:$L$408,5,FALSE),0)</f>
        <v>4.29</v>
      </c>
      <c r="Q442" s="62">
        <f>IFERROR(VLOOKUP(I442,'[4]Control Producción'!$B$13:$L$408,7,FALSE),0)</f>
        <v>34.71</v>
      </c>
      <c r="R442" s="62">
        <f>IFERROR(VLOOKUP(I442,'[4]Control Producción'!$B$13:$L$408,8,FALSE),0)</f>
        <v>929</v>
      </c>
      <c r="S442" s="62">
        <f t="shared" si="94"/>
        <v>41.65</v>
      </c>
      <c r="T442" s="62">
        <v>40</v>
      </c>
      <c r="U442" s="62" t="s">
        <v>815</v>
      </c>
      <c r="V442" s="62" t="s">
        <v>821</v>
      </c>
      <c r="W442" s="62">
        <f t="shared" si="107"/>
        <v>1</v>
      </c>
      <c r="X442" s="62">
        <f>+_xlfn.IFS(BC442="p",0,AL442="Continua",'CM 4600011377 (Producto)'!$H$13,AL442="Batch",VLOOKUP(BD442,'BATCH Total'!$K$2:$M$600,3,FALSE))</f>
        <v>1</v>
      </c>
      <c r="Y442" s="62">
        <f t="shared" si="96"/>
        <v>41.65</v>
      </c>
      <c r="Z442" s="64">
        <f>+IFERROR(IF(BC442="P",0,IF(V442="continua",VLOOKUP(BD442,'KPI Aplicaciones'!$A$9:$H$177,6,FALSE),S442*X442)),0)</f>
        <v>41.65</v>
      </c>
      <c r="AA442" s="64">
        <f t="shared" si="93"/>
        <v>41.65</v>
      </c>
      <c r="AB442" s="65">
        <v>41705</v>
      </c>
      <c r="AC442" s="62" t="s">
        <v>608</v>
      </c>
      <c r="AD442" s="65">
        <v>44512</v>
      </c>
      <c r="AE442" s="62" t="s">
        <v>797</v>
      </c>
      <c r="AF442" s="62"/>
      <c r="AG442" s="62"/>
      <c r="AH442" s="62"/>
      <c r="AI442" s="62"/>
      <c r="AJ442" s="62"/>
      <c r="AK442" s="62" t="str">
        <f>IFERROR(VLOOKUP(I442,'[4]Control Producción'!$B$13:$K$406,10,FALSE),"")</f>
        <v>Bombeo Mecánico</v>
      </c>
      <c r="AL442" s="62" t="str">
        <f t="shared" si="104"/>
        <v>Batch</v>
      </c>
      <c r="AM442" s="62" t="s">
        <v>827</v>
      </c>
      <c r="AN442" s="62" t="s">
        <v>817</v>
      </c>
      <c r="AO442" s="62">
        <f>_xlfn.IFS(L442="Inhibidor de corrosión",T442*Q442/1000,L442="Inhibidor de incrustaciones",T442*Q442/1000,L442="Biocida",T442*Q442/1000,L442="Inhibidor de corrosión/incrustaciones",T442*Q442/1000,L442="Inhibidor de parafinas y asfaltenos",T442*P442/1000,L442="Inhibidor de parafinas",T442*P442/1000,L442="Inhibidor de asfaltenos",T442*P442/1000,L442="Reductor de fricción",T442*P442/1000,L442="Encapsulado",0,L442="Inhibidor de hidratos",VLOOKUP(I442,[4]Intermedia!$B$485:$E$502,4,FALSE),L442="Secuestrante de sulfhídrico",VLOOKUP(I442,[4]Intermedia!$B$485:$E$502,4,FALSE))</f>
        <v>1.3884000000000001</v>
      </c>
      <c r="AP442" s="62">
        <f t="shared" si="97"/>
        <v>41.65</v>
      </c>
      <c r="AQ442" s="62">
        <f t="shared" si="98"/>
        <v>41.65</v>
      </c>
      <c r="AR442" s="62">
        <f t="shared" si="99"/>
        <v>41.65</v>
      </c>
      <c r="AS442" s="66">
        <v>1</v>
      </c>
      <c r="AT442" s="62" cm="1">
        <f t="array" ref="AT442">IFERROR(ROUND(IF(AL442="Continua",AO442*_xlfn.IFS(AS442=100%,1,AS442=20%,5,AS442=50%,2),IF(AL442="Batch",IF(AM442="M",30,IF(AM442="Q",15,7))*AO442)),0),"")</f>
        <v>42</v>
      </c>
      <c r="AU442" s="62">
        <f t="shared" si="100"/>
        <v>42</v>
      </c>
      <c r="AV442" s="62">
        <f t="shared" si="101"/>
        <v>42</v>
      </c>
      <c r="AW442" s="62" t="s">
        <v>260</v>
      </c>
      <c r="AX442" s="62"/>
      <c r="AY442" s="67">
        <f ca="1">IFERROR(TODAY()-VLOOKUP(H442,[4]IDEF!$A$6:$H$1602,8,FALSE),"S/D")</f>
        <v>1831</v>
      </c>
      <c r="AZ442" s="62" t="str">
        <f>IFERROR(VLOOKUP(H442,'[4]Control Producción'!$B$13:$L$406,11,FALSE),"S/C")</f>
        <v>B</v>
      </c>
      <c r="BA442" s="62" t="str">
        <f t="shared" si="102"/>
        <v>VAM</v>
      </c>
      <c r="BB442" s="62" t="str">
        <f>IFERROR(VLOOKUP(I442,[4]Referencias!$A$2:$Z$800,26,FALSE),"")</f>
        <v>Volcán Auca Mahuida</v>
      </c>
      <c r="BC442" s="62"/>
      <c r="BD442" s="125" t="str">
        <f t="shared" si="108"/>
        <v>VAM-50aCY51W</v>
      </c>
    </row>
    <row r="443" spans="1:56" x14ac:dyDescent="0.25">
      <c r="A443" s="62" t="s">
        <v>601</v>
      </c>
      <c r="B443" s="63">
        <v>45261</v>
      </c>
      <c r="C443" s="62" t="s">
        <v>602</v>
      </c>
      <c r="D443" s="62" t="s">
        <v>603</v>
      </c>
      <c r="E443" s="62" t="str">
        <f>IFERROR(VLOOKUP(H443,[4]Referencias!$A$2:$F$671,6,FALSE),"")</f>
        <v>VAM</v>
      </c>
      <c r="F443" s="62">
        <f>IFERROR(VLOOKUP(I443,[4]Referencias!$A$2:$T$800,20,FALSE),"")</f>
        <v>221169</v>
      </c>
      <c r="G443" s="62" t="s">
        <v>604</v>
      </c>
      <c r="H443" s="62" t="s">
        <v>266</v>
      </c>
      <c r="I443" s="62" t="s">
        <v>266</v>
      </c>
      <c r="J443" s="62"/>
      <c r="K443" s="62" t="s">
        <v>605</v>
      </c>
      <c r="L443" s="62" t="str">
        <f>IFERROR(VLOOKUP(M443,[4]Referencias!$X$2:$Y$139,2,FALSE),"")</f>
        <v>Inhibidor de corrosión</v>
      </c>
      <c r="M443" s="62" t="s">
        <v>59</v>
      </c>
      <c r="N443" s="62">
        <f>IFERROR(VLOOKUP(M443,[4]Referencias!$K$2:$L$138,2,FALSE),"")</f>
        <v>1000232729</v>
      </c>
      <c r="O443" s="62">
        <f>IFERROR(VLOOKUP(I443,'[4]Control Producción'!$B$13:$L$408,4,FALSE),0)</f>
        <v>14.3</v>
      </c>
      <c r="P443" s="62">
        <f>IFERROR(VLOOKUP(I443,'[4]Control Producción'!$B$13:$L$408,5,FALSE),0)</f>
        <v>9.4380000000000006</v>
      </c>
      <c r="Q443" s="62">
        <f>IFERROR(VLOOKUP(I443,'[4]Control Producción'!$B$13:$L$408,7,FALSE),0)</f>
        <v>4.8620000000000001</v>
      </c>
      <c r="R443" s="62">
        <f>IFERROR(VLOOKUP(I443,'[4]Control Producción'!$B$13:$L$408,8,FALSE),0)</f>
        <v>524</v>
      </c>
      <c r="S443" s="62">
        <f t="shared" si="94"/>
        <v>20</v>
      </c>
      <c r="T443" s="62">
        <v>250</v>
      </c>
      <c r="U443" s="62" t="s">
        <v>815</v>
      </c>
      <c r="V443" s="62" t="s">
        <v>821</v>
      </c>
      <c r="W443" s="62">
        <f t="shared" si="107"/>
        <v>2</v>
      </c>
      <c r="X443" s="62">
        <f>+_xlfn.IFS(BC443="p",0,AL443="Continua",'CM 4600011377 (Producto)'!$H$13,AL443="Batch",VLOOKUP(BD443,'BATCH Total'!$K$2:$M$600,3,FALSE))</f>
        <v>0</v>
      </c>
      <c r="Y443" s="62">
        <f t="shared" si="96"/>
        <v>40</v>
      </c>
      <c r="Z443" s="64">
        <f>+IFERROR(IF(BC443="P",0,IF(V443="continua",VLOOKUP(BD443,'KPI Aplicaciones'!$A$9:$H$177,6,FALSE),S443*X443)),0)</f>
        <v>0</v>
      </c>
      <c r="AA443" s="64">
        <f t="shared" si="93"/>
        <v>0</v>
      </c>
      <c r="AB443" s="65">
        <v>42796</v>
      </c>
      <c r="AC443" s="62" t="s">
        <v>608</v>
      </c>
      <c r="AD443" s="65">
        <v>43748</v>
      </c>
      <c r="AE443" s="62" t="s">
        <v>805</v>
      </c>
      <c r="AF443" s="62" t="s">
        <v>609</v>
      </c>
      <c r="AG443" s="62"/>
      <c r="AH443" s="62"/>
      <c r="AI443" s="62"/>
      <c r="AJ443" s="62"/>
      <c r="AK443" s="62" t="str">
        <f>IFERROR(VLOOKUP(I443,'[4]Control Producción'!$B$13:$K$406,10,FALSE),"")</f>
        <v>Bombeo Mecánico</v>
      </c>
      <c r="AL443" s="62" t="str">
        <f t="shared" si="104"/>
        <v>Batch</v>
      </c>
      <c r="AM443" s="62" t="s">
        <v>818</v>
      </c>
      <c r="AN443" s="62" t="s">
        <v>817</v>
      </c>
      <c r="AO443" s="62">
        <f>_xlfn.IFS(L443="Inhibidor de corrosión",T443*Q443/1000,L443="Inhibidor de incrustaciones",T443*Q443/1000,L443="Biocida",T443*Q443/1000,L443="Inhibidor de corrosión/incrustaciones",T443*Q443/1000,L443="Inhibidor de parafinas y asfaltenos",T443*P443/1000,L443="Inhibidor de parafinas",T443*P443/1000,L443="Inhibidor de asfaltenos",T443*P443/1000,L443="Reductor de fricción",T443*P443/1000,L443="Encapsulado",0,L443="Inhibidor de hidratos",VLOOKUP(I443,[4]Intermedia!$B$485:$E$502,4,FALSE),L443="Secuestrante de sulfhídrico",VLOOKUP(I443,[4]Intermedia!$B$485:$E$502,4,FALSE))</f>
        <v>1.2155</v>
      </c>
      <c r="AP443" s="62">
        <f t="shared" si="97"/>
        <v>18.23</v>
      </c>
      <c r="AQ443" s="62">
        <f t="shared" si="98"/>
        <v>20</v>
      </c>
      <c r="AR443" s="62">
        <f t="shared" si="99"/>
        <v>20</v>
      </c>
      <c r="AS443" s="66">
        <v>1</v>
      </c>
      <c r="AT443" s="62" cm="1">
        <f t="array" ref="AT443">IFERROR(ROUND(IF(AL443="Continua",AO443*_xlfn.IFS(AS443=100%,1,AS443=20%,5,AS443=50%,2),IF(AL443="Batch",IF(AM443="M",30,IF(AM443="Q",15,7))*AO443)),0),"")</f>
        <v>18</v>
      </c>
      <c r="AU443" s="62">
        <f t="shared" si="100"/>
        <v>20</v>
      </c>
      <c r="AV443" s="62">
        <f t="shared" si="101"/>
        <v>20</v>
      </c>
      <c r="AW443" s="62" t="s">
        <v>260</v>
      </c>
      <c r="AX443" s="62"/>
      <c r="AY443" s="67">
        <f ca="1">IFERROR(TODAY()-VLOOKUP(H443,[4]IDEF!$A$6:$H$1602,8,FALSE),"S/D")</f>
        <v>1541</v>
      </c>
      <c r="AZ443" s="62" t="str">
        <f>IFERROR(VLOOKUP(H443,'[4]Control Producción'!$B$13:$L$406,11,FALSE),"S/C")</f>
        <v>A</v>
      </c>
      <c r="BA443" s="62" t="str">
        <f t="shared" si="102"/>
        <v>VAM</v>
      </c>
      <c r="BB443" s="62" t="str">
        <f>IFERROR(VLOOKUP(I443,[4]Referencias!$A$2:$Z$800,26,FALSE),"")</f>
        <v>Volcán Auca Mahuida</v>
      </c>
      <c r="BC443" s="159" t="s">
        <v>1165</v>
      </c>
      <c r="BD443" s="125" t="str">
        <f t="shared" si="108"/>
        <v>VAM-73(d)[00]aCY51W</v>
      </c>
    </row>
    <row r="444" spans="1:56" x14ac:dyDescent="0.25">
      <c r="A444" s="62" t="s">
        <v>601</v>
      </c>
      <c r="B444" s="63">
        <v>45261</v>
      </c>
      <c r="C444" s="62" t="s">
        <v>602</v>
      </c>
      <c r="D444" s="62" t="s">
        <v>603</v>
      </c>
      <c r="E444" s="62" t="str">
        <f>IFERROR(VLOOKUP(H444,[4]Referencias!$A$2:$F$671,6,FALSE),"")</f>
        <v>VAM</v>
      </c>
      <c r="F444" s="62">
        <f>IFERROR(VLOOKUP(I444,[4]Referencias!$A$2:$T$800,20,FALSE),"")</f>
        <v>221169</v>
      </c>
      <c r="G444" s="62" t="s">
        <v>604</v>
      </c>
      <c r="H444" s="62" t="s">
        <v>273</v>
      </c>
      <c r="I444" s="62" t="s">
        <v>273</v>
      </c>
      <c r="J444" s="62"/>
      <c r="K444" s="62" t="s">
        <v>618</v>
      </c>
      <c r="L444" s="62" t="str">
        <f>IFERROR(VLOOKUP(M444,[4]Referencias!$X$2:$Y$139,2,FALSE),"")</f>
        <v>Inhibidor de parafinas</v>
      </c>
      <c r="M444" s="62" t="s">
        <v>7</v>
      </c>
      <c r="N444" s="62">
        <f>IFERROR(VLOOKUP(M444,[4]Referencias!$K$2:$L$138,2,FALSE),"")</f>
        <v>1000544363</v>
      </c>
      <c r="O444" s="62">
        <f>IFERROR(VLOOKUP(I444,'[4]Control Producción'!$B$13:$L$408,4,FALSE),0)</f>
        <v>14.4</v>
      </c>
      <c r="P444" s="62">
        <f>IFERROR(VLOOKUP(I444,'[4]Control Producción'!$B$13:$L$408,5,FALSE),0)</f>
        <v>14.342000000000001</v>
      </c>
      <c r="Q444" s="62">
        <f>IFERROR(VLOOKUP(I444,'[4]Control Producción'!$B$13:$L$408,7,FALSE),0)</f>
        <v>5.8000000000000003E-2</v>
      </c>
      <c r="R444" s="62">
        <f>IFERROR(VLOOKUP(I444,'[4]Control Producción'!$B$13:$L$408,8,FALSE),0)</f>
        <v>2477</v>
      </c>
      <c r="S444" s="62">
        <f t="shared" si="94"/>
        <v>600.21</v>
      </c>
      <c r="T444" s="62">
        <v>2790</v>
      </c>
      <c r="U444" s="62" t="s">
        <v>650</v>
      </c>
      <c r="V444" s="62" t="s">
        <v>821</v>
      </c>
      <c r="W444" s="62">
        <f t="shared" si="107"/>
        <v>2</v>
      </c>
      <c r="X444" s="62">
        <f>+_xlfn.IFS(BC444="p",0,AL444="Continua",'CM 4600011377 (Producto)'!$H$13,AL444="Batch",VLOOKUP(BD444,'BATCH Total'!$K$2:$M$600,3,FALSE))</f>
        <v>1</v>
      </c>
      <c r="Y444" s="62">
        <f t="shared" si="96"/>
        <v>1200.42</v>
      </c>
      <c r="Z444" s="64">
        <f>+IFERROR(IF(BC444="P",0,IF(V444="continua",VLOOKUP(BD444,'KPI Aplicaciones'!$A$9:$H$177,6,FALSE),S444*X444)),0)</f>
        <v>600.21</v>
      </c>
      <c r="AA444" s="64">
        <f t="shared" si="93"/>
        <v>600.21</v>
      </c>
      <c r="AB444" s="65">
        <v>44248</v>
      </c>
      <c r="AC444" s="62" t="s">
        <v>608</v>
      </c>
      <c r="AD444" s="65">
        <v>44993</v>
      </c>
      <c r="AE444" s="62" t="s">
        <v>1019</v>
      </c>
      <c r="AF444" s="62" t="s">
        <v>609</v>
      </c>
      <c r="AG444" s="62"/>
      <c r="AH444" s="62"/>
      <c r="AI444" s="62"/>
      <c r="AJ444" s="62"/>
      <c r="AK444" s="62" t="str">
        <f>IFERROR(VLOOKUP(I444,'[4]Control Producción'!$B$13:$K$406,10,FALSE),"")</f>
        <v>Bombeo Mecánico</v>
      </c>
      <c r="AL444" s="62" t="str">
        <f t="shared" si="104"/>
        <v>Batch</v>
      </c>
      <c r="AM444" s="62" t="s">
        <v>818</v>
      </c>
      <c r="AN444" s="62" t="s">
        <v>817</v>
      </c>
      <c r="AO444" s="62">
        <f>_xlfn.IFS(L444="Inhibidor de corrosión",T444*Q444/1000,L444="Inhibidor de incrustaciones",T444*Q444/1000,L444="Biocida",T444*Q444/1000,L444="Inhibidor de corrosión/incrustaciones",T444*Q444/1000,L444="Inhibidor de parafinas y asfaltenos",T444*P444/1000,L444="Inhibidor de parafinas",T444*P444/1000,L444="Inhibidor de asfaltenos",T444*P444/1000,L444="Reductor de fricción",T444*P444/1000,L444="Encapsulado",0,L444="Inhibidor de hidratos",VLOOKUP(I444,[4]Intermedia!$B$485:$E$502,4,FALSE),L444="Secuestrante de sulfhídrico",VLOOKUP(I444,[4]Intermedia!$B$485:$E$502,4,FALSE))</f>
        <v>40.014180000000003</v>
      </c>
      <c r="AP444" s="62">
        <f t="shared" si="97"/>
        <v>600.21</v>
      </c>
      <c r="AQ444" s="62">
        <f t="shared" si="98"/>
        <v>600.21</v>
      </c>
      <c r="AR444" s="62">
        <f t="shared" si="99"/>
        <v>600.21</v>
      </c>
      <c r="AS444" s="66">
        <v>1</v>
      </c>
      <c r="AT444" s="62" cm="1">
        <f t="array" ref="AT444">IFERROR(ROUND(IF(AL444="Continua",AO444*_xlfn.IFS(AS444=100%,1,AS444=20%,5,AS444=50%,2),IF(AL444="Batch",IF(AM444="M",30,IF(AM444="Q",15,7))*AO444)),0),"")</f>
        <v>600</v>
      </c>
      <c r="AU444" s="62">
        <f t="shared" si="100"/>
        <v>600</v>
      </c>
      <c r="AV444" s="62">
        <f t="shared" si="101"/>
        <v>600</v>
      </c>
      <c r="AW444" s="62" t="s">
        <v>260</v>
      </c>
      <c r="AX444" s="62"/>
      <c r="AY444" s="67">
        <f ca="1">IFERROR(TODAY()-VLOOKUP(H444,[4]IDEF!$A$6:$H$1602,8,FALSE),"S/D")</f>
        <v>1624</v>
      </c>
      <c r="AZ444" s="62" t="str">
        <f>IFERROR(VLOOKUP(H444,'[4]Control Producción'!$B$13:$L$406,11,FALSE),"S/C")</f>
        <v>A</v>
      </c>
      <c r="BA444" s="62" t="str">
        <f t="shared" si="102"/>
        <v>VAM</v>
      </c>
      <c r="BB444" s="62" t="str">
        <f>IFERROR(VLOOKUP(I444,[4]Referencias!$A$2:$Z$800,26,FALSE),"")</f>
        <v>Volcán Auca Mahuida</v>
      </c>
      <c r="BC444" s="125"/>
      <c r="BD444" s="125" t="str">
        <f t="shared" si="108"/>
        <v>VAM-65a(d)IPB658</v>
      </c>
    </row>
    <row r="445" spans="1:56" x14ac:dyDescent="0.25">
      <c r="A445" s="62" t="s">
        <v>601</v>
      </c>
      <c r="B445" s="63">
        <v>45261</v>
      </c>
      <c r="C445" s="62" t="s">
        <v>602</v>
      </c>
      <c r="D445" s="62" t="s">
        <v>603</v>
      </c>
      <c r="E445" s="62" t="str">
        <f>IFERROR(VLOOKUP(H445,[4]Referencias!$A$2:$F$671,6,FALSE),"")</f>
        <v/>
      </c>
      <c r="F445" s="62">
        <f>IFERROR(VLOOKUP(I445,[4]Referencias!$A$2:$T$800,20,FALSE),"")</f>
        <v>222052</v>
      </c>
      <c r="G445" s="62" t="s">
        <v>48</v>
      </c>
      <c r="H445" s="62"/>
      <c r="I445" s="62" t="s">
        <v>1167</v>
      </c>
      <c r="J445" s="62"/>
      <c r="K445" s="62" t="s">
        <v>605</v>
      </c>
      <c r="L445" s="62" t="str">
        <f>IFERROR(VLOOKUP(M445,[4]Referencias!$X$2:$Y$139,2,FALSE),"")</f>
        <v>Inhibidor de corrosión</v>
      </c>
      <c r="M445" s="62" t="s">
        <v>966</v>
      </c>
      <c r="N445" s="62">
        <f>IFERROR(VLOOKUP(M445,[4]Referencias!$K$2:$L$138,2,FALSE),"")</f>
        <v>1000544375</v>
      </c>
      <c r="O445" s="62">
        <f>IFERROR(VLOOKUP(I445,'[4]Control Producción'!$B$13:$L$408,4,FALSE),0)</f>
        <v>0</v>
      </c>
      <c r="P445" s="62">
        <f>IFERROR(VLOOKUP(I445,'[4]Control Producción'!$B$13:$L$408,5,FALSE),0)</f>
        <v>0</v>
      </c>
      <c r="Q445" s="62">
        <f>IFERROR(VLOOKUP(I445,'[4]Control Producción'!$B$13:$L$408,7,FALSE),0)</f>
        <v>0</v>
      </c>
      <c r="R445" s="62">
        <f>IFERROR(VLOOKUP(I445,'[4]Control Producción'!$B$13:$L$408,8,FALSE),0)</f>
        <v>0</v>
      </c>
      <c r="S445" s="62">
        <f t="shared" si="94"/>
        <v>0</v>
      </c>
      <c r="T445" s="62">
        <v>0</v>
      </c>
      <c r="U445" s="62" t="s">
        <v>650</v>
      </c>
      <c r="V445" s="62" t="s">
        <v>821</v>
      </c>
      <c r="W445" s="62" t="e">
        <f t="shared" si="107"/>
        <v>#N/A</v>
      </c>
      <c r="X445" s="62">
        <f>+_xlfn.IFS(BC445="p",0,AL445="Continua",'CM 4600011377 (Producto)'!$H$13,AL445="Batch",VLOOKUP(BD445,'BATCH Total'!$K$2:$M$600,3,FALSE))</f>
        <v>0</v>
      </c>
      <c r="Y445" s="62" t="e">
        <f t="shared" si="96"/>
        <v>#N/A</v>
      </c>
      <c r="Z445" s="64">
        <f>+IFERROR(IF(BC445="P",0,IF(V445="continua",VLOOKUP(BD445,'KPI Aplicaciones'!$A$9:$H$177,6,FALSE),S445*X445)),0)</f>
        <v>0</v>
      </c>
      <c r="AA445" s="64">
        <f t="shared" si="93"/>
        <v>0</v>
      </c>
      <c r="AB445" s="65">
        <v>44900</v>
      </c>
      <c r="AC445" s="62" t="s">
        <v>608</v>
      </c>
      <c r="AD445" s="65">
        <v>44910</v>
      </c>
      <c r="AE445" s="62" t="s">
        <v>1170</v>
      </c>
      <c r="AF445" s="62" t="s">
        <v>1171</v>
      </c>
      <c r="AG445" s="62" t="s">
        <v>1172</v>
      </c>
      <c r="AH445" s="62"/>
      <c r="AI445" s="62"/>
      <c r="AJ445" s="62"/>
      <c r="AK445" s="62" t="str">
        <f>IFERROR(VLOOKUP(I445,'[4]Control Producción'!$B$13:$K$406,10,FALSE),"")</f>
        <v/>
      </c>
      <c r="AL445" s="62" t="str">
        <f t="shared" si="104"/>
        <v>Batch</v>
      </c>
      <c r="AM445" s="62" t="s">
        <v>1152</v>
      </c>
      <c r="AN445" s="62" t="s">
        <v>817</v>
      </c>
      <c r="AO445" s="62">
        <f>_xlfn.IFS(L445="Inhibidor de corrosión",T445*Q445/1000,L445="Inhibidor de incrustaciones",T445*Q445/1000,L445="Biocida",T445*Q445/1000,L445="Inhibidor de corrosión/incrustaciones",T445*Q445/1000,L445="Inhibidor de parafinas y asfaltenos",T445*P445/1000,L445="Inhibidor de parafinas",T445*P445/1000,L445="Inhibidor de asfaltenos",T445*P445/1000,L445="Reductor de fricción",T445*P445/1000,L445="Encapsulado",0,L445="Inhibidor de hidratos",VLOOKUP(I445,[4]Intermedia!$B$485:$E$502,4,FALSE),L445="Secuestrante de sulfhídrico",VLOOKUP(I445,[4]Intermedia!$B$485:$E$502,4,FALSE))</f>
        <v>0</v>
      </c>
      <c r="AP445" s="62">
        <f t="shared" si="97"/>
        <v>0</v>
      </c>
      <c r="AQ445" s="62">
        <f t="shared" si="98"/>
        <v>20</v>
      </c>
      <c r="AR445" s="62">
        <v>0</v>
      </c>
      <c r="AS445" s="66">
        <v>1</v>
      </c>
      <c r="AT445" s="62" cm="1">
        <f t="array" ref="AT445">IFERROR(ROUND(IF(AL445="Continua",AO445*_xlfn.IFS(AS445=100%,1,AS445=20%,5,AS445=50%,2),IF(AL445="Batch",IF(AM445="M",30,IF(AM445="Q",15,7))*AO445)),0),"")</f>
        <v>0</v>
      </c>
      <c r="AU445" s="62">
        <f t="shared" si="100"/>
        <v>20</v>
      </c>
      <c r="AV445" s="62">
        <f t="shared" si="101"/>
        <v>20</v>
      </c>
      <c r="AW445" s="62" t="s">
        <v>819</v>
      </c>
      <c r="AX445" s="62"/>
      <c r="AY445" s="67" t="str">
        <f ca="1">IFERROR(TODAY()-VLOOKUP(H445,[4]IDEF!$A$6:$H$1602,8,FALSE),"S/D")</f>
        <v>S/D</v>
      </c>
      <c r="AZ445" s="62" t="str">
        <f>IFERROR(VLOOKUP(H445,'[4]Control Producción'!$B$13:$L$406,11,FALSE),"S/C")</f>
        <v>S/C</v>
      </c>
      <c r="BA445" s="62" t="str">
        <f t="shared" si="102"/>
        <v/>
      </c>
      <c r="BB445" s="62">
        <f>IFERROR(VLOOKUP(I445,[4]Referencias!$A$2:$Z$800,26,FALSE),"")</f>
        <v>0</v>
      </c>
      <c r="BC445" s="131" t="s">
        <v>1165</v>
      </c>
      <c r="BD445" s="125" t="str">
        <f t="shared" si="108"/>
        <v>Calderín PTC COKPF15</v>
      </c>
    </row>
    <row r="446" spans="1:56" x14ac:dyDescent="0.25">
      <c r="A446" s="62" t="s">
        <v>601</v>
      </c>
      <c r="B446" s="63">
        <v>45261</v>
      </c>
      <c r="C446" s="62" t="s">
        <v>602</v>
      </c>
      <c r="D446" s="62" t="s">
        <v>603</v>
      </c>
      <c r="E446" s="62" t="str">
        <f>IFERROR(VLOOKUP(H446,[2]Referencias!$A$2:$F$671,6,FALSE),"")</f>
        <v/>
      </c>
      <c r="F446" s="62">
        <f>IFERROR(VLOOKUP(I446,[2]Referencias!$A$2:$T$800,20,FALSE),"")</f>
        <v>222052</v>
      </c>
      <c r="G446" s="62" t="s">
        <v>48</v>
      </c>
      <c r="H446" s="62"/>
      <c r="I446" s="62" t="s">
        <v>1167</v>
      </c>
      <c r="J446" s="62"/>
      <c r="K446" s="62" t="s">
        <v>605</v>
      </c>
      <c r="L446" s="62" t="str">
        <f>IFERROR(VLOOKUP(M446,[2]Referencias!$X$2:$Y$139,2,FALSE),"")</f>
        <v>Inhibidor de corrosión</v>
      </c>
      <c r="M446" s="62" t="s">
        <v>966</v>
      </c>
      <c r="N446" s="62">
        <f>IFERROR(VLOOKUP(M446,[2]Referencias!$K$2:$L$138,2,FALSE),"")</f>
        <v>1000544375</v>
      </c>
      <c r="O446" s="62">
        <f>IFERROR(VLOOKUP(I446,'[2]Control Producción'!$B$13:$L$408,4,FALSE),0)</f>
        <v>0</v>
      </c>
      <c r="P446" s="62">
        <f>IFERROR(VLOOKUP(I446,'[2]Control Producción'!$B$13:$L$408,5,FALSE),0)</f>
        <v>0</v>
      </c>
      <c r="Q446" s="62">
        <f>IFERROR(VLOOKUP(I446,'[2]Control Producción'!$B$13:$L$408,7,FALSE),0)</f>
        <v>0</v>
      </c>
      <c r="R446" s="62">
        <f>IFERROR(VLOOKUP(I446,'[2]Control Producción'!$B$13:$L$408,8,FALSE),0)</f>
        <v>0</v>
      </c>
      <c r="S446" s="62">
        <f t="shared" ref="S392:S446" si="109">AR446</f>
        <v>0</v>
      </c>
      <c r="T446" s="62">
        <v>0</v>
      </c>
      <c r="U446" s="62" t="s">
        <v>650</v>
      </c>
      <c r="V446" s="62" t="s">
        <v>821</v>
      </c>
      <c r="W446" s="62" t="e">
        <f t="shared" si="107"/>
        <v>#N/A</v>
      </c>
      <c r="X446" s="62">
        <f>+_xlfn.IFS(BC446="p",0,AL446="Continua",'CM 4600011377 (Producto)'!$H$13,AL446="Batch",VLOOKUP(BD446,'BATCH Total'!$K$2:$M$600,3,FALSE))</f>
        <v>0</v>
      </c>
      <c r="Y446" s="62" t="e">
        <f t="shared" ref="Y392:Y446" si="110">W446*S446</f>
        <v>#N/A</v>
      </c>
      <c r="Z446" s="64">
        <f>+IFERROR(IF(BC446="P",0,IF(V446="continua",VLOOKUP(BD446,'KPI Aplicaciones'!$A$9:$H$177,6,FALSE),S446*X446)),0)</f>
        <v>0</v>
      </c>
      <c r="AB446" s="65">
        <v>44900</v>
      </c>
      <c r="AC446" s="62" t="s">
        <v>608</v>
      </c>
      <c r="AD446" s="65">
        <v>44910</v>
      </c>
      <c r="AE446" s="62" t="s">
        <v>1170</v>
      </c>
      <c r="AF446" s="62" t="s">
        <v>1171</v>
      </c>
      <c r="AG446" s="62" t="s">
        <v>1172</v>
      </c>
      <c r="AH446" s="62"/>
      <c r="AI446" s="62"/>
      <c r="AJ446" s="62"/>
      <c r="AK446" s="62" t="str">
        <f>IFERROR(VLOOKUP(I446,'[2]Control Producción'!$B$13:$K$406,10,FALSE),"")</f>
        <v/>
      </c>
      <c r="AL446" s="62" t="str">
        <f t="shared" ref="AL403:AL446" si="111">_xlfn.IFS(V446="Continua","Continua",V446="Batch Camión","Batch",V446="Batch Cuba","Batch")</f>
        <v>Batch</v>
      </c>
      <c r="AM446" s="62" t="s">
        <v>1152</v>
      </c>
      <c r="AN446" s="62" t="s">
        <v>817</v>
      </c>
      <c r="AO446" s="62">
        <f>_xlfn.IFS(L446="Inhibidor de corrosión",T446*Q446/1000,L446="Inhibidor de incrustaciones",T446*Q446/1000,L446="Biocida",T446*Q446/1000,L446="Inhibidor de corrosión/incrustaciones",T446*Q446/1000,L446="Inhibidor de parafinas y asfaltenos",T446*P446/1000,L446="Inhibidor de parafinas",T446*P446/1000,L446="Inhibidor de asfaltenos",T446*P446/1000,L446="Reductor de fricción",T446*P446/1000,L446="Encapsulado",0,L446="Inhibidor de hidratos",VLOOKUP(I446,[2]Intermedia!$B$485:$E$502,4,FALSE),L446="Secuestrante de sulfhídrico",VLOOKUP(I446,[2]Intermedia!$B$485:$E$502,4,FALSE))</f>
        <v>0</v>
      </c>
      <c r="AP446" s="62">
        <f t="shared" ref="AP392:AP446" si="112">IFERROR(ROUND(IF(AL446="Continua",AO446,IF(AL446="Batch",IF(AM446="M",30,IF(AM446="Q",15,7))*AO446)),2),"")</f>
        <v>0</v>
      </c>
      <c r="AQ446" s="62">
        <f t="shared" ref="AQ392:AQ446" si="113">IF(AP446&lt;=20,20,AP446)</f>
        <v>20</v>
      </c>
      <c r="AR446" s="62">
        <v>0</v>
      </c>
      <c r="AS446" s="66">
        <v>1</v>
      </c>
      <c r="AT446" s="62" cm="1">
        <f t="array" ref="AT446">IFERROR(ROUND(IF(AL446="Continua",AO446*_xlfn.IFS(AS446=100%,1,AS446=20%,5,AS446=50%,2),IF(AL446="Batch",IF(AM446="M",30,IF(AM446="Q",15,7))*AO446)),0),"")</f>
        <v>0</v>
      </c>
      <c r="AU446" s="62">
        <f t="shared" ref="AU392:AU446" si="114">IF(AT446&lt;=20,20,AT446)</f>
        <v>20</v>
      </c>
      <c r="AV446" s="62">
        <f t="shared" ref="AV392:AV446" si="115">IF(AL446="Batch",AU446,AT446)</f>
        <v>20</v>
      </c>
      <c r="AW446" s="62" t="s">
        <v>819</v>
      </c>
      <c r="AX446" s="62"/>
      <c r="AY446" s="67" t="str">
        <f ca="1">IFERROR(TODAY()-VLOOKUP(H446,[2]IDEF!$A$6:$H$1602,8,FALSE),"S/D")</f>
        <v>S/D</v>
      </c>
      <c r="AZ446" s="62" t="str">
        <f>IFERROR(VLOOKUP(H446,'[2]Control Producción'!$B$13:$L$406,11,FALSE),"S/C")</f>
        <v>S/C</v>
      </c>
      <c r="BA446" s="62" t="str">
        <f t="shared" ref="BA392:BA446" si="116">E446</f>
        <v/>
      </c>
      <c r="BB446" s="62">
        <f>IFERROR(VLOOKUP(I446,[2]Referencias!$A$2:$Z$800,26,FALSE),"")</f>
        <v>0</v>
      </c>
      <c r="BC446" s="131" t="s">
        <v>1165</v>
      </c>
      <c r="BD446" s="132"/>
    </row>
    <row r="447" spans="1:56" x14ac:dyDescent="0.25">
      <c r="Z447" s="64">
        <f>+IFERROR(IF(BC447="P",0,IF(V447="continua",VLOOKUP(BD447,'KPI Aplicaciones'!$A$9:$H$177,6,FALSE),S447*X447)),0)</f>
        <v>0</v>
      </c>
    </row>
    <row r="448" spans="1:56" x14ac:dyDescent="0.25">
      <c r="Z448" s="64">
        <f>+IFERROR(IF(BC448="P",0,IF(V448="continua",VLOOKUP(BD448,'KPI Aplicaciones'!$A$9:$H$177,6,FALSE),S448*X448)),0)</f>
        <v>0</v>
      </c>
    </row>
    <row r="449" spans="26:56" x14ac:dyDescent="0.25">
      <c r="Z449" s="64">
        <f>+IFERROR(IF(BC449="P",0,IF(V449="continua",VLOOKUP(BD449,'KPI Aplicaciones'!$A$9:$H$177,6,FALSE),S449*X449)),0)</f>
        <v>0</v>
      </c>
    </row>
    <row r="450" spans="26:56" x14ac:dyDescent="0.25">
      <c r="Z450" s="64">
        <f>+IFERROR(IF(BC450="P",0,IF(V450="continua",VLOOKUP(BD450,'KPI Aplicaciones'!$A$9:$H$177,6,FALSE),S450*X450)),0)</f>
        <v>0</v>
      </c>
    </row>
    <row r="451" spans="26:56" x14ac:dyDescent="0.25">
      <c r="Z451" s="64">
        <f>+IFERROR(IF(BC451="P",0,IF(V451="continua",VLOOKUP(BD451,'KPI Aplicaciones'!$A$9:$H$177,6,FALSE),S451*X451)),0)</f>
        <v>0</v>
      </c>
    </row>
    <row r="452" spans="26:56" x14ac:dyDescent="0.25">
      <c r="Z452" s="64">
        <f>+IFERROR(IF(BC452="P",0,IF(V452="continua",VLOOKUP(BD452,'KPI Aplicaciones'!$A$9:$H$177,6,FALSE),S452*X452)),0)</f>
        <v>0</v>
      </c>
    </row>
    <row r="453" spans="26:56" x14ac:dyDescent="0.25">
      <c r="Z453" s="64">
        <f>+IFERROR(IF(BC453="P",0,IF(V453="continua",VLOOKUP(BD453,'KPI Aplicaciones'!$A$9:$H$177,6,FALSE),S453*X453)),0)</f>
        <v>0</v>
      </c>
    </row>
    <row r="454" spans="26:56" x14ac:dyDescent="0.25">
      <c r="Z454" s="64">
        <f>+IFERROR(IF(BC454="P",0,IF(V454="continua",VLOOKUP(BD454,'KPI Aplicaciones'!$A$9:$H$177,6,FALSE),S454*X454)),0)</f>
        <v>0</v>
      </c>
    </row>
    <row r="455" spans="26:56" x14ac:dyDescent="0.25">
      <c r="Z455" s="64">
        <f>+IFERROR(IF(BC455="P",0,IF(V455="continua",VLOOKUP(BD455,'KPI Aplicaciones'!$A$9:$H$177,6,FALSE),S455*X455)),0)</f>
        <v>0</v>
      </c>
    </row>
    <row r="456" spans="26:56" x14ac:dyDescent="0.25">
      <c r="BD456" s="128"/>
    </row>
    <row r="1048482" spans="27:27" x14ac:dyDescent="0.25">
      <c r="AA1048482" s="6">
        <f>SUM(AA2:AA1048481)</f>
        <v>36652.400000000009</v>
      </c>
    </row>
  </sheetData>
  <conditionalFormatting sqref="AY2">
    <cfRule type="cellIs" dxfId="112" priority="59" operator="between">
      <formula>501</formula>
      <formula>800</formula>
    </cfRule>
    <cfRule type="cellIs" dxfId="111" priority="60" operator="between">
      <formula>0</formula>
      <formula>600</formula>
    </cfRule>
  </conditionalFormatting>
  <conditionalFormatting sqref="AY1:AY2 AY447:AY1048576">
    <cfRule type="cellIs" dxfId="110" priority="61" operator="between">
      <formula>801</formula>
      <formula>3000</formula>
    </cfRule>
    <cfRule type="cellIs" dxfId="109" priority="62" operator="greaterThan">
      <formula>800</formula>
    </cfRule>
    <cfRule type="cellIs" dxfId="108" priority="63" operator="between">
      <formula>601</formula>
      <formula>800</formula>
    </cfRule>
    <cfRule type="cellIs" dxfId="107" priority="64" operator="between">
      <formula>1</formula>
      <formula>600</formula>
    </cfRule>
  </conditionalFormatting>
  <conditionalFormatting sqref="AY446">
    <cfRule type="cellIs" dxfId="106" priority="29" operator="between">
      <formula>801</formula>
      <formula>3000</formula>
    </cfRule>
    <cfRule type="cellIs" dxfId="105" priority="30" operator="greaterThan">
      <formula>800</formula>
    </cfRule>
    <cfRule type="cellIs" dxfId="104" priority="31" operator="between">
      <formula>601</formula>
      <formula>800</formula>
    </cfRule>
    <cfRule type="cellIs" dxfId="103" priority="32" operator="between">
      <formula>1</formula>
      <formula>600</formula>
    </cfRule>
  </conditionalFormatting>
  <conditionalFormatting sqref="AY3:AY445">
    <cfRule type="cellIs" dxfId="102" priority="1" operator="between">
      <formula>801</formula>
      <formula>3000</formula>
    </cfRule>
    <cfRule type="cellIs" dxfId="101" priority="2" operator="greaterThan">
      <formula>800</formula>
    </cfRule>
    <cfRule type="cellIs" dxfId="100" priority="3" operator="between">
      <formula>601</formula>
      <formula>800</formula>
    </cfRule>
    <cfRule type="cellIs" dxfId="99" priority="4" operator="between">
      <formula>1</formula>
      <formula>600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3A573-B536-455B-A563-6CD6D163E183}">
  <sheetPr codeName="Hoja4" filterMode="1">
    <tabColor theme="8" tint="0.39997558519241921"/>
  </sheetPr>
  <dimension ref="A1:S205"/>
  <sheetViews>
    <sheetView topLeftCell="A13" workbookViewId="0">
      <selection activeCell="G178" sqref="G178"/>
    </sheetView>
  </sheetViews>
  <sheetFormatPr baseColWidth="10" defaultRowHeight="15" x14ac:dyDescent="0.25"/>
  <cols>
    <col min="2" max="2" width="17.5703125" bestFit="1" customWidth="1"/>
    <col min="3" max="3" width="20.42578125" bestFit="1" customWidth="1"/>
    <col min="4" max="4" width="24.28515625" customWidth="1"/>
    <col min="6" max="6" width="20.42578125" customWidth="1"/>
    <col min="8" max="8" width="14.28515625" customWidth="1"/>
  </cols>
  <sheetData>
    <row r="1" spans="2:12" s="5" customFormat="1" x14ac:dyDescent="0.25"/>
    <row r="2" spans="2:12" s="5" customFormat="1" ht="15" customHeight="1" x14ac:dyDescent="0.25">
      <c r="C2" s="143" t="s">
        <v>510</v>
      </c>
      <c r="D2" s="143"/>
      <c r="E2" s="143"/>
      <c r="F2" s="143"/>
      <c r="G2" s="143"/>
    </row>
    <row r="3" spans="2:12" s="5" customFormat="1" ht="15" customHeight="1" x14ac:dyDescent="0.25">
      <c r="C3" s="143"/>
      <c r="D3" s="143"/>
      <c r="E3" s="143"/>
      <c r="F3" s="143"/>
      <c r="G3" s="143"/>
    </row>
    <row r="4" spans="2:12" s="5" customFormat="1" x14ac:dyDescent="0.25"/>
    <row r="5" spans="2:12" s="5" customFormat="1" x14ac:dyDescent="0.25"/>
    <row r="6" spans="2:12" s="5" customFormat="1" x14ac:dyDescent="0.25"/>
    <row r="7" spans="2:12" s="5" customFormat="1" x14ac:dyDescent="0.25">
      <c r="H7" s="6"/>
    </row>
    <row r="8" spans="2:12" s="5" customFormat="1" ht="15.75" x14ac:dyDescent="0.25">
      <c r="B8" s="133" t="s">
        <v>511</v>
      </c>
      <c r="C8" s="135"/>
      <c r="D8" s="136" t="s">
        <v>935</v>
      </c>
      <c r="E8" s="137"/>
      <c r="F8" s="43"/>
      <c r="G8" s="43"/>
      <c r="H8" s="6"/>
    </row>
    <row r="9" spans="2:12" s="5" customFormat="1" ht="15.75" x14ac:dyDescent="0.25">
      <c r="B9" s="133" t="s">
        <v>513</v>
      </c>
      <c r="C9" s="135"/>
      <c r="D9" s="136" t="s">
        <v>963</v>
      </c>
      <c r="E9" s="137"/>
      <c r="F9" s="43"/>
      <c r="G9" s="43"/>
      <c r="H9" s="7"/>
    </row>
    <row r="10" spans="2:12" s="5" customFormat="1" ht="15.75" x14ac:dyDescent="0.25">
      <c r="B10" s="133" t="s">
        <v>514</v>
      </c>
      <c r="C10" s="135"/>
      <c r="D10" s="136" t="s">
        <v>515</v>
      </c>
      <c r="E10" s="137"/>
      <c r="F10" s="43"/>
      <c r="G10" s="43"/>
    </row>
    <row r="11" spans="2:12" s="5" customFormat="1" ht="15.75" x14ac:dyDescent="0.25">
      <c r="B11" s="133" t="s">
        <v>516</v>
      </c>
      <c r="C11" s="135"/>
      <c r="D11" s="136" t="s">
        <v>541</v>
      </c>
      <c r="E11" s="137"/>
      <c r="F11" s="43"/>
      <c r="G11" s="43"/>
    </row>
    <row r="12" spans="2:12" s="5" customFormat="1" ht="25.5" customHeight="1" x14ac:dyDescent="0.25">
      <c r="B12" s="133" t="s">
        <v>518</v>
      </c>
      <c r="C12" s="135"/>
      <c r="D12" s="138" t="s">
        <v>519</v>
      </c>
      <c r="E12" s="138"/>
      <c r="F12" s="138" t="s">
        <v>520</v>
      </c>
      <c r="G12" s="138"/>
      <c r="L12" s="88">
        <v>100062</v>
      </c>
    </row>
    <row r="13" spans="2:12" s="5" customFormat="1" ht="24.75" customHeight="1" x14ac:dyDescent="0.25">
      <c r="B13" s="43"/>
      <c r="C13" s="43"/>
      <c r="D13" s="140" cm="1">
        <f t="array" ref="D13:E13">'CM 4600011377 (Producto)'!D13:E13</f>
        <v>45251</v>
      </c>
      <c r="E13" s="141">
        <v>0</v>
      </c>
      <c r="F13" s="140" cm="1">
        <f t="array" ref="F13:G13">'CM 4600011377 (Producto)'!F13:G13</f>
        <v>45280</v>
      </c>
      <c r="G13" s="141">
        <v>0</v>
      </c>
      <c r="H13" s="89">
        <f>F13-D13</f>
        <v>29</v>
      </c>
      <c r="L13" s="88">
        <v>10006237</v>
      </c>
    </row>
    <row r="14" spans="2:12" s="5" customFormat="1" ht="18.75" x14ac:dyDescent="0.3">
      <c r="B14" s="45"/>
      <c r="C14" s="45"/>
      <c r="D14" s="46"/>
      <c r="E14" s="47"/>
      <c r="F14" s="46"/>
      <c r="G14" s="47"/>
    </row>
    <row r="15" spans="2:12" s="5" customFormat="1" ht="18.75" x14ac:dyDescent="0.25">
      <c r="D15" s="46"/>
      <c r="E15" s="47"/>
      <c r="F15" s="46"/>
      <c r="G15" s="47"/>
    </row>
    <row r="16" spans="2:12" s="5" customFormat="1" x14ac:dyDescent="0.25"/>
    <row r="17" spans="1:19" s="5" customFormat="1" ht="37.5" x14ac:dyDescent="0.25">
      <c r="A17" s="90" t="s">
        <v>476</v>
      </c>
      <c r="B17" s="90" t="s">
        <v>521</v>
      </c>
      <c r="C17" s="44" t="s">
        <v>522</v>
      </c>
      <c r="D17" s="44" t="s">
        <v>936</v>
      </c>
      <c r="E17" s="44" t="s">
        <v>524</v>
      </c>
      <c r="F17" s="44" t="s">
        <v>525</v>
      </c>
      <c r="G17" s="91" t="s">
        <v>937</v>
      </c>
      <c r="H17" s="91" t="s">
        <v>938</v>
      </c>
      <c r="I17" s="92" t="s">
        <v>939</v>
      </c>
      <c r="J17" s="93" t="s">
        <v>940</v>
      </c>
      <c r="K17" s="87" t="s">
        <v>941</v>
      </c>
      <c r="L17" s="87" t="s">
        <v>942</v>
      </c>
      <c r="M17" s="87" t="s">
        <v>943</v>
      </c>
      <c r="N17" s="87" t="s">
        <v>944</v>
      </c>
      <c r="O17" s="94" t="s">
        <v>945</v>
      </c>
      <c r="P17" s="87" t="s">
        <v>946</v>
      </c>
      <c r="Q17" s="95"/>
    </row>
    <row r="18" spans="1:19" s="5" customFormat="1" hidden="1" x14ac:dyDescent="0.25">
      <c r="A18" s="4">
        <f>+'Costo PQ'!B2</f>
        <v>1</v>
      </c>
      <c r="B18" s="4" t="str">
        <f>+'Costo PQ'!C2</f>
        <v>PQ BOLLAND ABC11 ANTIESPUMANTE       (l)</v>
      </c>
      <c r="C18" s="4" t="str">
        <f>+'Costo PQ'!F2</f>
        <v>L</v>
      </c>
      <c r="D18" s="96">
        <f>ROUND(IFERROR(VLOOKUP(I18,$B$177:$C$193,2,FALSE),0)+(IFERROR(VLOOKUP(I18,$B$203:$C$208,2,FALSE),0)),0)</f>
        <v>0</v>
      </c>
      <c r="E18" s="51">
        <f>+'Costo PQ'!M2</f>
        <v>4.0870779487416602</v>
      </c>
      <c r="F18" s="51">
        <f>D18*E18</f>
        <v>0</v>
      </c>
      <c r="G18" s="4">
        <f>+'Costo PQ'!D2</f>
        <v>50600314</v>
      </c>
      <c r="H18" s="4"/>
      <c r="J18" s="98"/>
      <c r="K18" s="107">
        <f>D18</f>
        <v>0</v>
      </c>
      <c r="L18" s="107"/>
      <c r="M18" s="87" t="s">
        <v>948</v>
      </c>
      <c r="N18" s="87">
        <v>2005</v>
      </c>
      <c r="O18" s="87" t="s">
        <v>949</v>
      </c>
      <c r="P18" s="87" t="s">
        <v>950</v>
      </c>
      <c r="Q18" s="108"/>
    </row>
    <row r="19" spans="1:19" s="5" customFormat="1" hidden="1" x14ac:dyDescent="0.25">
      <c r="A19" s="4">
        <f>+'Costo PQ'!B3</f>
        <v>2</v>
      </c>
      <c r="B19" s="4" t="str">
        <f>+'Costo PQ'!C3</f>
        <v>PQ BOLLAND RFB200 REDUCTOR FRICCION  (l)</v>
      </c>
      <c r="C19" s="4" t="str">
        <f>+'Costo PQ'!F3</f>
        <v>L</v>
      </c>
      <c r="D19" s="96">
        <f t="shared" ref="D19:D82" si="0">ROUND(IFERROR(VLOOKUP(I19,$B$177:$C$193,2,FALSE),0)+(IFERROR(VLOOKUP(I19,$B$203:$C$208,2,FALSE),0)),0)</f>
        <v>0</v>
      </c>
      <c r="E19" s="51">
        <f>+'Costo PQ'!M3</f>
        <v>3.4497708787683901</v>
      </c>
      <c r="F19" s="51">
        <f t="shared" ref="F19:F82" si="1">D19*E19</f>
        <v>0</v>
      </c>
      <c r="G19" s="4">
        <f>+'Costo PQ'!D3</f>
        <v>50600316</v>
      </c>
      <c r="H19" s="4"/>
      <c r="J19" s="108"/>
      <c r="K19" s="107">
        <f t="shared" ref="K19:K82" si="2">D19</f>
        <v>0</v>
      </c>
      <c r="L19" s="108"/>
      <c r="M19" s="87" t="s">
        <v>948</v>
      </c>
      <c r="N19" s="87">
        <v>2005</v>
      </c>
      <c r="O19" s="87" t="s">
        <v>949</v>
      </c>
      <c r="P19" s="87" t="s">
        <v>950</v>
      </c>
      <c r="Q19" s="108"/>
    </row>
    <row r="20" spans="1:19" s="5" customFormat="1" ht="17.25" hidden="1" customHeight="1" x14ac:dyDescent="0.25">
      <c r="A20" s="4">
        <f>+'Costo PQ'!B4</f>
        <v>3</v>
      </c>
      <c r="B20" s="4" t="str">
        <f>+'Costo PQ'!C4</f>
        <v>PQ BOLLAND RFB650 REDUCTOR FRICCION  (l)</v>
      </c>
      <c r="C20" s="4" t="str">
        <f>+'Costo PQ'!F4</f>
        <v>L</v>
      </c>
      <c r="D20" s="96">
        <f t="shared" si="0"/>
        <v>0</v>
      </c>
      <c r="E20" s="51">
        <f>+'Costo PQ'!M4</f>
        <v>4.3503134776436703</v>
      </c>
      <c r="F20" s="51">
        <f t="shared" si="1"/>
        <v>0</v>
      </c>
      <c r="G20" s="4">
        <f>+'Costo PQ'!D4</f>
        <v>50600317</v>
      </c>
      <c r="H20" s="4"/>
      <c r="K20" s="107">
        <f t="shared" si="2"/>
        <v>0</v>
      </c>
      <c r="M20" s="87" t="s">
        <v>948</v>
      </c>
      <c r="N20" s="87">
        <v>2005</v>
      </c>
      <c r="O20" s="87" t="s">
        <v>949</v>
      </c>
      <c r="P20" s="87" t="s">
        <v>950</v>
      </c>
      <c r="Q20" s="108"/>
    </row>
    <row r="21" spans="1:19" s="5" customFormat="1" hidden="1" x14ac:dyDescent="0.25">
      <c r="A21" s="4">
        <f>+'Costo PQ'!B5</f>
        <v>4</v>
      </c>
      <c r="B21" s="4" t="str">
        <f>+'Costo PQ'!C5</f>
        <v>PQ BACTERICIDA BOLLAND BX707</v>
      </c>
      <c r="C21" s="4" t="str">
        <f>+'Costo PQ'!F5</f>
        <v>L</v>
      </c>
      <c r="D21" s="96">
        <f t="shared" si="0"/>
        <v>0</v>
      </c>
      <c r="E21" s="51">
        <f>+'Costo PQ'!M5</f>
        <v>4.7243850187149397</v>
      </c>
      <c r="F21" s="51">
        <f t="shared" si="1"/>
        <v>0</v>
      </c>
      <c r="G21" s="4">
        <f>+'Costo PQ'!D5</f>
        <v>50600319</v>
      </c>
      <c r="H21" s="4"/>
      <c r="K21" s="107">
        <f t="shared" si="2"/>
        <v>0</v>
      </c>
      <c r="M21" s="87" t="s">
        <v>948</v>
      </c>
      <c r="N21" s="87">
        <v>2005</v>
      </c>
      <c r="O21" s="87" t="s">
        <v>949</v>
      </c>
      <c r="P21" s="87" t="s">
        <v>950</v>
      </c>
      <c r="Q21" s="108"/>
    </row>
    <row r="22" spans="1:19" s="5" customFormat="1" hidden="1" x14ac:dyDescent="0.25">
      <c r="A22" s="4">
        <f>+'Costo PQ'!B6</f>
        <v>5</v>
      </c>
      <c r="B22" s="4" t="str">
        <f>+'Costo PQ'!C6</f>
        <v>PQ INHIBIDOR DE CORROSION BOLLAND CY589</v>
      </c>
      <c r="C22" s="4" t="str">
        <f>+'Costo PQ'!F6</f>
        <v>L</v>
      </c>
      <c r="D22" s="96">
        <f t="shared" si="0"/>
        <v>0</v>
      </c>
      <c r="E22" s="51">
        <f>+'Costo PQ'!M6</f>
        <v>3.69915190614923</v>
      </c>
      <c r="F22" s="51">
        <f t="shared" si="1"/>
        <v>0</v>
      </c>
      <c r="G22" s="4">
        <f>+'Costo PQ'!D6</f>
        <v>50600418</v>
      </c>
      <c r="H22" s="4"/>
      <c r="K22" s="107">
        <f t="shared" si="2"/>
        <v>0</v>
      </c>
      <c r="M22" s="87" t="s">
        <v>948</v>
      </c>
      <c r="N22" s="87">
        <v>2005</v>
      </c>
      <c r="O22" s="87" t="s">
        <v>949</v>
      </c>
      <c r="P22" s="87" t="s">
        <v>950</v>
      </c>
    </row>
    <row r="23" spans="1:19" s="5" customFormat="1" hidden="1" x14ac:dyDescent="0.25">
      <c r="A23" s="4">
        <f>+'Costo PQ'!B7</f>
        <v>6</v>
      </c>
      <c r="B23" s="4" t="str">
        <f>+'Costo PQ'!C7</f>
        <v>PQ DESINCRUSTANTE BOLLAND DS92</v>
      </c>
      <c r="C23" s="4" t="str">
        <f>+'Costo PQ'!F7</f>
        <v>L</v>
      </c>
      <c r="D23" s="96">
        <f t="shared" si="0"/>
        <v>0</v>
      </c>
      <c r="E23" s="51">
        <f>+'Costo PQ'!M7</f>
        <v>3.7130064076703899</v>
      </c>
      <c r="F23" s="51">
        <f t="shared" si="1"/>
        <v>0</v>
      </c>
      <c r="G23" s="4">
        <f>+'Costo PQ'!D7</f>
        <v>50600428</v>
      </c>
      <c r="H23" s="4"/>
      <c r="K23" s="107">
        <f t="shared" si="2"/>
        <v>0</v>
      </c>
      <c r="M23" s="87" t="s">
        <v>948</v>
      </c>
      <c r="N23" s="87">
        <v>2005</v>
      </c>
      <c r="O23" s="87" t="s">
        <v>949</v>
      </c>
      <c r="P23" s="87" t="s">
        <v>950</v>
      </c>
    </row>
    <row r="24" spans="1:19" s="5" customFormat="1" hidden="1" x14ac:dyDescent="0.25">
      <c r="A24" s="4">
        <f>+'Costo PQ'!B8</f>
        <v>7</v>
      </c>
      <c r="B24" s="4" t="str">
        <f>+'Costo PQ'!C8</f>
        <v>PQ BOLLAND IC898 INHIB.INCRUST.x200L (l)</v>
      </c>
      <c r="C24" s="4" t="str">
        <f>+'Costo PQ'!F8</f>
        <v>L</v>
      </c>
      <c r="D24" s="96">
        <f t="shared" si="0"/>
        <v>0</v>
      </c>
      <c r="E24" s="51">
        <f>+'Costo PQ'!M8</f>
        <v>3.4774798818106998</v>
      </c>
      <c r="F24" s="51">
        <f t="shared" si="1"/>
        <v>0</v>
      </c>
      <c r="G24" s="4">
        <f>+'Costo PQ'!D8</f>
        <v>50600430</v>
      </c>
      <c r="H24" s="4"/>
      <c r="K24" s="107">
        <f t="shared" si="2"/>
        <v>0</v>
      </c>
      <c r="M24" s="87" t="s">
        <v>948</v>
      </c>
      <c r="N24" s="87">
        <v>2005</v>
      </c>
      <c r="O24" s="87" t="s">
        <v>949</v>
      </c>
      <c r="P24" s="87" t="s">
        <v>950</v>
      </c>
    </row>
    <row r="25" spans="1:19" s="5" customFormat="1" x14ac:dyDescent="0.25">
      <c r="A25" s="4">
        <f>+'Costo PQ'!B9</f>
        <v>8</v>
      </c>
      <c r="B25" s="4" t="str">
        <f>+'Costo PQ'!C9</f>
        <v>PQ BOLLAND IPB71  INHIBIDOR PARAFINA (l)</v>
      </c>
      <c r="C25" s="4" t="str">
        <f>+'Costo PQ'!F9</f>
        <v>L</v>
      </c>
      <c r="D25" s="96">
        <f>ROUND(IFERROR(VLOOKUP(I25,$B$177:$C$193,2,FALSE),0)+(IFERROR(VLOOKUP(I25,$B$203:$C$208,2,FALSE),0)),0)</f>
        <v>285</v>
      </c>
      <c r="E25" s="51">
        <f>+'Costo PQ'!M9</f>
        <v>4.6966760156726197</v>
      </c>
      <c r="F25" s="97">
        <f t="shared" si="1"/>
        <v>1338.5526644666966</v>
      </c>
      <c r="G25" s="4">
        <f>+'Costo PQ'!D9</f>
        <v>50600435</v>
      </c>
      <c r="H25" s="4"/>
      <c r="I25" s="5" t="s">
        <v>746</v>
      </c>
      <c r="J25" s="98" t="s">
        <v>947</v>
      </c>
      <c r="K25" s="99">
        <f>D25</f>
        <v>285</v>
      </c>
      <c r="M25" s="87" t="s">
        <v>948</v>
      </c>
      <c r="N25" s="87">
        <v>2005</v>
      </c>
      <c r="O25" s="87" t="s">
        <v>949</v>
      </c>
      <c r="P25" s="87" t="s">
        <v>950</v>
      </c>
      <c r="R25" s="5">
        <f>VLOOKUP(I25,[1]SP!I25:L136,3,FALSE)+VLOOKUP(I25,[1]PUB!I25:L136,3,FALSE)+VLOOKUP(I25,[1]SCB!I25:L136,3,FALSE)+VLOOKUP(I25,[1]CHO!I25:L136,3,FALSE)+VLOOKUP(I25,[1]VAM!I25:L136,3,FALSE)</f>
        <v>115.83</v>
      </c>
    </row>
    <row r="26" spans="1:19" s="5" customFormat="1" x14ac:dyDescent="0.25">
      <c r="A26" s="4">
        <f>+'Costo PQ'!B10</f>
        <v>9</v>
      </c>
      <c r="B26" s="4" t="str">
        <f>+'Costo PQ'!C10</f>
        <v>PQ BOLLAND SB14 SOLVENTE ALCOHOLICO  (l)</v>
      </c>
      <c r="C26" s="4" t="str">
        <f>+'Costo PQ'!F10</f>
        <v>L</v>
      </c>
      <c r="D26" s="96">
        <f t="shared" si="0"/>
        <v>984</v>
      </c>
      <c r="E26" s="51">
        <f>+'Costo PQ'!M10</f>
        <v>1.41315915515813</v>
      </c>
      <c r="F26" s="97">
        <f t="shared" si="1"/>
        <v>1390.5486086755998</v>
      </c>
      <c r="G26" s="4">
        <f>+'Costo PQ'!D10</f>
        <v>50600710</v>
      </c>
      <c r="H26" s="4"/>
      <c r="I26" s="5" t="s">
        <v>619</v>
      </c>
      <c r="J26" s="98" t="s">
        <v>951</v>
      </c>
      <c r="K26" s="99">
        <f>D26</f>
        <v>984</v>
      </c>
      <c r="M26" s="87" t="s">
        <v>948</v>
      </c>
      <c r="N26" s="87">
        <v>2005</v>
      </c>
      <c r="O26" s="87" t="s">
        <v>949</v>
      </c>
      <c r="P26" s="87" t="s">
        <v>950</v>
      </c>
      <c r="R26" s="5">
        <f>VLOOKUP(I26,[1]SP!I26:L137,3,FALSE)+VLOOKUP(I26,[1]PUB!I26:L137,3,FALSE)+VLOOKUP(I26,[1]SCB!I26:L137,3,FALSE)+VLOOKUP(I26,[1]CHO!I26:L137,3,FALSE)+VLOOKUP(I26,[1]VAM!I26:L137,3,FALSE)</f>
        <v>5481.05</v>
      </c>
    </row>
    <row r="27" spans="1:19" s="5" customFormat="1" hidden="1" x14ac:dyDescent="0.25">
      <c r="A27" s="4">
        <f>+'Costo PQ'!B11</f>
        <v>10</v>
      </c>
      <c r="B27" s="4" t="str">
        <f>+'Costo PQ'!C11</f>
        <v>PQ BOLLAND DPB58  DISPERSANT.PARAFIN.(l)</v>
      </c>
      <c r="C27" s="4" t="str">
        <f>+'Costo PQ'!F11</f>
        <v>L</v>
      </c>
      <c r="D27" s="96">
        <f t="shared" si="0"/>
        <v>0</v>
      </c>
      <c r="E27" s="51">
        <f>+'Costo PQ'!M11</f>
        <v>4.7798030247995698</v>
      </c>
      <c r="F27" s="51">
        <f t="shared" si="1"/>
        <v>0</v>
      </c>
      <c r="G27" s="4">
        <f>+'Costo PQ'!D11</f>
        <v>50600764</v>
      </c>
      <c r="H27" s="4"/>
      <c r="K27" s="107">
        <f t="shared" si="2"/>
        <v>0</v>
      </c>
      <c r="M27" s="87" t="s">
        <v>948</v>
      </c>
      <c r="N27" s="87">
        <v>2005</v>
      </c>
      <c r="O27" s="87" t="s">
        <v>949</v>
      </c>
      <c r="P27" s="87" t="s">
        <v>950</v>
      </c>
    </row>
    <row r="28" spans="1:19" s="5" customFormat="1" hidden="1" x14ac:dyDescent="0.25">
      <c r="A28" s="4">
        <f>+'Costo PQ'!B12</f>
        <v>11</v>
      </c>
      <c r="B28" s="4" t="str">
        <f>+'Costo PQ'!C12</f>
        <v>PQ BOLLAND SPBC38 SOLVENTE PARAFINA  (l)</v>
      </c>
      <c r="C28" s="4" t="str">
        <f>+'Costo PQ'!F12</f>
        <v>L</v>
      </c>
      <c r="D28" s="96">
        <f t="shared" si="0"/>
        <v>0</v>
      </c>
      <c r="E28" s="51">
        <f>+'Costo PQ'!M12</f>
        <v>4.6966760156726197</v>
      </c>
      <c r="F28" s="51">
        <f t="shared" si="1"/>
        <v>0</v>
      </c>
      <c r="G28" s="4">
        <f>+'Costo PQ'!D12</f>
        <v>50600810</v>
      </c>
      <c r="H28" s="4"/>
      <c r="K28" s="107">
        <f t="shared" si="2"/>
        <v>0</v>
      </c>
      <c r="M28" s="87" t="s">
        <v>948</v>
      </c>
      <c r="N28" s="87">
        <v>2005</v>
      </c>
      <c r="O28" s="87" t="s">
        <v>949</v>
      </c>
      <c r="P28" s="87" t="s">
        <v>950</v>
      </c>
    </row>
    <row r="29" spans="1:19" s="5" customFormat="1" x14ac:dyDescent="0.25">
      <c r="A29" s="4">
        <f>+'Costo PQ'!B13</f>
        <v>12</v>
      </c>
      <c r="B29" s="4" t="str">
        <f>+'Costo PQ'!C13</f>
        <v>PQ BOLLAND RFB790 REDUCTOR FRICCION  (l)</v>
      </c>
      <c r="C29" s="4" t="str">
        <f>+'Costo PQ'!F13</f>
        <v>L</v>
      </c>
      <c r="D29" s="96">
        <f t="shared" si="0"/>
        <v>506</v>
      </c>
      <c r="E29" s="51">
        <f>+'Costo PQ'!M13</f>
        <v>4.5442764989398796</v>
      </c>
      <c r="F29" s="97">
        <f t="shared" si="1"/>
        <v>2299.4039084635792</v>
      </c>
      <c r="G29" s="4">
        <f>+'Costo PQ'!D13</f>
        <v>50600814</v>
      </c>
      <c r="H29" s="4"/>
      <c r="I29" s="5" t="s">
        <v>631</v>
      </c>
      <c r="J29" s="98" t="s">
        <v>952</v>
      </c>
      <c r="K29" s="99">
        <f>D29</f>
        <v>506</v>
      </c>
      <c r="M29" s="87" t="s">
        <v>948</v>
      </c>
      <c r="N29" s="87">
        <v>2005</v>
      </c>
      <c r="O29" s="87" t="s">
        <v>949</v>
      </c>
      <c r="P29" s="87" t="s">
        <v>950</v>
      </c>
      <c r="R29" s="5">
        <f>VLOOKUP(I29,[1]SP!I29:L140,3,FALSE)+VLOOKUP(I29,[1]PUB!I29:L140,3,FALSE)+VLOOKUP(I29,[1]SCB!I29:L140,3,FALSE)+VLOOKUP(I29,[1]CHO!I29:L140,3,FALSE)+VLOOKUP(I29,[1]VAM!I29:L140,3,FALSE)</f>
        <v>784.09</v>
      </c>
    </row>
    <row r="30" spans="1:19" s="5" customFormat="1" hidden="1" x14ac:dyDescent="0.25">
      <c r="A30" s="4">
        <f>+'Costo PQ'!B14</f>
        <v>13</v>
      </c>
      <c r="B30" s="4" t="str">
        <f>+'Costo PQ'!C14</f>
        <v>PQ BOLLAND DBC4651 DESEMULSIONANTE   (l)</v>
      </c>
      <c r="C30" s="4" t="str">
        <f>+'Costo PQ'!F14</f>
        <v>L</v>
      </c>
      <c r="D30" s="96">
        <f t="shared" si="0"/>
        <v>0</v>
      </c>
      <c r="E30" s="51">
        <f>+'Costo PQ'!M14</f>
        <v>5.0153295506592599</v>
      </c>
      <c r="F30" s="51">
        <f t="shared" si="1"/>
        <v>0</v>
      </c>
      <c r="G30" s="4">
        <f>+'Costo PQ'!D14</f>
        <v>50600871</v>
      </c>
      <c r="H30" s="4"/>
      <c r="K30" s="107">
        <f t="shared" si="2"/>
        <v>0</v>
      </c>
      <c r="M30" s="87" t="s">
        <v>948</v>
      </c>
      <c r="N30" s="87">
        <v>2005</v>
      </c>
      <c r="O30" s="87" t="s">
        <v>949</v>
      </c>
      <c r="P30" s="87" t="s">
        <v>950</v>
      </c>
    </row>
    <row r="31" spans="1:19" s="5" customFormat="1" hidden="1" x14ac:dyDescent="0.25">
      <c r="A31" s="4">
        <f>+'Costo PQ'!B15</f>
        <v>14</v>
      </c>
      <c r="B31" s="4" t="str">
        <f>+'Costo PQ'!C15</f>
        <v>PQ BOLLAND RFB791 REDUCTOR FRICCION  (l)</v>
      </c>
      <c r="C31" s="4" t="str">
        <f>+'Costo PQ'!F15</f>
        <v>L</v>
      </c>
      <c r="D31" s="96">
        <f t="shared" si="0"/>
        <v>0</v>
      </c>
      <c r="E31" s="51">
        <f>+'Costo PQ'!M15</f>
        <v>4.6412580095879896</v>
      </c>
      <c r="F31" s="51">
        <f t="shared" si="1"/>
        <v>0</v>
      </c>
      <c r="G31" s="4">
        <f>+'Costo PQ'!D15</f>
        <v>50600873</v>
      </c>
      <c r="H31" s="4"/>
      <c r="K31" s="107">
        <f t="shared" si="2"/>
        <v>0</v>
      </c>
      <c r="M31" s="87" t="s">
        <v>948</v>
      </c>
      <c r="N31" s="87">
        <v>2005</v>
      </c>
      <c r="O31" s="87" t="s">
        <v>949</v>
      </c>
      <c r="P31" s="87" t="s">
        <v>950</v>
      </c>
    </row>
    <row r="32" spans="1:19" s="5" customFormat="1" x14ac:dyDescent="0.25">
      <c r="A32" s="4">
        <f>+'Costo PQ'!B16</f>
        <v>15</v>
      </c>
      <c r="B32" s="4" t="str">
        <f>+'Costo PQ'!C16</f>
        <v>PQ BOLLAND BX960 BACTERICIDA         (l)</v>
      </c>
      <c r="C32" s="4" t="str">
        <f>+'Costo PQ'!F16</f>
        <v>L</v>
      </c>
      <c r="D32" s="96">
        <f t="shared" si="0"/>
        <v>5536</v>
      </c>
      <c r="E32" s="51">
        <f>+'Costo PQ'!M16</f>
        <v>4.5027129943764104</v>
      </c>
      <c r="F32" s="97">
        <f t="shared" si="1"/>
        <v>24927.019136867806</v>
      </c>
      <c r="G32" s="4">
        <f>+'Costo PQ'!D16</f>
        <v>50600926</v>
      </c>
      <c r="H32" s="4"/>
      <c r="I32" s="5" t="s">
        <v>68</v>
      </c>
      <c r="J32" s="5" t="s">
        <v>953</v>
      </c>
      <c r="K32" s="100">
        <f>D32</f>
        <v>5536</v>
      </c>
      <c r="M32" s="87" t="s">
        <v>948</v>
      </c>
      <c r="N32" s="87">
        <v>2005</v>
      </c>
      <c r="O32" s="87" t="s">
        <v>949</v>
      </c>
      <c r="P32" s="87" t="s">
        <v>950</v>
      </c>
      <c r="R32" s="101">
        <f>VLOOKUP(I32,[1]SP!I32:L143,3,FALSE)+VLOOKUP(I32,[1]PUB!I32:L143,3,FALSE)+VLOOKUP(I32,[1]SCB!I32:L143,3,FALSE)+VLOOKUP(I32,[1]CHO!I32:L143,3,FALSE)+VLOOKUP(I32,[1]VAM!I32:L143,3,FALSE)</f>
        <v>6501.7500000000009</v>
      </c>
      <c r="S32" s="102"/>
    </row>
    <row r="33" spans="1:18" s="5" customFormat="1" hidden="1" x14ac:dyDescent="0.25">
      <c r="A33" s="4">
        <f>+'Costo PQ'!B17</f>
        <v>16</v>
      </c>
      <c r="B33" s="4" t="str">
        <f>+'Costo PQ'!C17</f>
        <v>PQ BOLLAND BSH506 SECUESTR.SULFHIDR. (l)</v>
      </c>
      <c r="C33" s="4" t="str">
        <f>+'Costo PQ'!F17</f>
        <v>L</v>
      </c>
      <c r="D33" s="96">
        <f t="shared" si="0"/>
        <v>0</v>
      </c>
      <c r="E33" s="51">
        <f>+'Costo PQ'!M17</f>
        <v>2.4522467692449998</v>
      </c>
      <c r="F33" s="51">
        <f t="shared" si="1"/>
        <v>0</v>
      </c>
      <c r="G33" s="4">
        <f>+'Costo PQ'!D17</f>
        <v>50600943</v>
      </c>
      <c r="H33" s="4"/>
      <c r="K33" s="107">
        <f t="shared" si="2"/>
        <v>0</v>
      </c>
      <c r="M33" s="87" t="s">
        <v>948</v>
      </c>
      <c r="N33" s="87">
        <v>2005</v>
      </c>
      <c r="O33" s="87" t="s">
        <v>949</v>
      </c>
      <c r="P33" s="87" t="s">
        <v>950</v>
      </c>
    </row>
    <row r="34" spans="1:18" s="5" customFormat="1" x14ac:dyDescent="0.25">
      <c r="A34" s="4">
        <f>+'Costo PQ'!B18</f>
        <v>17</v>
      </c>
      <c r="B34" s="4" t="str">
        <f>+'Costo PQ'!C18</f>
        <v>PQ BOLLAND IC5087A INHIBIDOR INCRUST.(l)</v>
      </c>
      <c r="C34" s="4" t="str">
        <f>+'Costo PQ'!F18</f>
        <v>L</v>
      </c>
      <c r="D34" s="96">
        <f t="shared" si="0"/>
        <v>1179</v>
      </c>
      <c r="E34" s="51">
        <f>+'Costo PQ'!M18</f>
        <v>4.5996945050245097</v>
      </c>
      <c r="F34" s="97">
        <f t="shared" si="1"/>
        <v>5423.0398214238967</v>
      </c>
      <c r="G34" s="4">
        <f>+'Costo PQ'!D18</f>
        <v>50601018</v>
      </c>
      <c r="H34" s="4"/>
      <c r="I34" s="5" t="s">
        <v>614</v>
      </c>
      <c r="J34" s="98" t="s">
        <v>954</v>
      </c>
      <c r="K34" s="99">
        <f t="shared" si="2"/>
        <v>1179</v>
      </c>
      <c r="M34" s="87" t="s">
        <v>948</v>
      </c>
      <c r="N34" s="87">
        <v>2005</v>
      </c>
      <c r="O34" s="87" t="s">
        <v>949</v>
      </c>
      <c r="P34" s="87" t="s">
        <v>950</v>
      </c>
      <c r="R34" s="101">
        <f>VLOOKUP(I34,[1]SP!I34:L145,3,FALSE)+VLOOKUP(I34,[1]PUB!I34:L145,3,FALSE)+VLOOKUP(I34,[1]SCB!I34:L145,3,FALSE)+VLOOKUP(I34,[1]CHO!I34:L145,3,FALSE)+VLOOKUP(I34,[1]VAM!I34:L145,3,FALSE)</f>
        <v>2672.52</v>
      </c>
    </row>
    <row r="35" spans="1:18" s="5" customFormat="1" x14ac:dyDescent="0.25">
      <c r="A35" s="4">
        <f>+'Costo PQ'!B19</f>
        <v>18</v>
      </c>
      <c r="B35" s="4" t="str">
        <f>+'Costo PQ'!C19</f>
        <v>PQ INHIBIDOR DE CORROSION BOLLAND ICS400</v>
      </c>
      <c r="C35" s="4" t="str">
        <f>+'Costo PQ'!F19</f>
        <v>L</v>
      </c>
      <c r="D35" s="96">
        <f t="shared" si="0"/>
        <v>300</v>
      </c>
      <c r="E35" s="51">
        <f>+'Costo PQ'!M19</f>
        <v>4.4195859852494603</v>
      </c>
      <c r="F35" s="97">
        <f t="shared" si="1"/>
        <v>1325.8757955748381</v>
      </c>
      <c r="G35" s="4">
        <f>+'Costo PQ'!D19</f>
        <v>50695199</v>
      </c>
      <c r="H35" s="4"/>
      <c r="I35" s="5" t="s">
        <v>658</v>
      </c>
      <c r="J35" s="98" t="s">
        <v>955</v>
      </c>
      <c r="K35" s="99">
        <f t="shared" si="2"/>
        <v>300</v>
      </c>
      <c r="M35" s="87" t="s">
        <v>948</v>
      </c>
      <c r="N35" s="87">
        <v>2005</v>
      </c>
      <c r="O35" s="87" t="s">
        <v>949</v>
      </c>
      <c r="P35" s="87" t="s">
        <v>950</v>
      </c>
      <c r="R35" s="101">
        <f>VLOOKUP(I35,[1]SP!I35:L146,3,FALSE)+VLOOKUP(I35,[1]PUB!I35:L146,3,FALSE)+VLOOKUP(I35,[1]SCB!I35:L146,3,FALSE)+VLOOKUP(I35,[1]CHO!I35:L146,3,FALSE)+VLOOKUP(I35,[1]VAM!I35:L146,3,FALSE)</f>
        <v>1765.5</v>
      </c>
    </row>
    <row r="36" spans="1:18" s="5" customFormat="1" hidden="1" x14ac:dyDescent="0.25">
      <c r="A36" s="4">
        <f>+'Costo PQ'!B20</f>
        <v>19</v>
      </c>
      <c r="B36" s="4" t="str">
        <f>+'Costo PQ'!C20</f>
        <v>PQ BOLLAND RT34 SURFACTANTE          (l)</v>
      </c>
      <c r="C36" s="4" t="str">
        <f>+'Costo PQ'!F20</f>
        <v>L</v>
      </c>
      <c r="D36" s="96">
        <f t="shared" si="0"/>
        <v>0</v>
      </c>
      <c r="E36" s="51">
        <f>+'Costo PQ'!M20</f>
        <v>5.0984565597862099</v>
      </c>
      <c r="F36" s="51">
        <f t="shared" si="1"/>
        <v>0</v>
      </c>
      <c r="G36" s="4">
        <f>+'Costo PQ'!D20</f>
        <v>50695239</v>
      </c>
      <c r="H36" s="4"/>
      <c r="K36" s="107">
        <f t="shared" si="2"/>
        <v>0</v>
      </c>
      <c r="M36" s="87" t="s">
        <v>948</v>
      </c>
      <c r="N36" s="87">
        <v>2005</v>
      </c>
      <c r="O36" s="87" t="s">
        <v>949</v>
      </c>
      <c r="P36" s="87" t="s">
        <v>950</v>
      </c>
    </row>
    <row r="37" spans="1:18" s="5" customFormat="1" hidden="1" x14ac:dyDescent="0.25">
      <c r="A37" s="4">
        <f>+'Costo PQ'!B21</f>
        <v>20</v>
      </c>
      <c r="B37" s="4" t="str">
        <f>+'Costo PQ'!C21</f>
        <v>PQ BOLLAND DPB55  DISPERSANT.PARAFIN.(l)</v>
      </c>
      <c r="C37" s="4" t="str">
        <f>+'Costo PQ'!F21</f>
        <v>L</v>
      </c>
      <c r="D37" s="96">
        <f t="shared" si="0"/>
        <v>0</v>
      </c>
      <c r="E37" s="51">
        <f>+'Costo PQ'!M21</f>
        <v>4.1702049578686102</v>
      </c>
      <c r="F37" s="51">
        <f t="shared" si="1"/>
        <v>0</v>
      </c>
      <c r="G37" s="4">
        <f>+'Costo PQ'!D21</f>
        <v>50695243</v>
      </c>
      <c r="H37" s="4"/>
      <c r="K37" s="107">
        <f t="shared" si="2"/>
        <v>0</v>
      </c>
      <c r="M37" s="87" t="s">
        <v>948</v>
      </c>
      <c r="N37" s="87">
        <v>2005</v>
      </c>
      <c r="O37" s="87" t="s">
        <v>949</v>
      </c>
      <c r="P37" s="87" t="s">
        <v>950</v>
      </c>
    </row>
    <row r="38" spans="1:18" s="5" customFormat="1" hidden="1" x14ac:dyDescent="0.25">
      <c r="A38" s="4">
        <f>+'Costo PQ'!B22</f>
        <v>21</v>
      </c>
      <c r="B38" s="4" t="str">
        <f>+'Costo PQ'!C22</f>
        <v>PQ BOLLAND DPB52  DISPERSANT.PARAFIN.(l)</v>
      </c>
      <c r="C38" s="4" t="str">
        <f>+'Costo PQ'!F22</f>
        <v>L</v>
      </c>
      <c r="D38" s="96">
        <f t="shared" si="0"/>
        <v>0</v>
      </c>
      <c r="E38" s="51">
        <f>+'Costo PQ'!M22</f>
        <v>5.07074755674389</v>
      </c>
      <c r="F38" s="51">
        <f t="shared" si="1"/>
        <v>0</v>
      </c>
      <c r="G38" s="4">
        <f>+'Costo PQ'!D22</f>
        <v>50695244</v>
      </c>
      <c r="H38" s="4"/>
      <c r="K38" s="107">
        <f t="shared" si="2"/>
        <v>0</v>
      </c>
      <c r="M38" s="87" t="s">
        <v>948</v>
      </c>
      <c r="N38" s="87">
        <v>2005</v>
      </c>
      <c r="O38" s="87" t="s">
        <v>949</v>
      </c>
      <c r="P38" s="87" t="s">
        <v>950</v>
      </c>
    </row>
    <row r="39" spans="1:18" s="5" customFormat="1" hidden="1" x14ac:dyDescent="0.25">
      <c r="A39" s="4">
        <f>+'Costo PQ'!B23</f>
        <v>22</v>
      </c>
      <c r="B39" s="4" t="str">
        <f>+'Costo PQ'!C23</f>
        <v>PQ BACTERICIDA BOLLAND BX950</v>
      </c>
      <c r="C39" s="4" t="str">
        <f>+'Costo PQ'!F23</f>
        <v>L</v>
      </c>
      <c r="D39" s="96">
        <f t="shared" si="0"/>
        <v>0</v>
      </c>
      <c r="E39" s="51">
        <f>+'Costo PQ'!M23</f>
        <v>4.5027129943764104</v>
      </c>
      <c r="F39" s="51">
        <f t="shared" si="1"/>
        <v>0</v>
      </c>
      <c r="G39" s="4">
        <f>+'Costo PQ'!D23</f>
        <v>50695315</v>
      </c>
      <c r="H39" s="4"/>
      <c r="K39" s="107">
        <f t="shared" si="2"/>
        <v>0</v>
      </c>
      <c r="M39" s="87" t="s">
        <v>948</v>
      </c>
      <c r="N39" s="87">
        <v>2005</v>
      </c>
      <c r="O39" s="87" t="s">
        <v>949</v>
      </c>
      <c r="P39" s="87" t="s">
        <v>950</v>
      </c>
    </row>
    <row r="40" spans="1:18" s="5" customFormat="1" hidden="1" x14ac:dyDescent="0.25">
      <c r="A40" s="4">
        <f>+'Costo PQ'!B24</f>
        <v>23</v>
      </c>
      <c r="B40" s="4" t="str">
        <f>+'Costo PQ'!C24</f>
        <v>PQ BOLLAND IC896 INHIB.INCRUST.x200L (l)</v>
      </c>
      <c r="C40" s="4" t="str">
        <f>+'Costo PQ'!F24</f>
        <v>L</v>
      </c>
      <c r="D40" s="96">
        <f t="shared" si="0"/>
        <v>0</v>
      </c>
      <c r="E40" s="51">
        <f>+'Costo PQ'!M24</f>
        <v>3.3804983711625902</v>
      </c>
      <c r="F40" s="51">
        <f t="shared" si="1"/>
        <v>0</v>
      </c>
      <c r="G40" s="4">
        <f>+'Costo PQ'!D24</f>
        <v>50695619</v>
      </c>
      <c r="H40" s="4"/>
      <c r="K40" s="107">
        <f t="shared" si="2"/>
        <v>0</v>
      </c>
      <c r="M40" s="87" t="s">
        <v>948</v>
      </c>
      <c r="N40" s="87">
        <v>2005</v>
      </c>
      <c r="O40" s="87" t="s">
        <v>949</v>
      </c>
      <c r="P40" s="87" t="s">
        <v>950</v>
      </c>
    </row>
    <row r="41" spans="1:18" s="5" customFormat="1" hidden="1" x14ac:dyDescent="0.25">
      <c r="A41" s="4">
        <f>+'Costo PQ'!B25</f>
        <v>24</v>
      </c>
      <c r="B41" s="4" t="str">
        <f>+'Costo PQ'!C25</f>
        <v>PQ BOLLAND IPB6256 INHIB.DISPERS.    (l)</v>
      </c>
      <c r="C41" s="4" t="str">
        <f>+'Costo PQ'!F25</f>
        <v>L</v>
      </c>
      <c r="D41" s="96">
        <f t="shared" si="0"/>
        <v>0</v>
      </c>
      <c r="E41" s="51">
        <f>+'Costo PQ'!M25</f>
        <v>5.8327451404075896</v>
      </c>
      <c r="F41" s="51">
        <f t="shared" si="1"/>
        <v>0</v>
      </c>
      <c r="G41" s="4">
        <f>+'Costo PQ'!D25</f>
        <v>1000002542</v>
      </c>
      <c r="H41" s="4"/>
      <c r="I41" s="5" t="s">
        <v>723</v>
      </c>
      <c r="J41" s="5" t="s">
        <v>980</v>
      </c>
      <c r="K41" s="107">
        <f t="shared" si="2"/>
        <v>0</v>
      </c>
      <c r="M41" s="87" t="s">
        <v>948</v>
      </c>
      <c r="N41" s="87">
        <v>2005</v>
      </c>
      <c r="O41" s="87" t="s">
        <v>949</v>
      </c>
      <c r="P41" s="87" t="s">
        <v>950</v>
      </c>
    </row>
    <row r="42" spans="1:18" s="5" customFormat="1" hidden="1" x14ac:dyDescent="0.25">
      <c r="A42" s="4">
        <f>+'Costo PQ'!B26</f>
        <v>25</v>
      </c>
      <c r="B42" s="4" t="str">
        <f>+'Costo PQ'!C26</f>
        <v>PQ BOLLAND RT15 RUPTOR EMULSION      (l)</v>
      </c>
      <c r="C42" s="4" t="str">
        <f>+'Costo PQ'!F26</f>
        <v>L</v>
      </c>
      <c r="D42" s="96">
        <f t="shared" si="0"/>
        <v>0</v>
      </c>
      <c r="E42" s="51">
        <f>+'Costo PQ'!M26</f>
        <v>5.5140916054209503</v>
      </c>
      <c r="F42" s="51">
        <f t="shared" si="1"/>
        <v>0</v>
      </c>
      <c r="G42" s="4">
        <f>+'Costo PQ'!D26</f>
        <v>1000015872</v>
      </c>
      <c r="H42" s="4"/>
      <c r="K42" s="107">
        <f t="shared" si="2"/>
        <v>0</v>
      </c>
      <c r="M42" s="87" t="s">
        <v>948</v>
      </c>
      <c r="N42" s="87">
        <v>2005</v>
      </c>
      <c r="O42" s="87" t="s">
        <v>949</v>
      </c>
      <c r="P42" s="87" t="s">
        <v>950</v>
      </c>
    </row>
    <row r="43" spans="1:18" s="5" customFormat="1" hidden="1" x14ac:dyDescent="0.25">
      <c r="A43" s="4">
        <f>+'Costo PQ'!B27</f>
        <v>26</v>
      </c>
      <c r="B43" s="4" t="str">
        <f>+'Costo PQ'!C27</f>
        <v>PQ BOLLAND DPB350 SOLVENTE BIODEGRAD.(l)</v>
      </c>
      <c r="C43" s="4" t="str">
        <f>+'Costo PQ'!F27</f>
        <v>L</v>
      </c>
      <c r="D43" s="96">
        <f t="shared" si="0"/>
        <v>0</v>
      </c>
      <c r="E43" s="51">
        <f>+'Costo PQ'!M27</f>
        <v>4.3918769822071404</v>
      </c>
      <c r="F43" s="51">
        <f t="shared" si="1"/>
        <v>0</v>
      </c>
      <c r="G43" s="4">
        <f>+'Costo PQ'!D27</f>
        <v>1000018345</v>
      </c>
      <c r="H43" s="4"/>
      <c r="K43" s="107">
        <f t="shared" si="2"/>
        <v>0</v>
      </c>
      <c r="M43" s="87" t="s">
        <v>948</v>
      </c>
      <c r="N43" s="87">
        <v>2005</v>
      </c>
      <c r="O43" s="87" t="s">
        <v>949</v>
      </c>
      <c r="P43" s="87" t="s">
        <v>950</v>
      </c>
    </row>
    <row r="44" spans="1:18" s="5" customFormat="1" hidden="1" x14ac:dyDescent="0.25">
      <c r="A44" s="4">
        <f>+'Costo PQ'!B28</f>
        <v>27</v>
      </c>
      <c r="B44" s="4" t="str">
        <f>+'Costo PQ'!C28</f>
        <v>PQ BOLLAND IPB530 INHIBIDOR PARAFINA (l)</v>
      </c>
      <c r="C44" s="4" t="str">
        <f>+'Costo PQ'!F28</f>
        <v>L</v>
      </c>
      <c r="D44" s="96">
        <f t="shared" si="0"/>
        <v>0</v>
      </c>
      <c r="E44" s="51">
        <f>+'Costo PQ'!M28</f>
        <v>6.6085972255924501</v>
      </c>
      <c r="F44" s="51">
        <f t="shared" si="1"/>
        <v>0</v>
      </c>
      <c r="G44" s="4">
        <f>+'Costo PQ'!D28</f>
        <v>1000020984</v>
      </c>
      <c r="H44" s="4"/>
      <c r="K44" s="107">
        <f t="shared" si="2"/>
        <v>0</v>
      </c>
      <c r="M44" s="87" t="s">
        <v>948</v>
      </c>
      <c r="N44" s="87">
        <v>2005</v>
      </c>
      <c r="O44" s="87" t="s">
        <v>949</v>
      </c>
      <c r="P44" s="87" t="s">
        <v>950</v>
      </c>
    </row>
    <row r="45" spans="1:18" s="5" customFormat="1" hidden="1" x14ac:dyDescent="0.25">
      <c r="A45" s="4">
        <f>+'Costo PQ'!B29</f>
        <v>28</v>
      </c>
      <c r="B45" s="4" t="str">
        <f>+'Costo PQ'!C29</f>
        <v>PQ BOLLAND ABC33 ANTIESPUMANTE       (l)</v>
      </c>
      <c r="C45" s="4" t="str">
        <f>+'Costo PQ'!F29</f>
        <v>L</v>
      </c>
      <c r="D45" s="96">
        <f t="shared" si="0"/>
        <v>0</v>
      </c>
      <c r="E45" s="51">
        <f>+'Costo PQ'!M29</f>
        <v>4.8352210308841999</v>
      </c>
      <c r="F45" s="51">
        <f t="shared" si="1"/>
        <v>0</v>
      </c>
      <c r="G45" s="4">
        <f>+'Costo PQ'!D29</f>
        <v>1000037230</v>
      </c>
      <c r="H45" s="4"/>
      <c r="K45" s="107">
        <f t="shared" si="2"/>
        <v>0</v>
      </c>
      <c r="M45" s="87" t="s">
        <v>948</v>
      </c>
      <c r="N45" s="87">
        <v>2005</v>
      </c>
      <c r="O45" s="87" t="s">
        <v>949</v>
      </c>
      <c r="P45" s="87" t="s">
        <v>950</v>
      </c>
    </row>
    <row r="46" spans="1:18" s="5" customFormat="1" hidden="1" x14ac:dyDescent="0.25">
      <c r="A46" s="4">
        <f>+'Costo PQ'!B30</f>
        <v>29</v>
      </c>
      <c r="B46" s="4" t="str">
        <f>+'Costo PQ'!C30</f>
        <v>PQ BOLLAND BXC3270 BACTERICIDA       (l)</v>
      </c>
      <c r="C46" s="4" t="str">
        <f>+'Costo PQ'!F30</f>
        <v>L</v>
      </c>
      <c r="D46" s="96">
        <f t="shared" si="0"/>
        <v>0</v>
      </c>
      <c r="E46" s="51">
        <f>+'Costo PQ'!M30</f>
        <v>9.6427330587260904</v>
      </c>
      <c r="F46" s="51">
        <f t="shared" si="1"/>
        <v>0</v>
      </c>
      <c r="G46" s="4">
        <f>+'Costo PQ'!D30</f>
        <v>1000044717</v>
      </c>
      <c r="H46" s="4"/>
      <c r="K46" s="107">
        <f t="shared" si="2"/>
        <v>0</v>
      </c>
      <c r="M46" s="87" t="s">
        <v>948</v>
      </c>
      <c r="N46" s="87">
        <v>2005</v>
      </c>
      <c r="O46" s="87" t="s">
        <v>949</v>
      </c>
      <c r="P46" s="87" t="s">
        <v>950</v>
      </c>
    </row>
    <row r="47" spans="1:18" s="5" customFormat="1" hidden="1" x14ac:dyDescent="0.25">
      <c r="A47" s="4">
        <f>+'Costo PQ'!B31</f>
        <v>30</v>
      </c>
      <c r="B47" s="4" t="str">
        <f>+'Costo PQ'!C31</f>
        <v>PQ BOLLAND BHI50  INHIB.HIDRATOS     (l)</v>
      </c>
      <c r="C47" s="4" t="str">
        <f>+'Costo PQ'!F31</f>
        <v>L</v>
      </c>
      <c r="D47" s="96">
        <f t="shared" si="0"/>
        <v>0</v>
      </c>
      <c r="E47" s="51">
        <f>+'Costo PQ'!M31</f>
        <v>3.8238424198396599</v>
      </c>
      <c r="F47" s="51">
        <f t="shared" si="1"/>
        <v>0</v>
      </c>
      <c r="G47" s="4">
        <f>+'Costo PQ'!D31</f>
        <v>1000180611</v>
      </c>
      <c r="H47" s="4"/>
      <c r="K47" s="107">
        <f t="shared" si="2"/>
        <v>0</v>
      </c>
      <c r="M47" s="87" t="s">
        <v>948</v>
      </c>
      <c r="N47" s="87">
        <v>2005</v>
      </c>
      <c r="O47" s="87" t="s">
        <v>949</v>
      </c>
      <c r="P47" s="87" t="s">
        <v>950</v>
      </c>
    </row>
    <row r="48" spans="1:18" s="5" customFormat="1" hidden="1" x14ac:dyDescent="0.25">
      <c r="A48" s="4">
        <f>+'Costo PQ'!B32</f>
        <v>31</v>
      </c>
      <c r="B48" s="4" t="str">
        <f>+'Costo PQ'!C32</f>
        <v>PQ BOLLAND DBC4960 DESEMULSIONANTE   (l)</v>
      </c>
      <c r="C48" s="4" t="str">
        <f>+'Costo PQ'!F32</f>
        <v>L</v>
      </c>
      <c r="D48" s="96">
        <f t="shared" si="0"/>
        <v>0</v>
      </c>
      <c r="E48" s="51">
        <f>+'Costo PQ'!M32</f>
        <v>6.9272507605790903</v>
      </c>
      <c r="F48" s="51">
        <f t="shared" si="1"/>
        <v>0</v>
      </c>
      <c r="G48" s="4">
        <f>+'Costo PQ'!D32</f>
        <v>1000191573</v>
      </c>
      <c r="H48" s="4"/>
      <c r="K48" s="107">
        <f t="shared" si="2"/>
        <v>0</v>
      </c>
      <c r="M48" s="87" t="s">
        <v>948</v>
      </c>
      <c r="N48" s="87">
        <v>2005</v>
      </c>
      <c r="O48" s="87" t="s">
        <v>949</v>
      </c>
      <c r="P48" s="87" t="s">
        <v>950</v>
      </c>
    </row>
    <row r="49" spans="1:18" s="5" customFormat="1" hidden="1" x14ac:dyDescent="0.25">
      <c r="A49" s="4">
        <f>+'Costo PQ'!B33</f>
        <v>32</v>
      </c>
      <c r="B49" s="4" t="str">
        <f>+'Costo PQ'!C33</f>
        <v>PQ BOLLAND IC5400 INHIBIDOR INCRUST. (l)</v>
      </c>
      <c r="C49" s="4" t="str">
        <f>+'Costo PQ'!F33</f>
        <v>L</v>
      </c>
      <c r="D49" s="96">
        <f t="shared" si="0"/>
        <v>0</v>
      </c>
      <c r="E49" s="51">
        <f>+'Costo PQ'!M33</f>
        <v>4.0593689456993403</v>
      </c>
      <c r="F49" s="51">
        <f t="shared" si="1"/>
        <v>0</v>
      </c>
      <c r="G49" s="4">
        <f>+'Costo PQ'!D33</f>
        <v>1000204746</v>
      </c>
      <c r="H49" s="4"/>
      <c r="K49" s="107">
        <f t="shared" si="2"/>
        <v>0</v>
      </c>
      <c r="M49" s="87" t="s">
        <v>948</v>
      </c>
      <c r="N49" s="87">
        <v>2005</v>
      </c>
      <c r="O49" s="87" t="s">
        <v>949</v>
      </c>
      <c r="P49" s="87" t="s">
        <v>950</v>
      </c>
    </row>
    <row r="50" spans="1:18" s="5" customFormat="1" x14ac:dyDescent="0.25">
      <c r="A50" s="4">
        <f>+'Costo PQ'!B34</f>
        <v>33</v>
      </c>
      <c r="B50" s="4" t="str">
        <f>+'Costo PQ'!C34</f>
        <v>PQ BOLLAND CY51W     INHIB.CORROSION (l)</v>
      </c>
      <c r="C50" s="4" t="str">
        <f>+'Costo PQ'!F34</f>
        <v>L</v>
      </c>
      <c r="D50" s="96">
        <f t="shared" si="0"/>
        <v>9332</v>
      </c>
      <c r="E50" s="51">
        <f>+'Costo PQ'!M34</f>
        <v>4.7520940217572498</v>
      </c>
      <c r="F50" s="97">
        <f t="shared" si="1"/>
        <v>44346.541411038655</v>
      </c>
      <c r="G50" s="4">
        <f>+'Costo PQ'!D34</f>
        <v>1000232729</v>
      </c>
      <c r="H50" s="4"/>
      <c r="I50" s="5" t="s">
        <v>59</v>
      </c>
      <c r="J50" s="98" t="s">
        <v>956</v>
      </c>
      <c r="K50" s="99">
        <f>D50</f>
        <v>9332</v>
      </c>
      <c r="M50" s="87" t="s">
        <v>948</v>
      </c>
      <c r="N50" s="87">
        <v>2005</v>
      </c>
      <c r="O50" s="87" t="s">
        <v>949</v>
      </c>
      <c r="P50" s="87" t="s">
        <v>950</v>
      </c>
      <c r="R50" s="101">
        <f>VLOOKUP(I50,[1]SP!I50:L161,3,FALSE)+VLOOKUP(I50,[1]PUB!I50:L161,3,FALSE)+VLOOKUP(I50,[1]SCB!I50:L161,3,FALSE)+VLOOKUP(I50,[1]CHO!I50:L161,3,FALSE)+VLOOKUP(I50,[1]VAM!I50:L161,3,FALSE)</f>
        <v>15977.560000000007</v>
      </c>
    </row>
    <row r="51" spans="1:18" s="5" customFormat="1" hidden="1" x14ac:dyDescent="0.25">
      <c r="A51" s="4">
        <f>+'Costo PQ'!B35</f>
        <v>34</v>
      </c>
      <c r="B51" s="4" t="str">
        <f>+'Costo PQ'!C35</f>
        <v>PQ BOLLAND FBS2990 FLOCUL./CLARIFIC. (l)</v>
      </c>
      <c r="C51" s="4" t="str">
        <f>+'Costo PQ'!F35</f>
        <v>L</v>
      </c>
      <c r="D51" s="96">
        <f t="shared" si="0"/>
        <v>0</v>
      </c>
      <c r="E51" s="51">
        <f>+'Costo PQ'!M35</f>
        <v>2.3414107570757299</v>
      </c>
      <c r="F51" s="51">
        <f t="shared" si="1"/>
        <v>0</v>
      </c>
      <c r="G51" s="4">
        <f>+'Costo PQ'!D35</f>
        <v>1000234869</v>
      </c>
      <c r="H51" s="4"/>
      <c r="K51" s="107">
        <f t="shared" si="2"/>
        <v>0</v>
      </c>
      <c r="M51" s="87" t="s">
        <v>948</v>
      </c>
      <c r="N51" s="87">
        <v>2005</v>
      </c>
      <c r="O51" s="87" t="s">
        <v>949</v>
      </c>
      <c r="P51" s="87" t="s">
        <v>950</v>
      </c>
    </row>
    <row r="52" spans="1:18" s="5" customFormat="1" hidden="1" x14ac:dyDescent="0.25">
      <c r="A52" s="4">
        <f>+'Costo PQ'!B36</f>
        <v>35</v>
      </c>
      <c r="B52" s="4" t="str">
        <f>+'Costo PQ'!C36</f>
        <v>PQ BOLLAND RFB700 REDUCTOR FRICCION  (L)</v>
      </c>
      <c r="C52" s="4" t="str">
        <f>+'Costo PQ'!F36</f>
        <v>L</v>
      </c>
      <c r="D52" s="96">
        <f t="shared" si="0"/>
        <v>0</v>
      </c>
      <c r="E52" s="51">
        <f>+'Costo PQ'!M36</f>
        <v>4.3780224806859804</v>
      </c>
      <c r="F52" s="51">
        <f t="shared" si="1"/>
        <v>0</v>
      </c>
      <c r="G52" s="4">
        <f>+'Costo PQ'!D36</f>
        <v>1000235302</v>
      </c>
      <c r="H52" s="4"/>
      <c r="K52" s="107">
        <f t="shared" si="2"/>
        <v>0</v>
      </c>
      <c r="M52" s="87" t="s">
        <v>948</v>
      </c>
      <c r="N52" s="87">
        <v>2005</v>
      </c>
      <c r="O52" s="87" t="s">
        <v>949</v>
      </c>
      <c r="P52" s="87" t="s">
        <v>950</v>
      </c>
    </row>
    <row r="53" spans="1:18" s="5" customFormat="1" hidden="1" x14ac:dyDescent="0.25">
      <c r="A53" s="4">
        <f>+'Costo PQ'!B37</f>
        <v>36</v>
      </c>
      <c r="B53" s="4" t="str">
        <f>+'Costo PQ'!C37</f>
        <v>PQ BOLLAND CY20W     INHIB.CORROSION (l)</v>
      </c>
      <c r="C53" s="4" t="str">
        <f>+'Costo PQ'!F37</f>
        <v>L</v>
      </c>
      <c r="D53" s="96">
        <f t="shared" si="0"/>
        <v>0</v>
      </c>
      <c r="E53" s="51">
        <f>+'Costo PQ'!M37</f>
        <v>4.1979139609109302</v>
      </c>
      <c r="F53" s="51">
        <f t="shared" si="1"/>
        <v>0</v>
      </c>
      <c r="G53" s="4">
        <f>+'Costo PQ'!D37</f>
        <v>1000236748</v>
      </c>
      <c r="H53" s="4"/>
      <c r="K53" s="107">
        <f t="shared" si="2"/>
        <v>0</v>
      </c>
      <c r="M53" s="87" t="s">
        <v>948</v>
      </c>
      <c r="N53" s="87">
        <v>2005</v>
      </c>
      <c r="O53" s="87" t="s">
        <v>949</v>
      </c>
      <c r="P53" s="87" t="s">
        <v>950</v>
      </c>
    </row>
    <row r="54" spans="1:18" s="5" customFormat="1" hidden="1" x14ac:dyDescent="0.25">
      <c r="A54" s="4">
        <f>+'Costo PQ'!B38</f>
        <v>37</v>
      </c>
      <c r="B54" s="4" t="str">
        <f>+'Costo PQ'!C38</f>
        <v>PQ BOLLAND IPB60  INHIBIDOR PARAFINA (l)</v>
      </c>
      <c r="C54" s="4" t="str">
        <f>+'Costo PQ'!F38</f>
        <v>L</v>
      </c>
      <c r="D54" s="96">
        <f t="shared" si="0"/>
        <v>0</v>
      </c>
      <c r="E54" s="51">
        <f>+'Costo PQ'!M38</f>
        <v>4.3918769822071404</v>
      </c>
      <c r="F54" s="51">
        <f t="shared" si="1"/>
        <v>0</v>
      </c>
      <c r="G54" s="4">
        <f>+'Costo PQ'!D38</f>
        <v>1000241736</v>
      </c>
      <c r="H54" s="4"/>
      <c r="K54" s="107">
        <f t="shared" si="2"/>
        <v>0</v>
      </c>
      <c r="M54" s="87" t="s">
        <v>948</v>
      </c>
      <c r="N54" s="87">
        <v>2005</v>
      </c>
      <c r="O54" s="87" t="s">
        <v>949</v>
      </c>
      <c r="P54" s="87" t="s">
        <v>950</v>
      </c>
    </row>
    <row r="55" spans="1:18" s="5" customFormat="1" hidden="1" x14ac:dyDescent="0.25">
      <c r="A55" s="4">
        <f>+'Costo PQ'!B39</f>
        <v>38</v>
      </c>
      <c r="B55" s="4" t="str">
        <f>+'Costo PQ'!C39</f>
        <v>PQ BOLLAND RFB671 REDUCTOR FRICCION  (L)</v>
      </c>
      <c r="C55" s="4" t="str">
        <f>+'Costo PQ'!F39</f>
        <v>L</v>
      </c>
      <c r="D55" s="96">
        <f t="shared" si="0"/>
        <v>0</v>
      </c>
      <c r="E55" s="51">
        <f>+'Costo PQ'!M39</f>
        <v>4.3918769822071404</v>
      </c>
      <c r="F55" s="51">
        <f t="shared" si="1"/>
        <v>0</v>
      </c>
      <c r="G55" s="4">
        <f>+'Costo PQ'!D39</f>
        <v>1000247040</v>
      </c>
      <c r="H55" s="4"/>
      <c r="K55" s="107">
        <f t="shared" si="2"/>
        <v>0</v>
      </c>
      <c r="M55" s="87" t="s">
        <v>948</v>
      </c>
      <c r="N55" s="87">
        <v>2005</v>
      </c>
      <c r="O55" s="87" t="s">
        <v>949</v>
      </c>
      <c r="P55" s="87" t="s">
        <v>950</v>
      </c>
    </row>
    <row r="56" spans="1:18" s="5" customFormat="1" hidden="1" x14ac:dyDescent="0.25">
      <c r="A56" s="4">
        <f>+'Costo PQ'!B40</f>
        <v>39</v>
      </c>
      <c r="B56" s="4" t="str">
        <f>+'Costo PQ'!C40</f>
        <v>PQ BOLLAND IPB895 INHIBIDOR PARAFINA (l)</v>
      </c>
      <c r="C56" s="4" t="str">
        <f>+'Costo PQ'!F40</f>
        <v>L</v>
      </c>
      <c r="D56" s="96">
        <f t="shared" si="0"/>
        <v>0</v>
      </c>
      <c r="E56" s="51">
        <f>+'Costo PQ'!M40</f>
        <v>5.3894010917305302</v>
      </c>
      <c r="F56" s="51">
        <f t="shared" si="1"/>
        <v>0</v>
      </c>
      <c r="G56" s="4">
        <f>+'Costo PQ'!D40</f>
        <v>1000304870</v>
      </c>
      <c r="H56" s="4"/>
      <c r="K56" s="107">
        <f t="shared" si="2"/>
        <v>0</v>
      </c>
      <c r="M56" s="87" t="s">
        <v>948</v>
      </c>
      <c r="N56" s="87">
        <v>2005</v>
      </c>
      <c r="O56" s="87" t="s">
        <v>949</v>
      </c>
      <c r="P56" s="87" t="s">
        <v>950</v>
      </c>
    </row>
    <row r="57" spans="1:18" s="5" customFormat="1" hidden="1" x14ac:dyDescent="0.25">
      <c r="A57" s="4">
        <f>+'Costo PQ'!B41</f>
        <v>40</v>
      </c>
      <c r="B57" s="4" t="str">
        <f>+'Costo PQ'!C41</f>
        <v>PQ BOLLAND RFB1200 REDUCTOR FRICCION (L)</v>
      </c>
      <c r="C57" s="4" t="str">
        <f>+'Costo PQ'!F41</f>
        <v>L</v>
      </c>
      <c r="D57" s="96">
        <f t="shared" si="0"/>
        <v>0</v>
      </c>
      <c r="E57" s="51">
        <f>+'Costo PQ'!M41</f>
        <v>6.6085972255924501</v>
      </c>
      <c r="F57" s="51">
        <f t="shared" si="1"/>
        <v>0</v>
      </c>
      <c r="G57" s="4">
        <f>+'Costo PQ'!D41</f>
        <v>1000304874</v>
      </c>
      <c r="H57" s="4"/>
      <c r="K57" s="107">
        <f t="shared" si="2"/>
        <v>0</v>
      </c>
      <c r="M57" s="87" t="s">
        <v>948</v>
      </c>
      <c r="N57" s="87">
        <v>2005</v>
      </c>
      <c r="O57" s="87" t="s">
        <v>949</v>
      </c>
      <c r="P57" s="87" t="s">
        <v>950</v>
      </c>
    </row>
    <row r="58" spans="1:18" s="5" customFormat="1" hidden="1" x14ac:dyDescent="0.25">
      <c r="A58" s="4">
        <f>+'Costo PQ'!B42</f>
        <v>41</v>
      </c>
      <c r="B58" s="4" t="str">
        <f>+'Costo PQ'!C42</f>
        <v>PQ BOLLAND RFB1400 REDUCTOR FRICCION (L)</v>
      </c>
      <c r="C58" s="4" t="str">
        <f>+'Costo PQ'!F42</f>
        <v>L</v>
      </c>
      <c r="D58" s="96">
        <f t="shared" si="0"/>
        <v>0</v>
      </c>
      <c r="E58" s="51">
        <f>+'Costo PQ'!M42</f>
        <v>6.7887057453675101</v>
      </c>
      <c r="F58" s="51">
        <f t="shared" si="1"/>
        <v>0</v>
      </c>
      <c r="G58" s="4">
        <f>+'Costo PQ'!D42</f>
        <v>1000304875</v>
      </c>
      <c r="H58" s="4"/>
      <c r="K58" s="107">
        <f t="shared" si="2"/>
        <v>0</v>
      </c>
      <c r="M58" s="87" t="s">
        <v>948</v>
      </c>
      <c r="N58" s="87">
        <v>2005</v>
      </c>
      <c r="O58" s="87" t="s">
        <v>949</v>
      </c>
      <c r="P58" s="87" t="s">
        <v>950</v>
      </c>
    </row>
    <row r="59" spans="1:18" s="5" customFormat="1" hidden="1" x14ac:dyDescent="0.25">
      <c r="A59" s="4">
        <f>+'Costo PQ'!B43</f>
        <v>42</v>
      </c>
      <c r="B59" s="4" t="str">
        <f>+'Costo PQ'!C43</f>
        <v>PQ BOLLAND BX910 BACTERICIDA         (l)</v>
      </c>
      <c r="C59" s="4" t="str">
        <f>+'Costo PQ'!F43</f>
        <v>L</v>
      </c>
      <c r="D59" s="96">
        <f t="shared" si="0"/>
        <v>0</v>
      </c>
      <c r="E59" s="51">
        <f>+'Costo PQ'!M43</f>
        <v>6.0821261677884397</v>
      </c>
      <c r="F59" s="51">
        <f t="shared" si="1"/>
        <v>0</v>
      </c>
      <c r="G59" s="4">
        <f>+'Costo PQ'!D43</f>
        <v>1000304898</v>
      </c>
      <c r="H59" s="4"/>
      <c r="K59" s="107">
        <f t="shared" si="2"/>
        <v>0</v>
      </c>
      <c r="M59" s="87" t="s">
        <v>948</v>
      </c>
      <c r="N59" s="87">
        <v>2005</v>
      </c>
      <c r="O59" s="87" t="s">
        <v>949</v>
      </c>
      <c r="P59" s="87" t="s">
        <v>950</v>
      </c>
    </row>
    <row r="60" spans="1:18" s="5" customFormat="1" hidden="1" x14ac:dyDescent="0.25">
      <c r="A60" s="4">
        <f>+'Costo PQ'!B44</f>
        <v>43</v>
      </c>
      <c r="B60" s="4" t="str">
        <f>+'Costo PQ'!C44</f>
        <v>PQ INHIBIDOR DE PARAFINAS BOLLAND IPB650</v>
      </c>
      <c r="C60" s="4" t="str">
        <f>+'Costo PQ'!F44</f>
        <v>L</v>
      </c>
      <c r="D60" s="96">
        <f t="shared" si="0"/>
        <v>0</v>
      </c>
      <c r="E60" s="51">
        <f>+'Costo PQ'!M44</f>
        <v>7.2043407910022497</v>
      </c>
      <c r="F60" s="97">
        <f t="shared" si="1"/>
        <v>0</v>
      </c>
      <c r="G60" s="4">
        <f>+'Costo PQ'!D44</f>
        <v>1000518676</v>
      </c>
      <c r="H60" s="4"/>
      <c r="I60" s="5" t="s">
        <v>637</v>
      </c>
      <c r="J60" s="98" t="s">
        <v>957</v>
      </c>
      <c r="K60" s="99">
        <f>D60</f>
        <v>0</v>
      </c>
      <c r="M60" s="87" t="s">
        <v>948</v>
      </c>
      <c r="N60" s="87">
        <v>2005</v>
      </c>
      <c r="O60" s="87" t="s">
        <v>949</v>
      </c>
      <c r="P60" s="87" t="s">
        <v>950</v>
      </c>
      <c r="R60" s="5">
        <f>VLOOKUP(I60,[1]SP!I60:L171,3,FALSE)+VLOOKUP(I60,[1]PUB!I60:L171,3,FALSE)+VLOOKUP(I60,[1]SCB!I60:L171,3,FALSE)+VLOOKUP(I60,[1]CHO!I60:L171,3,FALSE)+VLOOKUP(I60,[1]VAM!I60:L171,3,FALSE)</f>
        <v>1838.28</v>
      </c>
    </row>
    <row r="61" spans="1:18" s="5" customFormat="1" hidden="1" x14ac:dyDescent="0.25">
      <c r="A61" s="4">
        <f>+'Costo PQ'!B45</f>
        <v>44</v>
      </c>
      <c r="B61" s="4" t="str">
        <f>+'Costo PQ'!C45</f>
        <v>PQ INHIBIDOR DE HIDRATOS BOLLAND BHI7030</v>
      </c>
      <c r="C61" s="4" t="str">
        <f>+'Costo PQ'!F45</f>
        <v>L</v>
      </c>
      <c r="D61" s="96">
        <f t="shared" si="0"/>
        <v>0</v>
      </c>
      <c r="E61" s="51">
        <f>+'Costo PQ'!M45</f>
        <v>4.2810409700378704</v>
      </c>
      <c r="F61" s="51">
        <f t="shared" si="1"/>
        <v>0</v>
      </c>
      <c r="G61" s="4">
        <f>+'Costo PQ'!D45</f>
        <v>1000536997</v>
      </c>
      <c r="H61" s="4"/>
      <c r="K61" s="107">
        <f t="shared" si="2"/>
        <v>0</v>
      </c>
      <c r="M61" s="87" t="s">
        <v>948</v>
      </c>
      <c r="N61" s="87">
        <v>2005</v>
      </c>
      <c r="O61" s="87" t="s">
        <v>949</v>
      </c>
      <c r="P61" s="87" t="s">
        <v>950</v>
      </c>
    </row>
    <row r="62" spans="1:18" s="5" customFormat="1" x14ac:dyDescent="0.25">
      <c r="A62" s="4">
        <f>+'Costo PQ'!B46</f>
        <v>45</v>
      </c>
      <c r="B62" s="4" t="str">
        <f>+'Costo PQ'!C46</f>
        <v>PQ SECUESTRANTE DE SULFHIDRICO BOLLAND *</v>
      </c>
      <c r="C62" s="4" t="str">
        <f>+'Costo PQ'!F46</f>
        <v>L</v>
      </c>
      <c r="D62" s="96">
        <f t="shared" si="0"/>
        <v>249</v>
      </c>
      <c r="E62" s="51">
        <f>+'Costo PQ'!M46</f>
        <v>4.1147869517839801</v>
      </c>
      <c r="F62" s="97">
        <f t="shared" si="1"/>
        <v>1024.581950994211</v>
      </c>
      <c r="G62" s="4">
        <f>+'Costo PQ'!D46</f>
        <v>1000539909</v>
      </c>
      <c r="H62" s="4"/>
      <c r="I62" s="5" t="s">
        <v>654</v>
      </c>
      <c r="J62" s="98" t="s">
        <v>958</v>
      </c>
      <c r="K62" s="100">
        <f>D62</f>
        <v>249</v>
      </c>
      <c r="M62" s="87" t="s">
        <v>948</v>
      </c>
      <c r="N62" s="87">
        <v>2005</v>
      </c>
      <c r="O62" s="87" t="s">
        <v>949</v>
      </c>
      <c r="P62" s="87" t="s">
        <v>950</v>
      </c>
      <c r="R62" s="5">
        <f>VLOOKUP(I62,[1]SP!I62:L173,3,FALSE)+VLOOKUP(I62,[1]PUB!I62:L173,3,FALSE)+VLOOKUP(I62,[1]SCB!I62:L173,3,FALSE)+VLOOKUP(I62,[1]CHO!I62:L173,3,FALSE)+VLOOKUP(I62,[1]VAM!I62:L173,3,FALSE)</f>
        <v>2701.3100000000004</v>
      </c>
    </row>
    <row r="63" spans="1:18" s="5" customFormat="1" hidden="1" x14ac:dyDescent="0.25">
      <c r="A63" s="4">
        <f>+'Costo PQ'!B47</f>
        <v>46</v>
      </c>
      <c r="B63" s="4" t="str">
        <f>+'Costo PQ'!C47</f>
        <v>PQ FLOCUL.BOLLAND FBS1409</v>
      </c>
      <c r="C63" s="4" t="str">
        <f>+'Costo PQ'!F47</f>
        <v>L</v>
      </c>
      <c r="D63" s="96">
        <f t="shared" si="0"/>
        <v>0</v>
      </c>
      <c r="E63" s="51">
        <f>+'Costo PQ'!M47</f>
        <v>8.1464468944410093</v>
      </c>
      <c r="F63" s="51">
        <f t="shared" si="1"/>
        <v>0</v>
      </c>
      <c r="G63" s="4">
        <f>+'Costo PQ'!D47</f>
        <v>1000544294</v>
      </c>
      <c r="H63" s="4"/>
      <c r="K63" s="107">
        <f t="shared" si="2"/>
        <v>0</v>
      </c>
      <c r="M63" s="87" t="s">
        <v>948</v>
      </c>
      <c r="N63" s="87">
        <v>2005</v>
      </c>
      <c r="O63" s="87" t="s">
        <v>949</v>
      </c>
      <c r="P63" s="87" t="s">
        <v>950</v>
      </c>
    </row>
    <row r="64" spans="1:18" s="5" customFormat="1" hidden="1" x14ac:dyDescent="0.25">
      <c r="A64" s="4">
        <f>+'Costo PQ'!B48</f>
        <v>47</v>
      </c>
      <c r="B64" s="4" t="str">
        <f>+'Costo PQ'!C48</f>
        <v>PQ ANTIESP.BOLLAND ABC19</v>
      </c>
      <c r="C64" s="4" t="str">
        <f>+'Costo PQ'!F48</f>
        <v>L</v>
      </c>
      <c r="D64" s="96">
        <f t="shared" si="0"/>
        <v>0</v>
      </c>
      <c r="E64" s="51">
        <f>+'Costo PQ'!M48</f>
        <v>3.9762419365724</v>
      </c>
      <c r="F64" s="51">
        <f t="shared" si="1"/>
        <v>0</v>
      </c>
      <c r="G64" s="4">
        <f>+'Costo PQ'!D48</f>
        <v>1000544297</v>
      </c>
      <c r="H64" s="4"/>
      <c r="K64" s="107">
        <f t="shared" si="2"/>
        <v>0</v>
      </c>
      <c r="M64" s="87" t="s">
        <v>948</v>
      </c>
      <c r="N64" s="87">
        <v>2005</v>
      </c>
      <c r="O64" s="87" t="s">
        <v>949</v>
      </c>
      <c r="P64" s="87" t="s">
        <v>950</v>
      </c>
    </row>
    <row r="65" spans="1:16" s="5" customFormat="1" hidden="1" x14ac:dyDescent="0.25">
      <c r="A65" s="4">
        <f>+'Costo PQ'!B49</f>
        <v>48</v>
      </c>
      <c r="B65" s="4" t="str">
        <f>+'Costo PQ'!C49</f>
        <v>PQ DESINCRUST.BOLLAND DS100</v>
      </c>
      <c r="C65" s="4" t="str">
        <f>+'Costo PQ'!F49</f>
        <v>L</v>
      </c>
      <c r="D65" s="96">
        <f t="shared" si="0"/>
        <v>0</v>
      </c>
      <c r="E65" s="51">
        <f>+'Costo PQ'!M49</f>
        <v>3.96238743505124</v>
      </c>
      <c r="F65" s="51">
        <f t="shared" si="1"/>
        <v>0</v>
      </c>
      <c r="G65" s="4">
        <f>+'Costo PQ'!D49</f>
        <v>1000544318</v>
      </c>
      <c r="H65" s="4"/>
      <c r="K65" s="107">
        <f t="shared" si="2"/>
        <v>0</v>
      </c>
      <c r="M65" s="87" t="s">
        <v>948</v>
      </c>
      <c r="N65" s="87">
        <v>2005</v>
      </c>
      <c r="O65" s="87" t="s">
        <v>949</v>
      </c>
      <c r="P65" s="87" t="s">
        <v>950</v>
      </c>
    </row>
    <row r="66" spans="1:16" s="5" customFormat="1" hidden="1" x14ac:dyDescent="0.25">
      <c r="A66" s="4">
        <f>+'Costo PQ'!B50</f>
        <v>49</v>
      </c>
      <c r="B66" s="4" t="str">
        <f>+'Costo PQ'!C50</f>
        <v>PQ DISPERS.PARAF.BOLLAND DPB66</v>
      </c>
      <c r="C66" s="4" t="str">
        <f>+'Costo PQ'!F50</f>
        <v>L</v>
      </c>
      <c r="D66" s="96">
        <f t="shared" si="0"/>
        <v>0</v>
      </c>
      <c r="E66" s="51">
        <f>+'Costo PQ'!M50</f>
        <v>4.6828215141514598</v>
      </c>
      <c r="F66" s="51">
        <f t="shared" si="1"/>
        <v>0</v>
      </c>
      <c r="G66" s="4">
        <f>+'Costo PQ'!D50</f>
        <v>1000544319</v>
      </c>
      <c r="H66" s="4"/>
      <c r="K66" s="107">
        <f t="shared" si="2"/>
        <v>0</v>
      </c>
      <c r="M66" s="87" t="s">
        <v>948</v>
      </c>
      <c r="N66" s="87">
        <v>2005</v>
      </c>
      <c r="O66" s="87" t="s">
        <v>949</v>
      </c>
      <c r="P66" s="87" t="s">
        <v>950</v>
      </c>
    </row>
    <row r="67" spans="1:16" s="5" customFormat="1" hidden="1" x14ac:dyDescent="0.25">
      <c r="A67" s="4">
        <f>+'Costo PQ'!B51</f>
        <v>50</v>
      </c>
      <c r="B67" s="4" t="str">
        <f>+'Costo PQ'!C51</f>
        <v>PQ DISPERS.PARAF.BOLLAND DPB63</v>
      </c>
      <c r="C67" s="4" t="str">
        <f>+'Costo PQ'!F51</f>
        <v>L</v>
      </c>
      <c r="D67" s="96">
        <f t="shared" si="0"/>
        <v>0</v>
      </c>
      <c r="E67" s="51">
        <f>+'Costo PQ'!M51</f>
        <v>4.0455144441781901</v>
      </c>
      <c r="F67" s="51">
        <f t="shared" si="1"/>
        <v>0</v>
      </c>
      <c r="G67" s="4">
        <f>+'Costo PQ'!D51</f>
        <v>1000544321</v>
      </c>
      <c r="H67" s="4"/>
      <c r="K67" s="107">
        <f t="shared" si="2"/>
        <v>0</v>
      </c>
      <c r="M67" s="87" t="s">
        <v>948</v>
      </c>
      <c r="N67" s="87">
        <v>2005</v>
      </c>
      <c r="O67" s="87" t="s">
        <v>949</v>
      </c>
      <c r="P67" s="87" t="s">
        <v>950</v>
      </c>
    </row>
    <row r="68" spans="1:16" s="5" customFormat="1" hidden="1" x14ac:dyDescent="0.25">
      <c r="A68" s="4">
        <f>+'Costo PQ'!B52</f>
        <v>51</v>
      </c>
      <c r="B68" s="4" t="str">
        <f>+'Costo PQ'!C52</f>
        <v>PQ DESEMULS.BOLLAND DBC4879</v>
      </c>
      <c r="C68" s="4" t="str">
        <f>+'Costo PQ'!F52</f>
        <v>L</v>
      </c>
      <c r="D68" s="96">
        <f t="shared" si="0"/>
        <v>0</v>
      </c>
      <c r="E68" s="51">
        <f>+'Costo PQ'!M52</f>
        <v>5.8465996419287496</v>
      </c>
      <c r="F68" s="51">
        <f t="shared" si="1"/>
        <v>0</v>
      </c>
      <c r="G68" s="4">
        <f>+'Costo PQ'!D52</f>
        <v>1000544322</v>
      </c>
      <c r="H68" s="4"/>
      <c r="K68" s="107">
        <f t="shared" si="2"/>
        <v>0</v>
      </c>
      <c r="M68" s="87" t="s">
        <v>948</v>
      </c>
      <c r="N68" s="87">
        <v>2005</v>
      </c>
      <c r="O68" s="87" t="s">
        <v>949</v>
      </c>
      <c r="P68" s="87" t="s">
        <v>950</v>
      </c>
    </row>
    <row r="69" spans="1:16" s="5" customFormat="1" hidden="1" x14ac:dyDescent="0.25">
      <c r="A69" s="4">
        <f>+'Costo PQ'!B53</f>
        <v>52</v>
      </c>
      <c r="B69" s="4" t="str">
        <f>+'Costo PQ'!C53</f>
        <v>PQ DESEMULS.BOLLAND DBC3158</v>
      </c>
      <c r="C69" s="4" t="str">
        <f>+'Costo PQ'!F53</f>
        <v>L</v>
      </c>
      <c r="D69" s="96">
        <f t="shared" si="0"/>
        <v>0</v>
      </c>
      <c r="E69" s="51">
        <f>+'Costo PQ'!M53</f>
        <v>7.2181952925234096</v>
      </c>
      <c r="F69" s="51">
        <f t="shared" si="1"/>
        <v>0</v>
      </c>
      <c r="G69" s="4">
        <f>+'Costo PQ'!D53</f>
        <v>1000544323</v>
      </c>
      <c r="H69" s="4"/>
      <c r="K69" s="107">
        <f t="shared" si="2"/>
        <v>0</v>
      </c>
      <c r="M69" s="87" t="s">
        <v>948</v>
      </c>
      <c r="N69" s="87">
        <v>2005</v>
      </c>
      <c r="O69" s="87" t="s">
        <v>949</v>
      </c>
      <c r="P69" s="87" t="s">
        <v>950</v>
      </c>
    </row>
    <row r="70" spans="1:16" s="5" customFormat="1" hidden="1" x14ac:dyDescent="0.25">
      <c r="A70" s="4">
        <f>+'Costo PQ'!B54</f>
        <v>53</v>
      </c>
      <c r="B70" s="4" t="str">
        <f>+'Costo PQ'!C54</f>
        <v>PQ INHIB.HIDR.BOLLAND BHI58</v>
      </c>
      <c r="C70" s="4" t="str">
        <f>+'Costo PQ'!F54</f>
        <v>L</v>
      </c>
      <c r="D70" s="96">
        <f t="shared" si="0"/>
        <v>0</v>
      </c>
      <c r="E70" s="51">
        <f>+'Costo PQ'!M54</f>
        <v>3.7130064076703899</v>
      </c>
      <c r="F70" s="51">
        <f t="shared" si="1"/>
        <v>0</v>
      </c>
      <c r="G70" s="4">
        <f>+'Costo PQ'!D54</f>
        <v>1000544325</v>
      </c>
      <c r="H70" s="4"/>
      <c r="K70" s="107">
        <f t="shared" si="2"/>
        <v>0</v>
      </c>
      <c r="M70" s="87" t="s">
        <v>948</v>
      </c>
      <c r="N70" s="87">
        <v>2005</v>
      </c>
      <c r="O70" s="87" t="s">
        <v>949</v>
      </c>
      <c r="P70" s="87" t="s">
        <v>950</v>
      </c>
    </row>
    <row r="71" spans="1:16" s="5" customFormat="1" hidden="1" x14ac:dyDescent="0.25">
      <c r="A71" s="4">
        <f>+'Costo PQ'!B55</f>
        <v>54</v>
      </c>
      <c r="B71" s="4" t="str">
        <f>+'Costo PQ'!C55</f>
        <v>PQ DISPERS.PARAF.GRANEL BOLLAND DPB60</v>
      </c>
      <c r="C71" s="4" t="str">
        <f>+'Costo PQ'!F55</f>
        <v>L</v>
      </c>
      <c r="D71" s="96">
        <f t="shared" si="0"/>
        <v>0</v>
      </c>
      <c r="E71" s="51">
        <f>+'Costo PQ'!M55</f>
        <v>5.1400200643496801</v>
      </c>
      <c r="F71" s="51">
        <f t="shared" si="1"/>
        <v>0</v>
      </c>
      <c r="G71" s="4">
        <f>+'Costo PQ'!D55</f>
        <v>1000544326</v>
      </c>
      <c r="H71" s="4"/>
      <c r="K71" s="107">
        <f t="shared" si="2"/>
        <v>0</v>
      </c>
      <c r="M71" s="87" t="s">
        <v>948</v>
      </c>
      <c r="N71" s="87">
        <v>2005</v>
      </c>
      <c r="O71" s="87" t="s">
        <v>949</v>
      </c>
      <c r="P71" s="87" t="s">
        <v>950</v>
      </c>
    </row>
    <row r="72" spans="1:16" s="5" customFormat="1" hidden="1" x14ac:dyDescent="0.25">
      <c r="A72" s="4">
        <f>+'Costo PQ'!B56</f>
        <v>55</v>
      </c>
      <c r="B72" s="4" t="str">
        <f>+'Costo PQ'!C56</f>
        <v>PQ FLOCUL.BOLLAND FBS4517</v>
      </c>
      <c r="C72" s="4" t="str">
        <f>+'Costo PQ'!F56</f>
        <v>L</v>
      </c>
      <c r="D72" s="96">
        <f t="shared" si="0"/>
        <v>0</v>
      </c>
      <c r="E72" s="51">
        <f>+'Costo PQ'!M56</f>
        <v>9.2548070161336593</v>
      </c>
      <c r="F72" s="51">
        <f t="shared" si="1"/>
        <v>0</v>
      </c>
      <c r="G72" s="4">
        <f>+'Costo PQ'!D56</f>
        <v>1000544327</v>
      </c>
      <c r="H72" s="4"/>
      <c r="K72" s="107">
        <f t="shared" si="2"/>
        <v>0</v>
      </c>
      <c r="M72" s="87" t="s">
        <v>948</v>
      </c>
      <c r="N72" s="87">
        <v>2005</v>
      </c>
      <c r="O72" s="87" t="s">
        <v>949</v>
      </c>
      <c r="P72" s="87" t="s">
        <v>950</v>
      </c>
    </row>
    <row r="73" spans="1:16" s="5" customFormat="1" hidden="1" x14ac:dyDescent="0.25">
      <c r="A73" s="4">
        <f>+'Costo PQ'!B57</f>
        <v>56</v>
      </c>
      <c r="B73" s="4" t="str">
        <f>+'Costo PQ'!C57</f>
        <v>PQ INHIB.CORR.BOLLAND CY28W</v>
      </c>
      <c r="C73" s="4" t="str">
        <f>+'Costo PQ'!F57</f>
        <v>L</v>
      </c>
      <c r="D73" s="96">
        <f t="shared" si="0"/>
        <v>0</v>
      </c>
      <c r="E73" s="51">
        <f>+'Costo PQ'!M57</f>
        <v>4.1979139609109302</v>
      </c>
      <c r="F73" s="51">
        <f t="shared" si="1"/>
        <v>0</v>
      </c>
      <c r="G73" s="4">
        <f>+'Costo PQ'!D57</f>
        <v>1000544328</v>
      </c>
      <c r="H73" s="4"/>
      <c r="K73" s="107">
        <f t="shared" si="2"/>
        <v>0</v>
      </c>
      <c r="M73" s="87" t="s">
        <v>948</v>
      </c>
      <c r="N73" s="87">
        <v>2005</v>
      </c>
      <c r="O73" s="87" t="s">
        <v>949</v>
      </c>
      <c r="P73" s="87" t="s">
        <v>950</v>
      </c>
    </row>
    <row r="74" spans="1:16" s="5" customFormat="1" hidden="1" x14ac:dyDescent="0.25">
      <c r="A74" s="4">
        <f>+'Costo PQ'!B58</f>
        <v>57</v>
      </c>
      <c r="B74" s="4" t="str">
        <f>+'Costo PQ'!C58</f>
        <v>PQ FLOCUL.COAG.BOLLAND FBS9558</v>
      </c>
      <c r="C74" s="4" t="str">
        <f>+'Costo PQ'!F58</f>
        <v>L</v>
      </c>
      <c r="D74" s="96">
        <f t="shared" si="0"/>
        <v>0</v>
      </c>
      <c r="E74" s="51">
        <f>+'Costo PQ'!M58</f>
        <v>9.2548070161336593</v>
      </c>
      <c r="F74" s="51">
        <f t="shared" si="1"/>
        <v>0</v>
      </c>
      <c r="G74" s="4">
        <f>+'Costo PQ'!D58</f>
        <v>1000544329</v>
      </c>
      <c r="H74" s="4"/>
      <c r="K74" s="107">
        <f t="shared" si="2"/>
        <v>0</v>
      </c>
      <c r="M74" s="87" t="s">
        <v>948</v>
      </c>
      <c r="N74" s="87">
        <v>2005</v>
      </c>
      <c r="O74" s="87" t="s">
        <v>949</v>
      </c>
      <c r="P74" s="87" t="s">
        <v>950</v>
      </c>
    </row>
    <row r="75" spans="1:16" s="5" customFormat="1" hidden="1" x14ac:dyDescent="0.25">
      <c r="A75" s="4">
        <f>+'Costo PQ'!B59</f>
        <v>58</v>
      </c>
      <c r="B75" s="4" t="str">
        <f>+'Costo PQ'!C59</f>
        <v>PQ FLOCUL.COAG.BOLLAND FBS2008</v>
      </c>
      <c r="C75" s="4" t="str">
        <f>+'Costo PQ'!F59</f>
        <v>L</v>
      </c>
      <c r="D75" s="96">
        <f t="shared" si="0"/>
        <v>0</v>
      </c>
      <c r="E75" s="51">
        <f>+'Costo PQ'!M59</f>
        <v>2.7431913011893201</v>
      </c>
      <c r="F75" s="51">
        <f t="shared" si="1"/>
        <v>0</v>
      </c>
      <c r="G75" s="4">
        <f>+'Costo PQ'!D59</f>
        <v>1000544330</v>
      </c>
      <c r="H75" s="4"/>
      <c r="K75" s="107">
        <f t="shared" si="2"/>
        <v>0</v>
      </c>
      <c r="M75" s="87" t="s">
        <v>948</v>
      </c>
      <c r="N75" s="87">
        <v>2005</v>
      </c>
      <c r="O75" s="87" t="s">
        <v>949</v>
      </c>
      <c r="P75" s="87" t="s">
        <v>950</v>
      </c>
    </row>
    <row r="76" spans="1:16" s="5" customFormat="1" hidden="1" x14ac:dyDescent="0.25">
      <c r="A76" s="4">
        <f>+'Costo PQ'!B60</f>
        <v>59</v>
      </c>
      <c r="B76" s="4" t="str">
        <f>+'Costo PQ'!C60</f>
        <v>PQ INHIB.INCRUST.BOLLAND IC5408</v>
      </c>
      <c r="C76" s="4" t="str">
        <f>+'Costo PQ'!F60</f>
        <v>L</v>
      </c>
      <c r="D76" s="96">
        <f t="shared" si="0"/>
        <v>0</v>
      </c>
      <c r="E76" s="51">
        <f>+'Costo PQ'!M60</f>
        <v>4.0593689456993403</v>
      </c>
      <c r="F76" s="51">
        <f t="shared" si="1"/>
        <v>0</v>
      </c>
      <c r="G76" s="4">
        <f>+'Costo PQ'!D60</f>
        <v>1000544333</v>
      </c>
      <c r="H76" s="4"/>
      <c r="K76" s="107">
        <f t="shared" si="2"/>
        <v>0</v>
      </c>
      <c r="M76" s="87" t="s">
        <v>948</v>
      </c>
      <c r="N76" s="87">
        <v>2005</v>
      </c>
      <c r="O76" s="87" t="s">
        <v>949</v>
      </c>
      <c r="P76" s="87" t="s">
        <v>950</v>
      </c>
    </row>
    <row r="77" spans="1:16" s="5" customFormat="1" hidden="1" x14ac:dyDescent="0.25">
      <c r="A77" s="4">
        <f>+'Costo PQ'!B61</f>
        <v>60</v>
      </c>
      <c r="B77" s="4" t="str">
        <f>+'Costo PQ'!C61</f>
        <v>PQ BACTER.BOLLAND BXC3278</v>
      </c>
      <c r="C77" s="4" t="str">
        <f>+'Costo PQ'!F61</f>
        <v>L</v>
      </c>
      <c r="D77" s="96">
        <f t="shared" si="0"/>
        <v>0</v>
      </c>
      <c r="E77" s="51">
        <f>+'Costo PQ'!M61</f>
        <v>9.3517885267817693</v>
      </c>
      <c r="F77" s="51">
        <f t="shared" si="1"/>
        <v>0</v>
      </c>
      <c r="G77" s="4">
        <f>+'Costo PQ'!D61</f>
        <v>1000544335</v>
      </c>
      <c r="H77" s="4"/>
      <c r="K77" s="107">
        <f t="shared" si="2"/>
        <v>0</v>
      </c>
      <c r="M77" s="87" t="s">
        <v>948</v>
      </c>
      <c r="N77" s="87">
        <v>2005</v>
      </c>
      <c r="O77" s="87" t="s">
        <v>949</v>
      </c>
      <c r="P77" s="87" t="s">
        <v>950</v>
      </c>
    </row>
    <row r="78" spans="1:16" s="5" customFormat="1" hidden="1" x14ac:dyDescent="0.25">
      <c r="A78" s="4">
        <f>+'Costo PQ'!B62</f>
        <v>61</v>
      </c>
      <c r="B78" s="4" t="str">
        <f>+'Costo PQ'!C62</f>
        <v>PQ ANTIESP.BOLLAND ABC42</v>
      </c>
      <c r="C78" s="4" t="str">
        <f>+'Costo PQ'!F62</f>
        <v>L</v>
      </c>
      <c r="D78" s="96">
        <f t="shared" si="0"/>
        <v>0</v>
      </c>
      <c r="E78" s="51">
        <f>+'Costo PQ'!M62</f>
        <v>4.6551125111091496</v>
      </c>
      <c r="F78" s="51">
        <f t="shared" si="1"/>
        <v>0</v>
      </c>
      <c r="G78" s="4">
        <f>+'Costo PQ'!D62</f>
        <v>1000544337</v>
      </c>
      <c r="H78" s="4"/>
      <c r="K78" s="107">
        <f t="shared" si="2"/>
        <v>0</v>
      </c>
      <c r="M78" s="87" t="s">
        <v>948</v>
      </c>
      <c r="N78" s="87">
        <v>2005</v>
      </c>
      <c r="O78" s="87" t="s">
        <v>949</v>
      </c>
      <c r="P78" s="87" t="s">
        <v>950</v>
      </c>
    </row>
    <row r="79" spans="1:16" s="5" customFormat="1" hidden="1" x14ac:dyDescent="0.25">
      <c r="A79" s="4">
        <f>+'Costo PQ'!B63</f>
        <v>62</v>
      </c>
      <c r="B79" s="4" t="str">
        <f>+'Costo PQ'!C63</f>
        <v>PQ INHIB.INCRUST.BOLLAND IC5099</v>
      </c>
      <c r="C79" s="4" t="str">
        <f>+'Costo PQ'!F63</f>
        <v>L</v>
      </c>
      <c r="D79" s="96">
        <f t="shared" si="0"/>
        <v>0</v>
      </c>
      <c r="E79" s="51">
        <f>+'Costo PQ'!M63</f>
        <v>4.0593689456993403</v>
      </c>
      <c r="F79" s="51">
        <f t="shared" si="1"/>
        <v>0</v>
      </c>
      <c r="G79" s="4">
        <f>+'Costo PQ'!D63</f>
        <v>1000544338</v>
      </c>
      <c r="H79" s="4"/>
      <c r="K79" s="107">
        <f t="shared" si="2"/>
        <v>0</v>
      </c>
      <c r="M79" s="87" t="s">
        <v>948</v>
      </c>
      <c r="N79" s="87">
        <v>2005</v>
      </c>
      <c r="O79" s="87" t="s">
        <v>949</v>
      </c>
      <c r="P79" s="87" t="s">
        <v>950</v>
      </c>
    </row>
    <row r="80" spans="1:16" s="5" customFormat="1" hidden="1" x14ac:dyDescent="0.25">
      <c r="A80" s="4">
        <f>+'Costo PQ'!B64</f>
        <v>63</v>
      </c>
      <c r="B80" s="4" t="str">
        <f>+'Costo PQ'!C64</f>
        <v>PQ BACTER.BOLLAND BX715</v>
      </c>
      <c r="C80" s="4" t="str">
        <f>+'Costo PQ'!F64</f>
        <v>L</v>
      </c>
      <c r="D80" s="96">
        <f t="shared" si="0"/>
        <v>0</v>
      </c>
      <c r="E80" s="51">
        <f>+'Costo PQ'!M64</f>
        <v>4.5858400035033604</v>
      </c>
      <c r="F80" s="51">
        <f t="shared" si="1"/>
        <v>0</v>
      </c>
      <c r="G80" s="4">
        <f>+'Costo PQ'!D64</f>
        <v>1000544339</v>
      </c>
      <c r="H80" s="4"/>
      <c r="K80" s="107">
        <f t="shared" si="2"/>
        <v>0</v>
      </c>
      <c r="M80" s="87" t="s">
        <v>948</v>
      </c>
      <c r="N80" s="87">
        <v>2005</v>
      </c>
      <c r="O80" s="87" t="s">
        <v>949</v>
      </c>
      <c r="P80" s="87" t="s">
        <v>950</v>
      </c>
    </row>
    <row r="81" spans="1:18" s="5" customFormat="1" hidden="1" x14ac:dyDescent="0.25">
      <c r="A81" s="4">
        <f>+'Costo PQ'!B65</f>
        <v>64</v>
      </c>
      <c r="B81" s="4" t="str">
        <f>+'Costo PQ'!C65</f>
        <v>PQ INHIB.HIDR.BOLLAND BHI7038</v>
      </c>
      <c r="C81" s="4" t="str">
        <f>+'Costo PQ'!F65</f>
        <v>L</v>
      </c>
      <c r="D81" s="96">
        <f t="shared" si="0"/>
        <v>0</v>
      </c>
      <c r="E81" s="51">
        <f>+'Costo PQ'!M65</f>
        <v>4.1563504563474503</v>
      </c>
      <c r="F81" s="51">
        <f t="shared" si="1"/>
        <v>0</v>
      </c>
      <c r="G81" s="4">
        <f>+'Costo PQ'!D65</f>
        <v>1000544340</v>
      </c>
      <c r="H81" s="4"/>
      <c r="K81" s="107">
        <f t="shared" si="2"/>
        <v>0</v>
      </c>
      <c r="M81" s="87" t="s">
        <v>948</v>
      </c>
      <c r="N81" s="87">
        <v>2005</v>
      </c>
      <c r="O81" s="87" t="s">
        <v>949</v>
      </c>
      <c r="P81" s="87" t="s">
        <v>950</v>
      </c>
    </row>
    <row r="82" spans="1:18" s="5" customFormat="1" hidden="1" x14ac:dyDescent="0.25">
      <c r="A82" s="4">
        <f>+'Costo PQ'!B66</f>
        <v>65</v>
      </c>
      <c r="B82" s="4" t="str">
        <f>+'Costo PQ'!C66</f>
        <v>PQ BACTER.BOLLAND BX958</v>
      </c>
      <c r="C82" s="4" t="str">
        <f>+'Costo PQ'!F66</f>
        <v>L</v>
      </c>
      <c r="D82" s="96">
        <f t="shared" si="0"/>
        <v>0</v>
      </c>
      <c r="E82" s="51">
        <f>+'Costo PQ'!M66</f>
        <v>4.5027129943764104</v>
      </c>
      <c r="F82" s="51">
        <f t="shared" si="1"/>
        <v>0</v>
      </c>
      <c r="G82" s="4">
        <f>+'Costo PQ'!D66</f>
        <v>1000544341</v>
      </c>
      <c r="H82" s="4"/>
      <c r="K82" s="107">
        <f t="shared" si="2"/>
        <v>0</v>
      </c>
      <c r="M82" s="87" t="s">
        <v>948</v>
      </c>
      <c r="N82" s="87">
        <v>2005</v>
      </c>
      <c r="O82" s="87" t="s">
        <v>949</v>
      </c>
      <c r="P82" s="87" t="s">
        <v>950</v>
      </c>
    </row>
    <row r="83" spans="1:18" s="5" customFormat="1" hidden="1" x14ac:dyDescent="0.25">
      <c r="A83" s="4">
        <f>+'Costo PQ'!B67</f>
        <v>66</v>
      </c>
      <c r="B83" s="4" t="str">
        <f>+'Costo PQ'!C67</f>
        <v>PQ BACTER.BOLLAND BX264</v>
      </c>
      <c r="C83" s="4" t="str">
        <f>+'Costo PQ'!F67</f>
        <v>L</v>
      </c>
      <c r="D83" s="96">
        <f t="shared" ref="D83:D146" si="3">ROUND(IFERROR(VLOOKUP(I83,$B$177:$C$193,2,FALSE),0)+(IFERROR(VLOOKUP(I83,$B$203:$C$208,2,FALSE),0)),0)</f>
        <v>0</v>
      </c>
      <c r="E83" s="51">
        <f>+'Costo PQ'!M67</f>
        <v>3.6714429031069198</v>
      </c>
      <c r="F83" s="51">
        <f t="shared" ref="F83:F146" si="4">D83*E83</f>
        <v>0</v>
      </c>
      <c r="G83" s="4">
        <f>+'Costo PQ'!D67</f>
        <v>1000544347</v>
      </c>
      <c r="H83" s="4"/>
      <c r="K83" s="107">
        <f t="shared" ref="K83:K146" si="5">D83</f>
        <v>0</v>
      </c>
      <c r="M83" s="87" t="s">
        <v>948</v>
      </c>
      <c r="N83" s="87">
        <v>2005</v>
      </c>
      <c r="O83" s="87" t="s">
        <v>949</v>
      </c>
      <c r="P83" s="87" t="s">
        <v>950</v>
      </c>
    </row>
    <row r="84" spans="1:18" s="5" customFormat="1" hidden="1" x14ac:dyDescent="0.25">
      <c r="A84" s="4">
        <f>+'Costo PQ'!B68</f>
        <v>67</v>
      </c>
      <c r="B84" s="4" t="str">
        <f>+'Costo PQ'!C68</f>
        <v>PQ BACTER.BOLLAND BX844</v>
      </c>
      <c r="C84" s="4" t="str">
        <f>+'Costo PQ'!F68</f>
        <v>L</v>
      </c>
      <c r="D84" s="96">
        <f t="shared" si="3"/>
        <v>0</v>
      </c>
      <c r="E84" s="51">
        <f>+'Costo PQ'!M68</f>
        <v>3.89311492744545</v>
      </c>
      <c r="F84" s="51">
        <f t="shared" si="4"/>
        <v>0</v>
      </c>
      <c r="G84" s="4">
        <f>+'Costo PQ'!D68</f>
        <v>1000544350</v>
      </c>
      <c r="H84" s="4"/>
      <c r="K84" s="107">
        <f t="shared" si="5"/>
        <v>0</v>
      </c>
      <c r="M84" s="87" t="s">
        <v>948</v>
      </c>
      <c r="N84" s="87">
        <v>2005</v>
      </c>
      <c r="O84" s="87" t="s">
        <v>949</v>
      </c>
      <c r="P84" s="87" t="s">
        <v>950</v>
      </c>
    </row>
    <row r="85" spans="1:18" s="5" customFormat="1" hidden="1" x14ac:dyDescent="0.25">
      <c r="A85" s="4">
        <f>+'Costo PQ'!B69</f>
        <v>68</v>
      </c>
      <c r="B85" s="4" t="str">
        <f>+'Costo PQ'!C69</f>
        <v>PQ BACTER.BOLLAND BX968</v>
      </c>
      <c r="C85" s="4" t="str">
        <f>+'Costo PQ'!F69</f>
        <v>L</v>
      </c>
      <c r="D85" s="96">
        <f t="shared" si="3"/>
        <v>0</v>
      </c>
      <c r="E85" s="51">
        <f>+'Costo PQ'!M69</f>
        <v>4.5027129943764104</v>
      </c>
      <c r="F85" s="51">
        <f t="shared" si="4"/>
        <v>0</v>
      </c>
      <c r="G85" s="4">
        <f>+'Costo PQ'!D69</f>
        <v>1000544351</v>
      </c>
      <c r="H85" s="4"/>
      <c r="K85" s="107">
        <f t="shared" si="5"/>
        <v>0</v>
      </c>
      <c r="M85" s="87" t="s">
        <v>948</v>
      </c>
      <c r="N85" s="87">
        <v>2005</v>
      </c>
      <c r="O85" s="87" t="s">
        <v>949</v>
      </c>
      <c r="P85" s="87" t="s">
        <v>950</v>
      </c>
    </row>
    <row r="86" spans="1:18" s="5" customFormat="1" hidden="1" x14ac:dyDescent="0.25">
      <c r="A86" s="4">
        <f>+'Costo PQ'!B70</f>
        <v>69</v>
      </c>
      <c r="B86" s="4" t="str">
        <f>+'Costo PQ'!C70</f>
        <v>PQ ESPUMIG.SOL.BOLLAND ESB608</v>
      </c>
      <c r="C86" s="4" t="str">
        <f>+'Costo PQ'!F70</f>
        <v>L</v>
      </c>
      <c r="D86" s="96">
        <f t="shared" si="3"/>
        <v>0</v>
      </c>
      <c r="E86" s="51">
        <f>+'Costo PQ'!M70</f>
        <v>721.597857228002</v>
      </c>
      <c r="F86" s="97">
        <f t="shared" si="4"/>
        <v>0</v>
      </c>
      <c r="G86" s="4">
        <f>+'Costo PQ'!D70</f>
        <v>1000544352</v>
      </c>
      <c r="H86" s="4"/>
      <c r="I86" s="5" t="s">
        <v>964</v>
      </c>
      <c r="K86" s="107">
        <f t="shared" si="5"/>
        <v>0</v>
      </c>
      <c r="M86" s="87" t="s">
        <v>948</v>
      </c>
      <c r="N86" s="87">
        <v>2005</v>
      </c>
      <c r="O86" s="87" t="s">
        <v>949</v>
      </c>
      <c r="P86" s="87" t="s">
        <v>950</v>
      </c>
    </row>
    <row r="87" spans="1:18" s="5" customFormat="1" hidden="1" x14ac:dyDescent="0.25">
      <c r="A87" s="4">
        <f>+'Costo PQ'!B71</f>
        <v>70</v>
      </c>
      <c r="B87" s="4" t="str">
        <f>+'Costo PQ'!C71</f>
        <v>PQ INHIB.INCRUST.BOLLAND IC962</v>
      </c>
      <c r="C87" s="4" t="str">
        <f>+'Costo PQ'!F71</f>
        <v>L</v>
      </c>
      <c r="D87" s="96">
        <f t="shared" si="3"/>
        <v>0</v>
      </c>
      <c r="E87" s="51">
        <f>+'Costo PQ'!M71</f>
        <v>3.3804983711625902</v>
      </c>
      <c r="F87" s="51">
        <f t="shared" si="4"/>
        <v>0</v>
      </c>
      <c r="G87" s="4">
        <f>+'Costo PQ'!D71</f>
        <v>1000544353</v>
      </c>
      <c r="H87" s="4"/>
      <c r="K87" s="107">
        <f t="shared" si="5"/>
        <v>0</v>
      </c>
      <c r="M87" s="87" t="s">
        <v>948</v>
      </c>
      <c r="N87" s="87">
        <v>2005</v>
      </c>
      <c r="O87" s="87" t="s">
        <v>949</v>
      </c>
      <c r="P87" s="87" t="s">
        <v>950</v>
      </c>
    </row>
    <row r="88" spans="1:18" s="5" customFormat="1" hidden="1" x14ac:dyDescent="0.25">
      <c r="A88" s="4">
        <f>+'Costo PQ'!B72</f>
        <v>71</v>
      </c>
      <c r="B88" s="4" t="str">
        <f>+'Costo PQ'!C72</f>
        <v>PQ INHIB.PARAF.BOLLAND IPB68</v>
      </c>
      <c r="C88" s="4" t="str">
        <f>+'Costo PQ'!F72</f>
        <v>UNI</v>
      </c>
      <c r="D88" s="96">
        <f t="shared" si="3"/>
        <v>0</v>
      </c>
      <c r="E88" s="51">
        <f>+'Costo PQ'!M72</f>
        <v>4.2671864685167202</v>
      </c>
      <c r="F88" s="51">
        <f t="shared" si="4"/>
        <v>0</v>
      </c>
      <c r="G88" s="4">
        <f>+'Costo PQ'!D72</f>
        <v>1000544355</v>
      </c>
      <c r="H88" s="4"/>
      <c r="K88" s="107">
        <f t="shared" si="5"/>
        <v>0</v>
      </c>
      <c r="M88" s="87" t="s">
        <v>948</v>
      </c>
      <c r="N88" s="87">
        <v>2005</v>
      </c>
      <c r="O88" s="87" t="s">
        <v>949</v>
      </c>
      <c r="P88" s="87" t="s">
        <v>950</v>
      </c>
    </row>
    <row r="89" spans="1:18" s="5" customFormat="1" ht="15" customHeight="1" x14ac:dyDescent="0.25">
      <c r="A89" s="4">
        <f>+'Costo PQ'!B73</f>
        <v>72</v>
      </c>
      <c r="B89" s="4" t="str">
        <f>+'Costo PQ'!C73</f>
        <v>PQ INHIB.PARAF.BOLLAND IPB658</v>
      </c>
      <c r="C89" s="4" t="str">
        <f>+'Costo PQ'!F73</f>
        <v>L</v>
      </c>
      <c r="D89" s="96">
        <f t="shared" si="3"/>
        <v>64</v>
      </c>
      <c r="E89" s="51">
        <f>+'Costo PQ'!M73</f>
        <v>7.2043407910022497</v>
      </c>
      <c r="F89" s="97">
        <f t="shared" si="4"/>
        <v>461.07781062414398</v>
      </c>
      <c r="G89" s="4">
        <f>+'Costo PQ'!D73</f>
        <v>1000544363</v>
      </c>
      <c r="H89" s="4"/>
      <c r="I89" s="5" t="s">
        <v>7</v>
      </c>
      <c r="J89" s="98" t="s">
        <v>959</v>
      </c>
      <c r="K89" s="100">
        <f>D89</f>
        <v>64</v>
      </c>
      <c r="M89" s="87" t="s">
        <v>948</v>
      </c>
      <c r="N89" s="87">
        <v>2005</v>
      </c>
      <c r="O89" s="87" t="s">
        <v>949</v>
      </c>
      <c r="P89" s="87" t="s">
        <v>950</v>
      </c>
      <c r="Q89" s="87"/>
      <c r="R89" s="5">
        <f>VLOOKUP(I89,[1]SP!I89:L195,3,FALSE)+VLOOKUP(I89,[1]PUB!I89:L195,3,FALSE)+VLOOKUP(I89,[1]SCB!I89:L194,3,FALSE)+VLOOKUP(I89,[1]CHO!I89:L193,3,FALSE)+VLOOKUP(I89,[1]VAM!I89:L195,3,FALSE)</f>
        <v>2765.54</v>
      </c>
    </row>
    <row r="90" spans="1:18" s="5" customFormat="1" ht="15" hidden="1" customHeight="1" x14ac:dyDescent="0.25">
      <c r="A90" s="4">
        <f>+'Costo PQ'!B74</f>
        <v>73</v>
      </c>
      <c r="B90" s="4" t="str">
        <f>+'Costo PQ'!C74</f>
        <v>PQ RED.FRIC.BOLLAND RFB208</v>
      </c>
      <c r="C90" s="4" t="str">
        <f>+'Costo PQ'!F74</f>
        <v>L</v>
      </c>
      <c r="D90" s="96">
        <f t="shared" si="3"/>
        <v>0</v>
      </c>
      <c r="E90" s="51">
        <f>+'Costo PQ'!M74</f>
        <v>3.4497708787683901</v>
      </c>
      <c r="F90" s="97">
        <f t="shared" si="4"/>
        <v>0</v>
      </c>
      <c r="G90" s="4">
        <f>+'Costo PQ'!D74</f>
        <v>1000544364</v>
      </c>
      <c r="H90" s="4"/>
      <c r="K90" s="107">
        <f t="shared" si="5"/>
        <v>0</v>
      </c>
      <c r="M90" s="87" t="s">
        <v>948</v>
      </c>
      <c r="N90" s="87">
        <v>2005</v>
      </c>
      <c r="O90" s="87" t="s">
        <v>949</v>
      </c>
      <c r="P90" s="87" t="s">
        <v>950</v>
      </c>
      <c r="Q90" s="87"/>
    </row>
    <row r="91" spans="1:18" s="5" customFormat="1" ht="20.100000000000001" hidden="1" customHeight="1" x14ac:dyDescent="0.25">
      <c r="A91" s="4">
        <f>+'Costo PQ'!B75</f>
        <v>74</v>
      </c>
      <c r="B91" s="4" t="str">
        <f>+'Costo PQ'!C75</f>
        <v>PQ RED.FRIC.BOLLAND RFB1268</v>
      </c>
      <c r="C91" s="4" t="str">
        <f>+'Costo PQ'!F75</f>
        <v>L</v>
      </c>
      <c r="D91" s="96">
        <f t="shared" si="3"/>
        <v>0</v>
      </c>
      <c r="E91" s="51">
        <f>+'Costo PQ'!M75</f>
        <v>6.6917242347194001</v>
      </c>
      <c r="F91" s="97">
        <f t="shared" si="4"/>
        <v>0</v>
      </c>
      <c r="G91" s="4">
        <f>+'Costo PQ'!D75</f>
        <v>1000544366</v>
      </c>
      <c r="H91" s="109">
        <v>222052</v>
      </c>
      <c r="K91" s="110">
        <f t="shared" si="5"/>
        <v>0</v>
      </c>
      <c r="M91" s="87" t="s">
        <v>948</v>
      </c>
      <c r="N91" s="87">
        <v>2005</v>
      </c>
      <c r="O91" s="87" t="s">
        <v>949</v>
      </c>
      <c r="P91" s="87" t="s">
        <v>950</v>
      </c>
      <c r="Q91" s="87" t="s">
        <v>965</v>
      </c>
    </row>
    <row r="92" spans="1:18" s="5" customFormat="1" ht="15" hidden="1" customHeight="1" x14ac:dyDescent="0.25">
      <c r="A92" s="4">
        <f>+'Costo PQ'!B76</f>
        <v>75</v>
      </c>
      <c r="B92" s="4" t="str">
        <f>+'Costo PQ'!C76</f>
        <v>PQ RED.FRIC.BOLLAND RFB708</v>
      </c>
      <c r="C92" s="4" t="str">
        <f>+'Costo PQ'!F76</f>
        <v>L</v>
      </c>
      <c r="D92" s="96">
        <f t="shared" si="3"/>
        <v>0</v>
      </c>
      <c r="E92" s="51">
        <f>+'Costo PQ'!M76</f>
        <v>4.2394774654744003</v>
      </c>
      <c r="F92" s="97">
        <f t="shared" si="4"/>
        <v>0</v>
      </c>
      <c r="G92" s="4">
        <f>+'Costo PQ'!D76</f>
        <v>1000544368</v>
      </c>
      <c r="H92" s="4"/>
      <c r="K92" s="107">
        <f t="shared" si="5"/>
        <v>0</v>
      </c>
      <c r="M92" s="87" t="s">
        <v>948</v>
      </c>
      <c r="N92" s="87">
        <v>2005</v>
      </c>
      <c r="O92" s="87" t="s">
        <v>949</v>
      </c>
      <c r="P92" s="87" t="s">
        <v>950</v>
      </c>
      <c r="Q92" s="87"/>
    </row>
    <row r="93" spans="1:18" s="5" customFormat="1" ht="15" hidden="1" customHeight="1" x14ac:dyDescent="0.25">
      <c r="A93" s="4">
        <f>+'Costo PQ'!B77</f>
        <v>76</v>
      </c>
      <c r="B93" s="4" t="str">
        <f>+'Costo PQ'!C77</f>
        <v>PQ RED.FRIC.BOLLAND RFB801</v>
      </c>
      <c r="C93" s="4" t="str">
        <f>+'Costo PQ'!F77</f>
        <v>L</v>
      </c>
      <c r="D93" s="96">
        <f t="shared" si="3"/>
        <v>0</v>
      </c>
      <c r="E93" s="51">
        <f>+'Costo PQ'!M77</f>
        <v>4.2948954715590304</v>
      </c>
      <c r="F93" s="97">
        <f t="shared" si="4"/>
        <v>0</v>
      </c>
      <c r="G93" s="4">
        <f>+'Costo PQ'!D77</f>
        <v>1000544370</v>
      </c>
      <c r="H93" s="4"/>
      <c r="K93" s="107">
        <f t="shared" si="5"/>
        <v>0</v>
      </c>
      <c r="M93" s="87" t="s">
        <v>948</v>
      </c>
      <c r="N93" s="87">
        <v>2005</v>
      </c>
      <c r="O93" s="87" t="s">
        <v>949</v>
      </c>
      <c r="P93" s="87" t="s">
        <v>950</v>
      </c>
      <c r="Q93" s="87"/>
    </row>
    <row r="94" spans="1:18" s="5" customFormat="1" ht="15" hidden="1" customHeight="1" x14ac:dyDescent="0.25">
      <c r="A94" s="4">
        <f>+'Costo PQ'!B78</f>
        <v>77</v>
      </c>
      <c r="B94" s="4" t="str">
        <f>+'Costo PQ'!C78</f>
        <v>PQ RED.FRIC.BOLLAND RFB702</v>
      </c>
      <c r="C94" s="4" t="str">
        <f>+'Costo PQ'!F78</f>
        <v>L</v>
      </c>
      <c r="D94" s="96">
        <f t="shared" si="3"/>
        <v>0</v>
      </c>
      <c r="E94" s="51">
        <f>+'Costo PQ'!M78</f>
        <v>4.4195859852494603</v>
      </c>
      <c r="F94" s="97">
        <f t="shared" si="4"/>
        <v>0</v>
      </c>
      <c r="G94" s="4">
        <f>+'Costo PQ'!D78</f>
        <v>1000544371</v>
      </c>
      <c r="H94" s="4"/>
      <c r="K94" s="107">
        <f t="shared" si="5"/>
        <v>0</v>
      </c>
      <c r="M94" s="87" t="s">
        <v>948</v>
      </c>
      <c r="N94" s="87">
        <v>2005</v>
      </c>
      <c r="O94" s="87" t="s">
        <v>949</v>
      </c>
      <c r="P94" s="87" t="s">
        <v>950</v>
      </c>
      <c r="Q94" s="87"/>
    </row>
    <row r="95" spans="1:18" s="5" customFormat="1" ht="15" hidden="1" customHeight="1" x14ac:dyDescent="0.25">
      <c r="A95" s="4">
        <f>+'Costo PQ'!B79</f>
        <v>78</v>
      </c>
      <c r="B95" s="4" t="str">
        <f>+'Costo PQ'!C79</f>
        <v>PQ RUPT.EMULS.BOLLAND RT150</v>
      </c>
      <c r="C95" s="4" t="str">
        <f>+'Costo PQ'!F79</f>
        <v>L</v>
      </c>
      <c r="D95" s="96">
        <f t="shared" si="3"/>
        <v>0</v>
      </c>
      <c r="E95" s="51">
        <f>+'Costo PQ'!M79</f>
        <v>6.37307069973276</v>
      </c>
      <c r="F95" s="97">
        <f t="shared" si="4"/>
        <v>0</v>
      </c>
      <c r="G95" s="4">
        <f>+'Costo PQ'!D79</f>
        <v>1000544372</v>
      </c>
      <c r="H95" s="4"/>
      <c r="K95" s="107">
        <f t="shared" si="5"/>
        <v>0</v>
      </c>
      <c r="M95" s="87" t="s">
        <v>948</v>
      </c>
      <c r="N95" s="87">
        <v>2005</v>
      </c>
      <c r="O95" s="87" t="s">
        <v>949</v>
      </c>
      <c r="P95" s="87" t="s">
        <v>950</v>
      </c>
      <c r="Q95" s="87"/>
    </row>
    <row r="96" spans="1:18" s="5" customFormat="1" ht="15" hidden="1" customHeight="1" x14ac:dyDescent="0.25">
      <c r="A96" s="4">
        <f>+'Costo PQ'!B80</f>
        <v>79</v>
      </c>
      <c r="B96" s="4" t="str">
        <f>+'Costo PQ'!C80</f>
        <v>PQ INHIB.CORR.BOLLAND KPF15</v>
      </c>
      <c r="C96" s="4" t="str">
        <f>+'Costo PQ'!F80</f>
        <v>L</v>
      </c>
      <c r="D96" s="96">
        <f t="shared" si="3"/>
        <v>0</v>
      </c>
      <c r="E96" s="51">
        <f>+'Costo PQ'!M80</f>
        <v>3.5328978878953299</v>
      </c>
      <c r="F96" s="97">
        <f t="shared" si="4"/>
        <v>0</v>
      </c>
      <c r="G96" s="4">
        <f>+'Costo PQ'!D80</f>
        <v>1000544375</v>
      </c>
      <c r="H96" s="4"/>
      <c r="I96" s="5" t="s">
        <v>966</v>
      </c>
      <c r="J96" s="5" t="s">
        <v>966</v>
      </c>
      <c r="K96" s="104">
        <f>D96/200</f>
        <v>0</v>
      </c>
      <c r="M96" s="87" t="s">
        <v>948</v>
      </c>
      <c r="N96" s="87">
        <v>2005</v>
      </c>
      <c r="O96" s="87" t="s">
        <v>949</v>
      </c>
      <c r="P96" s="87" t="s">
        <v>950</v>
      </c>
      <c r="Q96" s="87"/>
      <c r="R96" s="5">
        <f>VLOOKUP(I96,[1]SP!I96:L199,3,FALSE)+VLOOKUP(I96,[1]PUB!I96:L200,3,FALSE)+VLOOKUP(I96,[1]SCB!I96:L198,3,FALSE)+VLOOKUP(I96,[1]CHO!I96:L198,3,FALSE)+VLOOKUP(I96,[1]VAM!I96:L201,3,FALSE)</f>
        <v>0</v>
      </c>
    </row>
    <row r="97" spans="1:17" s="5" customFormat="1" ht="15" hidden="1" customHeight="1" x14ac:dyDescent="0.25">
      <c r="A97" s="4">
        <f>+'Costo PQ'!B81</f>
        <v>80</v>
      </c>
      <c r="B97" s="4" t="str">
        <f>+'Costo PQ'!C81</f>
        <v>PQ RUPT.EMULS.BOLLAND RT155</v>
      </c>
      <c r="C97" s="4" t="str">
        <f>+'Costo PQ'!F81</f>
        <v>L</v>
      </c>
      <c r="D97" s="96">
        <f t="shared" si="3"/>
        <v>0</v>
      </c>
      <c r="E97" s="51">
        <f>+'Costo PQ'!M81</f>
        <v>7.46757631990425</v>
      </c>
      <c r="F97" s="97">
        <f t="shared" si="4"/>
        <v>0</v>
      </c>
      <c r="G97" s="4">
        <f>+'Costo PQ'!D81</f>
        <v>1000544377</v>
      </c>
      <c r="H97" s="4"/>
      <c r="K97" s="107">
        <f t="shared" si="5"/>
        <v>0</v>
      </c>
      <c r="M97" s="87" t="s">
        <v>948</v>
      </c>
      <c r="N97" s="87">
        <v>2005</v>
      </c>
      <c r="O97" s="87" t="s">
        <v>949</v>
      </c>
      <c r="P97" s="87" t="s">
        <v>950</v>
      </c>
      <c r="Q97" s="87"/>
    </row>
    <row r="98" spans="1:17" s="5" customFormat="1" ht="15" hidden="1" customHeight="1" x14ac:dyDescent="0.25">
      <c r="A98" s="4">
        <f>+'Costo PQ'!B82</f>
        <v>81</v>
      </c>
      <c r="B98" s="4" t="str">
        <f>+'Costo PQ'!C82</f>
        <v>PQ RED.FRIC.BOLLAND RFB679</v>
      </c>
      <c r="C98" s="4" t="str">
        <f>+'Costo PQ'!F82</f>
        <v>L</v>
      </c>
      <c r="D98" s="96">
        <f t="shared" si="3"/>
        <v>0</v>
      </c>
      <c r="E98" s="51">
        <f>+'Costo PQ'!M82</f>
        <v>4.3087499730801904</v>
      </c>
      <c r="F98" s="97">
        <f t="shared" si="4"/>
        <v>0</v>
      </c>
      <c r="G98" s="4">
        <f>+'Costo PQ'!D82</f>
        <v>1000544378</v>
      </c>
      <c r="H98" s="4"/>
      <c r="K98" s="107">
        <f t="shared" si="5"/>
        <v>0</v>
      </c>
      <c r="M98" s="87" t="s">
        <v>948</v>
      </c>
      <c r="N98" s="87">
        <v>2005</v>
      </c>
      <c r="O98" s="87" t="s">
        <v>949</v>
      </c>
      <c r="P98" s="87" t="s">
        <v>950</v>
      </c>
      <c r="Q98" s="87"/>
    </row>
    <row r="99" spans="1:17" s="5" customFormat="1" ht="15" hidden="1" customHeight="1" x14ac:dyDescent="0.25">
      <c r="A99" s="4">
        <f>+'Costo PQ'!B83</f>
        <v>82</v>
      </c>
      <c r="B99" s="4" t="str">
        <f>+'Costo PQ'!C83</f>
        <v>PQ RED.FRIC.BOLLAND RFB659</v>
      </c>
      <c r="C99" s="4" t="str">
        <f>+'Costo PQ'!F83</f>
        <v>L</v>
      </c>
      <c r="D99" s="96">
        <f t="shared" si="3"/>
        <v>0</v>
      </c>
      <c r="E99" s="51">
        <f>+'Costo PQ'!M83</f>
        <v>4.3503134776436703</v>
      </c>
      <c r="F99" s="97">
        <f t="shared" si="4"/>
        <v>0</v>
      </c>
      <c r="G99" s="4">
        <f>+'Costo PQ'!D83</f>
        <v>1000544380</v>
      </c>
      <c r="H99" s="4"/>
      <c r="K99" s="107">
        <f t="shared" si="5"/>
        <v>0</v>
      </c>
      <c r="M99" s="87" t="s">
        <v>948</v>
      </c>
      <c r="N99" s="87">
        <v>2005</v>
      </c>
      <c r="O99" s="87" t="s">
        <v>949</v>
      </c>
      <c r="P99" s="87" t="s">
        <v>950</v>
      </c>
      <c r="Q99" s="87"/>
    </row>
    <row r="100" spans="1:17" s="5" customFormat="1" ht="15" hidden="1" customHeight="1" x14ac:dyDescent="0.25">
      <c r="A100" s="4">
        <f>+'Costo PQ'!B84</f>
        <v>83</v>
      </c>
      <c r="B100" s="4" t="str">
        <f>+'Costo PQ'!C84</f>
        <v>PQ RUPT.EMULS.BOLLAND RT638</v>
      </c>
      <c r="C100" s="4" t="str">
        <f>+'Costo PQ'!F84</f>
        <v>L</v>
      </c>
      <c r="D100" s="96">
        <f t="shared" si="3"/>
        <v>0</v>
      </c>
      <c r="E100" s="51">
        <f>+'Costo PQ'!M84</f>
        <v>7.46757631990425</v>
      </c>
      <c r="F100" s="97">
        <f t="shared" si="4"/>
        <v>0</v>
      </c>
      <c r="G100" s="4">
        <f>+'Costo PQ'!D84</f>
        <v>1000544400</v>
      </c>
      <c r="H100" s="4"/>
      <c r="K100" s="107">
        <f t="shared" si="5"/>
        <v>0</v>
      </c>
      <c r="M100" s="87" t="s">
        <v>948</v>
      </c>
      <c r="N100" s="87">
        <v>2005</v>
      </c>
      <c r="O100" s="87" t="s">
        <v>949</v>
      </c>
      <c r="P100" s="87" t="s">
        <v>950</v>
      </c>
      <c r="Q100" s="87"/>
    </row>
    <row r="101" spans="1:17" s="5" customFormat="1" ht="15" hidden="1" customHeight="1" x14ac:dyDescent="0.25">
      <c r="A101" s="4">
        <f>+'Costo PQ'!B85</f>
        <v>84</v>
      </c>
      <c r="B101" s="4" t="str">
        <f>+'Costo PQ'!C85</f>
        <v>PQ SECUESTR.O2.BOLLAND SO4353</v>
      </c>
      <c r="C101" s="4" t="str">
        <f>+'Costo PQ'!F85</f>
        <v>L</v>
      </c>
      <c r="D101" s="96">
        <f t="shared" si="3"/>
        <v>0</v>
      </c>
      <c r="E101" s="51">
        <f>+'Costo PQ'!M85</f>
        <v>2.3137017540334099</v>
      </c>
      <c r="F101" s="97">
        <f t="shared" si="4"/>
        <v>0</v>
      </c>
      <c r="G101" s="4">
        <f>+'Costo PQ'!D85</f>
        <v>1000544401</v>
      </c>
      <c r="H101" s="4"/>
      <c r="K101" s="107">
        <f t="shared" si="5"/>
        <v>0</v>
      </c>
      <c r="M101" s="87" t="s">
        <v>948</v>
      </c>
      <c r="N101" s="87">
        <v>2005</v>
      </c>
      <c r="O101" s="87" t="s">
        <v>949</v>
      </c>
      <c r="P101" s="87" t="s">
        <v>950</v>
      </c>
      <c r="Q101" s="87"/>
    </row>
    <row r="102" spans="1:17" s="5" customFormat="1" ht="15" hidden="1" customHeight="1" x14ac:dyDescent="0.25">
      <c r="A102" s="4">
        <f>+'Costo PQ'!B86</f>
        <v>85</v>
      </c>
      <c r="B102" s="4" t="str">
        <f>+'Costo PQ'!C86</f>
        <v>PQ FLOCUL.COAG.BOLLAND FBS2844</v>
      </c>
      <c r="C102" s="4" t="str">
        <f>+'Costo PQ'!F86</f>
        <v>L</v>
      </c>
      <c r="D102" s="96">
        <f t="shared" si="3"/>
        <v>0</v>
      </c>
      <c r="E102" s="51">
        <f>+'Costo PQ'!M86</f>
        <v>3.26966235899333</v>
      </c>
      <c r="F102" s="97">
        <f t="shared" si="4"/>
        <v>0</v>
      </c>
      <c r="G102" s="4">
        <f>+'Costo PQ'!D86</f>
        <v>1000544403</v>
      </c>
      <c r="H102" s="4"/>
      <c r="K102" s="107">
        <f t="shared" si="5"/>
        <v>0</v>
      </c>
      <c r="M102" s="87" t="s">
        <v>948</v>
      </c>
      <c r="N102" s="87">
        <v>2005</v>
      </c>
      <c r="O102" s="87" t="s">
        <v>949</v>
      </c>
      <c r="P102" s="87" t="s">
        <v>950</v>
      </c>
      <c r="Q102" s="87"/>
    </row>
    <row r="103" spans="1:17" s="5" customFormat="1" ht="15" hidden="1" customHeight="1" x14ac:dyDescent="0.25">
      <c r="A103" s="4">
        <f>+'Costo PQ'!B87</f>
        <v>86</v>
      </c>
      <c r="B103" s="4" t="str">
        <f>+'Costo PQ'!C87</f>
        <v>PQ DESEMULS.BOLLAND DBC4896</v>
      </c>
      <c r="C103" s="4" t="str">
        <f>+'Costo PQ'!F87</f>
        <v>L</v>
      </c>
      <c r="D103" s="96">
        <f t="shared" si="3"/>
        <v>0</v>
      </c>
      <c r="E103" s="51">
        <f>+'Costo PQ'!M87</f>
        <v>7.4952853229465699</v>
      </c>
      <c r="F103" s="97">
        <f t="shared" si="4"/>
        <v>0</v>
      </c>
      <c r="G103" s="4">
        <f>+'Costo PQ'!D87</f>
        <v>1000544404</v>
      </c>
      <c r="H103" s="4"/>
      <c r="K103" s="107">
        <f t="shared" si="5"/>
        <v>0</v>
      </c>
      <c r="M103" s="87" t="s">
        <v>948</v>
      </c>
      <c r="N103" s="87">
        <v>2005</v>
      </c>
      <c r="O103" s="87" t="s">
        <v>949</v>
      </c>
      <c r="P103" s="87" t="s">
        <v>950</v>
      </c>
      <c r="Q103" s="87"/>
    </row>
    <row r="104" spans="1:17" s="5" customFormat="1" ht="15" hidden="1" customHeight="1" x14ac:dyDescent="0.25">
      <c r="A104" s="4">
        <f>+'Costo PQ'!B88</f>
        <v>87</v>
      </c>
      <c r="B104" s="4" t="str">
        <f>+'Costo PQ'!C88</f>
        <v>PQ DESEMULS.BOLLAND DBC4928</v>
      </c>
      <c r="C104" s="4" t="str">
        <f>+'Costo PQ'!F88</f>
        <v>L</v>
      </c>
      <c r="D104" s="96">
        <f t="shared" si="3"/>
        <v>0</v>
      </c>
      <c r="E104" s="51">
        <f>+'Costo PQ'!M88</f>
        <v>6.6224517271136101</v>
      </c>
      <c r="F104" s="97">
        <f t="shared" si="4"/>
        <v>0</v>
      </c>
      <c r="G104" s="4">
        <f>+'Costo PQ'!D88</f>
        <v>1000544415</v>
      </c>
      <c r="H104" s="4"/>
      <c r="K104" s="107">
        <f t="shared" si="5"/>
        <v>0</v>
      </c>
      <c r="M104" s="87" t="s">
        <v>948</v>
      </c>
      <c r="N104" s="87">
        <v>2005</v>
      </c>
      <c r="O104" s="87" t="s">
        <v>949</v>
      </c>
      <c r="P104" s="87" t="s">
        <v>950</v>
      </c>
      <c r="Q104" s="87"/>
    </row>
    <row r="105" spans="1:17" s="5" customFormat="1" ht="15" hidden="1" customHeight="1" x14ac:dyDescent="0.25">
      <c r="A105" s="4">
        <f>+'Costo PQ'!B89</f>
        <v>88</v>
      </c>
      <c r="B105" s="4" t="str">
        <f>+'Costo PQ'!C89</f>
        <v>PQ INHIB.CORR.BOLLAND CYB816</v>
      </c>
      <c r="C105" s="4" t="str">
        <f>+'Costo PQ'!F89</f>
        <v>L</v>
      </c>
      <c r="D105" s="96">
        <f t="shared" si="3"/>
        <v>0</v>
      </c>
      <c r="E105" s="51">
        <f>+'Costo PQ'!M89</f>
        <v>3.2142443529086999</v>
      </c>
      <c r="F105" s="97">
        <f t="shared" si="4"/>
        <v>0</v>
      </c>
      <c r="G105" s="4">
        <f>+'Costo PQ'!D89</f>
        <v>1000544417</v>
      </c>
      <c r="H105" s="4"/>
      <c r="K105" s="107">
        <f t="shared" si="5"/>
        <v>0</v>
      </c>
      <c r="M105" s="87" t="s">
        <v>948</v>
      </c>
      <c r="N105" s="87">
        <v>2005</v>
      </c>
      <c r="O105" s="87" t="s">
        <v>949</v>
      </c>
      <c r="P105" s="87" t="s">
        <v>950</v>
      </c>
      <c r="Q105" s="87"/>
    </row>
    <row r="106" spans="1:17" s="5" customFormat="1" ht="15" hidden="1" customHeight="1" x14ac:dyDescent="0.25">
      <c r="A106" s="4">
        <f>+'Costo PQ'!B90</f>
        <v>89</v>
      </c>
      <c r="B106" s="4" t="str">
        <f>+'Costo PQ'!C90</f>
        <v>PQ RED.FRIC.BOLLAND RFB1408</v>
      </c>
      <c r="C106" s="4" t="str">
        <f>+'Costo PQ'!F90</f>
        <v>L</v>
      </c>
      <c r="D106" s="96">
        <f t="shared" si="3"/>
        <v>0</v>
      </c>
      <c r="E106" s="51">
        <f>+'Costo PQ'!M90</f>
        <v>6.5947427240712901</v>
      </c>
      <c r="F106" s="97">
        <f t="shared" si="4"/>
        <v>0</v>
      </c>
      <c r="G106" s="4">
        <f>+'Costo PQ'!D90</f>
        <v>1000544419</v>
      </c>
      <c r="H106" s="4"/>
      <c r="K106" s="107">
        <f t="shared" si="5"/>
        <v>0</v>
      </c>
      <c r="M106" s="87" t="s">
        <v>948</v>
      </c>
      <c r="N106" s="87">
        <v>2005</v>
      </c>
      <c r="O106" s="87" t="s">
        <v>949</v>
      </c>
      <c r="P106" s="87" t="s">
        <v>950</v>
      </c>
      <c r="Q106" s="87"/>
    </row>
    <row r="107" spans="1:17" s="5" customFormat="1" ht="15" hidden="1" customHeight="1" x14ac:dyDescent="0.25">
      <c r="A107" s="4">
        <f>+'Costo PQ'!B91</f>
        <v>90</v>
      </c>
      <c r="B107" s="4" t="str">
        <f>+'Costo PQ'!C91</f>
        <v>PQ INHIB.CORR.BOLLAND CY59W</v>
      </c>
      <c r="C107" s="4" t="str">
        <f>+'Costo PQ'!F91</f>
        <v>L</v>
      </c>
      <c r="D107" s="96">
        <f t="shared" si="3"/>
        <v>0</v>
      </c>
      <c r="E107" s="51">
        <f>+'Costo PQ'!M91</f>
        <v>4.7520940217572498</v>
      </c>
      <c r="F107" s="97">
        <f t="shared" si="4"/>
        <v>0</v>
      </c>
      <c r="G107" s="4">
        <f>+'Costo PQ'!D91</f>
        <v>1000544420</v>
      </c>
      <c r="H107" s="4"/>
      <c r="K107" s="107">
        <f t="shared" si="5"/>
        <v>0</v>
      </c>
      <c r="M107" s="87" t="s">
        <v>948</v>
      </c>
      <c r="N107" s="87">
        <v>2005</v>
      </c>
      <c r="O107" s="87" t="s">
        <v>949</v>
      </c>
      <c r="P107" s="87" t="s">
        <v>950</v>
      </c>
      <c r="Q107" s="87"/>
    </row>
    <row r="108" spans="1:17" s="5" customFormat="1" ht="15" hidden="1" customHeight="1" x14ac:dyDescent="0.25">
      <c r="A108" s="4">
        <f>+'Costo PQ'!B92</f>
        <v>91</v>
      </c>
      <c r="B108" s="4" t="str">
        <f>+'Costo PQ'!C92</f>
        <v>PQ DESINCRUST.BOLLAND NOVOC® DS3508</v>
      </c>
      <c r="C108" s="4" t="str">
        <f>+'Costo PQ'!F92</f>
        <v>L</v>
      </c>
      <c r="D108" s="96">
        <f t="shared" si="3"/>
        <v>0</v>
      </c>
      <c r="E108" s="51">
        <f>+'Costo PQ'!M92</f>
        <v>2.7709003042316298</v>
      </c>
      <c r="F108" s="97">
        <f t="shared" si="4"/>
        <v>0</v>
      </c>
      <c r="G108" s="4">
        <f>+'Costo PQ'!D92</f>
        <v>1000544421</v>
      </c>
      <c r="H108" s="4"/>
      <c r="K108" s="107">
        <f t="shared" si="5"/>
        <v>0</v>
      </c>
      <c r="M108" s="87" t="s">
        <v>948</v>
      </c>
      <c r="N108" s="87">
        <v>2005</v>
      </c>
      <c r="O108" s="87" t="s">
        <v>949</v>
      </c>
      <c r="P108" s="87" t="s">
        <v>950</v>
      </c>
      <c r="Q108" s="87"/>
    </row>
    <row r="109" spans="1:17" s="5" customFormat="1" ht="15" hidden="1" customHeight="1" x14ac:dyDescent="0.25">
      <c r="A109" s="4">
        <f>+'Costo PQ'!B93</f>
        <v>92</v>
      </c>
      <c r="B109" s="4" t="str">
        <f>+'Costo PQ'!C93</f>
        <v>PQ INHIB.CORR.BOLLAND CYB598</v>
      </c>
      <c r="C109" s="4" t="str">
        <f>+'Costo PQ'!F93</f>
        <v>L</v>
      </c>
      <c r="D109" s="96">
        <f t="shared" si="3"/>
        <v>0</v>
      </c>
      <c r="E109" s="51">
        <f>+'Costo PQ'!M93</f>
        <v>3.69915190614923</v>
      </c>
      <c r="F109" s="97">
        <f t="shared" si="4"/>
        <v>0</v>
      </c>
      <c r="G109" s="4">
        <f>+'Costo PQ'!D93</f>
        <v>1000544422</v>
      </c>
      <c r="H109" s="4"/>
      <c r="K109" s="107">
        <f t="shared" si="5"/>
        <v>0</v>
      </c>
      <c r="M109" s="87" t="s">
        <v>948</v>
      </c>
      <c r="N109" s="87">
        <v>2005</v>
      </c>
      <c r="O109" s="87" t="s">
        <v>949</v>
      </c>
      <c r="P109" s="87" t="s">
        <v>950</v>
      </c>
      <c r="Q109" s="87"/>
    </row>
    <row r="110" spans="1:17" s="5" customFormat="1" ht="15" hidden="1" customHeight="1" x14ac:dyDescent="0.25">
      <c r="A110" s="4">
        <f>+'Costo PQ'!B94</f>
        <v>93</v>
      </c>
      <c r="B110" s="4" t="str">
        <f>+'Costo PQ'!C94</f>
        <v>PQ INHIB.ASFALT.BOLLAND IPB79</v>
      </c>
      <c r="C110" s="4" t="str">
        <f>+'Costo PQ'!F94</f>
        <v>L</v>
      </c>
      <c r="D110" s="96">
        <f t="shared" si="3"/>
        <v>0</v>
      </c>
      <c r="E110" s="51">
        <f>+'Costo PQ'!M94</f>
        <v>4.5719855019822004</v>
      </c>
      <c r="F110" s="97">
        <f t="shared" si="4"/>
        <v>0</v>
      </c>
      <c r="G110" s="4">
        <f>+'Costo PQ'!D94</f>
        <v>1000544434</v>
      </c>
      <c r="H110" s="4"/>
      <c r="K110" s="107">
        <f t="shared" si="5"/>
        <v>0</v>
      </c>
      <c r="M110" s="87" t="s">
        <v>948</v>
      </c>
      <c r="N110" s="87">
        <v>2005</v>
      </c>
      <c r="O110" s="87" t="s">
        <v>949</v>
      </c>
      <c r="P110" s="87" t="s">
        <v>950</v>
      </c>
      <c r="Q110" s="87"/>
    </row>
    <row r="111" spans="1:17" s="5" customFormat="1" ht="15" hidden="1" customHeight="1" x14ac:dyDescent="0.25">
      <c r="A111" s="4">
        <f>+'Costo PQ'!B95</f>
        <v>94</v>
      </c>
      <c r="B111" s="4" t="str">
        <f>+'Costo PQ'!C95</f>
        <v>PQ SOLV.BOLLAND SB21</v>
      </c>
      <c r="C111" s="4" t="str">
        <f>+'Costo PQ'!F95</f>
        <v>L</v>
      </c>
      <c r="D111" s="96">
        <f t="shared" si="3"/>
        <v>0</v>
      </c>
      <c r="E111" s="51">
        <f>+'Costo PQ'!M95</f>
        <v>1.37159565059466</v>
      </c>
      <c r="F111" s="97">
        <f t="shared" si="4"/>
        <v>0</v>
      </c>
      <c r="G111" s="4">
        <f>+'Costo PQ'!D95</f>
        <v>1000544435</v>
      </c>
      <c r="H111" s="4"/>
      <c r="K111" s="107">
        <f t="shared" si="5"/>
        <v>0</v>
      </c>
      <c r="M111" s="87" t="s">
        <v>948</v>
      </c>
      <c r="N111" s="87">
        <v>2005</v>
      </c>
      <c r="O111" s="87" t="s">
        <v>949</v>
      </c>
      <c r="P111" s="87" t="s">
        <v>950</v>
      </c>
      <c r="Q111" s="87"/>
    </row>
    <row r="112" spans="1:17" s="5" customFormat="1" ht="15" hidden="1" customHeight="1" x14ac:dyDescent="0.25">
      <c r="A112" s="4">
        <f>+'Costo PQ'!B96</f>
        <v>95</v>
      </c>
      <c r="B112" s="4" t="str">
        <f>+'Costo PQ'!C96</f>
        <v>PQ INHIB.ASFALT._ BOLLAND IPB6264</v>
      </c>
      <c r="C112" s="4" t="str">
        <f>+'Costo PQ'!F96</f>
        <v>L</v>
      </c>
      <c r="D112" s="96">
        <f t="shared" si="3"/>
        <v>0</v>
      </c>
      <c r="E112" s="51">
        <f>+'Costo PQ'!M96</f>
        <v>5.6526366206325296</v>
      </c>
      <c r="F112" s="97">
        <f t="shared" si="4"/>
        <v>0</v>
      </c>
      <c r="G112" s="4">
        <f>+'Costo PQ'!D96</f>
        <v>1000544436</v>
      </c>
      <c r="H112" s="4"/>
      <c r="K112" s="107">
        <f t="shared" si="5"/>
        <v>0</v>
      </c>
      <c r="M112" s="87" t="s">
        <v>948</v>
      </c>
      <c r="N112" s="87">
        <v>2005</v>
      </c>
      <c r="O112" s="87" t="s">
        <v>949</v>
      </c>
      <c r="P112" s="87" t="s">
        <v>950</v>
      </c>
      <c r="Q112" s="87"/>
    </row>
    <row r="113" spans="1:17" s="5" customFormat="1" ht="15" hidden="1" customHeight="1" x14ac:dyDescent="0.25">
      <c r="A113" s="4">
        <f>+'Costo PQ'!B97</f>
        <v>96</v>
      </c>
      <c r="B113" s="4" t="str">
        <f>+'Costo PQ'!C97</f>
        <v>PQ DISPERS.PET.BOLLAND DPB358</v>
      </c>
      <c r="C113" s="4" t="str">
        <f>+'Costo PQ'!F97</f>
        <v>L</v>
      </c>
      <c r="D113" s="96">
        <f t="shared" si="3"/>
        <v>0</v>
      </c>
      <c r="E113" s="51">
        <f>+'Costo PQ'!M97</f>
        <v>4.3918769822071404</v>
      </c>
      <c r="F113" s="97">
        <f t="shared" si="4"/>
        <v>0</v>
      </c>
      <c r="G113" s="4">
        <f>+'Costo PQ'!D97</f>
        <v>1000544509</v>
      </c>
      <c r="H113" s="4"/>
      <c r="K113" s="107">
        <f t="shared" si="5"/>
        <v>0</v>
      </c>
      <c r="M113" s="87" t="s">
        <v>948</v>
      </c>
      <c r="N113" s="87">
        <v>2005</v>
      </c>
      <c r="O113" s="87" t="s">
        <v>949</v>
      </c>
      <c r="P113" s="87" t="s">
        <v>950</v>
      </c>
      <c r="Q113" s="87"/>
    </row>
    <row r="114" spans="1:17" s="5" customFormat="1" ht="15" hidden="1" customHeight="1" x14ac:dyDescent="0.25">
      <c r="A114" s="4">
        <f>+'Costo PQ'!B98</f>
        <v>97</v>
      </c>
      <c r="B114" s="4" t="str">
        <f>+'Costo PQ'!C98</f>
        <v>PQ FLOCUL.COAG.BOLLAND FBS3511</v>
      </c>
      <c r="C114" s="4" t="str">
        <f>+'Costo PQ'!F98</f>
        <v>L</v>
      </c>
      <c r="D114" s="96">
        <f t="shared" si="3"/>
        <v>0</v>
      </c>
      <c r="E114" s="51">
        <f>+'Costo PQ'!M98</f>
        <v>9.7258600678530396</v>
      </c>
      <c r="F114" s="97">
        <f t="shared" si="4"/>
        <v>0</v>
      </c>
      <c r="G114" s="4">
        <f>+'Costo PQ'!D98</f>
        <v>1000544634</v>
      </c>
      <c r="H114" s="4"/>
      <c r="K114" s="107">
        <f t="shared" si="5"/>
        <v>0</v>
      </c>
      <c r="M114" s="87" t="s">
        <v>948</v>
      </c>
      <c r="N114" s="87">
        <v>2005</v>
      </c>
      <c r="O114" s="87" t="s">
        <v>949</v>
      </c>
      <c r="P114" s="87" t="s">
        <v>950</v>
      </c>
      <c r="Q114" s="87"/>
    </row>
    <row r="115" spans="1:17" s="5" customFormat="1" ht="15" hidden="1" customHeight="1" x14ac:dyDescent="0.25">
      <c r="A115" s="4">
        <f>+'Costo PQ'!B99</f>
        <v>98</v>
      </c>
      <c r="B115" s="4" t="str">
        <f>+'Costo PQ'!C99</f>
        <v>PQ DESEMULS.BOLLAND DBC4893</v>
      </c>
      <c r="C115" s="4" t="str">
        <f>+'Costo PQ'!F99</f>
        <v>L</v>
      </c>
      <c r="D115" s="96">
        <f t="shared" si="3"/>
        <v>0</v>
      </c>
      <c r="E115" s="51">
        <f>+'Costo PQ'!M99</f>
        <v>6.8164147484098203</v>
      </c>
      <c r="F115" s="97">
        <f t="shared" si="4"/>
        <v>0</v>
      </c>
      <c r="G115" s="4">
        <f>+'Costo PQ'!D99</f>
        <v>1000544637</v>
      </c>
      <c r="H115" s="4"/>
      <c r="K115" s="107">
        <f t="shared" si="5"/>
        <v>0</v>
      </c>
      <c r="M115" s="87" t="s">
        <v>948</v>
      </c>
      <c r="N115" s="87">
        <v>2005</v>
      </c>
      <c r="O115" s="87" t="s">
        <v>949</v>
      </c>
      <c r="P115" s="87" t="s">
        <v>950</v>
      </c>
      <c r="Q115" s="87"/>
    </row>
    <row r="116" spans="1:17" s="5" customFormat="1" ht="15" hidden="1" customHeight="1" x14ac:dyDescent="0.25">
      <c r="A116" s="4">
        <f>+'Costo PQ'!B100</f>
        <v>99</v>
      </c>
      <c r="B116" s="4" t="str">
        <f>+'Costo PQ'!C100</f>
        <v>PQ DESEMULS.BOLLAND DBC4039</v>
      </c>
      <c r="C116" s="4" t="str">
        <f>+'Costo PQ'!F100</f>
        <v>L</v>
      </c>
      <c r="D116" s="96">
        <f t="shared" si="3"/>
        <v>0</v>
      </c>
      <c r="E116" s="51">
        <f>+'Costo PQ'!M100</f>
        <v>6.6085972255924501</v>
      </c>
      <c r="F116" s="97">
        <f t="shared" si="4"/>
        <v>0</v>
      </c>
      <c r="G116" s="4">
        <f>+'Costo PQ'!D100</f>
        <v>1000544640</v>
      </c>
      <c r="H116" s="4"/>
      <c r="K116" s="107">
        <f t="shared" si="5"/>
        <v>0</v>
      </c>
      <c r="M116" s="87" t="s">
        <v>948</v>
      </c>
      <c r="N116" s="87">
        <v>2005</v>
      </c>
      <c r="O116" s="87" t="s">
        <v>949</v>
      </c>
      <c r="P116" s="87" t="s">
        <v>950</v>
      </c>
      <c r="Q116" s="87"/>
    </row>
    <row r="117" spans="1:17" s="5" customFormat="1" ht="15" hidden="1" customHeight="1" x14ac:dyDescent="0.25">
      <c r="A117" s="4">
        <f>+'Costo PQ'!B101</f>
        <v>100</v>
      </c>
      <c r="B117" s="4" t="str">
        <f>+'Costo PQ'!C101</f>
        <v>PQ INHIB.INCRUST.BOLLAND IC904</v>
      </c>
      <c r="C117" s="4" t="str">
        <f>+'Costo PQ'!F101</f>
        <v>L</v>
      </c>
      <c r="D117" s="96">
        <f t="shared" si="3"/>
        <v>0</v>
      </c>
      <c r="E117" s="51">
        <f>+'Costo PQ'!M101</f>
        <v>3.28351686051449</v>
      </c>
      <c r="F117" s="97">
        <f t="shared" si="4"/>
        <v>0</v>
      </c>
      <c r="G117" s="4">
        <f>+'Costo PQ'!D101</f>
        <v>1000544642</v>
      </c>
      <c r="H117" s="4"/>
      <c r="K117" s="107">
        <f t="shared" si="5"/>
        <v>0</v>
      </c>
      <c r="M117" s="87" t="s">
        <v>948</v>
      </c>
      <c r="N117" s="87">
        <v>2005</v>
      </c>
      <c r="O117" s="87" t="s">
        <v>949</v>
      </c>
      <c r="P117" s="87" t="s">
        <v>950</v>
      </c>
      <c r="Q117" s="87"/>
    </row>
    <row r="118" spans="1:17" s="5" customFormat="1" ht="15" hidden="1" customHeight="1" x14ac:dyDescent="0.25">
      <c r="A118" s="4">
        <f>+'Costo PQ'!B102</f>
        <v>101</v>
      </c>
      <c r="B118" s="4" t="str">
        <f>+'Costo PQ'!C102</f>
        <v>PQ INHIB.INCRUST.BOLLAND IC906</v>
      </c>
      <c r="C118" s="4" t="str">
        <f>+'Costo PQ'!F102</f>
        <v>L</v>
      </c>
      <c r="D118" s="96">
        <f t="shared" si="3"/>
        <v>0</v>
      </c>
      <c r="E118" s="51">
        <f>+'Costo PQ'!M102</f>
        <v>3.4774798818106998</v>
      </c>
      <c r="F118" s="97">
        <f t="shared" si="4"/>
        <v>0</v>
      </c>
      <c r="G118" s="4">
        <f>+'Costo PQ'!D102</f>
        <v>1000544647</v>
      </c>
      <c r="H118" s="4"/>
      <c r="K118" s="107">
        <f t="shared" si="5"/>
        <v>0</v>
      </c>
      <c r="M118" s="87" t="s">
        <v>948</v>
      </c>
      <c r="N118" s="87">
        <v>2005</v>
      </c>
      <c r="O118" s="87" t="s">
        <v>949</v>
      </c>
      <c r="P118" s="87" t="s">
        <v>950</v>
      </c>
      <c r="Q118" s="87"/>
    </row>
    <row r="119" spans="1:17" s="5" customFormat="1" ht="15" hidden="1" customHeight="1" x14ac:dyDescent="0.25">
      <c r="A119" s="4">
        <f>+'Costo PQ'!B103</f>
        <v>102</v>
      </c>
      <c r="B119" s="4" t="str">
        <f>+'Costo PQ'!C103</f>
        <v>PQ BACTER.BOLLAND BX158</v>
      </c>
      <c r="C119" s="4" t="str">
        <f>+'Costo PQ'!F103</f>
        <v>L</v>
      </c>
      <c r="D119" s="96">
        <f t="shared" si="3"/>
        <v>0</v>
      </c>
      <c r="E119" s="51">
        <f>+'Costo PQ'!M103</f>
        <v>1.1637781277772901</v>
      </c>
      <c r="F119" s="97">
        <f t="shared" si="4"/>
        <v>0</v>
      </c>
      <c r="G119" s="4">
        <f>+'Costo PQ'!D103</f>
        <v>1000544648</v>
      </c>
      <c r="H119" s="4"/>
      <c r="K119" s="107">
        <f t="shared" si="5"/>
        <v>0</v>
      </c>
      <c r="M119" s="87" t="s">
        <v>948</v>
      </c>
      <c r="N119" s="87">
        <v>2005</v>
      </c>
      <c r="O119" s="87" t="s">
        <v>949</v>
      </c>
      <c r="P119" s="87" t="s">
        <v>950</v>
      </c>
      <c r="Q119" s="87"/>
    </row>
    <row r="120" spans="1:17" s="5" customFormat="1" ht="15" hidden="1" customHeight="1" x14ac:dyDescent="0.25">
      <c r="A120" s="4">
        <f>+'Costo PQ'!B104</f>
        <v>103</v>
      </c>
      <c r="B120" s="4" t="str">
        <f>+'Costo PQ'!C104</f>
        <v>PQ FLOCUL.BOLLAND FBS4711</v>
      </c>
      <c r="C120" s="4" t="str">
        <f>+'Costo PQ'!F104</f>
        <v>L</v>
      </c>
      <c r="D120" s="96">
        <f t="shared" si="3"/>
        <v>0</v>
      </c>
      <c r="E120" s="51">
        <f>+'Costo PQ'!M104</f>
        <v>1.98119371752562</v>
      </c>
      <c r="F120" s="97">
        <f t="shared" si="4"/>
        <v>0</v>
      </c>
      <c r="G120" s="4">
        <f>+'Costo PQ'!D104</f>
        <v>1000544666</v>
      </c>
      <c r="H120" s="4"/>
      <c r="K120" s="107">
        <f t="shared" si="5"/>
        <v>0</v>
      </c>
      <c r="M120" s="87" t="s">
        <v>948</v>
      </c>
      <c r="N120" s="87">
        <v>2005</v>
      </c>
      <c r="O120" s="87" t="s">
        <v>949</v>
      </c>
      <c r="P120" s="87" t="s">
        <v>950</v>
      </c>
      <c r="Q120" s="87"/>
    </row>
    <row r="121" spans="1:17" s="5" customFormat="1" ht="15" hidden="1" customHeight="1" x14ac:dyDescent="0.25">
      <c r="A121" s="4">
        <f>+'Costo PQ'!B105</f>
        <v>104</v>
      </c>
      <c r="B121" s="4" t="str">
        <f>+'Costo PQ'!C105</f>
        <v>PQ BOLLAND RT20 DESEMULSIONANTE      (l)</v>
      </c>
      <c r="C121" s="4" t="str">
        <f>+'Costo PQ'!F105</f>
        <v>L</v>
      </c>
      <c r="D121" s="96">
        <f t="shared" si="3"/>
        <v>0</v>
      </c>
      <c r="E121" s="51">
        <f>+'Costo PQ'!M105</f>
        <v>6.8164147484098203</v>
      </c>
      <c r="F121" s="97">
        <f t="shared" si="4"/>
        <v>0</v>
      </c>
      <c r="G121" s="4">
        <f>+'Costo PQ'!D105</f>
        <v>50600311</v>
      </c>
      <c r="H121" s="4"/>
      <c r="K121" s="107">
        <f t="shared" si="5"/>
        <v>0</v>
      </c>
      <c r="M121" s="87" t="s">
        <v>948</v>
      </c>
      <c r="N121" s="87">
        <v>2005</v>
      </c>
      <c r="O121" s="87" t="s">
        <v>949</v>
      </c>
      <c r="P121" s="87" t="s">
        <v>950</v>
      </c>
      <c r="Q121" s="87"/>
    </row>
    <row r="122" spans="1:17" s="5" customFormat="1" ht="15" hidden="1" customHeight="1" x14ac:dyDescent="0.25">
      <c r="A122" s="4">
        <f>+'Costo PQ'!B106</f>
        <v>105</v>
      </c>
      <c r="B122" s="4" t="str">
        <f>+'Costo PQ'!C106</f>
        <v>PQ BOLLAND FBS1747 FLOCUL./CLARIFIC. (l)</v>
      </c>
      <c r="C122" s="4" t="str">
        <f>+'Costo PQ'!F106</f>
        <v>L</v>
      </c>
      <c r="D122" s="96">
        <f t="shared" si="3"/>
        <v>0</v>
      </c>
      <c r="E122" s="51">
        <f>+'Costo PQ'!M106</f>
        <v>4.5719855019822004</v>
      </c>
      <c r="F122" s="97">
        <f t="shared" si="4"/>
        <v>0</v>
      </c>
      <c r="G122" s="4">
        <f>+'Costo PQ'!D106</f>
        <v>1000048398</v>
      </c>
      <c r="H122" s="4"/>
      <c r="K122" s="107">
        <f t="shared" si="5"/>
        <v>0</v>
      </c>
      <c r="M122" s="87" t="s">
        <v>948</v>
      </c>
      <c r="N122" s="87">
        <v>2005</v>
      </c>
      <c r="O122" s="87" t="s">
        <v>949</v>
      </c>
      <c r="P122" s="87" t="s">
        <v>950</v>
      </c>
      <c r="Q122" s="87"/>
    </row>
    <row r="123" spans="1:17" s="5" customFormat="1" ht="15" hidden="1" customHeight="1" x14ac:dyDescent="0.25">
      <c r="A123" s="4">
        <f>+'Costo PQ'!B107</f>
        <v>106</v>
      </c>
      <c r="B123" s="4" t="str">
        <f>+'Costo PQ'!C107</f>
        <v>PQ BACTER._ BOLLAND BX927</v>
      </c>
      <c r="C123" s="4" t="str">
        <f>+'Costo PQ'!F107</f>
        <v>L</v>
      </c>
      <c r="D123" s="96">
        <f t="shared" si="3"/>
        <v>0</v>
      </c>
      <c r="E123" s="51">
        <f>+'Costo PQ'!M107</f>
        <v>6.0821261677884397</v>
      </c>
      <c r="F123" s="97">
        <f t="shared" si="4"/>
        <v>0</v>
      </c>
      <c r="G123" s="4">
        <f>+'Costo PQ'!D107</f>
        <v>1000555742</v>
      </c>
      <c r="H123" s="4"/>
      <c r="K123" s="107">
        <f t="shared" si="5"/>
        <v>0</v>
      </c>
      <c r="M123" s="87" t="s">
        <v>948</v>
      </c>
      <c r="N123" s="87">
        <v>2005</v>
      </c>
      <c r="O123" s="87" t="s">
        <v>949</v>
      </c>
      <c r="P123" s="87" t="s">
        <v>950</v>
      </c>
      <c r="Q123" s="87"/>
    </row>
    <row r="124" spans="1:17" s="5" customFormat="1" ht="15" hidden="1" customHeight="1" x14ac:dyDescent="0.25">
      <c r="A124" s="4">
        <f>+'Costo PQ'!B108</f>
        <v>107</v>
      </c>
      <c r="B124" s="4" t="str">
        <f>+'Costo PQ'!C108</f>
        <v>PQ DESINCRUST._ BOLLAND DS592</v>
      </c>
      <c r="C124" s="4" t="str">
        <f>+'Costo PQ'!F108</f>
        <v>L</v>
      </c>
      <c r="D124" s="96">
        <f t="shared" si="3"/>
        <v>0</v>
      </c>
      <c r="E124" s="51">
        <f>+'Costo PQ'!M108</f>
        <v>1.51014066580624</v>
      </c>
      <c r="F124" s="97">
        <f t="shared" si="4"/>
        <v>0</v>
      </c>
      <c r="G124" s="4">
        <f>+'Costo PQ'!D108</f>
        <v>1000276057</v>
      </c>
      <c r="H124" s="4"/>
      <c r="K124" s="107">
        <f t="shared" si="5"/>
        <v>0</v>
      </c>
      <c r="M124" s="87" t="s">
        <v>948</v>
      </c>
      <c r="N124" s="87">
        <v>2005</v>
      </c>
      <c r="O124" s="87" t="s">
        <v>949</v>
      </c>
      <c r="P124" s="87" t="s">
        <v>950</v>
      </c>
      <c r="Q124" s="87"/>
    </row>
    <row r="125" spans="1:17" s="5" customFormat="1" ht="15" hidden="1" customHeight="1" x14ac:dyDescent="0.25">
      <c r="A125" s="4">
        <f>+'Costo PQ'!B109</f>
        <v>108</v>
      </c>
      <c r="B125" s="4" t="str">
        <f>+'Costo PQ'!C109</f>
        <v>PQ BOLLAND BX256 BACTERICIDA         (l)</v>
      </c>
      <c r="C125" s="4" t="str">
        <f>+'Costo PQ'!F109</f>
        <v>L</v>
      </c>
      <c r="D125" s="96">
        <f t="shared" si="3"/>
        <v>0</v>
      </c>
      <c r="E125" s="51">
        <f>+'Costo PQ'!M109</f>
        <v>3.76842441375502</v>
      </c>
      <c r="F125" s="97">
        <f t="shared" si="4"/>
        <v>0</v>
      </c>
      <c r="G125" s="4">
        <f>+'Costo PQ'!D109</f>
        <v>1000232727</v>
      </c>
      <c r="H125" s="4"/>
      <c r="K125" s="107">
        <f t="shared" si="5"/>
        <v>0</v>
      </c>
      <c r="M125" s="87" t="s">
        <v>948</v>
      </c>
      <c r="N125" s="87">
        <v>2005</v>
      </c>
      <c r="O125" s="87" t="s">
        <v>949</v>
      </c>
      <c r="P125" s="87" t="s">
        <v>950</v>
      </c>
      <c r="Q125" s="87"/>
    </row>
    <row r="126" spans="1:17" s="5" customFormat="1" ht="15" hidden="1" customHeight="1" x14ac:dyDescent="0.25">
      <c r="A126" s="4">
        <f>+'Costo PQ'!B110</f>
        <v>109</v>
      </c>
      <c r="B126" s="4" t="str">
        <f>+'Costo PQ'!C110</f>
        <v>PQ ESPUMIG.L BOLLAND ESB9862</v>
      </c>
      <c r="C126" s="4" t="str">
        <f>+'Costo PQ'!F110</f>
        <v>L</v>
      </c>
      <c r="D126" s="96">
        <f t="shared" si="3"/>
        <v>0</v>
      </c>
      <c r="E126" s="51">
        <f>+'Costo PQ'!M110</f>
        <v>6.0682716662672798</v>
      </c>
      <c r="F126" s="97">
        <f t="shared" si="4"/>
        <v>0</v>
      </c>
      <c r="G126" s="4">
        <f>+'Costo PQ'!D110</f>
        <v>1000549998</v>
      </c>
      <c r="H126" s="4"/>
      <c r="K126" s="107">
        <f t="shared" si="5"/>
        <v>0</v>
      </c>
      <c r="M126" s="87" t="s">
        <v>948</v>
      </c>
      <c r="N126" s="87">
        <v>2005</v>
      </c>
      <c r="O126" s="87" t="s">
        <v>949</v>
      </c>
      <c r="P126" s="87" t="s">
        <v>950</v>
      </c>
      <c r="Q126" s="87"/>
    </row>
    <row r="127" spans="1:17" s="5" customFormat="1" ht="15" hidden="1" customHeight="1" x14ac:dyDescent="0.25">
      <c r="A127" s="4">
        <f>+'Costo PQ'!B111</f>
        <v>110</v>
      </c>
      <c r="B127" s="4" t="str">
        <f>+'Costo PQ'!C111</f>
        <v>PQ DESEMULS.GRANEL BOLLAND DBC4641</v>
      </c>
      <c r="C127" s="4" t="str">
        <f>+'Costo PQ'!F111</f>
        <v>L</v>
      </c>
      <c r="D127" s="96">
        <f t="shared" si="3"/>
        <v>0</v>
      </c>
      <c r="E127" s="51">
        <f>+'Costo PQ'!M111</f>
        <v>7.1627772864387804</v>
      </c>
      <c r="F127" s="97">
        <f t="shared" si="4"/>
        <v>0</v>
      </c>
      <c r="G127" s="4">
        <f>+'Costo PQ'!D111</f>
        <v>1000553127</v>
      </c>
      <c r="H127" s="4"/>
      <c r="K127" s="107">
        <f t="shared" si="5"/>
        <v>0</v>
      </c>
      <c r="M127" s="87" t="s">
        <v>948</v>
      </c>
      <c r="N127" s="87">
        <v>2005</v>
      </c>
      <c r="O127" s="87" t="s">
        <v>949</v>
      </c>
      <c r="P127" s="87" t="s">
        <v>950</v>
      </c>
      <c r="Q127" s="87"/>
    </row>
    <row r="128" spans="1:17" s="5" customFormat="1" ht="15" hidden="1" customHeight="1" x14ac:dyDescent="0.25">
      <c r="A128" s="4">
        <f>+'Costo PQ'!B112</f>
        <v>111</v>
      </c>
      <c r="B128" s="4" t="str">
        <f>+'Costo PQ'!C112</f>
        <v>PQ DESEMULS.L BOLLAND DBC4614</v>
      </c>
      <c r="C128" s="4" t="str">
        <f>+'Costo PQ'!F112</f>
        <v>L</v>
      </c>
      <c r="D128" s="96">
        <f t="shared" si="3"/>
        <v>0</v>
      </c>
      <c r="E128" s="51">
        <f>+'Costo PQ'!M112</f>
        <v>6.26223468756349</v>
      </c>
      <c r="F128" s="97">
        <f t="shared" si="4"/>
        <v>0</v>
      </c>
      <c r="G128" s="4">
        <f>+'Costo PQ'!D112</f>
        <v>1000550003</v>
      </c>
      <c r="H128" s="4"/>
      <c r="K128" s="107">
        <f t="shared" si="5"/>
        <v>0</v>
      </c>
      <c r="M128" s="87" t="s">
        <v>948</v>
      </c>
      <c r="N128" s="87">
        <v>2005</v>
      </c>
      <c r="O128" s="87" t="s">
        <v>949</v>
      </c>
      <c r="P128" s="87" t="s">
        <v>950</v>
      </c>
      <c r="Q128" s="87"/>
    </row>
    <row r="129" spans="1:18" s="5" customFormat="1" ht="15" hidden="1" customHeight="1" x14ac:dyDescent="0.25">
      <c r="A129" s="4">
        <f>+'Costo PQ'!B113</f>
        <v>112</v>
      </c>
      <c r="B129" s="4" t="str">
        <f>+'Costo PQ'!C113</f>
        <v>PQ DESEMULS.L BOLLAND DBC4655</v>
      </c>
      <c r="C129" s="4" t="str">
        <f>+'Costo PQ'!F113</f>
        <v>L</v>
      </c>
      <c r="D129" s="96">
        <f t="shared" si="3"/>
        <v>0</v>
      </c>
      <c r="E129" s="51">
        <f>+'Costo PQ'!M113</f>
        <v>6.3869252012539199</v>
      </c>
      <c r="F129" s="97">
        <f t="shared" si="4"/>
        <v>0</v>
      </c>
      <c r="G129" s="4">
        <f>+'Costo PQ'!D113</f>
        <v>1000550001</v>
      </c>
      <c r="H129" s="4"/>
      <c r="K129" s="107">
        <f t="shared" si="5"/>
        <v>0</v>
      </c>
      <c r="M129" s="87" t="s">
        <v>948</v>
      </c>
      <c r="N129" s="87">
        <v>2005</v>
      </c>
      <c r="O129" s="87" t="s">
        <v>949</v>
      </c>
      <c r="P129" s="87" t="s">
        <v>950</v>
      </c>
      <c r="Q129" s="87"/>
    </row>
    <row r="130" spans="1:18" s="5" customFormat="1" ht="15" hidden="1" customHeight="1" x14ac:dyDescent="0.25">
      <c r="A130" s="4">
        <f>+'Costo PQ'!B114</f>
        <v>113</v>
      </c>
      <c r="B130" s="4" t="str">
        <f>+'Costo PQ'!C114</f>
        <v>PQ DESEMULS._ BOLLAND DBC4886</v>
      </c>
      <c r="C130" s="4" t="str">
        <f>+'Costo PQ'!F114</f>
        <v>L</v>
      </c>
      <c r="D130" s="96">
        <f t="shared" si="3"/>
        <v>0</v>
      </c>
      <c r="E130" s="51">
        <f>+'Costo PQ'!M114</f>
        <v>5.0014750491380999</v>
      </c>
      <c r="F130" s="97">
        <f t="shared" si="4"/>
        <v>0</v>
      </c>
      <c r="G130" s="4">
        <f>+'Costo PQ'!D114</f>
        <v>1000561457</v>
      </c>
      <c r="H130" s="4"/>
      <c r="K130" s="107">
        <f t="shared" si="5"/>
        <v>0</v>
      </c>
      <c r="M130" s="87" t="s">
        <v>948</v>
      </c>
      <c r="N130" s="87">
        <v>2005</v>
      </c>
      <c r="O130" s="87" t="s">
        <v>949</v>
      </c>
      <c r="P130" s="87" t="s">
        <v>950</v>
      </c>
      <c r="Q130" s="87"/>
    </row>
    <row r="131" spans="1:18" s="5" customFormat="1" ht="15" hidden="1" customHeight="1" x14ac:dyDescent="0.25">
      <c r="A131" s="4">
        <f>+'Costo PQ'!B115</f>
        <v>114</v>
      </c>
      <c r="B131" s="4" t="str">
        <f>+'Costo PQ'!C115</f>
        <v>PQ BOLLAND RT102 RUPTOR EMULSION     (l)</v>
      </c>
      <c r="C131" s="4" t="str">
        <f>+'Costo PQ'!F115</f>
        <v>L</v>
      </c>
      <c r="D131" s="96">
        <f t="shared" si="3"/>
        <v>0</v>
      </c>
      <c r="E131" s="51">
        <f>+'Costo PQ'!M115</f>
        <v>6.4007797027750799</v>
      </c>
      <c r="F131" s="97">
        <f t="shared" si="4"/>
        <v>0</v>
      </c>
      <c r="G131" s="4">
        <f>+'Costo PQ'!D115</f>
        <v>1000224390</v>
      </c>
      <c r="H131" s="4"/>
      <c r="K131" s="107">
        <f t="shared" si="5"/>
        <v>0</v>
      </c>
      <c r="M131" s="87" t="s">
        <v>948</v>
      </c>
      <c r="N131" s="87">
        <v>2005</v>
      </c>
      <c r="O131" s="87" t="s">
        <v>949</v>
      </c>
      <c r="P131" s="87" t="s">
        <v>950</v>
      </c>
      <c r="Q131" s="87"/>
    </row>
    <row r="132" spans="1:18" s="5" customFormat="1" ht="15" hidden="1" customHeight="1" x14ac:dyDescent="0.25">
      <c r="A132" s="4">
        <f>+'Costo PQ'!B116</f>
        <v>115</v>
      </c>
      <c r="B132" s="4" t="str">
        <f>+'Costo PQ'!C116</f>
        <v>PQ DESEMULS._ BOLLAND RT729</v>
      </c>
      <c r="C132" s="4" t="str">
        <f>+'Costo PQ'!F116</f>
        <v>L</v>
      </c>
      <c r="D132" s="96">
        <f t="shared" si="3"/>
        <v>0</v>
      </c>
      <c r="E132" s="51">
        <f>+'Costo PQ'!M116</f>
        <v>7.4398673168619398</v>
      </c>
      <c r="F132" s="97">
        <f t="shared" si="4"/>
        <v>0</v>
      </c>
      <c r="G132" s="4">
        <f>+'Costo PQ'!D116</f>
        <v>1000561458</v>
      </c>
      <c r="H132" s="4"/>
      <c r="K132" s="107">
        <f t="shared" si="5"/>
        <v>0</v>
      </c>
      <c r="M132" s="87" t="s">
        <v>948</v>
      </c>
      <c r="N132" s="87">
        <v>2005</v>
      </c>
      <c r="O132" s="87" t="s">
        <v>949</v>
      </c>
      <c r="P132" s="87" t="s">
        <v>950</v>
      </c>
      <c r="Q132" s="87"/>
    </row>
    <row r="133" spans="1:18" s="5" customFormat="1" ht="15" hidden="1" customHeight="1" x14ac:dyDescent="0.25">
      <c r="A133" s="4">
        <f>+'Costo PQ'!B117</f>
        <v>116</v>
      </c>
      <c r="B133" s="4" t="str">
        <f>+'Costo PQ'!C117</f>
        <v>PQ FLOCULANTE BOLLAND FBS4500</v>
      </c>
      <c r="C133" s="4" t="str">
        <f>+'Costo PQ'!F117</f>
        <v>L</v>
      </c>
      <c r="D133" s="96">
        <f t="shared" si="3"/>
        <v>0</v>
      </c>
      <c r="E133" s="51">
        <f>+'Costo PQ'!M117</f>
        <v>9.1162620009220792</v>
      </c>
      <c r="F133" s="97">
        <f t="shared" si="4"/>
        <v>0</v>
      </c>
      <c r="G133" s="4">
        <f>+'Costo PQ'!D117</f>
        <v>1000510682</v>
      </c>
      <c r="H133" s="4"/>
      <c r="K133" s="107">
        <f t="shared" si="5"/>
        <v>0</v>
      </c>
      <c r="M133" s="87" t="s">
        <v>948</v>
      </c>
      <c r="N133" s="87">
        <v>2005</v>
      </c>
      <c r="O133" s="87" t="s">
        <v>949</v>
      </c>
      <c r="P133" s="87" t="s">
        <v>950</v>
      </c>
      <c r="Q133" s="87"/>
    </row>
    <row r="134" spans="1:18" s="5" customFormat="1" ht="15" hidden="1" customHeight="1" x14ac:dyDescent="0.25">
      <c r="A134" s="4">
        <f>+'Costo PQ'!B118</f>
        <v>117</v>
      </c>
      <c r="B134" s="4" t="str">
        <f>+'Costo PQ'!C118</f>
        <v>PQ BACTER._ BOLLAND BX237</v>
      </c>
      <c r="C134" s="4" t="str">
        <f>+'Costo PQ'!F118</f>
        <v>L</v>
      </c>
      <c r="D134" s="96">
        <f t="shared" si="3"/>
        <v>0</v>
      </c>
      <c r="E134" s="51">
        <f>+'Costo PQ'!M118</f>
        <v>3.0341358331336399</v>
      </c>
      <c r="F134" s="97">
        <f t="shared" si="4"/>
        <v>0</v>
      </c>
      <c r="G134" s="4">
        <f>+'Costo PQ'!D118</f>
        <v>1000558124</v>
      </c>
      <c r="H134" s="4"/>
      <c r="K134" s="107">
        <f t="shared" si="5"/>
        <v>0</v>
      </c>
      <c r="M134" s="87" t="s">
        <v>948</v>
      </c>
      <c r="N134" s="87">
        <v>2005</v>
      </c>
      <c r="O134" s="87" t="s">
        <v>949</v>
      </c>
      <c r="P134" s="87" t="s">
        <v>950</v>
      </c>
      <c r="Q134" s="87"/>
    </row>
    <row r="135" spans="1:18" s="5" customFormat="1" ht="15" hidden="1" customHeight="1" x14ac:dyDescent="0.25">
      <c r="A135" s="4">
        <f>+'Costo PQ'!B119</f>
        <v>118</v>
      </c>
      <c r="B135" s="4" t="str">
        <f>+'Costo PQ'!C119</f>
        <v>PQ INHIB.MULTIP.BOLLAND ICS408</v>
      </c>
      <c r="C135" s="4" t="str">
        <f>+'Costo PQ'!F119</f>
        <v>L</v>
      </c>
      <c r="D135" s="96">
        <f t="shared" si="3"/>
        <v>0</v>
      </c>
      <c r="E135" s="51">
        <f>+'Costo PQ'!M119</f>
        <v>4.2533319669955603</v>
      </c>
      <c r="F135" s="97">
        <f t="shared" si="4"/>
        <v>0</v>
      </c>
      <c r="G135" s="4">
        <f>+'Costo PQ'!D119</f>
        <v>1000544438</v>
      </c>
      <c r="H135" s="4"/>
      <c r="K135" s="107">
        <f t="shared" si="5"/>
        <v>0</v>
      </c>
      <c r="M135" s="87" t="s">
        <v>948</v>
      </c>
      <c r="N135" s="87">
        <v>2005</v>
      </c>
      <c r="O135" s="87" t="s">
        <v>949</v>
      </c>
      <c r="P135" s="87" t="s">
        <v>950</v>
      </c>
      <c r="Q135" s="87"/>
    </row>
    <row r="136" spans="1:18" s="5" customFormat="1" ht="15" customHeight="1" x14ac:dyDescent="0.25">
      <c r="A136" s="4">
        <f>+'Costo PQ'!B120</f>
        <v>119</v>
      </c>
      <c r="B136" s="4" t="str">
        <f>+'Costo PQ'!C120</f>
        <v>PQ INHIB.INCRUST._ BOLLAND IC5091</v>
      </c>
      <c r="C136" s="4" t="str">
        <f>+'Costo PQ'!F120</f>
        <v>L</v>
      </c>
      <c r="D136" s="96">
        <f t="shared" si="3"/>
        <v>181</v>
      </c>
      <c r="E136" s="51">
        <f>+'Costo PQ'!M120</f>
        <v>4.0178054411358701</v>
      </c>
      <c r="F136" s="97">
        <f t="shared" si="4"/>
        <v>727.22278484559251</v>
      </c>
      <c r="G136" s="4">
        <f>+'Costo PQ'!D120</f>
        <v>1000568102</v>
      </c>
      <c r="H136" s="4"/>
      <c r="I136" s="5" t="s">
        <v>695</v>
      </c>
      <c r="J136" s="98" t="s">
        <v>960</v>
      </c>
      <c r="K136" s="99">
        <f>D136</f>
        <v>181</v>
      </c>
      <c r="M136" s="87" t="s">
        <v>948</v>
      </c>
      <c r="N136" s="87">
        <v>2005</v>
      </c>
      <c r="O136" s="87" t="s">
        <v>949</v>
      </c>
      <c r="P136" s="87" t="s">
        <v>950</v>
      </c>
      <c r="Q136" s="87"/>
      <c r="R136" s="5">
        <f>VLOOKUP(I136,[1]SP!I136:L239,3,FALSE)+VLOOKUP(I136,[1]PUB!I136:L240,3,FALSE)+VLOOKUP(I136,[1]SCB!I136:L238,3,FALSE)+VLOOKUP(I136,[1]CHO!I136:L238,3,FALSE)+VLOOKUP(I136,[1]VAM!I136:L241,3,FALSE)</f>
        <v>297.18</v>
      </c>
    </row>
    <row r="137" spans="1:18" s="5" customFormat="1" ht="15" hidden="1" customHeight="1" x14ac:dyDescent="0.25">
      <c r="A137" s="4">
        <f>+'Costo PQ'!B121</f>
        <v>120</v>
      </c>
      <c r="B137" s="4" t="str">
        <f>+'Costo PQ'!C121</f>
        <v>PQ FLOCUL._ BOLLAND FBS5609</v>
      </c>
      <c r="C137" s="4" t="str">
        <f>+'Costo PQ'!F121</f>
        <v>L</v>
      </c>
      <c r="D137" s="96">
        <f t="shared" si="3"/>
        <v>0</v>
      </c>
      <c r="E137" s="51">
        <f>+'Costo PQ'!M121</f>
        <v>9.1716800070067102</v>
      </c>
      <c r="F137" s="97">
        <f t="shared" si="4"/>
        <v>0</v>
      </c>
      <c r="G137" s="4">
        <f>+'Costo PQ'!D121</f>
        <v>1000572931</v>
      </c>
      <c r="H137" s="4"/>
      <c r="K137" s="107">
        <f t="shared" si="5"/>
        <v>0</v>
      </c>
      <c r="M137" s="87" t="s">
        <v>948</v>
      </c>
      <c r="N137" s="87">
        <v>2005</v>
      </c>
      <c r="O137" s="87" t="s">
        <v>949</v>
      </c>
      <c r="P137" s="87" t="s">
        <v>950</v>
      </c>
      <c r="Q137" s="87"/>
    </row>
    <row r="138" spans="1:18" s="5" customFormat="1" ht="15" hidden="1" customHeight="1" x14ac:dyDescent="0.25">
      <c r="A138" s="4">
        <f>+'Costo PQ'!B122</f>
        <v>121</v>
      </c>
      <c r="B138" s="4" t="str">
        <f>+'Costo PQ'!C122</f>
        <v>PQ FLOCUL._ BOLLAND FBS7614</v>
      </c>
      <c r="C138" s="4" t="str">
        <f>+'Costo PQ'!F122</f>
        <v>L</v>
      </c>
      <c r="D138" s="96">
        <f t="shared" si="3"/>
        <v>0</v>
      </c>
      <c r="E138" s="51">
        <f>+'Costo PQ'!M122</f>
        <v>5.0430385537015798</v>
      </c>
      <c r="F138" s="97">
        <f t="shared" si="4"/>
        <v>0</v>
      </c>
      <c r="G138" s="4">
        <f>+'Costo PQ'!D122</f>
        <v>1000572932</v>
      </c>
      <c r="H138" s="4"/>
      <c r="K138" s="107">
        <f t="shared" si="5"/>
        <v>0</v>
      </c>
      <c r="M138" s="87" t="s">
        <v>948</v>
      </c>
      <c r="N138" s="87">
        <v>2005</v>
      </c>
      <c r="O138" s="87" t="s">
        <v>949</v>
      </c>
      <c r="P138" s="87" t="s">
        <v>950</v>
      </c>
      <c r="Q138" s="87"/>
    </row>
    <row r="139" spans="1:18" s="5" customFormat="1" ht="20.100000000000001" hidden="1" customHeight="1" x14ac:dyDescent="0.25">
      <c r="A139" s="4">
        <f>+'Costo PQ'!B123</f>
        <v>122</v>
      </c>
      <c r="B139" s="4" t="str">
        <f>+'Costo PQ'!C123</f>
        <v>PQ DESEMULS._ BOLLAND DBC3513</v>
      </c>
      <c r="C139" s="4" t="str">
        <f>+'Costo PQ'!F123</f>
        <v>L</v>
      </c>
      <c r="D139" s="96">
        <f t="shared" si="3"/>
        <v>0</v>
      </c>
      <c r="E139" s="51">
        <f>+'Costo PQ'!M123</f>
        <v>7.1489227849176196</v>
      </c>
      <c r="F139" s="97">
        <f t="shared" si="4"/>
        <v>0</v>
      </c>
      <c r="G139" s="4">
        <f>+'Costo PQ'!D123</f>
        <v>1000574896</v>
      </c>
      <c r="H139" s="109">
        <v>222052</v>
      </c>
      <c r="K139" s="110">
        <f t="shared" si="5"/>
        <v>0</v>
      </c>
      <c r="M139" s="87" t="s">
        <v>948</v>
      </c>
      <c r="N139" s="87">
        <v>2005</v>
      </c>
      <c r="O139" s="87" t="s">
        <v>949</v>
      </c>
      <c r="P139" s="87" t="s">
        <v>950</v>
      </c>
      <c r="Q139" s="87" t="s">
        <v>967</v>
      </c>
    </row>
    <row r="140" spans="1:18" s="5" customFormat="1" hidden="1" x14ac:dyDescent="0.25">
      <c r="A140" s="4">
        <f>+'Costo PQ'!B124</f>
        <v>123</v>
      </c>
      <c r="B140" s="4" t="str">
        <f>+'Costo PQ'!C124</f>
        <v>PQ DESEMULS._ BOLLAND DBC4352SP</v>
      </c>
      <c r="C140" s="4" t="str">
        <f>+'Costo PQ'!F124</f>
        <v>L</v>
      </c>
      <c r="D140" s="96">
        <f t="shared" si="3"/>
        <v>0</v>
      </c>
      <c r="E140" s="51">
        <f>+'Costo PQ'!M124</f>
        <v>7.75852085184858</v>
      </c>
      <c r="F140" s="97">
        <f t="shared" si="4"/>
        <v>0</v>
      </c>
      <c r="G140" s="4">
        <f>+'Costo PQ'!D124</f>
        <v>1000577384</v>
      </c>
      <c r="H140" s="4"/>
      <c r="K140" s="107">
        <f t="shared" si="5"/>
        <v>0</v>
      </c>
      <c r="M140" s="87" t="s">
        <v>948</v>
      </c>
      <c r="N140" s="87">
        <v>2005</v>
      </c>
      <c r="O140" s="87" t="s">
        <v>949</v>
      </c>
      <c r="P140" s="87" t="s">
        <v>950</v>
      </c>
      <c r="Q140" s="87"/>
    </row>
    <row r="141" spans="1:18" s="5" customFormat="1" hidden="1" x14ac:dyDescent="0.25">
      <c r="A141" s="4">
        <f>+'Costo PQ'!B125</f>
        <v>124</v>
      </c>
      <c r="B141" s="4" t="str">
        <f>+'Costo PQ'!C125</f>
        <v>PQ RUPT.EMULS._ BOLLAND RT903SP</v>
      </c>
      <c r="C141" s="4" t="str">
        <f>+'Costo PQ'!F125</f>
        <v>L</v>
      </c>
      <c r="D141" s="96">
        <f t="shared" si="3"/>
        <v>0</v>
      </c>
      <c r="E141" s="51">
        <f>+'Costo PQ'!M125</f>
        <v>7.8000843564120501</v>
      </c>
      <c r="F141" s="97">
        <f t="shared" si="4"/>
        <v>0</v>
      </c>
      <c r="G141" s="4">
        <f>+'Costo PQ'!D125</f>
        <v>1000577366</v>
      </c>
      <c r="H141" s="4"/>
      <c r="K141" s="107">
        <f t="shared" si="5"/>
        <v>0</v>
      </c>
      <c r="M141" s="87" t="s">
        <v>948</v>
      </c>
      <c r="N141" s="87">
        <v>2005</v>
      </c>
      <c r="O141" s="87" t="s">
        <v>949</v>
      </c>
      <c r="P141" s="87" t="s">
        <v>950</v>
      </c>
      <c r="Q141" s="87"/>
    </row>
    <row r="142" spans="1:18" s="5" customFormat="1" hidden="1" x14ac:dyDescent="0.25">
      <c r="A142" s="4">
        <f>+'Costo PQ'!B126</f>
        <v>125</v>
      </c>
      <c r="B142" s="4" t="str">
        <f>+'Costo PQ'!C126</f>
        <v>PQ DESINCRUSTANTE BOLLAND NOVOC DS3500</v>
      </c>
      <c r="C142" s="4" t="str">
        <f>+'Costo PQ'!F126</f>
        <v>L</v>
      </c>
      <c r="D142" s="96">
        <f t="shared" si="3"/>
        <v>0</v>
      </c>
      <c r="E142" s="51">
        <f>+'Costo PQ'!M126</f>
        <v>2.7431913011893201</v>
      </c>
      <c r="F142" s="97">
        <f t="shared" si="4"/>
        <v>0</v>
      </c>
      <c r="G142" s="4">
        <f>+'Costo PQ'!D126</f>
        <v>1000541237</v>
      </c>
      <c r="H142" s="4"/>
      <c r="I142" s="5" t="s">
        <v>968</v>
      </c>
      <c r="J142" s="5">
        <v>50004826</v>
      </c>
      <c r="K142" s="103">
        <f>D142</f>
        <v>0</v>
      </c>
      <c r="M142" s="87" t="s">
        <v>948</v>
      </c>
      <c r="N142" s="87">
        <v>2005</v>
      </c>
      <c r="O142" s="87" t="s">
        <v>949</v>
      </c>
      <c r="P142" s="87" t="s">
        <v>950</v>
      </c>
      <c r="Q142" s="87"/>
    </row>
    <row r="143" spans="1:18" s="5" customFormat="1" hidden="1" x14ac:dyDescent="0.25">
      <c r="A143" s="4">
        <f>+'Costo PQ'!B127</f>
        <v>126</v>
      </c>
      <c r="B143" s="4" t="str">
        <f>+'Costo PQ'!C127</f>
        <v>PQ DESEMULS._ BOLLAND RT566</v>
      </c>
      <c r="C143" s="4" t="str">
        <f>+'Costo PQ'!F127</f>
        <v>L</v>
      </c>
      <c r="D143" s="96">
        <f t="shared" si="3"/>
        <v>0</v>
      </c>
      <c r="E143" s="51">
        <f>+'Costo PQ'!M127</f>
        <v>8.5205184355122796</v>
      </c>
      <c r="F143" s="97">
        <f t="shared" si="4"/>
        <v>0</v>
      </c>
      <c r="G143" s="4">
        <f>+'Costo PQ'!D127</f>
        <v>1000579471</v>
      </c>
      <c r="H143" s="4"/>
      <c r="K143" s="107">
        <f t="shared" si="5"/>
        <v>0</v>
      </c>
      <c r="M143" s="87" t="s">
        <v>948</v>
      </c>
      <c r="N143" s="87">
        <v>2005</v>
      </c>
      <c r="O143" s="87" t="s">
        <v>949</v>
      </c>
      <c r="P143" s="87" t="s">
        <v>950</v>
      </c>
      <c r="Q143" s="87"/>
    </row>
    <row r="144" spans="1:18" s="5" customFormat="1" hidden="1" x14ac:dyDescent="0.25">
      <c r="A144" s="4">
        <f>+'Costo PQ'!B128</f>
        <v>127</v>
      </c>
      <c r="B144" s="4" t="str">
        <f>+'Costo PQ'!C128</f>
        <v>PQ DESEMULS._ BOLLAND RT760</v>
      </c>
      <c r="C144" s="4" t="str">
        <f>+'Costo PQ'!F128</f>
        <v>L</v>
      </c>
      <c r="D144" s="96">
        <f t="shared" si="3"/>
        <v>0</v>
      </c>
      <c r="E144" s="51">
        <f>+'Costo PQ'!M128</f>
        <v>8.6036454446392305</v>
      </c>
      <c r="F144" s="97">
        <f t="shared" si="4"/>
        <v>0</v>
      </c>
      <c r="G144" s="4">
        <f>+'Costo PQ'!D128</f>
        <v>1000579481</v>
      </c>
      <c r="H144" s="4"/>
      <c r="K144" s="107">
        <f t="shared" si="5"/>
        <v>0</v>
      </c>
      <c r="M144" s="87" t="s">
        <v>948</v>
      </c>
      <c r="N144" s="87">
        <v>2005</v>
      </c>
      <c r="O144" s="87" t="s">
        <v>949</v>
      </c>
      <c r="P144" s="87" t="s">
        <v>950</v>
      </c>
      <c r="Q144" s="87"/>
    </row>
    <row r="145" spans="1:18" s="5" customFormat="1" hidden="1" x14ac:dyDescent="0.25">
      <c r="A145" s="4">
        <f>+'Costo PQ'!B129</f>
        <v>128</v>
      </c>
      <c r="B145" s="4" t="str">
        <f>+'Costo PQ'!C129</f>
        <v>PQ SECUESTR.H2S _ BOLLAND BSH300</v>
      </c>
      <c r="C145" s="4" t="str">
        <f>+'Costo PQ'!F129</f>
        <v>L</v>
      </c>
      <c r="D145" s="96">
        <f t="shared" si="3"/>
        <v>0</v>
      </c>
      <c r="E145" s="51">
        <f>+'Costo PQ'!M129</f>
        <v>2.7293367996681601</v>
      </c>
      <c r="F145" s="97">
        <f t="shared" si="4"/>
        <v>0</v>
      </c>
      <c r="G145" s="4">
        <f>+'Costo PQ'!D129</f>
        <v>1000581772</v>
      </c>
      <c r="H145" s="4"/>
      <c r="K145" s="107">
        <f t="shared" si="5"/>
        <v>0</v>
      </c>
      <c r="M145" s="87" t="s">
        <v>948</v>
      </c>
      <c r="N145" s="87">
        <v>2005</v>
      </c>
      <c r="O145" s="87" t="s">
        <v>949</v>
      </c>
      <c r="P145" s="87" t="s">
        <v>950</v>
      </c>
      <c r="Q145" s="87"/>
    </row>
    <row r="146" spans="1:18" s="5" customFormat="1" hidden="1" x14ac:dyDescent="0.25">
      <c r="A146" s="4">
        <f>+'Costo PQ'!B130</f>
        <v>129</v>
      </c>
      <c r="B146" s="4" t="str">
        <f>+'Costo PQ'!C130</f>
        <v>PQ BACTER.BOLLAND BXC3209</v>
      </c>
      <c r="C146" s="4" t="str">
        <f>+'Costo PQ'!F130</f>
        <v>L</v>
      </c>
      <c r="D146" s="96">
        <f t="shared" si="3"/>
        <v>0</v>
      </c>
      <c r="E146" s="51">
        <f>+'Costo PQ'!M130</f>
        <v>2.8401728118374301</v>
      </c>
      <c r="F146" s="97">
        <f t="shared" si="4"/>
        <v>0</v>
      </c>
      <c r="G146" s="4">
        <f>+'Costo PQ'!D130</f>
        <v>1000544348</v>
      </c>
      <c r="H146" s="4"/>
      <c r="K146" s="107">
        <f t="shared" si="5"/>
        <v>0</v>
      </c>
      <c r="M146" s="87" t="s">
        <v>948</v>
      </c>
      <c r="N146" s="87">
        <v>2005</v>
      </c>
      <c r="O146" s="87" t="s">
        <v>949</v>
      </c>
      <c r="P146" s="87" t="s">
        <v>950</v>
      </c>
      <c r="Q146" s="87"/>
    </row>
    <row r="147" spans="1:18" s="5" customFormat="1" hidden="1" x14ac:dyDescent="0.25">
      <c r="A147" s="4">
        <f>+'Costo PQ'!B131</f>
        <v>130</v>
      </c>
      <c r="B147" s="4" t="str">
        <f>+'Costo PQ'!C131</f>
        <v>PQ INHIB.CORR._ BOLLAND CY802</v>
      </c>
      <c r="C147" s="4" t="str">
        <f>+'Costo PQ'!F131</f>
        <v>L</v>
      </c>
      <c r="D147" s="96">
        <f t="shared" ref="D147:D168" si="6">ROUND(IFERROR(VLOOKUP(I147,$B$177:$C$193,2,FALSE),0)+(IFERROR(VLOOKUP(I147,$B$203:$C$208,2,FALSE),0)),0)</f>
        <v>0</v>
      </c>
      <c r="E147" s="51">
        <f>+'Costo PQ'!M131</f>
        <v>3.6021703955011302</v>
      </c>
      <c r="F147" s="97">
        <f t="shared" ref="F147:F167" si="7">D147*E147</f>
        <v>0</v>
      </c>
      <c r="G147" s="4">
        <f>+'Costo PQ'!D131</f>
        <v>1000581775</v>
      </c>
      <c r="H147" s="4"/>
      <c r="K147" s="107">
        <f t="shared" ref="K147:K167" si="8">D147</f>
        <v>0</v>
      </c>
      <c r="M147" s="87" t="s">
        <v>948</v>
      </c>
      <c r="N147" s="87">
        <v>2005</v>
      </c>
      <c r="O147" s="87" t="s">
        <v>949</v>
      </c>
      <c r="P147" s="87" t="s">
        <v>950</v>
      </c>
      <c r="Q147" s="87"/>
    </row>
    <row r="148" spans="1:18" s="5" customFormat="1" hidden="1" x14ac:dyDescent="0.25">
      <c r="A148" s="4">
        <f>+'Costo PQ'!B132</f>
        <v>131</v>
      </c>
      <c r="B148" s="4" t="str">
        <f>+'Costo PQ'!C132</f>
        <v>PQ INHIB.INCRUST._ BOLLAND IC5098</v>
      </c>
      <c r="C148" s="4" t="str">
        <f>+'Costo PQ'!F132</f>
        <v>L</v>
      </c>
      <c r="D148" s="96">
        <f t="shared" si="6"/>
        <v>0</v>
      </c>
      <c r="E148" s="51">
        <f>+'Costo PQ'!M132</f>
        <v>4.2117684624320804</v>
      </c>
      <c r="F148" s="97">
        <f t="shared" si="7"/>
        <v>0</v>
      </c>
      <c r="G148" s="4">
        <f>+'Costo PQ'!D132</f>
        <v>1000581773</v>
      </c>
      <c r="H148" s="4"/>
      <c r="K148" s="107">
        <f t="shared" si="8"/>
        <v>0</v>
      </c>
      <c r="M148" s="87" t="s">
        <v>948</v>
      </c>
      <c r="N148" s="87">
        <v>2005</v>
      </c>
      <c r="O148" s="87" t="s">
        <v>949</v>
      </c>
      <c r="P148" s="87" t="s">
        <v>950</v>
      </c>
      <c r="Q148" s="87"/>
    </row>
    <row r="149" spans="1:18" s="5" customFormat="1" hidden="1" x14ac:dyDescent="0.25">
      <c r="A149" s="4">
        <f>+'Costo PQ'!B133</f>
        <v>132</v>
      </c>
      <c r="B149" s="4" t="str">
        <f>+'Costo PQ'!C133</f>
        <v>PQ INHIB.INCRUST._ BOLLAND IC7001</v>
      </c>
      <c r="C149" s="4" t="str">
        <f>+'Costo PQ'!F133</f>
        <v>L</v>
      </c>
      <c r="D149" s="96">
        <f t="shared" si="6"/>
        <v>0</v>
      </c>
      <c r="E149" s="51">
        <f>+'Costo PQ'!M133</f>
        <v>7.0796502773118304</v>
      </c>
      <c r="F149" s="97">
        <f t="shared" si="7"/>
        <v>0</v>
      </c>
      <c r="G149" s="4">
        <f>+'Costo PQ'!D133</f>
        <v>1000582063</v>
      </c>
      <c r="H149" s="4"/>
      <c r="I149" s="5" t="s">
        <v>678</v>
      </c>
      <c r="J149" s="5" t="s">
        <v>678</v>
      </c>
      <c r="K149" s="103">
        <f>D149/200</f>
        <v>0</v>
      </c>
      <c r="M149" s="87" t="s">
        <v>948</v>
      </c>
      <c r="N149" s="87">
        <v>2005</v>
      </c>
      <c r="O149" s="87" t="s">
        <v>949</v>
      </c>
      <c r="P149" s="87" t="s">
        <v>950</v>
      </c>
      <c r="Q149" s="87"/>
      <c r="R149" s="5">
        <f>VLOOKUP(I149,[1]SP!I149:L252,3,FALSE)+VLOOKUP(I149,[1]PUB!I149:L253,3,FALSE)+VLOOKUP(I149,[1]SCB!I149:L251,3,FALSE)+VLOOKUP(I149,[1]CHO!I149:L251,3,FALSE)+VLOOKUP(I149,[1]VAM!I149:L254,3,FALSE)</f>
        <v>0.64654999999999996</v>
      </c>
    </row>
    <row r="150" spans="1:18" s="5" customFormat="1" hidden="1" x14ac:dyDescent="0.25">
      <c r="A150" s="4">
        <f>+'Costo PQ'!B134</f>
        <v>133</v>
      </c>
      <c r="B150" s="4" t="str">
        <f>+'Costo PQ'!C134</f>
        <v>PQ INHIB.PARAF._ BOLLAND IPB279</v>
      </c>
      <c r="C150" s="4" t="str">
        <f>+'Costo PQ'!F134</f>
        <v>L</v>
      </c>
      <c r="D150" s="96">
        <f t="shared" si="6"/>
        <v>0</v>
      </c>
      <c r="E150" s="51">
        <f>+'Costo PQ'!M134</f>
        <v>5.9020176480133797</v>
      </c>
      <c r="F150" s="51">
        <f t="shared" si="7"/>
        <v>0</v>
      </c>
      <c r="G150" s="4">
        <f>+'Costo PQ'!D134</f>
        <v>1000582064</v>
      </c>
      <c r="H150" s="4"/>
      <c r="I150" s="5" t="s">
        <v>808</v>
      </c>
      <c r="J150" s="5" t="s">
        <v>961</v>
      </c>
      <c r="K150" s="104">
        <f t="shared" si="8"/>
        <v>0</v>
      </c>
      <c r="M150" s="87" t="s">
        <v>948</v>
      </c>
      <c r="N150" s="87">
        <v>2005</v>
      </c>
      <c r="O150" s="87" t="s">
        <v>949</v>
      </c>
      <c r="P150" s="87" t="s">
        <v>950</v>
      </c>
      <c r="Q150" s="87"/>
    </row>
    <row r="151" spans="1:18" s="5" customFormat="1" hidden="1" x14ac:dyDescent="0.25">
      <c r="A151" s="4">
        <f>+'Costo PQ'!B135</f>
        <v>134</v>
      </c>
      <c r="B151" s="4" t="str">
        <f>+'Costo PQ'!C135</f>
        <v>PQ INHIB.ASFALT.PARAF._ BOLLAND IPB651</v>
      </c>
      <c r="C151" s="4" t="str">
        <f>+'Costo PQ'!F135</f>
        <v>L</v>
      </c>
      <c r="D151" s="96">
        <f t="shared" si="6"/>
        <v>0</v>
      </c>
      <c r="E151" s="51">
        <f>+'Costo PQ'!M135</f>
        <v>7.6199758366369901</v>
      </c>
      <c r="F151" s="51">
        <f t="shared" si="7"/>
        <v>0</v>
      </c>
      <c r="G151" s="4">
        <f>+'Costo PQ'!D135</f>
        <v>1000582014</v>
      </c>
      <c r="H151" s="4"/>
      <c r="K151" s="107">
        <f t="shared" si="8"/>
        <v>0</v>
      </c>
      <c r="M151" s="87" t="s">
        <v>948</v>
      </c>
      <c r="N151" s="87">
        <v>2005</v>
      </c>
      <c r="O151" s="87" t="s">
        <v>949</v>
      </c>
      <c r="P151" s="87" t="s">
        <v>950</v>
      </c>
      <c r="Q151" s="87"/>
    </row>
    <row r="152" spans="1:18" s="5" customFormat="1" hidden="1" x14ac:dyDescent="0.25">
      <c r="A152" s="4">
        <f>+'Costo PQ'!B136</f>
        <v>135</v>
      </c>
      <c r="B152" s="4" t="str">
        <f>+'Costo PQ'!C136</f>
        <v>PQ BOLLAND RFB790 REDUCTOR FRICCION  (l)</v>
      </c>
      <c r="C152" s="4" t="str">
        <f>+'Costo PQ'!F136</f>
        <v>L</v>
      </c>
      <c r="D152" s="96">
        <f t="shared" si="6"/>
        <v>0</v>
      </c>
      <c r="E152" s="51">
        <f>+'Costo PQ'!M136</f>
        <v>4.6551125111091496</v>
      </c>
      <c r="F152" s="51">
        <f t="shared" si="7"/>
        <v>0</v>
      </c>
      <c r="G152" s="4">
        <f>+'Costo PQ'!D136</f>
        <v>50600814</v>
      </c>
      <c r="H152" s="4"/>
      <c r="K152" s="107">
        <f t="shared" si="8"/>
        <v>0</v>
      </c>
      <c r="M152" s="87" t="s">
        <v>948</v>
      </c>
      <c r="N152" s="87">
        <v>2005</v>
      </c>
      <c r="O152" s="87" t="s">
        <v>949</v>
      </c>
      <c r="P152" s="87" t="s">
        <v>950</v>
      </c>
      <c r="Q152" s="87"/>
    </row>
    <row r="153" spans="1:18" s="5" customFormat="1" hidden="1" x14ac:dyDescent="0.25">
      <c r="A153" s="4">
        <f>+'Costo PQ'!B137</f>
        <v>136</v>
      </c>
      <c r="B153" s="4" t="str">
        <f>+'Costo PQ'!C137</f>
        <v>PQ INHIB.PARAF._ BOLLAND IPB935</v>
      </c>
      <c r="C153" s="4" t="str">
        <f>+'Costo PQ'!F137</f>
        <v>L</v>
      </c>
      <c r="D153" s="96">
        <f t="shared" si="6"/>
        <v>0</v>
      </c>
      <c r="E153" s="51">
        <f>+'Costo PQ'!M137</f>
        <v>7.8832113655390001</v>
      </c>
      <c r="F153" s="51">
        <f t="shared" si="7"/>
        <v>0</v>
      </c>
      <c r="G153" s="4">
        <f>+'Costo PQ'!D137</f>
        <v>1000582003</v>
      </c>
      <c r="H153" s="4"/>
      <c r="K153" s="107">
        <f t="shared" si="8"/>
        <v>0</v>
      </c>
      <c r="M153" s="87" t="s">
        <v>948</v>
      </c>
      <c r="N153" s="87">
        <v>2005</v>
      </c>
      <c r="O153" s="87" t="s">
        <v>949</v>
      </c>
      <c r="P153" s="87" t="s">
        <v>950</v>
      </c>
      <c r="Q153" s="87"/>
    </row>
    <row r="154" spans="1:18" s="5" customFormat="1" hidden="1" x14ac:dyDescent="0.25">
      <c r="A154" s="4">
        <f>+'Costo PQ'!B138</f>
        <v>137</v>
      </c>
      <c r="B154" s="4" t="str">
        <f>+'Costo PQ'!C138</f>
        <v>PQ INHIB.INCRUST._ BOLLAND NX DURACAPS *</v>
      </c>
      <c r="C154" s="4" t="str">
        <f>+'Costo PQ'!F138</f>
        <v>L</v>
      </c>
      <c r="D154" s="96">
        <f t="shared" si="6"/>
        <v>0</v>
      </c>
      <c r="E154" s="51">
        <f>+'Costo PQ'!M138</f>
        <v>14.1315915515813</v>
      </c>
      <c r="F154" s="97">
        <f t="shared" si="7"/>
        <v>0</v>
      </c>
      <c r="G154" s="4">
        <f>+'Costo PQ'!D138</f>
        <v>1000583228</v>
      </c>
      <c r="H154" s="111">
        <v>222052</v>
      </c>
      <c r="K154" s="110">
        <f t="shared" si="8"/>
        <v>0</v>
      </c>
      <c r="M154" s="87" t="s">
        <v>948</v>
      </c>
      <c r="N154" s="87">
        <v>2005</v>
      </c>
      <c r="O154" s="87" t="s">
        <v>949</v>
      </c>
      <c r="P154" s="87" t="s">
        <v>950</v>
      </c>
      <c r="Q154" s="87"/>
    </row>
    <row r="155" spans="1:18" s="5" customFormat="1" hidden="1" x14ac:dyDescent="0.25">
      <c r="A155" s="4">
        <f>+'Costo PQ'!B139</f>
        <v>138</v>
      </c>
      <c r="B155" s="4" t="str">
        <f>+'Costo PQ'!C139</f>
        <v>PQ INHIB.CORR.ENCAPS._ BOLLAND NX DURAC*</v>
      </c>
      <c r="C155" s="4" t="str">
        <f>+'Costo PQ'!F139</f>
        <v>L</v>
      </c>
      <c r="D155" s="96">
        <f t="shared" si="6"/>
        <v>0</v>
      </c>
      <c r="E155" s="51">
        <f>+'Costo PQ'!M139</f>
        <v>14.408681582004499</v>
      </c>
      <c r="F155" s="51">
        <f t="shared" si="7"/>
        <v>0</v>
      </c>
      <c r="G155" s="4">
        <f>+'Costo PQ'!D139</f>
        <v>1000583227</v>
      </c>
      <c r="H155" s="4"/>
      <c r="K155" s="107">
        <f t="shared" si="8"/>
        <v>0</v>
      </c>
      <c r="M155" s="87" t="s">
        <v>948</v>
      </c>
      <c r="N155" s="87">
        <v>2005</v>
      </c>
      <c r="O155" s="87" t="s">
        <v>949</v>
      </c>
      <c r="P155" s="87" t="s">
        <v>950</v>
      </c>
      <c r="Q155" s="87"/>
    </row>
    <row r="156" spans="1:18" s="5" customFormat="1" hidden="1" x14ac:dyDescent="0.25">
      <c r="A156" s="4">
        <f>+'Costo PQ'!B140</f>
        <v>139</v>
      </c>
      <c r="B156" s="4" t="str">
        <f>+'Costo PQ'!C140</f>
        <v>PQ DESEMULS._ BOLLAND DBC5039</v>
      </c>
      <c r="C156" s="4" t="str">
        <f>+'Costo PQ'!F140</f>
        <v>L</v>
      </c>
      <c r="D156" s="96">
        <f t="shared" si="6"/>
        <v>0</v>
      </c>
      <c r="E156" s="51">
        <f>+'Costo PQ'!M140</f>
        <v>7.3013223016503597</v>
      </c>
      <c r="F156" s="51">
        <f t="shared" si="7"/>
        <v>0</v>
      </c>
      <c r="G156" s="4">
        <f>+'Costo PQ'!D140</f>
        <v>1000583503</v>
      </c>
      <c r="H156" s="4"/>
      <c r="K156" s="107">
        <f t="shared" si="8"/>
        <v>0</v>
      </c>
      <c r="M156" s="87" t="s">
        <v>948</v>
      </c>
      <c r="N156" s="87">
        <v>2005</v>
      </c>
      <c r="O156" s="87" t="s">
        <v>949</v>
      </c>
      <c r="P156" s="87" t="s">
        <v>950</v>
      </c>
      <c r="Q156" s="87"/>
    </row>
    <row r="157" spans="1:18" s="5" customFormat="1" hidden="1" x14ac:dyDescent="0.25">
      <c r="A157" s="4">
        <f>+'Costo PQ'!B141</f>
        <v>140</v>
      </c>
      <c r="B157" s="4" t="str">
        <f>+'Costo PQ'!C141</f>
        <v>PQ DESEMULS._ BOLLAND DBC4077</v>
      </c>
      <c r="C157" s="4" t="str">
        <f>+'Costo PQ'!F141</f>
        <v>L</v>
      </c>
      <c r="D157" s="96">
        <f t="shared" si="6"/>
        <v>0</v>
      </c>
      <c r="E157" s="51">
        <f>+'Costo PQ'!M141</f>
        <v>7.1627772864387804</v>
      </c>
      <c r="F157" s="51">
        <f t="shared" si="7"/>
        <v>0</v>
      </c>
      <c r="G157" s="4">
        <f>+'Costo PQ'!D141</f>
        <v>1000585030</v>
      </c>
      <c r="H157" s="4"/>
      <c r="K157" s="107">
        <f t="shared" si="8"/>
        <v>0</v>
      </c>
      <c r="M157" s="87" t="s">
        <v>948</v>
      </c>
      <c r="N157" s="87">
        <v>2005</v>
      </c>
      <c r="O157" s="87" t="s">
        <v>949</v>
      </c>
      <c r="P157" s="87" t="s">
        <v>950</v>
      </c>
      <c r="Q157" s="87"/>
    </row>
    <row r="158" spans="1:18" s="5" customFormat="1" hidden="1" x14ac:dyDescent="0.25">
      <c r="A158" s="4">
        <f>+'Costo PQ'!B142</f>
        <v>141</v>
      </c>
      <c r="B158" s="4" t="str">
        <f>+'Costo PQ'!C142</f>
        <v>PQ ESPUMIG.SOL.BARRA BOLLAND ESB310</v>
      </c>
      <c r="C158" s="4" t="str">
        <f>+'Costo PQ'!F142</f>
        <v>L</v>
      </c>
      <c r="D158" s="96">
        <f t="shared" si="6"/>
        <v>0</v>
      </c>
      <c r="E158" s="51">
        <f>+'Costo PQ'!M142</f>
        <v>18.481905029225</v>
      </c>
      <c r="F158" s="51">
        <f t="shared" si="7"/>
        <v>0</v>
      </c>
      <c r="G158" s="4">
        <f>+'Costo PQ'!D142</f>
        <v>1000585564</v>
      </c>
      <c r="H158" s="4"/>
      <c r="K158" s="107">
        <f t="shared" si="8"/>
        <v>0</v>
      </c>
      <c r="M158" s="87" t="s">
        <v>948</v>
      </c>
      <c r="N158" s="87">
        <v>2005</v>
      </c>
      <c r="O158" s="87" t="s">
        <v>949</v>
      </c>
      <c r="P158" s="87" t="s">
        <v>950</v>
      </c>
      <c r="Q158" s="87"/>
    </row>
    <row r="159" spans="1:18" s="5" customFormat="1" hidden="1" x14ac:dyDescent="0.25">
      <c r="A159" s="4">
        <f>+'Costo PQ'!B143</f>
        <v>142</v>
      </c>
      <c r="B159" s="4" t="str">
        <f>+'Costo PQ'!C143</f>
        <v>PQ DESEMULS._ BOLLAND RT518</v>
      </c>
      <c r="C159" s="4" t="str">
        <f>+'Costo PQ'!F143</f>
        <v>L</v>
      </c>
      <c r="D159" s="96">
        <f t="shared" si="6"/>
        <v>0</v>
      </c>
      <c r="E159" s="51">
        <f>+'Costo PQ'!M143</f>
        <v>8.2572829066102695</v>
      </c>
      <c r="F159" s="51">
        <f t="shared" si="7"/>
        <v>0</v>
      </c>
      <c r="G159" s="4">
        <f>+'Costo PQ'!D143</f>
        <v>1000583228</v>
      </c>
      <c r="H159" s="4"/>
      <c r="K159" s="107">
        <f t="shared" si="8"/>
        <v>0</v>
      </c>
      <c r="M159" s="87" t="s">
        <v>948</v>
      </c>
      <c r="N159" s="87">
        <v>2005</v>
      </c>
      <c r="O159" s="87" t="s">
        <v>949</v>
      </c>
      <c r="P159" s="87" t="s">
        <v>950</v>
      </c>
      <c r="Q159" s="87"/>
    </row>
    <row r="160" spans="1:18" s="5" customFormat="1" hidden="1" x14ac:dyDescent="0.25">
      <c r="A160" s="4">
        <f>+'Costo PQ'!B144</f>
        <v>143</v>
      </c>
      <c r="B160" s="4" t="str">
        <f>+'Costo PQ'!C144</f>
        <v>PQ FLOCUL._ BOLLAND FBS2021</v>
      </c>
      <c r="C160" s="4" t="str">
        <f>+'Costo PQ'!F144</f>
        <v>L</v>
      </c>
      <c r="D160" s="96">
        <f t="shared" si="6"/>
        <v>0</v>
      </c>
      <c r="E160" s="51">
        <f>+'Costo PQ'!M144</f>
        <v>3.5328978878953299</v>
      </c>
      <c r="F160" s="51">
        <f t="shared" si="7"/>
        <v>0</v>
      </c>
      <c r="G160" s="4">
        <f>+'Costo PQ'!D144</f>
        <v>1000583227</v>
      </c>
      <c r="H160" s="4"/>
      <c r="K160" s="107">
        <f t="shared" si="8"/>
        <v>0</v>
      </c>
      <c r="M160" s="87" t="s">
        <v>948</v>
      </c>
      <c r="N160" s="87">
        <v>2005</v>
      </c>
      <c r="O160" s="87" t="s">
        <v>949</v>
      </c>
      <c r="P160" s="87" t="s">
        <v>950</v>
      </c>
      <c r="Q160" s="87"/>
    </row>
    <row r="161" spans="1:17" s="5" customFormat="1" hidden="1" x14ac:dyDescent="0.25">
      <c r="A161" s="4">
        <f>+'Costo PQ'!B145</f>
        <v>144</v>
      </c>
      <c r="B161" s="4" t="str">
        <f>+'Costo PQ'!C145</f>
        <v>PQ DESEMULS._ BOLLAND DBC5039</v>
      </c>
      <c r="C161" s="4" t="str">
        <f>+'Costo PQ'!F145</f>
        <v>L</v>
      </c>
      <c r="D161" s="96">
        <f t="shared" si="6"/>
        <v>0</v>
      </c>
      <c r="E161" s="51" t="e">
        <f>+'Costo PQ'!M145</f>
        <v>#N/A</v>
      </c>
      <c r="F161" s="51" t="e">
        <f t="shared" si="7"/>
        <v>#N/A</v>
      </c>
      <c r="G161" s="4">
        <f>+'Costo PQ'!D145</f>
        <v>1000583503</v>
      </c>
      <c r="H161" s="4"/>
      <c r="K161" s="107">
        <f t="shared" si="8"/>
        <v>0</v>
      </c>
      <c r="M161" s="87" t="s">
        <v>948</v>
      </c>
      <c r="N161" s="87">
        <v>2005</v>
      </c>
      <c r="O161" s="87" t="s">
        <v>949</v>
      </c>
      <c r="P161" s="87" t="s">
        <v>950</v>
      </c>
      <c r="Q161" s="87"/>
    </row>
    <row r="162" spans="1:17" s="5" customFormat="1" hidden="1" x14ac:dyDescent="0.25">
      <c r="A162" s="4">
        <f>+'Costo PQ'!B146</f>
        <v>0</v>
      </c>
      <c r="B162" s="4">
        <f>+'Costo PQ'!C146</f>
        <v>0</v>
      </c>
      <c r="C162" s="4">
        <f>+'Costo PQ'!F146</f>
        <v>0</v>
      </c>
      <c r="D162" s="96">
        <f t="shared" si="6"/>
        <v>0</v>
      </c>
      <c r="E162" s="51">
        <f>+'Costo PQ'!M146</f>
        <v>0</v>
      </c>
      <c r="F162" s="51">
        <f t="shared" si="7"/>
        <v>0</v>
      </c>
      <c r="G162" s="4">
        <f>'[1]Costo producto'!D146</f>
        <v>0</v>
      </c>
      <c r="H162" s="4"/>
      <c r="K162" s="107">
        <f t="shared" si="8"/>
        <v>0</v>
      </c>
      <c r="M162" s="87" t="s">
        <v>948</v>
      </c>
      <c r="N162" s="87">
        <v>2005</v>
      </c>
      <c r="O162" s="87" t="s">
        <v>949</v>
      </c>
      <c r="P162" s="87" t="s">
        <v>950</v>
      </c>
      <c r="Q162" s="87"/>
    </row>
    <row r="163" spans="1:17" s="5" customFormat="1" hidden="1" x14ac:dyDescent="0.25">
      <c r="A163" s="4">
        <f>+'Costo PQ'!B147</f>
        <v>0</v>
      </c>
      <c r="B163" s="4">
        <f>+'Costo PQ'!C147</f>
        <v>0</v>
      </c>
      <c r="C163" s="4">
        <f>+'Costo PQ'!F147</f>
        <v>0</v>
      </c>
      <c r="D163" s="96">
        <f t="shared" si="6"/>
        <v>0</v>
      </c>
      <c r="E163" s="51">
        <f>+'Costo PQ'!M147</f>
        <v>0</v>
      </c>
      <c r="F163" s="51">
        <f t="shared" si="7"/>
        <v>0</v>
      </c>
      <c r="G163" s="4">
        <f>'[1]Costo producto'!D147</f>
        <v>0</v>
      </c>
      <c r="H163" s="4"/>
      <c r="K163" s="107">
        <f t="shared" si="8"/>
        <v>0</v>
      </c>
      <c r="M163" s="87" t="s">
        <v>948</v>
      </c>
      <c r="N163" s="87">
        <v>2005</v>
      </c>
      <c r="O163" s="87" t="s">
        <v>949</v>
      </c>
      <c r="P163" s="87" t="s">
        <v>950</v>
      </c>
      <c r="Q163" s="87"/>
    </row>
    <row r="164" spans="1:17" s="5" customFormat="1" hidden="1" x14ac:dyDescent="0.25">
      <c r="A164" s="4">
        <f>+'Costo PQ'!B148</f>
        <v>0</v>
      </c>
      <c r="B164" s="4">
        <f>+'Costo PQ'!C148</f>
        <v>0</v>
      </c>
      <c r="C164" s="4">
        <f>+'Costo PQ'!F148</f>
        <v>0</v>
      </c>
      <c r="D164" s="96">
        <f t="shared" si="6"/>
        <v>0</v>
      </c>
      <c r="E164" s="51">
        <f>+'Costo PQ'!M148</f>
        <v>0</v>
      </c>
      <c r="F164" s="51">
        <f t="shared" si="7"/>
        <v>0</v>
      </c>
      <c r="G164" s="4">
        <f>'[1]Costo producto'!D148</f>
        <v>0</v>
      </c>
      <c r="H164" s="4"/>
      <c r="K164" s="107">
        <f t="shared" si="8"/>
        <v>0</v>
      </c>
      <c r="M164" s="87" t="s">
        <v>948</v>
      </c>
      <c r="N164" s="87">
        <v>2005</v>
      </c>
      <c r="O164" s="87" t="s">
        <v>949</v>
      </c>
      <c r="P164" s="87" t="s">
        <v>950</v>
      </c>
      <c r="Q164" s="87"/>
    </row>
    <row r="165" spans="1:17" s="5" customFormat="1" hidden="1" x14ac:dyDescent="0.25">
      <c r="A165" s="4">
        <f>+'Costo PQ'!B149</f>
        <v>0</v>
      </c>
      <c r="B165" s="4">
        <f>+'Costo PQ'!C149</f>
        <v>0</v>
      </c>
      <c r="C165" s="4">
        <f>+'Costo PQ'!F149</f>
        <v>0</v>
      </c>
      <c r="D165" s="96">
        <f t="shared" si="6"/>
        <v>0</v>
      </c>
      <c r="E165" s="51">
        <f>+'Costo PQ'!M149</f>
        <v>0</v>
      </c>
      <c r="F165" s="51">
        <f t="shared" si="7"/>
        <v>0</v>
      </c>
      <c r="G165" s="4">
        <f>'[1]Costo producto'!D149</f>
        <v>0</v>
      </c>
      <c r="H165" s="4"/>
      <c r="K165" s="107">
        <f t="shared" si="8"/>
        <v>0</v>
      </c>
      <c r="M165" s="87" t="s">
        <v>948</v>
      </c>
      <c r="N165" s="87">
        <v>2005</v>
      </c>
      <c r="O165" s="87" t="s">
        <v>949</v>
      </c>
      <c r="P165" s="87" t="s">
        <v>950</v>
      </c>
      <c r="Q165" s="87"/>
    </row>
    <row r="166" spans="1:17" s="5" customFormat="1" hidden="1" x14ac:dyDescent="0.25">
      <c r="A166" s="4">
        <f>+'Costo PQ'!B150</f>
        <v>0</v>
      </c>
      <c r="B166" s="4">
        <f>+'Costo PQ'!C150</f>
        <v>0</v>
      </c>
      <c r="C166" s="4">
        <f>+'Costo PQ'!F150</f>
        <v>0</v>
      </c>
      <c r="D166" s="96">
        <f t="shared" si="6"/>
        <v>0</v>
      </c>
      <c r="E166" s="51">
        <f>+'Costo PQ'!M150</f>
        <v>0</v>
      </c>
      <c r="F166" s="51">
        <f t="shared" si="7"/>
        <v>0</v>
      </c>
      <c r="G166" s="4">
        <f>'[1]Costo producto'!D150</f>
        <v>0</v>
      </c>
      <c r="H166" s="4"/>
      <c r="K166" s="107">
        <f t="shared" si="8"/>
        <v>0</v>
      </c>
      <c r="M166" s="87" t="s">
        <v>948</v>
      </c>
      <c r="N166" s="87">
        <v>2005</v>
      </c>
      <c r="O166" s="87" t="s">
        <v>949</v>
      </c>
      <c r="P166" s="87" t="s">
        <v>950</v>
      </c>
      <c r="Q166" s="87"/>
    </row>
    <row r="167" spans="1:17" s="5" customFormat="1" hidden="1" x14ac:dyDescent="0.25">
      <c r="A167" s="4">
        <f>+'Costo PQ'!B151</f>
        <v>0</v>
      </c>
      <c r="B167" s="4">
        <f>+'Costo PQ'!C151</f>
        <v>0</v>
      </c>
      <c r="C167" s="4">
        <f>+'Costo PQ'!F151</f>
        <v>0</v>
      </c>
      <c r="D167" s="96">
        <f t="shared" si="6"/>
        <v>0</v>
      </c>
      <c r="E167" s="51">
        <f>+'Costo PQ'!M151</f>
        <v>0</v>
      </c>
      <c r="F167" s="51">
        <f t="shared" si="7"/>
        <v>0</v>
      </c>
      <c r="G167" s="4">
        <f>'[1]Costo producto'!D151</f>
        <v>0</v>
      </c>
      <c r="H167" s="4"/>
      <c r="K167" s="107">
        <f t="shared" si="8"/>
        <v>0</v>
      </c>
      <c r="M167" s="87" t="s">
        <v>948</v>
      </c>
      <c r="N167" s="87">
        <v>2005</v>
      </c>
      <c r="O167" s="87" t="s">
        <v>949</v>
      </c>
      <c r="P167" s="87" t="s">
        <v>950</v>
      </c>
      <c r="Q167" s="87"/>
    </row>
    <row r="168" spans="1:17" s="5" customFormat="1" hidden="1" x14ac:dyDescent="0.25">
      <c r="A168" s="4">
        <f>+'Costo PQ'!B152</f>
        <v>0</v>
      </c>
      <c r="B168" s="4">
        <f>+'Costo PQ'!C152</f>
        <v>0</v>
      </c>
      <c r="C168" s="4">
        <f>+'Costo PQ'!F152</f>
        <v>0</v>
      </c>
      <c r="D168" s="96">
        <f t="shared" si="6"/>
        <v>0</v>
      </c>
      <c r="E168" s="51">
        <f>+'Costo PQ'!M152</f>
        <v>0</v>
      </c>
      <c r="F168" s="51">
        <f>D168*E168</f>
        <v>0</v>
      </c>
      <c r="G168" s="4">
        <f>'[1]Costo producto'!D152</f>
        <v>0</v>
      </c>
      <c r="H168" s="4"/>
      <c r="K168" s="107">
        <f>D168</f>
        <v>0</v>
      </c>
      <c r="M168" s="87" t="s">
        <v>948</v>
      </c>
      <c r="N168" s="87">
        <v>2005</v>
      </c>
      <c r="O168" s="87" t="s">
        <v>949</v>
      </c>
      <c r="P168" s="87" t="s">
        <v>950</v>
      </c>
    </row>
    <row r="169" spans="1:17" s="5" customFormat="1" ht="25.5" customHeight="1" x14ac:dyDescent="0.25">
      <c r="B169"/>
      <c r="C169" s="133" t="s">
        <v>962</v>
      </c>
      <c r="D169" s="134"/>
      <c r="E169" s="135"/>
      <c r="F169" s="105">
        <f>SUBTOTAL(9,F18:F168)</f>
        <v>83263.86389297503</v>
      </c>
      <c r="G169" s="106"/>
    </row>
    <row r="173" spans="1:17" x14ac:dyDescent="0.25">
      <c r="B173" s="83" t="s">
        <v>586</v>
      </c>
      <c r="C173" t="s">
        <v>925</v>
      </c>
    </row>
    <row r="174" spans="1:17" x14ac:dyDescent="0.25">
      <c r="B174" s="83" t="s">
        <v>555</v>
      </c>
      <c r="C174" s="84">
        <v>222052</v>
      </c>
    </row>
    <row r="176" spans="1:17" x14ac:dyDescent="0.25">
      <c r="B176" s="83" t="s">
        <v>926</v>
      </c>
      <c r="C176" t="s">
        <v>969</v>
      </c>
    </row>
    <row r="177" spans="2:3" x14ac:dyDescent="0.25">
      <c r="B177" s="84" t="s">
        <v>654</v>
      </c>
      <c r="C177" s="119">
        <v>249.22</v>
      </c>
    </row>
    <row r="178" spans="2:3" x14ac:dyDescent="0.25">
      <c r="B178" s="84" t="s">
        <v>68</v>
      </c>
      <c r="C178" s="119">
        <v>5536.08</v>
      </c>
    </row>
    <row r="179" spans="2:3" x14ac:dyDescent="0.25">
      <c r="B179" s="84" t="s">
        <v>59</v>
      </c>
      <c r="C179" s="119">
        <v>9331.7199999999993</v>
      </c>
    </row>
    <row r="180" spans="2:3" x14ac:dyDescent="0.25">
      <c r="B180" s="84" t="s">
        <v>707</v>
      </c>
      <c r="C180" s="119">
        <v>0</v>
      </c>
    </row>
    <row r="181" spans="2:3" x14ac:dyDescent="0.25">
      <c r="B181" s="84" t="s">
        <v>614</v>
      </c>
      <c r="C181" s="119">
        <v>1179.26</v>
      </c>
    </row>
    <row r="182" spans="2:3" x14ac:dyDescent="0.25">
      <c r="B182" s="84" t="s">
        <v>695</v>
      </c>
      <c r="C182" s="119">
        <v>181.1</v>
      </c>
    </row>
    <row r="183" spans="2:3" x14ac:dyDescent="0.25">
      <c r="B183" s="84" t="s">
        <v>658</v>
      </c>
      <c r="C183" s="119">
        <v>300.44</v>
      </c>
    </row>
    <row r="184" spans="2:3" x14ac:dyDescent="0.25">
      <c r="B184" s="84" t="s">
        <v>723</v>
      </c>
      <c r="C184" s="119">
        <v>0</v>
      </c>
    </row>
    <row r="185" spans="2:3" x14ac:dyDescent="0.25">
      <c r="B185" s="84" t="s">
        <v>7</v>
      </c>
      <c r="C185" s="119">
        <v>63.76</v>
      </c>
    </row>
    <row r="186" spans="2:3" x14ac:dyDescent="0.25">
      <c r="B186" s="84" t="s">
        <v>746</v>
      </c>
      <c r="C186" s="119">
        <v>285.17</v>
      </c>
    </row>
    <row r="187" spans="2:3" x14ac:dyDescent="0.25">
      <c r="B187" s="84" t="s">
        <v>631</v>
      </c>
      <c r="C187" s="119">
        <v>505.68</v>
      </c>
    </row>
    <row r="188" spans="2:3" x14ac:dyDescent="0.25">
      <c r="B188" s="84" t="s">
        <v>619</v>
      </c>
      <c r="C188" s="119">
        <v>983.93</v>
      </c>
    </row>
    <row r="189" spans="2:3" x14ac:dyDescent="0.25">
      <c r="B189" s="84" t="s">
        <v>44</v>
      </c>
      <c r="C189" s="119">
        <v>18616.359999999997</v>
      </c>
    </row>
    <row r="202" spans="2:3" x14ac:dyDescent="0.25">
      <c r="B202" s="83" t="s">
        <v>3</v>
      </c>
      <c r="C202" t="s">
        <v>928</v>
      </c>
    </row>
    <row r="203" spans="2:3" x14ac:dyDescent="0.25">
      <c r="B203" s="5"/>
      <c r="C203" s="5"/>
    </row>
    <row r="204" spans="2:3" x14ac:dyDescent="0.25">
      <c r="B204" s="83" t="s">
        <v>926</v>
      </c>
      <c r="C204" t="s">
        <v>931</v>
      </c>
    </row>
    <row r="205" spans="2:3" x14ac:dyDescent="0.25">
      <c r="B205" s="84" t="s">
        <v>44</v>
      </c>
      <c r="C205" s="119"/>
    </row>
  </sheetData>
  <autoFilter ref="A17:I168" xr:uid="{0C13A573-B536-455B-A563-6CD6D163E183}">
    <filterColumn colId="3">
      <filters>
        <filter val="1179"/>
        <filter val="181"/>
        <filter val="249"/>
        <filter val="285"/>
        <filter val="300"/>
        <filter val="506"/>
        <filter val="5536"/>
        <filter val="64"/>
        <filter val="9332"/>
        <filter val="984"/>
      </filters>
    </filterColumn>
  </autoFilter>
  <mergeCells count="15">
    <mergeCell ref="F12:G12"/>
    <mergeCell ref="D13:E13"/>
    <mergeCell ref="F13:G13"/>
    <mergeCell ref="C2:G3"/>
    <mergeCell ref="B8:C8"/>
    <mergeCell ref="D8:E8"/>
    <mergeCell ref="B9:C9"/>
    <mergeCell ref="D9:E9"/>
    <mergeCell ref="B10:C10"/>
    <mergeCell ref="D10:E10"/>
    <mergeCell ref="C169:E169"/>
    <mergeCell ref="B11:C11"/>
    <mergeCell ref="D11:E11"/>
    <mergeCell ref="B12:C12"/>
    <mergeCell ref="D12:E12"/>
  </mergeCells>
  <pageMargins left="0.7" right="0.7" top="0.75" bottom="0.75" header="0.3" footer="0.3"/>
  <pageSetup paperSize="9"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B8091-EC58-4CDA-8F0C-D6D3733A9B94}">
  <sheetPr codeName="Hoja5" filterMode="1">
    <tabColor theme="8" tint="0.39997558519241921"/>
  </sheetPr>
  <dimension ref="A1:S206"/>
  <sheetViews>
    <sheetView topLeftCell="A7" workbookViewId="0">
      <selection activeCell="C178" sqref="C178"/>
    </sheetView>
  </sheetViews>
  <sheetFormatPr baseColWidth="10" defaultRowHeight="15" x14ac:dyDescent="0.25"/>
  <cols>
    <col min="2" max="2" width="17.5703125" bestFit="1" customWidth="1"/>
    <col min="3" max="3" width="17" bestFit="1" customWidth="1"/>
    <col min="4" max="4" width="24.28515625" customWidth="1"/>
    <col min="6" max="6" width="20.42578125" customWidth="1"/>
    <col min="8" max="8" width="14.28515625" customWidth="1"/>
  </cols>
  <sheetData>
    <row r="1" spans="2:12" s="5" customFormat="1" x14ac:dyDescent="0.25"/>
    <row r="2" spans="2:12" s="5" customFormat="1" ht="15" customHeight="1" x14ac:dyDescent="0.25">
      <c r="C2" s="143" t="s">
        <v>510</v>
      </c>
      <c r="D2" s="143"/>
      <c r="E2" s="143"/>
      <c r="F2" s="143"/>
      <c r="G2" s="143"/>
    </row>
    <row r="3" spans="2:12" s="5" customFormat="1" ht="15" customHeight="1" x14ac:dyDescent="0.25">
      <c r="C3" s="143"/>
      <c r="D3" s="143"/>
      <c r="E3" s="143"/>
      <c r="F3" s="143"/>
      <c r="G3" s="143"/>
    </row>
    <row r="4" spans="2:12" s="5" customFormat="1" x14ac:dyDescent="0.25"/>
    <row r="5" spans="2:12" s="5" customFormat="1" x14ac:dyDescent="0.25"/>
    <row r="6" spans="2:12" s="5" customFormat="1" x14ac:dyDescent="0.25"/>
    <row r="7" spans="2:12" s="5" customFormat="1" x14ac:dyDescent="0.25">
      <c r="H7" s="6"/>
    </row>
    <row r="8" spans="2:12" s="5" customFormat="1" ht="15.75" x14ac:dyDescent="0.25">
      <c r="B8" s="133" t="s">
        <v>511</v>
      </c>
      <c r="C8" s="135"/>
      <c r="D8" s="136" t="s">
        <v>935</v>
      </c>
      <c r="E8" s="137"/>
      <c r="F8" s="43"/>
      <c r="G8" s="43"/>
      <c r="H8" s="6"/>
    </row>
    <row r="9" spans="2:12" s="5" customFormat="1" ht="15.75" x14ac:dyDescent="0.25">
      <c r="B9" s="133" t="s">
        <v>513</v>
      </c>
      <c r="C9" s="135"/>
      <c r="D9" s="136" t="s">
        <v>963</v>
      </c>
      <c r="E9" s="137"/>
      <c r="F9" s="43"/>
      <c r="G9" s="43"/>
      <c r="H9" s="7"/>
    </row>
    <row r="10" spans="2:12" s="5" customFormat="1" ht="15.75" x14ac:dyDescent="0.25">
      <c r="B10" s="133" t="s">
        <v>514</v>
      </c>
      <c r="C10" s="135"/>
      <c r="D10" s="136" t="s">
        <v>515</v>
      </c>
      <c r="E10" s="137"/>
      <c r="F10" s="43"/>
      <c r="G10" s="43"/>
    </row>
    <row r="11" spans="2:12" s="5" customFormat="1" ht="15.75" x14ac:dyDescent="0.25">
      <c r="B11" s="133" t="s">
        <v>516</v>
      </c>
      <c r="C11" s="135"/>
      <c r="D11" s="136" t="s">
        <v>541</v>
      </c>
      <c r="E11" s="137"/>
      <c r="F11" s="43"/>
      <c r="G11" s="43"/>
    </row>
    <row r="12" spans="2:12" s="5" customFormat="1" ht="25.5" customHeight="1" x14ac:dyDescent="0.25">
      <c r="B12" s="133" t="s">
        <v>518</v>
      </c>
      <c r="C12" s="135"/>
      <c r="D12" s="138" t="s">
        <v>519</v>
      </c>
      <c r="E12" s="138"/>
      <c r="F12" s="138" t="s">
        <v>520</v>
      </c>
      <c r="G12" s="138"/>
      <c r="L12" s="88">
        <v>100062</v>
      </c>
    </row>
    <row r="13" spans="2:12" s="5" customFormat="1" ht="24.75" customHeight="1" x14ac:dyDescent="0.25">
      <c r="B13" s="43"/>
      <c r="C13" s="43"/>
      <c r="D13" s="140" cm="1">
        <f t="array" ref="D13:E13">'CM 4600011377 (Producto)'!D13:E13</f>
        <v>45251</v>
      </c>
      <c r="E13" s="141">
        <v>0</v>
      </c>
      <c r="F13" s="140" cm="1">
        <f t="array" ref="F13:G13">'CM 4600011377 (Producto)'!F13:G13</f>
        <v>45280</v>
      </c>
      <c r="G13" s="141">
        <v>0</v>
      </c>
      <c r="H13" s="89">
        <f>F13-D13</f>
        <v>29</v>
      </c>
      <c r="L13" s="88">
        <v>10006237</v>
      </c>
    </row>
    <row r="14" spans="2:12" s="5" customFormat="1" ht="18.75" x14ac:dyDescent="0.3">
      <c r="B14" s="45"/>
      <c r="C14" s="45"/>
      <c r="D14" s="46"/>
      <c r="E14" s="47"/>
      <c r="F14" s="46"/>
      <c r="G14" s="47"/>
    </row>
    <row r="15" spans="2:12" s="5" customFormat="1" ht="18.75" x14ac:dyDescent="0.25">
      <c r="D15" s="46"/>
      <c r="E15" s="47"/>
      <c r="F15" s="46"/>
      <c r="G15" s="47"/>
    </row>
    <row r="16" spans="2:12" s="5" customFormat="1" x14ac:dyDescent="0.25"/>
    <row r="17" spans="1:19" s="5" customFormat="1" ht="37.5" x14ac:dyDescent="0.25">
      <c r="A17" s="90" t="s">
        <v>476</v>
      </c>
      <c r="B17" s="90" t="s">
        <v>521</v>
      </c>
      <c r="C17" s="44" t="s">
        <v>522</v>
      </c>
      <c r="D17" s="44" t="s">
        <v>936</v>
      </c>
      <c r="E17" s="44" t="s">
        <v>524</v>
      </c>
      <c r="F17" s="44" t="s">
        <v>525</v>
      </c>
      <c r="G17" s="91" t="s">
        <v>937</v>
      </c>
      <c r="H17" s="91" t="s">
        <v>938</v>
      </c>
      <c r="I17" s="92" t="s">
        <v>939</v>
      </c>
      <c r="J17" s="93" t="s">
        <v>940</v>
      </c>
      <c r="K17" s="87" t="s">
        <v>941</v>
      </c>
      <c r="L17" s="87" t="s">
        <v>942</v>
      </c>
      <c r="M17" s="87" t="s">
        <v>943</v>
      </c>
      <c r="N17" s="87" t="s">
        <v>944</v>
      </c>
      <c r="O17" s="94" t="s">
        <v>945</v>
      </c>
      <c r="P17" s="87" t="s">
        <v>946</v>
      </c>
      <c r="Q17" s="95"/>
    </row>
    <row r="18" spans="1:19" s="5" customFormat="1" hidden="1" x14ac:dyDescent="0.25">
      <c r="A18" s="4">
        <f>+'Costo PQ'!B2</f>
        <v>1</v>
      </c>
      <c r="B18" s="4" t="str">
        <f>+'Costo PQ'!C2</f>
        <v>PQ BOLLAND ABC11 ANTIESPUMANTE       (l)</v>
      </c>
      <c r="C18" s="4" t="str">
        <f>+'Costo PQ'!F2</f>
        <v>L</v>
      </c>
      <c r="D18" s="96">
        <f>ROUND(IFERROR(VLOOKUP(I18,$B$177:$C$193,2,FALSE),0)+(IFERROR(VLOOKUP(I18,$B$203:$C$208,2,FALSE),0)),0)</f>
        <v>0</v>
      </c>
      <c r="E18" s="51">
        <f>+'Costo PQ'!M2</f>
        <v>4.0870779487416602</v>
      </c>
      <c r="F18" s="51">
        <f>D18*E18</f>
        <v>0</v>
      </c>
      <c r="G18" s="4">
        <f>+'Costo PQ'!D2</f>
        <v>50600314</v>
      </c>
      <c r="H18" s="4"/>
      <c r="J18" s="98"/>
      <c r="K18" s="107">
        <f>D18</f>
        <v>0</v>
      </c>
      <c r="L18" s="107"/>
      <c r="M18" s="87" t="s">
        <v>948</v>
      </c>
      <c r="N18" s="87">
        <v>2005</v>
      </c>
      <c r="O18" s="87" t="s">
        <v>949</v>
      </c>
      <c r="P18" s="87" t="s">
        <v>950</v>
      </c>
      <c r="Q18" s="108"/>
    </row>
    <row r="19" spans="1:19" s="5" customFormat="1" hidden="1" x14ac:dyDescent="0.25">
      <c r="A19" s="4">
        <f>+'Costo PQ'!B3</f>
        <v>2</v>
      </c>
      <c r="B19" s="4" t="str">
        <f>+'Costo PQ'!C3</f>
        <v>PQ BOLLAND RFB200 REDUCTOR FRICCION  (l)</v>
      </c>
      <c r="C19" s="4" t="str">
        <f>+'Costo PQ'!F3</f>
        <v>L</v>
      </c>
      <c r="D19" s="96">
        <f t="shared" ref="D19:D82" si="0">ROUND(IFERROR(VLOOKUP(I19,$B$177:$C$193,2,FALSE),0)+(IFERROR(VLOOKUP(I19,$B$203:$C$208,2,FALSE),0)),0)</f>
        <v>0</v>
      </c>
      <c r="E19" s="51">
        <f>+'Costo PQ'!M3</f>
        <v>3.4497708787683901</v>
      </c>
      <c r="F19" s="51">
        <f t="shared" ref="F19:F82" si="1">D19*E19</f>
        <v>0</v>
      </c>
      <c r="G19" s="4">
        <f>+'Costo PQ'!D3</f>
        <v>50600316</v>
      </c>
      <c r="H19" s="4"/>
      <c r="J19" s="108"/>
      <c r="K19" s="107">
        <f t="shared" ref="K19:K82" si="2">D19</f>
        <v>0</v>
      </c>
      <c r="L19" s="108"/>
      <c r="M19" s="87" t="s">
        <v>948</v>
      </c>
      <c r="N19" s="87">
        <v>2005</v>
      </c>
      <c r="O19" s="87" t="s">
        <v>949</v>
      </c>
      <c r="P19" s="87" t="s">
        <v>950</v>
      </c>
      <c r="Q19" s="108"/>
    </row>
    <row r="20" spans="1:19" s="5" customFormat="1" ht="17.25" hidden="1" customHeight="1" x14ac:dyDescent="0.25">
      <c r="A20" s="4">
        <f>+'Costo PQ'!B4</f>
        <v>3</v>
      </c>
      <c r="B20" s="4" t="str">
        <f>+'Costo PQ'!C4</f>
        <v>PQ BOLLAND RFB650 REDUCTOR FRICCION  (l)</v>
      </c>
      <c r="C20" s="4" t="str">
        <f>+'Costo PQ'!F4</f>
        <v>L</v>
      </c>
      <c r="D20" s="96">
        <f t="shared" si="0"/>
        <v>0</v>
      </c>
      <c r="E20" s="51">
        <f>+'Costo PQ'!M4</f>
        <v>4.3503134776436703</v>
      </c>
      <c r="F20" s="51">
        <f t="shared" si="1"/>
        <v>0</v>
      </c>
      <c r="G20" s="4">
        <f>+'Costo PQ'!D4</f>
        <v>50600317</v>
      </c>
      <c r="H20" s="4"/>
      <c r="K20" s="107">
        <f t="shared" si="2"/>
        <v>0</v>
      </c>
      <c r="M20" s="87" t="s">
        <v>948</v>
      </c>
      <c r="N20" s="87">
        <v>2005</v>
      </c>
      <c r="O20" s="87" t="s">
        <v>949</v>
      </c>
      <c r="P20" s="87" t="s">
        <v>950</v>
      </c>
      <c r="Q20" s="108"/>
    </row>
    <row r="21" spans="1:19" s="5" customFormat="1" hidden="1" x14ac:dyDescent="0.25">
      <c r="A21" s="4">
        <f>+'Costo PQ'!B5</f>
        <v>4</v>
      </c>
      <c r="B21" s="4" t="str">
        <f>+'Costo PQ'!C5</f>
        <v>PQ BACTERICIDA BOLLAND BX707</v>
      </c>
      <c r="C21" s="4" t="str">
        <f>+'Costo PQ'!F5</f>
        <v>L</v>
      </c>
      <c r="D21" s="96">
        <f t="shared" si="0"/>
        <v>0</v>
      </c>
      <c r="E21" s="51">
        <f>+'Costo PQ'!M5</f>
        <v>4.7243850187149397</v>
      </c>
      <c r="F21" s="51">
        <f t="shared" si="1"/>
        <v>0</v>
      </c>
      <c r="G21" s="4">
        <f>+'Costo PQ'!D5</f>
        <v>50600319</v>
      </c>
      <c r="H21" s="4"/>
      <c r="K21" s="107">
        <f t="shared" si="2"/>
        <v>0</v>
      </c>
      <c r="M21" s="87" t="s">
        <v>948</v>
      </c>
      <c r="N21" s="87">
        <v>2005</v>
      </c>
      <c r="O21" s="87" t="s">
        <v>949</v>
      </c>
      <c r="P21" s="87" t="s">
        <v>950</v>
      </c>
      <c r="Q21" s="108"/>
    </row>
    <row r="22" spans="1:19" s="5" customFormat="1" hidden="1" x14ac:dyDescent="0.25">
      <c r="A22" s="4">
        <f>+'Costo PQ'!B6</f>
        <v>5</v>
      </c>
      <c r="B22" s="4" t="str">
        <f>+'Costo PQ'!C6</f>
        <v>PQ INHIBIDOR DE CORROSION BOLLAND CY589</v>
      </c>
      <c r="C22" s="4" t="str">
        <f>+'Costo PQ'!F6</f>
        <v>L</v>
      </c>
      <c r="D22" s="96">
        <f t="shared" si="0"/>
        <v>0</v>
      </c>
      <c r="E22" s="51">
        <f>+'Costo PQ'!M6</f>
        <v>3.69915190614923</v>
      </c>
      <c r="F22" s="51">
        <f t="shared" si="1"/>
        <v>0</v>
      </c>
      <c r="G22" s="4">
        <f>+'Costo PQ'!D6</f>
        <v>50600418</v>
      </c>
      <c r="H22" s="4"/>
      <c r="K22" s="107">
        <f t="shared" si="2"/>
        <v>0</v>
      </c>
      <c r="M22" s="87" t="s">
        <v>948</v>
      </c>
      <c r="N22" s="87">
        <v>2005</v>
      </c>
      <c r="O22" s="87" t="s">
        <v>949</v>
      </c>
      <c r="P22" s="87" t="s">
        <v>950</v>
      </c>
    </row>
    <row r="23" spans="1:19" s="5" customFormat="1" hidden="1" x14ac:dyDescent="0.25">
      <c r="A23" s="4">
        <f>+'Costo PQ'!B7</f>
        <v>6</v>
      </c>
      <c r="B23" s="4" t="str">
        <f>+'Costo PQ'!C7</f>
        <v>PQ DESINCRUSTANTE BOLLAND DS92</v>
      </c>
      <c r="C23" s="4" t="str">
        <f>+'Costo PQ'!F7</f>
        <v>L</v>
      </c>
      <c r="D23" s="96">
        <f t="shared" si="0"/>
        <v>0</v>
      </c>
      <c r="E23" s="51">
        <f>+'Costo PQ'!M7</f>
        <v>3.7130064076703899</v>
      </c>
      <c r="F23" s="51">
        <f t="shared" si="1"/>
        <v>0</v>
      </c>
      <c r="G23" s="4">
        <f>+'Costo PQ'!D7</f>
        <v>50600428</v>
      </c>
      <c r="H23" s="4"/>
      <c r="K23" s="107">
        <f t="shared" si="2"/>
        <v>0</v>
      </c>
      <c r="M23" s="87" t="s">
        <v>948</v>
      </c>
      <c r="N23" s="87">
        <v>2005</v>
      </c>
      <c r="O23" s="87" t="s">
        <v>949</v>
      </c>
      <c r="P23" s="87" t="s">
        <v>950</v>
      </c>
    </row>
    <row r="24" spans="1:19" s="5" customFormat="1" hidden="1" x14ac:dyDescent="0.25">
      <c r="A24" s="4">
        <f>+'Costo PQ'!B8</f>
        <v>7</v>
      </c>
      <c r="B24" s="4" t="str">
        <f>+'Costo PQ'!C8</f>
        <v>PQ BOLLAND IC898 INHIB.INCRUST.x200L (l)</v>
      </c>
      <c r="C24" s="4" t="str">
        <f>+'Costo PQ'!F8</f>
        <v>L</v>
      </c>
      <c r="D24" s="96">
        <f t="shared" si="0"/>
        <v>0</v>
      </c>
      <c r="E24" s="51">
        <f>+'Costo PQ'!M8</f>
        <v>3.4774798818106998</v>
      </c>
      <c r="F24" s="51">
        <f t="shared" si="1"/>
        <v>0</v>
      </c>
      <c r="G24" s="4">
        <f>+'Costo PQ'!D8</f>
        <v>50600430</v>
      </c>
      <c r="H24" s="4"/>
      <c r="K24" s="107">
        <f t="shared" si="2"/>
        <v>0</v>
      </c>
      <c r="M24" s="87" t="s">
        <v>948</v>
      </c>
      <c r="N24" s="87">
        <v>2005</v>
      </c>
      <c r="O24" s="87" t="s">
        <v>949</v>
      </c>
      <c r="P24" s="87" t="s">
        <v>950</v>
      </c>
    </row>
    <row r="25" spans="1:19" s="5" customFormat="1" hidden="1" x14ac:dyDescent="0.25">
      <c r="A25" s="4">
        <f>+'Costo PQ'!B9</f>
        <v>8</v>
      </c>
      <c r="B25" s="4" t="str">
        <f>+'Costo PQ'!C9</f>
        <v>PQ BOLLAND IPB71  INHIBIDOR PARAFINA (l)</v>
      </c>
      <c r="C25" s="4" t="str">
        <f>+'Costo PQ'!F9</f>
        <v>L</v>
      </c>
      <c r="D25" s="96">
        <f t="shared" si="0"/>
        <v>0</v>
      </c>
      <c r="E25" s="51">
        <f>+'Costo PQ'!M9</f>
        <v>4.6966760156726197</v>
      </c>
      <c r="F25" s="97">
        <f t="shared" si="1"/>
        <v>0</v>
      </c>
      <c r="G25" s="4">
        <f>+'Costo PQ'!D9</f>
        <v>50600435</v>
      </c>
      <c r="H25" s="4"/>
      <c r="I25" s="5" t="s">
        <v>746</v>
      </c>
      <c r="J25" s="98" t="s">
        <v>947</v>
      </c>
      <c r="K25" s="99">
        <f>D25</f>
        <v>0</v>
      </c>
      <c r="M25" s="87" t="s">
        <v>948</v>
      </c>
      <c r="N25" s="87">
        <v>2005</v>
      </c>
      <c r="O25" s="87" t="s">
        <v>949</v>
      </c>
      <c r="P25" s="87" t="s">
        <v>950</v>
      </c>
      <c r="R25" s="5">
        <f>VLOOKUP(I25,[1]SP!I25:L136,3,FALSE)+VLOOKUP(I25,[1]PUB!I25:L136,3,FALSE)+VLOOKUP(I25,[1]SCB!I25:L136,3,FALSE)+VLOOKUP(I25,[1]CHO!I25:L136,3,FALSE)+VLOOKUP(I25,[1]VAM!I25:L136,3,FALSE)</f>
        <v>115.83</v>
      </c>
    </row>
    <row r="26" spans="1:19" s="5" customFormat="1" hidden="1" x14ac:dyDescent="0.25">
      <c r="A26" s="4">
        <f>+'Costo PQ'!B10</f>
        <v>9</v>
      </c>
      <c r="B26" s="4" t="str">
        <f>+'Costo PQ'!C10</f>
        <v>PQ BOLLAND SB14 SOLVENTE ALCOHOLICO  (l)</v>
      </c>
      <c r="C26" s="4" t="str">
        <f>+'Costo PQ'!F10</f>
        <v>L</v>
      </c>
      <c r="D26" s="96">
        <f t="shared" si="0"/>
        <v>0</v>
      </c>
      <c r="E26" s="51">
        <f>+'Costo PQ'!M10</f>
        <v>1.41315915515813</v>
      </c>
      <c r="F26" s="97">
        <f t="shared" si="1"/>
        <v>0</v>
      </c>
      <c r="G26" s="4">
        <f>+'Costo PQ'!D10</f>
        <v>50600710</v>
      </c>
      <c r="H26" s="4"/>
      <c r="I26" s="5" t="s">
        <v>619</v>
      </c>
      <c r="J26" s="98" t="s">
        <v>951</v>
      </c>
      <c r="K26" s="99">
        <f>D26</f>
        <v>0</v>
      </c>
      <c r="M26" s="87" t="s">
        <v>948</v>
      </c>
      <c r="N26" s="87">
        <v>2005</v>
      </c>
      <c r="O26" s="87" t="s">
        <v>949</v>
      </c>
      <c r="P26" s="87" t="s">
        <v>950</v>
      </c>
      <c r="R26" s="5">
        <f>VLOOKUP(I26,[1]SP!I26:L137,3,FALSE)+VLOOKUP(I26,[1]PUB!I26:L137,3,FALSE)+VLOOKUP(I26,[1]SCB!I26:L137,3,FALSE)+VLOOKUP(I26,[1]CHO!I26:L137,3,FALSE)+VLOOKUP(I26,[1]VAM!I26:L137,3,FALSE)</f>
        <v>5481.05</v>
      </c>
    </row>
    <row r="27" spans="1:19" s="5" customFormat="1" hidden="1" x14ac:dyDescent="0.25">
      <c r="A27" s="4">
        <f>+'Costo PQ'!B11</f>
        <v>10</v>
      </c>
      <c r="B27" s="4" t="str">
        <f>+'Costo PQ'!C11</f>
        <v>PQ BOLLAND DPB58  DISPERSANT.PARAFIN.(l)</v>
      </c>
      <c r="C27" s="4" t="str">
        <f>+'Costo PQ'!F11</f>
        <v>L</v>
      </c>
      <c r="D27" s="96">
        <f t="shared" si="0"/>
        <v>0</v>
      </c>
      <c r="E27" s="51">
        <f>+'Costo PQ'!M11</f>
        <v>4.7798030247995698</v>
      </c>
      <c r="F27" s="51">
        <f t="shared" si="1"/>
        <v>0</v>
      </c>
      <c r="G27" s="4">
        <f>+'Costo PQ'!D11</f>
        <v>50600764</v>
      </c>
      <c r="H27" s="4"/>
      <c r="K27" s="107">
        <f t="shared" si="2"/>
        <v>0</v>
      </c>
      <c r="M27" s="87" t="s">
        <v>948</v>
      </c>
      <c r="N27" s="87">
        <v>2005</v>
      </c>
      <c r="O27" s="87" t="s">
        <v>949</v>
      </c>
      <c r="P27" s="87" t="s">
        <v>950</v>
      </c>
    </row>
    <row r="28" spans="1:19" s="5" customFormat="1" hidden="1" x14ac:dyDescent="0.25">
      <c r="A28" s="4">
        <f>+'Costo PQ'!B12</f>
        <v>11</v>
      </c>
      <c r="B28" s="4" t="str">
        <f>+'Costo PQ'!C12</f>
        <v>PQ BOLLAND SPBC38 SOLVENTE PARAFINA  (l)</v>
      </c>
      <c r="C28" s="4" t="str">
        <f>+'Costo PQ'!F12</f>
        <v>L</v>
      </c>
      <c r="D28" s="96">
        <f t="shared" si="0"/>
        <v>0</v>
      </c>
      <c r="E28" s="51">
        <f>+'Costo PQ'!M12</f>
        <v>4.6966760156726197</v>
      </c>
      <c r="F28" s="51">
        <f t="shared" si="1"/>
        <v>0</v>
      </c>
      <c r="G28" s="4">
        <f>+'Costo PQ'!D12</f>
        <v>50600810</v>
      </c>
      <c r="H28" s="4"/>
      <c r="K28" s="107">
        <f t="shared" si="2"/>
        <v>0</v>
      </c>
      <c r="M28" s="87" t="s">
        <v>948</v>
      </c>
      <c r="N28" s="87">
        <v>2005</v>
      </c>
      <c r="O28" s="87" t="s">
        <v>949</v>
      </c>
      <c r="P28" s="87" t="s">
        <v>950</v>
      </c>
    </row>
    <row r="29" spans="1:19" s="5" customFormat="1" x14ac:dyDescent="0.25">
      <c r="A29" s="4">
        <f>+'Costo PQ'!B13</f>
        <v>12</v>
      </c>
      <c r="B29" s="4" t="str">
        <f>+'Costo PQ'!C13</f>
        <v>PQ BOLLAND RFB790 REDUCTOR FRICCION  (l)</v>
      </c>
      <c r="C29" s="4" t="str">
        <f>+'Costo PQ'!F13</f>
        <v>L</v>
      </c>
      <c r="D29" s="96">
        <f t="shared" si="0"/>
        <v>94</v>
      </c>
      <c r="E29" s="51">
        <f>+'Costo PQ'!M13</f>
        <v>4.5442764989398796</v>
      </c>
      <c r="F29" s="97">
        <f t="shared" si="1"/>
        <v>427.16199090034866</v>
      </c>
      <c r="G29" s="4">
        <f>+'Costo PQ'!D13</f>
        <v>50600814</v>
      </c>
      <c r="H29" s="4"/>
      <c r="I29" s="5" t="s">
        <v>631</v>
      </c>
      <c r="J29" s="98" t="s">
        <v>952</v>
      </c>
      <c r="K29" s="99">
        <f>D29</f>
        <v>94</v>
      </c>
      <c r="M29" s="87" t="s">
        <v>948</v>
      </c>
      <c r="N29" s="87">
        <v>2005</v>
      </c>
      <c r="O29" s="87" t="s">
        <v>949</v>
      </c>
      <c r="P29" s="87" t="s">
        <v>950</v>
      </c>
      <c r="R29" s="5">
        <f>VLOOKUP(I29,[1]SP!I29:L140,3,FALSE)+VLOOKUP(I29,[1]PUB!I29:L140,3,FALSE)+VLOOKUP(I29,[1]SCB!I29:L140,3,FALSE)+VLOOKUP(I29,[1]CHO!I29:L140,3,FALSE)+VLOOKUP(I29,[1]VAM!I29:L140,3,FALSE)</f>
        <v>784.09</v>
      </c>
    </row>
    <row r="30" spans="1:19" s="5" customFormat="1" hidden="1" x14ac:dyDescent="0.25">
      <c r="A30" s="4">
        <f>+'Costo PQ'!B14</f>
        <v>13</v>
      </c>
      <c r="B30" s="4" t="str">
        <f>+'Costo PQ'!C14</f>
        <v>PQ BOLLAND DBC4651 DESEMULSIONANTE   (l)</v>
      </c>
      <c r="C30" s="4" t="str">
        <f>+'Costo PQ'!F14</f>
        <v>L</v>
      </c>
      <c r="D30" s="96">
        <f t="shared" si="0"/>
        <v>0</v>
      </c>
      <c r="E30" s="51">
        <f>+'Costo PQ'!M14</f>
        <v>5.0153295506592599</v>
      </c>
      <c r="F30" s="51">
        <f t="shared" si="1"/>
        <v>0</v>
      </c>
      <c r="G30" s="4">
        <f>+'Costo PQ'!D14</f>
        <v>50600871</v>
      </c>
      <c r="H30" s="4"/>
      <c r="K30" s="107">
        <f t="shared" si="2"/>
        <v>0</v>
      </c>
      <c r="M30" s="87" t="s">
        <v>948</v>
      </c>
      <c r="N30" s="87">
        <v>2005</v>
      </c>
      <c r="O30" s="87" t="s">
        <v>949</v>
      </c>
      <c r="P30" s="87" t="s">
        <v>950</v>
      </c>
    </row>
    <row r="31" spans="1:19" s="5" customFormat="1" hidden="1" x14ac:dyDescent="0.25">
      <c r="A31" s="4">
        <f>+'Costo PQ'!B15</f>
        <v>14</v>
      </c>
      <c r="B31" s="4" t="str">
        <f>+'Costo PQ'!C15</f>
        <v>PQ BOLLAND RFB791 REDUCTOR FRICCION  (l)</v>
      </c>
      <c r="C31" s="4" t="str">
        <f>+'Costo PQ'!F15</f>
        <v>L</v>
      </c>
      <c r="D31" s="96">
        <f t="shared" si="0"/>
        <v>0</v>
      </c>
      <c r="E31" s="51">
        <f>+'Costo PQ'!M15</f>
        <v>4.6412580095879896</v>
      </c>
      <c r="F31" s="51">
        <f t="shared" si="1"/>
        <v>0</v>
      </c>
      <c r="G31" s="4">
        <f>+'Costo PQ'!D15</f>
        <v>50600873</v>
      </c>
      <c r="H31" s="4"/>
      <c r="K31" s="107">
        <f t="shared" si="2"/>
        <v>0</v>
      </c>
      <c r="M31" s="87" t="s">
        <v>948</v>
      </c>
      <c r="N31" s="87">
        <v>2005</v>
      </c>
      <c r="O31" s="87" t="s">
        <v>949</v>
      </c>
      <c r="P31" s="87" t="s">
        <v>950</v>
      </c>
    </row>
    <row r="32" spans="1:19" s="5" customFormat="1" x14ac:dyDescent="0.25">
      <c r="A32" s="4">
        <f>+'Costo PQ'!B16</f>
        <v>15</v>
      </c>
      <c r="B32" s="4" t="str">
        <f>+'Costo PQ'!C16</f>
        <v>PQ BOLLAND BX960 BACTERICIDA         (l)</v>
      </c>
      <c r="C32" s="4" t="str">
        <f>+'Costo PQ'!F16</f>
        <v>L</v>
      </c>
      <c r="D32" s="96">
        <f t="shared" si="0"/>
        <v>730</v>
      </c>
      <c r="E32" s="51">
        <f>+'Costo PQ'!M16</f>
        <v>4.5027129943764104</v>
      </c>
      <c r="F32" s="97">
        <f t="shared" si="1"/>
        <v>3286.9804858947796</v>
      </c>
      <c r="G32" s="4">
        <f>+'Costo PQ'!D16</f>
        <v>50600926</v>
      </c>
      <c r="H32" s="4"/>
      <c r="I32" s="5" t="s">
        <v>68</v>
      </c>
      <c r="J32" s="5" t="s">
        <v>953</v>
      </c>
      <c r="K32" s="100">
        <f>D32</f>
        <v>730</v>
      </c>
      <c r="M32" s="87" t="s">
        <v>948</v>
      </c>
      <c r="N32" s="87">
        <v>2005</v>
      </c>
      <c r="O32" s="87" t="s">
        <v>949</v>
      </c>
      <c r="P32" s="87" t="s">
        <v>950</v>
      </c>
      <c r="R32" s="101">
        <f>VLOOKUP(I32,[1]SP!I32:L143,3,FALSE)+VLOOKUP(I32,[1]PUB!I32:L143,3,FALSE)+VLOOKUP(I32,[1]SCB!I32:L143,3,FALSE)+VLOOKUP(I32,[1]CHO!I32:L143,3,FALSE)+VLOOKUP(I32,[1]VAM!I32:L143,3,FALSE)</f>
        <v>6501.7500000000009</v>
      </c>
      <c r="S32" s="102"/>
    </row>
    <row r="33" spans="1:18" s="5" customFormat="1" hidden="1" x14ac:dyDescent="0.25">
      <c r="A33" s="4">
        <f>+'Costo PQ'!B17</f>
        <v>16</v>
      </c>
      <c r="B33" s="4" t="str">
        <f>+'Costo PQ'!C17</f>
        <v>PQ BOLLAND BSH506 SECUESTR.SULFHIDR. (l)</v>
      </c>
      <c r="C33" s="4" t="str">
        <f>+'Costo PQ'!F17</f>
        <v>L</v>
      </c>
      <c r="D33" s="96">
        <f t="shared" si="0"/>
        <v>0</v>
      </c>
      <c r="E33" s="51">
        <f>+'Costo PQ'!M17</f>
        <v>2.4522467692449998</v>
      </c>
      <c r="F33" s="51">
        <f t="shared" si="1"/>
        <v>0</v>
      </c>
      <c r="G33" s="4">
        <f>+'Costo PQ'!D17</f>
        <v>50600943</v>
      </c>
      <c r="H33" s="4"/>
      <c r="K33" s="107">
        <f t="shared" si="2"/>
        <v>0</v>
      </c>
      <c r="M33" s="87" t="s">
        <v>948</v>
      </c>
      <c r="N33" s="87">
        <v>2005</v>
      </c>
      <c r="O33" s="87" t="s">
        <v>949</v>
      </c>
      <c r="P33" s="87" t="s">
        <v>950</v>
      </c>
    </row>
    <row r="34" spans="1:18" s="5" customFormat="1" x14ac:dyDescent="0.25">
      <c r="A34" s="4">
        <f>+'Costo PQ'!B18</f>
        <v>17</v>
      </c>
      <c r="B34" s="4" t="str">
        <f>+'Costo PQ'!C18</f>
        <v>PQ BOLLAND IC5087A INHIBIDOR INCRUST.(l)</v>
      </c>
      <c r="C34" s="4" t="str">
        <f>+'Costo PQ'!F18</f>
        <v>L</v>
      </c>
      <c r="D34" s="96">
        <f t="shared" si="0"/>
        <v>46</v>
      </c>
      <c r="E34" s="51">
        <f>+'Costo PQ'!M18</f>
        <v>4.5996945050245097</v>
      </c>
      <c r="F34" s="97">
        <f t="shared" si="1"/>
        <v>211.58594723112745</v>
      </c>
      <c r="G34" s="4">
        <f>+'Costo PQ'!D18</f>
        <v>50601018</v>
      </c>
      <c r="H34" s="4"/>
      <c r="I34" s="5" t="s">
        <v>614</v>
      </c>
      <c r="J34" s="98" t="s">
        <v>954</v>
      </c>
      <c r="K34" s="99">
        <f t="shared" si="2"/>
        <v>46</v>
      </c>
      <c r="M34" s="87" t="s">
        <v>948</v>
      </c>
      <c r="N34" s="87">
        <v>2005</v>
      </c>
      <c r="O34" s="87" t="s">
        <v>949</v>
      </c>
      <c r="P34" s="87" t="s">
        <v>950</v>
      </c>
      <c r="R34" s="101">
        <f>VLOOKUP(I34,[1]SP!I34:L145,3,FALSE)+VLOOKUP(I34,[1]PUB!I34:L145,3,FALSE)+VLOOKUP(I34,[1]SCB!I34:L145,3,FALSE)+VLOOKUP(I34,[1]CHO!I34:L145,3,FALSE)+VLOOKUP(I34,[1]VAM!I34:L145,3,FALSE)</f>
        <v>2672.52</v>
      </c>
    </row>
    <row r="35" spans="1:18" s="5" customFormat="1" hidden="1" x14ac:dyDescent="0.25">
      <c r="A35" s="4">
        <f>+'Costo PQ'!B19</f>
        <v>18</v>
      </c>
      <c r="B35" s="4" t="str">
        <f>+'Costo PQ'!C19</f>
        <v>PQ INHIBIDOR DE CORROSION BOLLAND ICS400</v>
      </c>
      <c r="C35" s="4" t="str">
        <f>+'Costo PQ'!F19</f>
        <v>L</v>
      </c>
      <c r="D35" s="96">
        <f t="shared" si="0"/>
        <v>0</v>
      </c>
      <c r="E35" s="51">
        <f>+'Costo PQ'!M19</f>
        <v>4.4195859852494603</v>
      </c>
      <c r="F35" s="97">
        <f t="shared" si="1"/>
        <v>0</v>
      </c>
      <c r="G35" s="4">
        <f>+'Costo PQ'!D19</f>
        <v>50695199</v>
      </c>
      <c r="H35" s="4"/>
      <c r="I35" s="5" t="s">
        <v>658</v>
      </c>
      <c r="J35" s="98" t="s">
        <v>955</v>
      </c>
      <c r="K35" s="99">
        <f t="shared" si="2"/>
        <v>0</v>
      </c>
      <c r="M35" s="87" t="s">
        <v>948</v>
      </c>
      <c r="N35" s="87">
        <v>2005</v>
      </c>
      <c r="O35" s="87" t="s">
        <v>949</v>
      </c>
      <c r="P35" s="87" t="s">
        <v>950</v>
      </c>
      <c r="R35" s="101">
        <f>VLOOKUP(I35,[1]SP!I35:L146,3,FALSE)+VLOOKUP(I35,[1]PUB!I35:L146,3,FALSE)+VLOOKUP(I35,[1]SCB!I35:L146,3,FALSE)+VLOOKUP(I35,[1]CHO!I35:L146,3,FALSE)+VLOOKUP(I35,[1]VAM!I35:L146,3,FALSE)</f>
        <v>1765.5</v>
      </c>
    </row>
    <row r="36" spans="1:18" s="5" customFormat="1" hidden="1" x14ac:dyDescent="0.25">
      <c r="A36" s="4">
        <f>+'Costo PQ'!B20</f>
        <v>19</v>
      </c>
      <c r="B36" s="4" t="str">
        <f>+'Costo PQ'!C20</f>
        <v>PQ BOLLAND RT34 SURFACTANTE          (l)</v>
      </c>
      <c r="C36" s="4" t="str">
        <f>+'Costo PQ'!F20</f>
        <v>L</v>
      </c>
      <c r="D36" s="96">
        <f t="shared" si="0"/>
        <v>0</v>
      </c>
      <c r="E36" s="51">
        <f>+'Costo PQ'!M20</f>
        <v>5.0984565597862099</v>
      </c>
      <c r="F36" s="51">
        <f t="shared" si="1"/>
        <v>0</v>
      </c>
      <c r="G36" s="4">
        <f>+'Costo PQ'!D20</f>
        <v>50695239</v>
      </c>
      <c r="H36" s="4"/>
      <c r="K36" s="107">
        <f t="shared" si="2"/>
        <v>0</v>
      </c>
      <c r="M36" s="87" t="s">
        <v>948</v>
      </c>
      <c r="N36" s="87">
        <v>2005</v>
      </c>
      <c r="O36" s="87" t="s">
        <v>949</v>
      </c>
      <c r="P36" s="87" t="s">
        <v>950</v>
      </c>
    </row>
    <row r="37" spans="1:18" s="5" customFormat="1" hidden="1" x14ac:dyDescent="0.25">
      <c r="A37" s="4">
        <f>+'Costo PQ'!B21</f>
        <v>20</v>
      </c>
      <c r="B37" s="4" t="str">
        <f>+'Costo PQ'!C21</f>
        <v>PQ BOLLAND DPB55  DISPERSANT.PARAFIN.(l)</v>
      </c>
      <c r="C37" s="4" t="str">
        <f>+'Costo PQ'!F21</f>
        <v>L</v>
      </c>
      <c r="D37" s="96">
        <f t="shared" si="0"/>
        <v>0</v>
      </c>
      <c r="E37" s="51">
        <f>+'Costo PQ'!M21</f>
        <v>4.1702049578686102</v>
      </c>
      <c r="F37" s="51">
        <f t="shared" si="1"/>
        <v>0</v>
      </c>
      <c r="G37" s="4">
        <f>+'Costo PQ'!D21</f>
        <v>50695243</v>
      </c>
      <c r="H37" s="4"/>
      <c r="K37" s="107">
        <f t="shared" si="2"/>
        <v>0</v>
      </c>
      <c r="M37" s="87" t="s">
        <v>948</v>
      </c>
      <c r="N37" s="87">
        <v>2005</v>
      </c>
      <c r="O37" s="87" t="s">
        <v>949</v>
      </c>
      <c r="P37" s="87" t="s">
        <v>950</v>
      </c>
    </row>
    <row r="38" spans="1:18" s="5" customFormat="1" hidden="1" x14ac:dyDescent="0.25">
      <c r="A38" s="4">
        <f>+'Costo PQ'!B22</f>
        <v>21</v>
      </c>
      <c r="B38" s="4" t="str">
        <f>+'Costo PQ'!C22</f>
        <v>PQ BOLLAND DPB52  DISPERSANT.PARAFIN.(l)</v>
      </c>
      <c r="C38" s="4" t="str">
        <f>+'Costo PQ'!F22</f>
        <v>L</v>
      </c>
      <c r="D38" s="96">
        <f t="shared" si="0"/>
        <v>0</v>
      </c>
      <c r="E38" s="51">
        <f>+'Costo PQ'!M22</f>
        <v>5.07074755674389</v>
      </c>
      <c r="F38" s="51">
        <f t="shared" si="1"/>
        <v>0</v>
      </c>
      <c r="G38" s="4">
        <f>+'Costo PQ'!D22</f>
        <v>50695244</v>
      </c>
      <c r="H38" s="4"/>
      <c r="K38" s="107">
        <f t="shared" si="2"/>
        <v>0</v>
      </c>
      <c r="M38" s="87" t="s">
        <v>948</v>
      </c>
      <c r="N38" s="87">
        <v>2005</v>
      </c>
      <c r="O38" s="87" t="s">
        <v>949</v>
      </c>
      <c r="P38" s="87" t="s">
        <v>950</v>
      </c>
    </row>
    <row r="39" spans="1:18" s="5" customFormat="1" hidden="1" x14ac:dyDescent="0.25">
      <c r="A39" s="4">
        <f>+'Costo PQ'!B23</f>
        <v>22</v>
      </c>
      <c r="B39" s="4" t="str">
        <f>+'Costo PQ'!C23</f>
        <v>PQ BACTERICIDA BOLLAND BX950</v>
      </c>
      <c r="C39" s="4" t="str">
        <f>+'Costo PQ'!F23</f>
        <v>L</v>
      </c>
      <c r="D39" s="96">
        <f t="shared" si="0"/>
        <v>0</v>
      </c>
      <c r="E39" s="51">
        <f>+'Costo PQ'!M23</f>
        <v>4.5027129943764104</v>
      </c>
      <c r="F39" s="51">
        <f t="shared" si="1"/>
        <v>0</v>
      </c>
      <c r="G39" s="4">
        <f>+'Costo PQ'!D23</f>
        <v>50695315</v>
      </c>
      <c r="H39" s="4"/>
      <c r="K39" s="107">
        <f t="shared" si="2"/>
        <v>0</v>
      </c>
      <c r="M39" s="87" t="s">
        <v>948</v>
      </c>
      <c r="N39" s="87">
        <v>2005</v>
      </c>
      <c r="O39" s="87" t="s">
        <v>949</v>
      </c>
      <c r="P39" s="87" t="s">
        <v>950</v>
      </c>
    </row>
    <row r="40" spans="1:18" s="5" customFormat="1" hidden="1" x14ac:dyDescent="0.25">
      <c r="A40" s="4">
        <f>+'Costo PQ'!B24</f>
        <v>23</v>
      </c>
      <c r="B40" s="4" t="str">
        <f>+'Costo PQ'!C24</f>
        <v>PQ BOLLAND IC896 INHIB.INCRUST.x200L (l)</v>
      </c>
      <c r="C40" s="4" t="str">
        <f>+'Costo PQ'!F24</f>
        <v>L</v>
      </c>
      <c r="D40" s="96">
        <f t="shared" si="0"/>
        <v>0</v>
      </c>
      <c r="E40" s="51">
        <f>+'Costo PQ'!M24</f>
        <v>3.3804983711625902</v>
      </c>
      <c r="F40" s="51">
        <f t="shared" si="1"/>
        <v>0</v>
      </c>
      <c r="G40" s="4">
        <f>+'Costo PQ'!D24</f>
        <v>50695619</v>
      </c>
      <c r="H40" s="4"/>
      <c r="K40" s="107">
        <f t="shared" si="2"/>
        <v>0</v>
      </c>
      <c r="M40" s="87" t="s">
        <v>948</v>
      </c>
      <c r="N40" s="87">
        <v>2005</v>
      </c>
      <c r="O40" s="87" t="s">
        <v>949</v>
      </c>
      <c r="P40" s="87" t="s">
        <v>950</v>
      </c>
    </row>
    <row r="41" spans="1:18" s="5" customFormat="1" hidden="1" x14ac:dyDescent="0.25">
      <c r="A41" s="4">
        <f>+'Costo PQ'!B25</f>
        <v>24</v>
      </c>
      <c r="B41" s="4" t="str">
        <f>+'Costo PQ'!C25</f>
        <v>PQ BOLLAND IPB6256 INHIB.DISPERS.    (l)</v>
      </c>
      <c r="C41" s="4" t="str">
        <f>+'Costo PQ'!F25</f>
        <v>L</v>
      </c>
      <c r="D41" s="96">
        <f t="shared" si="0"/>
        <v>0</v>
      </c>
      <c r="E41" s="51">
        <f>+'Costo PQ'!M25</f>
        <v>5.8327451404075896</v>
      </c>
      <c r="F41" s="51">
        <f t="shared" si="1"/>
        <v>0</v>
      </c>
      <c r="G41" s="4">
        <f>+'Costo PQ'!D25</f>
        <v>1000002542</v>
      </c>
      <c r="H41" s="4"/>
      <c r="K41" s="107">
        <f t="shared" si="2"/>
        <v>0</v>
      </c>
      <c r="M41" s="87" t="s">
        <v>948</v>
      </c>
      <c r="N41" s="87">
        <v>2005</v>
      </c>
      <c r="O41" s="87" t="s">
        <v>949</v>
      </c>
      <c r="P41" s="87" t="s">
        <v>950</v>
      </c>
    </row>
    <row r="42" spans="1:18" s="5" customFormat="1" hidden="1" x14ac:dyDescent="0.25">
      <c r="A42" s="4">
        <f>+'Costo PQ'!B26</f>
        <v>25</v>
      </c>
      <c r="B42" s="4" t="str">
        <f>+'Costo PQ'!C26</f>
        <v>PQ BOLLAND RT15 RUPTOR EMULSION      (l)</v>
      </c>
      <c r="C42" s="4" t="str">
        <f>+'Costo PQ'!F26</f>
        <v>L</v>
      </c>
      <c r="D42" s="96">
        <f t="shared" si="0"/>
        <v>0</v>
      </c>
      <c r="E42" s="51">
        <f>+'Costo PQ'!M26</f>
        <v>5.5140916054209503</v>
      </c>
      <c r="F42" s="51">
        <f t="shared" si="1"/>
        <v>0</v>
      </c>
      <c r="G42" s="4">
        <f>+'Costo PQ'!D26</f>
        <v>1000015872</v>
      </c>
      <c r="H42" s="4"/>
      <c r="K42" s="107">
        <f t="shared" si="2"/>
        <v>0</v>
      </c>
      <c r="M42" s="87" t="s">
        <v>948</v>
      </c>
      <c r="N42" s="87">
        <v>2005</v>
      </c>
      <c r="O42" s="87" t="s">
        <v>949</v>
      </c>
      <c r="P42" s="87" t="s">
        <v>950</v>
      </c>
    </row>
    <row r="43" spans="1:18" s="5" customFormat="1" hidden="1" x14ac:dyDescent="0.25">
      <c r="A43" s="4">
        <f>+'Costo PQ'!B27</f>
        <v>26</v>
      </c>
      <c r="B43" s="4" t="str">
        <f>+'Costo PQ'!C27</f>
        <v>PQ BOLLAND DPB350 SOLVENTE BIODEGRAD.(l)</v>
      </c>
      <c r="C43" s="4" t="str">
        <f>+'Costo PQ'!F27</f>
        <v>L</v>
      </c>
      <c r="D43" s="96">
        <f t="shared" si="0"/>
        <v>0</v>
      </c>
      <c r="E43" s="51">
        <f>+'Costo PQ'!M27</f>
        <v>4.3918769822071404</v>
      </c>
      <c r="F43" s="51">
        <f t="shared" si="1"/>
        <v>0</v>
      </c>
      <c r="G43" s="4">
        <f>+'Costo PQ'!D27</f>
        <v>1000018345</v>
      </c>
      <c r="H43" s="4"/>
      <c r="K43" s="107">
        <f t="shared" si="2"/>
        <v>0</v>
      </c>
      <c r="M43" s="87" t="s">
        <v>948</v>
      </c>
      <c r="N43" s="87">
        <v>2005</v>
      </c>
      <c r="O43" s="87" t="s">
        <v>949</v>
      </c>
      <c r="P43" s="87" t="s">
        <v>950</v>
      </c>
    </row>
    <row r="44" spans="1:18" s="5" customFormat="1" hidden="1" x14ac:dyDescent="0.25">
      <c r="A44" s="4">
        <f>+'Costo PQ'!B28</f>
        <v>27</v>
      </c>
      <c r="B44" s="4" t="str">
        <f>+'Costo PQ'!C28</f>
        <v>PQ BOLLAND IPB530 INHIBIDOR PARAFINA (l)</v>
      </c>
      <c r="C44" s="4" t="str">
        <f>+'Costo PQ'!F28</f>
        <v>L</v>
      </c>
      <c r="D44" s="96">
        <f t="shared" si="0"/>
        <v>0</v>
      </c>
      <c r="E44" s="51">
        <f>+'Costo PQ'!M28</f>
        <v>6.6085972255924501</v>
      </c>
      <c r="F44" s="51">
        <f t="shared" si="1"/>
        <v>0</v>
      </c>
      <c r="G44" s="4">
        <f>+'Costo PQ'!D28</f>
        <v>1000020984</v>
      </c>
      <c r="H44" s="4"/>
      <c r="K44" s="107">
        <f t="shared" si="2"/>
        <v>0</v>
      </c>
      <c r="M44" s="87" t="s">
        <v>948</v>
      </c>
      <c r="N44" s="87">
        <v>2005</v>
      </c>
      <c r="O44" s="87" t="s">
        <v>949</v>
      </c>
      <c r="P44" s="87" t="s">
        <v>950</v>
      </c>
    </row>
    <row r="45" spans="1:18" s="5" customFormat="1" hidden="1" x14ac:dyDescent="0.25">
      <c r="A45" s="4">
        <f>+'Costo PQ'!B29</f>
        <v>28</v>
      </c>
      <c r="B45" s="4" t="str">
        <f>+'Costo PQ'!C29</f>
        <v>PQ BOLLAND ABC33 ANTIESPUMANTE       (l)</v>
      </c>
      <c r="C45" s="4" t="str">
        <f>+'Costo PQ'!F29</f>
        <v>L</v>
      </c>
      <c r="D45" s="96">
        <f t="shared" si="0"/>
        <v>0</v>
      </c>
      <c r="E45" s="51">
        <f>+'Costo PQ'!M29</f>
        <v>4.8352210308841999</v>
      </c>
      <c r="F45" s="51">
        <f t="shared" si="1"/>
        <v>0</v>
      </c>
      <c r="G45" s="4">
        <f>+'Costo PQ'!D29</f>
        <v>1000037230</v>
      </c>
      <c r="H45" s="4"/>
      <c r="K45" s="107">
        <f t="shared" si="2"/>
        <v>0</v>
      </c>
      <c r="M45" s="87" t="s">
        <v>948</v>
      </c>
      <c r="N45" s="87">
        <v>2005</v>
      </c>
      <c r="O45" s="87" t="s">
        <v>949</v>
      </c>
      <c r="P45" s="87" t="s">
        <v>950</v>
      </c>
    </row>
    <row r="46" spans="1:18" s="5" customFormat="1" hidden="1" x14ac:dyDescent="0.25">
      <c r="A46" s="4">
        <f>+'Costo PQ'!B30</f>
        <v>29</v>
      </c>
      <c r="B46" s="4" t="str">
        <f>+'Costo PQ'!C30</f>
        <v>PQ BOLLAND BXC3270 BACTERICIDA       (l)</v>
      </c>
      <c r="C46" s="4" t="str">
        <f>+'Costo PQ'!F30</f>
        <v>L</v>
      </c>
      <c r="D46" s="96">
        <f t="shared" si="0"/>
        <v>0</v>
      </c>
      <c r="E46" s="51">
        <f>+'Costo PQ'!M30</f>
        <v>9.6427330587260904</v>
      </c>
      <c r="F46" s="51">
        <f t="shared" si="1"/>
        <v>0</v>
      </c>
      <c r="G46" s="4">
        <f>+'Costo PQ'!D30</f>
        <v>1000044717</v>
      </c>
      <c r="H46" s="4"/>
      <c r="K46" s="107">
        <f t="shared" si="2"/>
        <v>0</v>
      </c>
      <c r="M46" s="87" t="s">
        <v>948</v>
      </c>
      <c r="N46" s="87">
        <v>2005</v>
      </c>
      <c r="O46" s="87" t="s">
        <v>949</v>
      </c>
      <c r="P46" s="87" t="s">
        <v>950</v>
      </c>
    </row>
    <row r="47" spans="1:18" s="5" customFormat="1" hidden="1" x14ac:dyDescent="0.25">
      <c r="A47" s="4">
        <f>+'Costo PQ'!B31</f>
        <v>30</v>
      </c>
      <c r="B47" s="4" t="str">
        <f>+'Costo PQ'!C31</f>
        <v>PQ BOLLAND BHI50  INHIB.HIDRATOS     (l)</v>
      </c>
      <c r="C47" s="4" t="str">
        <f>+'Costo PQ'!F31</f>
        <v>L</v>
      </c>
      <c r="D47" s="96">
        <f t="shared" si="0"/>
        <v>0</v>
      </c>
      <c r="E47" s="51">
        <f>+'Costo PQ'!M31</f>
        <v>3.8238424198396599</v>
      </c>
      <c r="F47" s="51">
        <f t="shared" si="1"/>
        <v>0</v>
      </c>
      <c r="G47" s="4">
        <f>+'Costo PQ'!D31</f>
        <v>1000180611</v>
      </c>
      <c r="H47" s="4"/>
      <c r="K47" s="107">
        <f t="shared" si="2"/>
        <v>0</v>
      </c>
      <c r="M47" s="87" t="s">
        <v>948</v>
      </c>
      <c r="N47" s="87">
        <v>2005</v>
      </c>
      <c r="O47" s="87" t="s">
        <v>949</v>
      </c>
      <c r="P47" s="87" t="s">
        <v>950</v>
      </c>
    </row>
    <row r="48" spans="1:18" s="5" customFormat="1" hidden="1" x14ac:dyDescent="0.25">
      <c r="A48" s="4">
        <f>+'Costo PQ'!B32</f>
        <v>31</v>
      </c>
      <c r="B48" s="4" t="str">
        <f>+'Costo PQ'!C32</f>
        <v>PQ BOLLAND DBC4960 DESEMULSIONANTE   (l)</v>
      </c>
      <c r="C48" s="4" t="str">
        <f>+'Costo PQ'!F32</f>
        <v>L</v>
      </c>
      <c r="D48" s="96">
        <f t="shared" si="0"/>
        <v>0</v>
      </c>
      <c r="E48" s="51">
        <f>+'Costo PQ'!M32</f>
        <v>6.9272507605790903</v>
      </c>
      <c r="F48" s="51">
        <f t="shared" si="1"/>
        <v>0</v>
      </c>
      <c r="G48" s="4">
        <f>+'Costo PQ'!D32</f>
        <v>1000191573</v>
      </c>
      <c r="H48" s="4"/>
      <c r="K48" s="107">
        <f t="shared" si="2"/>
        <v>0</v>
      </c>
      <c r="M48" s="87" t="s">
        <v>948</v>
      </c>
      <c r="N48" s="87">
        <v>2005</v>
      </c>
      <c r="O48" s="87" t="s">
        <v>949</v>
      </c>
      <c r="P48" s="87" t="s">
        <v>950</v>
      </c>
    </row>
    <row r="49" spans="1:18" s="5" customFormat="1" hidden="1" x14ac:dyDescent="0.25">
      <c r="A49" s="4">
        <f>+'Costo PQ'!B33</f>
        <v>32</v>
      </c>
      <c r="B49" s="4" t="str">
        <f>+'Costo PQ'!C33</f>
        <v>PQ BOLLAND IC5400 INHIBIDOR INCRUST. (l)</v>
      </c>
      <c r="C49" s="4" t="str">
        <f>+'Costo PQ'!F33</f>
        <v>L</v>
      </c>
      <c r="D49" s="96">
        <f t="shared" si="0"/>
        <v>0</v>
      </c>
      <c r="E49" s="51">
        <f>+'Costo PQ'!M33</f>
        <v>4.0593689456993403</v>
      </c>
      <c r="F49" s="51">
        <f t="shared" si="1"/>
        <v>0</v>
      </c>
      <c r="G49" s="4">
        <f>+'Costo PQ'!D33</f>
        <v>1000204746</v>
      </c>
      <c r="H49" s="4"/>
      <c r="K49" s="107">
        <f t="shared" si="2"/>
        <v>0</v>
      </c>
      <c r="M49" s="87" t="s">
        <v>948</v>
      </c>
      <c r="N49" s="87">
        <v>2005</v>
      </c>
      <c r="O49" s="87" t="s">
        <v>949</v>
      </c>
      <c r="P49" s="87" t="s">
        <v>950</v>
      </c>
    </row>
    <row r="50" spans="1:18" s="5" customFormat="1" x14ac:dyDescent="0.25">
      <c r="A50" s="4">
        <f>+'Costo PQ'!B34</f>
        <v>33</v>
      </c>
      <c r="B50" s="4" t="str">
        <f>+'Costo PQ'!C34</f>
        <v>PQ BOLLAND CY51W     INHIB.CORROSION (l)</v>
      </c>
      <c r="C50" s="4" t="str">
        <f>+'Costo PQ'!F34</f>
        <v>L</v>
      </c>
      <c r="D50" s="96">
        <f t="shared" si="0"/>
        <v>1583</v>
      </c>
      <c r="E50" s="51">
        <f>+'Costo PQ'!M34</f>
        <v>4.7520940217572498</v>
      </c>
      <c r="F50" s="97">
        <f t="shared" si="1"/>
        <v>7522.5648364417266</v>
      </c>
      <c r="G50" s="4">
        <f>+'Costo PQ'!D34</f>
        <v>1000232729</v>
      </c>
      <c r="H50" s="4"/>
      <c r="I50" s="5" t="s">
        <v>59</v>
      </c>
      <c r="J50" s="98" t="s">
        <v>956</v>
      </c>
      <c r="K50" s="99">
        <f>D50</f>
        <v>1583</v>
      </c>
      <c r="M50" s="87" t="s">
        <v>948</v>
      </c>
      <c r="N50" s="87">
        <v>2005</v>
      </c>
      <c r="O50" s="87" t="s">
        <v>949</v>
      </c>
      <c r="P50" s="87" t="s">
        <v>950</v>
      </c>
      <c r="R50" s="101">
        <f>VLOOKUP(I50,[1]SP!I50:L161,3,FALSE)+VLOOKUP(I50,[1]PUB!I50:L161,3,FALSE)+VLOOKUP(I50,[1]SCB!I50:L161,3,FALSE)+VLOOKUP(I50,[1]CHO!I50:L161,3,FALSE)+VLOOKUP(I50,[1]VAM!I50:L161,3,FALSE)</f>
        <v>15977.560000000007</v>
      </c>
    </row>
    <row r="51" spans="1:18" s="5" customFormat="1" hidden="1" x14ac:dyDescent="0.25">
      <c r="A51" s="4">
        <f>+'Costo PQ'!B35</f>
        <v>34</v>
      </c>
      <c r="B51" s="4" t="str">
        <f>+'Costo PQ'!C35</f>
        <v>PQ BOLLAND FBS2990 FLOCUL./CLARIFIC. (l)</v>
      </c>
      <c r="C51" s="4" t="str">
        <f>+'Costo PQ'!F35</f>
        <v>L</v>
      </c>
      <c r="D51" s="96">
        <f t="shared" si="0"/>
        <v>0</v>
      </c>
      <c r="E51" s="51">
        <f>+'Costo PQ'!M35</f>
        <v>2.3414107570757299</v>
      </c>
      <c r="F51" s="51">
        <f t="shared" si="1"/>
        <v>0</v>
      </c>
      <c r="G51" s="4">
        <f>+'Costo PQ'!D35</f>
        <v>1000234869</v>
      </c>
      <c r="H51" s="4"/>
      <c r="K51" s="107">
        <f t="shared" si="2"/>
        <v>0</v>
      </c>
      <c r="M51" s="87" t="s">
        <v>948</v>
      </c>
      <c r="N51" s="87">
        <v>2005</v>
      </c>
      <c r="O51" s="87" t="s">
        <v>949</v>
      </c>
      <c r="P51" s="87" t="s">
        <v>950</v>
      </c>
    </row>
    <row r="52" spans="1:18" s="5" customFormat="1" hidden="1" x14ac:dyDescent="0.25">
      <c r="A52" s="4">
        <f>+'Costo PQ'!B36</f>
        <v>35</v>
      </c>
      <c r="B52" s="4" t="str">
        <f>+'Costo PQ'!C36</f>
        <v>PQ BOLLAND RFB700 REDUCTOR FRICCION  (L)</v>
      </c>
      <c r="C52" s="4" t="str">
        <f>+'Costo PQ'!F36</f>
        <v>L</v>
      </c>
      <c r="D52" s="96">
        <f t="shared" si="0"/>
        <v>0</v>
      </c>
      <c r="E52" s="51">
        <f>+'Costo PQ'!M36</f>
        <v>4.3780224806859804</v>
      </c>
      <c r="F52" s="51">
        <f t="shared" si="1"/>
        <v>0</v>
      </c>
      <c r="G52" s="4">
        <f>+'Costo PQ'!D36</f>
        <v>1000235302</v>
      </c>
      <c r="H52" s="4"/>
      <c r="K52" s="107">
        <f t="shared" si="2"/>
        <v>0</v>
      </c>
      <c r="M52" s="87" t="s">
        <v>948</v>
      </c>
      <c r="N52" s="87">
        <v>2005</v>
      </c>
      <c r="O52" s="87" t="s">
        <v>949</v>
      </c>
      <c r="P52" s="87" t="s">
        <v>950</v>
      </c>
    </row>
    <row r="53" spans="1:18" s="5" customFormat="1" hidden="1" x14ac:dyDescent="0.25">
      <c r="A53" s="4">
        <f>+'Costo PQ'!B37</f>
        <v>36</v>
      </c>
      <c r="B53" s="4" t="str">
        <f>+'Costo PQ'!C37</f>
        <v>PQ BOLLAND CY20W     INHIB.CORROSION (l)</v>
      </c>
      <c r="C53" s="4" t="str">
        <f>+'Costo PQ'!F37</f>
        <v>L</v>
      </c>
      <c r="D53" s="96">
        <f t="shared" si="0"/>
        <v>0</v>
      </c>
      <c r="E53" s="51">
        <f>+'Costo PQ'!M37</f>
        <v>4.1979139609109302</v>
      </c>
      <c r="F53" s="51">
        <f t="shared" si="1"/>
        <v>0</v>
      </c>
      <c r="G53" s="4">
        <f>+'Costo PQ'!D37</f>
        <v>1000236748</v>
      </c>
      <c r="H53" s="4"/>
      <c r="K53" s="107">
        <f t="shared" si="2"/>
        <v>0</v>
      </c>
      <c r="M53" s="87" t="s">
        <v>948</v>
      </c>
      <c r="N53" s="87">
        <v>2005</v>
      </c>
      <c r="O53" s="87" t="s">
        <v>949</v>
      </c>
      <c r="P53" s="87" t="s">
        <v>950</v>
      </c>
    </row>
    <row r="54" spans="1:18" s="5" customFormat="1" hidden="1" x14ac:dyDescent="0.25">
      <c r="A54" s="4">
        <f>+'Costo PQ'!B38</f>
        <v>37</v>
      </c>
      <c r="B54" s="4" t="str">
        <f>+'Costo PQ'!C38</f>
        <v>PQ BOLLAND IPB60  INHIBIDOR PARAFINA (l)</v>
      </c>
      <c r="C54" s="4" t="str">
        <f>+'Costo PQ'!F38</f>
        <v>L</v>
      </c>
      <c r="D54" s="96">
        <f t="shared" si="0"/>
        <v>0</v>
      </c>
      <c r="E54" s="51">
        <f>+'Costo PQ'!M38</f>
        <v>4.3918769822071404</v>
      </c>
      <c r="F54" s="51">
        <f t="shared" si="1"/>
        <v>0</v>
      </c>
      <c r="G54" s="4">
        <f>+'Costo PQ'!D38</f>
        <v>1000241736</v>
      </c>
      <c r="H54" s="4"/>
      <c r="K54" s="107">
        <f t="shared" si="2"/>
        <v>0</v>
      </c>
      <c r="M54" s="87" t="s">
        <v>948</v>
      </c>
      <c r="N54" s="87">
        <v>2005</v>
      </c>
      <c r="O54" s="87" t="s">
        <v>949</v>
      </c>
      <c r="P54" s="87" t="s">
        <v>950</v>
      </c>
    </row>
    <row r="55" spans="1:18" s="5" customFormat="1" hidden="1" x14ac:dyDescent="0.25">
      <c r="A55" s="4">
        <f>+'Costo PQ'!B39</f>
        <v>38</v>
      </c>
      <c r="B55" s="4" t="str">
        <f>+'Costo PQ'!C39</f>
        <v>PQ BOLLAND RFB671 REDUCTOR FRICCION  (L)</v>
      </c>
      <c r="C55" s="4" t="str">
        <f>+'Costo PQ'!F39</f>
        <v>L</v>
      </c>
      <c r="D55" s="96">
        <f t="shared" si="0"/>
        <v>0</v>
      </c>
      <c r="E55" s="51">
        <f>+'Costo PQ'!M39</f>
        <v>4.3918769822071404</v>
      </c>
      <c r="F55" s="51">
        <f t="shared" si="1"/>
        <v>0</v>
      </c>
      <c r="G55" s="4">
        <f>+'Costo PQ'!D39</f>
        <v>1000247040</v>
      </c>
      <c r="H55" s="4"/>
      <c r="K55" s="107">
        <f t="shared" si="2"/>
        <v>0</v>
      </c>
      <c r="M55" s="87" t="s">
        <v>948</v>
      </c>
      <c r="N55" s="87">
        <v>2005</v>
      </c>
      <c r="O55" s="87" t="s">
        <v>949</v>
      </c>
      <c r="P55" s="87" t="s">
        <v>950</v>
      </c>
    </row>
    <row r="56" spans="1:18" s="5" customFormat="1" hidden="1" x14ac:dyDescent="0.25">
      <c r="A56" s="4">
        <f>+'Costo PQ'!B40</f>
        <v>39</v>
      </c>
      <c r="B56" s="4" t="str">
        <f>+'Costo PQ'!C40</f>
        <v>PQ BOLLAND IPB895 INHIBIDOR PARAFINA (l)</v>
      </c>
      <c r="C56" s="4" t="str">
        <f>+'Costo PQ'!F40</f>
        <v>L</v>
      </c>
      <c r="D56" s="96">
        <f t="shared" si="0"/>
        <v>0</v>
      </c>
      <c r="E56" s="51">
        <f>+'Costo PQ'!M40</f>
        <v>5.3894010917305302</v>
      </c>
      <c r="F56" s="51">
        <f t="shared" si="1"/>
        <v>0</v>
      </c>
      <c r="G56" s="4">
        <f>+'Costo PQ'!D40</f>
        <v>1000304870</v>
      </c>
      <c r="H56" s="4"/>
      <c r="K56" s="107">
        <f t="shared" si="2"/>
        <v>0</v>
      </c>
      <c r="M56" s="87" t="s">
        <v>948</v>
      </c>
      <c r="N56" s="87">
        <v>2005</v>
      </c>
      <c r="O56" s="87" t="s">
        <v>949</v>
      </c>
      <c r="P56" s="87" t="s">
        <v>950</v>
      </c>
    </row>
    <row r="57" spans="1:18" s="5" customFormat="1" hidden="1" x14ac:dyDescent="0.25">
      <c r="A57" s="4">
        <f>+'Costo PQ'!B41</f>
        <v>40</v>
      </c>
      <c r="B57" s="4" t="str">
        <f>+'Costo PQ'!C41</f>
        <v>PQ BOLLAND RFB1200 REDUCTOR FRICCION (L)</v>
      </c>
      <c r="C57" s="4" t="str">
        <f>+'Costo PQ'!F41</f>
        <v>L</v>
      </c>
      <c r="D57" s="96">
        <f t="shared" si="0"/>
        <v>0</v>
      </c>
      <c r="E57" s="51">
        <f>+'Costo PQ'!M41</f>
        <v>6.6085972255924501</v>
      </c>
      <c r="F57" s="51">
        <f t="shared" si="1"/>
        <v>0</v>
      </c>
      <c r="G57" s="4">
        <f>+'Costo PQ'!D41</f>
        <v>1000304874</v>
      </c>
      <c r="H57" s="4"/>
      <c r="K57" s="107">
        <f t="shared" si="2"/>
        <v>0</v>
      </c>
      <c r="M57" s="87" t="s">
        <v>948</v>
      </c>
      <c r="N57" s="87">
        <v>2005</v>
      </c>
      <c r="O57" s="87" t="s">
        <v>949</v>
      </c>
      <c r="P57" s="87" t="s">
        <v>950</v>
      </c>
    </row>
    <row r="58" spans="1:18" s="5" customFormat="1" hidden="1" x14ac:dyDescent="0.25">
      <c r="A58" s="4">
        <f>+'Costo PQ'!B42</f>
        <v>41</v>
      </c>
      <c r="B58" s="4" t="str">
        <f>+'Costo PQ'!C42</f>
        <v>PQ BOLLAND RFB1400 REDUCTOR FRICCION (L)</v>
      </c>
      <c r="C58" s="4" t="str">
        <f>+'Costo PQ'!F42</f>
        <v>L</v>
      </c>
      <c r="D58" s="96">
        <f t="shared" si="0"/>
        <v>0</v>
      </c>
      <c r="E58" s="51">
        <f>+'Costo PQ'!M42</f>
        <v>6.7887057453675101</v>
      </c>
      <c r="F58" s="51">
        <f t="shared" si="1"/>
        <v>0</v>
      </c>
      <c r="G58" s="4">
        <f>+'Costo PQ'!D42</f>
        <v>1000304875</v>
      </c>
      <c r="H58" s="4"/>
      <c r="K58" s="107">
        <f t="shared" si="2"/>
        <v>0</v>
      </c>
      <c r="M58" s="87" t="s">
        <v>948</v>
      </c>
      <c r="N58" s="87">
        <v>2005</v>
      </c>
      <c r="O58" s="87" t="s">
        <v>949</v>
      </c>
      <c r="P58" s="87" t="s">
        <v>950</v>
      </c>
    </row>
    <row r="59" spans="1:18" s="5" customFormat="1" hidden="1" x14ac:dyDescent="0.25">
      <c r="A59" s="4">
        <f>+'Costo PQ'!B43</f>
        <v>42</v>
      </c>
      <c r="B59" s="4" t="str">
        <f>+'Costo PQ'!C43</f>
        <v>PQ BOLLAND BX910 BACTERICIDA         (l)</v>
      </c>
      <c r="C59" s="4" t="str">
        <f>+'Costo PQ'!F43</f>
        <v>L</v>
      </c>
      <c r="D59" s="96">
        <f t="shared" si="0"/>
        <v>0</v>
      </c>
      <c r="E59" s="51">
        <f>+'Costo PQ'!M43</f>
        <v>6.0821261677884397</v>
      </c>
      <c r="F59" s="51">
        <f t="shared" si="1"/>
        <v>0</v>
      </c>
      <c r="G59" s="4">
        <f>+'Costo PQ'!D43</f>
        <v>1000304898</v>
      </c>
      <c r="H59" s="4"/>
      <c r="K59" s="107">
        <f t="shared" si="2"/>
        <v>0</v>
      </c>
      <c r="M59" s="87" t="s">
        <v>948</v>
      </c>
      <c r="N59" s="87">
        <v>2005</v>
      </c>
      <c r="O59" s="87" t="s">
        <v>949</v>
      </c>
      <c r="P59" s="87" t="s">
        <v>950</v>
      </c>
    </row>
    <row r="60" spans="1:18" s="5" customFormat="1" x14ac:dyDescent="0.25">
      <c r="A60" s="4">
        <f>+'Costo PQ'!B44</f>
        <v>43</v>
      </c>
      <c r="B60" s="4" t="str">
        <f>+'Costo PQ'!C44</f>
        <v>PQ INHIBIDOR DE PARAFINAS BOLLAND IPB650</v>
      </c>
      <c r="C60" s="4" t="str">
        <f>+'Costo PQ'!F44</f>
        <v>L</v>
      </c>
      <c r="D60" s="96">
        <f t="shared" si="0"/>
        <v>270</v>
      </c>
      <c r="E60" s="51">
        <f>+'Costo PQ'!M44</f>
        <v>7.2043407910022497</v>
      </c>
      <c r="F60" s="97">
        <f t="shared" si="1"/>
        <v>1945.1720135706073</v>
      </c>
      <c r="G60" s="4">
        <f>+'Costo PQ'!D44</f>
        <v>1000518676</v>
      </c>
      <c r="H60" s="4"/>
      <c r="I60" s="5" t="s">
        <v>637</v>
      </c>
      <c r="J60" s="98" t="s">
        <v>957</v>
      </c>
      <c r="K60" s="99">
        <f>D60</f>
        <v>270</v>
      </c>
      <c r="M60" s="87" t="s">
        <v>948</v>
      </c>
      <c r="N60" s="87">
        <v>2005</v>
      </c>
      <c r="O60" s="87" t="s">
        <v>949</v>
      </c>
      <c r="P60" s="87" t="s">
        <v>950</v>
      </c>
      <c r="R60" s="5">
        <f>VLOOKUP(I60,[1]SP!I60:L171,3,FALSE)+VLOOKUP(I60,[1]PUB!I60:L171,3,FALSE)+VLOOKUP(I60,[1]SCB!I60:L171,3,FALSE)+VLOOKUP(I60,[1]CHO!I60:L171,3,FALSE)+VLOOKUP(I60,[1]VAM!I60:L171,3,FALSE)</f>
        <v>1838.28</v>
      </c>
    </row>
    <row r="61" spans="1:18" s="5" customFormat="1" hidden="1" x14ac:dyDescent="0.25">
      <c r="A61" s="4">
        <f>+'Costo PQ'!B45</f>
        <v>44</v>
      </c>
      <c r="B61" s="4" t="str">
        <f>+'Costo PQ'!C45</f>
        <v>PQ INHIBIDOR DE HIDRATOS BOLLAND BHI7030</v>
      </c>
      <c r="C61" s="4" t="str">
        <f>+'Costo PQ'!F45</f>
        <v>L</v>
      </c>
      <c r="D61" s="96">
        <f t="shared" si="0"/>
        <v>0</v>
      </c>
      <c r="E61" s="51">
        <f>+'Costo PQ'!M45</f>
        <v>4.2810409700378704</v>
      </c>
      <c r="F61" s="51">
        <f t="shared" si="1"/>
        <v>0</v>
      </c>
      <c r="G61" s="4">
        <f>+'Costo PQ'!D45</f>
        <v>1000536997</v>
      </c>
      <c r="H61" s="4"/>
      <c r="K61" s="107">
        <f t="shared" si="2"/>
        <v>0</v>
      </c>
      <c r="M61" s="87" t="s">
        <v>948</v>
      </c>
      <c r="N61" s="87">
        <v>2005</v>
      </c>
      <c r="O61" s="87" t="s">
        <v>949</v>
      </c>
      <c r="P61" s="87" t="s">
        <v>950</v>
      </c>
    </row>
    <row r="62" spans="1:18" s="5" customFormat="1" hidden="1" x14ac:dyDescent="0.25">
      <c r="A62" s="4">
        <f>+'Costo PQ'!B46</f>
        <v>45</v>
      </c>
      <c r="B62" s="4" t="str">
        <f>+'Costo PQ'!C46</f>
        <v>PQ SECUESTRANTE DE SULFHIDRICO BOLLAND *</v>
      </c>
      <c r="C62" s="4" t="str">
        <f>+'Costo PQ'!F46</f>
        <v>L</v>
      </c>
      <c r="D62" s="96">
        <f t="shared" si="0"/>
        <v>0</v>
      </c>
      <c r="E62" s="51">
        <f>+'Costo PQ'!M46</f>
        <v>4.1147869517839801</v>
      </c>
      <c r="F62" s="97">
        <f t="shared" si="1"/>
        <v>0</v>
      </c>
      <c r="G62" s="4">
        <f>+'Costo PQ'!D46</f>
        <v>1000539909</v>
      </c>
      <c r="H62" s="4"/>
      <c r="I62" s="5" t="s">
        <v>654</v>
      </c>
      <c r="J62" s="98" t="s">
        <v>958</v>
      </c>
      <c r="K62" s="100">
        <f>D62</f>
        <v>0</v>
      </c>
      <c r="M62" s="87" t="s">
        <v>948</v>
      </c>
      <c r="N62" s="87">
        <v>2005</v>
      </c>
      <c r="O62" s="87" t="s">
        <v>949</v>
      </c>
      <c r="P62" s="87" t="s">
        <v>950</v>
      </c>
      <c r="R62" s="5">
        <f>VLOOKUP(I62,[1]SP!I62:L173,3,FALSE)+VLOOKUP(I62,[1]PUB!I62:L173,3,FALSE)+VLOOKUP(I62,[1]SCB!I62:L173,3,FALSE)+VLOOKUP(I62,[1]CHO!I62:L173,3,FALSE)+VLOOKUP(I62,[1]VAM!I62:L173,3,FALSE)</f>
        <v>2701.3100000000004</v>
      </c>
    </row>
    <row r="63" spans="1:18" s="5" customFormat="1" hidden="1" x14ac:dyDescent="0.25">
      <c r="A63" s="4">
        <f>+'Costo PQ'!B47</f>
        <v>46</v>
      </c>
      <c r="B63" s="4" t="str">
        <f>+'Costo PQ'!C47</f>
        <v>PQ FLOCUL.BOLLAND FBS1409</v>
      </c>
      <c r="C63" s="4" t="str">
        <f>+'Costo PQ'!F47</f>
        <v>L</v>
      </c>
      <c r="D63" s="96">
        <f t="shared" si="0"/>
        <v>0</v>
      </c>
      <c r="E63" s="51">
        <f>+'Costo PQ'!M47</f>
        <v>8.1464468944410093</v>
      </c>
      <c r="F63" s="51">
        <f t="shared" si="1"/>
        <v>0</v>
      </c>
      <c r="G63" s="4">
        <f>+'Costo PQ'!D47</f>
        <v>1000544294</v>
      </c>
      <c r="H63" s="4"/>
      <c r="K63" s="107">
        <f t="shared" si="2"/>
        <v>0</v>
      </c>
      <c r="M63" s="87" t="s">
        <v>948</v>
      </c>
      <c r="N63" s="87">
        <v>2005</v>
      </c>
      <c r="O63" s="87" t="s">
        <v>949</v>
      </c>
      <c r="P63" s="87" t="s">
        <v>950</v>
      </c>
    </row>
    <row r="64" spans="1:18" s="5" customFormat="1" hidden="1" x14ac:dyDescent="0.25">
      <c r="A64" s="4">
        <f>+'Costo PQ'!B48</f>
        <v>47</v>
      </c>
      <c r="B64" s="4" t="str">
        <f>+'Costo PQ'!C48</f>
        <v>PQ ANTIESP.BOLLAND ABC19</v>
      </c>
      <c r="C64" s="4" t="str">
        <f>+'Costo PQ'!F48</f>
        <v>L</v>
      </c>
      <c r="D64" s="96">
        <f t="shared" si="0"/>
        <v>0</v>
      </c>
      <c r="E64" s="51">
        <f>+'Costo PQ'!M48</f>
        <v>3.9762419365724</v>
      </c>
      <c r="F64" s="51">
        <f t="shared" si="1"/>
        <v>0</v>
      </c>
      <c r="G64" s="4">
        <f>+'Costo PQ'!D48</f>
        <v>1000544297</v>
      </c>
      <c r="H64" s="4"/>
      <c r="K64" s="107">
        <f t="shared" si="2"/>
        <v>0</v>
      </c>
      <c r="M64" s="87" t="s">
        <v>948</v>
      </c>
      <c r="N64" s="87">
        <v>2005</v>
      </c>
      <c r="O64" s="87" t="s">
        <v>949</v>
      </c>
      <c r="P64" s="87" t="s">
        <v>950</v>
      </c>
    </row>
    <row r="65" spans="1:16" s="5" customFormat="1" hidden="1" x14ac:dyDescent="0.25">
      <c r="A65" s="4">
        <f>+'Costo PQ'!B49</f>
        <v>48</v>
      </c>
      <c r="B65" s="4" t="str">
        <f>+'Costo PQ'!C49</f>
        <v>PQ DESINCRUST.BOLLAND DS100</v>
      </c>
      <c r="C65" s="4" t="str">
        <f>+'Costo PQ'!F49</f>
        <v>L</v>
      </c>
      <c r="D65" s="96">
        <f t="shared" si="0"/>
        <v>0</v>
      </c>
      <c r="E65" s="51">
        <f>+'Costo PQ'!M49</f>
        <v>3.96238743505124</v>
      </c>
      <c r="F65" s="51">
        <f t="shared" si="1"/>
        <v>0</v>
      </c>
      <c r="G65" s="4">
        <f>+'Costo PQ'!D49</f>
        <v>1000544318</v>
      </c>
      <c r="H65" s="4"/>
      <c r="K65" s="107">
        <f t="shared" si="2"/>
        <v>0</v>
      </c>
      <c r="M65" s="87" t="s">
        <v>948</v>
      </c>
      <c r="N65" s="87">
        <v>2005</v>
      </c>
      <c r="O65" s="87" t="s">
        <v>949</v>
      </c>
      <c r="P65" s="87" t="s">
        <v>950</v>
      </c>
    </row>
    <row r="66" spans="1:16" s="5" customFormat="1" hidden="1" x14ac:dyDescent="0.25">
      <c r="A66" s="4">
        <f>+'Costo PQ'!B50</f>
        <v>49</v>
      </c>
      <c r="B66" s="4" t="str">
        <f>+'Costo PQ'!C50</f>
        <v>PQ DISPERS.PARAF.BOLLAND DPB66</v>
      </c>
      <c r="C66" s="4" t="str">
        <f>+'Costo PQ'!F50</f>
        <v>L</v>
      </c>
      <c r="D66" s="96">
        <f t="shared" si="0"/>
        <v>0</v>
      </c>
      <c r="E66" s="51">
        <f>+'Costo PQ'!M50</f>
        <v>4.6828215141514598</v>
      </c>
      <c r="F66" s="51">
        <f t="shared" si="1"/>
        <v>0</v>
      </c>
      <c r="G66" s="4">
        <f>+'Costo PQ'!D50</f>
        <v>1000544319</v>
      </c>
      <c r="H66" s="4"/>
      <c r="K66" s="107">
        <f t="shared" si="2"/>
        <v>0</v>
      </c>
      <c r="M66" s="87" t="s">
        <v>948</v>
      </c>
      <c r="N66" s="87">
        <v>2005</v>
      </c>
      <c r="O66" s="87" t="s">
        <v>949</v>
      </c>
      <c r="P66" s="87" t="s">
        <v>950</v>
      </c>
    </row>
    <row r="67" spans="1:16" s="5" customFormat="1" hidden="1" x14ac:dyDescent="0.25">
      <c r="A67" s="4">
        <f>+'Costo PQ'!B51</f>
        <v>50</v>
      </c>
      <c r="B67" s="4" t="str">
        <f>+'Costo PQ'!C51</f>
        <v>PQ DISPERS.PARAF.BOLLAND DPB63</v>
      </c>
      <c r="C67" s="4" t="str">
        <f>+'Costo PQ'!F51</f>
        <v>L</v>
      </c>
      <c r="D67" s="96">
        <f t="shared" si="0"/>
        <v>0</v>
      </c>
      <c r="E67" s="51">
        <f>+'Costo PQ'!M51</f>
        <v>4.0455144441781901</v>
      </c>
      <c r="F67" s="51">
        <f t="shared" si="1"/>
        <v>0</v>
      </c>
      <c r="G67" s="4">
        <f>+'Costo PQ'!D51</f>
        <v>1000544321</v>
      </c>
      <c r="H67" s="4"/>
      <c r="K67" s="107">
        <f t="shared" si="2"/>
        <v>0</v>
      </c>
      <c r="M67" s="87" t="s">
        <v>948</v>
      </c>
      <c r="N67" s="87">
        <v>2005</v>
      </c>
      <c r="O67" s="87" t="s">
        <v>949</v>
      </c>
      <c r="P67" s="87" t="s">
        <v>950</v>
      </c>
    </row>
    <row r="68" spans="1:16" s="5" customFormat="1" hidden="1" x14ac:dyDescent="0.25">
      <c r="A68" s="4">
        <f>+'Costo PQ'!B52</f>
        <v>51</v>
      </c>
      <c r="B68" s="4" t="str">
        <f>+'Costo PQ'!C52</f>
        <v>PQ DESEMULS.BOLLAND DBC4879</v>
      </c>
      <c r="C68" s="4" t="str">
        <f>+'Costo PQ'!F52</f>
        <v>L</v>
      </c>
      <c r="D68" s="96">
        <f t="shared" si="0"/>
        <v>0</v>
      </c>
      <c r="E68" s="51">
        <f>+'Costo PQ'!M52</f>
        <v>5.8465996419287496</v>
      </c>
      <c r="F68" s="51">
        <f t="shared" si="1"/>
        <v>0</v>
      </c>
      <c r="G68" s="4">
        <f>+'Costo PQ'!D52</f>
        <v>1000544322</v>
      </c>
      <c r="H68" s="4"/>
      <c r="K68" s="107">
        <f t="shared" si="2"/>
        <v>0</v>
      </c>
      <c r="M68" s="87" t="s">
        <v>948</v>
      </c>
      <c r="N68" s="87">
        <v>2005</v>
      </c>
      <c r="O68" s="87" t="s">
        <v>949</v>
      </c>
      <c r="P68" s="87" t="s">
        <v>950</v>
      </c>
    </row>
    <row r="69" spans="1:16" s="5" customFormat="1" hidden="1" x14ac:dyDescent="0.25">
      <c r="A69" s="4">
        <f>+'Costo PQ'!B53</f>
        <v>52</v>
      </c>
      <c r="B69" s="4" t="str">
        <f>+'Costo PQ'!C53</f>
        <v>PQ DESEMULS.BOLLAND DBC3158</v>
      </c>
      <c r="C69" s="4" t="str">
        <f>+'Costo PQ'!F53</f>
        <v>L</v>
      </c>
      <c r="D69" s="96">
        <f t="shared" si="0"/>
        <v>0</v>
      </c>
      <c r="E69" s="51">
        <f>+'Costo PQ'!M53</f>
        <v>7.2181952925234096</v>
      </c>
      <c r="F69" s="51">
        <f t="shared" si="1"/>
        <v>0</v>
      </c>
      <c r="G69" s="4">
        <f>+'Costo PQ'!D53</f>
        <v>1000544323</v>
      </c>
      <c r="H69" s="4"/>
      <c r="K69" s="107">
        <f t="shared" si="2"/>
        <v>0</v>
      </c>
      <c r="M69" s="87" t="s">
        <v>948</v>
      </c>
      <c r="N69" s="87">
        <v>2005</v>
      </c>
      <c r="O69" s="87" t="s">
        <v>949</v>
      </c>
      <c r="P69" s="87" t="s">
        <v>950</v>
      </c>
    </row>
    <row r="70" spans="1:16" s="5" customFormat="1" hidden="1" x14ac:dyDescent="0.25">
      <c r="A70" s="4">
        <f>+'Costo PQ'!B54</f>
        <v>53</v>
      </c>
      <c r="B70" s="4" t="str">
        <f>+'Costo PQ'!C54</f>
        <v>PQ INHIB.HIDR.BOLLAND BHI58</v>
      </c>
      <c r="C70" s="4" t="str">
        <f>+'Costo PQ'!F54</f>
        <v>L</v>
      </c>
      <c r="D70" s="96">
        <f t="shared" si="0"/>
        <v>0</v>
      </c>
      <c r="E70" s="51">
        <f>+'Costo PQ'!M54</f>
        <v>3.7130064076703899</v>
      </c>
      <c r="F70" s="51">
        <f t="shared" si="1"/>
        <v>0</v>
      </c>
      <c r="G70" s="4">
        <f>+'Costo PQ'!D54</f>
        <v>1000544325</v>
      </c>
      <c r="H70" s="4"/>
      <c r="K70" s="107">
        <f t="shared" si="2"/>
        <v>0</v>
      </c>
      <c r="M70" s="87" t="s">
        <v>948</v>
      </c>
      <c r="N70" s="87">
        <v>2005</v>
      </c>
      <c r="O70" s="87" t="s">
        <v>949</v>
      </c>
      <c r="P70" s="87" t="s">
        <v>950</v>
      </c>
    </row>
    <row r="71" spans="1:16" s="5" customFormat="1" hidden="1" x14ac:dyDescent="0.25">
      <c r="A71" s="4">
        <f>+'Costo PQ'!B55</f>
        <v>54</v>
      </c>
      <c r="B71" s="4" t="str">
        <f>+'Costo PQ'!C55</f>
        <v>PQ DISPERS.PARAF.GRANEL BOLLAND DPB60</v>
      </c>
      <c r="C71" s="4" t="str">
        <f>+'Costo PQ'!F55</f>
        <v>L</v>
      </c>
      <c r="D71" s="96">
        <f t="shared" si="0"/>
        <v>0</v>
      </c>
      <c r="E71" s="51">
        <f>+'Costo PQ'!M55</f>
        <v>5.1400200643496801</v>
      </c>
      <c r="F71" s="51">
        <f t="shared" si="1"/>
        <v>0</v>
      </c>
      <c r="G71" s="4">
        <f>+'Costo PQ'!D55</f>
        <v>1000544326</v>
      </c>
      <c r="H71" s="4"/>
      <c r="K71" s="107">
        <f t="shared" si="2"/>
        <v>0</v>
      </c>
      <c r="M71" s="87" t="s">
        <v>948</v>
      </c>
      <c r="N71" s="87">
        <v>2005</v>
      </c>
      <c r="O71" s="87" t="s">
        <v>949</v>
      </c>
      <c r="P71" s="87" t="s">
        <v>950</v>
      </c>
    </row>
    <row r="72" spans="1:16" s="5" customFormat="1" hidden="1" x14ac:dyDescent="0.25">
      <c r="A72" s="4">
        <f>+'Costo PQ'!B56</f>
        <v>55</v>
      </c>
      <c r="B72" s="4" t="str">
        <f>+'Costo PQ'!C56</f>
        <v>PQ FLOCUL.BOLLAND FBS4517</v>
      </c>
      <c r="C72" s="4" t="str">
        <f>+'Costo PQ'!F56</f>
        <v>L</v>
      </c>
      <c r="D72" s="96">
        <f t="shared" si="0"/>
        <v>0</v>
      </c>
      <c r="E72" s="51">
        <f>+'Costo PQ'!M56</f>
        <v>9.2548070161336593</v>
      </c>
      <c r="F72" s="51">
        <f t="shared" si="1"/>
        <v>0</v>
      </c>
      <c r="G72" s="4">
        <f>+'Costo PQ'!D56</f>
        <v>1000544327</v>
      </c>
      <c r="H72" s="4"/>
      <c r="K72" s="107">
        <f t="shared" si="2"/>
        <v>0</v>
      </c>
      <c r="M72" s="87" t="s">
        <v>948</v>
      </c>
      <c r="N72" s="87">
        <v>2005</v>
      </c>
      <c r="O72" s="87" t="s">
        <v>949</v>
      </c>
      <c r="P72" s="87" t="s">
        <v>950</v>
      </c>
    </row>
    <row r="73" spans="1:16" s="5" customFormat="1" hidden="1" x14ac:dyDescent="0.25">
      <c r="A73" s="4">
        <f>+'Costo PQ'!B57</f>
        <v>56</v>
      </c>
      <c r="B73" s="4" t="str">
        <f>+'Costo PQ'!C57</f>
        <v>PQ INHIB.CORR.BOLLAND CY28W</v>
      </c>
      <c r="C73" s="4" t="str">
        <f>+'Costo PQ'!F57</f>
        <v>L</v>
      </c>
      <c r="D73" s="96">
        <f t="shared" si="0"/>
        <v>0</v>
      </c>
      <c r="E73" s="51">
        <f>+'Costo PQ'!M57</f>
        <v>4.1979139609109302</v>
      </c>
      <c r="F73" s="51">
        <f t="shared" si="1"/>
        <v>0</v>
      </c>
      <c r="G73" s="4">
        <f>+'Costo PQ'!D57</f>
        <v>1000544328</v>
      </c>
      <c r="H73" s="4"/>
      <c r="K73" s="107">
        <f t="shared" si="2"/>
        <v>0</v>
      </c>
      <c r="M73" s="87" t="s">
        <v>948</v>
      </c>
      <c r="N73" s="87">
        <v>2005</v>
      </c>
      <c r="O73" s="87" t="s">
        <v>949</v>
      </c>
      <c r="P73" s="87" t="s">
        <v>950</v>
      </c>
    </row>
    <row r="74" spans="1:16" s="5" customFormat="1" hidden="1" x14ac:dyDescent="0.25">
      <c r="A74" s="4">
        <f>+'Costo PQ'!B58</f>
        <v>57</v>
      </c>
      <c r="B74" s="4" t="str">
        <f>+'Costo PQ'!C58</f>
        <v>PQ FLOCUL.COAG.BOLLAND FBS9558</v>
      </c>
      <c r="C74" s="4" t="str">
        <f>+'Costo PQ'!F58</f>
        <v>L</v>
      </c>
      <c r="D74" s="96">
        <f t="shared" si="0"/>
        <v>0</v>
      </c>
      <c r="E74" s="51">
        <f>+'Costo PQ'!M58</f>
        <v>9.2548070161336593</v>
      </c>
      <c r="F74" s="51">
        <f t="shared" si="1"/>
        <v>0</v>
      </c>
      <c r="G74" s="4">
        <f>+'Costo PQ'!D58</f>
        <v>1000544329</v>
      </c>
      <c r="H74" s="4"/>
      <c r="K74" s="107">
        <f t="shared" si="2"/>
        <v>0</v>
      </c>
      <c r="M74" s="87" t="s">
        <v>948</v>
      </c>
      <c r="N74" s="87">
        <v>2005</v>
      </c>
      <c r="O74" s="87" t="s">
        <v>949</v>
      </c>
      <c r="P74" s="87" t="s">
        <v>950</v>
      </c>
    </row>
    <row r="75" spans="1:16" s="5" customFormat="1" hidden="1" x14ac:dyDescent="0.25">
      <c r="A75" s="4">
        <f>+'Costo PQ'!B59</f>
        <v>58</v>
      </c>
      <c r="B75" s="4" t="str">
        <f>+'Costo PQ'!C59</f>
        <v>PQ FLOCUL.COAG.BOLLAND FBS2008</v>
      </c>
      <c r="C75" s="4" t="str">
        <f>+'Costo PQ'!F59</f>
        <v>L</v>
      </c>
      <c r="D75" s="96">
        <f t="shared" si="0"/>
        <v>0</v>
      </c>
      <c r="E75" s="51">
        <f>+'Costo PQ'!M59</f>
        <v>2.7431913011893201</v>
      </c>
      <c r="F75" s="51">
        <f t="shared" si="1"/>
        <v>0</v>
      </c>
      <c r="G75" s="4">
        <f>+'Costo PQ'!D59</f>
        <v>1000544330</v>
      </c>
      <c r="H75" s="4"/>
      <c r="K75" s="107">
        <f t="shared" si="2"/>
        <v>0</v>
      </c>
      <c r="M75" s="87" t="s">
        <v>948</v>
      </c>
      <c r="N75" s="87">
        <v>2005</v>
      </c>
      <c r="O75" s="87" t="s">
        <v>949</v>
      </c>
      <c r="P75" s="87" t="s">
        <v>950</v>
      </c>
    </row>
    <row r="76" spans="1:16" s="5" customFormat="1" hidden="1" x14ac:dyDescent="0.25">
      <c r="A76" s="4">
        <f>+'Costo PQ'!B60</f>
        <v>59</v>
      </c>
      <c r="B76" s="4" t="str">
        <f>+'Costo PQ'!C60</f>
        <v>PQ INHIB.INCRUST.BOLLAND IC5408</v>
      </c>
      <c r="C76" s="4" t="str">
        <f>+'Costo PQ'!F60</f>
        <v>L</v>
      </c>
      <c r="D76" s="96">
        <f t="shared" si="0"/>
        <v>0</v>
      </c>
      <c r="E76" s="51">
        <f>+'Costo PQ'!M60</f>
        <v>4.0593689456993403</v>
      </c>
      <c r="F76" s="51">
        <f t="shared" si="1"/>
        <v>0</v>
      </c>
      <c r="G76" s="4">
        <f>+'Costo PQ'!D60</f>
        <v>1000544333</v>
      </c>
      <c r="H76" s="4"/>
      <c r="K76" s="107">
        <f t="shared" si="2"/>
        <v>0</v>
      </c>
      <c r="M76" s="87" t="s">
        <v>948</v>
      </c>
      <c r="N76" s="87">
        <v>2005</v>
      </c>
      <c r="O76" s="87" t="s">
        <v>949</v>
      </c>
      <c r="P76" s="87" t="s">
        <v>950</v>
      </c>
    </row>
    <row r="77" spans="1:16" s="5" customFormat="1" hidden="1" x14ac:dyDescent="0.25">
      <c r="A77" s="4">
        <f>+'Costo PQ'!B61</f>
        <v>60</v>
      </c>
      <c r="B77" s="4" t="str">
        <f>+'Costo PQ'!C61</f>
        <v>PQ BACTER.BOLLAND BXC3278</v>
      </c>
      <c r="C77" s="4" t="str">
        <f>+'Costo PQ'!F61</f>
        <v>L</v>
      </c>
      <c r="D77" s="96">
        <f t="shared" si="0"/>
        <v>0</v>
      </c>
      <c r="E77" s="51">
        <f>+'Costo PQ'!M61</f>
        <v>9.3517885267817693</v>
      </c>
      <c r="F77" s="51">
        <f t="shared" si="1"/>
        <v>0</v>
      </c>
      <c r="G77" s="4">
        <f>+'Costo PQ'!D61</f>
        <v>1000544335</v>
      </c>
      <c r="H77" s="4"/>
      <c r="K77" s="107">
        <f t="shared" si="2"/>
        <v>0</v>
      </c>
      <c r="M77" s="87" t="s">
        <v>948</v>
      </c>
      <c r="N77" s="87">
        <v>2005</v>
      </c>
      <c r="O77" s="87" t="s">
        <v>949</v>
      </c>
      <c r="P77" s="87" t="s">
        <v>950</v>
      </c>
    </row>
    <row r="78" spans="1:16" s="5" customFormat="1" hidden="1" x14ac:dyDescent="0.25">
      <c r="A78" s="4">
        <f>+'Costo PQ'!B62</f>
        <v>61</v>
      </c>
      <c r="B78" s="4" t="str">
        <f>+'Costo PQ'!C62</f>
        <v>PQ ANTIESP.BOLLAND ABC42</v>
      </c>
      <c r="C78" s="4" t="str">
        <f>+'Costo PQ'!F62</f>
        <v>L</v>
      </c>
      <c r="D78" s="96">
        <f t="shared" si="0"/>
        <v>0</v>
      </c>
      <c r="E78" s="51">
        <f>+'Costo PQ'!M62</f>
        <v>4.6551125111091496</v>
      </c>
      <c r="F78" s="51">
        <f t="shared" si="1"/>
        <v>0</v>
      </c>
      <c r="G78" s="4">
        <f>+'Costo PQ'!D62</f>
        <v>1000544337</v>
      </c>
      <c r="H78" s="4"/>
      <c r="K78" s="107">
        <f t="shared" si="2"/>
        <v>0</v>
      </c>
      <c r="M78" s="87" t="s">
        <v>948</v>
      </c>
      <c r="N78" s="87">
        <v>2005</v>
      </c>
      <c r="O78" s="87" t="s">
        <v>949</v>
      </c>
      <c r="P78" s="87" t="s">
        <v>950</v>
      </c>
    </row>
    <row r="79" spans="1:16" s="5" customFormat="1" hidden="1" x14ac:dyDescent="0.25">
      <c r="A79" s="4">
        <f>+'Costo PQ'!B63</f>
        <v>62</v>
      </c>
      <c r="B79" s="4" t="str">
        <f>+'Costo PQ'!C63</f>
        <v>PQ INHIB.INCRUST.BOLLAND IC5099</v>
      </c>
      <c r="C79" s="4" t="str">
        <f>+'Costo PQ'!F63</f>
        <v>L</v>
      </c>
      <c r="D79" s="96">
        <f t="shared" si="0"/>
        <v>0</v>
      </c>
      <c r="E79" s="51">
        <f>+'Costo PQ'!M63</f>
        <v>4.0593689456993403</v>
      </c>
      <c r="F79" s="51">
        <f t="shared" si="1"/>
        <v>0</v>
      </c>
      <c r="G79" s="4">
        <f>+'Costo PQ'!D63</f>
        <v>1000544338</v>
      </c>
      <c r="H79" s="4"/>
      <c r="K79" s="107">
        <f t="shared" si="2"/>
        <v>0</v>
      </c>
      <c r="M79" s="87" t="s">
        <v>948</v>
      </c>
      <c r="N79" s="87">
        <v>2005</v>
      </c>
      <c r="O79" s="87" t="s">
        <v>949</v>
      </c>
      <c r="P79" s="87" t="s">
        <v>950</v>
      </c>
    </row>
    <row r="80" spans="1:16" s="5" customFormat="1" hidden="1" x14ac:dyDescent="0.25">
      <c r="A80" s="4">
        <f>+'Costo PQ'!B64</f>
        <v>63</v>
      </c>
      <c r="B80" s="4" t="str">
        <f>+'Costo PQ'!C64</f>
        <v>PQ BACTER.BOLLAND BX715</v>
      </c>
      <c r="C80" s="4" t="str">
        <f>+'Costo PQ'!F64</f>
        <v>L</v>
      </c>
      <c r="D80" s="96">
        <f t="shared" si="0"/>
        <v>0</v>
      </c>
      <c r="E80" s="51">
        <f>+'Costo PQ'!M64</f>
        <v>4.5858400035033604</v>
      </c>
      <c r="F80" s="51">
        <f t="shared" si="1"/>
        <v>0</v>
      </c>
      <c r="G80" s="4">
        <f>+'Costo PQ'!D64</f>
        <v>1000544339</v>
      </c>
      <c r="H80" s="4"/>
      <c r="K80" s="107">
        <f t="shared" si="2"/>
        <v>0</v>
      </c>
      <c r="M80" s="87" t="s">
        <v>948</v>
      </c>
      <c r="N80" s="87">
        <v>2005</v>
      </c>
      <c r="O80" s="87" t="s">
        <v>949</v>
      </c>
      <c r="P80" s="87" t="s">
        <v>950</v>
      </c>
    </row>
    <row r="81" spans="1:18" s="5" customFormat="1" hidden="1" x14ac:dyDescent="0.25">
      <c r="A81" s="4">
        <f>+'Costo PQ'!B65</f>
        <v>64</v>
      </c>
      <c r="B81" s="4" t="str">
        <f>+'Costo PQ'!C65</f>
        <v>PQ INHIB.HIDR.BOLLAND BHI7038</v>
      </c>
      <c r="C81" s="4" t="str">
        <f>+'Costo PQ'!F65</f>
        <v>L</v>
      </c>
      <c r="D81" s="96">
        <f t="shared" si="0"/>
        <v>0</v>
      </c>
      <c r="E81" s="51">
        <f>+'Costo PQ'!M65</f>
        <v>4.1563504563474503</v>
      </c>
      <c r="F81" s="51">
        <f t="shared" si="1"/>
        <v>0</v>
      </c>
      <c r="G81" s="4">
        <f>+'Costo PQ'!D65</f>
        <v>1000544340</v>
      </c>
      <c r="H81" s="4"/>
      <c r="K81" s="107">
        <f t="shared" si="2"/>
        <v>0</v>
      </c>
      <c r="M81" s="87" t="s">
        <v>948</v>
      </c>
      <c r="N81" s="87">
        <v>2005</v>
      </c>
      <c r="O81" s="87" t="s">
        <v>949</v>
      </c>
      <c r="P81" s="87" t="s">
        <v>950</v>
      </c>
    </row>
    <row r="82" spans="1:18" s="5" customFormat="1" hidden="1" x14ac:dyDescent="0.25">
      <c r="A82" s="4">
        <f>+'Costo PQ'!B66</f>
        <v>65</v>
      </c>
      <c r="B82" s="4" t="str">
        <f>+'Costo PQ'!C66</f>
        <v>PQ BACTER.BOLLAND BX958</v>
      </c>
      <c r="C82" s="4" t="str">
        <f>+'Costo PQ'!F66</f>
        <v>L</v>
      </c>
      <c r="D82" s="96">
        <f t="shared" si="0"/>
        <v>0</v>
      </c>
      <c r="E82" s="51">
        <f>+'Costo PQ'!M66</f>
        <v>4.5027129943764104</v>
      </c>
      <c r="F82" s="51">
        <f t="shared" si="1"/>
        <v>0</v>
      </c>
      <c r="G82" s="4">
        <f>+'Costo PQ'!D66</f>
        <v>1000544341</v>
      </c>
      <c r="H82" s="4"/>
      <c r="K82" s="107">
        <f t="shared" si="2"/>
        <v>0</v>
      </c>
      <c r="M82" s="87" t="s">
        <v>948</v>
      </c>
      <c r="N82" s="87">
        <v>2005</v>
      </c>
      <c r="O82" s="87" t="s">
        <v>949</v>
      </c>
      <c r="P82" s="87" t="s">
        <v>950</v>
      </c>
    </row>
    <row r="83" spans="1:18" s="5" customFormat="1" hidden="1" x14ac:dyDescent="0.25">
      <c r="A83" s="4">
        <f>+'Costo PQ'!B67</f>
        <v>66</v>
      </c>
      <c r="B83" s="4" t="str">
        <f>+'Costo PQ'!C67</f>
        <v>PQ BACTER.BOLLAND BX264</v>
      </c>
      <c r="C83" s="4" t="str">
        <f>+'Costo PQ'!F67</f>
        <v>L</v>
      </c>
      <c r="D83" s="96">
        <f t="shared" ref="D83:D146" si="3">ROUND(IFERROR(VLOOKUP(I83,$B$177:$C$193,2,FALSE),0)+(IFERROR(VLOOKUP(I83,$B$203:$C$208,2,FALSE),0)),0)</f>
        <v>0</v>
      </c>
      <c r="E83" s="51">
        <f>+'Costo PQ'!M67</f>
        <v>3.6714429031069198</v>
      </c>
      <c r="F83" s="51">
        <f t="shared" ref="F83:F146" si="4">D83*E83</f>
        <v>0</v>
      </c>
      <c r="G83" s="4">
        <f>+'Costo PQ'!D67</f>
        <v>1000544347</v>
      </c>
      <c r="H83" s="4"/>
      <c r="K83" s="107">
        <f t="shared" ref="K83:K146" si="5">D83</f>
        <v>0</v>
      </c>
      <c r="M83" s="87" t="s">
        <v>948</v>
      </c>
      <c r="N83" s="87">
        <v>2005</v>
      </c>
      <c r="O83" s="87" t="s">
        <v>949</v>
      </c>
      <c r="P83" s="87" t="s">
        <v>950</v>
      </c>
    </row>
    <row r="84" spans="1:18" s="5" customFormat="1" hidden="1" x14ac:dyDescent="0.25">
      <c r="A84" s="4">
        <f>+'Costo PQ'!B68</f>
        <v>67</v>
      </c>
      <c r="B84" s="4" t="str">
        <f>+'Costo PQ'!C68</f>
        <v>PQ BACTER.BOLLAND BX844</v>
      </c>
      <c r="C84" s="4" t="str">
        <f>+'Costo PQ'!F68</f>
        <v>L</v>
      </c>
      <c r="D84" s="96">
        <f t="shared" si="3"/>
        <v>0</v>
      </c>
      <c r="E84" s="51">
        <f>+'Costo PQ'!M68</f>
        <v>3.89311492744545</v>
      </c>
      <c r="F84" s="51">
        <f t="shared" si="4"/>
        <v>0</v>
      </c>
      <c r="G84" s="4">
        <f>+'Costo PQ'!D68</f>
        <v>1000544350</v>
      </c>
      <c r="H84" s="4"/>
      <c r="K84" s="107">
        <f t="shared" si="5"/>
        <v>0</v>
      </c>
      <c r="M84" s="87" t="s">
        <v>948</v>
      </c>
      <c r="N84" s="87">
        <v>2005</v>
      </c>
      <c r="O84" s="87" t="s">
        <v>949</v>
      </c>
      <c r="P84" s="87" t="s">
        <v>950</v>
      </c>
    </row>
    <row r="85" spans="1:18" s="5" customFormat="1" hidden="1" x14ac:dyDescent="0.25">
      <c r="A85" s="4">
        <f>+'Costo PQ'!B69</f>
        <v>68</v>
      </c>
      <c r="B85" s="4" t="str">
        <f>+'Costo PQ'!C69</f>
        <v>PQ BACTER.BOLLAND BX968</v>
      </c>
      <c r="C85" s="4" t="str">
        <f>+'Costo PQ'!F69</f>
        <v>L</v>
      </c>
      <c r="D85" s="96">
        <f t="shared" si="3"/>
        <v>0</v>
      </c>
      <c r="E85" s="51">
        <f>+'Costo PQ'!M69</f>
        <v>4.5027129943764104</v>
      </c>
      <c r="F85" s="51">
        <f t="shared" si="4"/>
        <v>0</v>
      </c>
      <c r="G85" s="4">
        <f>+'Costo PQ'!D69</f>
        <v>1000544351</v>
      </c>
      <c r="H85" s="4"/>
      <c r="K85" s="107">
        <f t="shared" si="5"/>
        <v>0</v>
      </c>
      <c r="M85" s="87" t="s">
        <v>948</v>
      </c>
      <c r="N85" s="87">
        <v>2005</v>
      </c>
      <c r="O85" s="87" t="s">
        <v>949</v>
      </c>
      <c r="P85" s="87" t="s">
        <v>950</v>
      </c>
    </row>
    <row r="86" spans="1:18" s="5" customFormat="1" hidden="1" x14ac:dyDescent="0.25">
      <c r="A86" s="4">
        <f>+'Costo PQ'!B70</f>
        <v>69</v>
      </c>
      <c r="B86" s="4" t="str">
        <f>+'Costo PQ'!C70</f>
        <v>PQ ESPUMIG.SOL.BOLLAND ESB608</v>
      </c>
      <c r="C86" s="4" t="str">
        <f>+'Costo PQ'!F70</f>
        <v>L</v>
      </c>
      <c r="D86" s="96">
        <f t="shared" si="3"/>
        <v>0</v>
      </c>
      <c r="E86" s="51">
        <f>+'Costo PQ'!M70</f>
        <v>721.597857228002</v>
      </c>
      <c r="F86" s="97">
        <f t="shared" si="4"/>
        <v>0</v>
      </c>
      <c r="G86" s="4">
        <f>+'Costo PQ'!D70</f>
        <v>1000544352</v>
      </c>
      <c r="H86" s="4"/>
      <c r="I86" s="5" t="s">
        <v>964</v>
      </c>
      <c r="K86" s="107">
        <f t="shared" si="5"/>
        <v>0</v>
      </c>
      <c r="M86" s="87" t="s">
        <v>948</v>
      </c>
      <c r="N86" s="87">
        <v>2005</v>
      </c>
      <c r="O86" s="87" t="s">
        <v>949</v>
      </c>
      <c r="P86" s="87" t="s">
        <v>950</v>
      </c>
    </row>
    <row r="87" spans="1:18" s="5" customFormat="1" hidden="1" x14ac:dyDescent="0.25">
      <c r="A87" s="4">
        <f>+'Costo PQ'!B71</f>
        <v>70</v>
      </c>
      <c r="B87" s="4" t="str">
        <f>+'Costo PQ'!C71</f>
        <v>PQ INHIB.INCRUST.BOLLAND IC962</v>
      </c>
      <c r="C87" s="4" t="str">
        <f>+'Costo PQ'!F71</f>
        <v>L</v>
      </c>
      <c r="D87" s="96">
        <f t="shared" si="3"/>
        <v>0</v>
      </c>
      <c r="E87" s="51">
        <f>+'Costo PQ'!M71</f>
        <v>3.3804983711625902</v>
      </c>
      <c r="F87" s="51">
        <f t="shared" si="4"/>
        <v>0</v>
      </c>
      <c r="G87" s="4">
        <f>+'Costo PQ'!D71</f>
        <v>1000544353</v>
      </c>
      <c r="H87" s="4"/>
      <c r="K87" s="107">
        <f t="shared" si="5"/>
        <v>0</v>
      </c>
      <c r="M87" s="87" t="s">
        <v>948</v>
      </c>
      <c r="N87" s="87">
        <v>2005</v>
      </c>
      <c r="O87" s="87" t="s">
        <v>949</v>
      </c>
      <c r="P87" s="87" t="s">
        <v>950</v>
      </c>
    </row>
    <row r="88" spans="1:18" s="5" customFormat="1" hidden="1" x14ac:dyDescent="0.25">
      <c r="A88" s="4">
        <f>+'Costo PQ'!B72</f>
        <v>71</v>
      </c>
      <c r="B88" s="4" t="str">
        <f>+'Costo PQ'!C72</f>
        <v>PQ INHIB.PARAF.BOLLAND IPB68</v>
      </c>
      <c r="C88" s="4" t="str">
        <f>+'Costo PQ'!F72</f>
        <v>UNI</v>
      </c>
      <c r="D88" s="96">
        <f t="shared" si="3"/>
        <v>0</v>
      </c>
      <c r="E88" s="51">
        <f>+'Costo PQ'!M72</f>
        <v>4.2671864685167202</v>
      </c>
      <c r="F88" s="51">
        <f t="shared" si="4"/>
        <v>0</v>
      </c>
      <c r="G88" s="4">
        <f>+'Costo PQ'!D72</f>
        <v>1000544355</v>
      </c>
      <c r="H88" s="4"/>
      <c r="K88" s="107">
        <f t="shared" si="5"/>
        <v>0</v>
      </c>
      <c r="M88" s="87" t="s">
        <v>948</v>
      </c>
      <c r="N88" s="87">
        <v>2005</v>
      </c>
      <c r="O88" s="87" t="s">
        <v>949</v>
      </c>
      <c r="P88" s="87" t="s">
        <v>950</v>
      </c>
    </row>
    <row r="89" spans="1:18" s="5" customFormat="1" ht="15" hidden="1" customHeight="1" x14ac:dyDescent="0.25">
      <c r="A89" s="4">
        <f>+'Costo PQ'!B73</f>
        <v>72</v>
      </c>
      <c r="B89" s="4" t="str">
        <f>+'Costo PQ'!C73</f>
        <v>PQ INHIB.PARAF.BOLLAND IPB658</v>
      </c>
      <c r="C89" s="4" t="str">
        <f>+'Costo PQ'!F73</f>
        <v>L</v>
      </c>
      <c r="D89" s="96">
        <f t="shared" si="3"/>
        <v>0</v>
      </c>
      <c r="E89" s="51">
        <f>+'Costo PQ'!M73</f>
        <v>7.2043407910022497</v>
      </c>
      <c r="F89" s="97">
        <f t="shared" si="4"/>
        <v>0</v>
      </c>
      <c r="G89" s="4">
        <f>+'Costo PQ'!D73</f>
        <v>1000544363</v>
      </c>
      <c r="H89" s="4"/>
      <c r="I89" s="5" t="s">
        <v>7</v>
      </c>
      <c r="J89" s="98" t="s">
        <v>959</v>
      </c>
      <c r="K89" s="100">
        <f>D89</f>
        <v>0</v>
      </c>
      <c r="M89" s="87" t="s">
        <v>948</v>
      </c>
      <c r="N89" s="87">
        <v>2005</v>
      </c>
      <c r="O89" s="87" t="s">
        <v>949</v>
      </c>
      <c r="P89" s="87" t="s">
        <v>950</v>
      </c>
      <c r="Q89" s="87"/>
      <c r="R89" s="5">
        <f>VLOOKUP(I89,[1]SP!I89:L195,3,FALSE)+VLOOKUP(I89,[1]PUB!I89:L195,3,FALSE)+VLOOKUP(I89,[1]SCB!I89:L194,3,FALSE)+VLOOKUP(I89,[1]CHO!I89:L193,3,FALSE)+VLOOKUP(I89,[1]VAM!I89:L195,3,FALSE)</f>
        <v>2765.54</v>
      </c>
    </row>
    <row r="90" spans="1:18" s="5" customFormat="1" ht="15" hidden="1" customHeight="1" x14ac:dyDescent="0.25">
      <c r="A90" s="4">
        <f>+'Costo PQ'!B74</f>
        <v>73</v>
      </c>
      <c r="B90" s="4" t="str">
        <f>+'Costo PQ'!C74</f>
        <v>PQ RED.FRIC.BOLLAND RFB208</v>
      </c>
      <c r="C90" s="4" t="str">
        <f>+'Costo PQ'!F74</f>
        <v>L</v>
      </c>
      <c r="D90" s="96">
        <f t="shared" si="3"/>
        <v>0</v>
      </c>
      <c r="E90" s="51">
        <f>+'Costo PQ'!M74</f>
        <v>3.4497708787683901</v>
      </c>
      <c r="F90" s="97">
        <f t="shared" si="4"/>
        <v>0</v>
      </c>
      <c r="G90" s="4">
        <f>+'Costo PQ'!D74</f>
        <v>1000544364</v>
      </c>
      <c r="H90" s="4"/>
      <c r="K90" s="107">
        <f t="shared" si="5"/>
        <v>0</v>
      </c>
      <c r="M90" s="87" t="s">
        <v>948</v>
      </c>
      <c r="N90" s="87">
        <v>2005</v>
      </c>
      <c r="O90" s="87" t="s">
        <v>949</v>
      </c>
      <c r="P90" s="87" t="s">
        <v>950</v>
      </c>
      <c r="Q90" s="87"/>
    </row>
    <row r="91" spans="1:18" s="5" customFormat="1" ht="20.100000000000001" hidden="1" customHeight="1" x14ac:dyDescent="0.25">
      <c r="A91" s="4">
        <f>+'Costo PQ'!B75</f>
        <v>74</v>
      </c>
      <c r="B91" s="4" t="str">
        <f>+'Costo PQ'!C75</f>
        <v>PQ RED.FRIC.BOLLAND RFB1268</v>
      </c>
      <c r="C91" s="4" t="str">
        <f>+'Costo PQ'!F75</f>
        <v>L</v>
      </c>
      <c r="D91" s="96">
        <f t="shared" si="3"/>
        <v>0</v>
      </c>
      <c r="E91" s="51">
        <f>+'Costo PQ'!M75</f>
        <v>6.6917242347194001</v>
      </c>
      <c r="F91" s="97">
        <f t="shared" si="4"/>
        <v>0</v>
      </c>
      <c r="G91" s="4">
        <f>+'Costo PQ'!D75</f>
        <v>1000544366</v>
      </c>
      <c r="H91" s="109">
        <v>222052</v>
      </c>
      <c r="K91" s="110">
        <f t="shared" si="5"/>
        <v>0</v>
      </c>
      <c r="M91" s="87" t="s">
        <v>948</v>
      </c>
      <c r="N91" s="87">
        <v>2005</v>
      </c>
      <c r="O91" s="87" t="s">
        <v>949</v>
      </c>
      <c r="P91" s="87" t="s">
        <v>950</v>
      </c>
      <c r="Q91" s="87" t="s">
        <v>965</v>
      </c>
    </row>
    <row r="92" spans="1:18" s="5" customFormat="1" ht="15" hidden="1" customHeight="1" x14ac:dyDescent="0.25">
      <c r="A92" s="4">
        <f>+'Costo PQ'!B76</f>
        <v>75</v>
      </c>
      <c r="B92" s="4" t="str">
        <f>+'Costo PQ'!C76</f>
        <v>PQ RED.FRIC.BOLLAND RFB708</v>
      </c>
      <c r="C92" s="4" t="str">
        <f>+'Costo PQ'!F76</f>
        <v>L</v>
      </c>
      <c r="D92" s="96">
        <f t="shared" si="3"/>
        <v>0</v>
      </c>
      <c r="E92" s="51">
        <f>+'Costo PQ'!M76</f>
        <v>4.2394774654744003</v>
      </c>
      <c r="F92" s="97">
        <f t="shared" si="4"/>
        <v>0</v>
      </c>
      <c r="G92" s="4">
        <f>+'Costo PQ'!D76</f>
        <v>1000544368</v>
      </c>
      <c r="H92" s="4"/>
      <c r="K92" s="107">
        <f t="shared" si="5"/>
        <v>0</v>
      </c>
      <c r="M92" s="87" t="s">
        <v>948</v>
      </c>
      <c r="N92" s="87">
        <v>2005</v>
      </c>
      <c r="O92" s="87" t="s">
        <v>949</v>
      </c>
      <c r="P92" s="87" t="s">
        <v>950</v>
      </c>
      <c r="Q92" s="87"/>
    </row>
    <row r="93" spans="1:18" s="5" customFormat="1" ht="15" hidden="1" customHeight="1" x14ac:dyDescent="0.25">
      <c r="A93" s="4">
        <f>+'Costo PQ'!B77</f>
        <v>76</v>
      </c>
      <c r="B93" s="4" t="str">
        <f>+'Costo PQ'!C77</f>
        <v>PQ RED.FRIC.BOLLAND RFB801</v>
      </c>
      <c r="C93" s="4" t="str">
        <f>+'Costo PQ'!F77</f>
        <v>L</v>
      </c>
      <c r="D93" s="96">
        <f t="shared" si="3"/>
        <v>0</v>
      </c>
      <c r="E93" s="51">
        <f>+'Costo PQ'!M77</f>
        <v>4.2948954715590304</v>
      </c>
      <c r="F93" s="97">
        <f t="shared" si="4"/>
        <v>0</v>
      </c>
      <c r="G93" s="4">
        <f>+'Costo PQ'!D77</f>
        <v>1000544370</v>
      </c>
      <c r="H93" s="4"/>
      <c r="K93" s="107">
        <f t="shared" si="5"/>
        <v>0</v>
      </c>
      <c r="M93" s="87" t="s">
        <v>948</v>
      </c>
      <c r="N93" s="87">
        <v>2005</v>
      </c>
      <c r="O93" s="87" t="s">
        <v>949</v>
      </c>
      <c r="P93" s="87" t="s">
        <v>950</v>
      </c>
      <c r="Q93" s="87"/>
    </row>
    <row r="94" spans="1:18" s="5" customFormat="1" ht="15" hidden="1" customHeight="1" x14ac:dyDescent="0.25">
      <c r="A94" s="4">
        <f>+'Costo PQ'!B78</f>
        <v>77</v>
      </c>
      <c r="B94" s="4" t="str">
        <f>+'Costo PQ'!C78</f>
        <v>PQ RED.FRIC.BOLLAND RFB702</v>
      </c>
      <c r="C94" s="4" t="str">
        <f>+'Costo PQ'!F78</f>
        <v>L</v>
      </c>
      <c r="D94" s="96">
        <f t="shared" si="3"/>
        <v>0</v>
      </c>
      <c r="E94" s="51">
        <f>+'Costo PQ'!M78</f>
        <v>4.4195859852494603</v>
      </c>
      <c r="F94" s="97">
        <f t="shared" si="4"/>
        <v>0</v>
      </c>
      <c r="G94" s="4">
        <f>+'Costo PQ'!D78</f>
        <v>1000544371</v>
      </c>
      <c r="H94" s="4"/>
      <c r="K94" s="107">
        <f t="shared" si="5"/>
        <v>0</v>
      </c>
      <c r="M94" s="87" t="s">
        <v>948</v>
      </c>
      <c r="N94" s="87">
        <v>2005</v>
      </c>
      <c r="O94" s="87" t="s">
        <v>949</v>
      </c>
      <c r="P94" s="87" t="s">
        <v>950</v>
      </c>
      <c r="Q94" s="87"/>
    </row>
    <row r="95" spans="1:18" s="5" customFormat="1" ht="15" hidden="1" customHeight="1" x14ac:dyDescent="0.25">
      <c r="A95" s="4">
        <f>+'Costo PQ'!B79</f>
        <v>78</v>
      </c>
      <c r="B95" s="4" t="str">
        <f>+'Costo PQ'!C79</f>
        <v>PQ RUPT.EMULS.BOLLAND RT150</v>
      </c>
      <c r="C95" s="4" t="str">
        <f>+'Costo PQ'!F79</f>
        <v>L</v>
      </c>
      <c r="D95" s="96">
        <f t="shared" si="3"/>
        <v>0</v>
      </c>
      <c r="E95" s="51">
        <f>+'Costo PQ'!M79</f>
        <v>6.37307069973276</v>
      </c>
      <c r="F95" s="97">
        <f t="shared" si="4"/>
        <v>0</v>
      </c>
      <c r="G95" s="4">
        <f>+'Costo PQ'!D79</f>
        <v>1000544372</v>
      </c>
      <c r="H95" s="4"/>
      <c r="K95" s="107">
        <f t="shared" si="5"/>
        <v>0</v>
      </c>
      <c r="M95" s="87" t="s">
        <v>948</v>
      </c>
      <c r="N95" s="87">
        <v>2005</v>
      </c>
      <c r="O95" s="87" t="s">
        <v>949</v>
      </c>
      <c r="P95" s="87" t="s">
        <v>950</v>
      </c>
      <c r="Q95" s="87"/>
    </row>
    <row r="96" spans="1:18" s="5" customFormat="1" ht="15" hidden="1" customHeight="1" x14ac:dyDescent="0.25">
      <c r="A96" s="4">
        <f>+'Costo PQ'!B80</f>
        <v>79</v>
      </c>
      <c r="B96" s="4" t="str">
        <f>+'Costo PQ'!C80</f>
        <v>PQ INHIB.CORR.BOLLAND KPF15</v>
      </c>
      <c r="C96" s="4" t="str">
        <f>+'Costo PQ'!F80</f>
        <v>L</v>
      </c>
      <c r="D96" s="96">
        <f t="shared" si="3"/>
        <v>0</v>
      </c>
      <c r="E96" s="51">
        <f>+'Costo PQ'!M80</f>
        <v>3.5328978878953299</v>
      </c>
      <c r="F96" s="97">
        <f t="shared" si="4"/>
        <v>0</v>
      </c>
      <c r="G96" s="4">
        <f>+'Costo PQ'!D80</f>
        <v>1000544375</v>
      </c>
      <c r="H96" s="4"/>
      <c r="I96" s="5" t="s">
        <v>966</v>
      </c>
      <c r="J96" s="5" t="s">
        <v>966</v>
      </c>
      <c r="K96" s="104">
        <f>D96/200</f>
        <v>0</v>
      </c>
      <c r="M96" s="87" t="s">
        <v>948</v>
      </c>
      <c r="N96" s="87">
        <v>2005</v>
      </c>
      <c r="O96" s="87" t="s">
        <v>949</v>
      </c>
      <c r="P96" s="87" t="s">
        <v>950</v>
      </c>
      <c r="Q96" s="87"/>
      <c r="R96" s="5">
        <f>VLOOKUP(I96,[1]SP!I96:L199,3,FALSE)+VLOOKUP(I96,[1]PUB!I96:L200,3,FALSE)+VLOOKUP(I96,[1]SCB!I96:L198,3,FALSE)+VLOOKUP(I96,[1]CHO!I96:L198,3,FALSE)+VLOOKUP(I96,[1]VAM!I96:L201,3,FALSE)</f>
        <v>0</v>
      </c>
    </row>
    <row r="97" spans="1:17" s="5" customFormat="1" ht="15" hidden="1" customHeight="1" x14ac:dyDescent="0.25">
      <c r="A97" s="4">
        <f>+'Costo PQ'!B81</f>
        <v>80</v>
      </c>
      <c r="B97" s="4" t="str">
        <f>+'Costo PQ'!C81</f>
        <v>PQ RUPT.EMULS.BOLLAND RT155</v>
      </c>
      <c r="C97" s="4" t="str">
        <f>+'Costo PQ'!F81</f>
        <v>L</v>
      </c>
      <c r="D97" s="96">
        <f t="shared" si="3"/>
        <v>0</v>
      </c>
      <c r="E97" s="51">
        <f>+'Costo PQ'!M81</f>
        <v>7.46757631990425</v>
      </c>
      <c r="F97" s="97">
        <f t="shared" si="4"/>
        <v>0</v>
      </c>
      <c r="G97" s="4">
        <f>+'Costo PQ'!D81</f>
        <v>1000544377</v>
      </c>
      <c r="H97" s="4"/>
      <c r="K97" s="107">
        <f t="shared" si="5"/>
        <v>0</v>
      </c>
      <c r="M97" s="87" t="s">
        <v>948</v>
      </c>
      <c r="N97" s="87">
        <v>2005</v>
      </c>
      <c r="O97" s="87" t="s">
        <v>949</v>
      </c>
      <c r="P97" s="87" t="s">
        <v>950</v>
      </c>
      <c r="Q97" s="87"/>
    </row>
    <row r="98" spans="1:17" s="5" customFormat="1" ht="15" hidden="1" customHeight="1" x14ac:dyDescent="0.25">
      <c r="A98" s="4">
        <f>+'Costo PQ'!B82</f>
        <v>81</v>
      </c>
      <c r="B98" s="4" t="str">
        <f>+'Costo PQ'!C82</f>
        <v>PQ RED.FRIC.BOLLAND RFB679</v>
      </c>
      <c r="C98" s="4" t="str">
        <f>+'Costo PQ'!F82</f>
        <v>L</v>
      </c>
      <c r="D98" s="96">
        <f t="shared" si="3"/>
        <v>0</v>
      </c>
      <c r="E98" s="51">
        <f>+'Costo PQ'!M82</f>
        <v>4.3087499730801904</v>
      </c>
      <c r="F98" s="97">
        <f t="shared" si="4"/>
        <v>0</v>
      </c>
      <c r="G98" s="4">
        <f>+'Costo PQ'!D82</f>
        <v>1000544378</v>
      </c>
      <c r="H98" s="4"/>
      <c r="K98" s="107">
        <f t="shared" si="5"/>
        <v>0</v>
      </c>
      <c r="M98" s="87" t="s">
        <v>948</v>
      </c>
      <c r="N98" s="87">
        <v>2005</v>
      </c>
      <c r="O98" s="87" t="s">
        <v>949</v>
      </c>
      <c r="P98" s="87" t="s">
        <v>950</v>
      </c>
      <c r="Q98" s="87"/>
    </row>
    <row r="99" spans="1:17" s="5" customFormat="1" ht="15" hidden="1" customHeight="1" x14ac:dyDescent="0.25">
      <c r="A99" s="4">
        <f>+'Costo PQ'!B83</f>
        <v>82</v>
      </c>
      <c r="B99" s="4" t="str">
        <f>+'Costo PQ'!C83</f>
        <v>PQ RED.FRIC.BOLLAND RFB659</v>
      </c>
      <c r="C99" s="4" t="str">
        <f>+'Costo PQ'!F83</f>
        <v>L</v>
      </c>
      <c r="D99" s="96">
        <f t="shared" si="3"/>
        <v>0</v>
      </c>
      <c r="E99" s="51">
        <f>+'Costo PQ'!M83</f>
        <v>4.3503134776436703</v>
      </c>
      <c r="F99" s="97">
        <f t="shared" si="4"/>
        <v>0</v>
      </c>
      <c r="G99" s="4">
        <f>+'Costo PQ'!D83</f>
        <v>1000544380</v>
      </c>
      <c r="H99" s="4"/>
      <c r="K99" s="107">
        <f t="shared" si="5"/>
        <v>0</v>
      </c>
      <c r="M99" s="87" t="s">
        <v>948</v>
      </c>
      <c r="N99" s="87">
        <v>2005</v>
      </c>
      <c r="O99" s="87" t="s">
        <v>949</v>
      </c>
      <c r="P99" s="87" t="s">
        <v>950</v>
      </c>
      <c r="Q99" s="87"/>
    </row>
    <row r="100" spans="1:17" s="5" customFormat="1" ht="15" hidden="1" customHeight="1" x14ac:dyDescent="0.25">
      <c r="A100" s="4">
        <f>+'Costo PQ'!B84</f>
        <v>83</v>
      </c>
      <c r="B100" s="4" t="str">
        <f>+'Costo PQ'!C84</f>
        <v>PQ RUPT.EMULS.BOLLAND RT638</v>
      </c>
      <c r="C100" s="4" t="str">
        <f>+'Costo PQ'!F84</f>
        <v>L</v>
      </c>
      <c r="D100" s="96">
        <f t="shared" si="3"/>
        <v>0</v>
      </c>
      <c r="E100" s="51">
        <f>+'Costo PQ'!M84</f>
        <v>7.46757631990425</v>
      </c>
      <c r="F100" s="97">
        <f t="shared" si="4"/>
        <v>0</v>
      </c>
      <c r="G100" s="4">
        <f>+'Costo PQ'!D84</f>
        <v>1000544400</v>
      </c>
      <c r="H100" s="4"/>
      <c r="K100" s="107">
        <f t="shared" si="5"/>
        <v>0</v>
      </c>
      <c r="M100" s="87" t="s">
        <v>948</v>
      </c>
      <c r="N100" s="87">
        <v>2005</v>
      </c>
      <c r="O100" s="87" t="s">
        <v>949</v>
      </c>
      <c r="P100" s="87" t="s">
        <v>950</v>
      </c>
      <c r="Q100" s="87"/>
    </row>
    <row r="101" spans="1:17" s="5" customFormat="1" ht="15" hidden="1" customHeight="1" x14ac:dyDescent="0.25">
      <c r="A101" s="4">
        <f>+'Costo PQ'!B85</f>
        <v>84</v>
      </c>
      <c r="B101" s="4" t="str">
        <f>+'Costo PQ'!C85</f>
        <v>PQ SECUESTR.O2.BOLLAND SO4353</v>
      </c>
      <c r="C101" s="4" t="str">
        <f>+'Costo PQ'!F85</f>
        <v>L</v>
      </c>
      <c r="D101" s="96">
        <f t="shared" si="3"/>
        <v>0</v>
      </c>
      <c r="E101" s="51">
        <f>+'Costo PQ'!M85</f>
        <v>2.3137017540334099</v>
      </c>
      <c r="F101" s="97">
        <f t="shared" si="4"/>
        <v>0</v>
      </c>
      <c r="G101" s="4">
        <f>+'Costo PQ'!D85</f>
        <v>1000544401</v>
      </c>
      <c r="H101" s="4"/>
      <c r="K101" s="107">
        <f t="shared" si="5"/>
        <v>0</v>
      </c>
      <c r="M101" s="87" t="s">
        <v>948</v>
      </c>
      <c r="N101" s="87">
        <v>2005</v>
      </c>
      <c r="O101" s="87" t="s">
        <v>949</v>
      </c>
      <c r="P101" s="87" t="s">
        <v>950</v>
      </c>
      <c r="Q101" s="87"/>
    </row>
    <row r="102" spans="1:17" s="5" customFormat="1" ht="15" hidden="1" customHeight="1" x14ac:dyDescent="0.25">
      <c r="A102" s="4">
        <f>+'Costo PQ'!B86</f>
        <v>85</v>
      </c>
      <c r="B102" s="4" t="str">
        <f>+'Costo PQ'!C86</f>
        <v>PQ FLOCUL.COAG.BOLLAND FBS2844</v>
      </c>
      <c r="C102" s="4" t="str">
        <f>+'Costo PQ'!F86</f>
        <v>L</v>
      </c>
      <c r="D102" s="96">
        <f t="shared" si="3"/>
        <v>0</v>
      </c>
      <c r="E102" s="51">
        <f>+'Costo PQ'!M86</f>
        <v>3.26966235899333</v>
      </c>
      <c r="F102" s="97">
        <f t="shared" si="4"/>
        <v>0</v>
      </c>
      <c r="G102" s="4">
        <f>+'Costo PQ'!D86</f>
        <v>1000544403</v>
      </c>
      <c r="H102" s="4"/>
      <c r="K102" s="107">
        <f t="shared" si="5"/>
        <v>0</v>
      </c>
      <c r="M102" s="87" t="s">
        <v>948</v>
      </c>
      <c r="N102" s="87">
        <v>2005</v>
      </c>
      <c r="O102" s="87" t="s">
        <v>949</v>
      </c>
      <c r="P102" s="87" t="s">
        <v>950</v>
      </c>
      <c r="Q102" s="87"/>
    </row>
    <row r="103" spans="1:17" s="5" customFormat="1" ht="15" hidden="1" customHeight="1" x14ac:dyDescent="0.25">
      <c r="A103" s="4">
        <f>+'Costo PQ'!B87</f>
        <v>86</v>
      </c>
      <c r="B103" s="4" t="str">
        <f>+'Costo PQ'!C87</f>
        <v>PQ DESEMULS.BOLLAND DBC4896</v>
      </c>
      <c r="C103" s="4" t="str">
        <f>+'Costo PQ'!F87</f>
        <v>L</v>
      </c>
      <c r="D103" s="96">
        <f t="shared" si="3"/>
        <v>0</v>
      </c>
      <c r="E103" s="51">
        <f>+'Costo PQ'!M87</f>
        <v>7.4952853229465699</v>
      </c>
      <c r="F103" s="97">
        <f t="shared" si="4"/>
        <v>0</v>
      </c>
      <c r="G103" s="4">
        <f>+'Costo PQ'!D87</f>
        <v>1000544404</v>
      </c>
      <c r="H103" s="4"/>
      <c r="K103" s="107">
        <f t="shared" si="5"/>
        <v>0</v>
      </c>
      <c r="M103" s="87" t="s">
        <v>948</v>
      </c>
      <c r="N103" s="87">
        <v>2005</v>
      </c>
      <c r="O103" s="87" t="s">
        <v>949</v>
      </c>
      <c r="P103" s="87" t="s">
        <v>950</v>
      </c>
      <c r="Q103" s="87"/>
    </row>
    <row r="104" spans="1:17" s="5" customFormat="1" ht="15" hidden="1" customHeight="1" x14ac:dyDescent="0.25">
      <c r="A104" s="4">
        <f>+'Costo PQ'!B88</f>
        <v>87</v>
      </c>
      <c r="B104" s="4" t="str">
        <f>+'Costo PQ'!C88</f>
        <v>PQ DESEMULS.BOLLAND DBC4928</v>
      </c>
      <c r="C104" s="4" t="str">
        <f>+'Costo PQ'!F88</f>
        <v>L</v>
      </c>
      <c r="D104" s="96">
        <f t="shared" si="3"/>
        <v>0</v>
      </c>
      <c r="E104" s="51">
        <f>+'Costo PQ'!M88</f>
        <v>6.6224517271136101</v>
      </c>
      <c r="F104" s="97">
        <f t="shared" si="4"/>
        <v>0</v>
      </c>
      <c r="G104" s="4">
        <f>+'Costo PQ'!D88</f>
        <v>1000544415</v>
      </c>
      <c r="H104" s="4"/>
      <c r="K104" s="107">
        <f t="shared" si="5"/>
        <v>0</v>
      </c>
      <c r="M104" s="87" t="s">
        <v>948</v>
      </c>
      <c r="N104" s="87">
        <v>2005</v>
      </c>
      <c r="O104" s="87" t="s">
        <v>949</v>
      </c>
      <c r="P104" s="87" t="s">
        <v>950</v>
      </c>
      <c r="Q104" s="87"/>
    </row>
    <row r="105" spans="1:17" s="5" customFormat="1" ht="15" hidden="1" customHeight="1" x14ac:dyDescent="0.25">
      <c r="A105" s="4">
        <f>+'Costo PQ'!B89</f>
        <v>88</v>
      </c>
      <c r="B105" s="4" t="str">
        <f>+'Costo PQ'!C89</f>
        <v>PQ INHIB.CORR.BOLLAND CYB816</v>
      </c>
      <c r="C105" s="4" t="str">
        <f>+'Costo PQ'!F89</f>
        <v>L</v>
      </c>
      <c r="D105" s="96">
        <f t="shared" si="3"/>
        <v>0</v>
      </c>
      <c r="E105" s="51">
        <f>+'Costo PQ'!M89</f>
        <v>3.2142443529086999</v>
      </c>
      <c r="F105" s="97">
        <f t="shared" si="4"/>
        <v>0</v>
      </c>
      <c r="G105" s="4">
        <f>+'Costo PQ'!D89</f>
        <v>1000544417</v>
      </c>
      <c r="H105" s="4"/>
      <c r="K105" s="107">
        <f t="shared" si="5"/>
        <v>0</v>
      </c>
      <c r="M105" s="87" t="s">
        <v>948</v>
      </c>
      <c r="N105" s="87">
        <v>2005</v>
      </c>
      <c r="O105" s="87" t="s">
        <v>949</v>
      </c>
      <c r="P105" s="87" t="s">
        <v>950</v>
      </c>
      <c r="Q105" s="87"/>
    </row>
    <row r="106" spans="1:17" s="5" customFormat="1" ht="15" hidden="1" customHeight="1" x14ac:dyDescent="0.25">
      <c r="A106" s="4">
        <f>+'Costo PQ'!B90</f>
        <v>89</v>
      </c>
      <c r="B106" s="4" t="str">
        <f>+'Costo PQ'!C90</f>
        <v>PQ RED.FRIC.BOLLAND RFB1408</v>
      </c>
      <c r="C106" s="4" t="str">
        <f>+'Costo PQ'!F90</f>
        <v>L</v>
      </c>
      <c r="D106" s="96">
        <f t="shared" si="3"/>
        <v>0</v>
      </c>
      <c r="E106" s="51">
        <f>+'Costo PQ'!M90</f>
        <v>6.5947427240712901</v>
      </c>
      <c r="F106" s="97">
        <f t="shared" si="4"/>
        <v>0</v>
      </c>
      <c r="G106" s="4">
        <f>+'Costo PQ'!D90</f>
        <v>1000544419</v>
      </c>
      <c r="H106" s="4"/>
      <c r="K106" s="107">
        <f t="shared" si="5"/>
        <v>0</v>
      </c>
      <c r="M106" s="87" t="s">
        <v>948</v>
      </c>
      <c r="N106" s="87">
        <v>2005</v>
      </c>
      <c r="O106" s="87" t="s">
        <v>949</v>
      </c>
      <c r="P106" s="87" t="s">
        <v>950</v>
      </c>
      <c r="Q106" s="87"/>
    </row>
    <row r="107" spans="1:17" s="5" customFormat="1" ht="15" hidden="1" customHeight="1" x14ac:dyDescent="0.25">
      <c r="A107" s="4">
        <f>+'Costo PQ'!B91</f>
        <v>90</v>
      </c>
      <c r="B107" s="4" t="str">
        <f>+'Costo PQ'!C91</f>
        <v>PQ INHIB.CORR.BOLLAND CY59W</v>
      </c>
      <c r="C107" s="4" t="str">
        <f>+'Costo PQ'!F91</f>
        <v>L</v>
      </c>
      <c r="D107" s="96">
        <f t="shared" si="3"/>
        <v>0</v>
      </c>
      <c r="E107" s="51">
        <f>+'Costo PQ'!M91</f>
        <v>4.7520940217572498</v>
      </c>
      <c r="F107" s="97">
        <f t="shared" si="4"/>
        <v>0</v>
      </c>
      <c r="G107" s="4">
        <f>+'Costo PQ'!D91</f>
        <v>1000544420</v>
      </c>
      <c r="H107" s="4"/>
      <c r="K107" s="107">
        <f t="shared" si="5"/>
        <v>0</v>
      </c>
      <c r="M107" s="87" t="s">
        <v>948</v>
      </c>
      <c r="N107" s="87">
        <v>2005</v>
      </c>
      <c r="O107" s="87" t="s">
        <v>949</v>
      </c>
      <c r="P107" s="87" t="s">
        <v>950</v>
      </c>
      <c r="Q107" s="87"/>
    </row>
    <row r="108" spans="1:17" s="5" customFormat="1" ht="15" hidden="1" customHeight="1" x14ac:dyDescent="0.25">
      <c r="A108" s="4">
        <f>+'Costo PQ'!B92</f>
        <v>91</v>
      </c>
      <c r="B108" s="4" t="str">
        <f>+'Costo PQ'!C92</f>
        <v>PQ DESINCRUST.BOLLAND NOVOC® DS3508</v>
      </c>
      <c r="C108" s="4" t="str">
        <f>+'Costo PQ'!F92</f>
        <v>L</v>
      </c>
      <c r="D108" s="96">
        <f t="shared" si="3"/>
        <v>0</v>
      </c>
      <c r="E108" s="51">
        <f>+'Costo PQ'!M92</f>
        <v>2.7709003042316298</v>
      </c>
      <c r="F108" s="97">
        <f t="shared" si="4"/>
        <v>0</v>
      </c>
      <c r="G108" s="4">
        <f>+'Costo PQ'!D92</f>
        <v>1000544421</v>
      </c>
      <c r="H108" s="4"/>
      <c r="K108" s="107">
        <f t="shared" si="5"/>
        <v>0</v>
      </c>
      <c r="M108" s="87" t="s">
        <v>948</v>
      </c>
      <c r="N108" s="87">
        <v>2005</v>
      </c>
      <c r="O108" s="87" t="s">
        <v>949</v>
      </c>
      <c r="P108" s="87" t="s">
        <v>950</v>
      </c>
      <c r="Q108" s="87"/>
    </row>
    <row r="109" spans="1:17" s="5" customFormat="1" ht="15" hidden="1" customHeight="1" x14ac:dyDescent="0.25">
      <c r="A109" s="4">
        <f>+'Costo PQ'!B93</f>
        <v>92</v>
      </c>
      <c r="B109" s="4" t="str">
        <f>+'Costo PQ'!C93</f>
        <v>PQ INHIB.CORR.BOLLAND CYB598</v>
      </c>
      <c r="C109" s="4" t="str">
        <f>+'Costo PQ'!F93</f>
        <v>L</v>
      </c>
      <c r="D109" s="96">
        <f t="shared" si="3"/>
        <v>0</v>
      </c>
      <c r="E109" s="51">
        <f>+'Costo PQ'!M93</f>
        <v>3.69915190614923</v>
      </c>
      <c r="F109" s="97">
        <f t="shared" si="4"/>
        <v>0</v>
      </c>
      <c r="G109" s="4">
        <f>+'Costo PQ'!D93</f>
        <v>1000544422</v>
      </c>
      <c r="H109" s="4"/>
      <c r="K109" s="107">
        <f t="shared" si="5"/>
        <v>0</v>
      </c>
      <c r="M109" s="87" t="s">
        <v>948</v>
      </c>
      <c r="N109" s="87">
        <v>2005</v>
      </c>
      <c r="O109" s="87" t="s">
        <v>949</v>
      </c>
      <c r="P109" s="87" t="s">
        <v>950</v>
      </c>
      <c r="Q109" s="87"/>
    </row>
    <row r="110" spans="1:17" s="5" customFormat="1" ht="15" hidden="1" customHeight="1" x14ac:dyDescent="0.25">
      <c r="A110" s="4">
        <f>+'Costo PQ'!B94</f>
        <v>93</v>
      </c>
      <c r="B110" s="4" t="str">
        <f>+'Costo PQ'!C94</f>
        <v>PQ INHIB.ASFALT.BOLLAND IPB79</v>
      </c>
      <c r="C110" s="4" t="str">
        <f>+'Costo PQ'!F94</f>
        <v>L</v>
      </c>
      <c r="D110" s="96">
        <f t="shared" si="3"/>
        <v>0</v>
      </c>
      <c r="E110" s="51">
        <f>+'Costo PQ'!M94</f>
        <v>4.5719855019822004</v>
      </c>
      <c r="F110" s="97">
        <f t="shared" si="4"/>
        <v>0</v>
      </c>
      <c r="G110" s="4">
        <f>+'Costo PQ'!D94</f>
        <v>1000544434</v>
      </c>
      <c r="H110" s="4"/>
      <c r="K110" s="107">
        <f t="shared" si="5"/>
        <v>0</v>
      </c>
      <c r="M110" s="87" t="s">
        <v>948</v>
      </c>
      <c r="N110" s="87">
        <v>2005</v>
      </c>
      <c r="O110" s="87" t="s">
        <v>949</v>
      </c>
      <c r="P110" s="87" t="s">
        <v>950</v>
      </c>
      <c r="Q110" s="87"/>
    </row>
    <row r="111" spans="1:17" s="5" customFormat="1" ht="15" hidden="1" customHeight="1" x14ac:dyDescent="0.25">
      <c r="A111" s="4">
        <f>+'Costo PQ'!B95</f>
        <v>94</v>
      </c>
      <c r="B111" s="4" t="str">
        <f>+'Costo PQ'!C95</f>
        <v>PQ SOLV.BOLLAND SB21</v>
      </c>
      <c r="C111" s="4" t="str">
        <f>+'Costo PQ'!F95</f>
        <v>L</v>
      </c>
      <c r="D111" s="96">
        <f t="shared" si="3"/>
        <v>0</v>
      </c>
      <c r="E111" s="51">
        <f>+'Costo PQ'!M95</f>
        <v>1.37159565059466</v>
      </c>
      <c r="F111" s="97">
        <f t="shared" si="4"/>
        <v>0</v>
      </c>
      <c r="G111" s="4">
        <f>+'Costo PQ'!D95</f>
        <v>1000544435</v>
      </c>
      <c r="H111" s="4"/>
      <c r="K111" s="107">
        <f t="shared" si="5"/>
        <v>0</v>
      </c>
      <c r="M111" s="87" t="s">
        <v>948</v>
      </c>
      <c r="N111" s="87">
        <v>2005</v>
      </c>
      <c r="O111" s="87" t="s">
        <v>949</v>
      </c>
      <c r="P111" s="87" t="s">
        <v>950</v>
      </c>
      <c r="Q111" s="87"/>
    </row>
    <row r="112" spans="1:17" s="5" customFormat="1" ht="15" hidden="1" customHeight="1" x14ac:dyDescent="0.25">
      <c r="A112" s="4">
        <f>+'Costo PQ'!B96</f>
        <v>95</v>
      </c>
      <c r="B112" s="4" t="str">
        <f>+'Costo PQ'!C96</f>
        <v>PQ INHIB.ASFALT._ BOLLAND IPB6264</v>
      </c>
      <c r="C112" s="4" t="str">
        <f>+'Costo PQ'!F96</f>
        <v>L</v>
      </c>
      <c r="D112" s="96">
        <f t="shared" si="3"/>
        <v>0</v>
      </c>
      <c r="E112" s="51">
        <f>+'Costo PQ'!M96</f>
        <v>5.6526366206325296</v>
      </c>
      <c r="F112" s="97">
        <f t="shared" si="4"/>
        <v>0</v>
      </c>
      <c r="G112" s="4">
        <f>+'Costo PQ'!D96</f>
        <v>1000544436</v>
      </c>
      <c r="H112" s="4"/>
      <c r="K112" s="107">
        <f t="shared" si="5"/>
        <v>0</v>
      </c>
      <c r="M112" s="87" t="s">
        <v>948</v>
      </c>
      <c r="N112" s="87">
        <v>2005</v>
      </c>
      <c r="O112" s="87" t="s">
        <v>949</v>
      </c>
      <c r="P112" s="87" t="s">
        <v>950</v>
      </c>
      <c r="Q112" s="87"/>
    </row>
    <row r="113" spans="1:17" s="5" customFormat="1" ht="15" hidden="1" customHeight="1" x14ac:dyDescent="0.25">
      <c r="A113" s="4">
        <f>+'Costo PQ'!B97</f>
        <v>96</v>
      </c>
      <c r="B113" s="4" t="str">
        <f>+'Costo PQ'!C97</f>
        <v>PQ DISPERS.PET.BOLLAND DPB358</v>
      </c>
      <c r="C113" s="4" t="str">
        <f>+'Costo PQ'!F97</f>
        <v>L</v>
      </c>
      <c r="D113" s="96">
        <f t="shared" si="3"/>
        <v>0</v>
      </c>
      <c r="E113" s="51">
        <f>+'Costo PQ'!M97</f>
        <v>4.3918769822071404</v>
      </c>
      <c r="F113" s="97">
        <f t="shared" si="4"/>
        <v>0</v>
      </c>
      <c r="G113" s="4">
        <f>+'Costo PQ'!D97</f>
        <v>1000544509</v>
      </c>
      <c r="H113" s="4"/>
      <c r="K113" s="107">
        <f t="shared" si="5"/>
        <v>0</v>
      </c>
      <c r="M113" s="87" t="s">
        <v>948</v>
      </c>
      <c r="N113" s="87">
        <v>2005</v>
      </c>
      <c r="O113" s="87" t="s">
        <v>949</v>
      </c>
      <c r="P113" s="87" t="s">
        <v>950</v>
      </c>
      <c r="Q113" s="87"/>
    </row>
    <row r="114" spans="1:17" s="5" customFormat="1" ht="15" hidden="1" customHeight="1" x14ac:dyDescent="0.25">
      <c r="A114" s="4">
        <f>+'Costo PQ'!B98</f>
        <v>97</v>
      </c>
      <c r="B114" s="4" t="str">
        <f>+'Costo PQ'!C98</f>
        <v>PQ FLOCUL.COAG.BOLLAND FBS3511</v>
      </c>
      <c r="C114" s="4" t="str">
        <f>+'Costo PQ'!F98</f>
        <v>L</v>
      </c>
      <c r="D114" s="96">
        <f t="shared" si="3"/>
        <v>0</v>
      </c>
      <c r="E114" s="51">
        <f>+'Costo PQ'!M98</f>
        <v>9.7258600678530396</v>
      </c>
      <c r="F114" s="97">
        <f t="shared" si="4"/>
        <v>0</v>
      </c>
      <c r="G114" s="4">
        <f>+'Costo PQ'!D98</f>
        <v>1000544634</v>
      </c>
      <c r="H114" s="4"/>
      <c r="K114" s="107">
        <f t="shared" si="5"/>
        <v>0</v>
      </c>
      <c r="M114" s="87" t="s">
        <v>948</v>
      </c>
      <c r="N114" s="87">
        <v>2005</v>
      </c>
      <c r="O114" s="87" t="s">
        <v>949</v>
      </c>
      <c r="P114" s="87" t="s">
        <v>950</v>
      </c>
      <c r="Q114" s="87"/>
    </row>
    <row r="115" spans="1:17" s="5" customFormat="1" ht="15" hidden="1" customHeight="1" x14ac:dyDescent="0.25">
      <c r="A115" s="4">
        <f>+'Costo PQ'!B99</f>
        <v>98</v>
      </c>
      <c r="B115" s="4" t="str">
        <f>+'Costo PQ'!C99</f>
        <v>PQ DESEMULS.BOLLAND DBC4893</v>
      </c>
      <c r="C115" s="4" t="str">
        <f>+'Costo PQ'!F99</f>
        <v>L</v>
      </c>
      <c r="D115" s="96">
        <f t="shared" si="3"/>
        <v>0</v>
      </c>
      <c r="E115" s="51">
        <f>+'Costo PQ'!M99</f>
        <v>6.8164147484098203</v>
      </c>
      <c r="F115" s="97">
        <f t="shared" si="4"/>
        <v>0</v>
      </c>
      <c r="G115" s="4">
        <f>+'Costo PQ'!D99</f>
        <v>1000544637</v>
      </c>
      <c r="H115" s="4"/>
      <c r="K115" s="107">
        <f t="shared" si="5"/>
        <v>0</v>
      </c>
      <c r="M115" s="87" t="s">
        <v>948</v>
      </c>
      <c r="N115" s="87">
        <v>2005</v>
      </c>
      <c r="O115" s="87" t="s">
        <v>949</v>
      </c>
      <c r="P115" s="87" t="s">
        <v>950</v>
      </c>
      <c r="Q115" s="87"/>
    </row>
    <row r="116" spans="1:17" s="5" customFormat="1" ht="15" hidden="1" customHeight="1" x14ac:dyDescent="0.25">
      <c r="A116" s="4">
        <f>+'Costo PQ'!B100</f>
        <v>99</v>
      </c>
      <c r="B116" s="4" t="str">
        <f>+'Costo PQ'!C100</f>
        <v>PQ DESEMULS.BOLLAND DBC4039</v>
      </c>
      <c r="C116" s="4" t="str">
        <f>+'Costo PQ'!F100</f>
        <v>L</v>
      </c>
      <c r="D116" s="96">
        <f t="shared" si="3"/>
        <v>0</v>
      </c>
      <c r="E116" s="51">
        <f>+'Costo PQ'!M100</f>
        <v>6.6085972255924501</v>
      </c>
      <c r="F116" s="97">
        <f t="shared" si="4"/>
        <v>0</v>
      </c>
      <c r="G116" s="4">
        <f>+'Costo PQ'!D100</f>
        <v>1000544640</v>
      </c>
      <c r="H116" s="4"/>
      <c r="K116" s="107">
        <f t="shared" si="5"/>
        <v>0</v>
      </c>
      <c r="M116" s="87" t="s">
        <v>948</v>
      </c>
      <c r="N116" s="87">
        <v>2005</v>
      </c>
      <c r="O116" s="87" t="s">
        <v>949</v>
      </c>
      <c r="P116" s="87" t="s">
        <v>950</v>
      </c>
      <c r="Q116" s="87"/>
    </row>
    <row r="117" spans="1:17" s="5" customFormat="1" ht="15" hidden="1" customHeight="1" x14ac:dyDescent="0.25">
      <c r="A117" s="4">
        <f>+'Costo PQ'!B101</f>
        <v>100</v>
      </c>
      <c r="B117" s="4" t="str">
        <f>+'Costo PQ'!C101</f>
        <v>PQ INHIB.INCRUST.BOLLAND IC904</v>
      </c>
      <c r="C117" s="4" t="str">
        <f>+'Costo PQ'!F101</f>
        <v>L</v>
      </c>
      <c r="D117" s="96">
        <f t="shared" si="3"/>
        <v>0</v>
      </c>
      <c r="E117" s="51">
        <f>+'Costo PQ'!M101</f>
        <v>3.28351686051449</v>
      </c>
      <c r="F117" s="97">
        <f t="shared" si="4"/>
        <v>0</v>
      </c>
      <c r="G117" s="4">
        <f>+'Costo PQ'!D101</f>
        <v>1000544642</v>
      </c>
      <c r="H117" s="4"/>
      <c r="K117" s="107">
        <f t="shared" si="5"/>
        <v>0</v>
      </c>
      <c r="M117" s="87" t="s">
        <v>948</v>
      </c>
      <c r="N117" s="87">
        <v>2005</v>
      </c>
      <c r="O117" s="87" t="s">
        <v>949</v>
      </c>
      <c r="P117" s="87" t="s">
        <v>950</v>
      </c>
      <c r="Q117" s="87"/>
    </row>
    <row r="118" spans="1:17" s="5" customFormat="1" ht="15" hidden="1" customHeight="1" x14ac:dyDescent="0.25">
      <c r="A118" s="4">
        <f>+'Costo PQ'!B102</f>
        <v>101</v>
      </c>
      <c r="B118" s="4" t="str">
        <f>+'Costo PQ'!C102</f>
        <v>PQ INHIB.INCRUST.BOLLAND IC906</v>
      </c>
      <c r="C118" s="4" t="str">
        <f>+'Costo PQ'!F102</f>
        <v>L</v>
      </c>
      <c r="D118" s="96">
        <f t="shared" si="3"/>
        <v>0</v>
      </c>
      <c r="E118" s="51">
        <f>+'Costo PQ'!M102</f>
        <v>3.4774798818106998</v>
      </c>
      <c r="F118" s="97">
        <f t="shared" si="4"/>
        <v>0</v>
      </c>
      <c r="G118" s="4">
        <f>+'Costo PQ'!D102</f>
        <v>1000544647</v>
      </c>
      <c r="H118" s="4"/>
      <c r="K118" s="107">
        <f t="shared" si="5"/>
        <v>0</v>
      </c>
      <c r="M118" s="87" t="s">
        <v>948</v>
      </c>
      <c r="N118" s="87">
        <v>2005</v>
      </c>
      <c r="O118" s="87" t="s">
        <v>949</v>
      </c>
      <c r="P118" s="87" t="s">
        <v>950</v>
      </c>
      <c r="Q118" s="87"/>
    </row>
    <row r="119" spans="1:17" s="5" customFormat="1" ht="15" hidden="1" customHeight="1" x14ac:dyDescent="0.25">
      <c r="A119" s="4">
        <f>+'Costo PQ'!B103</f>
        <v>102</v>
      </c>
      <c r="B119" s="4" t="str">
        <f>+'Costo PQ'!C103</f>
        <v>PQ BACTER.BOLLAND BX158</v>
      </c>
      <c r="C119" s="4" t="str">
        <f>+'Costo PQ'!F103</f>
        <v>L</v>
      </c>
      <c r="D119" s="96">
        <f t="shared" si="3"/>
        <v>0</v>
      </c>
      <c r="E119" s="51">
        <f>+'Costo PQ'!M103</f>
        <v>1.1637781277772901</v>
      </c>
      <c r="F119" s="97">
        <f t="shared" si="4"/>
        <v>0</v>
      </c>
      <c r="G119" s="4">
        <f>+'Costo PQ'!D103</f>
        <v>1000544648</v>
      </c>
      <c r="H119" s="4"/>
      <c r="K119" s="107">
        <f t="shared" si="5"/>
        <v>0</v>
      </c>
      <c r="M119" s="87" t="s">
        <v>948</v>
      </c>
      <c r="N119" s="87">
        <v>2005</v>
      </c>
      <c r="O119" s="87" t="s">
        <v>949</v>
      </c>
      <c r="P119" s="87" t="s">
        <v>950</v>
      </c>
      <c r="Q119" s="87"/>
    </row>
    <row r="120" spans="1:17" s="5" customFormat="1" ht="15" hidden="1" customHeight="1" x14ac:dyDescent="0.25">
      <c r="A120" s="4">
        <f>+'Costo PQ'!B104</f>
        <v>103</v>
      </c>
      <c r="B120" s="4" t="str">
        <f>+'Costo PQ'!C104</f>
        <v>PQ FLOCUL.BOLLAND FBS4711</v>
      </c>
      <c r="C120" s="4" t="str">
        <f>+'Costo PQ'!F104</f>
        <v>L</v>
      </c>
      <c r="D120" s="96">
        <f t="shared" si="3"/>
        <v>0</v>
      </c>
      <c r="E120" s="51">
        <f>+'Costo PQ'!M104</f>
        <v>1.98119371752562</v>
      </c>
      <c r="F120" s="97">
        <f t="shared" si="4"/>
        <v>0</v>
      </c>
      <c r="G120" s="4">
        <f>+'Costo PQ'!D104</f>
        <v>1000544666</v>
      </c>
      <c r="H120" s="4"/>
      <c r="K120" s="107">
        <f t="shared" si="5"/>
        <v>0</v>
      </c>
      <c r="M120" s="87" t="s">
        <v>948</v>
      </c>
      <c r="N120" s="87">
        <v>2005</v>
      </c>
      <c r="O120" s="87" t="s">
        <v>949</v>
      </c>
      <c r="P120" s="87" t="s">
        <v>950</v>
      </c>
      <c r="Q120" s="87"/>
    </row>
    <row r="121" spans="1:17" s="5" customFormat="1" ht="15" hidden="1" customHeight="1" x14ac:dyDescent="0.25">
      <c r="A121" s="4">
        <f>+'Costo PQ'!B105</f>
        <v>104</v>
      </c>
      <c r="B121" s="4" t="str">
        <f>+'Costo PQ'!C105</f>
        <v>PQ BOLLAND RT20 DESEMULSIONANTE      (l)</v>
      </c>
      <c r="C121" s="4" t="str">
        <f>+'Costo PQ'!F105</f>
        <v>L</v>
      </c>
      <c r="D121" s="96">
        <f t="shared" si="3"/>
        <v>0</v>
      </c>
      <c r="E121" s="51">
        <f>+'Costo PQ'!M105</f>
        <v>6.8164147484098203</v>
      </c>
      <c r="F121" s="97">
        <f t="shared" si="4"/>
        <v>0</v>
      </c>
      <c r="G121" s="4">
        <f>+'Costo PQ'!D105</f>
        <v>50600311</v>
      </c>
      <c r="H121" s="4"/>
      <c r="K121" s="107">
        <f t="shared" si="5"/>
        <v>0</v>
      </c>
      <c r="M121" s="87" t="s">
        <v>948</v>
      </c>
      <c r="N121" s="87">
        <v>2005</v>
      </c>
      <c r="O121" s="87" t="s">
        <v>949</v>
      </c>
      <c r="P121" s="87" t="s">
        <v>950</v>
      </c>
      <c r="Q121" s="87"/>
    </row>
    <row r="122" spans="1:17" s="5" customFormat="1" ht="15" hidden="1" customHeight="1" x14ac:dyDescent="0.25">
      <c r="A122" s="4">
        <f>+'Costo PQ'!B106</f>
        <v>105</v>
      </c>
      <c r="B122" s="4" t="str">
        <f>+'Costo PQ'!C106</f>
        <v>PQ BOLLAND FBS1747 FLOCUL./CLARIFIC. (l)</v>
      </c>
      <c r="C122" s="4" t="str">
        <f>+'Costo PQ'!F106</f>
        <v>L</v>
      </c>
      <c r="D122" s="96">
        <f t="shared" si="3"/>
        <v>0</v>
      </c>
      <c r="E122" s="51">
        <f>+'Costo PQ'!M106</f>
        <v>4.5719855019822004</v>
      </c>
      <c r="F122" s="97">
        <f t="shared" si="4"/>
        <v>0</v>
      </c>
      <c r="G122" s="4">
        <f>+'Costo PQ'!D106</f>
        <v>1000048398</v>
      </c>
      <c r="H122" s="4"/>
      <c r="K122" s="107">
        <f t="shared" si="5"/>
        <v>0</v>
      </c>
      <c r="M122" s="87" t="s">
        <v>948</v>
      </c>
      <c r="N122" s="87">
        <v>2005</v>
      </c>
      <c r="O122" s="87" t="s">
        <v>949</v>
      </c>
      <c r="P122" s="87" t="s">
        <v>950</v>
      </c>
      <c r="Q122" s="87"/>
    </row>
    <row r="123" spans="1:17" s="5" customFormat="1" ht="15" hidden="1" customHeight="1" x14ac:dyDescent="0.25">
      <c r="A123" s="4">
        <f>+'Costo PQ'!B107</f>
        <v>106</v>
      </c>
      <c r="B123" s="4" t="str">
        <f>+'Costo PQ'!C107</f>
        <v>PQ BACTER._ BOLLAND BX927</v>
      </c>
      <c r="C123" s="4" t="str">
        <f>+'Costo PQ'!F107</f>
        <v>L</v>
      </c>
      <c r="D123" s="96">
        <f t="shared" si="3"/>
        <v>0</v>
      </c>
      <c r="E123" s="51">
        <f>+'Costo PQ'!M107</f>
        <v>6.0821261677884397</v>
      </c>
      <c r="F123" s="97">
        <f t="shared" si="4"/>
        <v>0</v>
      </c>
      <c r="G123" s="4">
        <f>+'Costo PQ'!D107</f>
        <v>1000555742</v>
      </c>
      <c r="H123" s="4"/>
      <c r="K123" s="107">
        <f t="shared" si="5"/>
        <v>0</v>
      </c>
      <c r="M123" s="87" t="s">
        <v>948</v>
      </c>
      <c r="N123" s="87">
        <v>2005</v>
      </c>
      <c r="O123" s="87" t="s">
        <v>949</v>
      </c>
      <c r="P123" s="87" t="s">
        <v>950</v>
      </c>
      <c r="Q123" s="87"/>
    </row>
    <row r="124" spans="1:17" s="5" customFormat="1" ht="15" hidden="1" customHeight="1" x14ac:dyDescent="0.25">
      <c r="A124" s="4">
        <f>+'Costo PQ'!B108</f>
        <v>107</v>
      </c>
      <c r="B124" s="4" t="str">
        <f>+'Costo PQ'!C108</f>
        <v>PQ DESINCRUST._ BOLLAND DS592</v>
      </c>
      <c r="C124" s="4" t="str">
        <f>+'Costo PQ'!F108</f>
        <v>L</v>
      </c>
      <c r="D124" s="96">
        <f t="shared" si="3"/>
        <v>0</v>
      </c>
      <c r="E124" s="51">
        <f>+'Costo PQ'!M108</f>
        <v>1.51014066580624</v>
      </c>
      <c r="F124" s="97">
        <f t="shared" si="4"/>
        <v>0</v>
      </c>
      <c r="G124" s="4">
        <f>+'Costo PQ'!D108</f>
        <v>1000276057</v>
      </c>
      <c r="H124" s="4"/>
      <c r="K124" s="107">
        <f t="shared" si="5"/>
        <v>0</v>
      </c>
      <c r="M124" s="87" t="s">
        <v>948</v>
      </c>
      <c r="N124" s="87">
        <v>2005</v>
      </c>
      <c r="O124" s="87" t="s">
        <v>949</v>
      </c>
      <c r="P124" s="87" t="s">
        <v>950</v>
      </c>
      <c r="Q124" s="87"/>
    </row>
    <row r="125" spans="1:17" s="5" customFormat="1" ht="15" hidden="1" customHeight="1" x14ac:dyDescent="0.25">
      <c r="A125" s="4">
        <f>+'Costo PQ'!B109</f>
        <v>108</v>
      </c>
      <c r="B125" s="4" t="str">
        <f>+'Costo PQ'!C109</f>
        <v>PQ BOLLAND BX256 BACTERICIDA         (l)</v>
      </c>
      <c r="C125" s="4" t="str">
        <f>+'Costo PQ'!F109</f>
        <v>L</v>
      </c>
      <c r="D125" s="96">
        <f t="shared" si="3"/>
        <v>0</v>
      </c>
      <c r="E125" s="51">
        <f>+'Costo PQ'!M109</f>
        <v>3.76842441375502</v>
      </c>
      <c r="F125" s="97">
        <f t="shared" si="4"/>
        <v>0</v>
      </c>
      <c r="G125" s="4">
        <f>+'Costo PQ'!D109</f>
        <v>1000232727</v>
      </c>
      <c r="H125" s="4"/>
      <c r="K125" s="107">
        <f t="shared" si="5"/>
        <v>0</v>
      </c>
      <c r="M125" s="87" t="s">
        <v>948</v>
      </c>
      <c r="N125" s="87">
        <v>2005</v>
      </c>
      <c r="O125" s="87" t="s">
        <v>949</v>
      </c>
      <c r="P125" s="87" t="s">
        <v>950</v>
      </c>
      <c r="Q125" s="87"/>
    </row>
    <row r="126" spans="1:17" s="5" customFormat="1" ht="15" hidden="1" customHeight="1" x14ac:dyDescent="0.25">
      <c r="A126" s="4">
        <f>+'Costo PQ'!B110</f>
        <v>109</v>
      </c>
      <c r="B126" s="4" t="str">
        <f>+'Costo PQ'!C110</f>
        <v>PQ ESPUMIG.L BOLLAND ESB9862</v>
      </c>
      <c r="C126" s="4" t="str">
        <f>+'Costo PQ'!F110</f>
        <v>L</v>
      </c>
      <c r="D126" s="96">
        <f t="shared" si="3"/>
        <v>0</v>
      </c>
      <c r="E126" s="51">
        <f>+'Costo PQ'!M110</f>
        <v>6.0682716662672798</v>
      </c>
      <c r="F126" s="97">
        <f t="shared" si="4"/>
        <v>0</v>
      </c>
      <c r="G126" s="4">
        <f>+'Costo PQ'!D110</f>
        <v>1000549998</v>
      </c>
      <c r="H126" s="4"/>
      <c r="K126" s="107">
        <f t="shared" si="5"/>
        <v>0</v>
      </c>
      <c r="M126" s="87" t="s">
        <v>948</v>
      </c>
      <c r="N126" s="87">
        <v>2005</v>
      </c>
      <c r="O126" s="87" t="s">
        <v>949</v>
      </c>
      <c r="P126" s="87" t="s">
        <v>950</v>
      </c>
      <c r="Q126" s="87"/>
    </row>
    <row r="127" spans="1:17" s="5" customFormat="1" ht="15" hidden="1" customHeight="1" x14ac:dyDescent="0.25">
      <c r="A127" s="4">
        <f>+'Costo PQ'!B111</f>
        <v>110</v>
      </c>
      <c r="B127" s="4" t="str">
        <f>+'Costo PQ'!C111</f>
        <v>PQ DESEMULS.GRANEL BOLLAND DBC4641</v>
      </c>
      <c r="C127" s="4" t="str">
        <f>+'Costo PQ'!F111</f>
        <v>L</v>
      </c>
      <c r="D127" s="96">
        <f t="shared" si="3"/>
        <v>0</v>
      </c>
      <c r="E127" s="51">
        <f>+'Costo PQ'!M111</f>
        <v>7.1627772864387804</v>
      </c>
      <c r="F127" s="97">
        <f t="shared" si="4"/>
        <v>0</v>
      </c>
      <c r="G127" s="4">
        <f>+'Costo PQ'!D111</f>
        <v>1000553127</v>
      </c>
      <c r="H127" s="4"/>
      <c r="K127" s="107">
        <f t="shared" si="5"/>
        <v>0</v>
      </c>
      <c r="M127" s="87" t="s">
        <v>948</v>
      </c>
      <c r="N127" s="87">
        <v>2005</v>
      </c>
      <c r="O127" s="87" t="s">
        <v>949</v>
      </c>
      <c r="P127" s="87" t="s">
        <v>950</v>
      </c>
      <c r="Q127" s="87"/>
    </row>
    <row r="128" spans="1:17" s="5" customFormat="1" ht="15" hidden="1" customHeight="1" x14ac:dyDescent="0.25">
      <c r="A128" s="4">
        <f>+'Costo PQ'!B112</f>
        <v>111</v>
      </c>
      <c r="B128" s="4" t="str">
        <f>+'Costo PQ'!C112</f>
        <v>PQ DESEMULS.L BOLLAND DBC4614</v>
      </c>
      <c r="C128" s="4" t="str">
        <f>+'Costo PQ'!F112</f>
        <v>L</v>
      </c>
      <c r="D128" s="96">
        <f t="shared" si="3"/>
        <v>0</v>
      </c>
      <c r="E128" s="51">
        <f>+'Costo PQ'!M112</f>
        <v>6.26223468756349</v>
      </c>
      <c r="F128" s="97">
        <f t="shared" si="4"/>
        <v>0</v>
      </c>
      <c r="G128" s="4">
        <f>+'Costo PQ'!D112</f>
        <v>1000550003</v>
      </c>
      <c r="H128" s="4"/>
      <c r="K128" s="107">
        <f t="shared" si="5"/>
        <v>0</v>
      </c>
      <c r="M128" s="87" t="s">
        <v>948</v>
      </c>
      <c r="N128" s="87">
        <v>2005</v>
      </c>
      <c r="O128" s="87" t="s">
        <v>949</v>
      </c>
      <c r="P128" s="87" t="s">
        <v>950</v>
      </c>
      <c r="Q128" s="87"/>
    </row>
    <row r="129" spans="1:18" s="5" customFormat="1" ht="15" hidden="1" customHeight="1" x14ac:dyDescent="0.25">
      <c r="A129" s="4">
        <f>+'Costo PQ'!B113</f>
        <v>112</v>
      </c>
      <c r="B129" s="4" t="str">
        <f>+'Costo PQ'!C113</f>
        <v>PQ DESEMULS.L BOLLAND DBC4655</v>
      </c>
      <c r="C129" s="4" t="str">
        <f>+'Costo PQ'!F113</f>
        <v>L</v>
      </c>
      <c r="D129" s="96">
        <f t="shared" si="3"/>
        <v>0</v>
      </c>
      <c r="E129" s="51">
        <f>+'Costo PQ'!M113</f>
        <v>6.3869252012539199</v>
      </c>
      <c r="F129" s="97">
        <f t="shared" si="4"/>
        <v>0</v>
      </c>
      <c r="G129" s="4">
        <f>+'Costo PQ'!D113</f>
        <v>1000550001</v>
      </c>
      <c r="H129" s="4"/>
      <c r="K129" s="107">
        <f t="shared" si="5"/>
        <v>0</v>
      </c>
      <c r="M129" s="87" t="s">
        <v>948</v>
      </c>
      <c r="N129" s="87">
        <v>2005</v>
      </c>
      <c r="O129" s="87" t="s">
        <v>949</v>
      </c>
      <c r="P129" s="87" t="s">
        <v>950</v>
      </c>
      <c r="Q129" s="87"/>
    </row>
    <row r="130" spans="1:18" s="5" customFormat="1" ht="15" hidden="1" customHeight="1" x14ac:dyDescent="0.25">
      <c r="A130" s="4">
        <f>+'Costo PQ'!B114</f>
        <v>113</v>
      </c>
      <c r="B130" s="4" t="str">
        <f>+'Costo PQ'!C114</f>
        <v>PQ DESEMULS._ BOLLAND DBC4886</v>
      </c>
      <c r="C130" s="4" t="str">
        <f>+'Costo PQ'!F114</f>
        <v>L</v>
      </c>
      <c r="D130" s="96">
        <f t="shared" si="3"/>
        <v>0</v>
      </c>
      <c r="E130" s="51">
        <f>+'Costo PQ'!M114</f>
        <v>5.0014750491380999</v>
      </c>
      <c r="F130" s="97">
        <f t="shared" si="4"/>
        <v>0</v>
      </c>
      <c r="G130" s="4">
        <f>+'Costo PQ'!D114</f>
        <v>1000561457</v>
      </c>
      <c r="H130" s="4"/>
      <c r="K130" s="107">
        <f t="shared" si="5"/>
        <v>0</v>
      </c>
      <c r="M130" s="87" t="s">
        <v>948</v>
      </c>
      <c r="N130" s="87">
        <v>2005</v>
      </c>
      <c r="O130" s="87" t="s">
        <v>949</v>
      </c>
      <c r="P130" s="87" t="s">
        <v>950</v>
      </c>
      <c r="Q130" s="87"/>
    </row>
    <row r="131" spans="1:18" s="5" customFormat="1" ht="15" hidden="1" customHeight="1" x14ac:dyDescent="0.25">
      <c r="A131" s="4">
        <f>+'Costo PQ'!B115</f>
        <v>114</v>
      </c>
      <c r="B131" s="4" t="str">
        <f>+'Costo PQ'!C115</f>
        <v>PQ BOLLAND RT102 RUPTOR EMULSION     (l)</v>
      </c>
      <c r="C131" s="4" t="str">
        <f>+'Costo PQ'!F115</f>
        <v>L</v>
      </c>
      <c r="D131" s="96">
        <f t="shared" si="3"/>
        <v>0</v>
      </c>
      <c r="E131" s="51">
        <f>+'Costo PQ'!M115</f>
        <v>6.4007797027750799</v>
      </c>
      <c r="F131" s="97">
        <f t="shared" si="4"/>
        <v>0</v>
      </c>
      <c r="G131" s="4">
        <f>+'Costo PQ'!D115</f>
        <v>1000224390</v>
      </c>
      <c r="H131" s="4"/>
      <c r="K131" s="107">
        <f t="shared" si="5"/>
        <v>0</v>
      </c>
      <c r="M131" s="87" t="s">
        <v>948</v>
      </c>
      <c r="N131" s="87">
        <v>2005</v>
      </c>
      <c r="O131" s="87" t="s">
        <v>949</v>
      </c>
      <c r="P131" s="87" t="s">
        <v>950</v>
      </c>
      <c r="Q131" s="87"/>
    </row>
    <row r="132" spans="1:18" s="5" customFormat="1" ht="15" hidden="1" customHeight="1" x14ac:dyDescent="0.25">
      <c r="A132" s="4">
        <f>+'Costo PQ'!B116</f>
        <v>115</v>
      </c>
      <c r="B132" s="4" t="str">
        <f>+'Costo PQ'!C116</f>
        <v>PQ DESEMULS._ BOLLAND RT729</v>
      </c>
      <c r="C132" s="4" t="str">
        <f>+'Costo PQ'!F116</f>
        <v>L</v>
      </c>
      <c r="D132" s="96">
        <f t="shared" si="3"/>
        <v>0</v>
      </c>
      <c r="E132" s="51">
        <f>+'Costo PQ'!M116</f>
        <v>7.4398673168619398</v>
      </c>
      <c r="F132" s="97">
        <f t="shared" si="4"/>
        <v>0</v>
      </c>
      <c r="G132" s="4">
        <f>+'Costo PQ'!D116</f>
        <v>1000561458</v>
      </c>
      <c r="H132" s="4"/>
      <c r="K132" s="107">
        <f t="shared" si="5"/>
        <v>0</v>
      </c>
      <c r="M132" s="87" t="s">
        <v>948</v>
      </c>
      <c r="N132" s="87">
        <v>2005</v>
      </c>
      <c r="O132" s="87" t="s">
        <v>949</v>
      </c>
      <c r="P132" s="87" t="s">
        <v>950</v>
      </c>
      <c r="Q132" s="87"/>
    </row>
    <row r="133" spans="1:18" s="5" customFormat="1" ht="15" hidden="1" customHeight="1" x14ac:dyDescent="0.25">
      <c r="A133" s="4">
        <f>+'Costo PQ'!B117</f>
        <v>116</v>
      </c>
      <c r="B133" s="4" t="str">
        <f>+'Costo PQ'!C117</f>
        <v>PQ FLOCULANTE BOLLAND FBS4500</v>
      </c>
      <c r="C133" s="4" t="str">
        <f>+'Costo PQ'!F117</f>
        <v>L</v>
      </c>
      <c r="D133" s="96">
        <f t="shared" si="3"/>
        <v>0</v>
      </c>
      <c r="E133" s="51">
        <f>+'Costo PQ'!M117</f>
        <v>9.1162620009220792</v>
      </c>
      <c r="F133" s="97">
        <f t="shared" si="4"/>
        <v>0</v>
      </c>
      <c r="G133" s="4">
        <f>+'Costo PQ'!D117</f>
        <v>1000510682</v>
      </c>
      <c r="H133" s="4"/>
      <c r="K133" s="107">
        <f t="shared" si="5"/>
        <v>0</v>
      </c>
      <c r="M133" s="87" t="s">
        <v>948</v>
      </c>
      <c r="N133" s="87">
        <v>2005</v>
      </c>
      <c r="O133" s="87" t="s">
        <v>949</v>
      </c>
      <c r="P133" s="87" t="s">
        <v>950</v>
      </c>
      <c r="Q133" s="87"/>
    </row>
    <row r="134" spans="1:18" s="5" customFormat="1" ht="15" hidden="1" customHeight="1" x14ac:dyDescent="0.25">
      <c r="A134" s="4">
        <f>+'Costo PQ'!B118</f>
        <v>117</v>
      </c>
      <c r="B134" s="4" t="str">
        <f>+'Costo PQ'!C118</f>
        <v>PQ BACTER._ BOLLAND BX237</v>
      </c>
      <c r="C134" s="4" t="str">
        <f>+'Costo PQ'!F118</f>
        <v>L</v>
      </c>
      <c r="D134" s="96">
        <f t="shared" si="3"/>
        <v>0</v>
      </c>
      <c r="E134" s="51">
        <f>+'Costo PQ'!M118</f>
        <v>3.0341358331336399</v>
      </c>
      <c r="F134" s="97">
        <f t="shared" si="4"/>
        <v>0</v>
      </c>
      <c r="G134" s="4">
        <f>+'Costo PQ'!D118</f>
        <v>1000558124</v>
      </c>
      <c r="H134" s="4"/>
      <c r="K134" s="107">
        <f t="shared" si="5"/>
        <v>0</v>
      </c>
      <c r="M134" s="87" t="s">
        <v>948</v>
      </c>
      <c r="N134" s="87">
        <v>2005</v>
      </c>
      <c r="O134" s="87" t="s">
        <v>949</v>
      </c>
      <c r="P134" s="87" t="s">
        <v>950</v>
      </c>
      <c r="Q134" s="87"/>
    </row>
    <row r="135" spans="1:18" s="5" customFormat="1" ht="15" hidden="1" customHeight="1" x14ac:dyDescent="0.25">
      <c r="A135" s="4">
        <f>+'Costo PQ'!B119</f>
        <v>118</v>
      </c>
      <c r="B135" s="4" t="str">
        <f>+'Costo PQ'!C119</f>
        <v>PQ INHIB.MULTIP.BOLLAND ICS408</v>
      </c>
      <c r="C135" s="4" t="str">
        <f>+'Costo PQ'!F119</f>
        <v>L</v>
      </c>
      <c r="D135" s="96">
        <f t="shared" si="3"/>
        <v>0</v>
      </c>
      <c r="E135" s="51">
        <f>+'Costo PQ'!M119</f>
        <v>4.2533319669955603</v>
      </c>
      <c r="F135" s="97">
        <f t="shared" si="4"/>
        <v>0</v>
      </c>
      <c r="G135" s="4">
        <f>+'Costo PQ'!D119</f>
        <v>1000544438</v>
      </c>
      <c r="H135" s="4"/>
      <c r="K135" s="107">
        <f t="shared" si="5"/>
        <v>0</v>
      </c>
      <c r="M135" s="87" t="s">
        <v>948</v>
      </c>
      <c r="N135" s="87">
        <v>2005</v>
      </c>
      <c r="O135" s="87" t="s">
        <v>949</v>
      </c>
      <c r="P135" s="87" t="s">
        <v>950</v>
      </c>
      <c r="Q135" s="87"/>
    </row>
    <row r="136" spans="1:18" s="5" customFormat="1" ht="15" hidden="1" customHeight="1" x14ac:dyDescent="0.25">
      <c r="A136" s="4">
        <f>+'Costo PQ'!B120</f>
        <v>119</v>
      </c>
      <c r="B136" s="4" t="str">
        <f>+'Costo PQ'!C120</f>
        <v>PQ INHIB.INCRUST._ BOLLAND IC5091</v>
      </c>
      <c r="C136" s="4" t="str">
        <f>+'Costo PQ'!F120</f>
        <v>L</v>
      </c>
      <c r="D136" s="96">
        <f t="shared" si="3"/>
        <v>0</v>
      </c>
      <c r="E136" s="51">
        <f>+'Costo PQ'!M120</f>
        <v>4.0178054411358701</v>
      </c>
      <c r="F136" s="97">
        <f t="shared" si="4"/>
        <v>0</v>
      </c>
      <c r="G136" s="4">
        <f>+'Costo PQ'!D120</f>
        <v>1000568102</v>
      </c>
      <c r="H136" s="4"/>
      <c r="I136" s="5" t="s">
        <v>695</v>
      </c>
      <c r="J136" s="98" t="s">
        <v>960</v>
      </c>
      <c r="K136" s="99">
        <f>D136</f>
        <v>0</v>
      </c>
      <c r="M136" s="87" t="s">
        <v>948</v>
      </c>
      <c r="N136" s="87">
        <v>2005</v>
      </c>
      <c r="O136" s="87" t="s">
        <v>949</v>
      </c>
      <c r="P136" s="87" t="s">
        <v>950</v>
      </c>
      <c r="Q136" s="87"/>
      <c r="R136" s="5">
        <f>VLOOKUP(I136,[1]SP!I136:L239,3,FALSE)+VLOOKUP(I136,[1]PUB!I136:L240,3,FALSE)+VLOOKUP(I136,[1]SCB!I136:L238,3,FALSE)+VLOOKUP(I136,[1]CHO!I136:L238,3,FALSE)+VLOOKUP(I136,[1]VAM!I136:L241,3,FALSE)</f>
        <v>297.18</v>
      </c>
    </row>
    <row r="137" spans="1:18" s="5" customFormat="1" ht="15" hidden="1" customHeight="1" x14ac:dyDescent="0.25">
      <c r="A137" s="4">
        <f>+'Costo PQ'!B121</f>
        <v>120</v>
      </c>
      <c r="B137" s="4" t="str">
        <f>+'Costo PQ'!C121</f>
        <v>PQ FLOCUL._ BOLLAND FBS5609</v>
      </c>
      <c r="C137" s="4" t="str">
        <f>+'Costo PQ'!F121</f>
        <v>L</v>
      </c>
      <c r="D137" s="96">
        <f t="shared" si="3"/>
        <v>0</v>
      </c>
      <c r="E137" s="51">
        <f>+'Costo PQ'!M121</f>
        <v>9.1716800070067102</v>
      </c>
      <c r="F137" s="97">
        <f t="shared" si="4"/>
        <v>0</v>
      </c>
      <c r="G137" s="4">
        <f>+'Costo PQ'!D121</f>
        <v>1000572931</v>
      </c>
      <c r="H137" s="4"/>
      <c r="K137" s="107">
        <f t="shared" si="5"/>
        <v>0</v>
      </c>
      <c r="M137" s="87" t="s">
        <v>948</v>
      </c>
      <c r="N137" s="87">
        <v>2005</v>
      </c>
      <c r="O137" s="87" t="s">
        <v>949</v>
      </c>
      <c r="P137" s="87" t="s">
        <v>950</v>
      </c>
      <c r="Q137" s="87"/>
    </row>
    <row r="138" spans="1:18" s="5" customFormat="1" ht="15" hidden="1" customHeight="1" x14ac:dyDescent="0.25">
      <c r="A138" s="4">
        <f>+'Costo PQ'!B122</f>
        <v>121</v>
      </c>
      <c r="B138" s="4" t="str">
        <f>+'Costo PQ'!C122</f>
        <v>PQ FLOCUL._ BOLLAND FBS7614</v>
      </c>
      <c r="C138" s="4" t="str">
        <f>+'Costo PQ'!F122</f>
        <v>L</v>
      </c>
      <c r="D138" s="96">
        <f t="shared" si="3"/>
        <v>0</v>
      </c>
      <c r="E138" s="51">
        <f>+'Costo PQ'!M122</f>
        <v>5.0430385537015798</v>
      </c>
      <c r="F138" s="97">
        <f t="shared" si="4"/>
        <v>0</v>
      </c>
      <c r="G138" s="4">
        <f>+'Costo PQ'!D122</f>
        <v>1000572932</v>
      </c>
      <c r="H138" s="4"/>
      <c r="K138" s="107">
        <f t="shared" si="5"/>
        <v>0</v>
      </c>
      <c r="M138" s="87" t="s">
        <v>948</v>
      </c>
      <c r="N138" s="87">
        <v>2005</v>
      </c>
      <c r="O138" s="87" t="s">
        <v>949</v>
      </c>
      <c r="P138" s="87" t="s">
        <v>950</v>
      </c>
      <c r="Q138" s="87"/>
    </row>
    <row r="139" spans="1:18" s="5" customFormat="1" ht="20.100000000000001" hidden="1" customHeight="1" x14ac:dyDescent="0.25">
      <c r="A139" s="4">
        <f>+'Costo PQ'!B123</f>
        <v>122</v>
      </c>
      <c r="B139" s="4" t="str">
        <f>+'Costo PQ'!C123</f>
        <v>PQ DESEMULS._ BOLLAND DBC3513</v>
      </c>
      <c r="C139" s="4" t="str">
        <f>+'Costo PQ'!F123</f>
        <v>L</v>
      </c>
      <c r="D139" s="96">
        <f t="shared" si="3"/>
        <v>0</v>
      </c>
      <c r="E139" s="51">
        <f>+'Costo PQ'!M123</f>
        <v>7.1489227849176196</v>
      </c>
      <c r="F139" s="97">
        <f t="shared" si="4"/>
        <v>0</v>
      </c>
      <c r="G139" s="4">
        <f>+'Costo PQ'!D123</f>
        <v>1000574896</v>
      </c>
      <c r="H139" s="109">
        <v>222052</v>
      </c>
      <c r="K139" s="110">
        <f t="shared" si="5"/>
        <v>0</v>
      </c>
      <c r="M139" s="87" t="s">
        <v>948</v>
      </c>
      <c r="N139" s="87">
        <v>2005</v>
      </c>
      <c r="O139" s="87" t="s">
        <v>949</v>
      </c>
      <c r="P139" s="87" t="s">
        <v>950</v>
      </c>
      <c r="Q139" s="87" t="s">
        <v>967</v>
      </c>
    </row>
    <row r="140" spans="1:18" s="5" customFormat="1" hidden="1" x14ac:dyDescent="0.25">
      <c r="A140" s="4">
        <f>+'Costo PQ'!B124</f>
        <v>123</v>
      </c>
      <c r="B140" s="4" t="str">
        <f>+'Costo PQ'!C124</f>
        <v>PQ DESEMULS._ BOLLAND DBC4352SP</v>
      </c>
      <c r="C140" s="4" t="str">
        <f>+'Costo PQ'!F124</f>
        <v>L</v>
      </c>
      <c r="D140" s="96">
        <f t="shared" si="3"/>
        <v>0</v>
      </c>
      <c r="E140" s="51">
        <f>+'Costo PQ'!M124</f>
        <v>7.75852085184858</v>
      </c>
      <c r="F140" s="97">
        <f t="shared" si="4"/>
        <v>0</v>
      </c>
      <c r="G140" s="4">
        <f>+'Costo PQ'!D124</f>
        <v>1000577384</v>
      </c>
      <c r="H140" s="4"/>
      <c r="K140" s="107">
        <f t="shared" si="5"/>
        <v>0</v>
      </c>
      <c r="M140" s="87" t="s">
        <v>948</v>
      </c>
      <c r="N140" s="87">
        <v>2005</v>
      </c>
      <c r="O140" s="87" t="s">
        <v>949</v>
      </c>
      <c r="P140" s="87" t="s">
        <v>950</v>
      </c>
      <c r="Q140" s="87"/>
    </row>
    <row r="141" spans="1:18" s="5" customFormat="1" hidden="1" x14ac:dyDescent="0.25">
      <c r="A141" s="4">
        <f>+'Costo PQ'!B125</f>
        <v>124</v>
      </c>
      <c r="B141" s="4" t="str">
        <f>+'Costo PQ'!C125</f>
        <v>PQ RUPT.EMULS._ BOLLAND RT903SP</v>
      </c>
      <c r="C141" s="4" t="str">
        <f>+'Costo PQ'!F125</f>
        <v>L</v>
      </c>
      <c r="D141" s="96">
        <f t="shared" si="3"/>
        <v>0</v>
      </c>
      <c r="E141" s="51">
        <f>+'Costo PQ'!M125</f>
        <v>7.8000843564120501</v>
      </c>
      <c r="F141" s="97">
        <f t="shared" si="4"/>
        <v>0</v>
      </c>
      <c r="G141" s="4">
        <f>+'Costo PQ'!D125</f>
        <v>1000577366</v>
      </c>
      <c r="H141" s="4"/>
      <c r="K141" s="107">
        <f t="shared" si="5"/>
        <v>0</v>
      </c>
      <c r="M141" s="87" t="s">
        <v>948</v>
      </c>
      <c r="N141" s="87">
        <v>2005</v>
      </c>
      <c r="O141" s="87" t="s">
        <v>949</v>
      </c>
      <c r="P141" s="87" t="s">
        <v>950</v>
      </c>
      <c r="Q141" s="87"/>
    </row>
    <row r="142" spans="1:18" s="5" customFormat="1" hidden="1" x14ac:dyDescent="0.25">
      <c r="A142" s="4">
        <f>+'Costo PQ'!B126</f>
        <v>125</v>
      </c>
      <c r="B142" s="4" t="str">
        <f>+'Costo PQ'!C126</f>
        <v>PQ DESINCRUSTANTE BOLLAND NOVOC DS3500</v>
      </c>
      <c r="C142" s="4" t="str">
        <f>+'Costo PQ'!F126</f>
        <v>L</v>
      </c>
      <c r="D142" s="96">
        <f t="shared" si="3"/>
        <v>0</v>
      </c>
      <c r="E142" s="51">
        <f>+'Costo PQ'!M126</f>
        <v>2.7431913011893201</v>
      </c>
      <c r="F142" s="97">
        <f t="shared" si="4"/>
        <v>0</v>
      </c>
      <c r="G142" s="4">
        <f>+'Costo PQ'!D126</f>
        <v>1000541237</v>
      </c>
      <c r="H142" s="4"/>
      <c r="I142" s="5" t="s">
        <v>968</v>
      </c>
      <c r="J142" s="5">
        <v>50004826</v>
      </c>
      <c r="K142" s="103">
        <f>D142</f>
        <v>0</v>
      </c>
      <c r="M142" s="87" t="s">
        <v>948</v>
      </c>
      <c r="N142" s="87">
        <v>2005</v>
      </c>
      <c r="O142" s="87" t="s">
        <v>949</v>
      </c>
      <c r="P142" s="87" t="s">
        <v>950</v>
      </c>
      <c r="Q142" s="87"/>
    </row>
    <row r="143" spans="1:18" s="5" customFormat="1" hidden="1" x14ac:dyDescent="0.25">
      <c r="A143" s="4">
        <f>+'Costo PQ'!B127</f>
        <v>126</v>
      </c>
      <c r="B143" s="4" t="str">
        <f>+'Costo PQ'!C127</f>
        <v>PQ DESEMULS._ BOLLAND RT566</v>
      </c>
      <c r="C143" s="4" t="str">
        <f>+'Costo PQ'!F127</f>
        <v>L</v>
      </c>
      <c r="D143" s="96">
        <f t="shared" si="3"/>
        <v>0</v>
      </c>
      <c r="E143" s="51">
        <f>+'Costo PQ'!M127</f>
        <v>8.5205184355122796</v>
      </c>
      <c r="F143" s="97">
        <f t="shared" si="4"/>
        <v>0</v>
      </c>
      <c r="G143" s="4">
        <f>+'Costo PQ'!D127</f>
        <v>1000579471</v>
      </c>
      <c r="H143" s="4"/>
      <c r="K143" s="107">
        <f t="shared" si="5"/>
        <v>0</v>
      </c>
      <c r="M143" s="87" t="s">
        <v>948</v>
      </c>
      <c r="N143" s="87">
        <v>2005</v>
      </c>
      <c r="O143" s="87" t="s">
        <v>949</v>
      </c>
      <c r="P143" s="87" t="s">
        <v>950</v>
      </c>
      <c r="Q143" s="87"/>
    </row>
    <row r="144" spans="1:18" s="5" customFormat="1" hidden="1" x14ac:dyDescent="0.25">
      <c r="A144" s="4">
        <f>+'Costo PQ'!B128</f>
        <v>127</v>
      </c>
      <c r="B144" s="4" t="str">
        <f>+'Costo PQ'!C128</f>
        <v>PQ DESEMULS._ BOLLAND RT760</v>
      </c>
      <c r="C144" s="4" t="str">
        <f>+'Costo PQ'!F128</f>
        <v>L</v>
      </c>
      <c r="D144" s="96">
        <f t="shared" si="3"/>
        <v>0</v>
      </c>
      <c r="E144" s="51">
        <f>+'Costo PQ'!M128</f>
        <v>8.6036454446392305</v>
      </c>
      <c r="F144" s="97">
        <f t="shared" si="4"/>
        <v>0</v>
      </c>
      <c r="G144" s="4">
        <f>+'Costo PQ'!D128</f>
        <v>1000579481</v>
      </c>
      <c r="H144" s="4"/>
      <c r="K144" s="107">
        <f t="shared" si="5"/>
        <v>0</v>
      </c>
      <c r="M144" s="87" t="s">
        <v>948</v>
      </c>
      <c r="N144" s="87">
        <v>2005</v>
      </c>
      <c r="O144" s="87" t="s">
        <v>949</v>
      </c>
      <c r="P144" s="87" t="s">
        <v>950</v>
      </c>
      <c r="Q144" s="87"/>
    </row>
    <row r="145" spans="1:18" s="5" customFormat="1" hidden="1" x14ac:dyDescent="0.25">
      <c r="A145" s="4">
        <f>+'Costo PQ'!B129</f>
        <v>128</v>
      </c>
      <c r="B145" s="4" t="str">
        <f>+'Costo PQ'!C129</f>
        <v>PQ SECUESTR.H2S _ BOLLAND BSH300</v>
      </c>
      <c r="C145" s="4" t="str">
        <f>+'Costo PQ'!F129</f>
        <v>L</v>
      </c>
      <c r="D145" s="96">
        <f t="shared" si="3"/>
        <v>0</v>
      </c>
      <c r="E145" s="51">
        <f>+'Costo PQ'!M129</f>
        <v>2.7293367996681601</v>
      </c>
      <c r="F145" s="97">
        <f t="shared" si="4"/>
        <v>0</v>
      </c>
      <c r="G145" s="4">
        <f>+'Costo PQ'!D129</f>
        <v>1000581772</v>
      </c>
      <c r="H145" s="4"/>
      <c r="K145" s="107">
        <f t="shared" si="5"/>
        <v>0</v>
      </c>
      <c r="M145" s="87" t="s">
        <v>948</v>
      </c>
      <c r="N145" s="87">
        <v>2005</v>
      </c>
      <c r="O145" s="87" t="s">
        <v>949</v>
      </c>
      <c r="P145" s="87" t="s">
        <v>950</v>
      </c>
      <c r="Q145" s="87"/>
    </row>
    <row r="146" spans="1:18" s="5" customFormat="1" hidden="1" x14ac:dyDescent="0.25">
      <c r="A146" s="4">
        <f>+'Costo PQ'!B130</f>
        <v>129</v>
      </c>
      <c r="B146" s="4" t="str">
        <f>+'Costo PQ'!C130</f>
        <v>PQ BACTER.BOLLAND BXC3209</v>
      </c>
      <c r="C146" s="4" t="str">
        <f>+'Costo PQ'!F130</f>
        <v>L</v>
      </c>
      <c r="D146" s="96">
        <f t="shared" si="3"/>
        <v>0</v>
      </c>
      <c r="E146" s="51">
        <f>+'Costo PQ'!M130</f>
        <v>2.8401728118374301</v>
      </c>
      <c r="F146" s="97">
        <f t="shared" si="4"/>
        <v>0</v>
      </c>
      <c r="G146" s="4">
        <f>+'Costo PQ'!D130</f>
        <v>1000544348</v>
      </c>
      <c r="H146" s="4"/>
      <c r="K146" s="107">
        <f t="shared" si="5"/>
        <v>0</v>
      </c>
      <c r="M146" s="87" t="s">
        <v>948</v>
      </c>
      <c r="N146" s="87">
        <v>2005</v>
      </c>
      <c r="O146" s="87" t="s">
        <v>949</v>
      </c>
      <c r="P146" s="87" t="s">
        <v>950</v>
      </c>
      <c r="Q146" s="87"/>
    </row>
    <row r="147" spans="1:18" s="5" customFormat="1" hidden="1" x14ac:dyDescent="0.25">
      <c r="A147" s="4">
        <f>+'Costo PQ'!B131</f>
        <v>130</v>
      </c>
      <c r="B147" s="4" t="str">
        <f>+'Costo PQ'!C131</f>
        <v>PQ INHIB.CORR._ BOLLAND CY802</v>
      </c>
      <c r="C147" s="4" t="str">
        <f>+'Costo PQ'!F131</f>
        <v>L</v>
      </c>
      <c r="D147" s="96">
        <f t="shared" ref="D147:D168" si="6">ROUND(IFERROR(VLOOKUP(I147,$B$177:$C$193,2,FALSE),0)+(IFERROR(VLOOKUP(I147,$B$203:$C$208,2,FALSE),0)),0)</f>
        <v>0</v>
      </c>
      <c r="E147" s="51">
        <f>+'Costo PQ'!M131</f>
        <v>3.6021703955011302</v>
      </c>
      <c r="F147" s="97">
        <f t="shared" ref="F147:F167" si="7">D147*E147</f>
        <v>0</v>
      </c>
      <c r="G147" s="4">
        <f>+'Costo PQ'!D131</f>
        <v>1000581775</v>
      </c>
      <c r="H147" s="4"/>
      <c r="K147" s="107">
        <f t="shared" ref="K147:K167" si="8">D147</f>
        <v>0</v>
      </c>
      <c r="M147" s="87" t="s">
        <v>948</v>
      </c>
      <c r="N147" s="87">
        <v>2005</v>
      </c>
      <c r="O147" s="87" t="s">
        <v>949</v>
      </c>
      <c r="P147" s="87" t="s">
        <v>950</v>
      </c>
      <c r="Q147" s="87"/>
    </row>
    <row r="148" spans="1:18" s="5" customFormat="1" hidden="1" x14ac:dyDescent="0.25">
      <c r="A148" s="4">
        <f>+'Costo PQ'!B132</f>
        <v>131</v>
      </c>
      <c r="B148" s="4" t="str">
        <f>+'Costo PQ'!C132</f>
        <v>PQ INHIB.INCRUST._ BOLLAND IC5098</v>
      </c>
      <c r="C148" s="4" t="str">
        <f>+'Costo PQ'!F132</f>
        <v>L</v>
      </c>
      <c r="D148" s="96">
        <f t="shared" si="6"/>
        <v>0</v>
      </c>
      <c r="E148" s="51">
        <f>+'Costo PQ'!M132</f>
        <v>4.2117684624320804</v>
      </c>
      <c r="F148" s="97">
        <f t="shared" si="7"/>
        <v>0</v>
      </c>
      <c r="G148" s="4">
        <f>+'Costo PQ'!D132</f>
        <v>1000581773</v>
      </c>
      <c r="H148" s="4"/>
      <c r="K148" s="107">
        <f t="shared" si="8"/>
        <v>0</v>
      </c>
      <c r="M148" s="87" t="s">
        <v>948</v>
      </c>
      <c r="N148" s="87">
        <v>2005</v>
      </c>
      <c r="O148" s="87" t="s">
        <v>949</v>
      </c>
      <c r="P148" s="87" t="s">
        <v>950</v>
      </c>
      <c r="Q148" s="87"/>
    </row>
    <row r="149" spans="1:18" s="5" customFormat="1" hidden="1" x14ac:dyDescent="0.25">
      <c r="A149" s="4">
        <f>+'Costo PQ'!B133</f>
        <v>132</v>
      </c>
      <c r="B149" s="4" t="str">
        <f>+'Costo PQ'!C133</f>
        <v>PQ INHIB.INCRUST._ BOLLAND IC7001</v>
      </c>
      <c r="C149" s="4" t="str">
        <f>+'Costo PQ'!F133</f>
        <v>L</v>
      </c>
      <c r="D149" s="96">
        <f t="shared" si="6"/>
        <v>0</v>
      </c>
      <c r="E149" s="51">
        <f>+'Costo PQ'!M133</f>
        <v>7.0796502773118304</v>
      </c>
      <c r="F149" s="97">
        <f t="shared" si="7"/>
        <v>0</v>
      </c>
      <c r="G149" s="4">
        <f>+'Costo PQ'!D133</f>
        <v>1000582063</v>
      </c>
      <c r="H149" s="4"/>
      <c r="I149" s="5" t="s">
        <v>678</v>
      </c>
      <c r="J149" s="5" t="s">
        <v>678</v>
      </c>
      <c r="K149" s="103">
        <f>D149/200</f>
        <v>0</v>
      </c>
      <c r="M149" s="87" t="s">
        <v>948</v>
      </c>
      <c r="N149" s="87">
        <v>2005</v>
      </c>
      <c r="O149" s="87" t="s">
        <v>949</v>
      </c>
      <c r="P149" s="87" t="s">
        <v>950</v>
      </c>
      <c r="Q149" s="87"/>
      <c r="R149" s="5">
        <f>VLOOKUP(I149,[1]SP!I149:L252,3,FALSE)+VLOOKUP(I149,[1]PUB!I149:L253,3,FALSE)+VLOOKUP(I149,[1]SCB!I149:L251,3,FALSE)+VLOOKUP(I149,[1]CHO!I149:L251,3,FALSE)+VLOOKUP(I149,[1]VAM!I149:L254,3,FALSE)</f>
        <v>0.64654999999999996</v>
      </c>
    </row>
    <row r="150" spans="1:18" s="5" customFormat="1" hidden="1" x14ac:dyDescent="0.25">
      <c r="A150" s="4">
        <f>+'Costo PQ'!B134</f>
        <v>133</v>
      </c>
      <c r="B150" s="4" t="str">
        <f>+'Costo PQ'!C134</f>
        <v>PQ INHIB.PARAF._ BOLLAND IPB279</v>
      </c>
      <c r="C150" s="4" t="str">
        <f>+'Costo PQ'!F134</f>
        <v>L</v>
      </c>
      <c r="D150" s="96">
        <f t="shared" si="6"/>
        <v>0</v>
      </c>
      <c r="E150" s="51">
        <f>+'Costo PQ'!M134</f>
        <v>5.9020176480133797</v>
      </c>
      <c r="F150" s="51">
        <f t="shared" si="7"/>
        <v>0</v>
      </c>
      <c r="G150" s="4">
        <f>+'Costo PQ'!D134</f>
        <v>1000582064</v>
      </c>
      <c r="H150" s="4"/>
      <c r="I150" s="5" t="s">
        <v>808</v>
      </c>
      <c r="J150" s="5" t="s">
        <v>961</v>
      </c>
      <c r="K150" s="104">
        <f t="shared" si="8"/>
        <v>0</v>
      </c>
      <c r="M150" s="87" t="s">
        <v>948</v>
      </c>
      <c r="N150" s="87">
        <v>2005</v>
      </c>
      <c r="O150" s="87" t="s">
        <v>949</v>
      </c>
      <c r="P150" s="87" t="s">
        <v>950</v>
      </c>
      <c r="Q150" s="87"/>
    </row>
    <row r="151" spans="1:18" s="5" customFormat="1" hidden="1" x14ac:dyDescent="0.25">
      <c r="A151" s="4">
        <f>+'Costo PQ'!B135</f>
        <v>134</v>
      </c>
      <c r="B151" s="4" t="str">
        <f>+'Costo PQ'!C135</f>
        <v>PQ INHIB.ASFALT.PARAF._ BOLLAND IPB651</v>
      </c>
      <c r="C151" s="4" t="str">
        <f>+'Costo PQ'!F135</f>
        <v>L</v>
      </c>
      <c r="D151" s="96">
        <f t="shared" si="6"/>
        <v>0</v>
      </c>
      <c r="E151" s="51">
        <f>+'Costo PQ'!M135</f>
        <v>7.6199758366369901</v>
      </c>
      <c r="F151" s="51">
        <f t="shared" si="7"/>
        <v>0</v>
      </c>
      <c r="G151" s="4">
        <f>+'Costo PQ'!D135</f>
        <v>1000582014</v>
      </c>
      <c r="H151" s="4"/>
      <c r="K151" s="107">
        <f t="shared" si="8"/>
        <v>0</v>
      </c>
      <c r="M151" s="87" t="s">
        <v>948</v>
      </c>
      <c r="N151" s="87">
        <v>2005</v>
      </c>
      <c r="O151" s="87" t="s">
        <v>949</v>
      </c>
      <c r="P151" s="87" t="s">
        <v>950</v>
      </c>
      <c r="Q151" s="87"/>
    </row>
    <row r="152" spans="1:18" s="5" customFormat="1" hidden="1" x14ac:dyDescent="0.25">
      <c r="A152" s="4">
        <f>+'Costo PQ'!B136</f>
        <v>135</v>
      </c>
      <c r="B152" s="4" t="str">
        <f>+'Costo PQ'!C136</f>
        <v>PQ BOLLAND RFB790 REDUCTOR FRICCION  (l)</v>
      </c>
      <c r="C152" s="4" t="str">
        <f>+'Costo PQ'!F136</f>
        <v>L</v>
      </c>
      <c r="D152" s="96">
        <f t="shared" si="6"/>
        <v>0</v>
      </c>
      <c r="E152" s="51">
        <f>+'Costo PQ'!M136</f>
        <v>4.6551125111091496</v>
      </c>
      <c r="F152" s="51">
        <f t="shared" si="7"/>
        <v>0</v>
      </c>
      <c r="G152" s="4">
        <f>+'Costo PQ'!D136</f>
        <v>50600814</v>
      </c>
      <c r="H152" s="4"/>
      <c r="K152" s="107">
        <f t="shared" si="8"/>
        <v>0</v>
      </c>
      <c r="M152" s="87" t="s">
        <v>948</v>
      </c>
      <c r="N152" s="87">
        <v>2005</v>
      </c>
      <c r="O152" s="87" t="s">
        <v>949</v>
      </c>
      <c r="P152" s="87" t="s">
        <v>950</v>
      </c>
      <c r="Q152" s="87"/>
    </row>
    <row r="153" spans="1:18" s="5" customFormat="1" hidden="1" x14ac:dyDescent="0.25">
      <c r="A153" s="4">
        <f>+'Costo PQ'!B137</f>
        <v>136</v>
      </c>
      <c r="B153" s="4" t="str">
        <f>+'Costo PQ'!C137</f>
        <v>PQ INHIB.PARAF._ BOLLAND IPB935</v>
      </c>
      <c r="C153" s="4" t="str">
        <f>+'Costo PQ'!F137</f>
        <v>L</v>
      </c>
      <c r="D153" s="96">
        <f t="shared" si="6"/>
        <v>0</v>
      </c>
      <c r="E153" s="51">
        <f>+'Costo PQ'!M137</f>
        <v>7.8832113655390001</v>
      </c>
      <c r="F153" s="51">
        <f t="shared" si="7"/>
        <v>0</v>
      </c>
      <c r="G153" s="4">
        <f>+'Costo PQ'!D137</f>
        <v>1000582003</v>
      </c>
      <c r="H153" s="4"/>
      <c r="K153" s="107">
        <f t="shared" si="8"/>
        <v>0</v>
      </c>
      <c r="M153" s="87" t="s">
        <v>948</v>
      </c>
      <c r="N153" s="87">
        <v>2005</v>
      </c>
      <c r="O153" s="87" t="s">
        <v>949</v>
      </c>
      <c r="P153" s="87" t="s">
        <v>950</v>
      </c>
      <c r="Q153" s="87"/>
    </row>
    <row r="154" spans="1:18" s="5" customFormat="1" hidden="1" x14ac:dyDescent="0.25">
      <c r="A154" s="4">
        <f>+'Costo PQ'!B138</f>
        <v>137</v>
      </c>
      <c r="B154" s="4" t="str">
        <f>+'Costo PQ'!C138</f>
        <v>PQ INHIB.INCRUST._ BOLLAND NX DURACAPS *</v>
      </c>
      <c r="C154" s="4" t="str">
        <f>+'Costo PQ'!F138</f>
        <v>L</v>
      </c>
      <c r="D154" s="96">
        <f t="shared" si="6"/>
        <v>0</v>
      </c>
      <c r="E154" s="51">
        <f>+'Costo PQ'!M138</f>
        <v>14.1315915515813</v>
      </c>
      <c r="F154" s="97">
        <f t="shared" si="7"/>
        <v>0</v>
      </c>
      <c r="G154" s="4">
        <f>+'Costo PQ'!D138</f>
        <v>1000583228</v>
      </c>
      <c r="H154" s="111">
        <v>222052</v>
      </c>
      <c r="K154" s="110">
        <f t="shared" si="8"/>
        <v>0</v>
      </c>
      <c r="M154" s="87" t="s">
        <v>948</v>
      </c>
      <c r="N154" s="87">
        <v>2005</v>
      </c>
      <c r="O154" s="87" t="s">
        <v>949</v>
      </c>
      <c r="P154" s="87" t="s">
        <v>950</v>
      </c>
      <c r="Q154" s="87"/>
    </row>
    <row r="155" spans="1:18" s="5" customFormat="1" hidden="1" x14ac:dyDescent="0.25">
      <c r="A155" s="4">
        <f>+'Costo PQ'!B139</f>
        <v>138</v>
      </c>
      <c r="B155" s="4" t="str">
        <f>+'Costo PQ'!C139</f>
        <v>PQ INHIB.CORR.ENCAPS._ BOLLAND NX DURAC*</v>
      </c>
      <c r="C155" s="4" t="str">
        <f>+'Costo PQ'!F139</f>
        <v>L</v>
      </c>
      <c r="D155" s="96">
        <f t="shared" si="6"/>
        <v>0</v>
      </c>
      <c r="E155" s="51">
        <f>+'Costo PQ'!M139</f>
        <v>14.408681582004499</v>
      </c>
      <c r="F155" s="51">
        <f t="shared" si="7"/>
        <v>0</v>
      </c>
      <c r="G155" s="4">
        <f>+'Costo PQ'!D139</f>
        <v>1000583227</v>
      </c>
      <c r="H155" s="4"/>
      <c r="K155" s="107">
        <f t="shared" si="8"/>
        <v>0</v>
      </c>
      <c r="M155" s="87" t="s">
        <v>948</v>
      </c>
      <c r="N155" s="87">
        <v>2005</v>
      </c>
      <c r="O155" s="87" t="s">
        <v>949</v>
      </c>
      <c r="P155" s="87" t="s">
        <v>950</v>
      </c>
      <c r="Q155" s="87"/>
    </row>
    <row r="156" spans="1:18" s="5" customFormat="1" hidden="1" x14ac:dyDescent="0.25">
      <c r="A156" s="4">
        <f>+'Costo PQ'!B140</f>
        <v>139</v>
      </c>
      <c r="B156" s="4" t="str">
        <f>+'Costo PQ'!C140</f>
        <v>PQ DESEMULS._ BOLLAND DBC5039</v>
      </c>
      <c r="C156" s="4" t="str">
        <f>+'Costo PQ'!F140</f>
        <v>L</v>
      </c>
      <c r="D156" s="96">
        <f t="shared" si="6"/>
        <v>0</v>
      </c>
      <c r="E156" s="51">
        <f>+'Costo PQ'!M140</f>
        <v>7.3013223016503597</v>
      </c>
      <c r="F156" s="51">
        <f t="shared" si="7"/>
        <v>0</v>
      </c>
      <c r="G156" s="4">
        <f>+'Costo PQ'!D140</f>
        <v>1000583503</v>
      </c>
      <c r="H156" s="4"/>
      <c r="K156" s="107">
        <f t="shared" si="8"/>
        <v>0</v>
      </c>
      <c r="M156" s="87" t="s">
        <v>948</v>
      </c>
      <c r="N156" s="87">
        <v>2005</v>
      </c>
      <c r="O156" s="87" t="s">
        <v>949</v>
      </c>
      <c r="P156" s="87" t="s">
        <v>950</v>
      </c>
      <c r="Q156" s="87"/>
    </row>
    <row r="157" spans="1:18" s="5" customFormat="1" hidden="1" x14ac:dyDescent="0.25">
      <c r="A157" s="4">
        <f>+'Costo PQ'!B141</f>
        <v>140</v>
      </c>
      <c r="B157" s="4" t="str">
        <f>+'Costo PQ'!C141</f>
        <v>PQ DESEMULS._ BOLLAND DBC4077</v>
      </c>
      <c r="C157" s="4" t="str">
        <f>+'Costo PQ'!F141</f>
        <v>L</v>
      </c>
      <c r="D157" s="96">
        <f t="shared" si="6"/>
        <v>0</v>
      </c>
      <c r="E157" s="51">
        <f>+'Costo PQ'!M141</f>
        <v>7.1627772864387804</v>
      </c>
      <c r="F157" s="51">
        <f t="shared" si="7"/>
        <v>0</v>
      </c>
      <c r="G157" s="4">
        <f>+'Costo PQ'!D141</f>
        <v>1000585030</v>
      </c>
      <c r="H157" s="4"/>
      <c r="K157" s="107">
        <f t="shared" si="8"/>
        <v>0</v>
      </c>
      <c r="M157" s="87" t="s">
        <v>948</v>
      </c>
      <c r="N157" s="87">
        <v>2005</v>
      </c>
      <c r="O157" s="87" t="s">
        <v>949</v>
      </c>
      <c r="P157" s="87" t="s">
        <v>950</v>
      </c>
      <c r="Q157" s="87"/>
    </row>
    <row r="158" spans="1:18" s="5" customFormat="1" hidden="1" x14ac:dyDescent="0.25">
      <c r="A158" s="4">
        <f>+'Costo PQ'!B142</f>
        <v>141</v>
      </c>
      <c r="B158" s="4" t="str">
        <f>+'Costo PQ'!C142</f>
        <v>PQ ESPUMIG.SOL.BARRA BOLLAND ESB310</v>
      </c>
      <c r="C158" s="4" t="str">
        <f>+'Costo PQ'!F142</f>
        <v>L</v>
      </c>
      <c r="D158" s="96">
        <f t="shared" si="6"/>
        <v>0</v>
      </c>
      <c r="E158" s="51">
        <f>+'Costo PQ'!M142</f>
        <v>18.481905029225</v>
      </c>
      <c r="F158" s="51">
        <f t="shared" si="7"/>
        <v>0</v>
      </c>
      <c r="G158" s="4">
        <f>+'Costo PQ'!D142</f>
        <v>1000585564</v>
      </c>
      <c r="H158" s="4"/>
      <c r="K158" s="107">
        <f t="shared" si="8"/>
        <v>0</v>
      </c>
      <c r="M158" s="87" t="s">
        <v>948</v>
      </c>
      <c r="N158" s="87">
        <v>2005</v>
      </c>
      <c r="O158" s="87" t="s">
        <v>949</v>
      </c>
      <c r="P158" s="87" t="s">
        <v>950</v>
      </c>
      <c r="Q158" s="87"/>
    </row>
    <row r="159" spans="1:18" s="5" customFormat="1" hidden="1" x14ac:dyDescent="0.25">
      <c r="A159" s="4">
        <f>+'Costo PQ'!B143</f>
        <v>142</v>
      </c>
      <c r="B159" s="4" t="str">
        <f>+'Costo PQ'!C143</f>
        <v>PQ DESEMULS._ BOLLAND RT518</v>
      </c>
      <c r="C159" s="4" t="str">
        <f>+'Costo PQ'!F143</f>
        <v>L</v>
      </c>
      <c r="D159" s="96">
        <f t="shared" si="6"/>
        <v>0</v>
      </c>
      <c r="E159" s="51">
        <f>+'Costo PQ'!M143</f>
        <v>8.2572829066102695</v>
      </c>
      <c r="F159" s="51">
        <f t="shared" si="7"/>
        <v>0</v>
      </c>
      <c r="G159" s="4">
        <f>+'Costo PQ'!D143</f>
        <v>1000583228</v>
      </c>
      <c r="H159" s="4"/>
      <c r="K159" s="107">
        <f t="shared" si="8"/>
        <v>0</v>
      </c>
      <c r="M159" s="87" t="s">
        <v>948</v>
      </c>
      <c r="N159" s="87">
        <v>2005</v>
      </c>
      <c r="O159" s="87" t="s">
        <v>949</v>
      </c>
      <c r="P159" s="87" t="s">
        <v>950</v>
      </c>
      <c r="Q159" s="87"/>
    </row>
    <row r="160" spans="1:18" s="5" customFormat="1" hidden="1" x14ac:dyDescent="0.25">
      <c r="A160" s="4">
        <f>+'Costo PQ'!B144</f>
        <v>143</v>
      </c>
      <c r="B160" s="4" t="str">
        <f>+'Costo PQ'!C144</f>
        <v>PQ FLOCUL._ BOLLAND FBS2021</v>
      </c>
      <c r="C160" s="4" t="str">
        <f>+'Costo PQ'!F144</f>
        <v>L</v>
      </c>
      <c r="D160" s="96">
        <f t="shared" si="6"/>
        <v>0</v>
      </c>
      <c r="E160" s="51">
        <f>+'Costo PQ'!M144</f>
        <v>3.5328978878953299</v>
      </c>
      <c r="F160" s="51">
        <f t="shared" si="7"/>
        <v>0</v>
      </c>
      <c r="G160" s="4">
        <f>+'Costo PQ'!D144</f>
        <v>1000583227</v>
      </c>
      <c r="H160" s="4"/>
      <c r="K160" s="107">
        <f t="shared" si="8"/>
        <v>0</v>
      </c>
      <c r="M160" s="87" t="s">
        <v>948</v>
      </c>
      <c r="N160" s="87">
        <v>2005</v>
      </c>
      <c r="O160" s="87" t="s">
        <v>949</v>
      </c>
      <c r="P160" s="87" t="s">
        <v>950</v>
      </c>
      <c r="Q160" s="87"/>
    </row>
    <row r="161" spans="1:17" s="5" customFormat="1" hidden="1" x14ac:dyDescent="0.25">
      <c r="A161" s="4">
        <f>+'Costo PQ'!B145</f>
        <v>144</v>
      </c>
      <c r="B161" s="4" t="str">
        <f>+'Costo PQ'!C145</f>
        <v>PQ DESEMULS._ BOLLAND DBC5039</v>
      </c>
      <c r="C161" s="4" t="str">
        <f>+'Costo PQ'!F145</f>
        <v>L</v>
      </c>
      <c r="D161" s="96">
        <f t="shared" si="6"/>
        <v>0</v>
      </c>
      <c r="E161" s="51" t="e">
        <f>+'Costo PQ'!M145</f>
        <v>#N/A</v>
      </c>
      <c r="F161" s="51" t="e">
        <f t="shared" si="7"/>
        <v>#N/A</v>
      </c>
      <c r="G161" s="4">
        <f>+'Costo PQ'!D145</f>
        <v>1000583503</v>
      </c>
      <c r="H161" s="4"/>
      <c r="K161" s="107">
        <f t="shared" si="8"/>
        <v>0</v>
      </c>
      <c r="M161" s="87" t="s">
        <v>948</v>
      </c>
      <c r="N161" s="87">
        <v>2005</v>
      </c>
      <c r="O161" s="87" t="s">
        <v>949</v>
      </c>
      <c r="P161" s="87" t="s">
        <v>950</v>
      </c>
      <c r="Q161" s="87"/>
    </row>
    <row r="162" spans="1:17" s="5" customFormat="1" hidden="1" x14ac:dyDescent="0.25">
      <c r="A162" s="4">
        <f>+'Costo PQ'!B146</f>
        <v>0</v>
      </c>
      <c r="B162" s="4">
        <f>+'Costo PQ'!C146</f>
        <v>0</v>
      </c>
      <c r="C162" s="4">
        <f>+'Costo PQ'!F146</f>
        <v>0</v>
      </c>
      <c r="D162" s="96">
        <f t="shared" si="6"/>
        <v>0</v>
      </c>
      <c r="E162" s="51">
        <f>+'Costo PQ'!M146</f>
        <v>0</v>
      </c>
      <c r="F162" s="51">
        <f t="shared" si="7"/>
        <v>0</v>
      </c>
      <c r="G162" s="4">
        <f>'[1]Costo producto'!D146</f>
        <v>0</v>
      </c>
      <c r="H162" s="4"/>
      <c r="K162" s="107">
        <f t="shared" si="8"/>
        <v>0</v>
      </c>
      <c r="M162" s="87" t="s">
        <v>948</v>
      </c>
      <c r="N162" s="87">
        <v>2005</v>
      </c>
      <c r="O162" s="87" t="s">
        <v>949</v>
      </c>
      <c r="P162" s="87" t="s">
        <v>950</v>
      </c>
      <c r="Q162" s="87"/>
    </row>
    <row r="163" spans="1:17" s="5" customFormat="1" hidden="1" x14ac:dyDescent="0.25">
      <c r="A163" s="4">
        <f>+'Costo PQ'!B147</f>
        <v>0</v>
      </c>
      <c r="B163" s="4">
        <f>+'Costo PQ'!C147</f>
        <v>0</v>
      </c>
      <c r="C163" s="4">
        <f>+'Costo PQ'!F147</f>
        <v>0</v>
      </c>
      <c r="D163" s="96">
        <f t="shared" si="6"/>
        <v>0</v>
      </c>
      <c r="E163" s="51">
        <f>+'Costo PQ'!M147</f>
        <v>0</v>
      </c>
      <c r="F163" s="51">
        <f t="shared" si="7"/>
        <v>0</v>
      </c>
      <c r="G163" s="4">
        <f>'[1]Costo producto'!D147</f>
        <v>0</v>
      </c>
      <c r="H163" s="4"/>
      <c r="K163" s="107">
        <f t="shared" si="8"/>
        <v>0</v>
      </c>
      <c r="M163" s="87" t="s">
        <v>948</v>
      </c>
      <c r="N163" s="87">
        <v>2005</v>
      </c>
      <c r="O163" s="87" t="s">
        <v>949</v>
      </c>
      <c r="P163" s="87" t="s">
        <v>950</v>
      </c>
      <c r="Q163" s="87"/>
    </row>
    <row r="164" spans="1:17" s="5" customFormat="1" hidden="1" x14ac:dyDescent="0.25">
      <c r="A164" s="4">
        <f>+'Costo PQ'!B148</f>
        <v>0</v>
      </c>
      <c r="B164" s="4">
        <f>+'Costo PQ'!C148</f>
        <v>0</v>
      </c>
      <c r="C164" s="4">
        <f>+'Costo PQ'!F148</f>
        <v>0</v>
      </c>
      <c r="D164" s="96">
        <f t="shared" si="6"/>
        <v>0</v>
      </c>
      <c r="E164" s="51">
        <f>+'Costo PQ'!M148</f>
        <v>0</v>
      </c>
      <c r="F164" s="51">
        <f t="shared" si="7"/>
        <v>0</v>
      </c>
      <c r="G164" s="4">
        <f>'[1]Costo producto'!D148</f>
        <v>0</v>
      </c>
      <c r="H164" s="4"/>
      <c r="K164" s="107">
        <f t="shared" si="8"/>
        <v>0</v>
      </c>
      <c r="M164" s="87" t="s">
        <v>948</v>
      </c>
      <c r="N164" s="87">
        <v>2005</v>
      </c>
      <c r="O164" s="87" t="s">
        <v>949</v>
      </c>
      <c r="P164" s="87" t="s">
        <v>950</v>
      </c>
      <c r="Q164" s="87"/>
    </row>
    <row r="165" spans="1:17" s="5" customFormat="1" hidden="1" x14ac:dyDescent="0.25">
      <c r="A165" s="4">
        <f>+'Costo PQ'!B149</f>
        <v>0</v>
      </c>
      <c r="B165" s="4">
        <f>+'Costo PQ'!C149</f>
        <v>0</v>
      </c>
      <c r="C165" s="4">
        <f>+'Costo PQ'!F149</f>
        <v>0</v>
      </c>
      <c r="D165" s="96">
        <f t="shared" si="6"/>
        <v>0</v>
      </c>
      <c r="E165" s="51">
        <f>+'Costo PQ'!M149</f>
        <v>0</v>
      </c>
      <c r="F165" s="51">
        <f t="shared" si="7"/>
        <v>0</v>
      </c>
      <c r="G165" s="4">
        <f>'[1]Costo producto'!D149</f>
        <v>0</v>
      </c>
      <c r="H165" s="4"/>
      <c r="K165" s="107">
        <f t="shared" si="8"/>
        <v>0</v>
      </c>
      <c r="M165" s="87" t="s">
        <v>948</v>
      </c>
      <c r="N165" s="87">
        <v>2005</v>
      </c>
      <c r="O165" s="87" t="s">
        <v>949</v>
      </c>
      <c r="P165" s="87" t="s">
        <v>950</v>
      </c>
      <c r="Q165" s="87"/>
    </row>
    <row r="166" spans="1:17" s="5" customFormat="1" hidden="1" x14ac:dyDescent="0.25">
      <c r="A166" s="4">
        <f>+'Costo PQ'!B150</f>
        <v>0</v>
      </c>
      <c r="B166" s="4">
        <f>+'Costo PQ'!C150</f>
        <v>0</v>
      </c>
      <c r="C166" s="4">
        <f>+'Costo PQ'!F150</f>
        <v>0</v>
      </c>
      <c r="D166" s="96">
        <f t="shared" si="6"/>
        <v>0</v>
      </c>
      <c r="E166" s="51">
        <f>+'Costo PQ'!M150</f>
        <v>0</v>
      </c>
      <c r="F166" s="51">
        <f t="shared" si="7"/>
        <v>0</v>
      </c>
      <c r="G166" s="4">
        <f>'[1]Costo producto'!D150</f>
        <v>0</v>
      </c>
      <c r="H166" s="4"/>
      <c r="K166" s="107">
        <f t="shared" si="8"/>
        <v>0</v>
      </c>
      <c r="M166" s="87" t="s">
        <v>948</v>
      </c>
      <c r="N166" s="87">
        <v>2005</v>
      </c>
      <c r="O166" s="87" t="s">
        <v>949</v>
      </c>
      <c r="P166" s="87" t="s">
        <v>950</v>
      </c>
      <c r="Q166" s="87"/>
    </row>
    <row r="167" spans="1:17" s="5" customFormat="1" hidden="1" x14ac:dyDescent="0.25">
      <c r="A167" s="4">
        <f>+'Costo PQ'!B151</f>
        <v>0</v>
      </c>
      <c r="B167" s="4">
        <f>+'Costo PQ'!C151</f>
        <v>0</v>
      </c>
      <c r="C167" s="4">
        <f>+'Costo PQ'!F151</f>
        <v>0</v>
      </c>
      <c r="D167" s="96">
        <f t="shared" si="6"/>
        <v>0</v>
      </c>
      <c r="E167" s="51">
        <f>+'Costo PQ'!M151</f>
        <v>0</v>
      </c>
      <c r="F167" s="51">
        <f t="shared" si="7"/>
        <v>0</v>
      </c>
      <c r="G167" s="4">
        <f>'[1]Costo producto'!D151</f>
        <v>0</v>
      </c>
      <c r="H167" s="4"/>
      <c r="K167" s="107">
        <f t="shared" si="8"/>
        <v>0</v>
      </c>
      <c r="M167" s="87" t="s">
        <v>948</v>
      </c>
      <c r="N167" s="87">
        <v>2005</v>
      </c>
      <c r="O167" s="87" t="s">
        <v>949</v>
      </c>
      <c r="P167" s="87" t="s">
        <v>950</v>
      </c>
      <c r="Q167" s="87"/>
    </row>
    <row r="168" spans="1:17" s="5" customFormat="1" hidden="1" x14ac:dyDescent="0.25">
      <c r="A168" s="4">
        <f>+'Costo PQ'!B152</f>
        <v>0</v>
      </c>
      <c r="B168" s="4">
        <f>+'Costo PQ'!C152</f>
        <v>0</v>
      </c>
      <c r="C168" s="4">
        <f>+'Costo PQ'!F152</f>
        <v>0</v>
      </c>
      <c r="D168" s="96">
        <f t="shared" si="6"/>
        <v>0</v>
      </c>
      <c r="E168" s="51">
        <f>+'Costo PQ'!M152</f>
        <v>0</v>
      </c>
      <c r="F168" s="51">
        <f>D168*E168</f>
        <v>0</v>
      </c>
      <c r="G168" s="4">
        <f>'[1]Costo producto'!D152</f>
        <v>0</v>
      </c>
      <c r="H168" s="4"/>
      <c r="K168" s="107">
        <f>D168</f>
        <v>0</v>
      </c>
      <c r="M168" s="87" t="s">
        <v>948</v>
      </c>
      <c r="N168" s="87">
        <v>2005</v>
      </c>
      <c r="O168" s="87" t="s">
        <v>949</v>
      </c>
      <c r="P168" s="87" t="s">
        <v>950</v>
      </c>
    </row>
    <row r="169" spans="1:17" s="5" customFormat="1" ht="25.5" customHeight="1" x14ac:dyDescent="0.25">
      <c r="B169"/>
      <c r="C169" s="133" t="s">
        <v>962</v>
      </c>
      <c r="D169" s="134"/>
      <c r="E169" s="135"/>
      <c r="F169" s="105">
        <f>SUBTOTAL(9,F18:F168)</f>
        <v>13393.46527403859</v>
      </c>
      <c r="G169" s="106"/>
    </row>
    <row r="173" spans="1:17" x14ac:dyDescent="0.25">
      <c r="B173" s="83" t="s">
        <v>586</v>
      </c>
      <c r="C173" t="s">
        <v>925</v>
      </c>
    </row>
    <row r="174" spans="1:17" x14ac:dyDescent="0.25">
      <c r="B174" s="83" t="s">
        <v>555</v>
      </c>
      <c r="C174" s="84">
        <v>222053</v>
      </c>
    </row>
    <row r="176" spans="1:17" x14ac:dyDescent="0.25">
      <c r="B176" s="83" t="s">
        <v>926</v>
      </c>
      <c r="C176" t="s">
        <v>969</v>
      </c>
    </row>
    <row r="177" spans="2:3" x14ac:dyDescent="0.25">
      <c r="B177" s="84" t="s">
        <v>68</v>
      </c>
      <c r="C177" s="119">
        <v>729.62</v>
      </c>
    </row>
    <row r="178" spans="2:3" x14ac:dyDescent="0.25">
      <c r="B178" s="84" t="s">
        <v>59</v>
      </c>
      <c r="C178" s="119">
        <v>1582.88</v>
      </c>
    </row>
    <row r="179" spans="2:3" x14ac:dyDescent="0.25">
      <c r="B179" s="84" t="s">
        <v>614</v>
      </c>
      <c r="C179" s="119">
        <v>45.959999999999994</v>
      </c>
    </row>
    <row r="180" spans="2:3" x14ac:dyDescent="0.25">
      <c r="B180" s="84" t="s">
        <v>644</v>
      </c>
      <c r="C180" s="119">
        <v>0</v>
      </c>
    </row>
    <row r="181" spans="2:3" x14ac:dyDescent="0.25">
      <c r="B181" s="84" t="s">
        <v>637</v>
      </c>
      <c r="C181" s="119">
        <v>269.55</v>
      </c>
    </row>
    <row r="182" spans="2:3" x14ac:dyDescent="0.25">
      <c r="B182" s="84" t="s">
        <v>7</v>
      </c>
      <c r="C182" s="119">
        <v>0</v>
      </c>
    </row>
    <row r="183" spans="2:3" x14ac:dyDescent="0.25">
      <c r="B183" s="84" t="s">
        <v>631</v>
      </c>
      <c r="C183" s="119">
        <v>93.67</v>
      </c>
    </row>
    <row r="184" spans="2:3" x14ac:dyDescent="0.25">
      <c r="B184" s="84" t="s">
        <v>44</v>
      </c>
      <c r="C184" s="119">
        <v>2721.6800000000003</v>
      </c>
    </row>
    <row r="202" spans="2:3" x14ac:dyDescent="0.25">
      <c r="B202" s="83" t="s">
        <v>3</v>
      </c>
      <c r="C202" t="s">
        <v>927</v>
      </c>
    </row>
    <row r="203" spans="2:3" x14ac:dyDescent="0.25">
      <c r="B203" s="5"/>
      <c r="C203" s="5"/>
    </row>
    <row r="204" spans="2:3" x14ac:dyDescent="0.25">
      <c r="B204" s="83" t="s">
        <v>926</v>
      </c>
      <c r="C204" t="s">
        <v>931</v>
      </c>
    </row>
    <row r="205" spans="2:3" x14ac:dyDescent="0.25">
      <c r="B205" s="84" t="s">
        <v>927</v>
      </c>
      <c r="C205" s="119"/>
    </row>
    <row r="206" spans="2:3" x14ac:dyDescent="0.25">
      <c r="B206" s="84" t="s">
        <v>44</v>
      </c>
      <c r="C206" s="119"/>
    </row>
  </sheetData>
  <autoFilter ref="A17:S168" xr:uid="{018B8091-EC58-4CDA-8F0C-D6D3733A9B94}">
    <filterColumn colId="3">
      <filters>
        <filter val="1583"/>
        <filter val="270"/>
        <filter val="46"/>
        <filter val="730"/>
        <filter val="94"/>
      </filters>
    </filterColumn>
  </autoFilter>
  <mergeCells count="15">
    <mergeCell ref="F12:G12"/>
    <mergeCell ref="D13:E13"/>
    <mergeCell ref="F13:G13"/>
    <mergeCell ref="C2:G3"/>
    <mergeCell ref="B8:C8"/>
    <mergeCell ref="D8:E8"/>
    <mergeCell ref="B9:C9"/>
    <mergeCell ref="D9:E9"/>
    <mergeCell ref="B10:C10"/>
    <mergeCell ref="D10:E10"/>
    <mergeCell ref="C169:E169"/>
    <mergeCell ref="B11:C11"/>
    <mergeCell ref="D11:E11"/>
    <mergeCell ref="B12:C12"/>
    <mergeCell ref="D12:E12"/>
  </mergeCells>
  <pageMargins left="0.7" right="0.7" top="0.75" bottom="0.75" header="0.3" footer="0.3"/>
  <pageSetup paperSize="9"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3F635-6A20-4B7A-86C1-DB80E7FFC222}">
  <sheetPr codeName="Hoja6" filterMode="1">
    <tabColor theme="8" tint="0.39997558519241921"/>
  </sheetPr>
  <dimension ref="A1:S205"/>
  <sheetViews>
    <sheetView topLeftCell="A16" workbookViewId="0">
      <selection activeCell="C180" sqref="C180"/>
    </sheetView>
  </sheetViews>
  <sheetFormatPr baseColWidth="10" defaultRowHeight="15" x14ac:dyDescent="0.25"/>
  <cols>
    <col min="2" max="2" width="17.5703125" bestFit="1" customWidth="1"/>
    <col min="3" max="3" width="20.42578125" bestFit="1" customWidth="1"/>
    <col min="4" max="4" width="24.28515625" customWidth="1"/>
    <col min="6" max="6" width="20.42578125" customWidth="1"/>
    <col min="8" max="8" width="14.28515625" customWidth="1"/>
  </cols>
  <sheetData>
    <row r="1" spans="2:12" s="5" customFormat="1" x14ac:dyDescent="0.25"/>
    <row r="2" spans="2:12" s="5" customFormat="1" ht="15" customHeight="1" x14ac:dyDescent="0.25">
      <c r="C2" s="143" t="s">
        <v>510</v>
      </c>
      <c r="D2" s="143"/>
      <c r="E2" s="143"/>
      <c r="F2" s="143"/>
      <c r="G2" s="143"/>
    </row>
    <row r="3" spans="2:12" s="5" customFormat="1" ht="15" customHeight="1" x14ac:dyDescent="0.25">
      <c r="C3" s="143"/>
      <c r="D3" s="143"/>
      <c r="E3" s="143"/>
      <c r="F3" s="143"/>
      <c r="G3" s="143"/>
    </row>
    <row r="4" spans="2:12" s="5" customFormat="1" x14ac:dyDescent="0.25"/>
    <row r="5" spans="2:12" s="5" customFormat="1" x14ac:dyDescent="0.25"/>
    <row r="6" spans="2:12" s="5" customFormat="1" x14ac:dyDescent="0.25"/>
    <row r="7" spans="2:12" s="5" customFormat="1" x14ac:dyDescent="0.25">
      <c r="H7" s="6"/>
    </row>
    <row r="8" spans="2:12" s="5" customFormat="1" ht="15.75" x14ac:dyDescent="0.25">
      <c r="B8" s="133" t="s">
        <v>511</v>
      </c>
      <c r="C8" s="135"/>
      <c r="D8" s="136" t="s">
        <v>935</v>
      </c>
      <c r="E8" s="137"/>
      <c r="F8" s="43"/>
      <c r="G8" s="43"/>
      <c r="H8" s="6"/>
    </row>
    <row r="9" spans="2:12" s="5" customFormat="1" ht="15.75" x14ac:dyDescent="0.25">
      <c r="B9" s="133" t="s">
        <v>513</v>
      </c>
      <c r="C9" s="135"/>
      <c r="D9" s="136" t="s">
        <v>963</v>
      </c>
      <c r="E9" s="137"/>
      <c r="F9" s="43"/>
      <c r="G9" s="43"/>
      <c r="H9" s="7"/>
    </row>
    <row r="10" spans="2:12" s="5" customFormat="1" ht="15.75" x14ac:dyDescent="0.25">
      <c r="B10" s="133" t="s">
        <v>514</v>
      </c>
      <c r="C10" s="135"/>
      <c r="D10" s="136" t="s">
        <v>515</v>
      </c>
      <c r="E10" s="137"/>
      <c r="F10" s="43"/>
      <c r="G10" s="43"/>
    </row>
    <row r="11" spans="2:12" s="5" customFormat="1" ht="15.75" x14ac:dyDescent="0.25">
      <c r="B11" s="133" t="s">
        <v>516</v>
      </c>
      <c r="C11" s="135"/>
      <c r="D11" s="136" t="s">
        <v>541</v>
      </c>
      <c r="E11" s="137"/>
      <c r="F11" s="43"/>
      <c r="G11" s="43"/>
    </row>
    <row r="12" spans="2:12" s="5" customFormat="1" ht="25.5" customHeight="1" x14ac:dyDescent="0.25">
      <c r="B12" s="133" t="s">
        <v>518</v>
      </c>
      <c r="C12" s="135"/>
      <c r="D12" s="138" t="s">
        <v>519</v>
      </c>
      <c r="E12" s="138"/>
      <c r="F12" s="138" t="s">
        <v>520</v>
      </c>
      <c r="G12" s="138"/>
      <c r="L12" s="88">
        <v>100062</v>
      </c>
    </row>
    <row r="13" spans="2:12" s="5" customFormat="1" ht="24.75" customHeight="1" x14ac:dyDescent="0.25">
      <c r="B13" s="43"/>
      <c r="C13" s="43"/>
      <c r="D13" s="140" cm="1">
        <f t="array" ref="D13:E13">'CM 4600011377 (Producto)'!D13:E13</f>
        <v>45251</v>
      </c>
      <c r="E13" s="141">
        <v>0</v>
      </c>
      <c r="F13" s="140" cm="1">
        <f t="array" ref="F13:G13">'CM 4600011377 (Producto)'!F13:G13</f>
        <v>45280</v>
      </c>
      <c r="G13" s="141">
        <v>0</v>
      </c>
      <c r="H13" s="89">
        <f>F13-D13</f>
        <v>29</v>
      </c>
      <c r="L13" s="88">
        <v>10006237</v>
      </c>
    </row>
    <row r="14" spans="2:12" s="5" customFormat="1" ht="18.75" x14ac:dyDescent="0.3">
      <c r="B14" s="45"/>
      <c r="C14" s="45"/>
      <c r="D14" s="46"/>
      <c r="E14" s="47"/>
      <c r="F14" s="46"/>
      <c r="G14" s="47"/>
    </row>
    <row r="15" spans="2:12" s="5" customFormat="1" ht="18.75" x14ac:dyDescent="0.25">
      <c r="D15" s="46"/>
      <c r="E15" s="47"/>
      <c r="F15" s="46"/>
      <c r="G15" s="47"/>
    </row>
    <row r="16" spans="2:12" s="5" customFormat="1" x14ac:dyDescent="0.25"/>
    <row r="17" spans="1:19" s="5" customFormat="1" ht="37.5" x14ac:dyDescent="0.25">
      <c r="A17" s="90" t="s">
        <v>476</v>
      </c>
      <c r="B17" s="90" t="s">
        <v>521</v>
      </c>
      <c r="C17" s="44" t="s">
        <v>522</v>
      </c>
      <c r="D17" s="44" t="s">
        <v>936</v>
      </c>
      <c r="E17" s="44" t="s">
        <v>524</v>
      </c>
      <c r="F17" s="44" t="s">
        <v>525</v>
      </c>
      <c r="G17" s="91" t="s">
        <v>937</v>
      </c>
      <c r="H17" s="91" t="s">
        <v>938</v>
      </c>
      <c r="I17" s="92" t="s">
        <v>939</v>
      </c>
      <c r="J17" s="93" t="s">
        <v>940</v>
      </c>
      <c r="K17" s="87" t="s">
        <v>941</v>
      </c>
      <c r="L17" s="87" t="s">
        <v>942</v>
      </c>
      <c r="M17" s="87" t="s">
        <v>943</v>
      </c>
      <c r="N17" s="87" t="s">
        <v>944</v>
      </c>
      <c r="O17" s="94" t="s">
        <v>945</v>
      </c>
      <c r="P17" s="87" t="s">
        <v>946</v>
      </c>
      <c r="Q17" s="95"/>
    </row>
    <row r="18" spans="1:19" s="5" customFormat="1" hidden="1" x14ac:dyDescent="0.25">
      <c r="A18" s="4">
        <f>+'Costo PQ'!B2</f>
        <v>1</v>
      </c>
      <c r="B18" s="4" t="str">
        <f>+'Costo PQ'!C2</f>
        <v>PQ BOLLAND ABC11 ANTIESPUMANTE       (l)</v>
      </c>
      <c r="C18" s="4" t="str">
        <f>+'Costo PQ'!F2</f>
        <v>L</v>
      </c>
      <c r="D18" s="96">
        <f>ROUND(IFERROR(VLOOKUP(I18,$B$177:$C$193,2,FALSE),0)+(IFERROR(VLOOKUP(I18,$B$203:$C$208,2,FALSE),0)),0)</f>
        <v>0</v>
      </c>
      <c r="E18" s="51">
        <f>+'Costo PQ'!M2</f>
        <v>4.0870779487416602</v>
      </c>
      <c r="F18" s="51">
        <f>D18*E18</f>
        <v>0</v>
      </c>
      <c r="G18" s="4">
        <f>+'Costo PQ'!D2</f>
        <v>50600314</v>
      </c>
      <c r="H18" s="4"/>
      <c r="J18" s="98"/>
      <c r="K18" s="107">
        <f>D18</f>
        <v>0</v>
      </c>
      <c r="L18" s="107"/>
      <c r="M18" s="87" t="s">
        <v>948</v>
      </c>
      <c r="N18" s="87">
        <v>2005</v>
      </c>
      <c r="O18" s="87" t="s">
        <v>949</v>
      </c>
      <c r="P18" s="87" t="s">
        <v>950</v>
      </c>
      <c r="Q18" s="108"/>
    </row>
    <row r="19" spans="1:19" s="5" customFormat="1" hidden="1" x14ac:dyDescent="0.25">
      <c r="A19" s="4">
        <f>+'Costo PQ'!B3</f>
        <v>2</v>
      </c>
      <c r="B19" s="4" t="str">
        <f>+'Costo PQ'!C3</f>
        <v>PQ BOLLAND RFB200 REDUCTOR FRICCION  (l)</v>
      </c>
      <c r="C19" s="4" t="str">
        <f>+'Costo PQ'!F3</f>
        <v>L</v>
      </c>
      <c r="D19" s="96">
        <f t="shared" ref="D19:D82" si="0">ROUND(IFERROR(VLOOKUP(I19,$B$177:$C$193,2,FALSE),0)+(IFERROR(VLOOKUP(I19,$B$203:$C$208,2,FALSE),0)),0)</f>
        <v>0</v>
      </c>
      <c r="E19" s="51">
        <f>+'Costo PQ'!M3</f>
        <v>3.4497708787683901</v>
      </c>
      <c r="F19" s="51">
        <f t="shared" ref="F19:F82" si="1">D19*E19</f>
        <v>0</v>
      </c>
      <c r="G19" s="4">
        <f>+'Costo PQ'!D3</f>
        <v>50600316</v>
      </c>
      <c r="H19" s="4"/>
      <c r="J19" s="108"/>
      <c r="K19" s="107">
        <f t="shared" ref="K19:K82" si="2">D19</f>
        <v>0</v>
      </c>
      <c r="L19" s="108"/>
      <c r="M19" s="87" t="s">
        <v>948</v>
      </c>
      <c r="N19" s="87">
        <v>2005</v>
      </c>
      <c r="O19" s="87" t="s">
        <v>949</v>
      </c>
      <c r="P19" s="87" t="s">
        <v>950</v>
      </c>
      <c r="Q19" s="108"/>
    </row>
    <row r="20" spans="1:19" s="5" customFormat="1" ht="17.25" hidden="1" customHeight="1" x14ac:dyDescent="0.25">
      <c r="A20" s="4">
        <f>+'Costo PQ'!B4</f>
        <v>3</v>
      </c>
      <c r="B20" s="4" t="str">
        <f>+'Costo PQ'!C4</f>
        <v>PQ BOLLAND RFB650 REDUCTOR FRICCION  (l)</v>
      </c>
      <c r="C20" s="4" t="str">
        <f>+'Costo PQ'!F4</f>
        <v>L</v>
      </c>
      <c r="D20" s="96">
        <f t="shared" si="0"/>
        <v>0</v>
      </c>
      <c r="E20" s="51">
        <f>+'Costo PQ'!M4</f>
        <v>4.3503134776436703</v>
      </c>
      <c r="F20" s="51">
        <f t="shared" si="1"/>
        <v>0</v>
      </c>
      <c r="G20" s="4">
        <f>+'Costo PQ'!D4</f>
        <v>50600317</v>
      </c>
      <c r="H20" s="4"/>
      <c r="K20" s="107">
        <f t="shared" si="2"/>
        <v>0</v>
      </c>
      <c r="M20" s="87" t="s">
        <v>948</v>
      </c>
      <c r="N20" s="87">
        <v>2005</v>
      </c>
      <c r="O20" s="87" t="s">
        <v>949</v>
      </c>
      <c r="P20" s="87" t="s">
        <v>950</v>
      </c>
      <c r="Q20" s="108"/>
    </row>
    <row r="21" spans="1:19" s="5" customFormat="1" hidden="1" x14ac:dyDescent="0.25">
      <c r="A21" s="4">
        <f>+'Costo PQ'!B5</f>
        <v>4</v>
      </c>
      <c r="B21" s="4" t="str">
        <f>+'Costo PQ'!C5</f>
        <v>PQ BACTERICIDA BOLLAND BX707</v>
      </c>
      <c r="C21" s="4" t="str">
        <f>+'Costo PQ'!F5</f>
        <v>L</v>
      </c>
      <c r="D21" s="96">
        <f t="shared" si="0"/>
        <v>0</v>
      </c>
      <c r="E21" s="51">
        <f>+'Costo PQ'!M5</f>
        <v>4.7243850187149397</v>
      </c>
      <c r="F21" s="51">
        <f t="shared" si="1"/>
        <v>0</v>
      </c>
      <c r="G21" s="4">
        <f>+'Costo PQ'!D5</f>
        <v>50600319</v>
      </c>
      <c r="H21" s="4"/>
      <c r="K21" s="107">
        <f t="shared" si="2"/>
        <v>0</v>
      </c>
      <c r="M21" s="87" t="s">
        <v>948</v>
      </c>
      <c r="N21" s="87">
        <v>2005</v>
      </c>
      <c r="O21" s="87" t="s">
        <v>949</v>
      </c>
      <c r="P21" s="87" t="s">
        <v>950</v>
      </c>
      <c r="Q21" s="108"/>
    </row>
    <row r="22" spans="1:19" s="5" customFormat="1" hidden="1" x14ac:dyDescent="0.25">
      <c r="A22" s="4">
        <f>+'Costo PQ'!B6</f>
        <v>5</v>
      </c>
      <c r="B22" s="4" t="str">
        <f>+'Costo PQ'!C6</f>
        <v>PQ INHIBIDOR DE CORROSION BOLLAND CY589</v>
      </c>
      <c r="C22" s="4" t="str">
        <f>+'Costo PQ'!F6</f>
        <v>L</v>
      </c>
      <c r="D22" s="96">
        <f t="shared" si="0"/>
        <v>0</v>
      </c>
      <c r="E22" s="51">
        <f>+'Costo PQ'!M6</f>
        <v>3.69915190614923</v>
      </c>
      <c r="F22" s="51">
        <f t="shared" si="1"/>
        <v>0</v>
      </c>
      <c r="G22" s="4">
        <f>+'Costo PQ'!D6</f>
        <v>50600418</v>
      </c>
      <c r="H22" s="4"/>
      <c r="K22" s="107">
        <f t="shared" si="2"/>
        <v>0</v>
      </c>
      <c r="M22" s="87" t="s">
        <v>948</v>
      </c>
      <c r="N22" s="87">
        <v>2005</v>
      </c>
      <c r="O22" s="87" t="s">
        <v>949</v>
      </c>
      <c r="P22" s="87" t="s">
        <v>950</v>
      </c>
    </row>
    <row r="23" spans="1:19" s="5" customFormat="1" hidden="1" x14ac:dyDescent="0.25">
      <c r="A23" s="4">
        <f>+'Costo PQ'!B7</f>
        <v>6</v>
      </c>
      <c r="B23" s="4" t="str">
        <f>+'Costo PQ'!C7</f>
        <v>PQ DESINCRUSTANTE BOLLAND DS92</v>
      </c>
      <c r="C23" s="4" t="str">
        <f>+'Costo PQ'!F7</f>
        <v>L</v>
      </c>
      <c r="D23" s="96">
        <f t="shared" si="0"/>
        <v>0</v>
      </c>
      <c r="E23" s="51">
        <f>+'Costo PQ'!M7</f>
        <v>3.7130064076703899</v>
      </c>
      <c r="F23" s="51">
        <f t="shared" si="1"/>
        <v>0</v>
      </c>
      <c r="G23" s="4">
        <f>+'Costo PQ'!D7</f>
        <v>50600428</v>
      </c>
      <c r="H23" s="4"/>
      <c r="K23" s="107">
        <f t="shared" si="2"/>
        <v>0</v>
      </c>
      <c r="M23" s="87" t="s">
        <v>948</v>
      </c>
      <c r="N23" s="87">
        <v>2005</v>
      </c>
      <c r="O23" s="87" t="s">
        <v>949</v>
      </c>
      <c r="P23" s="87" t="s">
        <v>950</v>
      </c>
    </row>
    <row r="24" spans="1:19" s="5" customFormat="1" hidden="1" x14ac:dyDescent="0.25">
      <c r="A24" s="4">
        <f>+'Costo PQ'!B8</f>
        <v>7</v>
      </c>
      <c r="B24" s="4" t="str">
        <f>+'Costo PQ'!C8</f>
        <v>PQ BOLLAND IC898 INHIB.INCRUST.x200L (l)</v>
      </c>
      <c r="C24" s="4" t="str">
        <f>+'Costo PQ'!F8</f>
        <v>L</v>
      </c>
      <c r="D24" s="96">
        <f t="shared" si="0"/>
        <v>0</v>
      </c>
      <c r="E24" s="51">
        <f>+'Costo PQ'!M8</f>
        <v>3.4774798818106998</v>
      </c>
      <c r="F24" s="51">
        <f t="shared" si="1"/>
        <v>0</v>
      </c>
      <c r="G24" s="4">
        <f>+'Costo PQ'!D8</f>
        <v>50600430</v>
      </c>
      <c r="H24" s="4"/>
      <c r="K24" s="107">
        <f t="shared" si="2"/>
        <v>0</v>
      </c>
      <c r="M24" s="87" t="s">
        <v>948</v>
      </c>
      <c r="N24" s="87">
        <v>2005</v>
      </c>
      <c r="O24" s="87" t="s">
        <v>949</v>
      </c>
      <c r="P24" s="87" t="s">
        <v>950</v>
      </c>
    </row>
    <row r="25" spans="1:19" s="5" customFormat="1" hidden="1" x14ac:dyDescent="0.25">
      <c r="A25" s="4">
        <f>+'Costo PQ'!B9</f>
        <v>8</v>
      </c>
      <c r="B25" s="4" t="str">
        <f>+'Costo PQ'!C9</f>
        <v>PQ BOLLAND IPB71  INHIBIDOR PARAFINA (l)</v>
      </c>
      <c r="C25" s="4" t="str">
        <f>+'Costo PQ'!F9</f>
        <v>L</v>
      </c>
      <c r="D25" s="96">
        <f t="shared" si="0"/>
        <v>0</v>
      </c>
      <c r="E25" s="51">
        <f>+'Costo PQ'!M9</f>
        <v>4.6966760156726197</v>
      </c>
      <c r="F25" s="97">
        <f t="shared" si="1"/>
        <v>0</v>
      </c>
      <c r="G25" s="4">
        <f>+'Costo PQ'!D9</f>
        <v>50600435</v>
      </c>
      <c r="H25" s="4"/>
      <c r="I25" s="5" t="s">
        <v>746</v>
      </c>
      <c r="J25" s="98" t="s">
        <v>947</v>
      </c>
      <c r="K25" s="99">
        <f>D25</f>
        <v>0</v>
      </c>
      <c r="M25" s="87" t="s">
        <v>948</v>
      </c>
      <c r="N25" s="87">
        <v>2005</v>
      </c>
      <c r="O25" s="87" t="s">
        <v>949</v>
      </c>
      <c r="P25" s="87" t="s">
        <v>950</v>
      </c>
      <c r="R25" s="5">
        <f>VLOOKUP(I25,[1]SP!I25:L136,3,FALSE)+VLOOKUP(I25,[1]PUB!I25:L136,3,FALSE)+VLOOKUP(I25,[1]SCB!I25:L136,3,FALSE)+VLOOKUP(I25,[1]CHO!I25:L136,3,FALSE)+VLOOKUP(I25,[1]VAM!I25:L136,3,FALSE)</f>
        <v>115.83</v>
      </c>
    </row>
    <row r="26" spans="1:19" s="5" customFormat="1" x14ac:dyDescent="0.25">
      <c r="A26" s="4">
        <f>+'Costo PQ'!B10</f>
        <v>9</v>
      </c>
      <c r="B26" s="4" t="str">
        <f>+'Costo PQ'!C10</f>
        <v>PQ BOLLAND SB14 SOLVENTE ALCOHOLICO  (l)</v>
      </c>
      <c r="C26" s="4" t="str">
        <f>+'Costo PQ'!F10</f>
        <v>L</v>
      </c>
      <c r="D26" s="96">
        <f>ROUND(IFERROR(VLOOKUP(I26,$B$177:$C$193,2,FALSE),0)+(IFERROR(VLOOKUP(I26,$B$203:$C$208,2,FALSE),0)),0)</f>
        <v>2556</v>
      </c>
      <c r="E26" s="51">
        <f>+'Costo PQ'!M10</f>
        <v>1.41315915515813</v>
      </c>
      <c r="F26" s="97">
        <f t="shared" si="1"/>
        <v>3612.0348005841802</v>
      </c>
      <c r="G26" s="4">
        <f>+'Costo PQ'!D10</f>
        <v>50600710</v>
      </c>
      <c r="H26" s="4"/>
      <c r="I26" s="5" t="s">
        <v>619</v>
      </c>
      <c r="J26" s="98" t="s">
        <v>951</v>
      </c>
      <c r="K26" s="99">
        <f>D26</f>
        <v>2556</v>
      </c>
      <c r="M26" s="87" t="s">
        <v>948</v>
      </c>
      <c r="N26" s="87">
        <v>2005</v>
      </c>
      <c r="O26" s="87" t="s">
        <v>949</v>
      </c>
      <c r="P26" s="87" t="s">
        <v>950</v>
      </c>
      <c r="R26" s="5">
        <f>VLOOKUP(I26,[1]SP!I26:L137,3,FALSE)+VLOOKUP(I26,[1]PUB!I26:L137,3,FALSE)+VLOOKUP(I26,[1]SCB!I26:L137,3,FALSE)+VLOOKUP(I26,[1]CHO!I26:L137,3,FALSE)+VLOOKUP(I26,[1]VAM!I26:L137,3,FALSE)</f>
        <v>5481.05</v>
      </c>
    </row>
    <row r="27" spans="1:19" s="5" customFormat="1" hidden="1" x14ac:dyDescent="0.25">
      <c r="A27" s="4">
        <f>+'Costo PQ'!B11</f>
        <v>10</v>
      </c>
      <c r="B27" s="4" t="str">
        <f>+'Costo PQ'!C11</f>
        <v>PQ BOLLAND DPB58  DISPERSANT.PARAFIN.(l)</v>
      </c>
      <c r="C27" s="4" t="str">
        <f>+'Costo PQ'!F11</f>
        <v>L</v>
      </c>
      <c r="D27" s="96">
        <f t="shared" si="0"/>
        <v>0</v>
      </c>
      <c r="E27" s="51">
        <f>+'Costo PQ'!M11</f>
        <v>4.7798030247995698</v>
      </c>
      <c r="F27" s="51">
        <f t="shared" si="1"/>
        <v>0</v>
      </c>
      <c r="G27" s="4">
        <f>+'Costo PQ'!D11</f>
        <v>50600764</v>
      </c>
      <c r="H27" s="4"/>
      <c r="K27" s="107">
        <f t="shared" si="2"/>
        <v>0</v>
      </c>
      <c r="M27" s="87" t="s">
        <v>948</v>
      </c>
      <c r="N27" s="87">
        <v>2005</v>
      </c>
      <c r="O27" s="87" t="s">
        <v>949</v>
      </c>
      <c r="P27" s="87" t="s">
        <v>950</v>
      </c>
    </row>
    <row r="28" spans="1:19" s="5" customFormat="1" hidden="1" x14ac:dyDescent="0.25">
      <c r="A28" s="4">
        <f>+'Costo PQ'!B12</f>
        <v>11</v>
      </c>
      <c r="B28" s="4" t="str">
        <f>+'Costo PQ'!C12</f>
        <v>PQ BOLLAND SPBC38 SOLVENTE PARAFINA  (l)</v>
      </c>
      <c r="C28" s="4" t="str">
        <f>+'Costo PQ'!F12</f>
        <v>L</v>
      </c>
      <c r="D28" s="96">
        <f t="shared" si="0"/>
        <v>0</v>
      </c>
      <c r="E28" s="51">
        <f>+'Costo PQ'!M12</f>
        <v>4.6966760156726197</v>
      </c>
      <c r="F28" s="51">
        <f t="shared" si="1"/>
        <v>0</v>
      </c>
      <c r="G28" s="4">
        <f>+'Costo PQ'!D12</f>
        <v>50600810</v>
      </c>
      <c r="H28" s="4"/>
      <c r="K28" s="107">
        <f t="shared" si="2"/>
        <v>0</v>
      </c>
      <c r="M28" s="87" t="s">
        <v>948</v>
      </c>
      <c r="N28" s="87">
        <v>2005</v>
      </c>
      <c r="O28" s="87" t="s">
        <v>949</v>
      </c>
      <c r="P28" s="87" t="s">
        <v>950</v>
      </c>
    </row>
    <row r="29" spans="1:19" s="5" customFormat="1" hidden="1" x14ac:dyDescent="0.25">
      <c r="A29" s="4">
        <f>+'Costo PQ'!B13</f>
        <v>12</v>
      </c>
      <c r="B29" s="4" t="str">
        <f>+'Costo PQ'!C13</f>
        <v>PQ BOLLAND RFB790 REDUCTOR FRICCION  (l)</v>
      </c>
      <c r="C29" s="4" t="str">
        <f>+'Costo PQ'!F13</f>
        <v>L</v>
      </c>
      <c r="D29" s="96">
        <f t="shared" si="0"/>
        <v>0</v>
      </c>
      <c r="E29" s="51">
        <f>+'Costo PQ'!M13</f>
        <v>4.5442764989398796</v>
      </c>
      <c r="F29" s="97">
        <f t="shared" si="1"/>
        <v>0</v>
      </c>
      <c r="G29" s="4">
        <f>+'Costo PQ'!D13</f>
        <v>50600814</v>
      </c>
      <c r="H29" s="4"/>
      <c r="I29" s="5" t="s">
        <v>631</v>
      </c>
      <c r="J29" s="98" t="s">
        <v>952</v>
      </c>
      <c r="K29" s="99">
        <f>D29</f>
        <v>0</v>
      </c>
      <c r="M29" s="87" t="s">
        <v>948</v>
      </c>
      <c r="N29" s="87">
        <v>2005</v>
      </c>
      <c r="O29" s="87" t="s">
        <v>949</v>
      </c>
      <c r="P29" s="87" t="s">
        <v>950</v>
      </c>
      <c r="R29" s="5">
        <f>VLOOKUP(I29,[1]SP!I29:L140,3,FALSE)+VLOOKUP(I29,[1]PUB!I29:L140,3,FALSE)+VLOOKUP(I29,[1]SCB!I29:L140,3,FALSE)+VLOOKUP(I29,[1]CHO!I29:L140,3,FALSE)+VLOOKUP(I29,[1]VAM!I29:L140,3,FALSE)</f>
        <v>784.09</v>
      </c>
    </row>
    <row r="30" spans="1:19" s="5" customFormat="1" hidden="1" x14ac:dyDescent="0.25">
      <c r="A30" s="4">
        <f>+'Costo PQ'!B14</f>
        <v>13</v>
      </c>
      <c r="B30" s="4" t="str">
        <f>+'Costo PQ'!C14</f>
        <v>PQ BOLLAND DBC4651 DESEMULSIONANTE   (l)</v>
      </c>
      <c r="C30" s="4" t="str">
        <f>+'Costo PQ'!F14</f>
        <v>L</v>
      </c>
      <c r="D30" s="96">
        <f t="shared" si="0"/>
        <v>0</v>
      </c>
      <c r="E30" s="51">
        <f>+'Costo PQ'!M14</f>
        <v>5.0153295506592599</v>
      </c>
      <c r="F30" s="51">
        <f t="shared" si="1"/>
        <v>0</v>
      </c>
      <c r="G30" s="4">
        <f>+'Costo PQ'!D14</f>
        <v>50600871</v>
      </c>
      <c r="H30" s="4"/>
      <c r="K30" s="107">
        <f t="shared" si="2"/>
        <v>0</v>
      </c>
      <c r="M30" s="87" t="s">
        <v>948</v>
      </c>
      <c r="N30" s="87">
        <v>2005</v>
      </c>
      <c r="O30" s="87" t="s">
        <v>949</v>
      </c>
      <c r="P30" s="87" t="s">
        <v>950</v>
      </c>
    </row>
    <row r="31" spans="1:19" s="5" customFormat="1" hidden="1" x14ac:dyDescent="0.25">
      <c r="A31" s="4">
        <f>+'Costo PQ'!B15</f>
        <v>14</v>
      </c>
      <c r="B31" s="4" t="str">
        <f>+'Costo PQ'!C15</f>
        <v>PQ BOLLAND RFB791 REDUCTOR FRICCION  (l)</v>
      </c>
      <c r="C31" s="4" t="str">
        <f>+'Costo PQ'!F15</f>
        <v>L</v>
      </c>
      <c r="D31" s="96">
        <f t="shared" si="0"/>
        <v>0</v>
      </c>
      <c r="E31" s="51">
        <f>+'Costo PQ'!M15</f>
        <v>4.6412580095879896</v>
      </c>
      <c r="F31" s="51">
        <f t="shared" si="1"/>
        <v>0</v>
      </c>
      <c r="G31" s="4">
        <f>+'Costo PQ'!D15</f>
        <v>50600873</v>
      </c>
      <c r="H31" s="4"/>
      <c r="K31" s="107">
        <f t="shared" si="2"/>
        <v>0</v>
      </c>
      <c r="M31" s="87" t="s">
        <v>948</v>
      </c>
      <c r="N31" s="87">
        <v>2005</v>
      </c>
      <c r="O31" s="87" t="s">
        <v>949</v>
      </c>
      <c r="P31" s="87" t="s">
        <v>950</v>
      </c>
    </row>
    <row r="32" spans="1:19" s="5" customFormat="1" x14ac:dyDescent="0.25">
      <c r="A32" s="4">
        <f>+'Costo PQ'!B16</f>
        <v>15</v>
      </c>
      <c r="B32" s="4" t="str">
        <f>+'Costo PQ'!C16</f>
        <v>PQ BOLLAND BX960 BACTERICIDA         (l)</v>
      </c>
      <c r="C32" s="4" t="str">
        <f>+'Costo PQ'!F16</f>
        <v>L</v>
      </c>
      <c r="D32" s="96">
        <f t="shared" si="0"/>
        <v>206</v>
      </c>
      <c r="E32" s="51">
        <f>+'Costo PQ'!M16</f>
        <v>4.5027129943764104</v>
      </c>
      <c r="F32" s="97">
        <f t="shared" si="1"/>
        <v>927.5588768415405</v>
      </c>
      <c r="G32" s="4">
        <f>+'Costo PQ'!D16</f>
        <v>50600926</v>
      </c>
      <c r="H32" s="4"/>
      <c r="I32" s="5" t="s">
        <v>68</v>
      </c>
      <c r="J32" s="5" t="s">
        <v>953</v>
      </c>
      <c r="K32" s="100">
        <f>D32</f>
        <v>206</v>
      </c>
      <c r="M32" s="87" t="s">
        <v>948</v>
      </c>
      <c r="N32" s="87">
        <v>2005</v>
      </c>
      <c r="O32" s="87" t="s">
        <v>949</v>
      </c>
      <c r="P32" s="87" t="s">
        <v>950</v>
      </c>
      <c r="R32" s="101">
        <f>VLOOKUP(I32,[1]SP!I32:L143,3,FALSE)+VLOOKUP(I32,[1]PUB!I32:L143,3,FALSE)+VLOOKUP(I32,[1]SCB!I32:L143,3,FALSE)+VLOOKUP(I32,[1]CHO!I32:L143,3,FALSE)+VLOOKUP(I32,[1]VAM!I32:L143,3,FALSE)</f>
        <v>6501.7500000000009</v>
      </c>
      <c r="S32" s="102"/>
    </row>
    <row r="33" spans="1:18" s="5" customFormat="1" hidden="1" x14ac:dyDescent="0.25">
      <c r="A33" s="4">
        <f>+'Costo PQ'!B17</f>
        <v>16</v>
      </c>
      <c r="B33" s="4" t="str">
        <f>+'Costo PQ'!C17</f>
        <v>PQ BOLLAND BSH506 SECUESTR.SULFHIDR. (l)</v>
      </c>
      <c r="C33" s="4" t="str">
        <f>+'Costo PQ'!F17</f>
        <v>L</v>
      </c>
      <c r="D33" s="96">
        <f t="shared" si="0"/>
        <v>0</v>
      </c>
      <c r="E33" s="51">
        <f>+'Costo PQ'!M17</f>
        <v>2.4522467692449998</v>
      </c>
      <c r="F33" s="51">
        <f t="shared" si="1"/>
        <v>0</v>
      </c>
      <c r="G33" s="4">
        <f>+'Costo PQ'!D17</f>
        <v>50600943</v>
      </c>
      <c r="H33" s="4"/>
      <c r="K33" s="107">
        <f t="shared" si="2"/>
        <v>0</v>
      </c>
      <c r="M33" s="87" t="s">
        <v>948</v>
      </c>
      <c r="N33" s="87">
        <v>2005</v>
      </c>
      <c r="O33" s="87" t="s">
        <v>949</v>
      </c>
      <c r="P33" s="87" t="s">
        <v>950</v>
      </c>
    </row>
    <row r="34" spans="1:18" s="5" customFormat="1" x14ac:dyDescent="0.25">
      <c r="A34" s="4">
        <f>+'Costo PQ'!B18</f>
        <v>17</v>
      </c>
      <c r="B34" s="4" t="str">
        <f>+'Costo PQ'!C18</f>
        <v>PQ BOLLAND IC5087A INHIBIDOR INCRUST.(l)</v>
      </c>
      <c r="C34" s="4" t="str">
        <f>+'Costo PQ'!F18</f>
        <v>L</v>
      </c>
      <c r="D34" s="96">
        <f t="shared" si="0"/>
        <v>1282</v>
      </c>
      <c r="E34" s="51">
        <f>+'Costo PQ'!M18</f>
        <v>4.5996945050245097</v>
      </c>
      <c r="F34" s="97">
        <f t="shared" si="1"/>
        <v>5896.8083554414216</v>
      </c>
      <c r="G34" s="4">
        <f>+'Costo PQ'!D18</f>
        <v>50601018</v>
      </c>
      <c r="H34" s="4"/>
      <c r="I34" s="5" t="s">
        <v>614</v>
      </c>
      <c r="J34" s="98" t="s">
        <v>954</v>
      </c>
      <c r="K34" s="99">
        <f t="shared" si="2"/>
        <v>1282</v>
      </c>
      <c r="M34" s="87" t="s">
        <v>948</v>
      </c>
      <c r="N34" s="87">
        <v>2005</v>
      </c>
      <c r="O34" s="87" t="s">
        <v>949</v>
      </c>
      <c r="P34" s="87" t="s">
        <v>950</v>
      </c>
      <c r="R34" s="101">
        <f>VLOOKUP(I34,[1]SP!I34:L145,3,FALSE)+VLOOKUP(I34,[1]PUB!I34:L145,3,FALSE)+VLOOKUP(I34,[1]SCB!I34:L145,3,FALSE)+VLOOKUP(I34,[1]CHO!I34:L145,3,FALSE)+VLOOKUP(I34,[1]VAM!I34:L145,3,FALSE)</f>
        <v>2672.52</v>
      </c>
    </row>
    <row r="35" spans="1:18" s="5" customFormat="1" x14ac:dyDescent="0.25">
      <c r="A35" s="4">
        <f>+'Costo PQ'!B19</f>
        <v>18</v>
      </c>
      <c r="B35" s="4" t="str">
        <f>+'Costo PQ'!C19</f>
        <v>PQ INHIBIDOR DE CORROSION BOLLAND ICS400</v>
      </c>
      <c r="C35" s="4" t="str">
        <f>+'Costo PQ'!F19</f>
        <v>L</v>
      </c>
      <c r="D35" s="96">
        <f t="shared" si="0"/>
        <v>646</v>
      </c>
      <c r="E35" s="51">
        <f>+'Costo PQ'!M19</f>
        <v>4.4195859852494603</v>
      </c>
      <c r="F35" s="97">
        <f t="shared" si="1"/>
        <v>2855.0525464711513</v>
      </c>
      <c r="G35" s="4">
        <f>+'Costo PQ'!D19</f>
        <v>50695199</v>
      </c>
      <c r="H35" s="4"/>
      <c r="I35" s="5" t="s">
        <v>658</v>
      </c>
      <c r="J35" s="98" t="s">
        <v>955</v>
      </c>
      <c r="K35" s="99">
        <f t="shared" si="2"/>
        <v>646</v>
      </c>
      <c r="M35" s="87" t="s">
        <v>948</v>
      </c>
      <c r="N35" s="87">
        <v>2005</v>
      </c>
      <c r="O35" s="87" t="s">
        <v>949</v>
      </c>
      <c r="P35" s="87" t="s">
        <v>950</v>
      </c>
      <c r="R35" s="101">
        <f>VLOOKUP(I35,[1]SP!I35:L146,3,FALSE)+VLOOKUP(I35,[1]PUB!I35:L146,3,FALSE)+VLOOKUP(I35,[1]SCB!I35:L146,3,FALSE)+VLOOKUP(I35,[1]CHO!I35:L146,3,FALSE)+VLOOKUP(I35,[1]VAM!I35:L146,3,FALSE)</f>
        <v>1765.5</v>
      </c>
    </row>
    <row r="36" spans="1:18" s="5" customFormat="1" hidden="1" x14ac:dyDescent="0.25">
      <c r="A36" s="4">
        <f>+'Costo PQ'!B20</f>
        <v>19</v>
      </c>
      <c r="B36" s="4" t="str">
        <f>+'Costo PQ'!C20</f>
        <v>PQ BOLLAND RT34 SURFACTANTE          (l)</v>
      </c>
      <c r="C36" s="4" t="str">
        <f>+'Costo PQ'!F20</f>
        <v>L</v>
      </c>
      <c r="D36" s="96">
        <f t="shared" si="0"/>
        <v>0</v>
      </c>
      <c r="E36" s="51">
        <f>+'Costo PQ'!M20</f>
        <v>5.0984565597862099</v>
      </c>
      <c r="F36" s="51">
        <f t="shared" si="1"/>
        <v>0</v>
      </c>
      <c r="G36" s="4">
        <f>+'Costo PQ'!D20</f>
        <v>50695239</v>
      </c>
      <c r="H36" s="4"/>
      <c r="K36" s="107">
        <f t="shared" si="2"/>
        <v>0</v>
      </c>
      <c r="M36" s="87" t="s">
        <v>948</v>
      </c>
      <c r="N36" s="87">
        <v>2005</v>
      </c>
      <c r="O36" s="87" t="s">
        <v>949</v>
      </c>
      <c r="P36" s="87" t="s">
        <v>950</v>
      </c>
    </row>
    <row r="37" spans="1:18" s="5" customFormat="1" hidden="1" x14ac:dyDescent="0.25">
      <c r="A37" s="4">
        <f>+'Costo PQ'!B21</f>
        <v>20</v>
      </c>
      <c r="B37" s="4" t="str">
        <f>+'Costo PQ'!C21</f>
        <v>PQ BOLLAND DPB55  DISPERSANT.PARAFIN.(l)</v>
      </c>
      <c r="C37" s="4" t="str">
        <f>+'Costo PQ'!F21</f>
        <v>L</v>
      </c>
      <c r="D37" s="96">
        <f t="shared" si="0"/>
        <v>0</v>
      </c>
      <c r="E37" s="51">
        <f>+'Costo PQ'!M21</f>
        <v>4.1702049578686102</v>
      </c>
      <c r="F37" s="51">
        <f t="shared" si="1"/>
        <v>0</v>
      </c>
      <c r="G37" s="4">
        <f>+'Costo PQ'!D21</f>
        <v>50695243</v>
      </c>
      <c r="H37" s="4"/>
      <c r="K37" s="107">
        <f t="shared" si="2"/>
        <v>0</v>
      </c>
      <c r="M37" s="87" t="s">
        <v>948</v>
      </c>
      <c r="N37" s="87">
        <v>2005</v>
      </c>
      <c r="O37" s="87" t="s">
        <v>949</v>
      </c>
      <c r="P37" s="87" t="s">
        <v>950</v>
      </c>
    </row>
    <row r="38" spans="1:18" s="5" customFormat="1" hidden="1" x14ac:dyDescent="0.25">
      <c r="A38" s="4">
        <f>+'Costo PQ'!B22</f>
        <v>21</v>
      </c>
      <c r="B38" s="4" t="str">
        <f>+'Costo PQ'!C22</f>
        <v>PQ BOLLAND DPB52  DISPERSANT.PARAFIN.(l)</v>
      </c>
      <c r="C38" s="4" t="str">
        <f>+'Costo PQ'!F22</f>
        <v>L</v>
      </c>
      <c r="D38" s="96">
        <f t="shared" si="0"/>
        <v>0</v>
      </c>
      <c r="E38" s="51">
        <f>+'Costo PQ'!M22</f>
        <v>5.07074755674389</v>
      </c>
      <c r="F38" s="51">
        <f t="shared" si="1"/>
        <v>0</v>
      </c>
      <c r="G38" s="4">
        <f>+'Costo PQ'!D22</f>
        <v>50695244</v>
      </c>
      <c r="H38" s="4"/>
      <c r="K38" s="107">
        <f t="shared" si="2"/>
        <v>0</v>
      </c>
      <c r="M38" s="87" t="s">
        <v>948</v>
      </c>
      <c r="N38" s="87">
        <v>2005</v>
      </c>
      <c r="O38" s="87" t="s">
        <v>949</v>
      </c>
      <c r="P38" s="87" t="s">
        <v>950</v>
      </c>
    </row>
    <row r="39" spans="1:18" s="5" customFormat="1" hidden="1" x14ac:dyDescent="0.25">
      <c r="A39" s="4">
        <f>+'Costo PQ'!B23</f>
        <v>22</v>
      </c>
      <c r="B39" s="4" t="str">
        <f>+'Costo PQ'!C23</f>
        <v>PQ BACTERICIDA BOLLAND BX950</v>
      </c>
      <c r="C39" s="4" t="str">
        <f>+'Costo PQ'!F23</f>
        <v>L</v>
      </c>
      <c r="D39" s="96">
        <f t="shared" si="0"/>
        <v>0</v>
      </c>
      <c r="E39" s="51">
        <f>+'Costo PQ'!M23</f>
        <v>4.5027129943764104</v>
      </c>
      <c r="F39" s="51">
        <f t="shared" si="1"/>
        <v>0</v>
      </c>
      <c r="G39" s="4">
        <f>+'Costo PQ'!D23</f>
        <v>50695315</v>
      </c>
      <c r="H39" s="4"/>
      <c r="K39" s="107">
        <f t="shared" si="2"/>
        <v>0</v>
      </c>
      <c r="M39" s="87" t="s">
        <v>948</v>
      </c>
      <c r="N39" s="87">
        <v>2005</v>
      </c>
      <c r="O39" s="87" t="s">
        <v>949</v>
      </c>
      <c r="P39" s="87" t="s">
        <v>950</v>
      </c>
    </row>
    <row r="40" spans="1:18" s="5" customFormat="1" hidden="1" x14ac:dyDescent="0.25">
      <c r="A40" s="4">
        <f>+'Costo PQ'!B24</f>
        <v>23</v>
      </c>
      <c r="B40" s="4" t="str">
        <f>+'Costo PQ'!C24</f>
        <v>PQ BOLLAND IC896 INHIB.INCRUST.x200L (l)</v>
      </c>
      <c r="C40" s="4" t="str">
        <f>+'Costo PQ'!F24</f>
        <v>L</v>
      </c>
      <c r="D40" s="96">
        <f t="shared" si="0"/>
        <v>0</v>
      </c>
      <c r="E40" s="51">
        <f>+'Costo PQ'!M24</f>
        <v>3.3804983711625902</v>
      </c>
      <c r="F40" s="51">
        <f t="shared" si="1"/>
        <v>0</v>
      </c>
      <c r="G40" s="4">
        <f>+'Costo PQ'!D24</f>
        <v>50695619</v>
      </c>
      <c r="H40" s="4"/>
      <c r="K40" s="107">
        <f t="shared" si="2"/>
        <v>0</v>
      </c>
      <c r="M40" s="87" t="s">
        <v>948</v>
      </c>
      <c r="N40" s="87">
        <v>2005</v>
      </c>
      <c r="O40" s="87" t="s">
        <v>949</v>
      </c>
      <c r="P40" s="87" t="s">
        <v>950</v>
      </c>
    </row>
    <row r="41" spans="1:18" s="5" customFormat="1" hidden="1" x14ac:dyDescent="0.25">
      <c r="A41" s="4">
        <f>+'Costo PQ'!B25</f>
        <v>24</v>
      </c>
      <c r="B41" s="4" t="str">
        <f>+'Costo PQ'!C25</f>
        <v>PQ BOLLAND IPB6256 INHIB.DISPERS.    (l)</v>
      </c>
      <c r="C41" s="4" t="str">
        <f>+'Costo PQ'!F25</f>
        <v>L</v>
      </c>
      <c r="D41" s="96">
        <f t="shared" si="0"/>
        <v>0</v>
      </c>
      <c r="E41" s="51">
        <f>+'Costo PQ'!M25</f>
        <v>5.8327451404075896</v>
      </c>
      <c r="F41" s="51">
        <f t="shared" si="1"/>
        <v>0</v>
      </c>
      <c r="G41" s="4">
        <f>+'Costo PQ'!D25</f>
        <v>1000002542</v>
      </c>
      <c r="H41" s="4"/>
      <c r="K41" s="107">
        <f t="shared" si="2"/>
        <v>0</v>
      </c>
      <c r="M41" s="87" t="s">
        <v>948</v>
      </c>
      <c r="N41" s="87">
        <v>2005</v>
      </c>
      <c r="O41" s="87" t="s">
        <v>949</v>
      </c>
      <c r="P41" s="87" t="s">
        <v>950</v>
      </c>
    </row>
    <row r="42" spans="1:18" s="5" customFormat="1" hidden="1" x14ac:dyDescent="0.25">
      <c r="A42" s="4">
        <f>+'Costo PQ'!B26</f>
        <v>25</v>
      </c>
      <c r="B42" s="4" t="str">
        <f>+'Costo PQ'!C26</f>
        <v>PQ BOLLAND RT15 RUPTOR EMULSION      (l)</v>
      </c>
      <c r="C42" s="4" t="str">
        <f>+'Costo PQ'!F26</f>
        <v>L</v>
      </c>
      <c r="D42" s="96">
        <f t="shared" si="0"/>
        <v>0</v>
      </c>
      <c r="E42" s="51">
        <f>+'Costo PQ'!M26</f>
        <v>5.5140916054209503</v>
      </c>
      <c r="F42" s="51">
        <f t="shared" si="1"/>
        <v>0</v>
      </c>
      <c r="G42" s="4">
        <f>+'Costo PQ'!D26</f>
        <v>1000015872</v>
      </c>
      <c r="H42" s="4"/>
      <c r="K42" s="107">
        <f t="shared" si="2"/>
        <v>0</v>
      </c>
      <c r="M42" s="87" t="s">
        <v>948</v>
      </c>
      <c r="N42" s="87">
        <v>2005</v>
      </c>
      <c r="O42" s="87" t="s">
        <v>949</v>
      </c>
      <c r="P42" s="87" t="s">
        <v>950</v>
      </c>
    </row>
    <row r="43" spans="1:18" s="5" customFormat="1" hidden="1" x14ac:dyDescent="0.25">
      <c r="A43" s="4">
        <f>+'Costo PQ'!B27</f>
        <v>26</v>
      </c>
      <c r="B43" s="4" t="str">
        <f>+'Costo PQ'!C27</f>
        <v>PQ BOLLAND DPB350 SOLVENTE BIODEGRAD.(l)</v>
      </c>
      <c r="C43" s="4" t="str">
        <f>+'Costo PQ'!F27</f>
        <v>L</v>
      </c>
      <c r="D43" s="96">
        <f t="shared" si="0"/>
        <v>0</v>
      </c>
      <c r="E43" s="51">
        <f>+'Costo PQ'!M27</f>
        <v>4.3918769822071404</v>
      </c>
      <c r="F43" s="51">
        <f t="shared" si="1"/>
        <v>0</v>
      </c>
      <c r="G43" s="4">
        <f>+'Costo PQ'!D27</f>
        <v>1000018345</v>
      </c>
      <c r="H43" s="4"/>
      <c r="K43" s="107">
        <f t="shared" si="2"/>
        <v>0</v>
      </c>
      <c r="M43" s="87" t="s">
        <v>948</v>
      </c>
      <c r="N43" s="87">
        <v>2005</v>
      </c>
      <c r="O43" s="87" t="s">
        <v>949</v>
      </c>
      <c r="P43" s="87" t="s">
        <v>950</v>
      </c>
    </row>
    <row r="44" spans="1:18" s="5" customFormat="1" hidden="1" x14ac:dyDescent="0.25">
      <c r="A44" s="4">
        <f>+'Costo PQ'!B28</f>
        <v>27</v>
      </c>
      <c r="B44" s="4" t="str">
        <f>+'Costo PQ'!C28</f>
        <v>PQ BOLLAND IPB530 INHIBIDOR PARAFINA (l)</v>
      </c>
      <c r="C44" s="4" t="str">
        <f>+'Costo PQ'!F28</f>
        <v>L</v>
      </c>
      <c r="D44" s="96">
        <f t="shared" si="0"/>
        <v>0</v>
      </c>
      <c r="E44" s="51">
        <f>+'Costo PQ'!M28</f>
        <v>6.6085972255924501</v>
      </c>
      <c r="F44" s="51">
        <f t="shared" si="1"/>
        <v>0</v>
      </c>
      <c r="G44" s="4">
        <f>+'Costo PQ'!D28</f>
        <v>1000020984</v>
      </c>
      <c r="H44" s="4"/>
      <c r="K44" s="107">
        <f t="shared" si="2"/>
        <v>0</v>
      </c>
      <c r="M44" s="87" t="s">
        <v>948</v>
      </c>
      <c r="N44" s="87">
        <v>2005</v>
      </c>
      <c r="O44" s="87" t="s">
        <v>949</v>
      </c>
      <c r="P44" s="87" t="s">
        <v>950</v>
      </c>
    </row>
    <row r="45" spans="1:18" s="5" customFormat="1" hidden="1" x14ac:dyDescent="0.25">
      <c r="A45" s="4">
        <f>+'Costo PQ'!B29</f>
        <v>28</v>
      </c>
      <c r="B45" s="4" t="str">
        <f>+'Costo PQ'!C29</f>
        <v>PQ BOLLAND ABC33 ANTIESPUMANTE       (l)</v>
      </c>
      <c r="C45" s="4" t="str">
        <f>+'Costo PQ'!F29</f>
        <v>L</v>
      </c>
      <c r="D45" s="96">
        <f t="shared" si="0"/>
        <v>0</v>
      </c>
      <c r="E45" s="51">
        <f>+'Costo PQ'!M29</f>
        <v>4.8352210308841999</v>
      </c>
      <c r="F45" s="51">
        <f t="shared" si="1"/>
        <v>0</v>
      </c>
      <c r="G45" s="4">
        <f>+'Costo PQ'!D29</f>
        <v>1000037230</v>
      </c>
      <c r="H45" s="4"/>
      <c r="K45" s="107">
        <f t="shared" si="2"/>
        <v>0</v>
      </c>
      <c r="M45" s="87" t="s">
        <v>948</v>
      </c>
      <c r="N45" s="87">
        <v>2005</v>
      </c>
      <c r="O45" s="87" t="s">
        <v>949</v>
      </c>
      <c r="P45" s="87" t="s">
        <v>950</v>
      </c>
    </row>
    <row r="46" spans="1:18" s="5" customFormat="1" hidden="1" x14ac:dyDescent="0.25">
      <c r="A46" s="4">
        <f>+'Costo PQ'!B30</f>
        <v>29</v>
      </c>
      <c r="B46" s="4" t="str">
        <f>+'Costo PQ'!C30</f>
        <v>PQ BOLLAND BXC3270 BACTERICIDA       (l)</v>
      </c>
      <c r="C46" s="4" t="str">
        <f>+'Costo PQ'!F30</f>
        <v>L</v>
      </c>
      <c r="D46" s="96">
        <f t="shared" si="0"/>
        <v>0</v>
      </c>
      <c r="E46" s="51">
        <f>+'Costo PQ'!M30</f>
        <v>9.6427330587260904</v>
      </c>
      <c r="F46" s="51">
        <f t="shared" si="1"/>
        <v>0</v>
      </c>
      <c r="G46" s="4">
        <f>+'Costo PQ'!D30</f>
        <v>1000044717</v>
      </c>
      <c r="H46" s="4"/>
      <c r="K46" s="107">
        <f t="shared" si="2"/>
        <v>0</v>
      </c>
      <c r="M46" s="87" t="s">
        <v>948</v>
      </c>
      <c r="N46" s="87">
        <v>2005</v>
      </c>
      <c r="O46" s="87" t="s">
        <v>949</v>
      </c>
      <c r="P46" s="87" t="s">
        <v>950</v>
      </c>
    </row>
    <row r="47" spans="1:18" s="5" customFormat="1" hidden="1" x14ac:dyDescent="0.25">
      <c r="A47" s="4">
        <f>+'Costo PQ'!B31</f>
        <v>30</v>
      </c>
      <c r="B47" s="4" t="str">
        <f>+'Costo PQ'!C31</f>
        <v>PQ BOLLAND BHI50  INHIB.HIDRATOS     (l)</v>
      </c>
      <c r="C47" s="4" t="str">
        <f>+'Costo PQ'!F31</f>
        <v>L</v>
      </c>
      <c r="D47" s="96">
        <f t="shared" si="0"/>
        <v>0</v>
      </c>
      <c r="E47" s="51">
        <f>+'Costo PQ'!M31</f>
        <v>3.8238424198396599</v>
      </c>
      <c r="F47" s="51">
        <f t="shared" si="1"/>
        <v>0</v>
      </c>
      <c r="G47" s="4">
        <f>+'Costo PQ'!D31</f>
        <v>1000180611</v>
      </c>
      <c r="H47" s="4"/>
      <c r="K47" s="107">
        <f t="shared" si="2"/>
        <v>0</v>
      </c>
      <c r="M47" s="87" t="s">
        <v>948</v>
      </c>
      <c r="N47" s="87">
        <v>2005</v>
      </c>
      <c r="O47" s="87" t="s">
        <v>949</v>
      </c>
      <c r="P47" s="87" t="s">
        <v>950</v>
      </c>
    </row>
    <row r="48" spans="1:18" s="5" customFormat="1" hidden="1" x14ac:dyDescent="0.25">
      <c r="A48" s="4">
        <f>+'Costo PQ'!B32</f>
        <v>31</v>
      </c>
      <c r="B48" s="4" t="str">
        <f>+'Costo PQ'!C32</f>
        <v>PQ BOLLAND DBC4960 DESEMULSIONANTE   (l)</v>
      </c>
      <c r="C48" s="4" t="str">
        <f>+'Costo PQ'!F32</f>
        <v>L</v>
      </c>
      <c r="D48" s="96">
        <f t="shared" si="0"/>
        <v>0</v>
      </c>
      <c r="E48" s="51">
        <f>+'Costo PQ'!M32</f>
        <v>6.9272507605790903</v>
      </c>
      <c r="F48" s="51">
        <f t="shared" si="1"/>
        <v>0</v>
      </c>
      <c r="G48" s="4">
        <f>+'Costo PQ'!D32</f>
        <v>1000191573</v>
      </c>
      <c r="H48" s="4"/>
      <c r="K48" s="107">
        <f t="shared" si="2"/>
        <v>0</v>
      </c>
      <c r="M48" s="87" t="s">
        <v>948</v>
      </c>
      <c r="N48" s="87">
        <v>2005</v>
      </c>
      <c r="O48" s="87" t="s">
        <v>949</v>
      </c>
      <c r="P48" s="87" t="s">
        <v>950</v>
      </c>
    </row>
    <row r="49" spans="1:18" s="5" customFormat="1" hidden="1" x14ac:dyDescent="0.25">
      <c r="A49" s="4">
        <f>+'Costo PQ'!B33</f>
        <v>32</v>
      </c>
      <c r="B49" s="4" t="str">
        <f>+'Costo PQ'!C33</f>
        <v>PQ BOLLAND IC5400 INHIBIDOR INCRUST. (l)</v>
      </c>
      <c r="C49" s="4" t="str">
        <f>+'Costo PQ'!F33</f>
        <v>L</v>
      </c>
      <c r="D49" s="96">
        <f t="shared" si="0"/>
        <v>0</v>
      </c>
      <c r="E49" s="51">
        <f>+'Costo PQ'!M33</f>
        <v>4.0593689456993403</v>
      </c>
      <c r="F49" s="51">
        <f t="shared" si="1"/>
        <v>0</v>
      </c>
      <c r="G49" s="4">
        <f>+'Costo PQ'!D33</f>
        <v>1000204746</v>
      </c>
      <c r="H49" s="4"/>
      <c r="K49" s="107">
        <f t="shared" si="2"/>
        <v>0</v>
      </c>
      <c r="M49" s="87" t="s">
        <v>948</v>
      </c>
      <c r="N49" s="87">
        <v>2005</v>
      </c>
      <c r="O49" s="87" t="s">
        <v>949</v>
      </c>
      <c r="P49" s="87" t="s">
        <v>950</v>
      </c>
    </row>
    <row r="50" spans="1:18" s="5" customFormat="1" x14ac:dyDescent="0.25">
      <c r="A50" s="4">
        <f>+'Costo PQ'!B34</f>
        <v>33</v>
      </c>
      <c r="B50" s="4" t="str">
        <f>+'Costo PQ'!C34</f>
        <v>PQ BOLLAND CY51W     INHIB.CORROSION (l)</v>
      </c>
      <c r="C50" s="4" t="str">
        <f>+'Costo PQ'!F34</f>
        <v>L</v>
      </c>
      <c r="D50" s="96">
        <f t="shared" si="0"/>
        <v>878</v>
      </c>
      <c r="E50" s="51">
        <f>+'Costo PQ'!M34</f>
        <v>4.7520940217572498</v>
      </c>
      <c r="F50" s="97">
        <f t="shared" si="1"/>
        <v>4172.3385511028655</v>
      </c>
      <c r="G50" s="4">
        <f>+'Costo PQ'!D34</f>
        <v>1000232729</v>
      </c>
      <c r="H50" s="4"/>
      <c r="I50" s="5" t="s">
        <v>59</v>
      </c>
      <c r="J50" s="98" t="s">
        <v>956</v>
      </c>
      <c r="K50" s="99">
        <f>D50</f>
        <v>878</v>
      </c>
      <c r="M50" s="87" t="s">
        <v>948</v>
      </c>
      <c r="N50" s="87">
        <v>2005</v>
      </c>
      <c r="O50" s="87" t="s">
        <v>949</v>
      </c>
      <c r="P50" s="87" t="s">
        <v>950</v>
      </c>
      <c r="R50" s="101">
        <f>VLOOKUP(I50,[1]SP!I50:L161,3,FALSE)+VLOOKUP(I50,[1]PUB!I50:L161,3,FALSE)+VLOOKUP(I50,[1]SCB!I50:L161,3,FALSE)+VLOOKUP(I50,[1]CHO!I50:L161,3,FALSE)+VLOOKUP(I50,[1]VAM!I50:L161,3,FALSE)</f>
        <v>15977.560000000007</v>
      </c>
    </row>
    <row r="51" spans="1:18" s="5" customFormat="1" hidden="1" x14ac:dyDescent="0.25">
      <c r="A51" s="4">
        <f>+'Costo PQ'!B35</f>
        <v>34</v>
      </c>
      <c r="B51" s="4" t="str">
        <f>+'Costo PQ'!C35</f>
        <v>PQ BOLLAND FBS2990 FLOCUL./CLARIFIC. (l)</v>
      </c>
      <c r="C51" s="4" t="str">
        <f>+'Costo PQ'!F35</f>
        <v>L</v>
      </c>
      <c r="D51" s="96">
        <f t="shared" si="0"/>
        <v>0</v>
      </c>
      <c r="E51" s="51">
        <f>+'Costo PQ'!M35</f>
        <v>2.3414107570757299</v>
      </c>
      <c r="F51" s="51">
        <f t="shared" si="1"/>
        <v>0</v>
      </c>
      <c r="G51" s="4">
        <f>+'Costo PQ'!D35</f>
        <v>1000234869</v>
      </c>
      <c r="H51" s="4"/>
      <c r="K51" s="107">
        <f t="shared" si="2"/>
        <v>0</v>
      </c>
      <c r="M51" s="87" t="s">
        <v>948</v>
      </c>
      <c r="N51" s="87">
        <v>2005</v>
      </c>
      <c r="O51" s="87" t="s">
        <v>949</v>
      </c>
      <c r="P51" s="87" t="s">
        <v>950</v>
      </c>
    </row>
    <row r="52" spans="1:18" s="5" customFormat="1" hidden="1" x14ac:dyDescent="0.25">
      <c r="A52" s="4">
        <f>+'Costo PQ'!B36</f>
        <v>35</v>
      </c>
      <c r="B52" s="4" t="str">
        <f>+'Costo PQ'!C36</f>
        <v>PQ BOLLAND RFB700 REDUCTOR FRICCION  (L)</v>
      </c>
      <c r="C52" s="4" t="str">
        <f>+'Costo PQ'!F36</f>
        <v>L</v>
      </c>
      <c r="D52" s="96">
        <f t="shared" si="0"/>
        <v>0</v>
      </c>
      <c r="E52" s="51">
        <f>+'Costo PQ'!M36</f>
        <v>4.3780224806859804</v>
      </c>
      <c r="F52" s="51">
        <f t="shared" si="1"/>
        <v>0</v>
      </c>
      <c r="G52" s="4">
        <f>+'Costo PQ'!D36</f>
        <v>1000235302</v>
      </c>
      <c r="H52" s="4"/>
      <c r="K52" s="107">
        <f t="shared" si="2"/>
        <v>0</v>
      </c>
      <c r="M52" s="87" t="s">
        <v>948</v>
      </c>
      <c r="N52" s="87">
        <v>2005</v>
      </c>
      <c r="O52" s="87" t="s">
        <v>949</v>
      </c>
      <c r="P52" s="87" t="s">
        <v>950</v>
      </c>
    </row>
    <row r="53" spans="1:18" s="5" customFormat="1" hidden="1" x14ac:dyDescent="0.25">
      <c r="A53" s="4">
        <f>+'Costo PQ'!B37</f>
        <v>36</v>
      </c>
      <c r="B53" s="4" t="str">
        <f>+'Costo PQ'!C37</f>
        <v>PQ BOLLAND CY20W     INHIB.CORROSION (l)</v>
      </c>
      <c r="C53" s="4" t="str">
        <f>+'Costo PQ'!F37</f>
        <v>L</v>
      </c>
      <c r="D53" s="96">
        <f t="shared" si="0"/>
        <v>0</v>
      </c>
      <c r="E53" s="51">
        <f>+'Costo PQ'!M37</f>
        <v>4.1979139609109302</v>
      </c>
      <c r="F53" s="51">
        <f t="shared" si="1"/>
        <v>0</v>
      </c>
      <c r="G53" s="4">
        <f>+'Costo PQ'!D37</f>
        <v>1000236748</v>
      </c>
      <c r="H53" s="4"/>
      <c r="K53" s="107">
        <f t="shared" si="2"/>
        <v>0</v>
      </c>
      <c r="M53" s="87" t="s">
        <v>948</v>
      </c>
      <c r="N53" s="87">
        <v>2005</v>
      </c>
      <c r="O53" s="87" t="s">
        <v>949</v>
      </c>
      <c r="P53" s="87" t="s">
        <v>950</v>
      </c>
    </row>
    <row r="54" spans="1:18" s="5" customFormat="1" hidden="1" x14ac:dyDescent="0.25">
      <c r="A54" s="4">
        <f>+'Costo PQ'!B38</f>
        <v>37</v>
      </c>
      <c r="B54" s="4" t="str">
        <f>+'Costo PQ'!C38</f>
        <v>PQ BOLLAND IPB60  INHIBIDOR PARAFINA (l)</v>
      </c>
      <c r="C54" s="4" t="str">
        <f>+'Costo PQ'!F38</f>
        <v>L</v>
      </c>
      <c r="D54" s="96">
        <f t="shared" si="0"/>
        <v>0</v>
      </c>
      <c r="E54" s="51">
        <f>+'Costo PQ'!M38</f>
        <v>4.3918769822071404</v>
      </c>
      <c r="F54" s="51">
        <f t="shared" si="1"/>
        <v>0</v>
      </c>
      <c r="G54" s="4">
        <f>+'Costo PQ'!D38</f>
        <v>1000241736</v>
      </c>
      <c r="H54" s="4"/>
      <c r="K54" s="107">
        <f t="shared" si="2"/>
        <v>0</v>
      </c>
      <c r="M54" s="87" t="s">
        <v>948</v>
      </c>
      <c r="N54" s="87">
        <v>2005</v>
      </c>
      <c r="O54" s="87" t="s">
        <v>949</v>
      </c>
      <c r="P54" s="87" t="s">
        <v>950</v>
      </c>
    </row>
    <row r="55" spans="1:18" s="5" customFormat="1" hidden="1" x14ac:dyDescent="0.25">
      <c r="A55" s="4">
        <f>+'Costo PQ'!B39</f>
        <v>38</v>
      </c>
      <c r="B55" s="4" t="str">
        <f>+'Costo PQ'!C39</f>
        <v>PQ BOLLAND RFB671 REDUCTOR FRICCION  (L)</v>
      </c>
      <c r="C55" s="4" t="str">
        <f>+'Costo PQ'!F39</f>
        <v>L</v>
      </c>
      <c r="D55" s="96">
        <f t="shared" si="0"/>
        <v>0</v>
      </c>
      <c r="E55" s="51">
        <f>+'Costo PQ'!M39</f>
        <v>4.3918769822071404</v>
      </c>
      <c r="F55" s="51">
        <f t="shared" si="1"/>
        <v>0</v>
      </c>
      <c r="G55" s="4">
        <f>+'Costo PQ'!D39</f>
        <v>1000247040</v>
      </c>
      <c r="H55" s="4"/>
      <c r="K55" s="107">
        <f t="shared" si="2"/>
        <v>0</v>
      </c>
      <c r="M55" s="87" t="s">
        <v>948</v>
      </c>
      <c r="N55" s="87">
        <v>2005</v>
      </c>
      <c r="O55" s="87" t="s">
        <v>949</v>
      </c>
      <c r="P55" s="87" t="s">
        <v>950</v>
      </c>
    </row>
    <row r="56" spans="1:18" s="5" customFormat="1" hidden="1" x14ac:dyDescent="0.25">
      <c r="A56" s="4">
        <f>+'Costo PQ'!B40</f>
        <v>39</v>
      </c>
      <c r="B56" s="4" t="str">
        <f>+'Costo PQ'!C40</f>
        <v>PQ BOLLAND IPB895 INHIBIDOR PARAFINA (l)</v>
      </c>
      <c r="C56" s="4" t="str">
        <f>+'Costo PQ'!F40</f>
        <v>L</v>
      </c>
      <c r="D56" s="96">
        <f t="shared" si="0"/>
        <v>0</v>
      </c>
      <c r="E56" s="51">
        <f>+'Costo PQ'!M40</f>
        <v>5.3894010917305302</v>
      </c>
      <c r="F56" s="51">
        <f t="shared" si="1"/>
        <v>0</v>
      </c>
      <c r="G56" s="4">
        <f>+'Costo PQ'!D40</f>
        <v>1000304870</v>
      </c>
      <c r="H56" s="4"/>
      <c r="K56" s="107">
        <f t="shared" si="2"/>
        <v>0</v>
      </c>
      <c r="M56" s="87" t="s">
        <v>948</v>
      </c>
      <c r="N56" s="87">
        <v>2005</v>
      </c>
      <c r="O56" s="87" t="s">
        <v>949</v>
      </c>
      <c r="P56" s="87" t="s">
        <v>950</v>
      </c>
    </row>
    <row r="57" spans="1:18" s="5" customFormat="1" hidden="1" x14ac:dyDescent="0.25">
      <c r="A57" s="4">
        <f>+'Costo PQ'!B41</f>
        <v>40</v>
      </c>
      <c r="B57" s="4" t="str">
        <f>+'Costo PQ'!C41</f>
        <v>PQ BOLLAND RFB1200 REDUCTOR FRICCION (L)</v>
      </c>
      <c r="C57" s="4" t="str">
        <f>+'Costo PQ'!F41</f>
        <v>L</v>
      </c>
      <c r="D57" s="96">
        <f t="shared" si="0"/>
        <v>0</v>
      </c>
      <c r="E57" s="51">
        <f>+'Costo PQ'!M41</f>
        <v>6.6085972255924501</v>
      </c>
      <c r="F57" s="51">
        <f t="shared" si="1"/>
        <v>0</v>
      </c>
      <c r="G57" s="4">
        <f>+'Costo PQ'!D41</f>
        <v>1000304874</v>
      </c>
      <c r="H57" s="4"/>
      <c r="K57" s="107">
        <f t="shared" si="2"/>
        <v>0</v>
      </c>
      <c r="M57" s="87" t="s">
        <v>948</v>
      </c>
      <c r="N57" s="87">
        <v>2005</v>
      </c>
      <c r="O57" s="87" t="s">
        <v>949</v>
      </c>
      <c r="P57" s="87" t="s">
        <v>950</v>
      </c>
    </row>
    <row r="58" spans="1:18" s="5" customFormat="1" hidden="1" x14ac:dyDescent="0.25">
      <c r="A58" s="4">
        <f>+'Costo PQ'!B42</f>
        <v>41</v>
      </c>
      <c r="B58" s="4" t="str">
        <f>+'Costo PQ'!C42</f>
        <v>PQ BOLLAND RFB1400 REDUCTOR FRICCION (L)</v>
      </c>
      <c r="C58" s="4" t="str">
        <f>+'Costo PQ'!F42</f>
        <v>L</v>
      </c>
      <c r="D58" s="96">
        <f t="shared" si="0"/>
        <v>0</v>
      </c>
      <c r="E58" s="51">
        <f>+'Costo PQ'!M42</f>
        <v>6.7887057453675101</v>
      </c>
      <c r="F58" s="51">
        <f t="shared" si="1"/>
        <v>0</v>
      </c>
      <c r="G58" s="4">
        <f>+'Costo PQ'!D42</f>
        <v>1000304875</v>
      </c>
      <c r="H58" s="4"/>
      <c r="K58" s="107">
        <f t="shared" si="2"/>
        <v>0</v>
      </c>
      <c r="M58" s="87" t="s">
        <v>948</v>
      </c>
      <c r="N58" s="87">
        <v>2005</v>
      </c>
      <c r="O58" s="87" t="s">
        <v>949</v>
      </c>
      <c r="P58" s="87" t="s">
        <v>950</v>
      </c>
    </row>
    <row r="59" spans="1:18" s="5" customFormat="1" hidden="1" x14ac:dyDescent="0.25">
      <c r="A59" s="4">
        <f>+'Costo PQ'!B43</f>
        <v>42</v>
      </c>
      <c r="B59" s="4" t="str">
        <f>+'Costo PQ'!C43</f>
        <v>PQ BOLLAND BX910 BACTERICIDA         (l)</v>
      </c>
      <c r="C59" s="4" t="str">
        <f>+'Costo PQ'!F43</f>
        <v>L</v>
      </c>
      <c r="D59" s="96">
        <f t="shared" si="0"/>
        <v>0</v>
      </c>
      <c r="E59" s="51">
        <f>+'Costo PQ'!M43</f>
        <v>6.0821261677884397</v>
      </c>
      <c r="F59" s="51">
        <f t="shared" si="1"/>
        <v>0</v>
      </c>
      <c r="G59" s="4">
        <f>+'Costo PQ'!D43</f>
        <v>1000304898</v>
      </c>
      <c r="H59" s="4"/>
      <c r="K59" s="107">
        <f t="shared" si="2"/>
        <v>0</v>
      </c>
      <c r="M59" s="87" t="s">
        <v>948</v>
      </c>
      <c r="N59" s="87">
        <v>2005</v>
      </c>
      <c r="O59" s="87" t="s">
        <v>949</v>
      </c>
      <c r="P59" s="87" t="s">
        <v>950</v>
      </c>
    </row>
    <row r="60" spans="1:18" s="5" customFormat="1" hidden="1" x14ac:dyDescent="0.25">
      <c r="A60" s="4">
        <f>+'Costo PQ'!B44</f>
        <v>43</v>
      </c>
      <c r="B60" s="4" t="str">
        <f>+'Costo PQ'!C44</f>
        <v>PQ INHIBIDOR DE PARAFINAS BOLLAND IPB650</v>
      </c>
      <c r="C60" s="4" t="str">
        <f>+'Costo PQ'!F44</f>
        <v>L</v>
      </c>
      <c r="D60" s="96">
        <f t="shared" si="0"/>
        <v>0</v>
      </c>
      <c r="E60" s="51">
        <f>+'Costo PQ'!M44</f>
        <v>7.2043407910022497</v>
      </c>
      <c r="F60" s="97">
        <f t="shared" si="1"/>
        <v>0</v>
      </c>
      <c r="G60" s="4">
        <f>+'Costo PQ'!D44</f>
        <v>1000518676</v>
      </c>
      <c r="H60" s="4"/>
      <c r="I60" s="5" t="s">
        <v>637</v>
      </c>
      <c r="J60" s="98" t="s">
        <v>957</v>
      </c>
      <c r="K60" s="99">
        <f>D60</f>
        <v>0</v>
      </c>
      <c r="M60" s="87" t="s">
        <v>948</v>
      </c>
      <c r="N60" s="87">
        <v>2005</v>
      </c>
      <c r="O60" s="87" t="s">
        <v>949</v>
      </c>
      <c r="P60" s="87" t="s">
        <v>950</v>
      </c>
      <c r="R60" s="5">
        <f>VLOOKUP(I60,[1]SP!I60:L171,3,FALSE)+VLOOKUP(I60,[1]PUB!I60:L171,3,FALSE)+VLOOKUP(I60,[1]SCB!I60:L171,3,FALSE)+VLOOKUP(I60,[1]CHO!I60:L171,3,FALSE)+VLOOKUP(I60,[1]VAM!I60:L171,3,FALSE)</f>
        <v>1838.28</v>
      </c>
    </row>
    <row r="61" spans="1:18" s="5" customFormat="1" hidden="1" x14ac:dyDescent="0.25">
      <c r="A61" s="4">
        <f>+'Costo PQ'!B45</f>
        <v>44</v>
      </c>
      <c r="B61" s="4" t="str">
        <f>+'Costo PQ'!C45</f>
        <v>PQ INHIBIDOR DE HIDRATOS BOLLAND BHI7030</v>
      </c>
      <c r="C61" s="4" t="str">
        <f>+'Costo PQ'!F45</f>
        <v>L</v>
      </c>
      <c r="D61" s="96">
        <f t="shared" si="0"/>
        <v>0</v>
      </c>
      <c r="E61" s="51">
        <f>+'Costo PQ'!M45</f>
        <v>4.2810409700378704</v>
      </c>
      <c r="F61" s="51">
        <f t="shared" si="1"/>
        <v>0</v>
      </c>
      <c r="G61" s="4">
        <f>+'Costo PQ'!D45</f>
        <v>1000536997</v>
      </c>
      <c r="H61" s="4"/>
      <c r="K61" s="107">
        <f t="shared" si="2"/>
        <v>0</v>
      </c>
      <c r="M61" s="87" t="s">
        <v>948</v>
      </c>
      <c r="N61" s="87">
        <v>2005</v>
      </c>
      <c r="O61" s="87" t="s">
        <v>949</v>
      </c>
      <c r="P61" s="87" t="s">
        <v>950</v>
      </c>
    </row>
    <row r="62" spans="1:18" s="5" customFormat="1" x14ac:dyDescent="0.25">
      <c r="A62" s="4">
        <f>+'Costo PQ'!B46</f>
        <v>45</v>
      </c>
      <c r="B62" s="4" t="str">
        <f>+'Costo PQ'!C46</f>
        <v>PQ SECUESTRANTE DE SULFHIDRICO BOLLAND *</v>
      </c>
      <c r="C62" s="4" t="str">
        <f>+'Costo PQ'!F46</f>
        <v>L</v>
      </c>
      <c r="D62" s="96">
        <f t="shared" si="0"/>
        <v>909</v>
      </c>
      <c r="E62" s="51">
        <f>+'Costo PQ'!M46</f>
        <v>4.1147869517839801</v>
      </c>
      <c r="F62" s="97">
        <f t="shared" si="1"/>
        <v>3740.3413391716381</v>
      </c>
      <c r="G62" s="4">
        <f>+'Costo PQ'!D46</f>
        <v>1000539909</v>
      </c>
      <c r="H62" s="4"/>
      <c r="I62" s="5" t="s">
        <v>654</v>
      </c>
      <c r="J62" s="98" t="s">
        <v>958</v>
      </c>
      <c r="K62" s="100">
        <f>D62</f>
        <v>909</v>
      </c>
      <c r="M62" s="87" t="s">
        <v>948</v>
      </c>
      <c r="N62" s="87">
        <v>2005</v>
      </c>
      <c r="O62" s="87" t="s">
        <v>949</v>
      </c>
      <c r="P62" s="87" t="s">
        <v>950</v>
      </c>
      <c r="R62" s="5">
        <f>VLOOKUP(I62,[1]SP!I62:L173,3,FALSE)+VLOOKUP(I62,[1]PUB!I62:L173,3,FALSE)+VLOOKUP(I62,[1]SCB!I62:L173,3,FALSE)+VLOOKUP(I62,[1]CHO!I62:L173,3,FALSE)+VLOOKUP(I62,[1]VAM!I62:L173,3,FALSE)</f>
        <v>2701.3100000000004</v>
      </c>
    </row>
    <row r="63" spans="1:18" s="5" customFormat="1" hidden="1" x14ac:dyDescent="0.25">
      <c r="A63" s="4">
        <f>+'Costo PQ'!B47</f>
        <v>46</v>
      </c>
      <c r="B63" s="4" t="str">
        <f>+'Costo PQ'!C47</f>
        <v>PQ FLOCUL.BOLLAND FBS1409</v>
      </c>
      <c r="C63" s="4" t="str">
        <f>+'Costo PQ'!F47</f>
        <v>L</v>
      </c>
      <c r="D63" s="96">
        <f t="shared" si="0"/>
        <v>0</v>
      </c>
      <c r="E63" s="51">
        <f>+'Costo PQ'!M47</f>
        <v>8.1464468944410093</v>
      </c>
      <c r="F63" s="51">
        <f t="shared" si="1"/>
        <v>0</v>
      </c>
      <c r="G63" s="4">
        <f>+'Costo PQ'!D47</f>
        <v>1000544294</v>
      </c>
      <c r="H63" s="4"/>
      <c r="K63" s="107">
        <f t="shared" si="2"/>
        <v>0</v>
      </c>
      <c r="M63" s="87" t="s">
        <v>948</v>
      </c>
      <c r="N63" s="87">
        <v>2005</v>
      </c>
      <c r="O63" s="87" t="s">
        <v>949</v>
      </c>
      <c r="P63" s="87" t="s">
        <v>950</v>
      </c>
    </row>
    <row r="64" spans="1:18" s="5" customFormat="1" hidden="1" x14ac:dyDescent="0.25">
      <c r="A64" s="4">
        <f>+'Costo PQ'!B48</f>
        <v>47</v>
      </c>
      <c r="B64" s="4" t="str">
        <f>+'Costo PQ'!C48</f>
        <v>PQ ANTIESP.BOLLAND ABC19</v>
      </c>
      <c r="C64" s="4" t="str">
        <f>+'Costo PQ'!F48</f>
        <v>L</v>
      </c>
      <c r="D64" s="96">
        <f t="shared" si="0"/>
        <v>0</v>
      </c>
      <c r="E64" s="51">
        <f>+'Costo PQ'!M48</f>
        <v>3.9762419365724</v>
      </c>
      <c r="F64" s="51">
        <f t="shared" si="1"/>
        <v>0</v>
      </c>
      <c r="G64" s="4">
        <f>+'Costo PQ'!D48</f>
        <v>1000544297</v>
      </c>
      <c r="H64" s="4"/>
      <c r="K64" s="107">
        <f t="shared" si="2"/>
        <v>0</v>
      </c>
      <c r="M64" s="87" t="s">
        <v>948</v>
      </c>
      <c r="N64" s="87">
        <v>2005</v>
      </c>
      <c r="O64" s="87" t="s">
        <v>949</v>
      </c>
      <c r="P64" s="87" t="s">
        <v>950</v>
      </c>
    </row>
    <row r="65" spans="1:16" s="5" customFormat="1" hidden="1" x14ac:dyDescent="0.25">
      <c r="A65" s="4">
        <f>+'Costo PQ'!B49</f>
        <v>48</v>
      </c>
      <c r="B65" s="4" t="str">
        <f>+'Costo PQ'!C49</f>
        <v>PQ DESINCRUST.BOLLAND DS100</v>
      </c>
      <c r="C65" s="4" t="str">
        <f>+'Costo PQ'!F49</f>
        <v>L</v>
      </c>
      <c r="D65" s="96">
        <f t="shared" si="0"/>
        <v>0</v>
      </c>
      <c r="E65" s="51">
        <f>+'Costo PQ'!M49</f>
        <v>3.96238743505124</v>
      </c>
      <c r="F65" s="51">
        <f t="shared" si="1"/>
        <v>0</v>
      </c>
      <c r="G65" s="4">
        <f>+'Costo PQ'!D49</f>
        <v>1000544318</v>
      </c>
      <c r="H65" s="4"/>
      <c r="K65" s="107">
        <f t="shared" si="2"/>
        <v>0</v>
      </c>
      <c r="M65" s="87" t="s">
        <v>948</v>
      </c>
      <c r="N65" s="87">
        <v>2005</v>
      </c>
      <c r="O65" s="87" t="s">
        <v>949</v>
      </c>
      <c r="P65" s="87" t="s">
        <v>950</v>
      </c>
    </row>
    <row r="66" spans="1:16" s="5" customFormat="1" hidden="1" x14ac:dyDescent="0.25">
      <c r="A66" s="4">
        <f>+'Costo PQ'!B50</f>
        <v>49</v>
      </c>
      <c r="B66" s="4" t="str">
        <f>+'Costo PQ'!C50</f>
        <v>PQ DISPERS.PARAF.BOLLAND DPB66</v>
      </c>
      <c r="C66" s="4" t="str">
        <f>+'Costo PQ'!F50</f>
        <v>L</v>
      </c>
      <c r="D66" s="96">
        <f t="shared" si="0"/>
        <v>0</v>
      </c>
      <c r="E66" s="51">
        <f>+'Costo PQ'!M50</f>
        <v>4.6828215141514598</v>
      </c>
      <c r="F66" s="51">
        <f t="shared" si="1"/>
        <v>0</v>
      </c>
      <c r="G66" s="4">
        <f>+'Costo PQ'!D50</f>
        <v>1000544319</v>
      </c>
      <c r="H66" s="4"/>
      <c r="K66" s="107">
        <f t="shared" si="2"/>
        <v>0</v>
      </c>
      <c r="M66" s="87" t="s">
        <v>948</v>
      </c>
      <c r="N66" s="87">
        <v>2005</v>
      </c>
      <c r="O66" s="87" t="s">
        <v>949</v>
      </c>
      <c r="P66" s="87" t="s">
        <v>950</v>
      </c>
    </row>
    <row r="67" spans="1:16" s="5" customFormat="1" hidden="1" x14ac:dyDescent="0.25">
      <c r="A67" s="4">
        <f>+'Costo PQ'!B51</f>
        <v>50</v>
      </c>
      <c r="B67" s="4" t="str">
        <f>+'Costo PQ'!C51</f>
        <v>PQ DISPERS.PARAF.BOLLAND DPB63</v>
      </c>
      <c r="C67" s="4" t="str">
        <f>+'Costo PQ'!F51</f>
        <v>L</v>
      </c>
      <c r="D67" s="96">
        <f t="shared" si="0"/>
        <v>0</v>
      </c>
      <c r="E67" s="51">
        <f>+'Costo PQ'!M51</f>
        <v>4.0455144441781901</v>
      </c>
      <c r="F67" s="51">
        <f t="shared" si="1"/>
        <v>0</v>
      </c>
      <c r="G67" s="4">
        <f>+'Costo PQ'!D51</f>
        <v>1000544321</v>
      </c>
      <c r="H67" s="4"/>
      <c r="K67" s="107">
        <f t="shared" si="2"/>
        <v>0</v>
      </c>
      <c r="M67" s="87" t="s">
        <v>948</v>
      </c>
      <c r="N67" s="87">
        <v>2005</v>
      </c>
      <c r="O67" s="87" t="s">
        <v>949</v>
      </c>
      <c r="P67" s="87" t="s">
        <v>950</v>
      </c>
    </row>
    <row r="68" spans="1:16" s="5" customFormat="1" hidden="1" x14ac:dyDescent="0.25">
      <c r="A68" s="4">
        <f>+'Costo PQ'!B52</f>
        <v>51</v>
      </c>
      <c r="B68" s="4" t="str">
        <f>+'Costo PQ'!C52</f>
        <v>PQ DESEMULS.BOLLAND DBC4879</v>
      </c>
      <c r="C68" s="4" t="str">
        <f>+'Costo PQ'!F52</f>
        <v>L</v>
      </c>
      <c r="D68" s="96">
        <f t="shared" si="0"/>
        <v>0</v>
      </c>
      <c r="E68" s="51">
        <f>+'Costo PQ'!M52</f>
        <v>5.8465996419287496</v>
      </c>
      <c r="F68" s="51">
        <f t="shared" si="1"/>
        <v>0</v>
      </c>
      <c r="G68" s="4">
        <f>+'Costo PQ'!D52</f>
        <v>1000544322</v>
      </c>
      <c r="H68" s="4"/>
      <c r="K68" s="107">
        <f t="shared" si="2"/>
        <v>0</v>
      </c>
      <c r="M68" s="87" t="s">
        <v>948</v>
      </c>
      <c r="N68" s="87">
        <v>2005</v>
      </c>
      <c r="O68" s="87" t="s">
        <v>949</v>
      </c>
      <c r="P68" s="87" t="s">
        <v>950</v>
      </c>
    </row>
    <row r="69" spans="1:16" s="5" customFormat="1" hidden="1" x14ac:dyDescent="0.25">
      <c r="A69" s="4">
        <f>+'Costo PQ'!B53</f>
        <v>52</v>
      </c>
      <c r="B69" s="4" t="str">
        <f>+'Costo PQ'!C53</f>
        <v>PQ DESEMULS.BOLLAND DBC3158</v>
      </c>
      <c r="C69" s="4" t="str">
        <f>+'Costo PQ'!F53</f>
        <v>L</v>
      </c>
      <c r="D69" s="96">
        <f t="shared" si="0"/>
        <v>0</v>
      </c>
      <c r="E69" s="51">
        <f>+'Costo PQ'!M53</f>
        <v>7.2181952925234096</v>
      </c>
      <c r="F69" s="51">
        <f t="shared" si="1"/>
        <v>0</v>
      </c>
      <c r="G69" s="4">
        <f>+'Costo PQ'!D53</f>
        <v>1000544323</v>
      </c>
      <c r="H69" s="4"/>
      <c r="K69" s="107">
        <f t="shared" si="2"/>
        <v>0</v>
      </c>
      <c r="M69" s="87" t="s">
        <v>948</v>
      </c>
      <c r="N69" s="87">
        <v>2005</v>
      </c>
      <c r="O69" s="87" t="s">
        <v>949</v>
      </c>
      <c r="P69" s="87" t="s">
        <v>950</v>
      </c>
    </row>
    <row r="70" spans="1:16" s="5" customFormat="1" hidden="1" x14ac:dyDescent="0.25">
      <c r="A70" s="4">
        <f>+'Costo PQ'!B54</f>
        <v>53</v>
      </c>
      <c r="B70" s="4" t="str">
        <f>+'Costo PQ'!C54</f>
        <v>PQ INHIB.HIDR.BOLLAND BHI58</v>
      </c>
      <c r="C70" s="4" t="str">
        <f>+'Costo PQ'!F54</f>
        <v>L</v>
      </c>
      <c r="D70" s="96">
        <f t="shared" si="0"/>
        <v>0</v>
      </c>
      <c r="E70" s="51">
        <f>+'Costo PQ'!M54</f>
        <v>3.7130064076703899</v>
      </c>
      <c r="F70" s="51">
        <f t="shared" si="1"/>
        <v>0</v>
      </c>
      <c r="G70" s="4">
        <f>+'Costo PQ'!D54</f>
        <v>1000544325</v>
      </c>
      <c r="H70" s="4"/>
      <c r="K70" s="107">
        <f t="shared" si="2"/>
        <v>0</v>
      </c>
      <c r="M70" s="87" t="s">
        <v>948</v>
      </c>
      <c r="N70" s="87">
        <v>2005</v>
      </c>
      <c r="O70" s="87" t="s">
        <v>949</v>
      </c>
      <c r="P70" s="87" t="s">
        <v>950</v>
      </c>
    </row>
    <row r="71" spans="1:16" s="5" customFormat="1" hidden="1" x14ac:dyDescent="0.25">
      <c r="A71" s="4">
        <f>+'Costo PQ'!B55</f>
        <v>54</v>
      </c>
      <c r="B71" s="4" t="str">
        <f>+'Costo PQ'!C55</f>
        <v>PQ DISPERS.PARAF.GRANEL BOLLAND DPB60</v>
      </c>
      <c r="C71" s="4" t="str">
        <f>+'Costo PQ'!F55</f>
        <v>L</v>
      </c>
      <c r="D71" s="96">
        <f t="shared" si="0"/>
        <v>0</v>
      </c>
      <c r="E71" s="51">
        <f>+'Costo PQ'!M55</f>
        <v>5.1400200643496801</v>
      </c>
      <c r="F71" s="51">
        <f t="shared" si="1"/>
        <v>0</v>
      </c>
      <c r="G71" s="4">
        <f>+'Costo PQ'!D55</f>
        <v>1000544326</v>
      </c>
      <c r="H71" s="4"/>
      <c r="K71" s="107">
        <f t="shared" si="2"/>
        <v>0</v>
      </c>
      <c r="M71" s="87" t="s">
        <v>948</v>
      </c>
      <c r="N71" s="87">
        <v>2005</v>
      </c>
      <c r="O71" s="87" t="s">
        <v>949</v>
      </c>
      <c r="P71" s="87" t="s">
        <v>950</v>
      </c>
    </row>
    <row r="72" spans="1:16" s="5" customFormat="1" hidden="1" x14ac:dyDescent="0.25">
      <c r="A72" s="4">
        <f>+'Costo PQ'!B56</f>
        <v>55</v>
      </c>
      <c r="B72" s="4" t="str">
        <f>+'Costo PQ'!C56</f>
        <v>PQ FLOCUL.BOLLAND FBS4517</v>
      </c>
      <c r="C72" s="4" t="str">
        <f>+'Costo PQ'!F56</f>
        <v>L</v>
      </c>
      <c r="D72" s="96">
        <f t="shared" si="0"/>
        <v>0</v>
      </c>
      <c r="E72" s="51">
        <f>+'Costo PQ'!M56</f>
        <v>9.2548070161336593</v>
      </c>
      <c r="F72" s="51">
        <f t="shared" si="1"/>
        <v>0</v>
      </c>
      <c r="G72" s="4">
        <f>+'Costo PQ'!D56</f>
        <v>1000544327</v>
      </c>
      <c r="H72" s="4"/>
      <c r="K72" s="107">
        <f t="shared" si="2"/>
        <v>0</v>
      </c>
      <c r="M72" s="87" t="s">
        <v>948</v>
      </c>
      <c r="N72" s="87">
        <v>2005</v>
      </c>
      <c r="O72" s="87" t="s">
        <v>949</v>
      </c>
      <c r="P72" s="87" t="s">
        <v>950</v>
      </c>
    </row>
    <row r="73" spans="1:16" s="5" customFormat="1" hidden="1" x14ac:dyDescent="0.25">
      <c r="A73" s="4">
        <f>+'Costo PQ'!B57</f>
        <v>56</v>
      </c>
      <c r="B73" s="4" t="str">
        <f>+'Costo PQ'!C57</f>
        <v>PQ INHIB.CORR.BOLLAND CY28W</v>
      </c>
      <c r="C73" s="4" t="str">
        <f>+'Costo PQ'!F57</f>
        <v>L</v>
      </c>
      <c r="D73" s="96">
        <f t="shared" si="0"/>
        <v>0</v>
      </c>
      <c r="E73" s="51">
        <f>+'Costo PQ'!M57</f>
        <v>4.1979139609109302</v>
      </c>
      <c r="F73" s="51">
        <f t="shared" si="1"/>
        <v>0</v>
      </c>
      <c r="G73" s="4">
        <f>+'Costo PQ'!D57</f>
        <v>1000544328</v>
      </c>
      <c r="H73" s="4"/>
      <c r="K73" s="107">
        <f t="shared" si="2"/>
        <v>0</v>
      </c>
      <c r="M73" s="87" t="s">
        <v>948</v>
      </c>
      <c r="N73" s="87">
        <v>2005</v>
      </c>
      <c r="O73" s="87" t="s">
        <v>949</v>
      </c>
      <c r="P73" s="87" t="s">
        <v>950</v>
      </c>
    </row>
    <row r="74" spans="1:16" s="5" customFormat="1" hidden="1" x14ac:dyDescent="0.25">
      <c r="A74" s="4">
        <f>+'Costo PQ'!B58</f>
        <v>57</v>
      </c>
      <c r="B74" s="4" t="str">
        <f>+'Costo PQ'!C58</f>
        <v>PQ FLOCUL.COAG.BOLLAND FBS9558</v>
      </c>
      <c r="C74" s="4" t="str">
        <f>+'Costo PQ'!F58</f>
        <v>L</v>
      </c>
      <c r="D74" s="96">
        <f t="shared" si="0"/>
        <v>0</v>
      </c>
      <c r="E74" s="51">
        <f>+'Costo PQ'!M58</f>
        <v>9.2548070161336593</v>
      </c>
      <c r="F74" s="51">
        <f t="shared" si="1"/>
        <v>0</v>
      </c>
      <c r="G74" s="4">
        <f>+'Costo PQ'!D58</f>
        <v>1000544329</v>
      </c>
      <c r="H74" s="4"/>
      <c r="K74" s="107">
        <f t="shared" si="2"/>
        <v>0</v>
      </c>
      <c r="M74" s="87" t="s">
        <v>948</v>
      </c>
      <c r="N74" s="87">
        <v>2005</v>
      </c>
      <c r="O74" s="87" t="s">
        <v>949</v>
      </c>
      <c r="P74" s="87" t="s">
        <v>950</v>
      </c>
    </row>
    <row r="75" spans="1:16" s="5" customFormat="1" hidden="1" x14ac:dyDescent="0.25">
      <c r="A75" s="4">
        <f>+'Costo PQ'!B59</f>
        <v>58</v>
      </c>
      <c r="B75" s="4" t="str">
        <f>+'Costo PQ'!C59</f>
        <v>PQ FLOCUL.COAG.BOLLAND FBS2008</v>
      </c>
      <c r="C75" s="4" t="str">
        <f>+'Costo PQ'!F59</f>
        <v>L</v>
      </c>
      <c r="D75" s="96">
        <f t="shared" si="0"/>
        <v>0</v>
      </c>
      <c r="E75" s="51">
        <f>+'Costo PQ'!M59</f>
        <v>2.7431913011893201</v>
      </c>
      <c r="F75" s="51">
        <f t="shared" si="1"/>
        <v>0</v>
      </c>
      <c r="G75" s="4">
        <f>+'Costo PQ'!D59</f>
        <v>1000544330</v>
      </c>
      <c r="H75" s="4"/>
      <c r="K75" s="107">
        <f t="shared" si="2"/>
        <v>0</v>
      </c>
      <c r="M75" s="87" t="s">
        <v>948</v>
      </c>
      <c r="N75" s="87">
        <v>2005</v>
      </c>
      <c r="O75" s="87" t="s">
        <v>949</v>
      </c>
      <c r="P75" s="87" t="s">
        <v>950</v>
      </c>
    </row>
    <row r="76" spans="1:16" s="5" customFormat="1" hidden="1" x14ac:dyDescent="0.25">
      <c r="A76" s="4">
        <f>+'Costo PQ'!B60</f>
        <v>59</v>
      </c>
      <c r="B76" s="4" t="str">
        <f>+'Costo PQ'!C60</f>
        <v>PQ INHIB.INCRUST.BOLLAND IC5408</v>
      </c>
      <c r="C76" s="4" t="str">
        <f>+'Costo PQ'!F60</f>
        <v>L</v>
      </c>
      <c r="D76" s="96">
        <f t="shared" si="0"/>
        <v>0</v>
      </c>
      <c r="E76" s="51">
        <f>+'Costo PQ'!M60</f>
        <v>4.0593689456993403</v>
      </c>
      <c r="F76" s="51">
        <f t="shared" si="1"/>
        <v>0</v>
      </c>
      <c r="G76" s="4">
        <f>+'Costo PQ'!D60</f>
        <v>1000544333</v>
      </c>
      <c r="H76" s="4"/>
      <c r="K76" s="107">
        <f t="shared" si="2"/>
        <v>0</v>
      </c>
      <c r="M76" s="87" t="s">
        <v>948</v>
      </c>
      <c r="N76" s="87">
        <v>2005</v>
      </c>
      <c r="O76" s="87" t="s">
        <v>949</v>
      </c>
      <c r="P76" s="87" t="s">
        <v>950</v>
      </c>
    </row>
    <row r="77" spans="1:16" s="5" customFormat="1" hidden="1" x14ac:dyDescent="0.25">
      <c r="A77" s="4">
        <f>+'Costo PQ'!B61</f>
        <v>60</v>
      </c>
      <c r="B77" s="4" t="str">
        <f>+'Costo PQ'!C61</f>
        <v>PQ BACTER.BOLLAND BXC3278</v>
      </c>
      <c r="C77" s="4" t="str">
        <f>+'Costo PQ'!F61</f>
        <v>L</v>
      </c>
      <c r="D77" s="96">
        <f t="shared" si="0"/>
        <v>0</v>
      </c>
      <c r="E77" s="51">
        <f>+'Costo PQ'!M61</f>
        <v>9.3517885267817693</v>
      </c>
      <c r="F77" s="51">
        <f t="shared" si="1"/>
        <v>0</v>
      </c>
      <c r="G77" s="4">
        <f>+'Costo PQ'!D61</f>
        <v>1000544335</v>
      </c>
      <c r="H77" s="4"/>
      <c r="K77" s="107">
        <f t="shared" si="2"/>
        <v>0</v>
      </c>
      <c r="M77" s="87" t="s">
        <v>948</v>
      </c>
      <c r="N77" s="87">
        <v>2005</v>
      </c>
      <c r="O77" s="87" t="s">
        <v>949</v>
      </c>
      <c r="P77" s="87" t="s">
        <v>950</v>
      </c>
    </row>
    <row r="78" spans="1:16" s="5" customFormat="1" hidden="1" x14ac:dyDescent="0.25">
      <c r="A78" s="4">
        <f>+'Costo PQ'!B62</f>
        <v>61</v>
      </c>
      <c r="B78" s="4" t="str">
        <f>+'Costo PQ'!C62</f>
        <v>PQ ANTIESP.BOLLAND ABC42</v>
      </c>
      <c r="C78" s="4" t="str">
        <f>+'Costo PQ'!F62</f>
        <v>L</v>
      </c>
      <c r="D78" s="96">
        <f t="shared" si="0"/>
        <v>0</v>
      </c>
      <c r="E78" s="51">
        <f>+'Costo PQ'!M62</f>
        <v>4.6551125111091496</v>
      </c>
      <c r="F78" s="51">
        <f t="shared" si="1"/>
        <v>0</v>
      </c>
      <c r="G78" s="4">
        <f>+'Costo PQ'!D62</f>
        <v>1000544337</v>
      </c>
      <c r="H78" s="4"/>
      <c r="K78" s="107">
        <f t="shared" si="2"/>
        <v>0</v>
      </c>
      <c r="M78" s="87" t="s">
        <v>948</v>
      </c>
      <c r="N78" s="87">
        <v>2005</v>
      </c>
      <c r="O78" s="87" t="s">
        <v>949</v>
      </c>
      <c r="P78" s="87" t="s">
        <v>950</v>
      </c>
    </row>
    <row r="79" spans="1:16" s="5" customFormat="1" hidden="1" x14ac:dyDescent="0.25">
      <c r="A79" s="4">
        <f>+'Costo PQ'!B63</f>
        <v>62</v>
      </c>
      <c r="B79" s="4" t="str">
        <f>+'Costo PQ'!C63</f>
        <v>PQ INHIB.INCRUST.BOLLAND IC5099</v>
      </c>
      <c r="C79" s="4" t="str">
        <f>+'Costo PQ'!F63</f>
        <v>L</v>
      </c>
      <c r="D79" s="96">
        <f t="shared" si="0"/>
        <v>0</v>
      </c>
      <c r="E79" s="51">
        <f>+'Costo PQ'!M63</f>
        <v>4.0593689456993403</v>
      </c>
      <c r="F79" s="51">
        <f t="shared" si="1"/>
        <v>0</v>
      </c>
      <c r="G79" s="4">
        <f>+'Costo PQ'!D63</f>
        <v>1000544338</v>
      </c>
      <c r="H79" s="4"/>
      <c r="K79" s="107">
        <f t="shared" si="2"/>
        <v>0</v>
      </c>
      <c r="M79" s="87" t="s">
        <v>948</v>
      </c>
      <c r="N79" s="87">
        <v>2005</v>
      </c>
      <c r="O79" s="87" t="s">
        <v>949</v>
      </c>
      <c r="P79" s="87" t="s">
        <v>950</v>
      </c>
    </row>
    <row r="80" spans="1:16" s="5" customFormat="1" hidden="1" x14ac:dyDescent="0.25">
      <c r="A80" s="4">
        <f>+'Costo PQ'!B64</f>
        <v>63</v>
      </c>
      <c r="B80" s="4" t="str">
        <f>+'Costo PQ'!C64</f>
        <v>PQ BACTER.BOLLAND BX715</v>
      </c>
      <c r="C80" s="4" t="str">
        <f>+'Costo PQ'!F64</f>
        <v>L</v>
      </c>
      <c r="D80" s="96">
        <f t="shared" si="0"/>
        <v>0</v>
      </c>
      <c r="E80" s="51">
        <f>+'Costo PQ'!M64</f>
        <v>4.5858400035033604</v>
      </c>
      <c r="F80" s="51">
        <f t="shared" si="1"/>
        <v>0</v>
      </c>
      <c r="G80" s="4">
        <f>+'Costo PQ'!D64</f>
        <v>1000544339</v>
      </c>
      <c r="H80" s="4"/>
      <c r="K80" s="107">
        <f t="shared" si="2"/>
        <v>0</v>
      </c>
      <c r="M80" s="87" t="s">
        <v>948</v>
      </c>
      <c r="N80" s="87">
        <v>2005</v>
      </c>
      <c r="O80" s="87" t="s">
        <v>949</v>
      </c>
      <c r="P80" s="87" t="s">
        <v>950</v>
      </c>
    </row>
    <row r="81" spans="1:18" s="5" customFormat="1" hidden="1" x14ac:dyDescent="0.25">
      <c r="A81" s="4">
        <f>+'Costo PQ'!B65</f>
        <v>64</v>
      </c>
      <c r="B81" s="4" t="str">
        <f>+'Costo PQ'!C65</f>
        <v>PQ INHIB.HIDR.BOLLAND BHI7038</v>
      </c>
      <c r="C81" s="4" t="str">
        <f>+'Costo PQ'!F65</f>
        <v>L</v>
      </c>
      <c r="D81" s="96">
        <f t="shared" si="0"/>
        <v>0</v>
      </c>
      <c r="E81" s="51">
        <f>+'Costo PQ'!M65</f>
        <v>4.1563504563474503</v>
      </c>
      <c r="F81" s="51">
        <f t="shared" si="1"/>
        <v>0</v>
      </c>
      <c r="G81" s="4">
        <f>+'Costo PQ'!D65</f>
        <v>1000544340</v>
      </c>
      <c r="H81" s="4"/>
      <c r="K81" s="107">
        <f t="shared" si="2"/>
        <v>0</v>
      </c>
      <c r="M81" s="87" t="s">
        <v>948</v>
      </c>
      <c r="N81" s="87">
        <v>2005</v>
      </c>
      <c r="O81" s="87" t="s">
        <v>949</v>
      </c>
      <c r="P81" s="87" t="s">
        <v>950</v>
      </c>
    </row>
    <row r="82" spans="1:18" s="5" customFormat="1" hidden="1" x14ac:dyDescent="0.25">
      <c r="A82" s="4">
        <f>+'Costo PQ'!B66</f>
        <v>65</v>
      </c>
      <c r="B82" s="4" t="str">
        <f>+'Costo PQ'!C66</f>
        <v>PQ BACTER.BOLLAND BX958</v>
      </c>
      <c r="C82" s="4" t="str">
        <f>+'Costo PQ'!F66</f>
        <v>L</v>
      </c>
      <c r="D82" s="96">
        <f t="shared" si="0"/>
        <v>0</v>
      </c>
      <c r="E82" s="51">
        <f>+'Costo PQ'!M66</f>
        <v>4.5027129943764104</v>
      </c>
      <c r="F82" s="51">
        <f t="shared" si="1"/>
        <v>0</v>
      </c>
      <c r="G82" s="4">
        <f>+'Costo PQ'!D66</f>
        <v>1000544341</v>
      </c>
      <c r="H82" s="4"/>
      <c r="K82" s="107">
        <f t="shared" si="2"/>
        <v>0</v>
      </c>
      <c r="M82" s="87" t="s">
        <v>948</v>
      </c>
      <c r="N82" s="87">
        <v>2005</v>
      </c>
      <c r="O82" s="87" t="s">
        <v>949</v>
      </c>
      <c r="P82" s="87" t="s">
        <v>950</v>
      </c>
    </row>
    <row r="83" spans="1:18" s="5" customFormat="1" hidden="1" x14ac:dyDescent="0.25">
      <c r="A83" s="4">
        <f>+'Costo PQ'!B67</f>
        <v>66</v>
      </c>
      <c r="B83" s="4" t="str">
        <f>+'Costo PQ'!C67</f>
        <v>PQ BACTER.BOLLAND BX264</v>
      </c>
      <c r="C83" s="4" t="str">
        <f>+'Costo PQ'!F67</f>
        <v>L</v>
      </c>
      <c r="D83" s="96">
        <f t="shared" ref="D83:D146" si="3">ROUND(IFERROR(VLOOKUP(I83,$B$177:$C$193,2,FALSE),0)+(IFERROR(VLOOKUP(I83,$B$203:$C$208,2,FALSE),0)),0)</f>
        <v>0</v>
      </c>
      <c r="E83" s="51">
        <f>+'Costo PQ'!M67</f>
        <v>3.6714429031069198</v>
      </c>
      <c r="F83" s="51">
        <f t="shared" ref="F83:F146" si="4">D83*E83</f>
        <v>0</v>
      </c>
      <c r="G83" s="4">
        <f>+'Costo PQ'!D67</f>
        <v>1000544347</v>
      </c>
      <c r="H83" s="4"/>
      <c r="K83" s="107">
        <f t="shared" ref="K83:K146" si="5">D83</f>
        <v>0</v>
      </c>
      <c r="M83" s="87" t="s">
        <v>948</v>
      </c>
      <c r="N83" s="87">
        <v>2005</v>
      </c>
      <c r="O83" s="87" t="s">
        <v>949</v>
      </c>
      <c r="P83" s="87" t="s">
        <v>950</v>
      </c>
    </row>
    <row r="84" spans="1:18" s="5" customFormat="1" hidden="1" x14ac:dyDescent="0.25">
      <c r="A84" s="4">
        <f>+'Costo PQ'!B68</f>
        <v>67</v>
      </c>
      <c r="B84" s="4" t="str">
        <f>+'Costo PQ'!C68</f>
        <v>PQ BACTER.BOLLAND BX844</v>
      </c>
      <c r="C84" s="4" t="str">
        <f>+'Costo PQ'!F68</f>
        <v>L</v>
      </c>
      <c r="D84" s="96">
        <f t="shared" si="3"/>
        <v>0</v>
      </c>
      <c r="E84" s="51">
        <f>+'Costo PQ'!M68</f>
        <v>3.89311492744545</v>
      </c>
      <c r="F84" s="51">
        <f t="shared" si="4"/>
        <v>0</v>
      </c>
      <c r="G84" s="4">
        <f>+'Costo PQ'!D68</f>
        <v>1000544350</v>
      </c>
      <c r="H84" s="4"/>
      <c r="K84" s="107">
        <f t="shared" si="5"/>
        <v>0</v>
      </c>
      <c r="M84" s="87" t="s">
        <v>948</v>
      </c>
      <c r="N84" s="87">
        <v>2005</v>
      </c>
      <c r="O84" s="87" t="s">
        <v>949</v>
      </c>
      <c r="P84" s="87" t="s">
        <v>950</v>
      </c>
    </row>
    <row r="85" spans="1:18" s="5" customFormat="1" hidden="1" x14ac:dyDescent="0.25">
      <c r="A85" s="4">
        <f>+'Costo PQ'!B69</f>
        <v>68</v>
      </c>
      <c r="B85" s="4" t="str">
        <f>+'Costo PQ'!C69</f>
        <v>PQ BACTER.BOLLAND BX968</v>
      </c>
      <c r="C85" s="4" t="str">
        <f>+'Costo PQ'!F69</f>
        <v>L</v>
      </c>
      <c r="D85" s="96">
        <f t="shared" si="3"/>
        <v>0</v>
      </c>
      <c r="E85" s="51">
        <f>+'Costo PQ'!M69</f>
        <v>4.5027129943764104</v>
      </c>
      <c r="F85" s="51">
        <f t="shared" si="4"/>
        <v>0</v>
      </c>
      <c r="G85" s="4">
        <f>+'Costo PQ'!D69</f>
        <v>1000544351</v>
      </c>
      <c r="H85" s="4"/>
      <c r="K85" s="107">
        <f t="shared" si="5"/>
        <v>0</v>
      </c>
      <c r="M85" s="87" t="s">
        <v>948</v>
      </c>
      <c r="N85" s="87">
        <v>2005</v>
      </c>
      <c r="O85" s="87" t="s">
        <v>949</v>
      </c>
      <c r="P85" s="87" t="s">
        <v>950</v>
      </c>
    </row>
    <row r="86" spans="1:18" s="5" customFormat="1" hidden="1" x14ac:dyDescent="0.25">
      <c r="A86" s="4">
        <f>+'Costo PQ'!B70</f>
        <v>69</v>
      </c>
      <c r="B86" s="4" t="str">
        <f>+'Costo PQ'!C70</f>
        <v>PQ ESPUMIG.SOL.BOLLAND ESB608</v>
      </c>
      <c r="C86" s="4" t="str">
        <f>+'Costo PQ'!F70</f>
        <v>L</v>
      </c>
      <c r="D86" s="96">
        <f t="shared" si="3"/>
        <v>0</v>
      </c>
      <c r="E86" s="51">
        <f>+'Costo PQ'!M70</f>
        <v>721.597857228002</v>
      </c>
      <c r="F86" s="97">
        <f t="shared" si="4"/>
        <v>0</v>
      </c>
      <c r="G86" s="4">
        <f>+'Costo PQ'!D70</f>
        <v>1000544352</v>
      </c>
      <c r="H86" s="4"/>
      <c r="I86" s="5" t="s">
        <v>964</v>
      </c>
      <c r="K86" s="107">
        <f t="shared" si="5"/>
        <v>0</v>
      </c>
      <c r="M86" s="87" t="s">
        <v>948</v>
      </c>
      <c r="N86" s="87">
        <v>2005</v>
      </c>
      <c r="O86" s="87" t="s">
        <v>949</v>
      </c>
      <c r="P86" s="87" t="s">
        <v>950</v>
      </c>
    </row>
    <row r="87" spans="1:18" s="5" customFormat="1" hidden="1" x14ac:dyDescent="0.25">
      <c r="A87" s="4">
        <f>+'Costo PQ'!B71</f>
        <v>70</v>
      </c>
      <c r="B87" s="4" t="str">
        <f>+'Costo PQ'!C71</f>
        <v>PQ INHIB.INCRUST.BOLLAND IC962</v>
      </c>
      <c r="C87" s="4" t="str">
        <f>+'Costo PQ'!F71</f>
        <v>L</v>
      </c>
      <c r="D87" s="96">
        <f t="shared" si="3"/>
        <v>0</v>
      </c>
      <c r="E87" s="51">
        <f>+'Costo PQ'!M71</f>
        <v>3.3804983711625902</v>
      </c>
      <c r="F87" s="51">
        <f t="shared" si="4"/>
        <v>0</v>
      </c>
      <c r="G87" s="4">
        <f>+'Costo PQ'!D71</f>
        <v>1000544353</v>
      </c>
      <c r="H87" s="4"/>
      <c r="K87" s="107">
        <f t="shared" si="5"/>
        <v>0</v>
      </c>
      <c r="M87" s="87" t="s">
        <v>948</v>
      </c>
      <c r="N87" s="87">
        <v>2005</v>
      </c>
      <c r="O87" s="87" t="s">
        <v>949</v>
      </c>
      <c r="P87" s="87" t="s">
        <v>950</v>
      </c>
    </row>
    <row r="88" spans="1:18" s="5" customFormat="1" hidden="1" x14ac:dyDescent="0.25">
      <c r="A88" s="4">
        <f>+'Costo PQ'!B72</f>
        <v>71</v>
      </c>
      <c r="B88" s="4" t="str">
        <f>+'Costo PQ'!C72</f>
        <v>PQ INHIB.PARAF.BOLLAND IPB68</v>
      </c>
      <c r="C88" s="4" t="str">
        <f>+'Costo PQ'!F72</f>
        <v>UNI</v>
      </c>
      <c r="D88" s="96">
        <f t="shared" si="3"/>
        <v>0</v>
      </c>
      <c r="E88" s="51">
        <f>+'Costo PQ'!M72</f>
        <v>4.2671864685167202</v>
      </c>
      <c r="F88" s="51">
        <f t="shared" si="4"/>
        <v>0</v>
      </c>
      <c r="G88" s="4">
        <f>+'Costo PQ'!D72</f>
        <v>1000544355</v>
      </c>
      <c r="H88" s="4"/>
      <c r="K88" s="107">
        <f t="shared" si="5"/>
        <v>0</v>
      </c>
      <c r="M88" s="87" t="s">
        <v>948</v>
      </c>
      <c r="N88" s="87">
        <v>2005</v>
      </c>
      <c r="O88" s="87" t="s">
        <v>949</v>
      </c>
      <c r="P88" s="87" t="s">
        <v>950</v>
      </c>
    </row>
    <row r="89" spans="1:18" s="5" customFormat="1" ht="15" hidden="1" customHeight="1" x14ac:dyDescent="0.25">
      <c r="A89" s="4">
        <f>+'Costo PQ'!B73</f>
        <v>72</v>
      </c>
      <c r="B89" s="4" t="str">
        <f>+'Costo PQ'!C73</f>
        <v>PQ INHIB.PARAF.BOLLAND IPB658</v>
      </c>
      <c r="C89" s="4" t="str">
        <f>+'Costo PQ'!F73</f>
        <v>L</v>
      </c>
      <c r="D89" s="96">
        <f t="shared" si="3"/>
        <v>0</v>
      </c>
      <c r="E89" s="51">
        <f>+'Costo PQ'!M73</f>
        <v>7.2043407910022497</v>
      </c>
      <c r="F89" s="97">
        <f t="shared" si="4"/>
        <v>0</v>
      </c>
      <c r="G89" s="4">
        <f>+'Costo PQ'!D73</f>
        <v>1000544363</v>
      </c>
      <c r="H89" s="4"/>
      <c r="I89" s="5" t="s">
        <v>7</v>
      </c>
      <c r="J89" s="98" t="s">
        <v>959</v>
      </c>
      <c r="K89" s="100">
        <f>D89</f>
        <v>0</v>
      </c>
      <c r="M89" s="87" t="s">
        <v>948</v>
      </c>
      <c r="N89" s="87">
        <v>2005</v>
      </c>
      <c r="O89" s="87" t="s">
        <v>949</v>
      </c>
      <c r="P89" s="87" t="s">
        <v>950</v>
      </c>
      <c r="Q89" s="87"/>
      <c r="R89" s="5">
        <f>VLOOKUP(I89,[1]SP!I89:L195,3,FALSE)+VLOOKUP(I89,[1]PUB!I89:L195,3,FALSE)+VLOOKUP(I89,[1]SCB!I89:L194,3,FALSE)+VLOOKUP(I89,[1]CHO!I89:L193,3,FALSE)+VLOOKUP(I89,[1]VAM!I89:L195,3,FALSE)</f>
        <v>2765.54</v>
      </c>
    </row>
    <row r="90" spans="1:18" s="5" customFormat="1" ht="15" hidden="1" customHeight="1" x14ac:dyDescent="0.25">
      <c r="A90" s="4">
        <f>+'Costo PQ'!B74</f>
        <v>73</v>
      </c>
      <c r="B90" s="4" t="str">
        <f>+'Costo PQ'!C74</f>
        <v>PQ RED.FRIC.BOLLAND RFB208</v>
      </c>
      <c r="C90" s="4" t="str">
        <f>+'Costo PQ'!F74</f>
        <v>L</v>
      </c>
      <c r="D90" s="96">
        <f t="shared" si="3"/>
        <v>0</v>
      </c>
      <c r="E90" s="51">
        <f>+'Costo PQ'!M74</f>
        <v>3.4497708787683901</v>
      </c>
      <c r="F90" s="97">
        <f t="shared" si="4"/>
        <v>0</v>
      </c>
      <c r="G90" s="4">
        <f>+'Costo PQ'!D74</f>
        <v>1000544364</v>
      </c>
      <c r="H90" s="4"/>
      <c r="K90" s="107">
        <f t="shared" si="5"/>
        <v>0</v>
      </c>
      <c r="M90" s="87" t="s">
        <v>948</v>
      </c>
      <c r="N90" s="87">
        <v>2005</v>
      </c>
      <c r="O90" s="87" t="s">
        <v>949</v>
      </c>
      <c r="P90" s="87" t="s">
        <v>950</v>
      </c>
      <c r="Q90" s="87"/>
    </row>
    <row r="91" spans="1:18" s="5" customFormat="1" ht="20.100000000000001" hidden="1" customHeight="1" x14ac:dyDescent="0.25">
      <c r="A91" s="4">
        <f>+'Costo PQ'!B75</f>
        <v>74</v>
      </c>
      <c r="B91" s="4" t="str">
        <f>+'Costo PQ'!C75</f>
        <v>PQ RED.FRIC.BOLLAND RFB1268</v>
      </c>
      <c r="C91" s="4" t="str">
        <f>+'Costo PQ'!F75</f>
        <v>L</v>
      </c>
      <c r="D91" s="96">
        <f t="shared" si="3"/>
        <v>0</v>
      </c>
      <c r="E91" s="51">
        <f>+'Costo PQ'!M75</f>
        <v>6.6917242347194001</v>
      </c>
      <c r="F91" s="97">
        <f t="shared" si="4"/>
        <v>0</v>
      </c>
      <c r="G91" s="4">
        <f>+'Costo PQ'!D75</f>
        <v>1000544366</v>
      </c>
      <c r="H91" s="109">
        <v>222052</v>
      </c>
      <c r="K91" s="110">
        <f t="shared" si="5"/>
        <v>0</v>
      </c>
      <c r="M91" s="87" t="s">
        <v>948</v>
      </c>
      <c r="N91" s="87">
        <v>2005</v>
      </c>
      <c r="O91" s="87" t="s">
        <v>949</v>
      </c>
      <c r="P91" s="87" t="s">
        <v>950</v>
      </c>
      <c r="Q91" s="87" t="s">
        <v>965</v>
      </c>
    </row>
    <row r="92" spans="1:18" s="5" customFormat="1" ht="15" hidden="1" customHeight="1" x14ac:dyDescent="0.25">
      <c r="A92" s="4">
        <f>+'Costo PQ'!B76</f>
        <v>75</v>
      </c>
      <c r="B92" s="4" t="str">
        <f>+'Costo PQ'!C76</f>
        <v>PQ RED.FRIC.BOLLAND RFB708</v>
      </c>
      <c r="C92" s="4" t="str">
        <f>+'Costo PQ'!F76</f>
        <v>L</v>
      </c>
      <c r="D92" s="96">
        <f t="shared" si="3"/>
        <v>0</v>
      </c>
      <c r="E92" s="51">
        <f>+'Costo PQ'!M76</f>
        <v>4.2394774654744003</v>
      </c>
      <c r="F92" s="97">
        <f t="shared" si="4"/>
        <v>0</v>
      </c>
      <c r="G92" s="4">
        <f>+'Costo PQ'!D76</f>
        <v>1000544368</v>
      </c>
      <c r="H92" s="4"/>
      <c r="K92" s="107">
        <f t="shared" si="5"/>
        <v>0</v>
      </c>
      <c r="M92" s="87" t="s">
        <v>948</v>
      </c>
      <c r="N92" s="87">
        <v>2005</v>
      </c>
      <c r="O92" s="87" t="s">
        <v>949</v>
      </c>
      <c r="P92" s="87" t="s">
        <v>950</v>
      </c>
      <c r="Q92" s="87"/>
    </row>
    <row r="93" spans="1:18" s="5" customFormat="1" ht="15" hidden="1" customHeight="1" x14ac:dyDescent="0.25">
      <c r="A93" s="4">
        <f>+'Costo PQ'!B77</f>
        <v>76</v>
      </c>
      <c r="B93" s="4" t="str">
        <f>+'Costo PQ'!C77</f>
        <v>PQ RED.FRIC.BOLLAND RFB801</v>
      </c>
      <c r="C93" s="4" t="str">
        <f>+'Costo PQ'!F77</f>
        <v>L</v>
      </c>
      <c r="D93" s="96">
        <f t="shared" si="3"/>
        <v>0</v>
      </c>
      <c r="E93" s="51">
        <f>+'Costo PQ'!M77</f>
        <v>4.2948954715590304</v>
      </c>
      <c r="F93" s="97">
        <f t="shared" si="4"/>
        <v>0</v>
      </c>
      <c r="G93" s="4">
        <f>+'Costo PQ'!D77</f>
        <v>1000544370</v>
      </c>
      <c r="H93" s="4"/>
      <c r="K93" s="107">
        <f t="shared" si="5"/>
        <v>0</v>
      </c>
      <c r="M93" s="87" t="s">
        <v>948</v>
      </c>
      <c r="N93" s="87">
        <v>2005</v>
      </c>
      <c r="O93" s="87" t="s">
        <v>949</v>
      </c>
      <c r="P93" s="87" t="s">
        <v>950</v>
      </c>
      <c r="Q93" s="87"/>
    </row>
    <row r="94" spans="1:18" s="5" customFormat="1" ht="15" hidden="1" customHeight="1" x14ac:dyDescent="0.25">
      <c r="A94" s="4">
        <f>+'Costo PQ'!B78</f>
        <v>77</v>
      </c>
      <c r="B94" s="4" t="str">
        <f>+'Costo PQ'!C78</f>
        <v>PQ RED.FRIC.BOLLAND RFB702</v>
      </c>
      <c r="C94" s="4" t="str">
        <f>+'Costo PQ'!F78</f>
        <v>L</v>
      </c>
      <c r="D94" s="96">
        <f t="shared" si="3"/>
        <v>0</v>
      </c>
      <c r="E94" s="51">
        <f>+'Costo PQ'!M78</f>
        <v>4.4195859852494603</v>
      </c>
      <c r="F94" s="97">
        <f t="shared" si="4"/>
        <v>0</v>
      </c>
      <c r="G94" s="4">
        <f>+'Costo PQ'!D78</f>
        <v>1000544371</v>
      </c>
      <c r="H94" s="4"/>
      <c r="K94" s="107">
        <f t="shared" si="5"/>
        <v>0</v>
      </c>
      <c r="M94" s="87" t="s">
        <v>948</v>
      </c>
      <c r="N94" s="87">
        <v>2005</v>
      </c>
      <c r="O94" s="87" t="s">
        <v>949</v>
      </c>
      <c r="P94" s="87" t="s">
        <v>950</v>
      </c>
      <c r="Q94" s="87"/>
    </row>
    <row r="95" spans="1:18" s="5" customFormat="1" ht="15" hidden="1" customHeight="1" x14ac:dyDescent="0.25">
      <c r="A95" s="4">
        <f>+'Costo PQ'!B79</f>
        <v>78</v>
      </c>
      <c r="B95" s="4" t="str">
        <f>+'Costo PQ'!C79</f>
        <v>PQ RUPT.EMULS.BOLLAND RT150</v>
      </c>
      <c r="C95" s="4" t="str">
        <f>+'Costo PQ'!F79</f>
        <v>L</v>
      </c>
      <c r="D95" s="96">
        <f t="shared" si="3"/>
        <v>0</v>
      </c>
      <c r="E95" s="51">
        <f>+'Costo PQ'!M79</f>
        <v>6.37307069973276</v>
      </c>
      <c r="F95" s="97">
        <f t="shared" si="4"/>
        <v>0</v>
      </c>
      <c r="G95" s="4">
        <f>+'Costo PQ'!D79</f>
        <v>1000544372</v>
      </c>
      <c r="H95" s="4"/>
      <c r="K95" s="107">
        <f t="shared" si="5"/>
        <v>0</v>
      </c>
      <c r="M95" s="87" t="s">
        <v>948</v>
      </c>
      <c r="N95" s="87">
        <v>2005</v>
      </c>
      <c r="O95" s="87" t="s">
        <v>949</v>
      </c>
      <c r="P95" s="87" t="s">
        <v>950</v>
      </c>
      <c r="Q95" s="87"/>
    </row>
    <row r="96" spans="1:18" s="5" customFormat="1" ht="15" hidden="1" customHeight="1" x14ac:dyDescent="0.25">
      <c r="A96" s="4">
        <f>+'Costo PQ'!B80</f>
        <v>79</v>
      </c>
      <c r="B96" s="4" t="str">
        <f>+'Costo PQ'!C80</f>
        <v>PQ INHIB.CORR.BOLLAND KPF15</v>
      </c>
      <c r="C96" s="4" t="str">
        <f>+'Costo PQ'!F80</f>
        <v>L</v>
      </c>
      <c r="D96" s="96">
        <f t="shared" si="3"/>
        <v>0</v>
      </c>
      <c r="E96" s="51">
        <f>+'Costo PQ'!M80</f>
        <v>3.5328978878953299</v>
      </c>
      <c r="F96" s="97">
        <f t="shared" si="4"/>
        <v>0</v>
      </c>
      <c r="G96" s="4">
        <f>+'Costo PQ'!D80</f>
        <v>1000544375</v>
      </c>
      <c r="H96" s="4"/>
      <c r="I96" s="5" t="s">
        <v>966</v>
      </c>
      <c r="J96" s="5" t="s">
        <v>966</v>
      </c>
      <c r="K96" s="104">
        <f>D96/200</f>
        <v>0</v>
      </c>
      <c r="M96" s="87" t="s">
        <v>948</v>
      </c>
      <c r="N96" s="87">
        <v>2005</v>
      </c>
      <c r="O96" s="87" t="s">
        <v>949</v>
      </c>
      <c r="P96" s="87" t="s">
        <v>950</v>
      </c>
      <c r="Q96" s="87"/>
      <c r="R96" s="5">
        <f>VLOOKUP(I96,[1]SP!I96:L199,3,FALSE)+VLOOKUP(I96,[1]PUB!I96:L200,3,FALSE)+VLOOKUP(I96,[1]SCB!I96:L198,3,FALSE)+VLOOKUP(I96,[1]CHO!I96:L198,3,FALSE)+VLOOKUP(I96,[1]VAM!I96:L201,3,FALSE)</f>
        <v>0</v>
      </c>
    </row>
    <row r="97" spans="1:17" s="5" customFormat="1" ht="15" hidden="1" customHeight="1" x14ac:dyDescent="0.25">
      <c r="A97" s="4">
        <f>+'Costo PQ'!B81</f>
        <v>80</v>
      </c>
      <c r="B97" s="4" t="str">
        <f>+'Costo PQ'!C81</f>
        <v>PQ RUPT.EMULS.BOLLAND RT155</v>
      </c>
      <c r="C97" s="4" t="str">
        <f>+'Costo PQ'!F81</f>
        <v>L</v>
      </c>
      <c r="D97" s="96">
        <f t="shared" si="3"/>
        <v>0</v>
      </c>
      <c r="E97" s="51">
        <f>+'Costo PQ'!M81</f>
        <v>7.46757631990425</v>
      </c>
      <c r="F97" s="97">
        <f t="shared" si="4"/>
        <v>0</v>
      </c>
      <c r="G97" s="4">
        <f>+'Costo PQ'!D81</f>
        <v>1000544377</v>
      </c>
      <c r="H97" s="4"/>
      <c r="K97" s="107">
        <f t="shared" si="5"/>
        <v>0</v>
      </c>
      <c r="M97" s="87" t="s">
        <v>948</v>
      </c>
      <c r="N97" s="87">
        <v>2005</v>
      </c>
      <c r="O97" s="87" t="s">
        <v>949</v>
      </c>
      <c r="P97" s="87" t="s">
        <v>950</v>
      </c>
      <c r="Q97" s="87"/>
    </row>
    <row r="98" spans="1:17" s="5" customFormat="1" ht="15" hidden="1" customHeight="1" x14ac:dyDescent="0.25">
      <c r="A98" s="4">
        <f>+'Costo PQ'!B82</f>
        <v>81</v>
      </c>
      <c r="B98" s="4" t="str">
        <f>+'Costo PQ'!C82</f>
        <v>PQ RED.FRIC.BOLLAND RFB679</v>
      </c>
      <c r="C98" s="4" t="str">
        <f>+'Costo PQ'!F82</f>
        <v>L</v>
      </c>
      <c r="D98" s="96">
        <f t="shared" si="3"/>
        <v>0</v>
      </c>
      <c r="E98" s="51">
        <f>+'Costo PQ'!M82</f>
        <v>4.3087499730801904</v>
      </c>
      <c r="F98" s="97">
        <f t="shared" si="4"/>
        <v>0</v>
      </c>
      <c r="G98" s="4">
        <f>+'Costo PQ'!D82</f>
        <v>1000544378</v>
      </c>
      <c r="H98" s="4"/>
      <c r="K98" s="107">
        <f t="shared" si="5"/>
        <v>0</v>
      </c>
      <c r="M98" s="87" t="s">
        <v>948</v>
      </c>
      <c r="N98" s="87">
        <v>2005</v>
      </c>
      <c r="O98" s="87" t="s">
        <v>949</v>
      </c>
      <c r="P98" s="87" t="s">
        <v>950</v>
      </c>
      <c r="Q98" s="87"/>
    </row>
    <row r="99" spans="1:17" s="5" customFormat="1" ht="15" hidden="1" customHeight="1" x14ac:dyDescent="0.25">
      <c r="A99" s="4">
        <f>+'Costo PQ'!B83</f>
        <v>82</v>
      </c>
      <c r="B99" s="4" t="str">
        <f>+'Costo PQ'!C83</f>
        <v>PQ RED.FRIC.BOLLAND RFB659</v>
      </c>
      <c r="C99" s="4" t="str">
        <f>+'Costo PQ'!F83</f>
        <v>L</v>
      </c>
      <c r="D99" s="96">
        <f t="shared" si="3"/>
        <v>0</v>
      </c>
      <c r="E99" s="51">
        <f>+'Costo PQ'!M83</f>
        <v>4.3503134776436703</v>
      </c>
      <c r="F99" s="97">
        <f t="shared" si="4"/>
        <v>0</v>
      </c>
      <c r="G99" s="4">
        <f>+'Costo PQ'!D83</f>
        <v>1000544380</v>
      </c>
      <c r="H99" s="4"/>
      <c r="K99" s="107">
        <f t="shared" si="5"/>
        <v>0</v>
      </c>
      <c r="M99" s="87" t="s">
        <v>948</v>
      </c>
      <c r="N99" s="87">
        <v>2005</v>
      </c>
      <c r="O99" s="87" t="s">
        <v>949</v>
      </c>
      <c r="P99" s="87" t="s">
        <v>950</v>
      </c>
      <c r="Q99" s="87"/>
    </row>
    <row r="100" spans="1:17" s="5" customFormat="1" ht="15" hidden="1" customHeight="1" x14ac:dyDescent="0.25">
      <c r="A100" s="4">
        <f>+'Costo PQ'!B84</f>
        <v>83</v>
      </c>
      <c r="B100" s="4" t="str">
        <f>+'Costo PQ'!C84</f>
        <v>PQ RUPT.EMULS.BOLLAND RT638</v>
      </c>
      <c r="C100" s="4" t="str">
        <f>+'Costo PQ'!F84</f>
        <v>L</v>
      </c>
      <c r="D100" s="96">
        <f t="shared" si="3"/>
        <v>0</v>
      </c>
      <c r="E100" s="51">
        <f>+'Costo PQ'!M84</f>
        <v>7.46757631990425</v>
      </c>
      <c r="F100" s="97">
        <f t="shared" si="4"/>
        <v>0</v>
      </c>
      <c r="G100" s="4">
        <f>+'Costo PQ'!D84</f>
        <v>1000544400</v>
      </c>
      <c r="H100" s="4"/>
      <c r="K100" s="107">
        <f t="shared" si="5"/>
        <v>0</v>
      </c>
      <c r="M100" s="87" t="s">
        <v>948</v>
      </c>
      <c r="N100" s="87">
        <v>2005</v>
      </c>
      <c r="O100" s="87" t="s">
        <v>949</v>
      </c>
      <c r="P100" s="87" t="s">
        <v>950</v>
      </c>
      <c r="Q100" s="87"/>
    </row>
    <row r="101" spans="1:17" s="5" customFormat="1" ht="15" hidden="1" customHeight="1" x14ac:dyDescent="0.25">
      <c r="A101" s="4">
        <f>+'Costo PQ'!B85</f>
        <v>84</v>
      </c>
      <c r="B101" s="4" t="str">
        <f>+'Costo PQ'!C85</f>
        <v>PQ SECUESTR.O2.BOLLAND SO4353</v>
      </c>
      <c r="C101" s="4" t="str">
        <f>+'Costo PQ'!F85</f>
        <v>L</v>
      </c>
      <c r="D101" s="96">
        <f t="shared" si="3"/>
        <v>0</v>
      </c>
      <c r="E101" s="51">
        <f>+'Costo PQ'!M85</f>
        <v>2.3137017540334099</v>
      </c>
      <c r="F101" s="97">
        <f t="shared" si="4"/>
        <v>0</v>
      </c>
      <c r="G101" s="4">
        <f>+'Costo PQ'!D85</f>
        <v>1000544401</v>
      </c>
      <c r="H101" s="4"/>
      <c r="K101" s="107">
        <f t="shared" si="5"/>
        <v>0</v>
      </c>
      <c r="M101" s="87" t="s">
        <v>948</v>
      </c>
      <c r="N101" s="87">
        <v>2005</v>
      </c>
      <c r="O101" s="87" t="s">
        <v>949</v>
      </c>
      <c r="P101" s="87" t="s">
        <v>950</v>
      </c>
      <c r="Q101" s="87"/>
    </row>
    <row r="102" spans="1:17" s="5" customFormat="1" ht="15" hidden="1" customHeight="1" x14ac:dyDescent="0.25">
      <c r="A102" s="4">
        <f>+'Costo PQ'!B86</f>
        <v>85</v>
      </c>
      <c r="B102" s="4" t="str">
        <f>+'Costo PQ'!C86</f>
        <v>PQ FLOCUL.COAG.BOLLAND FBS2844</v>
      </c>
      <c r="C102" s="4" t="str">
        <f>+'Costo PQ'!F86</f>
        <v>L</v>
      </c>
      <c r="D102" s="96">
        <f t="shared" si="3"/>
        <v>0</v>
      </c>
      <c r="E102" s="51">
        <f>+'Costo PQ'!M86</f>
        <v>3.26966235899333</v>
      </c>
      <c r="F102" s="97">
        <f t="shared" si="4"/>
        <v>0</v>
      </c>
      <c r="G102" s="4">
        <f>+'Costo PQ'!D86</f>
        <v>1000544403</v>
      </c>
      <c r="H102" s="4"/>
      <c r="K102" s="107">
        <f t="shared" si="5"/>
        <v>0</v>
      </c>
      <c r="M102" s="87" t="s">
        <v>948</v>
      </c>
      <c r="N102" s="87">
        <v>2005</v>
      </c>
      <c r="O102" s="87" t="s">
        <v>949</v>
      </c>
      <c r="P102" s="87" t="s">
        <v>950</v>
      </c>
      <c r="Q102" s="87"/>
    </row>
    <row r="103" spans="1:17" s="5" customFormat="1" ht="15" hidden="1" customHeight="1" x14ac:dyDescent="0.25">
      <c r="A103" s="4">
        <f>+'Costo PQ'!B87</f>
        <v>86</v>
      </c>
      <c r="B103" s="4" t="str">
        <f>+'Costo PQ'!C87</f>
        <v>PQ DESEMULS.BOLLAND DBC4896</v>
      </c>
      <c r="C103" s="4" t="str">
        <f>+'Costo PQ'!F87</f>
        <v>L</v>
      </c>
      <c r="D103" s="96">
        <f t="shared" si="3"/>
        <v>0</v>
      </c>
      <c r="E103" s="51">
        <f>+'Costo PQ'!M87</f>
        <v>7.4952853229465699</v>
      </c>
      <c r="F103" s="97">
        <f t="shared" si="4"/>
        <v>0</v>
      </c>
      <c r="G103" s="4">
        <f>+'Costo PQ'!D87</f>
        <v>1000544404</v>
      </c>
      <c r="H103" s="4"/>
      <c r="K103" s="107">
        <f t="shared" si="5"/>
        <v>0</v>
      </c>
      <c r="M103" s="87" t="s">
        <v>948</v>
      </c>
      <c r="N103" s="87">
        <v>2005</v>
      </c>
      <c r="O103" s="87" t="s">
        <v>949</v>
      </c>
      <c r="P103" s="87" t="s">
        <v>950</v>
      </c>
      <c r="Q103" s="87"/>
    </row>
    <row r="104" spans="1:17" s="5" customFormat="1" ht="15" hidden="1" customHeight="1" x14ac:dyDescent="0.25">
      <c r="A104" s="4">
        <f>+'Costo PQ'!B88</f>
        <v>87</v>
      </c>
      <c r="B104" s="4" t="str">
        <f>+'Costo PQ'!C88</f>
        <v>PQ DESEMULS.BOLLAND DBC4928</v>
      </c>
      <c r="C104" s="4" t="str">
        <f>+'Costo PQ'!F88</f>
        <v>L</v>
      </c>
      <c r="D104" s="96">
        <f t="shared" si="3"/>
        <v>0</v>
      </c>
      <c r="E104" s="51">
        <f>+'Costo PQ'!M88</f>
        <v>6.6224517271136101</v>
      </c>
      <c r="F104" s="97">
        <f t="shared" si="4"/>
        <v>0</v>
      </c>
      <c r="G104" s="4">
        <f>+'Costo PQ'!D88</f>
        <v>1000544415</v>
      </c>
      <c r="H104" s="4"/>
      <c r="K104" s="107">
        <f t="shared" si="5"/>
        <v>0</v>
      </c>
      <c r="M104" s="87" t="s">
        <v>948</v>
      </c>
      <c r="N104" s="87">
        <v>2005</v>
      </c>
      <c r="O104" s="87" t="s">
        <v>949</v>
      </c>
      <c r="P104" s="87" t="s">
        <v>950</v>
      </c>
      <c r="Q104" s="87"/>
    </row>
    <row r="105" spans="1:17" s="5" customFormat="1" ht="15" hidden="1" customHeight="1" x14ac:dyDescent="0.25">
      <c r="A105" s="4">
        <f>+'Costo PQ'!B89</f>
        <v>88</v>
      </c>
      <c r="B105" s="4" t="str">
        <f>+'Costo PQ'!C89</f>
        <v>PQ INHIB.CORR.BOLLAND CYB816</v>
      </c>
      <c r="C105" s="4" t="str">
        <f>+'Costo PQ'!F89</f>
        <v>L</v>
      </c>
      <c r="D105" s="96">
        <f t="shared" si="3"/>
        <v>0</v>
      </c>
      <c r="E105" s="51">
        <f>+'Costo PQ'!M89</f>
        <v>3.2142443529086999</v>
      </c>
      <c r="F105" s="97">
        <f t="shared" si="4"/>
        <v>0</v>
      </c>
      <c r="G105" s="4">
        <f>+'Costo PQ'!D89</f>
        <v>1000544417</v>
      </c>
      <c r="H105" s="4"/>
      <c r="K105" s="107">
        <f t="shared" si="5"/>
        <v>0</v>
      </c>
      <c r="M105" s="87" t="s">
        <v>948</v>
      </c>
      <c r="N105" s="87">
        <v>2005</v>
      </c>
      <c r="O105" s="87" t="s">
        <v>949</v>
      </c>
      <c r="P105" s="87" t="s">
        <v>950</v>
      </c>
      <c r="Q105" s="87"/>
    </row>
    <row r="106" spans="1:17" s="5" customFormat="1" ht="15" hidden="1" customHeight="1" x14ac:dyDescent="0.25">
      <c r="A106" s="4">
        <f>+'Costo PQ'!B90</f>
        <v>89</v>
      </c>
      <c r="B106" s="4" t="str">
        <f>+'Costo PQ'!C90</f>
        <v>PQ RED.FRIC.BOLLAND RFB1408</v>
      </c>
      <c r="C106" s="4" t="str">
        <f>+'Costo PQ'!F90</f>
        <v>L</v>
      </c>
      <c r="D106" s="96">
        <f t="shared" si="3"/>
        <v>0</v>
      </c>
      <c r="E106" s="51">
        <f>+'Costo PQ'!M90</f>
        <v>6.5947427240712901</v>
      </c>
      <c r="F106" s="97">
        <f t="shared" si="4"/>
        <v>0</v>
      </c>
      <c r="G106" s="4">
        <f>+'Costo PQ'!D90</f>
        <v>1000544419</v>
      </c>
      <c r="H106" s="4"/>
      <c r="K106" s="107">
        <f t="shared" si="5"/>
        <v>0</v>
      </c>
      <c r="M106" s="87" t="s">
        <v>948</v>
      </c>
      <c r="N106" s="87">
        <v>2005</v>
      </c>
      <c r="O106" s="87" t="s">
        <v>949</v>
      </c>
      <c r="P106" s="87" t="s">
        <v>950</v>
      </c>
      <c r="Q106" s="87"/>
    </row>
    <row r="107" spans="1:17" s="5" customFormat="1" ht="15" hidden="1" customHeight="1" x14ac:dyDescent="0.25">
      <c r="A107" s="4">
        <f>+'Costo PQ'!B91</f>
        <v>90</v>
      </c>
      <c r="B107" s="4" t="str">
        <f>+'Costo PQ'!C91</f>
        <v>PQ INHIB.CORR.BOLLAND CY59W</v>
      </c>
      <c r="C107" s="4" t="str">
        <f>+'Costo PQ'!F91</f>
        <v>L</v>
      </c>
      <c r="D107" s="96">
        <f t="shared" si="3"/>
        <v>0</v>
      </c>
      <c r="E107" s="51">
        <f>+'Costo PQ'!M91</f>
        <v>4.7520940217572498</v>
      </c>
      <c r="F107" s="97">
        <f t="shared" si="4"/>
        <v>0</v>
      </c>
      <c r="G107" s="4">
        <f>+'Costo PQ'!D91</f>
        <v>1000544420</v>
      </c>
      <c r="H107" s="4"/>
      <c r="K107" s="107">
        <f t="shared" si="5"/>
        <v>0</v>
      </c>
      <c r="M107" s="87" t="s">
        <v>948</v>
      </c>
      <c r="N107" s="87">
        <v>2005</v>
      </c>
      <c r="O107" s="87" t="s">
        <v>949</v>
      </c>
      <c r="P107" s="87" t="s">
        <v>950</v>
      </c>
      <c r="Q107" s="87"/>
    </row>
    <row r="108" spans="1:17" s="5" customFormat="1" ht="15" hidden="1" customHeight="1" x14ac:dyDescent="0.25">
      <c r="A108" s="4">
        <f>+'Costo PQ'!B92</f>
        <v>91</v>
      </c>
      <c r="B108" s="4" t="str">
        <f>+'Costo PQ'!C92</f>
        <v>PQ DESINCRUST.BOLLAND NOVOC® DS3508</v>
      </c>
      <c r="C108" s="4" t="str">
        <f>+'Costo PQ'!F92</f>
        <v>L</v>
      </c>
      <c r="D108" s="96">
        <f t="shared" si="3"/>
        <v>0</v>
      </c>
      <c r="E108" s="51">
        <f>+'Costo PQ'!M92</f>
        <v>2.7709003042316298</v>
      </c>
      <c r="F108" s="97">
        <f t="shared" si="4"/>
        <v>0</v>
      </c>
      <c r="G108" s="4">
        <f>+'Costo PQ'!D92</f>
        <v>1000544421</v>
      </c>
      <c r="H108" s="4"/>
      <c r="K108" s="107">
        <f t="shared" si="5"/>
        <v>0</v>
      </c>
      <c r="M108" s="87" t="s">
        <v>948</v>
      </c>
      <c r="N108" s="87">
        <v>2005</v>
      </c>
      <c r="O108" s="87" t="s">
        <v>949</v>
      </c>
      <c r="P108" s="87" t="s">
        <v>950</v>
      </c>
      <c r="Q108" s="87"/>
    </row>
    <row r="109" spans="1:17" s="5" customFormat="1" ht="15" hidden="1" customHeight="1" x14ac:dyDescent="0.25">
      <c r="A109" s="4">
        <f>+'Costo PQ'!B93</f>
        <v>92</v>
      </c>
      <c r="B109" s="4" t="str">
        <f>+'Costo PQ'!C93</f>
        <v>PQ INHIB.CORR.BOLLAND CYB598</v>
      </c>
      <c r="C109" s="4" t="str">
        <f>+'Costo PQ'!F93</f>
        <v>L</v>
      </c>
      <c r="D109" s="96">
        <f t="shared" si="3"/>
        <v>0</v>
      </c>
      <c r="E109" s="51">
        <f>+'Costo PQ'!M93</f>
        <v>3.69915190614923</v>
      </c>
      <c r="F109" s="97">
        <f t="shared" si="4"/>
        <v>0</v>
      </c>
      <c r="G109" s="4">
        <f>+'Costo PQ'!D93</f>
        <v>1000544422</v>
      </c>
      <c r="H109" s="4"/>
      <c r="K109" s="107">
        <f t="shared" si="5"/>
        <v>0</v>
      </c>
      <c r="M109" s="87" t="s">
        <v>948</v>
      </c>
      <c r="N109" s="87">
        <v>2005</v>
      </c>
      <c r="O109" s="87" t="s">
        <v>949</v>
      </c>
      <c r="P109" s="87" t="s">
        <v>950</v>
      </c>
      <c r="Q109" s="87"/>
    </row>
    <row r="110" spans="1:17" s="5" customFormat="1" ht="15" hidden="1" customHeight="1" x14ac:dyDescent="0.25">
      <c r="A110" s="4">
        <f>+'Costo PQ'!B94</f>
        <v>93</v>
      </c>
      <c r="B110" s="4" t="str">
        <f>+'Costo PQ'!C94</f>
        <v>PQ INHIB.ASFALT.BOLLAND IPB79</v>
      </c>
      <c r="C110" s="4" t="str">
        <f>+'Costo PQ'!F94</f>
        <v>L</v>
      </c>
      <c r="D110" s="96">
        <f t="shared" si="3"/>
        <v>0</v>
      </c>
      <c r="E110" s="51">
        <f>+'Costo PQ'!M94</f>
        <v>4.5719855019822004</v>
      </c>
      <c r="F110" s="97">
        <f t="shared" si="4"/>
        <v>0</v>
      </c>
      <c r="G110" s="4">
        <f>+'Costo PQ'!D94</f>
        <v>1000544434</v>
      </c>
      <c r="H110" s="4"/>
      <c r="K110" s="107">
        <f t="shared" si="5"/>
        <v>0</v>
      </c>
      <c r="M110" s="87" t="s">
        <v>948</v>
      </c>
      <c r="N110" s="87">
        <v>2005</v>
      </c>
      <c r="O110" s="87" t="s">
        <v>949</v>
      </c>
      <c r="P110" s="87" t="s">
        <v>950</v>
      </c>
      <c r="Q110" s="87"/>
    </row>
    <row r="111" spans="1:17" s="5" customFormat="1" ht="15" hidden="1" customHeight="1" x14ac:dyDescent="0.25">
      <c r="A111" s="4">
        <f>+'Costo PQ'!B95</f>
        <v>94</v>
      </c>
      <c r="B111" s="4" t="str">
        <f>+'Costo PQ'!C95</f>
        <v>PQ SOLV.BOLLAND SB21</v>
      </c>
      <c r="C111" s="4" t="str">
        <f>+'Costo PQ'!F95</f>
        <v>L</v>
      </c>
      <c r="D111" s="96">
        <f t="shared" si="3"/>
        <v>0</v>
      </c>
      <c r="E111" s="51">
        <f>+'Costo PQ'!M95</f>
        <v>1.37159565059466</v>
      </c>
      <c r="F111" s="97">
        <f t="shared" si="4"/>
        <v>0</v>
      </c>
      <c r="G111" s="4">
        <f>+'Costo PQ'!D95</f>
        <v>1000544435</v>
      </c>
      <c r="H111" s="4"/>
      <c r="K111" s="107">
        <f t="shared" si="5"/>
        <v>0</v>
      </c>
      <c r="M111" s="87" t="s">
        <v>948</v>
      </c>
      <c r="N111" s="87">
        <v>2005</v>
      </c>
      <c r="O111" s="87" t="s">
        <v>949</v>
      </c>
      <c r="P111" s="87" t="s">
        <v>950</v>
      </c>
      <c r="Q111" s="87"/>
    </row>
    <row r="112" spans="1:17" s="5" customFormat="1" ht="15" hidden="1" customHeight="1" x14ac:dyDescent="0.25">
      <c r="A112" s="4">
        <f>+'Costo PQ'!B96</f>
        <v>95</v>
      </c>
      <c r="B112" s="4" t="str">
        <f>+'Costo PQ'!C96</f>
        <v>PQ INHIB.ASFALT._ BOLLAND IPB6264</v>
      </c>
      <c r="C112" s="4" t="str">
        <f>+'Costo PQ'!F96</f>
        <v>L</v>
      </c>
      <c r="D112" s="96">
        <f t="shared" si="3"/>
        <v>0</v>
      </c>
      <c r="E112" s="51">
        <f>+'Costo PQ'!M96</f>
        <v>5.6526366206325296</v>
      </c>
      <c r="F112" s="97">
        <f t="shared" si="4"/>
        <v>0</v>
      </c>
      <c r="G112" s="4">
        <f>+'Costo PQ'!D96</f>
        <v>1000544436</v>
      </c>
      <c r="H112" s="4"/>
      <c r="K112" s="107">
        <f t="shared" si="5"/>
        <v>0</v>
      </c>
      <c r="M112" s="87" t="s">
        <v>948</v>
      </c>
      <c r="N112" s="87">
        <v>2005</v>
      </c>
      <c r="O112" s="87" t="s">
        <v>949</v>
      </c>
      <c r="P112" s="87" t="s">
        <v>950</v>
      </c>
      <c r="Q112" s="87"/>
    </row>
    <row r="113" spans="1:17" s="5" customFormat="1" ht="15" hidden="1" customHeight="1" x14ac:dyDescent="0.25">
      <c r="A113" s="4">
        <f>+'Costo PQ'!B97</f>
        <v>96</v>
      </c>
      <c r="B113" s="4" t="str">
        <f>+'Costo PQ'!C97</f>
        <v>PQ DISPERS.PET.BOLLAND DPB358</v>
      </c>
      <c r="C113" s="4" t="str">
        <f>+'Costo PQ'!F97</f>
        <v>L</v>
      </c>
      <c r="D113" s="96">
        <f t="shared" si="3"/>
        <v>0</v>
      </c>
      <c r="E113" s="51">
        <f>+'Costo PQ'!M97</f>
        <v>4.3918769822071404</v>
      </c>
      <c r="F113" s="97">
        <f t="shared" si="4"/>
        <v>0</v>
      </c>
      <c r="G113" s="4">
        <f>+'Costo PQ'!D97</f>
        <v>1000544509</v>
      </c>
      <c r="H113" s="4"/>
      <c r="K113" s="107">
        <f t="shared" si="5"/>
        <v>0</v>
      </c>
      <c r="M113" s="87" t="s">
        <v>948</v>
      </c>
      <c r="N113" s="87">
        <v>2005</v>
      </c>
      <c r="O113" s="87" t="s">
        <v>949</v>
      </c>
      <c r="P113" s="87" t="s">
        <v>950</v>
      </c>
      <c r="Q113" s="87"/>
    </row>
    <row r="114" spans="1:17" s="5" customFormat="1" ht="15" hidden="1" customHeight="1" x14ac:dyDescent="0.25">
      <c r="A114" s="4">
        <f>+'Costo PQ'!B98</f>
        <v>97</v>
      </c>
      <c r="B114" s="4" t="str">
        <f>+'Costo PQ'!C98</f>
        <v>PQ FLOCUL.COAG.BOLLAND FBS3511</v>
      </c>
      <c r="C114" s="4" t="str">
        <f>+'Costo PQ'!F98</f>
        <v>L</v>
      </c>
      <c r="D114" s="96">
        <f t="shared" si="3"/>
        <v>0</v>
      </c>
      <c r="E114" s="51">
        <f>+'Costo PQ'!M98</f>
        <v>9.7258600678530396</v>
      </c>
      <c r="F114" s="97">
        <f t="shared" si="4"/>
        <v>0</v>
      </c>
      <c r="G114" s="4">
        <f>+'Costo PQ'!D98</f>
        <v>1000544634</v>
      </c>
      <c r="H114" s="4"/>
      <c r="K114" s="107">
        <f t="shared" si="5"/>
        <v>0</v>
      </c>
      <c r="M114" s="87" t="s">
        <v>948</v>
      </c>
      <c r="N114" s="87">
        <v>2005</v>
      </c>
      <c r="O114" s="87" t="s">
        <v>949</v>
      </c>
      <c r="P114" s="87" t="s">
        <v>950</v>
      </c>
      <c r="Q114" s="87"/>
    </row>
    <row r="115" spans="1:17" s="5" customFormat="1" ht="15" hidden="1" customHeight="1" x14ac:dyDescent="0.25">
      <c r="A115" s="4">
        <f>+'Costo PQ'!B99</f>
        <v>98</v>
      </c>
      <c r="B115" s="4" t="str">
        <f>+'Costo PQ'!C99</f>
        <v>PQ DESEMULS.BOLLAND DBC4893</v>
      </c>
      <c r="C115" s="4" t="str">
        <f>+'Costo PQ'!F99</f>
        <v>L</v>
      </c>
      <c r="D115" s="96">
        <f t="shared" si="3"/>
        <v>0</v>
      </c>
      <c r="E115" s="51">
        <f>+'Costo PQ'!M99</f>
        <v>6.8164147484098203</v>
      </c>
      <c r="F115" s="97">
        <f t="shared" si="4"/>
        <v>0</v>
      </c>
      <c r="G115" s="4">
        <f>+'Costo PQ'!D99</f>
        <v>1000544637</v>
      </c>
      <c r="H115" s="4"/>
      <c r="K115" s="107">
        <f t="shared" si="5"/>
        <v>0</v>
      </c>
      <c r="M115" s="87" t="s">
        <v>948</v>
      </c>
      <c r="N115" s="87">
        <v>2005</v>
      </c>
      <c r="O115" s="87" t="s">
        <v>949</v>
      </c>
      <c r="P115" s="87" t="s">
        <v>950</v>
      </c>
      <c r="Q115" s="87"/>
    </row>
    <row r="116" spans="1:17" s="5" customFormat="1" ht="15" hidden="1" customHeight="1" x14ac:dyDescent="0.25">
      <c r="A116" s="4">
        <f>+'Costo PQ'!B100</f>
        <v>99</v>
      </c>
      <c r="B116" s="4" t="str">
        <f>+'Costo PQ'!C100</f>
        <v>PQ DESEMULS.BOLLAND DBC4039</v>
      </c>
      <c r="C116" s="4" t="str">
        <f>+'Costo PQ'!F100</f>
        <v>L</v>
      </c>
      <c r="D116" s="96">
        <f t="shared" si="3"/>
        <v>0</v>
      </c>
      <c r="E116" s="51">
        <f>+'Costo PQ'!M100</f>
        <v>6.6085972255924501</v>
      </c>
      <c r="F116" s="97">
        <f t="shared" si="4"/>
        <v>0</v>
      </c>
      <c r="G116" s="4">
        <f>+'Costo PQ'!D100</f>
        <v>1000544640</v>
      </c>
      <c r="H116" s="4"/>
      <c r="K116" s="107">
        <f t="shared" si="5"/>
        <v>0</v>
      </c>
      <c r="M116" s="87" t="s">
        <v>948</v>
      </c>
      <c r="N116" s="87">
        <v>2005</v>
      </c>
      <c r="O116" s="87" t="s">
        <v>949</v>
      </c>
      <c r="P116" s="87" t="s">
        <v>950</v>
      </c>
      <c r="Q116" s="87"/>
    </row>
    <row r="117" spans="1:17" s="5" customFormat="1" ht="15" hidden="1" customHeight="1" x14ac:dyDescent="0.25">
      <c r="A117" s="4">
        <f>+'Costo PQ'!B101</f>
        <v>100</v>
      </c>
      <c r="B117" s="4" t="str">
        <f>+'Costo PQ'!C101</f>
        <v>PQ INHIB.INCRUST.BOLLAND IC904</v>
      </c>
      <c r="C117" s="4" t="str">
        <f>+'Costo PQ'!F101</f>
        <v>L</v>
      </c>
      <c r="D117" s="96">
        <f t="shared" si="3"/>
        <v>0</v>
      </c>
      <c r="E117" s="51">
        <f>+'Costo PQ'!M101</f>
        <v>3.28351686051449</v>
      </c>
      <c r="F117" s="97">
        <f t="shared" si="4"/>
        <v>0</v>
      </c>
      <c r="G117" s="4">
        <f>+'Costo PQ'!D101</f>
        <v>1000544642</v>
      </c>
      <c r="H117" s="4"/>
      <c r="K117" s="107">
        <f t="shared" si="5"/>
        <v>0</v>
      </c>
      <c r="M117" s="87" t="s">
        <v>948</v>
      </c>
      <c r="N117" s="87">
        <v>2005</v>
      </c>
      <c r="O117" s="87" t="s">
        <v>949</v>
      </c>
      <c r="P117" s="87" t="s">
        <v>950</v>
      </c>
      <c r="Q117" s="87"/>
    </row>
    <row r="118" spans="1:17" s="5" customFormat="1" ht="15" hidden="1" customHeight="1" x14ac:dyDescent="0.25">
      <c r="A118" s="4">
        <f>+'Costo PQ'!B102</f>
        <v>101</v>
      </c>
      <c r="B118" s="4" t="str">
        <f>+'Costo PQ'!C102</f>
        <v>PQ INHIB.INCRUST.BOLLAND IC906</v>
      </c>
      <c r="C118" s="4" t="str">
        <f>+'Costo PQ'!F102</f>
        <v>L</v>
      </c>
      <c r="D118" s="96">
        <f t="shared" si="3"/>
        <v>0</v>
      </c>
      <c r="E118" s="51">
        <f>+'Costo PQ'!M102</f>
        <v>3.4774798818106998</v>
      </c>
      <c r="F118" s="97">
        <f t="shared" si="4"/>
        <v>0</v>
      </c>
      <c r="G118" s="4">
        <f>+'Costo PQ'!D102</f>
        <v>1000544647</v>
      </c>
      <c r="H118" s="4"/>
      <c r="K118" s="107">
        <f t="shared" si="5"/>
        <v>0</v>
      </c>
      <c r="M118" s="87" t="s">
        <v>948</v>
      </c>
      <c r="N118" s="87">
        <v>2005</v>
      </c>
      <c r="O118" s="87" t="s">
        <v>949</v>
      </c>
      <c r="P118" s="87" t="s">
        <v>950</v>
      </c>
      <c r="Q118" s="87"/>
    </row>
    <row r="119" spans="1:17" s="5" customFormat="1" ht="15" hidden="1" customHeight="1" x14ac:dyDescent="0.25">
      <c r="A119" s="4">
        <f>+'Costo PQ'!B103</f>
        <v>102</v>
      </c>
      <c r="B119" s="4" t="str">
        <f>+'Costo PQ'!C103</f>
        <v>PQ BACTER.BOLLAND BX158</v>
      </c>
      <c r="C119" s="4" t="str">
        <f>+'Costo PQ'!F103</f>
        <v>L</v>
      </c>
      <c r="D119" s="96">
        <f t="shared" si="3"/>
        <v>0</v>
      </c>
      <c r="E119" s="51">
        <f>+'Costo PQ'!M103</f>
        <v>1.1637781277772901</v>
      </c>
      <c r="F119" s="97">
        <f t="shared" si="4"/>
        <v>0</v>
      </c>
      <c r="G119" s="4">
        <f>+'Costo PQ'!D103</f>
        <v>1000544648</v>
      </c>
      <c r="H119" s="4"/>
      <c r="K119" s="107">
        <f t="shared" si="5"/>
        <v>0</v>
      </c>
      <c r="M119" s="87" t="s">
        <v>948</v>
      </c>
      <c r="N119" s="87">
        <v>2005</v>
      </c>
      <c r="O119" s="87" t="s">
        <v>949</v>
      </c>
      <c r="P119" s="87" t="s">
        <v>950</v>
      </c>
      <c r="Q119" s="87"/>
    </row>
    <row r="120" spans="1:17" s="5" customFormat="1" ht="15" hidden="1" customHeight="1" x14ac:dyDescent="0.25">
      <c r="A120" s="4">
        <f>+'Costo PQ'!B104</f>
        <v>103</v>
      </c>
      <c r="B120" s="4" t="str">
        <f>+'Costo PQ'!C104</f>
        <v>PQ FLOCUL.BOLLAND FBS4711</v>
      </c>
      <c r="C120" s="4" t="str">
        <f>+'Costo PQ'!F104</f>
        <v>L</v>
      </c>
      <c r="D120" s="96">
        <f t="shared" si="3"/>
        <v>0</v>
      </c>
      <c r="E120" s="51">
        <f>+'Costo PQ'!M104</f>
        <v>1.98119371752562</v>
      </c>
      <c r="F120" s="97">
        <f t="shared" si="4"/>
        <v>0</v>
      </c>
      <c r="G120" s="4">
        <f>+'Costo PQ'!D104</f>
        <v>1000544666</v>
      </c>
      <c r="H120" s="4"/>
      <c r="K120" s="107">
        <f t="shared" si="5"/>
        <v>0</v>
      </c>
      <c r="M120" s="87" t="s">
        <v>948</v>
      </c>
      <c r="N120" s="87">
        <v>2005</v>
      </c>
      <c r="O120" s="87" t="s">
        <v>949</v>
      </c>
      <c r="P120" s="87" t="s">
        <v>950</v>
      </c>
      <c r="Q120" s="87"/>
    </row>
    <row r="121" spans="1:17" s="5" customFormat="1" ht="15" hidden="1" customHeight="1" x14ac:dyDescent="0.25">
      <c r="A121" s="4">
        <f>+'Costo PQ'!B105</f>
        <v>104</v>
      </c>
      <c r="B121" s="4" t="str">
        <f>+'Costo PQ'!C105</f>
        <v>PQ BOLLAND RT20 DESEMULSIONANTE      (l)</v>
      </c>
      <c r="C121" s="4" t="str">
        <f>+'Costo PQ'!F105</f>
        <v>L</v>
      </c>
      <c r="D121" s="96">
        <f t="shared" si="3"/>
        <v>0</v>
      </c>
      <c r="E121" s="51">
        <f>+'Costo PQ'!M105</f>
        <v>6.8164147484098203</v>
      </c>
      <c r="F121" s="97">
        <f t="shared" si="4"/>
        <v>0</v>
      </c>
      <c r="G121" s="4">
        <f>+'Costo PQ'!D105</f>
        <v>50600311</v>
      </c>
      <c r="H121" s="4"/>
      <c r="K121" s="107">
        <f t="shared" si="5"/>
        <v>0</v>
      </c>
      <c r="M121" s="87" t="s">
        <v>948</v>
      </c>
      <c r="N121" s="87">
        <v>2005</v>
      </c>
      <c r="O121" s="87" t="s">
        <v>949</v>
      </c>
      <c r="P121" s="87" t="s">
        <v>950</v>
      </c>
      <c r="Q121" s="87"/>
    </row>
    <row r="122" spans="1:17" s="5" customFormat="1" ht="15" hidden="1" customHeight="1" x14ac:dyDescent="0.25">
      <c r="A122" s="4">
        <f>+'Costo PQ'!B106</f>
        <v>105</v>
      </c>
      <c r="B122" s="4" t="str">
        <f>+'Costo PQ'!C106</f>
        <v>PQ BOLLAND FBS1747 FLOCUL./CLARIFIC. (l)</v>
      </c>
      <c r="C122" s="4" t="str">
        <f>+'Costo PQ'!F106</f>
        <v>L</v>
      </c>
      <c r="D122" s="96">
        <f t="shared" si="3"/>
        <v>0</v>
      </c>
      <c r="E122" s="51">
        <f>+'Costo PQ'!M106</f>
        <v>4.5719855019822004</v>
      </c>
      <c r="F122" s="97">
        <f t="shared" si="4"/>
        <v>0</v>
      </c>
      <c r="G122" s="4">
        <f>+'Costo PQ'!D106</f>
        <v>1000048398</v>
      </c>
      <c r="H122" s="4"/>
      <c r="K122" s="107">
        <f t="shared" si="5"/>
        <v>0</v>
      </c>
      <c r="M122" s="87" t="s">
        <v>948</v>
      </c>
      <c r="N122" s="87">
        <v>2005</v>
      </c>
      <c r="O122" s="87" t="s">
        <v>949</v>
      </c>
      <c r="P122" s="87" t="s">
        <v>950</v>
      </c>
      <c r="Q122" s="87"/>
    </row>
    <row r="123" spans="1:17" s="5" customFormat="1" ht="15" hidden="1" customHeight="1" x14ac:dyDescent="0.25">
      <c r="A123" s="4">
        <f>+'Costo PQ'!B107</f>
        <v>106</v>
      </c>
      <c r="B123" s="4" t="str">
        <f>+'Costo PQ'!C107</f>
        <v>PQ BACTER._ BOLLAND BX927</v>
      </c>
      <c r="C123" s="4" t="str">
        <f>+'Costo PQ'!F107</f>
        <v>L</v>
      </c>
      <c r="D123" s="96">
        <f t="shared" si="3"/>
        <v>0</v>
      </c>
      <c r="E123" s="51">
        <f>+'Costo PQ'!M107</f>
        <v>6.0821261677884397</v>
      </c>
      <c r="F123" s="97">
        <f t="shared" si="4"/>
        <v>0</v>
      </c>
      <c r="G123" s="4">
        <f>+'Costo PQ'!D107</f>
        <v>1000555742</v>
      </c>
      <c r="H123" s="4"/>
      <c r="K123" s="107">
        <f t="shared" si="5"/>
        <v>0</v>
      </c>
      <c r="M123" s="87" t="s">
        <v>948</v>
      </c>
      <c r="N123" s="87">
        <v>2005</v>
      </c>
      <c r="O123" s="87" t="s">
        <v>949</v>
      </c>
      <c r="P123" s="87" t="s">
        <v>950</v>
      </c>
      <c r="Q123" s="87"/>
    </row>
    <row r="124" spans="1:17" s="5" customFormat="1" ht="15" hidden="1" customHeight="1" x14ac:dyDescent="0.25">
      <c r="A124" s="4">
        <f>+'Costo PQ'!B108</f>
        <v>107</v>
      </c>
      <c r="B124" s="4" t="str">
        <f>+'Costo PQ'!C108</f>
        <v>PQ DESINCRUST._ BOLLAND DS592</v>
      </c>
      <c r="C124" s="4" t="str">
        <f>+'Costo PQ'!F108</f>
        <v>L</v>
      </c>
      <c r="D124" s="96">
        <f t="shared" si="3"/>
        <v>0</v>
      </c>
      <c r="E124" s="51">
        <f>+'Costo PQ'!M108</f>
        <v>1.51014066580624</v>
      </c>
      <c r="F124" s="97">
        <f t="shared" si="4"/>
        <v>0</v>
      </c>
      <c r="G124" s="4">
        <f>+'Costo PQ'!D108</f>
        <v>1000276057</v>
      </c>
      <c r="H124" s="4"/>
      <c r="K124" s="107">
        <f t="shared" si="5"/>
        <v>0</v>
      </c>
      <c r="M124" s="87" t="s">
        <v>948</v>
      </c>
      <c r="N124" s="87">
        <v>2005</v>
      </c>
      <c r="O124" s="87" t="s">
        <v>949</v>
      </c>
      <c r="P124" s="87" t="s">
        <v>950</v>
      </c>
      <c r="Q124" s="87"/>
    </row>
    <row r="125" spans="1:17" s="5" customFormat="1" ht="15" hidden="1" customHeight="1" x14ac:dyDescent="0.25">
      <c r="A125" s="4">
        <f>+'Costo PQ'!B109</f>
        <v>108</v>
      </c>
      <c r="B125" s="4" t="str">
        <f>+'Costo PQ'!C109</f>
        <v>PQ BOLLAND BX256 BACTERICIDA         (l)</v>
      </c>
      <c r="C125" s="4" t="str">
        <f>+'Costo PQ'!F109</f>
        <v>L</v>
      </c>
      <c r="D125" s="96">
        <f t="shared" si="3"/>
        <v>0</v>
      </c>
      <c r="E125" s="51">
        <f>+'Costo PQ'!M109</f>
        <v>3.76842441375502</v>
      </c>
      <c r="F125" s="97">
        <f t="shared" si="4"/>
        <v>0</v>
      </c>
      <c r="G125" s="4">
        <f>+'Costo PQ'!D109</f>
        <v>1000232727</v>
      </c>
      <c r="H125" s="4"/>
      <c r="K125" s="107">
        <f t="shared" si="5"/>
        <v>0</v>
      </c>
      <c r="M125" s="87" t="s">
        <v>948</v>
      </c>
      <c r="N125" s="87">
        <v>2005</v>
      </c>
      <c r="O125" s="87" t="s">
        <v>949</v>
      </c>
      <c r="P125" s="87" t="s">
        <v>950</v>
      </c>
      <c r="Q125" s="87"/>
    </row>
    <row r="126" spans="1:17" s="5" customFormat="1" ht="15" hidden="1" customHeight="1" x14ac:dyDescent="0.25">
      <c r="A126" s="4">
        <f>+'Costo PQ'!B110</f>
        <v>109</v>
      </c>
      <c r="B126" s="4" t="str">
        <f>+'Costo PQ'!C110</f>
        <v>PQ ESPUMIG.L BOLLAND ESB9862</v>
      </c>
      <c r="C126" s="4" t="str">
        <f>+'Costo PQ'!F110</f>
        <v>L</v>
      </c>
      <c r="D126" s="96">
        <f t="shared" si="3"/>
        <v>0</v>
      </c>
      <c r="E126" s="51">
        <f>+'Costo PQ'!M110</f>
        <v>6.0682716662672798</v>
      </c>
      <c r="F126" s="97">
        <f t="shared" si="4"/>
        <v>0</v>
      </c>
      <c r="G126" s="4">
        <f>+'Costo PQ'!D110</f>
        <v>1000549998</v>
      </c>
      <c r="H126" s="4"/>
      <c r="K126" s="107">
        <f t="shared" si="5"/>
        <v>0</v>
      </c>
      <c r="M126" s="87" t="s">
        <v>948</v>
      </c>
      <c r="N126" s="87">
        <v>2005</v>
      </c>
      <c r="O126" s="87" t="s">
        <v>949</v>
      </c>
      <c r="P126" s="87" t="s">
        <v>950</v>
      </c>
      <c r="Q126" s="87"/>
    </row>
    <row r="127" spans="1:17" s="5" customFormat="1" ht="15" hidden="1" customHeight="1" x14ac:dyDescent="0.25">
      <c r="A127" s="4">
        <f>+'Costo PQ'!B111</f>
        <v>110</v>
      </c>
      <c r="B127" s="4" t="str">
        <f>+'Costo PQ'!C111</f>
        <v>PQ DESEMULS.GRANEL BOLLAND DBC4641</v>
      </c>
      <c r="C127" s="4" t="str">
        <f>+'Costo PQ'!F111</f>
        <v>L</v>
      </c>
      <c r="D127" s="96">
        <f t="shared" si="3"/>
        <v>0</v>
      </c>
      <c r="E127" s="51">
        <f>+'Costo PQ'!M111</f>
        <v>7.1627772864387804</v>
      </c>
      <c r="F127" s="97">
        <f t="shared" si="4"/>
        <v>0</v>
      </c>
      <c r="G127" s="4">
        <f>+'Costo PQ'!D111</f>
        <v>1000553127</v>
      </c>
      <c r="H127" s="4"/>
      <c r="K127" s="107">
        <f t="shared" si="5"/>
        <v>0</v>
      </c>
      <c r="M127" s="87" t="s">
        <v>948</v>
      </c>
      <c r="N127" s="87">
        <v>2005</v>
      </c>
      <c r="O127" s="87" t="s">
        <v>949</v>
      </c>
      <c r="P127" s="87" t="s">
        <v>950</v>
      </c>
      <c r="Q127" s="87"/>
    </row>
    <row r="128" spans="1:17" s="5" customFormat="1" ht="15" hidden="1" customHeight="1" x14ac:dyDescent="0.25">
      <c r="A128" s="4">
        <f>+'Costo PQ'!B112</f>
        <v>111</v>
      </c>
      <c r="B128" s="4" t="str">
        <f>+'Costo PQ'!C112</f>
        <v>PQ DESEMULS.L BOLLAND DBC4614</v>
      </c>
      <c r="C128" s="4" t="str">
        <f>+'Costo PQ'!F112</f>
        <v>L</v>
      </c>
      <c r="D128" s="96">
        <f t="shared" si="3"/>
        <v>0</v>
      </c>
      <c r="E128" s="51">
        <f>+'Costo PQ'!M112</f>
        <v>6.26223468756349</v>
      </c>
      <c r="F128" s="97">
        <f t="shared" si="4"/>
        <v>0</v>
      </c>
      <c r="G128" s="4">
        <f>+'Costo PQ'!D112</f>
        <v>1000550003</v>
      </c>
      <c r="H128" s="4"/>
      <c r="K128" s="107">
        <f t="shared" si="5"/>
        <v>0</v>
      </c>
      <c r="M128" s="87" t="s">
        <v>948</v>
      </c>
      <c r="N128" s="87">
        <v>2005</v>
      </c>
      <c r="O128" s="87" t="s">
        <v>949</v>
      </c>
      <c r="P128" s="87" t="s">
        <v>950</v>
      </c>
      <c r="Q128" s="87"/>
    </row>
    <row r="129" spans="1:18" s="5" customFormat="1" ht="15" hidden="1" customHeight="1" x14ac:dyDescent="0.25">
      <c r="A129" s="4">
        <f>+'Costo PQ'!B113</f>
        <v>112</v>
      </c>
      <c r="B129" s="4" t="str">
        <f>+'Costo PQ'!C113</f>
        <v>PQ DESEMULS.L BOLLAND DBC4655</v>
      </c>
      <c r="C129" s="4" t="str">
        <f>+'Costo PQ'!F113</f>
        <v>L</v>
      </c>
      <c r="D129" s="96">
        <f t="shared" si="3"/>
        <v>0</v>
      </c>
      <c r="E129" s="51">
        <f>+'Costo PQ'!M113</f>
        <v>6.3869252012539199</v>
      </c>
      <c r="F129" s="97">
        <f t="shared" si="4"/>
        <v>0</v>
      </c>
      <c r="G129" s="4">
        <f>+'Costo PQ'!D113</f>
        <v>1000550001</v>
      </c>
      <c r="H129" s="4"/>
      <c r="K129" s="107">
        <f t="shared" si="5"/>
        <v>0</v>
      </c>
      <c r="M129" s="87" t="s">
        <v>948</v>
      </c>
      <c r="N129" s="87">
        <v>2005</v>
      </c>
      <c r="O129" s="87" t="s">
        <v>949</v>
      </c>
      <c r="P129" s="87" t="s">
        <v>950</v>
      </c>
      <c r="Q129" s="87"/>
    </row>
    <row r="130" spans="1:18" s="5" customFormat="1" ht="15" hidden="1" customHeight="1" x14ac:dyDescent="0.25">
      <c r="A130" s="4">
        <f>+'Costo PQ'!B114</f>
        <v>113</v>
      </c>
      <c r="B130" s="4" t="str">
        <f>+'Costo PQ'!C114</f>
        <v>PQ DESEMULS._ BOLLAND DBC4886</v>
      </c>
      <c r="C130" s="4" t="str">
        <f>+'Costo PQ'!F114</f>
        <v>L</v>
      </c>
      <c r="D130" s="96">
        <f t="shared" si="3"/>
        <v>0</v>
      </c>
      <c r="E130" s="51">
        <f>+'Costo PQ'!M114</f>
        <v>5.0014750491380999</v>
      </c>
      <c r="F130" s="97">
        <f t="shared" si="4"/>
        <v>0</v>
      </c>
      <c r="G130" s="4">
        <f>+'Costo PQ'!D114</f>
        <v>1000561457</v>
      </c>
      <c r="H130" s="4"/>
      <c r="K130" s="107">
        <f t="shared" si="5"/>
        <v>0</v>
      </c>
      <c r="M130" s="87" t="s">
        <v>948</v>
      </c>
      <c r="N130" s="87">
        <v>2005</v>
      </c>
      <c r="O130" s="87" t="s">
        <v>949</v>
      </c>
      <c r="P130" s="87" t="s">
        <v>950</v>
      </c>
      <c r="Q130" s="87"/>
    </row>
    <row r="131" spans="1:18" s="5" customFormat="1" ht="15" hidden="1" customHeight="1" x14ac:dyDescent="0.25">
      <c r="A131" s="4">
        <f>+'Costo PQ'!B115</f>
        <v>114</v>
      </c>
      <c r="B131" s="4" t="str">
        <f>+'Costo PQ'!C115</f>
        <v>PQ BOLLAND RT102 RUPTOR EMULSION     (l)</v>
      </c>
      <c r="C131" s="4" t="str">
        <f>+'Costo PQ'!F115</f>
        <v>L</v>
      </c>
      <c r="D131" s="96">
        <f t="shared" si="3"/>
        <v>0</v>
      </c>
      <c r="E131" s="51">
        <f>+'Costo PQ'!M115</f>
        <v>6.4007797027750799</v>
      </c>
      <c r="F131" s="97">
        <f t="shared" si="4"/>
        <v>0</v>
      </c>
      <c r="G131" s="4">
        <f>+'Costo PQ'!D115</f>
        <v>1000224390</v>
      </c>
      <c r="H131" s="4"/>
      <c r="K131" s="107">
        <f t="shared" si="5"/>
        <v>0</v>
      </c>
      <c r="M131" s="87" t="s">
        <v>948</v>
      </c>
      <c r="N131" s="87">
        <v>2005</v>
      </c>
      <c r="O131" s="87" t="s">
        <v>949</v>
      </c>
      <c r="P131" s="87" t="s">
        <v>950</v>
      </c>
      <c r="Q131" s="87"/>
    </row>
    <row r="132" spans="1:18" s="5" customFormat="1" ht="15" hidden="1" customHeight="1" x14ac:dyDescent="0.25">
      <c r="A132" s="4">
        <f>+'Costo PQ'!B116</f>
        <v>115</v>
      </c>
      <c r="B132" s="4" t="str">
        <f>+'Costo PQ'!C116</f>
        <v>PQ DESEMULS._ BOLLAND RT729</v>
      </c>
      <c r="C132" s="4" t="str">
        <f>+'Costo PQ'!F116</f>
        <v>L</v>
      </c>
      <c r="D132" s="96">
        <f t="shared" si="3"/>
        <v>0</v>
      </c>
      <c r="E132" s="51">
        <f>+'Costo PQ'!M116</f>
        <v>7.4398673168619398</v>
      </c>
      <c r="F132" s="97">
        <f t="shared" si="4"/>
        <v>0</v>
      </c>
      <c r="G132" s="4">
        <f>+'Costo PQ'!D116</f>
        <v>1000561458</v>
      </c>
      <c r="H132" s="4"/>
      <c r="K132" s="107">
        <f t="shared" si="5"/>
        <v>0</v>
      </c>
      <c r="M132" s="87" t="s">
        <v>948</v>
      </c>
      <c r="N132" s="87">
        <v>2005</v>
      </c>
      <c r="O132" s="87" t="s">
        <v>949</v>
      </c>
      <c r="P132" s="87" t="s">
        <v>950</v>
      </c>
      <c r="Q132" s="87"/>
    </row>
    <row r="133" spans="1:18" s="5" customFormat="1" ht="15" hidden="1" customHeight="1" x14ac:dyDescent="0.25">
      <c r="A133" s="4">
        <f>+'Costo PQ'!B117</f>
        <v>116</v>
      </c>
      <c r="B133" s="4" t="str">
        <f>+'Costo PQ'!C117</f>
        <v>PQ FLOCULANTE BOLLAND FBS4500</v>
      </c>
      <c r="C133" s="4" t="str">
        <f>+'Costo PQ'!F117</f>
        <v>L</v>
      </c>
      <c r="D133" s="96">
        <f t="shared" si="3"/>
        <v>0</v>
      </c>
      <c r="E133" s="51">
        <f>+'Costo PQ'!M117</f>
        <v>9.1162620009220792</v>
      </c>
      <c r="F133" s="97">
        <f t="shared" si="4"/>
        <v>0</v>
      </c>
      <c r="G133" s="4">
        <f>+'Costo PQ'!D117</f>
        <v>1000510682</v>
      </c>
      <c r="H133" s="4"/>
      <c r="K133" s="107">
        <f t="shared" si="5"/>
        <v>0</v>
      </c>
      <c r="M133" s="87" t="s">
        <v>948</v>
      </c>
      <c r="N133" s="87">
        <v>2005</v>
      </c>
      <c r="O133" s="87" t="s">
        <v>949</v>
      </c>
      <c r="P133" s="87" t="s">
        <v>950</v>
      </c>
      <c r="Q133" s="87"/>
    </row>
    <row r="134" spans="1:18" s="5" customFormat="1" ht="15" hidden="1" customHeight="1" x14ac:dyDescent="0.25">
      <c r="A134" s="4">
        <f>+'Costo PQ'!B118</f>
        <v>117</v>
      </c>
      <c r="B134" s="4" t="str">
        <f>+'Costo PQ'!C118</f>
        <v>PQ BACTER._ BOLLAND BX237</v>
      </c>
      <c r="C134" s="4" t="str">
        <f>+'Costo PQ'!F118</f>
        <v>L</v>
      </c>
      <c r="D134" s="96">
        <f t="shared" si="3"/>
        <v>0</v>
      </c>
      <c r="E134" s="51">
        <f>+'Costo PQ'!M118</f>
        <v>3.0341358331336399</v>
      </c>
      <c r="F134" s="97">
        <f t="shared" si="4"/>
        <v>0</v>
      </c>
      <c r="G134" s="4">
        <f>+'Costo PQ'!D118</f>
        <v>1000558124</v>
      </c>
      <c r="H134" s="4"/>
      <c r="K134" s="107">
        <f t="shared" si="5"/>
        <v>0</v>
      </c>
      <c r="M134" s="87" t="s">
        <v>948</v>
      </c>
      <c r="N134" s="87">
        <v>2005</v>
      </c>
      <c r="O134" s="87" t="s">
        <v>949</v>
      </c>
      <c r="P134" s="87" t="s">
        <v>950</v>
      </c>
      <c r="Q134" s="87"/>
    </row>
    <row r="135" spans="1:18" s="5" customFormat="1" ht="15" hidden="1" customHeight="1" x14ac:dyDescent="0.25">
      <c r="A135" s="4">
        <f>+'Costo PQ'!B119</f>
        <v>118</v>
      </c>
      <c r="B135" s="4" t="str">
        <f>+'Costo PQ'!C119</f>
        <v>PQ INHIB.MULTIP.BOLLAND ICS408</v>
      </c>
      <c r="C135" s="4" t="str">
        <f>+'Costo PQ'!F119</f>
        <v>L</v>
      </c>
      <c r="D135" s="96">
        <f t="shared" si="3"/>
        <v>0</v>
      </c>
      <c r="E135" s="51">
        <f>+'Costo PQ'!M119</f>
        <v>4.2533319669955603</v>
      </c>
      <c r="F135" s="97">
        <f t="shared" si="4"/>
        <v>0</v>
      </c>
      <c r="G135" s="4">
        <f>+'Costo PQ'!D119</f>
        <v>1000544438</v>
      </c>
      <c r="H135" s="4"/>
      <c r="K135" s="107">
        <f t="shared" si="5"/>
        <v>0</v>
      </c>
      <c r="M135" s="87" t="s">
        <v>948</v>
      </c>
      <c r="N135" s="87">
        <v>2005</v>
      </c>
      <c r="O135" s="87" t="s">
        <v>949</v>
      </c>
      <c r="P135" s="87" t="s">
        <v>950</v>
      </c>
      <c r="Q135" s="87"/>
    </row>
    <row r="136" spans="1:18" s="5" customFormat="1" ht="15" customHeight="1" x14ac:dyDescent="0.25">
      <c r="A136" s="4">
        <f>+'Costo PQ'!B120</f>
        <v>119</v>
      </c>
      <c r="B136" s="4" t="str">
        <f>+'Costo PQ'!C120</f>
        <v>PQ INHIB.INCRUST._ BOLLAND IC5091</v>
      </c>
      <c r="C136" s="4" t="str">
        <f>+'Costo PQ'!F120</f>
        <v>L</v>
      </c>
      <c r="D136" s="96">
        <f t="shared" si="3"/>
        <v>108</v>
      </c>
      <c r="E136" s="51">
        <f>+'Costo PQ'!M120</f>
        <v>4.0178054411358701</v>
      </c>
      <c r="F136" s="97">
        <f t="shared" si="4"/>
        <v>433.922987642674</v>
      </c>
      <c r="G136" s="4">
        <f>+'Costo PQ'!D120</f>
        <v>1000568102</v>
      </c>
      <c r="H136" s="4"/>
      <c r="I136" s="5" t="s">
        <v>695</v>
      </c>
      <c r="J136" s="98" t="s">
        <v>960</v>
      </c>
      <c r="K136" s="99">
        <f>D136</f>
        <v>108</v>
      </c>
      <c r="M136" s="87" t="s">
        <v>948</v>
      </c>
      <c r="N136" s="87">
        <v>2005</v>
      </c>
      <c r="O136" s="87" t="s">
        <v>949</v>
      </c>
      <c r="P136" s="87" t="s">
        <v>950</v>
      </c>
      <c r="Q136" s="87"/>
      <c r="R136" s="5">
        <f>VLOOKUP(I136,[1]SP!I136:L239,3,FALSE)+VLOOKUP(I136,[1]PUB!I136:L240,3,FALSE)+VLOOKUP(I136,[1]SCB!I136:L238,3,FALSE)+VLOOKUP(I136,[1]CHO!I136:L238,3,FALSE)+VLOOKUP(I136,[1]VAM!I136:L241,3,FALSE)</f>
        <v>297.18</v>
      </c>
    </row>
    <row r="137" spans="1:18" s="5" customFormat="1" ht="15" hidden="1" customHeight="1" x14ac:dyDescent="0.25">
      <c r="A137" s="4">
        <f>+'Costo PQ'!B121</f>
        <v>120</v>
      </c>
      <c r="B137" s="4" t="str">
        <f>+'Costo PQ'!C121</f>
        <v>PQ FLOCUL._ BOLLAND FBS5609</v>
      </c>
      <c r="C137" s="4" t="str">
        <f>+'Costo PQ'!F121</f>
        <v>L</v>
      </c>
      <c r="D137" s="96">
        <f t="shared" si="3"/>
        <v>0</v>
      </c>
      <c r="E137" s="51">
        <f>+'Costo PQ'!M121</f>
        <v>9.1716800070067102</v>
      </c>
      <c r="F137" s="97">
        <f t="shared" si="4"/>
        <v>0</v>
      </c>
      <c r="G137" s="4">
        <f>+'Costo PQ'!D121</f>
        <v>1000572931</v>
      </c>
      <c r="H137" s="4"/>
      <c r="K137" s="107">
        <f t="shared" si="5"/>
        <v>0</v>
      </c>
      <c r="M137" s="87" t="s">
        <v>948</v>
      </c>
      <c r="N137" s="87">
        <v>2005</v>
      </c>
      <c r="O137" s="87" t="s">
        <v>949</v>
      </c>
      <c r="P137" s="87" t="s">
        <v>950</v>
      </c>
      <c r="Q137" s="87"/>
    </row>
    <row r="138" spans="1:18" s="5" customFormat="1" ht="15" hidden="1" customHeight="1" x14ac:dyDescent="0.25">
      <c r="A138" s="4">
        <f>+'Costo PQ'!B122</f>
        <v>121</v>
      </c>
      <c r="B138" s="4" t="str">
        <f>+'Costo PQ'!C122</f>
        <v>PQ FLOCUL._ BOLLAND FBS7614</v>
      </c>
      <c r="C138" s="4" t="str">
        <f>+'Costo PQ'!F122</f>
        <v>L</v>
      </c>
      <c r="D138" s="96">
        <f t="shared" si="3"/>
        <v>0</v>
      </c>
      <c r="E138" s="51">
        <f>+'Costo PQ'!M122</f>
        <v>5.0430385537015798</v>
      </c>
      <c r="F138" s="97">
        <f t="shared" si="4"/>
        <v>0</v>
      </c>
      <c r="G138" s="4">
        <f>+'Costo PQ'!D122</f>
        <v>1000572932</v>
      </c>
      <c r="H138" s="4"/>
      <c r="K138" s="107">
        <f t="shared" si="5"/>
        <v>0</v>
      </c>
      <c r="M138" s="87" t="s">
        <v>948</v>
      </c>
      <c r="N138" s="87">
        <v>2005</v>
      </c>
      <c r="O138" s="87" t="s">
        <v>949</v>
      </c>
      <c r="P138" s="87" t="s">
        <v>950</v>
      </c>
      <c r="Q138" s="87"/>
    </row>
    <row r="139" spans="1:18" s="5" customFormat="1" ht="20.100000000000001" hidden="1" customHeight="1" x14ac:dyDescent="0.25">
      <c r="A139" s="4">
        <f>+'Costo PQ'!B123</f>
        <v>122</v>
      </c>
      <c r="B139" s="4" t="str">
        <f>+'Costo PQ'!C123</f>
        <v>PQ DESEMULS._ BOLLAND DBC3513</v>
      </c>
      <c r="C139" s="4" t="str">
        <f>+'Costo PQ'!F123</f>
        <v>L</v>
      </c>
      <c r="D139" s="96">
        <f t="shared" si="3"/>
        <v>0</v>
      </c>
      <c r="E139" s="51">
        <f>+'Costo PQ'!M123</f>
        <v>7.1489227849176196</v>
      </c>
      <c r="F139" s="97">
        <f t="shared" si="4"/>
        <v>0</v>
      </c>
      <c r="G139" s="4">
        <f>+'Costo PQ'!D123</f>
        <v>1000574896</v>
      </c>
      <c r="H139" s="109">
        <v>222052</v>
      </c>
      <c r="K139" s="110">
        <f t="shared" si="5"/>
        <v>0</v>
      </c>
      <c r="M139" s="87" t="s">
        <v>948</v>
      </c>
      <c r="N139" s="87">
        <v>2005</v>
      </c>
      <c r="O139" s="87" t="s">
        <v>949</v>
      </c>
      <c r="P139" s="87" t="s">
        <v>950</v>
      </c>
      <c r="Q139" s="87" t="s">
        <v>967</v>
      </c>
    </row>
    <row r="140" spans="1:18" s="5" customFormat="1" hidden="1" x14ac:dyDescent="0.25">
      <c r="A140" s="4">
        <f>+'Costo PQ'!B124</f>
        <v>123</v>
      </c>
      <c r="B140" s="4" t="str">
        <f>+'Costo PQ'!C124</f>
        <v>PQ DESEMULS._ BOLLAND DBC4352SP</v>
      </c>
      <c r="C140" s="4" t="str">
        <f>+'Costo PQ'!F124</f>
        <v>L</v>
      </c>
      <c r="D140" s="96">
        <f t="shared" si="3"/>
        <v>0</v>
      </c>
      <c r="E140" s="51">
        <f>+'Costo PQ'!M124</f>
        <v>7.75852085184858</v>
      </c>
      <c r="F140" s="97">
        <f t="shared" si="4"/>
        <v>0</v>
      </c>
      <c r="G140" s="4">
        <f>+'Costo PQ'!D124</f>
        <v>1000577384</v>
      </c>
      <c r="H140" s="4"/>
      <c r="K140" s="107">
        <f t="shared" si="5"/>
        <v>0</v>
      </c>
      <c r="M140" s="87" t="s">
        <v>948</v>
      </c>
      <c r="N140" s="87">
        <v>2005</v>
      </c>
      <c r="O140" s="87" t="s">
        <v>949</v>
      </c>
      <c r="P140" s="87" t="s">
        <v>950</v>
      </c>
      <c r="Q140" s="87"/>
    </row>
    <row r="141" spans="1:18" s="5" customFormat="1" hidden="1" x14ac:dyDescent="0.25">
      <c r="A141" s="4">
        <f>+'Costo PQ'!B125</f>
        <v>124</v>
      </c>
      <c r="B141" s="4" t="str">
        <f>+'Costo PQ'!C125</f>
        <v>PQ RUPT.EMULS._ BOLLAND RT903SP</v>
      </c>
      <c r="C141" s="4" t="str">
        <f>+'Costo PQ'!F125</f>
        <v>L</v>
      </c>
      <c r="D141" s="96">
        <f t="shared" si="3"/>
        <v>0</v>
      </c>
      <c r="E141" s="51">
        <f>+'Costo PQ'!M125</f>
        <v>7.8000843564120501</v>
      </c>
      <c r="F141" s="97">
        <f t="shared" si="4"/>
        <v>0</v>
      </c>
      <c r="G141" s="4">
        <f>+'Costo PQ'!D125</f>
        <v>1000577366</v>
      </c>
      <c r="H141" s="4"/>
      <c r="K141" s="107">
        <f t="shared" si="5"/>
        <v>0</v>
      </c>
      <c r="M141" s="87" t="s">
        <v>948</v>
      </c>
      <c r="N141" s="87">
        <v>2005</v>
      </c>
      <c r="O141" s="87" t="s">
        <v>949</v>
      </c>
      <c r="P141" s="87" t="s">
        <v>950</v>
      </c>
      <c r="Q141" s="87"/>
    </row>
    <row r="142" spans="1:18" s="5" customFormat="1" hidden="1" x14ac:dyDescent="0.25">
      <c r="A142" s="4">
        <f>+'Costo PQ'!B126</f>
        <v>125</v>
      </c>
      <c r="B142" s="4" t="str">
        <f>+'Costo PQ'!C126</f>
        <v>PQ DESINCRUSTANTE BOLLAND NOVOC DS3500</v>
      </c>
      <c r="C142" s="4" t="str">
        <f>+'Costo PQ'!F126</f>
        <v>L</v>
      </c>
      <c r="D142" s="96">
        <f t="shared" si="3"/>
        <v>0</v>
      </c>
      <c r="E142" s="51">
        <f>+'Costo PQ'!M126</f>
        <v>2.7431913011893201</v>
      </c>
      <c r="F142" s="97">
        <f t="shared" si="4"/>
        <v>0</v>
      </c>
      <c r="G142" s="4">
        <f>+'Costo PQ'!D126</f>
        <v>1000541237</v>
      </c>
      <c r="H142" s="4"/>
      <c r="I142" s="5" t="s">
        <v>968</v>
      </c>
      <c r="J142" s="5">
        <v>50004826</v>
      </c>
      <c r="K142" s="103">
        <f>D142</f>
        <v>0</v>
      </c>
      <c r="M142" s="87" t="s">
        <v>948</v>
      </c>
      <c r="N142" s="87">
        <v>2005</v>
      </c>
      <c r="O142" s="87" t="s">
        <v>949</v>
      </c>
      <c r="P142" s="87" t="s">
        <v>950</v>
      </c>
      <c r="Q142" s="87"/>
    </row>
    <row r="143" spans="1:18" s="5" customFormat="1" hidden="1" x14ac:dyDescent="0.25">
      <c r="A143" s="4">
        <f>+'Costo PQ'!B127</f>
        <v>126</v>
      </c>
      <c r="B143" s="4" t="str">
        <f>+'Costo PQ'!C127</f>
        <v>PQ DESEMULS._ BOLLAND RT566</v>
      </c>
      <c r="C143" s="4" t="str">
        <f>+'Costo PQ'!F127</f>
        <v>L</v>
      </c>
      <c r="D143" s="96">
        <f t="shared" si="3"/>
        <v>0</v>
      </c>
      <c r="E143" s="51">
        <f>+'Costo PQ'!M127</f>
        <v>8.5205184355122796</v>
      </c>
      <c r="F143" s="97">
        <f t="shared" si="4"/>
        <v>0</v>
      </c>
      <c r="G143" s="4">
        <f>+'Costo PQ'!D127</f>
        <v>1000579471</v>
      </c>
      <c r="H143" s="4"/>
      <c r="K143" s="107">
        <f t="shared" si="5"/>
        <v>0</v>
      </c>
      <c r="M143" s="87" t="s">
        <v>948</v>
      </c>
      <c r="N143" s="87">
        <v>2005</v>
      </c>
      <c r="O143" s="87" t="s">
        <v>949</v>
      </c>
      <c r="P143" s="87" t="s">
        <v>950</v>
      </c>
      <c r="Q143" s="87"/>
    </row>
    <row r="144" spans="1:18" s="5" customFormat="1" hidden="1" x14ac:dyDescent="0.25">
      <c r="A144" s="4">
        <f>+'Costo PQ'!B128</f>
        <v>127</v>
      </c>
      <c r="B144" s="4" t="str">
        <f>+'Costo PQ'!C128</f>
        <v>PQ DESEMULS._ BOLLAND RT760</v>
      </c>
      <c r="C144" s="4" t="str">
        <f>+'Costo PQ'!F128</f>
        <v>L</v>
      </c>
      <c r="D144" s="96">
        <f t="shared" si="3"/>
        <v>0</v>
      </c>
      <c r="E144" s="51">
        <f>+'Costo PQ'!M128</f>
        <v>8.6036454446392305</v>
      </c>
      <c r="F144" s="97">
        <f t="shared" si="4"/>
        <v>0</v>
      </c>
      <c r="G144" s="4">
        <f>+'Costo PQ'!D128</f>
        <v>1000579481</v>
      </c>
      <c r="H144" s="4"/>
      <c r="K144" s="107">
        <f t="shared" si="5"/>
        <v>0</v>
      </c>
      <c r="M144" s="87" t="s">
        <v>948</v>
      </c>
      <c r="N144" s="87">
        <v>2005</v>
      </c>
      <c r="O144" s="87" t="s">
        <v>949</v>
      </c>
      <c r="P144" s="87" t="s">
        <v>950</v>
      </c>
      <c r="Q144" s="87"/>
    </row>
    <row r="145" spans="1:18" s="5" customFormat="1" hidden="1" x14ac:dyDescent="0.25">
      <c r="A145" s="4">
        <f>+'Costo PQ'!B129</f>
        <v>128</v>
      </c>
      <c r="B145" s="4" t="str">
        <f>+'Costo PQ'!C129</f>
        <v>PQ SECUESTR.H2S _ BOLLAND BSH300</v>
      </c>
      <c r="C145" s="4" t="str">
        <f>+'Costo PQ'!F129</f>
        <v>L</v>
      </c>
      <c r="D145" s="96">
        <f t="shared" si="3"/>
        <v>0</v>
      </c>
      <c r="E145" s="51">
        <f>+'Costo PQ'!M129</f>
        <v>2.7293367996681601</v>
      </c>
      <c r="F145" s="97">
        <f t="shared" si="4"/>
        <v>0</v>
      </c>
      <c r="G145" s="4">
        <f>+'Costo PQ'!D129</f>
        <v>1000581772</v>
      </c>
      <c r="H145" s="4"/>
      <c r="K145" s="107">
        <f t="shared" si="5"/>
        <v>0</v>
      </c>
      <c r="M145" s="87" t="s">
        <v>948</v>
      </c>
      <c r="N145" s="87">
        <v>2005</v>
      </c>
      <c r="O145" s="87" t="s">
        <v>949</v>
      </c>
      <c r="P145" s="87" t="s">
        <v>950</v>
      </c>
      <c r="Q145" s="87"/>
    </row>
    <row r="146" spans="1:18" s="5" customFormat="1" hidden="1" x14ac:dyDescent="0.25">
      <c r="A146" s="4">
        <f>+'Costo PQ'!B130</f>
        <v>129</v>
      </c>
      <c r="B146" s="4" t="str">
        <f>+'Costo PQ'!C130</f>
        <v>PQ BACTER.BOLLAND BXC3209</v>
      </c>
      <c r="C146" s="4" t="str">
        <f>+'Costo PQ'!F130</f>
        <v>L</v>
      </c>
      <c r="D146" s="96">
        <f t="shared" si="3"/>
        <v>0</v>
      </c>
      <c r="E146" s="51">
        <f>+'Costo PQ'!M130</f>
        <v>2.8401728118374301</v>
      </c>
      <c r="F146" s="97">
        <f t="shared" si="4"/>
        <v>0</v>
      </c>
      <c r="G146" s="4">
        <f>+'Costo PQ'!D130</f>
        <v>1000544348</v>
      </c>
      <c r="H146" s="4"/>
      <c r="K146" s="107">
        <f t="shared" si="5"/>
        <v>0</v>
      </c>
      <c r="M146" s="87" t="s">
        <v>948</v>
      </c>
      <c r="N146" s="87">
        <v>2005</v>
      </c>
      <c r="O146" s="87" t="s">
        <v>949</v>
      </c>
      <c r="P146" s="87" t="s">
        <v>950</v>
      </c>
      <c r="Q146" s="87"/>
    </row>
    <row r="147" spans="1:18" s="5" customFormat="1" hidden="1" x14ac:dyDescent="0.25">
      <c r="A147" s="4">
        <f>+'Costo PQ'!B131</f>
        <v>130</v>
      </c>
      <c r="B147" s="4" t="str">
        <f>+'Costo PQ'!C131</f>
        <v>PQ INHIB.CORR._ BOLLAND CY802</v>
      </c>
      <c r="C147" s="4" t="str">
        <f>+'Costo PQ'!F131</f>
        <v>L</v>
      </c>
      <c r="D147" s="96">
        <f t="shared" ref="D147:D168" si="6">ROUND(IFERROR(VLOOKUP(I147,$B$177:$C$193,2,FALSE),0)+(IFERROR(VLOOKUP(I147,$B$203:$C$208,2,FALSE),0)),0)</f>
        <v>0</v>
      </c>
      <c r="E147" s="51">
        <f>+'Costo PQ'!M131</f>
        <v>3.6021703955011302</v>
      </c>
      <c r="F147" s="97">
        <f t="shared" ref="F147:F167" si="7">D147*E147</f>
        <v>0</v>
      </c>
      <c r="G147" s="4">
        <f>+'Costo PQ'!D131</f>
        <v>1000581775</v>
      </c>
      <c r="H147" s="4"/>
      <c r="K147" s="107">
        <f t="shared" ref="K147:K167" si="8">D147</f>
        <v>0</v>
      </c>
      <c r="M147" s="87" t="s">
        <v>948</v>
      </c>
      <c r="N147" s="87">
        <v>2005</v>
      </c>
      <c r="O147" s="87" t="s">
        <v>949</v>
      </c>
      <c r="P147" s="87" t="s">
        <v>950</v>
      </c>
      <c r="Q147" s="87"/>
    </row>
    <row r="148" spans="1:18" s="5" customFormat="1" hidden="1" x14ac:dyDescent="0.25">
      <c r="A148" s="4">
        <f>+'Costo PQ'!B132</f>
        <v>131</v>
      </c>
      <c r="B148" s="4" t="str">
        <f>+'Costo PQ'!C132</f>
        <v>PQ INHIB.INCRUST._ BOLLAND IC5098</v>
      </c>
      <c r="C148" s="4" t="str">
        <f>+'Costo PQ'!F132</f>
        <v>L</v>
      </c>
      <c r="D148" s="96">
        <f t="shared" si="6"/>
        <v>0</v>
      </c>
      <c r="E148" s="51">
        <f>+'Costo PQ'!M132</f>
        <v>4.2117684624320804</v>
      </c>
      <c r="F148" s="97">
        <f t="shared" si="7"/>
        <v>0</v>
      </c>
      <c r="G148" s="4">
        <f>+'Costo PQ'!D132</f>
        <v>1000581773</v>
      </c>
      <c r="H148" s="4"/>
      <c r="K148" s="107">
        <f t="shared" si="8"/>
        <v>0</v>
      </c>
      <c r="M148" s="87" t="s">
        <v>948</v>
      </c>
      <c r="N148" s="87">
        <v>2005</v>
      </c>
      <c r="O148" s="87" t="s">
        <v>949</v>
      </c>
      <c r="P148" s="87" t="s">
        <v>950</v>
      </c>
      <c r="Q148" s="87"/>
    </row>
    <row r="149" spans="1:18" s="5" customFormat="1" x14ac:dyDescent="0.25">
      <c r="A149" s="4">
        <f>+'Costo PQ'!B133</f>
        <v>132</v>
      </c>
      <c r="B149" s="4" t="str">
        <f>+'Costo PQ'!C133</f>
        <v>PQ INHIB.INCRUST._ BOLLAND IC7001</v>
      </c>
      <c r="C149" s="4" t="str">
        <f>+'Costo PQ'!F133</f>
        <v>L</v>
      </c>
      <c r="D149" s="96">
        <f t="shared" si="6"/>
        <v>164</v>
      </c>
      <c r="E149" s="51">
        <f>+'Costo PQ'!M133</f>
        <v>7.0796502773118304</v>
      </c>
      <c r="F149" s="97">
        <f t="shared" si="7"/>
        <v>1161.0626454791402</v>
      </c>
      <c r="G149" s="4">
        <f>+'Costo PQ'!D133</f>
        <v>1000582063</v>
      </c>
      <c r="H149" s="4"/>
      <c r="I149" s="5" t="s">
        <v>678</v>
      </c>
      <c r="J149" s="5" t="s">
        <v>678</v>
      </c>
      <c r="K149" s="103">
        <f>D149/200</f>
        <v>0.82</v>
      </c>
      <c r="M149" s="87" t="s">
        <v>948</v>
      </c>
      <c r="N149" s="87">
        <v>2005</v>
      </c>
      <c r="O149" s="87" t="s">
        <v>949</v>
      </c>
      <c r="P149" s="87" t="s">
        <v>950</v>
      </c>
      <c r="Q149" s="87"/>
      <c r="R149" s="5">
        <f>VLOOKUP(I149,[1]SP!I149:L252,3,FALSE)+VLOOKUP(I149,[1]PUB!I149:L253,3,FALSE)+VLOOKUP(I149,[1]SCB!I149:L251,3,FALSE)+VLOOKUP(I149,[1]CHO!I149:L251,3,FALSE)+VLOOKUP(I149,[1]VAM!I149:L254,3,FALSE)</f>
        <v>0.64654999999999996</v>
      </c>
    </row>
    <row r="150" spans="1:18" s="5" customFormat="1" hidden="1" x14ac:dyDescent="0.25">
      <c r="A150" s="4">
        <f>+'Costo PQ'!B134</f>
        <v>133</v>
      </c>
      <c r="B150" s="4" t="str">
        <f>+'Costo PQ'!C134</f>
        <v>PQ INHIB.PARAF._ BOLLAND IPB279</v>
      </c>
      <c r="C150" s="4" t="str">
        <f>+'Costo PQ'!F134</f>
        <v>L</v>
      </c>
      <c r="D150" s="96">
        <f t="shared" si="6"/>
        <v>0</v>
      </c>
      <c r="E150" s="51">
        <f>+'Costo PQ'!M134</f>
        <v>5.9020176480133797</v>
      </c>
      <c r="F150" s="51">
        <f t="shared" si="7"/>
        <v>0</v>
      </c>
      <c r="G150" s="4">
        <f>+'Costo PQ'!D134</f>
        <v>1000582064</v>
      </c>
      <c r="H150" s="4"/>
      <c r="I150" s="5" t="s">
        <v>808</v>
      </c>
      <c r="J150" s="5" t="s">
        <v>961</v>
      </c>
      <c r="K150" s="104">
        <f t="shared" si="8"/>
        <v>0</v>
      </c>
      <c r="M150" s="87" t="s">
        <v>948</v>
      </c>
      <c r="N150" s="87">
        <v>2005</v>
      </c>
      <c r="O150" s="87" t="s">
        <v>949</v>
      </c>
      <c r="P150" s="87" t="s">
        <v>950</v>
      </c>
      <c r="Q150" s="87"/>
    </row>
    <row r="151" spans="1:18" s="5" customFormat="1" hidden="1" x14ac:dyDescent="0.25">
      <c r="A151" s="4">
        <f>+'Costo PQ'!B135</f>
        <v>134</v>
      </c>
      <c r="B151" s="4" t="str">
        <f>+'Costo PQ'!C135</f>
        <v>PQ INHIB.ASFALT.PARAF._ BOLLAND IPB651</v>
      </c>
      <c r="C151" s="4" t="str">
        <f>+'Costo PQ'!F135</f>
        <v>L</v>
      </c>
      <c r="D151" s="96">
        <f t="shared" si="6"/>
        <v>0</v>
      </c>
      <c r="E151" s="51">
        <f>+'Costo PQ'!M135</f>
        <v>7.6199758366369901</v>
      </c>
      <c r="F151" s="51">
        <f t="shared" si="7"/>
        <v>0</v>
      </c>
      <c r="G151" s="4">
        <f>+'Costo PQ'!D135</f>
        <v>1000582014</v>
      </c>
      <c r="H151" s="4"/>
      <c r="K151" s="107">
        <f t="shared" si="8"/>
        <v>0</v>
      </c>
      <c r="M151" s="87" t="s">
        <v>948</v>
      </c>
      <c r="N151" s="87">
        <v>2005</v>
      </c>
      <c r="O151" s="87" t="s">
        <v>949</v>
      </c>
      <c r="P151" s="87" t="s">
        <v>950</v>
      </c>
      <c r="Q151" s="87"/>
    </row>
    <row r="152" spans="1:18" s="5" customFormat="1" hidden="1" x14ac:dyDescent="0.25">
      <c r="A152" s="4">
        <f>+'Costo PQ'!B136</f>
        <v>135</v>
      </c>
      <c r="B152" s="4" t="str">
        <f>+'Costo PQ'!C136</f>
        <v>PQ BOLLAND RFB790 REDUCTOR FRICCION  (l)</v>
      </c>
      <c r="C152" s="4" t="str">
        <f>+'Costo PQ'!F136</f>
        <v>L</v>
      </c>
      <c r="D152" s="96">
        <f t="shared" si="6"/>
        <v>0</v>
      </c>
      <c r="E152" s="51">
        <f>+'Costo PQ'!M136</f>
        <v>4.6551125111091496</v>
      </c>
      <c r="F152" s="51">
        <f t="shared" si="7"/>
        <v>0</v>
      </c>
      <c r="G152" s="4">
        <f>+'Costo PQ'!D136</f>
        <v>50600814</v>
      </c>
      <c r="H152" s="4"/>
      <c r="K152" s="107">
        <f t="shared" si="8"/>
        <v>0</v>
      </c>
      <c r="M152" s="87" t="s">
        <v>948</v>
      </c>
      <c r="N152" s="87">
        <v>2005</v>
      </c>
      <c r="O152" s="87" t="s">
        <v>949</v>
      </c>
      <c r="P152" s="87" t="s">
        <v>950</v>
      </c>
      <c r="Q152" s="87"/>
    </row>
    <row r="153" spans="1:18" s="5" customFormat="1" hidden="1" x14ac:dyDescent="0.25">
      <c r="A153" s="4">
        <f>+'Costo PQ'!B137</f>
        <v>136</v>
      </c>
      <c r="B153" s="4" t="str">
        <f>+'Costo PQ'!C137</f>
        <v>PQ INHIB.PARAF._ BOLLAND IPB935</v>
      </c>
      <c r="C153" s="4" t="str">
        <f>+'Costo PQ'!F137</f>
        <v>L</v>
      </c>
      <c r="D153" s="96">
        <f t="shared" si="6"/>
        <v>0</v>
      </c>
      <c r="E153" s="51">
        <f>+'Costo PQ'!M137</f>
        <v>7.8832113655390001</v>
      </c>
      <c r="F153" s="51">
        <f t="shared" si="7"/>
        <v>0</v>
      </c>
      <c r="G153" s="4">
        <f>+'Costo PQ'!D137</f>
        <v>1000582003</v>
      </c>
      <c r="H153" s="4"/>
      <c r="K153" s="107">
        <f t="shared" si="8"/>
        <v>0</v>
      </c>
      <c r="M153" s="87" t="s">
        <v>948</v>
      </c>
      <c r="N153" s="87">
        <v>2005</v>
      </c>
      <c r="O153" s="87" t="s">
        <v>949</v>
      </c>
      <c r="P153" s="87" t="s">
        <v>950</v>
      </c>
      <c r="Q153" s="87"/>
    </row>
    <row r="154" spans="1:18" s="5" customFormat="1" hidden="1" x14ac:dyDescent="0.25">
      <c r="A154" s="4">
        <f>+'Costo PQ'!B138</f>
        <v>137</v>
      </c>
      <c r="B154" s="4" t="str">
        <f>+'Costo PQ'!C138</f>
        <v>PQ INHIB.INCRUST._ BOLLAND NX DURACAPS *</v>
      </c>
      <c r="C154" s="4" t="str">
        <f>+'Costo PQ'!F138</f>
        <v>L</v>
      </c>
      <c r="D154" s="96">
        <f t="shared" si="6"/>
        <v>0</v>
      </c>
      <c r="E154" s="51">
        <f>+'Costo PQ'!M138</f>
        <v>14.1315915515813</v>
      </c>
      <c r="F154" s="97">
        <f t="shared" si="7"/>
        <v>0</v>
      </c>
      <c r="G154" s="4">
        <f>+'Costo PQ'!D138</f>
        <v>1000583228</v>
      </c>
      <c r="H154" s="111">
        <v>222052</v>
      </c>
      <c r="K154" s="110">
        <f t="shared" si="8"/>
        <v>0</v>
      </c>
      <c r="M154" s="87" t="s">
        <v>948</v>
      </c>
      <c r="N154" s="87">
        <v>2005</v>
      </c>
      <c r="O154" s="87" t="s">
        <v>949</v>
      </c>
      <c r="P154" s="87" t="s">
        <v>950</v>
      </c>
      <c r="Q154" s="87"/>
    </row>
    <row r="155" spans="1:18" s="5" customFormat="1" hidden="1" x14ac:dyDescent="0.25">
      <c r="A155" s="4">
        <f>+'Costo PQ'!B139</f>
        <v>138</v>
      </c>
      <c r="B155" s="4" t="str">
        <f>+'Costo PQ'!C139</f>
        <v>PQ INHIB.CORR.ENCAPS._ BOLLAND NX DURAC*</v>
      </c>
      <c r="C155" s="4" t="str">
        <f>+'Costo PQ'!F139</f>
        <v>L</v>
      </c>
      <c r="D155" s="96">
        <f t="shared" si="6"/>
        <v>0</v>
      </c>
      <c r="E155" s="51">
        <f>+'Costo PQ'!M139</f>
        <v>14.408681582004499</v>
      </c>
      <c r="F155" s="51">
        <f t="shared" si="7"/>
        <v>0</v>
      </c>
      <c r="G155" s="4">
        <f>+'Costo PQ'!D139</f>
        <v>1000583227</v>
      </c>
      <c r="H155" s="4"/>
      <c r="K155" s="107">
        <f t="shared" si="8"/>
        <v>0</v>
      </c>
      <c r="M155" s="87" t="s">
        <v>948</v>
      </c>
      <c r="N155" s="87">
        <v>2005</v>
      </c>
      <c r="O155" s="87" t="s">
        <v>949</v>
      </c>
      <c r="P155" s="87" t="s">
        <v>950</v>
      </c>
      <c r="Q155" s="87"/>
    </row>
    <row r="156" spans="1:18" s="5" customFormat="1" hidden="1" x14ac:dyDescent="0.25">
      <c r="A156" s="4">
        <f>+'Costo PQ'!B140</f>
        <v>139</v>
      </c>
      <c r="B156" s="4" t="str">
        <f>+'Costo PQ'!C140</f>
        <v>PQ DESEMULS._ BOLLAND DBC5039</v>
      </c>
      <c r="C156" s="4" t="str">
        <f>+'Costo PQ'!F140</f>
        <v>L</v>
      </c>
      <c r="D156" s="96">
        <f t="shared" si="6"/>
        <v>0</v>
      </c>
      <c r="E156" s="51">
        <f>+'Costo PQ'!M140</f>
        <v>7.3013223016503597</v>
      </c>
      <c r="F156" s="51">
        <f t="shared" si="7"/>
        <v>0</v>
      </c>
      <c r="G156" s="4">
        <f>+'Costo PQ'!D140</f>
        <v>1000583503</v>
      </c>
      <c r="H156" s="4"/>
      <c r="K156" s="107">
        <f t="shared" si="8"/>
        <v>0</v>
      </c>
      <c r="M156" s="87" t="s">
        <v>948</v>
      </c>
      <c r="N156" s="87">
        <v>2005</v>
      </c>
      <c r="O156" s="87" t="s">
        <v>949</v>
      </c>
      <c r="P156" s="87" t="s">
        <v>950</v>
      </c>
      <c r="Q156" s="87"/>
    </row>
    <row r="157" spans="1:18" s="5" customFormat="1" hidden="1" x14ac:dyDescent="0.25">
      <c r="A157" s="4">
        <f>+'Costo PQ'!B141</f>
        <v>140</v>
      </c>
      <c r="B157" s="4" t="str">
        <f>+'Costo PQ'!C141</f>
        <v>PQ DESEMULS._ BOLLAND DBC4077</v>
      </c>
      <c r="C157" s="4" t="str">
        <f>+'Costo PQ'!F141</f>
        <v>L</v>
      </c>
      <c r="D157" s="96">
        <f t="shared" si="6"/>
        <v>0</v>
      </c>
      <c r="E157" s="51">
        <f>+'Costo PQ'!M141</f>
        <v>7.1627772864387804</v>
      </c>
      <c r="F157" s="51">
        <f t="shared" si="7"/>
        <v>0</v>
      </c>
      <c r="G157" s="4">
        <f>+'Costo PQ'!D141</f>
        <v>1000585030</v>
      </c>
      <c r="H157" s="4"/>
      <c r="K157" s="107">
        <f t="shared" si="8"/>
        <v>0</v>
      </c>
      <c r="M157" s="87" t="s">
        <v>948</v>
      </c>
      <c r="N157" s="87">
        <v>2005</v>
      </c>
      <c r="O157" s="87" t="s">
        <v>949</v>
      </c>
      <c r="P157" s="87" t="s">
        <v>950</v>
      </c>
      <c r="Q157" s="87"/>
    </row>
    <row r="158" spans="1:18" s="5" customFormat="1" hidden="1" x14ac:dyDescent="0.25">
      <c r="A158" s="4">
        <f>+'Costo PQ'!B142</f>
        <v>141</v>
      </c>
      <c r="B158" s="4" t="str">
        <f>+'Costo PQ'!C142</f>
        <v>PQ ESPUMIG.SOL.BARRA BOLLAND ESB310</v>
      </c>
      <c r="C158" s="4" t="str">
        <f>+'Costo PQ'!F142</f>
        <v>L</v>
      </c>
      <c r="D158" s="96">
        <f t="shared" si="6"/>
        <v>0</v>
      </c>
      <c r="E158" s="51">
        <f>+'Costo PQ'!M142</f>
        <v>18.481905029225</v>
      </c>
      <c r="F158" s="51">
        <f t="shared" si="7"/>
        <v>0</v>
      </c>
      <c r="G158" s="4">
        <f>+'Costo PQ'!D142</f>
        <v>1000585564</v>
      </c>
      <c r="H158" s="4"/>
      <c r="K158" s="107">
        <f t="shared" si="8"/>
        <v>0</v>
      </c>
      <c r="M158" s="87" t="s">
        <v>948</v>
      </c>
      <c r="N158" s="87">
        <v>2005</v>
      </c>
      <c r="O158" s="87" t="s">
        <v>949</v>
      </c>
      <c r="P158" s="87" t="s">
        <v>950</v>
      </c>
      <c r="Q158" s="87"/>
    </row>
    <row r="159" spans="1:18" s="5" customFormat="1" hidden="1" x14ac:dyDescent="0.25">
      <c r="A159" s="4">
        <f>+'Costo PQ'!B143</f>
        <v>142</v>
      </c>
      <c r="B159" s="4" t="str">
        <f>+'Costo PQ'!C143</f>
        <v>PQ DESEMULS._ BOLLAND RT518</v>
      </c>
      <c r="C159" s="4" t="str">
        <f>+'Costo PQ'!F143</f>
        <v>L</v>
      </c>
      <c r="D159" s="96">
        <f t="shared" si="6"/>
        <v>0</v>
      </c>
      <c r="E159" s="51">
        <f>+'Costo PQ'!M143</f>
        <v>8.2572829066102695</v>
      </c>
      <c r="F159" s="51">
        <f t="shared" si="7"/>
        <v>0</v>
      </c>
      <c r="G159" s="4">
        <f>+'Costo PQ'!D143</f>
        <v>1000583228</v>
      </c>
      <c r="H159" s="4"/>
      <c r="K159" s="107">
        <f t="shared" si="8"/>
        <v>0</v>
      </c>
      <c r="M159" s="87" t="s">
        <v>948</v>
      </c>
      <c r="N159" s="87">
        <v>2005</v>
      </c>
      <c r="O159" s="87" t="s">
        <v>949</v>
      </c>
      <c r="P159" s="87" t="s">
        <v>950</v>
      </c>
      <c r="Q159" s="87"/>
    </row>
    <row r="160" spans="1:18" s="5" customFormat="1" hidden="1" x14ac:dyDescent="0.25">
      <c r="A160" s="4">
        <f>+'Costo PQ'!B144</f>
        <v>143</v>
      </c>
      <c r="B160" s="4" t="str">
        <f>+'Costo PQ'!C144</f>
        <v>PQ FLOCUL._ BOLLAND FBS2021</v>
      </c>
      <c r="C160" s="4" t="str">
        <f>+'Costo PQ'!F144</f>
        <v>L</v>
      </c>
      <c r="D160" s="96">
        <f t="shared" si="6"/>
        <v>0</v>
      </c>
      <c r="E160" s="51">
        <f>+'Costo PQ'!M144</f>
        <v>3.5328978878953299</v>
      </c>
      <c r="F160" s="51">
        <f t="shared" si="7"/>
        <v>0</v>
      </c>
      <c r="G160" s="4">
        <f>+'Costo PQ'!D144</f>
        <v>1000583227</v>
      </c>
      <c r="H160" s="4"/>
      <c r="K160" s="107">
        <f t="shared" si="8"/>
        <v>0</v>
      </c>
      <c r="M160" s="87" t="s">
        <v>948</v>
      </c>
      <c r="N160" s="87">
        <v>2005</v>
      </c>
      <c r="O160" s="87" t="s">
        <v>949</v>
      </c>
      <c r="P160" s="87" t="s">
        <v>950</v>
      </c>
      <c r="Q160" s="87"/>
    </row>
    <row r="161" spans="1:17" s="5" customFormat="1" hidden="1" x14ac:dyDescent="0.25">
      <c r="A161" s="4">
        <f>+'Costo PQ'!B145</f>
        <v>144</v>
      </c>
      <c r="B161" s="4" t="str">
        <f>+'Costo PQ'!C145</f>
        <v>PQ DESEMULS._ BOLLAND DBC5039</v>
      </c>
      <c r="C161" s="4" t="str">
        <f>+'Costo PQ'!F145</f>
        <v>L</v>
      </c>
      <c r="D161" s="96">
        <f t="shared" si="6"/>
        <v>0</v>
      </c>
      <c r="E161" s="51" t="e">
        <f>+'Costo PQ'!M145</f>
        <v>#N/A</v>
      </c>
      <c r="F161" s="51" t="e">
        <f t="shared" si="7"/>
        <v>#N/A</v>
      </c>
      <c r="G161" s="4">
        <f>+'Costo PQ'!D145</f>
        <v>1000583503</v>
      </c>
      <c r="H161" s="4"/>
      <c r="K161" s="107">
        <f t="shared" si="8"/>
        <v>0</v>
      </c>
      <c r="M161" s="87" t="s">
        <v>948</v>
      </c>
      <c r="N161" s="87">
        <v>2005</v>
      </c>
      <c r="O161" s="87" t="s">
        <v>949</v>
      </c>
      <c r="P161" s="87" t="s">
        <v>950</v>
      </c>
      <c r="Q161" s="87"/>
    </row>
    <row r="162" spans="1:17" s="5" customFormat="1" hidden="1" x14ac:dyDescent="0.25">
      <c r="A162" s="4">
        <f>+'Costo PQ'!B146</f>
        <v>0</v>
      </c>
      <c r="B162" s="4">
        <f>+'Costo PQ'!C146</f>
        <v>0</v>
      </c>
      <c r="C162" s="4">
        <f>+'Costo PQ'!F146</f>
        <v>0</v>
      </c>
      <c r="D162" s="96">
        <f t="shared" si="6"/>
        <v>0</v>
      </c>
      <c r="E162" s="51">
        <f>+'Costo PQ'!M146</f>
        <v>0</v>
      </c>
      <c r="F162" s="51">
        <f t="shared" si="7"/>
        <v>0</v>
      </c>
      <c r="G162" s="4">
        <f>'[1]Costo producto'!D146</f>
        <v>0</v>
      </c>
      <c r="H162" s="4"/>
      <c r="K162" s="107">
        <f t="shared" si="8"/>
        <v>0</v>
      </c>
      <c r="M162" s="87" t="s">
        <v>948</v>
      </c>
      <c r="N162" s="87">
        <v>2005</v>
      </c>
      <c r="O162" s="87" t="s">
        <v>949</v>
      </c>
      <c r="P162" s="87" t="s">
        <v>950</v>
      </c>
      <c r="Q162" s="87"/>
    </row>
    <row r="163" spans="1:17" s="5" customFormat="1" hidden="1" x14ac:dyDescent="0.25">
      <c r="A163" s="4">
        <f>+'Costo PQ'!B147</f>
        <v>0</v>
      </c>
      <c r="B163" s="4">
        <f>+'Costo PQ'!C147</f>
        <v>0</v>
      </c>
      <c r="C163" s="4">
        <f>+'Costo PQ'!F147</f>
        <v>0</v>
      </c>
      <c r="D163" s="96">
        <f t="shared" si="6"/>
        <v>0</v>
      </c>
      <c r="E163" s="51">
        <f>+'Costo PQ'!M147</f>
        <v>0</v>
      </c>
      <c r="F163" s="51">
        <f t="shared" si="7"/>
        <v>0</v>
      </c>
      <c r="G163" s="4">
        <f>'[1]Costo producto'!D147</f>
        <v>0</v>
      </c>
      <c r="H163" s="4"/>
      <c r="K163" s="107">
        <f t="shared" si="8"/>
        <v>0</v>
      </c>
      <c r="M163" s="87" t="s">
        <v>948</v>
      </c>
      <c r="N163" s="87">
        <v>2005</v>
      </c>
      <c r="O163" s="87" t="s">
        <v>949</v>
      </c>
      <c r="P163" s="87" t="s">
        <v>950</v>
      </c>
      <c r="Q163" s="87"/>
    </row>
    <row r="164" spans="1:17" s="5" customFormat="1" hidden="1" x14ac:dyDescent="0.25">
      <c r="A164" s="4">
        <f>+'Costo PQ'!B148</f>
        <v>0</v>
      </c>
      <c r="B164" s="4">
        <f>+'Costo PQ'!C148</f>
        <v>0</v>
      </c>
      <c r="C164" s="4">
        <f>+'Costo PQ'!F148</f>
        <v>0</v>
      </c>
      <c r="D164" s="96">
        <f t="shared" si="6"/>
        <v>0</v>
      </c>
      <c r="E164" s="51">
        <f>+'Costo PQ'!M148</f>
        <v>0</v>
      </c>
      <c r="F164" s="51">
        <f t="shared" si="7"/>
        <v>0</v>
      </c>
      <c r="G164" s="4">
        <f>'[1]Costo producto'!D148</f>
        <v>0</v>
      </c>
      <c r="H164" s="4"/>
      <c r="K164" s="107">
        <f t="shared" si="8"/>
        <v>0</v>
      </c>
      <c r="M164" s="87" t="s">
        <v>948</v>
      </c>
      <c r="N164" s="87">
        <v>2005</v>
      </c>
      <c r="O164" s="87" t="s">
        <v>949</v>
      </c>
      <c r="P164" s="87" t="s">
        <v>950</v>
      </c>
      <c r="Q164" s="87"/>
    </row>
    <row r="165" spans="1:17" s="5" customFormat="1" hidden="1" x14ac:dyDescent="0.25">
      <c r="A165" s="4">
        <f>+'Costo PQ'!B149</f>
        <v>0</v>
      </c>
      <c r="B165" s="4">
        <f>+'Costo PQ'!C149</f>
        <v>0</v>
      </c>
      <c r="C165" s="4">
        <f>+'Costo PQ'!F149</f>
        <v>0</v>
      </c>
      <c r="D165" s="96">
        <f t="shared" si="6"/>
        <v>0</v>
      </c>
      <c r="E165" s="51">
        <f>+'Costo PQ'!M149</f>
        <v>0</v>
      </c>
      <c r="F165" s="51">
        <f t="shared" si="7"/>
        <v>0</v>
      </c>
      <c r="G165" s="4">
        <f>'[1]Costo producto'!D149</f>
        <v>0</v>
      </c>
      <c r="H165" s="4"/>
      <c r="K165" s="107">
        <f t="shared" si="8"/>
        <v>0</v>
      </c>
      <c r="M165" s="87" t="s">
        <v>948</v>
      </c>
      <c r="N165" s="87">
        <v>2005</v>
      </c>
      <c r="O165" s="87" t="s">
        <v>949</v>
      </c>
      <c r="P165" s="87" t="s">
        <v>950</v>
      </c>
      <c r="Q165" s="87"/>
    </row>
    <row r="166" spans="1:17" s="5" customFormat="1" hidden="1" x14ac:dyDescent="0.25">
      <c r="A166" s="4">
        <f>+'Costo PQ'!B150</f>
        <v>0</v>
      </c>
      <c r="B166" s="4">
        <f>+'Costo PQ'!C150</f>
        <v>0</v>
      </c>
      <c r="C166" s="4">
        <f>+'Costo PQ'!F150</f>
        <v>0</v>
      </c>
      <c r="D166" s="96">
        <f t="shared" si="6"/>
        <v>0</v>
      </c>
      <c r="E166" s="51">
        <f>+'Costo PQ'!M150</f>
        <v>0</v>
      </c>
      <c r="F166" s="51">
        <f t="shared" si="7"/>
        <v>0</v>
      </c>
      <c r="G166" s="4">
        <f>'[1]Costo producto'!D150</f>
        <v>0</v>
      </c>
      <c r="H166" s="4"/>
      <c r="K166" s="107">
        <f t="shared" si="8"/>
        <v>0</v>
      </c>
      <c r="M166" s="87" t="s">
        <v>948</v>
      </c>
      <c r="N166" s="87">
        <v>2005</v>
      </c>
      <c r="O166" s="87" t="s">
        <v>949</v>
      </c>
      <c r="P166" s="87" t="s">
        <v>950</v>
      </c>
      <c r="Q166" s="87"/>
    </row>
    <row r="167" spans="1:17" s="5" customFormat="1" hidden="1" x14ac:dyDescent="0.25">
      <c r="A167" s="4">
        <f>+'Costo PQ'!B151</f>
        <v>0</v>
      </c>
      <c r="B167" s="4">
        <f>+'Costo PQ'!C151</f>
        <v>0</v>
      </c>
      <c r="C167" s="4">
        <f>+'Costo PQ'!F151</f>
        <v>0</v>
      </c>
      <c r="D167" s="96">
        <f t="shared" si="6"/>
        <v>0</v>
      </c>
      <c r="E167" s="51">
        <f>+'Costo PQ'!M151</f>
        <v>0</v>
      </c>
      <c r="F167" s="51">
        <f t="shared" si="7"/>
        <v>0</v>
      </c>
      <c r="G167" s="4">
        <f>'[1]Costo producto'!D151</f>
        <v>0</v>
      </c>
      <c r="H167" s="4"/>
      <c r="K167" s="107">
        <f t="shared" si="8"/>
        <v>0</v>
      </c>
      <c r="M167" s="87" t="s">
        <v>948</v>
      </c>
      <c r="N167" s="87">
        <v>2005</v>
      </c>
      <c r="O167" s="87" t="s">
        <v>949</v>
      </c>
      <c r="P167" s="87" t="s">
        <v>950</v>
      </c>
      <c r="Q167" s="87"/>
    </row>
    <row r="168" spans="1:17" s="5" customFormat="1" hidden="1" x14ac:dyDescent="0.25">
      <c r="A168" s="4">
        <f>+'Costo PQ'!B152</f>
        <v>0</v>
      </c>
      <c r="B168" s="4">
        <f>+'Costo PQ'!C152</f>
        <v>0</v>
      </c>
      <c r="C168" s="4">
        <f>+'Costo PQ'!F152</f>
        <v>0</v>
      </c>
      <c r="D168" s="96">
        <f t="shared" si="6"/>
        <v>0</v>
      </c>
      <c r="E168" s="51">
        <f>+'Costo PQ'!M152</f>
        <v>0</v>
      </c>
      <c r="F168" s="51">
        <f>D168*E168</f>
        <v>0</v>
      </c>
      <c r="G168" s="4">
        <f>'[1]Costo producto'!D152</f>
        <v>0</v>
      </c>
      <c r="H168" s="4"/>
      <c r="K168" s="107">
        <f>D168</f>
        <v>0</v>
      </c>
      <c r="M168" s="87" t="s">
        <v>948</v>
      </c>
      <c r="N168" s="87">
        <v>2005</v>
      </c>
      <c r="O168" s="87" t="s">
        <v>949</v>
      </c>
      <c r="P168" s="87" t="s">
        <v>950</v>
      </c>
    </row>
    <row r="169" spans="1:17" s="5" customFormat="1" ht="25.5" customHeight="1" x14ac:dyDescent="0.25">
      <c r="B169"/>
      <c r="C169" s="133" t="s">
        <v>962</v>
      </c>
      <c r="D169" s="134"/>
      <c r="E169" s="135"/>
      <c r="F169" s="105">
        <f>SUBTOTAL(9,F18:F168)</f>
        <v>22799.120102734614</v>
      </c>
      <c r="G169" s="106"/>
    </row>
    <row r="173" spans="1:17" x14ac:dyDescent="0.25">
      <c r="B173" s="83" t="s">
        <v>586</v>
      </c>
      <c r="C173" t="s">
        <v>925</v>
      </c>
    </row>
    <row r="174" spans="1:17" x14ac:dyDescent="0.25">
      <c r="B174" s="83" t="s">
        <v>555</v>
      </c>
      <c r="C174" s="84">
        <v>222057</v>
      </c>
    </row>
    <row r="176" spans="1:17" x14ac:dyDescent="0.25">
      <c r="B176" s="83" t="s">
        <v>926</v>
      </c>
      <c r="C176" t="s">
        <v>969</v>
      </c>
    </row>
    <row r="177" spans="2:3" x14ac:dyDescent="0.25">
      <c r="B177" s="84" t="s">
        <v>654</v>
      </c>
      <c r="C177" s="119">
        <v>908.67000000000007</v>
      </c>
    </row>
    <row r="178" spans="2:3" x14ac:dyDescent="0.25">
      <c r="B178" s="84" t="s">
        <v>68</v>
      </c>
      <c r="C178" s="119">
        <v>206.45999999999998</v>
      </c>
    </row>
    <row r="179" spans="2:3" x14ac:dyDescent="0.25">
      <c r="B179" s="84" t="s">
        <v>59</v>
      </c>
      <c r="C179" s="119">
        <v>877.92000000000007</v>
      </c>
    </row>
    <row r="180" spans="2:3" x14ac:dyDescent="0.25">
      <c r="B180" s="84" t="s">
        <v>614</v>
      </c>
      <c r="C180" s="119">
        <v>1282.19</v>
      </c>
    </row>
    <row r="181" spans="2:3" x14ac:dyDescent="0.25">
      <c r="B181" s="84" t="s">
        <v>695</v>
      </c>
      <c r="C181" s="119">
        <v>108.27</v>
      </c>
    </row>
    <row r="182" spans="2:3" x14ac:dyDescent="0.25">
      <c r="B182" s="84" t="s">
        <v>678</v>
      </c>
      <c r="C182" s="119">
        <v>164.33</v>
      </c>
    </row>
    <row r="183" spans="2:3" x14ac:dyDescent="0.25">
      <c r="B183" s="84" t="s">
        <v>658</v>
      </c>
      <c r="C183" s="119">
        <v>645.73</v>
      </c>
    </row>
    <row r="184" spans="2:3" x14ac:dyDescent="0.25">
      <c r="B184" s="84" t="s">
        <v>619</v>
      </c>
      <c r="C184" s="119">
        <v>2555.87</v>
      </c>
    </row>
    <row r="185" spans="2:3" x14ac:dyDescent="0.25">
      <c r="B185" s="84" t="s">
        <v>44</v>
      </c>
      <c r="C185" s="119">
        <v>6749.44</v>
      </c>
    </row>
    <row r="202" spans="2:3" x14ac:dyDescent="0.25">
      <c r="B202" s="83" t="s">
        <v>3</v>
      </c>
      <c r="C202" t="s">
        <v>928</v>
      </c>
    </row>
    <row r="203" spans="2:3" x14ac:dyDescent="0.25">
      <c r="B203" s="5"/>
      <c r="C203" s="5"/>
    </row>
    <row r="204" spans="2:3" x14ac:dyDescent="0.25">
      <c r="B204" s="83" t="s">
        <v>926</v>
      </c>
      <c r="C204" t="s">
        <v>931</v>
      </c>
    </row>
    <row r="205" spans="2:3" x14ac:dyDescent="0.25">
      <c r="B205" s="84" t="s">
        <v>44</v>
      </c>
      <c r="C205" s="119"/>
    </row>
  </sheetData>
  <autoFilter ref="A17:I168" xr:uid="{D093F635-6A20-4B7A-86C1-DB80E7FFC222}">
    <filterColumn colId="3">
      <filters>
        <filter val="108"/>
        <filter val="1282"/>
        <filter val="164"/>
        <filter val="206"/>
        <filter val="2556"/>
        <filter val="646"/>
        <filter val="878"/>
        <filter val="909"/>
      </filters>
    </filterColumn>
  </autoFilter>
  <mergeCells count="15">
    <mergeCell ref="F12:G12"/>
    <mergeCell ref="D13:E13"/>
    <mergeCell ref="F13:G13"/>
    <mergeCell ref="C2:G3"/>
    <mergeCell ref="B8:C8"/>
    <mergeCell ref="D8:E8"/>
    <mergeCell ref="B9:C9"/>
    <mergeCell ref="D9:E9"/>
    <mergeCell ref="B10:C10"/>
    <mergeCell ref="D10:E10"/>
    <mergeCell ref="C169:E169"/>
    <mergeCell ref="B11:C11"/>
    <mergeCell ref="D11:E11"/>
    <mergeCell ref="B12:C12"/>
    <mergeCell ref="D12:E12"/>
  </mergeCells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21993-4ED0-4938-8BEB-1B30B43ED273}">
  <sheetPr codeName="Hoja8" filterMode="1">
    <tabColor theme="8" tint="0.39997558519241921"/>
  </sheetPr>
  <dimension ref="A1:S206"/>
  <sheetViews>
    <sheetView topLeftCell="A12" workbookViewId="0">
      <selection activeCell="F62" sqref="F62"/>
    </sheetView>
  </sheetViews>
  <sheetFormatPr baseColWidth="10" defaultRowHeight="15" x14ac:dyDescent="0.25"/>
  <cols>
    <col min="2" max="2" width="17.5703125" bestFit="1" customWidth="1"/>
    <col min="3" max="3" width="22.28515625" bestFit="1" customWidth="1"/>
    <col min="4" max="4" width="24.28515625" customWidth="1"/>
    <col min="6" max="6" width="20.42578125" customWidth="1"/>
    <col min="8" max="8" width="14.28515625" customWidth="1"/>
  </cols>
  <sheetData>
    <row r="1" spans="2:12" s="5" customFormat="1" x14ac:dyDescent="0.25"/>
    <row r="2" spans="2:12" s="5" customFormat="1" ht="15" customHeight="1" x14ac:dyDescent="0.25">
      <c r="C2" s="143" t="s">
        <v>510</v>
      </c>
      <c r="D2" s="143"/>
      <c r="E2" s="143"/>
      <c r="F2" s="143"/>
      <c r="G2" s="143"/>
    </row>
    <row r="3" spans="2:12" s="5" customFormat="1" ht="15" customHeight="1" x14ac:dyDescent="0.25">
      <c r="C3" s="143"/>
      <c r="D3" s="143"/>
      <c r="E3" s="143"/>
      <c r="F3" s="143"/>
      <c r="G3" s="143"/>
    </row>
    <row r="4" spans="2:12" s="5" customFormat="1" x14ac:dyDescent="0.25"/>
    <row r="5" spans="2:12" s="5" customFormat="1" x14ac:dyDescent="0.25"/>
    <row r="6" spans="2:12" s="5" customFormat="1" x14ac:dyDescent="0.25"/>
    <row r="7" spans="2:12" s="5" customFormat="1" x14ac:dyDescent="0.25">
      <c r="H7" s="6"/>
    </row>
    <row r="8" spans="2:12" s="5" customFormat="1" ht="15.75" x14ac:dyDescent="0.25">
      <c r="B8" s="133" t="s">
        <v>511</v>
      </c>
      <c r="C8" s="135"/>
      <c r="D8" s="136" t="s">
        <v>935</v>
      </c>
      <c r="E8" s="137"/>
      <c r="F8" s="43"/>
      <c r="G8" s="43"/>
      <c r="H8" s="6"/>
    </row>
    <row r="9" spans="2:12" s="5" customFormat="1" ht="15.75" x14ac:dyDescent="0.25">
      <c r="B9" s="133" t="s">
        <v>513</v>
      </c>
      <c r="C9" s="135"/>
      <c r="D9" s="136" t="s">
        <v>963</v>
      </c>
      <c r="E9" s="137"/>
      <c r="F9" s="43"/>
      <c r="G9" s="43"/>
      <c r="H9" s="7"/>
    </row>
    <row r="10" spans="2:12" s="5" customFormat="1" ht="15.75" x14ac:dyDescent="0.25">
      <c r="B10" s="133" t="s">
        <v>514</v>
      </c>
      <c r="C10" s="135"/>
      <c r="D10" s="136" t="s">
        <v>515</v>
      </c>
      <c r="E10" s="137"/>
      <c r="F10" s="43"/>
      <c r="G10" s="43"/>
    </row>
    <row r="11" spans="2:12" s="5" customFormat="1" ht="15.75" x14ac:dyDescent="0.25">
      <c r="B11" s="133" t="s">
        <v>516</v>
      </c>
      <c r="C11" s="135"/>
      <c r="D11" s="136" t="s">
        <v>541</v>
      </c>
      <c r="E11" s="137"/>
      <c r="F11" s="43"/>
      <c r="G11" s="43"/>
    </row>
    <row r="12" spans="2:12" s="5" customFormat="1" ht="25.5" customHeight="1" x14ac:dyDescent="0.25">
      <c r="B12" s="133" t="s">
        <v>518</v>
      </c>
      <c r="C12" s="135"/>
      <c r="D12" s="138" t="s">
        <v>519</v>
      </c>
      <c r="E12" s="138"/>
      <c r="F12" s="138" t="s">
        <v>520</v>
      </c>
      <c r="G12" s="138"/>
      <c r="L12" s="88">
        <v>100062</v>
      </c>
    </row>
    <row r="13" spans="2:12" s="5" customFormat="1" ht="24.75" customHeight="1" x14ac:dyDescent="0.25">
      <c r="B13" s="43"/>
      <c r="C13" s="43"/>
      <c r="D13" s="140" cm="1">
        <f t="array" ref="D13:E13">'CM 4600011377 (Producto)'!D13:E13</f>
        <v>45251</v>
      </c>
      <c r="E13" s="141">
        <v>0</v>
      </c>
      <c r="F13" s="140" cm="1">
        <f t="array" ref="F13:G13">'CM 4600011377 (Producto)'!F13:G13</f>
        <v>45280</v>
      </c>
      <c r="G13" s="141">
        <v>0</v>
      </c>
      <c r="H13" s="89">
        <f>F13-D13</f>
        <v>29</v>
      </c>
      <c r="L13" s="88">
        <v>10006237</v>
      </c>
    </row>
    <row r="14" spans="2:12" s="5" customFormat="1" ht="18.75" x14ac:dyDescent="0.3">
      <c r="B14" s="45"/>
      <c r="C14" s="45"/>
      <c r="D14" s="46"/>
      <c r="E14" s="47"/>
      <c r="F14" s="46"/>
      <c r="G14" s="47"/>
    </row>
    <row r="15" spans="2:12" s="5" customFormat="1" ht="18.75" x14ac:dyDescent="0.25">
      <c r="D15" s="46"/>
      <c r="E15" s="47"/>
      <c r="F15" s="46"/>
      <c r="G15" s="47"/>
    </row>
    <row r="16" spans="2:12" s="5" customFormat="1" x14ac:dyDescent="0.25"/>
    <row r="17" spans="1:19" s="5" customFormat="1" ht="37.5" x14ac:dyDescent="0.25">
      <c r="A17" s="90" t="s">
        <v>476</v>
      </c>
      <c r="B17" s="90" t="s">
        <v>521</v>
      </c>
      <c r="C17" s="44" t="s">
        <v>522</v>
      </c>
      <c r="D17" s="44" t="s">
        <v>936</v>
      </c>
      <c r="E17" s="44" t="s">
        <v>524</v>
      </c>
      <c r="F17" s="44" t="s">
        <v>525</v>
      </c>
      <c r="G17" s="91" t="s">
        <v>937</v>
      </c>
      <c r="H17" s="91" t="s">
        <v>938</v>
      </c>
      <c r="I17" s="92" t="s">
        <v>939</v>
      </c>
      <c r="J17" s="93" t="s">
        <v>940</v>
      </c>
      <c r="K17" s="87" t="s">
        <v>941</v>
      </c>
      <c r="L17" s="87" t="s">
        <v>942</v>
      </c>
      <c r="M17" s="87" t="s">
        <v>943</v>
      </c>
      <c r="N17" s="87" t="s">
        <v>944</v>
      </c>
      <c r="O17" s="94" t="s">
        <v>945</v>
      </c>
      <c r="P17" s="87" t="s">
        <v>946</v>
      </c>
      <c r="Q17" s="95"/>
    </row>
    <row r="18" spans="1:19" s="5" customFormat="1" hidden="1" x14ac:dyDescent="0.25">
      <c r="A18" s="4">
        <f>+'Costo PQ'!B2</f>
        <v>1</v>
      </c>
      <c r="B18" s="4" t="str">
        <f>+'Costo PQ'!C2</f>
        <v>PQ BOLLAND ABC11 ANTIESPUMANTE       (l)</v>
      </c>
      <c r="C18" s="4" t="str">
        <f>+'Costo PQ'!F2</f>
        <v>L</v>
      </c>
      <c r="D18" s="96">
        <f>ROUND(IFERROR(VLOOKUP(I18,$B$177:$C$193,2,FALSE),0)+(IFERROR(VLOOKUP(I18,$B$203:$C$208,2,FALSE),0)),0)</f>
        <v>0</v>
      </c>
      <c r="E18" s="51">
        <f>+'Costo PQ'!M2</f>
        <v>4.0870779487416602</v>
      </c>
      <c r="F18" s="51">
        <f>D18*E18</f>
        <v>0</v>
      </c>
      <c r="G18" s="4">
        <f>+'Costo PQ'!D2</f>
        <v>50600314</v>
      </c>
      <c r="H18" s="4"/>
      <c r="J18" s="98"/>
      <c r="K18" s="107">
        <f>D18</f>
        <v>0</v>
      </c>
      <c r="L18" s="107"/>
      <c r="M18" s="87" t="s">
        <v>948</v>
      </c>
      <c r="N18" s="87">
        <v>2005</v>
      </c>
      <c r="O18" s="87" t="s">
        <v>949</v>
      </c>
      <c r="P18" s="87" t="s">
        <v>950</v>
      </c>
      <c r="Q18" s="108"/>
    </row>
    <row r="19" spans="1:19" s="5" customFormat="1" hidden="1" x14ac:dyDescent="0.25">
      <c r="A19" s="4">
        <f>+'Costo PQ'!B3</f>
        <v>2</v>
      </c>
      <c r="B19" s="4" t="str">
        <f>+'Costo PQ'!C3</f>
        <v>PQ BOLLAND RFB200 REDUCTOR FRICCION  (l)</v>
      </c>
      <c r="C19" s="4" t="str">
        <f>+'Costo PQ'!F3</f>
        <v>L</v>
      </c>
      <c r="D19" s="96">
        <f t="shared" ref="D19:D82" si="0">ROUND(IFERROR(VLOOKUP(I19,$B$177:$C$193,2,FALSE),0)+(IFERROR(VLOOKUP(I19,$B$203:$C$208,2,FALSE),0)),0)</f>
        <v>0</v>
      </c>
      <c r="E19" s="51">
        <f>+'Costo PQ'!M3</f>
        <v>3.4497708787683901</v>
      </c>
      <c r="F19" s="51">
        <f t="shared" ref="F19:F82" si="1">D19*E19</f>
        <v>0</v>
      </c>
      <c r="G19" s="4">
        <f>+'Costo PQ'!D3</f>
        <v>50600316</v>
      </c>
      <c r="H19" s="4"/>
      <c r="J19" s="108"/>
      <c r="K19" s="107">
        <f t="shared" ref="K19:K82" si="2">D19</f>
        <v>0</v>
      </c>
      <c r="L19" s="108"/>
      <c r="M19" s="87" t="s">
        <v>948</v>
      </c>
      <c r="N19" s="87">
        <v>2005</v>
      </c>
      <c r="O19" s="87" t="s">
        <v>949</v>
      </c>
      <c r="P19" s="87" t="s">
        <v>950</v>
      </c>
      <c r="Q19" s="108"/>
    </row>
    <row r="20" spans="1:19" s="5" customFormat="1" ht="17.25" hidden="1" customHeight="1" x14ac:dyDescent="0.25">
      <c r="A20" s="4">
        <f>+'Costo PQ'!B4</f>
        <v>3</v>
      </c>
      <c r="B20" s="4" t="str">
        <f>+'Costo PQ'!C4</f>
        <v>PQ BOLLAND RFB650 REDUCTOR FRICCION  (l)</v>
      </c>
      <c r="C20" s="4" t="str">
        <f>+'Costo PQ'!F4</f>
        <v>L</v>
      </c>
      <c r="D20" s="96">
        <f t="shared" si="0"/>
        <v>0</v>
      </c>
      <c r="E20" s="51">
        <f>+'Costo PQ'!M4</f>
        <v>4.3503134776436703</v>
      </c>
      <c r="F20" s="51">
        <f t="shared" si="1"/>
        <v>0</v>
      </c>
      <c r="G20" s="4">
        <f>+'Costo PQ'!D4</f>
        <v>50600317</v>
      </c>
      <c r="H20" s="4"/>
      <c r="K20" s="107">
        <f t="shared" si="2"/>
        <v>0</v>
      </c>
      <c r="M20" s="87" t="s">
        <v>948</v>
      </c>
      <c r="N20" s="87">
        <v>2005</v>
      </c>
      <c r="O20" s="87" t="s">
        <v>949</v>
      </c>
      <c r="P20" s="87" t="s">
        <v>950</v>
      </c>
      <c r="Q20" s="108"/>
    </row>
    <row r="21" spans="1:19" s="5" customFormat="1" hidden="1" x14ac:dyDescent="0.25">
      <c r="A21" s="4">
        <f>+'Costo PQ'!B5</f>
        <v>4</v>
      </c>
      <c r="B21" s="4" t="str">
        <f>+'Costo PQ'!C5</f>
        <v>PQ BACTERICIDA BOLLAND BX707</v>
      </c>
      <c r="C21" s="4" t="str">
        <f>+'Costo PQ'!F5</f>
        <v>L</v>
      </c>
      <c r="D21" s="96">
        <f t="shared" si="0"/>
        <v>0</v>
      </c>
      <c r="E21" s="51">
        <f>+'Costo PQ'!M5</f>
        <v>4.7243850187149397</v>
      </c>
      <c r="F21" s="51">
        <f t="shared" si="1"/>
        <v>0</v>
      </c>
      <c r="G21" s="4">
        <f>+'Costo PQ'!D5</f>
        <v>50600319</v>
      </c>
      <c r="H21" s="4"/>
      <c r="K21" s="107">
        <f t="shared" si="2"/>
        <v>0</v>
      </c>
      <c r="M21" s="87" t="s">
        <v>948</v>
      </c>
      <c r="N21" s="87">
        <v>2005</v>
      </c>
      <c r="O21" s="87" t="s">
        <v>949</v>
      </c>
      <c r="P21" s="87" t="s">
        <v>950</v>
      </c>
      <c r="Q21" s="108"/>
    </row>
    <row r="22" spans="1:19" s="5" customFormat="1" hidden="1" x14ac:dyDescent="0.25">
      <c r="A22" s="4">
        <f>+'Costo PQ'!B6</f>
        <v>5</v>
      </c>
      <c r="B22" s="4" t="str">
        <f>+'Costo PQ'!C6</f>
        <v>PQ INHIBIDOR DE CORROSION BOLLAND CY589</v>
      </c>
      <c r="C22" s="4" t="str">
        <f>+'Costo PQ'!F6</f>
        <v>L</v>
      </c>
      <c r="D22" s="96">
        <f t="shared" si="0"/>
        <v>0</v>
      </c>
      <c r="E22" s="51">
        <f>+'Costo PQ'!M6</f>
        <v>3.69915190614923</v>
      </c>
      <c r="F22" s="51">
        <f t="shared" si="1"/>
        <v>0</v>
      </c>
      <c r="G22" s="4">
        <f>+'Costo PQ'!D6</f>
        <v>50600418</v>
      </c>
      <c r="H22" s="4"/>
      <c r="K22" s="107">
        <f t="shared" si="2"/>
        <v>0</v>
      </c>
      <c r="M22" s="87" t="s">
        <v>948</v>
      </c>
      <c r="N22" s="87">
        <v>2005</v>
      </c>
      <c r="O22" s="87" t="s">
        <v>949</v>
      </c>
      <c r="P22" s="87" t="s">
        <v>950</v>
      </c>
    </row>
    <row r="23" spans="1:19" s="5" customFormat="1" hidden="1" x14ac:dyDescent="0.25">
      <c r="A23" s="4">
        <f>+'Costo PQ'!B7</f>
        <v>6</v>
      </c>
      <c r="B23" s="4" t="str">
        <f>+'Costo PQ'!C7</f>
        <v>PQ DESINCRUSTANTE BOLLAND DS92</v>
      </c>
      <c r="C23" s="4" t="str">
        <f>+'Costo PQ'!F7</f>
        <v>L</v>
      </c>
      <c r="D23" s="96">
        <f t="shared" si="0"/>
        <v>0</v>
      </c>
      <c r="E23" s="51">
        <f>+'Costo PQ'!M7</f>
        <v>3.7130064076703899</v>
      </c>
      <c r="F23" s="51">
        <f t="shared" si="1"/>
        <v>0</v>
      </c>
      <c r="G23" s="4">
        <f>+'Costo PQ'!D7</f>
        <v>50600428</v>
      </c>
      <c r="H23" s="4"/>
      <c r="K23" s="107">
        <f t="shared" si="2"/>
        <v>0</v>
      </c>
      <c r="M23" s="87" t="s">
        <v>948</v>
      </c>
      <c r="N23" s="87">
        <v>2005</v>
      </c>
      <c r="O23" s="87" t="s">
        <v>949</v>
      </c>
      <c r="P23" s="87" t="s">
        <v>950</v>
      </c>
    </row>
    <row r="24" spans="1:19" s="5" customFormat="1" hidden="1" x14ac:dyDescent="0.25">
      <c r="A24" s="4">
        <f>+'Costo PQ'!B8</f>
        <v>7</v>
      </c>
      <c r="B24" s="4" t="str">
        <f>+'Costo PQ'!C8</f>
        <v>PQ BOLLAND IC898 INHIB.INCRUST.x200L (l)</v>
      </c>
      <c r="C24" s="4" t="str">
        <f>+'Costo PQ'!F8</f>
        <v>L</v>
      </c>
      <c r="D24" s="96">
        <f t="shared" si="0"/>
        <v>0</v>
      </c>
      <c r="E24" s="51">
        <f>+'Costo PQ'!M8</f>
        <v>3.4774798818106998</v>
      </c>
      <c r="F24" s="51">
        <f t="shared" si="1"/>
        <v>0</v>
      </c>
      <c r="G24" s="4">
        <f>+'Costo PQ'!D8</f>
        <v>50600430</v>
      </c>
      <c r="H24" s="4"/>
      <c r="K24" s="107">
        <f t="shared" si="2"/>
        <v>0</v>
      </c>
      <c r="M24" s="87" t="s">
        <v>948</v>
      </c>
      <c r="N24" s="87">
        <v>2005</v>
      </c>
      <c r="O24" s="87" t="s">
        <v>949</v>
      </c>
      <c r="P24" s="87" t="s">
        <v>950</v>
      </c>
    </row>
    <row r="25" spans="1:19" s="5" customFormat="1" hidden="1" x14ac:dyDescent="0.25">
      <c r="A25" s="4">
        <f>+'Costo PQ'!B9</f>
        <v>8</v>
      </c>
      <c r="B25" s="4" t="str">
        <f>+'Costo PQ'!C9</f>
        <v>PQ BOLLAND IPB71  INHIBIDOR PARAFINA (l)</v>
      </c>
      <c r="C25" s="4" t="str">
        <f>+'Costo PQ'!F9</f>
        <v>L</v>
      </c>
      <c r="D25" s="96">
        <f t="shared" si="0"/>
        <v>0</v>
      </c>
      <c r="E25" s="51">
        <f>+'Costo PQ'!M9</f>
        <v>4.6966760156726197</v>
      </c>
      <c r="F25" s="97">
        <f t="shared" si="1"/>
        <v>0</v>
      </c>
      <c r="G25" s="4">
        <f>+'Costo PQ'!D9</f>
        <v>50600435</v>
      </c>
      <c r="H25" s="4"/>
      <c r="I25" s="5" t="s">
        <v>746</v>
      </c>
      <c r="J25" s="98" t="s">
        <v>947</v>
      </c>
      <c r="K25" s="99">
        <f>D25</f>
        <v>0</v>
      </c>
      <c r="M25" s="87" t="s">
        <v>948</v>
      </c>
      <c r="N25" s="87">
        <v>2005</v>
      </c>
      <c r="O25" s="87" t="s">
        <v>949</v>
      </c>
      <c r="P25" s="87" t="s">
        <v>950</v>
      </c>
      <c r="R25" s="5">
        <f>VLOOKUP(I25,[1]SP!I25:L136,3,FALSE)+VLOOKUP(I25,[1]PUB!I25:L136,3,FALSE)+VLOOKUP(I25,[1]SCB!I25:L136,3,FALSE)+VLOOKUP(I25,[1]CHO!I25:L136,3,FALSE)+VLOOKUP(I25,[1]VAM!I25:L136,3,FALSE)</f>
        <v>115.83</v>
      </c>
    </row>
    <row r="26" spans="1:19" s="5" customFormat="1" x14ac:dyDescent="0.25">
      <c r="A26" s="4">
        <f>+'Costo PQ'!B10</f>
        <v>9</v>
      </c>
      <c r="B26" s="4" t="str">
        <f>+'Costo PQ'!C10</f>
        <v>PQ BOLLAND SB14 SOLVENTE ALCOHOLICO  (l)</v>
      </c>
      <c r="C26" s="4" t="str">
        <f>+'Costo PQ'!F10</f>
        <v>L</v>
      </c>
      <c r="D26" s="96">
        <f t="shared" si="0"/>
        <v>908</v>
      </c>
      <c r="E26" s="51">
        <f>+'Costo PQ'!M10</f>
        <v>1.41315915515813</v>
      </c>
      <c r="F26" s="97">
        <f t="shared" si="1"/>
        <v>1283.148512883582</v>
      </c>
      <c r="G26" s="4">
        <f>+'Costo PQ'!D10</f>
        <v>50600710</v>
      </c>
      <c r="H26" s="4"/>
      <c r="I26" s="5" t="s">
        <v>619</v>
      </c>
      <c r="J26" s="98" t="s">
        <v>951</v>
      </c>
      <c r="K26" s="99">
        <f>D26</f>
        <v>908</v>
      </c>
      <c r="M26" s="87" t="s">
        <v>948</v>
      </c>
      <c r="N26" s="87">
        <v>2005</v>
      </c>
      <c r="O26" s="87" t="s">
        <v>949</v>
      </c>
      <c r="P26" s="87" t="s">
        <v>950</v>
      </c>
      <c r="R26" s="5">
        <f>VLOOKUP(I26,[1]SP!I26:L137,3,FALSE)+VLOOKUP(I26,[1]PUB!I26:L137,3,FALSE)+VLOOKUP(I26,[1]SCB!I26:L137,3,FALSE)+VLOOKUP(I26,[1]CHO!I26:L137,3,FALSE)+VLOOKUP(I26,[1]VAM!I26:L137,3,FALSE)</f>
        <v>5481.05</v>
      </c>
    </row>
    <row r="27" spans="1:19" s="5" customFormat="1" hidden="1" x14ac:dyDescent="0.25">
      <c r="A27" s="4">
        <f>+'Costo PQ'!B11</f>
        <v>10</v>
      </c>
      <c r="B27" s="4" t="str">
        <f>+'Costo PQ'!C11</f>
        <v>PQ BOLLAND DPB58  DISPERSANT.PARAFIN.(l)</v>
      </c>
      <c r="C27" s="4" t="str">
        <f>+'Costo PQ'!F11</f>
        <v>L</v>
      </c>
      <c r="D27" s="96">
        <f t="shared" si="0"/>
        <v>0</v>
      </c>
      <c r="E27" s="51">
        <f>+'Costo PQ'!M11</f>
        <v>4.7798030247995698</v>
      </c>
      <c r="F27" s="51">
        <f t="shared" si="1"/>
        <v>0</v>
      </c>
      <c r="G27" s="4">
        <f>+'Costo PQ'!D11</f>
        <v>50600764</v>
      </c>
      <c r="H27" s="4"/>
      <c r="K27" s="107">
        <f t="shared" si="2"/>
        <v>0</v>
      </c>
      <c r="M27" s="87" t="s">
        <v>948</v>
      </c>
      <c r="N27" s="87">
        <v>2005</v>
      </c>
      <c r="O27" s="87" t="s">
        <v>949</v>
      </c>
      <c r="P27" s="87" t="s">
        <v>950</v>
      </c>
    </row>
    <row r="28" spans="1:19" s="5" customFormat="1" hidden="1" x14ac:dyDescent="0.25">
      <c r="A28" s="4">
        <f>+'Costo PQ'!B12</f>
        <v>11</v>
      </c>
      <c r="B28" s="4" t="str">
        <f>+'Costo PQ'!C12</f>
        <v>PQ BOLLAND SPBC38 SOLVENTE PARAFINA  (l)</v>
      </c>
      <c r="C28" s="4" t="str">
        <f>+'Costo PQ'!F12</f>
        <v>L</v>
      </c>
      <c r="D28" s="96">
        <f t="shared" si="0"/>
        <v>0</v>
      </c>
      <c r="E28" s="51">
        <f>+'Costo PQ'!M12</f>
        <v>4.6966760156726197</v>
      </c>
      <c r="F28" s="51">
        <f t="shared" si="1"/>
        <v>0</v>
      </c>
      <c r="G28" s="4">
        <f>+'Costo PQ'!D12</f>
        <v>50600810</v>
      </c>
      <c r="H28" s="4"/>
      <c r="K28" s="107">
        <f t="shared" si="2"/>
        <v>0</v>
      </c>
      <c r="M28" s="87" t="s">
        <v>948</v>
      </c>
      <c r="N28" s="87">
        <v>2005</v>
      </c>
      <c r="O28" s="87" t="s">
        <v>949</v>
      </c>
      <c r="P28" s="87" t="s">
        <v>950</v>
      </c>
    </row>
    <row r="29" spans="1:19" s="5" customFormat="1" hidden="1" x14ac:dyDescent="0.25">
      <c r="A29" s="4">
        <f>+'Costo PQ'!B13</f>
        <v>12</v>
      </c>
      <c r="B29" s="4" t="str">
        <f>+'Costo PQ'!C13</f>
        <v>PQ BOLLAND RFB790 REDUCTOR FRICCION  (l)</v>
      </c>
      <c r="C29" s="4" t="str">
        <f>+'Costo PQ'!F13</f>
        <v>L</v>
      </c>
      <c r="D29" s="96">
        <f t="shared" si="0"/>
        <v>0</v>
      </c>
      <c r="E29" s="51">
        <f>+'Costo PQ'!M13</f>
        <v>4.5442764989398796</v>
      </c>
      <c r="F29" s="97">
        <f t="shared" si="1"/>
        <v>0</v>
      </c>
      <c r="G29" s="4">
        <f>+'Costo PQ'!D13</f>
        <v>50600814</v>
      </c>
      <c r="H29" s="4"/>
      <c r="I29" s="5" t="s">
        <v>631</v>
      </c>
      <c r="J29" s="98" t="s">
        <v>952</v>
      </c>
      <c r="K29" s="99">
        <f>D29</f>
        <v>0</v>
      </c>
      <c r="M29" s="87" t="s">
        <v>948</v>
      </c>
      <c r="N29" s="87">
        <v>2005</v>
      </c>
      <c r="O29" s="87" t="s">
        <v>949</v>
      </c>
      <c r="P29" s="87" t="s">
        <v>950</v>
      </c>
      <c r="R29" s="5">
        <f>VLOOKUP(I29,[1]SP!I29:L140,3,FALSE)+VLOOKUP(I29,[1]PUB!I29:L140,3,FALSE)+VLOOKUP(I29,[1]SCB!I29:L140,3,FALSE)+VLOOKUP(I29,[1]CHO!I29:L140,3,FALSE)+VLOOKUP(I29,[1]VAM!I29:L140,3,FALSE)</f>
        <v>784.09</v>
      </c>
    </row>
    <row r="30" spans="1:19" s="5" customFormat="1" hidden="1" x14ac:dyDescent="0.25">
      <c r="A30" s="4">
        <f>+'Costo PQ'!B14</f>
        <v>13</v>
      </c>
      <c r="B30" s="4" t="str">
        <f>+'Costo PQ'!C14</f>
        <v>PQ BOLLAND DBC4651 DESEMULSIONANTE   (l)</v>
      </c>
      <c r="C30" s="4" t="str">
        <f>+'Costo PQ'!F14</f>
        <v>L</v>
      </c>
      <c r="D30" s="96">
        <f t="shared" si="0"/>
        <v>0</v>
      </c>
      <c r="E30" s="51">
        <f>+'Costo PQ'!M14</f>
        <v>5.0153295506592599</v>
      </c>
      <c r="F30" s="51">
        <f t="shared" si="1"/>
        <v>0</v>
      </c>
      <c r="G30" s="4">
        <f>+'Costo PQ'!D14</f>
        <v>50600871</v>
      </c>
      <c r="H30" s="4"/>
      <c r="K30" s="107">
        <f t="shared" si="2"/>
        <v>0</v>
      </c>
      <c r="M30" s="87" t="s">
        <v>948</v>
      </c>
      <c r="N30" s="87">
        <v>2005</v>
      </c>
      <c r="O30" s="87" t="s">
        <v>949</v>
      </c>
      <c r="P30" s="87" t="s">
        <v>950</v>
      </c>
    </row>
    <row r="31" spans="1:19" s="5" customFormat="1" hidden="1" x14ac:dyDescent="0.25">
      <c r="A31" s="4">
        <f>+'Costo PQ'!B15</f>
        <v>14</v>
      </c>
      <c r="B31" s="4" t="str">
        <f>+'Costo PQ'!C15</f>
        <v>PQ BOLLAND RFB791 REDUCTOR FRICCION  (l)</v>
      </c>
      <c r="C31" s="4" t="str">
        <f>+'Costo PQ'!F15</f>
        <v>L</v>
      </c>
      <c r="D31" s="96">
        <f t="shared" si="0"/>
        <v>0</v>
      </c>
      <c r="E31" s="51">
        <f>+'Costo PQ'!M15</f>
        <v>4.6412580095879896</v>
      </c>
      <c r="F31" s="51">
        <f t="shared" si="1"/>
        <v>0</v>
      </c>
      <c r="G31" s="4">
        <f>+'Costo PQ'!D15</f>
        <v>50600873</v>
      </c>
      <c r="H31" s="4"/>
      <c r="K31" s="107">
        <f t="shared" si="2"/>
        <v>0</v>
      </c>
      <c r="M31" s="87" t="s">
        <v>948</v>
      </c>
      <c r="N31" s="87">
        <v>2005</v>
      </c>
      <c r="O31" s="87" t="s">
        <v>949</v>
      </c>
      <c r="P31" s="87" t="s">
        <v>950</v>
      </c>
    </row>
    <row r="32" spans="1:19" s="5" customFormat="1" x14ac:dyDescent="0.25">
      <c r="A32" s="4">
        <f>+'Costo PQ'!B16</f>
        <v>15</v>
      </c>
      <c r="B32" s="4" t="str">
        <f>+'Costo PQ'!C16</f>
        <v>PQ BOLLAND BX960 BACTERICIDA         (l)</v>
      </c>
      <c r="C32" s="4" t="str">
        <f>+'Costo PQ'!F16</f>
        <v>L</v>
      </c>
      <c r="D32" s="96">
        <f t="shared" si="0"/>
        <v>199</v>
      </c>
      <c r="E32" s="51">
        <f>+'Costo PQ'!M16</f>
        <v>4.5027129943764104</v>
      </c>
      <c r="F32" s="97">
        <f t="shared" si="1"/>
        <v>896.03988588090567</v>
      </c>
      <c r="G32" s="4">
        <f>+'Costo PQ'!D16</f>
        <v>50600926</v>
      </c>
      <c r="H32" s="4"/>
      <c r="I32" s="5" t="s">
        <v>68</v>
      </c>
      <c r="J32" s="5" t="s">
        <v>953</v>
      </c>
      <c r="K32" s="100">
        <f>D32</f>
        <v>199</v>
      </c>
      <c r="M32" s="87" t="s">
        <v>948</v>
      </c>
      <c r="N32" s="87">
        <v>2005</v>
      </c>
      <c r="O32" s="87" t="s">
        <v>949</v>
      </c>
      <c r="P32" s="87" t="s">
        <v>950</v>
      </c>
      <c r="R32" s="101">
        <f>VLOOKUP(I32,[1]SP!I32:L143,3,FALSE)+VLOOKUP(I32,[1]PUB!I32:L143,3,FALSE)+VLOOKUP(I32,[1]SCB!I32:L143,3,FALSE)+VLOOKUP(I32,[1]CHO!I32:L143,3,FALSE)+VLOOKUP(I32,[1]VAM!I32:L143,3,FALSE)</f>
        <v>6501.7500000000009</v>
      </c>
      <c r="S32" s="102"/>
    </row>
    <row r="33" spans="1:18" s="5" customFormat="1" hidden="1" x14ac:dyDescent="0.25">
      <c r="A33" s="4">
        <f>+'Costo PQ'!B17</f>
        <v>16</v>
      </c>
      <c r="B33" s="4" t="str">
        <f>+'Costo PQ'!C17</f>
        <v>PQ BOLLAND BSH506 SECUESTR.SULFHIDR. (l)</v>
      </c>
      <c r="C33" s="4" t="str">
        <f>+'Costo PQ'!F17</f>
        <v>L</v>
      </c>
      <c r="D33" s="96">
        <f t="shared" si="0"/>
        <v>0</v>
      </c>
      <c r="E33" s="51">
        <f>+'Costo PQ'!M17</f>
        <v>2.4522467692449998</v>
      </c>
      <c r="F33" s="51">
        <f t="shared" si="1"/>
        <v>0</v>
      </c>
      <c r="G33" s="4">
        <f>+'Costo PQ'!D17</f>
        <v>50600943</v>
      </c>
      <c r="H33" s="4"/>
      <c r="K33" s="107">
        <f t="shared" si="2"/>
        <v>0</v>
      </c>
      <c r="M33" s="87" t="s">
        <v>948</v>
      </c>
      <c r="N33" s="87">
        <v>2005</v>
      </c>
      <c r="O33" s="87" t="s">
        <v>949</v>
      </c>
      <c r="P33" s="87" t="s">
        <v>950</v>
      </c>
    </row>
    <row r="34" spans="1:18" s="5" customFormat="1" x14ac:dyDescent="0.25">
      <c r="A34" s="4">
        <f>+'Costo PQ'!B18</f>
        <v>17</v>
      </c>
      <c r="B34" s="4" t="str">
        <f>+'Costo PQ'!C18</f>
        <v>PQ BOLLAND IC5087A INHIBIDOR INCRUST.(l)</v>
      </c>
      <c r="C34" s="4" t="str">
        <f>+'Costo PQ'!F18</f>
        <v>L</v>
      </c>
      <c r="D34" s="96">
        <f t="shared" si="0"/>
        <v>331</v>
      </c>
      <c r="E34" s="51">
        <f>+'Costo PQ'!M18</f>
        <v>4.5996945050245097</v>
      </c>
      <c r="F34" s="97">
        <f t="shared" si="1"/>
        <v>1522.4988811631126</v>
      </c>
      <c r="G34" s="4">
        <f>+'Costo PQ'!D18</f>
        <v>50601018</v>
      </c>
      <c r="H34" s="4"/>
      <c r="I34" s="5" t="s">
        <v>614</v>
      </c>
      <c r="J34" s="98" t="s">
        <v>954</v>
      </c>
      <c r="K34" s="99">
        <f t="shared" si="2"/>
        <v>331</v>
      </c>
      <c r="M34" s="87" t="s">
        <v>948</v>
      </c>
      <c r="N34" s="87">
        <v>2005</v>
      </c>
      <c r="O34" s="87" t="s">
        <v>949</v>
      </c>
      <c r="P34" s="87" t="s">
        <v>950</v>
      </c>
      <c r="R34" s="101">
        <f>VLOOKUP(I34,[1]SP!I34:L145,3,FALSE)+VLOOKUP(I34,[1]PUB!I34:L145,3,FALSE)+VLOOKUP(I34,[1]SCB!I34:L145,3,FALSE)+VLOOKUP(I34,[1]CHO!I34:L145,3,FALSE)+VLOOKUP(I34,[1]VAM!I34:L145,3,FALSE)</f>
        <v>2672.52</v>
      </c>
    </row>
    <row r="35" spans="1:18" s="5" customFormat="1" x14ac:dyDescent="0.25">
      <c r="A35" s="4">
        <f>+'Costo PQ'!B19</f>
        <v>18</v>
      </c>
      <c r="B35" s="4" t="str">
        <f>+'Costo PQ'!C19</f>
        <v>PQ INHIBIDOR DE CORROSION BOLLAND ICS400</v>
      </c>
      <c r="C35" s="4" t="str">
        <f>+'Costo PQ'!F19</f>
        <v>L</v>
      </c>
      <c r="D35" s="96">
        <f t="shared" si="0"/>
        <v>1020</v>
      </c>
      <c r="E35" s="51">
        <f>+'Costo PQ'!M19</f>
        <v>4.4195859852494603</v>
      </c>
      <c r="F35" s="97">
        <f t="shared" si="1"/>
        <v>4507.9777049544491</v>
      </c>
      <c r="G35" s="4">
        <f>+'Costo PQ'!D19</f>
        <v>50695199</v>
      </c>
      <c r="H35" s="4"/>
      <c r="I35" s="5" t="s">
        <v>658</v>
      </c>
      <c r="J35" s="98" t="s">
        <v>955</v>
      </c>
      <c r="K35" s="99">
        <f t="shared" si="2"/>
        <v>1020</v>
      </c>
      <c r="M35" s="87" t="s">
        <v>948</v>
      </c>
      <c r="N35" s="87">
        <v>2005</v>
      </c>
      <c r="O35" s="87" t="s">
        <v>949</v>
      </c>
      <c r="P35" s="87" t="s">
        <v>950</v>
      </c>
      <c r="R35" s="101">
        <f>VLOOKUP(I35,[1]SP!I35:L146,3,FALSE)+VLOOKUP(I35,[1]PUB!I35:L146,3,FALSE)+VLOOKUP(I35,[1]SCB!I35:L146,3,FALSE)+VLOOKUP(I35,[1]CHO!I35:L146,3,FALSE)+VLOOKUP(I35,[1]VAM!I35:L146,3,FALSE)</f>
        <v>1765.5</v>
      </c>
    </row>
    <row r="36" spans="1:18" s="5" customFormat="1" hidden="1" x14ac:dyDescent="0.25">
      <c r="A36" s="4">
        <f>+'Costo PQ'!B20</f>
        <v>19</v>
      </c>
      <c r="B36" s="4" t="str">
        <f>+'Costo PQ'!C20</f>
        <v>PQ BOLLAND RT34 SURFACTANTE          (l)</v>
      </c>
      <c r="C36" s="4" t="str">
        <f>+'Costo PQ'!F20</f>
        <v>L</v>
      </c>
      <c r="D36" s="96">
        <f t="shared" si="0"/>
        <v>0</v>
      </c>
      <c r="E36" s="51">
        <f>+'Costo PQ'!M20</f>
        <v>5.0984565597862099</v>
      </c>
      <c r="F36" s="51">
        <f t="shared" si="1"/>
        <v>0</v>
      </c>
      <c r="G36" s="4">
        <f>+'Costo PQ'!D20</f>
        <v>50695239</v>
      </c>
      <c r="H36" s="4"/>
      <c r="K36" s="107">
        <f t="shared" si="2"/>
        <v>0</v>
      </c>
      <c r="M36" s="87" t="s">
        <v>948</v>
      </c>
      <c r="N36" s="87">
        <v>2005</v>
      </c>
      <c r="O36" s="87" t="s">
        <v>949</v>
      </c>
      <c r="P36" s="87" t="s">
        <v>950</v>
      </c>
    </row>
    <row r="37" spans="1:18" s="5" customFormat="1" hidden="1" x14ac:dyDescent="0.25">
      <c r="A37" s="4">
        <f>+'Costo PQ'!B21</f>
        <v>20</v>
      </c>
      <c r="B37" s="4" t="str">
        <f>+'Costo PQ'!C21</f>
        <v>PQ BOLLAND DPB55  DISPERSANT.PARAFIN.(l)</v>
      </c>
      <c r="C37" s="4" t="str">
        <f>+'Costo PQ'!F21</f>
        <v>L</v>
      </c>
      <c r="D37" s="96">
        <f t="shared" si="0"/>
        <v>0</v>
      </c>
      <c r="E37" s="51">
        <f>+'Costo PQ'!M21</f>
        <v>4.1702049578686102</v>
      </c>
      <c r="F37" s="51">
        <f t="shared" si="1"/>
        <v>0</v>
      </c>
      <c r="G37" s="4">
        <f>+'Costo PQ'!D21</f>
        <v>50695243</v>
      </c>
      <c r="H37" s="4"/>
      <c r="K37" s="107">
        <f t="shared" si="2"/>
        <v>0</v>
      </c>
      <c r="M37" s="87" t="s">
        <v>948</v>
      </c>
      <c r="N37" s="87">
        <v>2005</v>
      </c>
      <c r="O37" s="87" t="s">
        <v>949</v>
      </c>
      <c r="P37" s="87" t="s">
        <v>950</v>
      </c>
    </row>
    <row r="38" spans="1:18" s="5" customFormat="1" hidden="1" x14ac:dyDescent="0.25">
      <c r="A38" s="4">
        <f>+'Costo PQ'!B22</f>
        <v>21</v>
      </c>
      <c r="B38" s="4" t="str">
        <f>+'Costo PQ'!C22</f>
        <v>PQ BOLLAND DPB52  DISPERSANT.PARAFIN.(l)</v>
      </c>
      <c r="C38" s="4" t="str">
        <f>+'Costo PQ'!F22</f>
        <v>L</v>
      </c>
      <c r="D38" s="96">
        <f t="shared" si="0"/>
        <v>0</v>
      </c>
      <c r="E38" s="51">
        <f>+'Costo PQ'!M22</f>
        <v>5.07074755674389</v>
      </c>
      <c r="F38" s="51">
        <f t="shared" si="1"/>
        <v>0</v>
      </c>
      <c r="G38" s="4">
        <f>+'Costo PQ'!D22</f>
        <v>50695244</v>
      </c>
      <c r="H38" s="4"/>
      <c r="K38" s="107">
        <f t="shared" si="2"/>
        <v>0</v>
      </c>
      <c r="M38" s="87" t="s">
        <v>948</v>
      </c>
      <c r="N38" s="87">
        <v>2005</v>
      </c>
      <c r="O38" s="87" t="s">
        <v>949</v>
      </c>
      <c r="P38" s="87" t="s">
        <v>950</v>
      </c>
    </row>
    <row r="39" spans="1:18" s="5" customFormat="1" hidden="1" x14ac:dyDescent="0.25">
      <c r="A39" s="4">
        <f>+'Costo PQ'!B23</f>
        <v>22</v>
      </c>
      <c r="B39" s="4" t="str">
        <f>+'Costo PQ'!C23</f>
        <v>PQ BACTERICIDA BOLLAND BX950</v>
      </c>
      <c r="C39" s="4" t="str">
        <f>+'Costo PQ'!F23</f>
        <v>L</v>
      </c>
      <c r="D39" s="96">
        <f t="shared" si="0"/>
        <v>0</v>
      </c>
      <c r="E39" s="51">
        <f>+'Costo PQ'!M23</f>
        <v>4.5027129943764104</v>
      </c>
      <c r="F39" s="51">
        <f t="shared" si="1"/>
        <v>0</v>
      </c>
      <c r="G39" s="4">
        <f>+'Costo PQ'!D23</f>
        <v>50695315</v>
      </c>
      <c r="H39" s="4"/>
      <c r="K39" s="107">
        <f t="shared" si="2"/>
        <v>0</v>
      </c>
      <c r="M39" s="87" t="s">
        <v>948</v>
      </c>
      <c r="N39" s="87">
        <v>2005</v>
      </c>
      <c r="O39" s="87" t="s">
        <v>949</v>
      </c>
      <c r="P39" s="87" t="s">
        <v>950</v>
      </c>
    </row>
    <row r="40" spans="1:18" s="5" customFormat="1" hidden="1" x14ac:dyDescent="0.25">
      <c r="A40" s="4">
        <f>+'Costo PQ'!B24</f>
        <v>23</v>
      </c>
      <c r="B40" s="4" t="str">
        <f>+'Costo PQ'!C24</f>
        <v>PQ BOLLAND IC896 INHIB.INCRUST.x200L (l)</v>
      </c>
      <c r="C40" s="4" t="str">
        <f>+'Costo PQ'!F24</f>
        <v>L</v>
      </c>
      <c r="D40" s="96">
        <f t="shared" si="0"/>
        <v>0</v>
      </c>
      <c r="E40" s="51">
        <f>+'Costo PQ'!M24</f>
        <v>3.3804983711625902</v>
      </c>
      <c r="F40" s="51">
        <f t="shared" si="1"/>
        <v>0</v>
      </c>
      <c r="G40" s="4">
        <f>+'Costo PQ'!D24</f>
        <v>50695619</v>
      </c>
      <c r="H40" s="4"/>
      <c r="K40" s="107">
        <f t="shared" si="2"/>
        <v>0</v>
      </c>
      <c r="M40" s="87" t="s">
        <v>948</v>
      </c>
      <c r="N40" s="87">
        <v>2005</v>
      </c>
      <c r="O40" s="87" t="s">
        <v>949</v>
      </c>
      <c r="P40" s="87" t="s">
        <v>950</v>
      </c>
    </row>
    <row r="41" spans="1:18" s="5" customFormat="1" hidden="1" x14ac:dyDescent="0.25">
      <c r="A41" s="4">
        <f>+'Costo PQ'!B25</f>
        <v>24</v>
      </c>
      <c r="B41" s="4" t="str">
        <f>+'Costo PQ'!C25</f>
        <v>PQ BOLLAND IPB6256 INHIB.DISPERS.    (l)</v>
      </c>
      <c r="C41" s="4" t="str">
        <f>+'Costo PQ'!F25</f>
        <v>L</v>
      </c>
      <c r="D41" s="96">
        <f t="shared" si="0"/>
        <v>0</v>
      </c>
      <c r="E41" s="51">
        <f>+'Costo PQ'!M25</f>
        <v>5.8327451404075896</v>
      </c>
      <c r="F41" s="51">
        <f t="shared" si="1"/>
        <v>0</v>
      </c>
      <c r="G41" s="4">
        <f>+'Costo PQ'!D25</f>
        <v>1000002542</v>
      </c>
      <c r="H41" s="4"/>
      <c r="K41" s="107">
        <f t="shared" si="2"/>
        <v>0</v>
      </c>
      <c r="M41" s="87" t="s">
        <v>948</v>
      </c>
      <c r="N41" s="87">
        <v>2005</v>
      </c>
      <c r="O41" s="87" t="s">
        <v>949</v>
      </c>
      <c r="P41" s="87" t="s">
        <v>950</v>
      </c>
    </row>
    <row r="42" spans="1:18" s="5" customFormat="1" hidden="1" x14ac:dyDescent="0.25">
      <c r="A42" s="4">
        <f>+'Costo PQ'!B26</f>
        <v>25</v>
      </c>
      <c r="B42" s="4" t="str">
        <f>+'Costo PQ'!C26</f>
        <v>PQ BOLLAND RT15 RUPTOR EMULSION      (l)</v>
      </c>
      <c r="C42" s="4" t="str">
        <f>+'Costo PQ'!F26</f>
        <v>L</v>
      </c>
      <c r="D42" s="96">
        <f t="shared" si="0"/>
        <v>0</v>
      </c>
      <c r="E42" s="51">
        <f>+'Costo PQ'!M26</f>
        <v>5.5140916054209503</v>
      </c>
      <c r="F42" s="51">
        <f t="shared" si="1"/>
        <v>0</v>
      </c>
      <c r="G42" s="4">
        <f>+'Costo PQ'!D26</f>
        <v>1000015872</v>
      </c>
      <c r="H42" s="4"/>
      <c r="K42" s="107">
        <f t="shared" si="2"/>
        <v>0</v>
      </c>
      <c r="M42" s="87" t="s">
        <v>948</v>
      </c>
      <c r="N42" s="87">
        <v>2005</v>
      </c>
      <c r="O42" s="87" t="s">
        <v>949</v>
      </c>
      <c r="P42" s="87" t="s">
        <v>950</v>
      </c>
    </row>
    <row r="43" spans="1:18" s="5" customFormat="1" hidden="1" x14ac:dyDescent="0.25">
      <c r="A43" s="4">
        <f>+'Costo PQ'!B27</f>
        <v>26</v>
      </c>
      <c r="B43" s="4" t="str">
        <f>+'Costo PQ'!C27</f>
        <v>PQ BOLLAND DPB350 SOLVENTE BIODEGRAD.(l)</v>
      </c>
      <c r="C43" s="4" t="str">
        <f>+'Costo PQ'!F27</f>
        <v>L</v>
      </c>
      <c r="D43" s="96">
        <f t="shared" si="0"/>
        <v>0</v>
      </c>
      <c r="E43" s="51">
        <f>+'Costo PQ'!M27</f>
        <v>4.3918769822071404</v>
      </c>
      <c r="F43" s="51">
        <f t="shared" si="1"/>
        <v>0</v>
      </c>
      <c r="G43" s="4">
        <f>+'Costo PQ'!D27</f>
        <v>1000018345</v>
      </c>
      <c r="H43" s="4"/>
      <c r="K43" s="107">
        <f t="shared" si="2"/>
        <v>0</v>
      </c>
      <c r="M43" s="87" t="s">
        <v>948</v>
      </c>
      <c r="N43" s="87">
        <v>2005</v>
      </c>
      <c r="O43" s="87" t="s">
        <v>949</v>
      </c>
      <c r="P43" s="87" t="s">
        <v>950</v>
      </c>
    </row>
    <row r="44" spans="1:18" s="5" customFormat="1" hidden="1" x14ac:dyDescent="0.25">
      <c r="A44" s="4">
        <f>+'Costo PQ'!B28</f>
        <v>27</v>
      </c>
      <c r="B44" s="4" t="str">
        <f>+'Costo PQ'!C28</f>
        <v>PQ BOLLAND IPB530 INHIBIDOR PARAFINA (l)</v>
      </c>
      <c r="C44" s="4" t="str">
        <f>+'Costo PQ'!F28</f>
        <v>L</v>
      </c>
      <c r="D44" s="96">
        <f t="shared" si="0"/>
        <v>0</v>
      </c>
      <c r="E44" s="51">
        <f>+'Costo PQ'!M28</f>
        <v>6.6085972255924501</v>
      </c>
      <c r="F44" s="51">
        <f t="shared" si="1"/>
        <v>0</v>
      </c>
      <c r="G44" s="4">
        <f>+'Costo PQ'!D28</f>
        <v>1000020984</v>
      </c>
      <c r="H44" s="4"/>
      <c r="K44" s="107">
        <f t="shared" si="2"/>
        <v>0</v>
      </c>
      <c r="M44" s="87" t="s">
        <v>948</v>
      </c>
      <c r="N44" s="87">
        <v>2005</v>
      </c>
      <c r="O44" s="87" t="s">
        <v>949</v>
      </c>
      <c r="P44" s="87" t="s">
        <v>950</v>
      </c>
    </row>
    <row r="45" spans="1:18" s="5" customFormat="1" hidden="1" x14ac:dyDescent="0.25">
      <c r="A45" s="4">
        <f>+'Costo PQ'!B29</f>
        <v>28</v>
      </c>
      <c r="B45" s="4" t="str">
        <f>+'Costo PQ'!C29</f>
        <v>PQ BOLLAND ABC33 ANTIESPUMANTE       (l)</v>
      </c>
      <c r="C45" s="4" t="str">
        <f>+'Costo PQ'!F29</f>
        <v>L</v>
      </c>
      <c r="D45" s="96">
        <f t="shared" si="0"/>
        <v>0</v>
      </c>
      <c r="E45" s="51">
        <f>+'Costo PQ'!M29</f>
        <v>4.8352210308841999</v>
      </c>
      <c r="F45" s="51">
        <f t="shared" si="1"/>
        <v>0</v>
      </c>
      <c r="G45" s="4">
        <f>+'Costo PQ'!D29</f>
        <v>1000037230</v>
      </c>
      <c r="H45" s="4"/>
      <c r="K45" s="107">
        <f t="shared" si="2"/>
        <v>0</v>
      </c>
      <c r="M45" s="87" t="s">
        <v>948</v>
      </c>
      <c r="N45" s="87">
        <v>2005</v>
      </c>
      <c r="O45" s="87" t="s">
        <v>949</v>
      </c>
      <c r="P45" s="87" t="s">
        <v>950</v>
      </c>
    </row>
    <row r="46" spans="1:18" s="5" customFormat="1" hidden="1" x14ac:dyDescent="0.25">
      <c r="A46" s="4">
        <f>+'Costo PQ'!B30</f>
        <v>29</v>
      </c>
      <c r="B46" s="4" t="str">
        <f>+'Costo PQ'!C30</f>
        <v>PQ BOLLAND BXC3270 BACTERICIDA       (l)</v>
      </c>
      <c r="C46" s="4" t="str">
        <f>+'Costo PQ'!F30</f>
        <v>L</v>
      </c>
      <c r="D46" s="96">
        <f t="shared" si="0"/>
        <v>0</v>
      </c>
      <c r="E46" s="51">
        <f>+'Costo PQ'!M30</f>
        <v>9.6427330587260904</v>
      </c>
      <c r="F46" s="51">
        <f t="shared" si="1"/>
        <v>0</v>
      </c>
      <c r="G46" s="4">
        <f>+'Costo PQ'!D30</f>
        <v>1000044717</v>
      </c>
      <c r="H46" s="4"/>
      <c r="K46" s="107">
        <f t="shared" si="2"/>
        <v>0</v>
      </c>
      <c r="M46" s="87" t="s">
        <v>948</v>
      </c>
      <c r="N46" s="87">
        <v>2005</v>
      </c>
      <c r="O46" s="87" t="s">
        <v>949</v>
      </c>
      <c r="P46" s="87" t="s">
        <v>950</v>
      </c>
    </row>
    <row r="47" spans="1:18" s="5" customFormat="1" hidden="1" x14ac:dyDescent="0.25">
      <c r="A47" s="4">
        <f>+'Costo PQ'!B31</f>
        <v>30</v>
      </c>
      <c r="B47" s="4" t="str">
        <f>+'Costo PQ'!C31</f>
        <v>PQ BOLLAND BHI50  INHIB.HIDRATOS     (l)</v>
      </c>
      <c r="C47" s="4" t="str">
        <f>+'Costo PQ'!F31</f>
        <v>L</v>
      </c>
      <c r="D47" s="96">
        <f t="shared" si="0"/>
        <v>0</v>
      </c>
      <c r="E47" s="51">
        <f>+'Costo PQ'!M31</f>
        <v>3.8238424198396599</v>
      </c>
      <c r="F47" s="51">
        <f t="shared" si="1"/>
        <v>0</v>
      </c>
      <c r="G47" s="4">
        <f>+'Costo PQ'!D31</f>
        <v>1000180611</v>
      </c>
      <c r="H47" s="4"/>
      <c r="K47" s="107">
        <f t="shared" si="2"/>
        <v>0</v>
      </c>
      <c r="M47" s="87" t="s">
        <v>948</v>
      </c>
      <c r="N47" s="87">
        <v>2005</v>
      </c>
      <c r="O47" s="87" t="s">
        <v>949</v>
      </c>
      <c r="P47" s="87" t="s">
        <v>950</v>
      </c>
    </row>
    <row r="48" spans="1:18" s="5" customFormat="1" hidden="1" x14ac:dyDescent="0.25">
      <c r="A48" s="4">
        <f>+'Costo PQ'!B32</f>
        <v>31</v>
      </c>
      <c r="B48" s="4" t="str">
        <f>+'Costo PQ'!C32</f>
        <v>PQ BOLLAND DBC4960 DESEMULSIONANTE   (l)</v>
      </c>
      <c r="C48" s="4" t="str">
        <f>+'Costo PQ'!F32</f>
        <v>L</v>
      </c>
      <c r="D48" s="96">
        <f t="shared" si="0"/>
        <v>0</v>
      </c>
      <c r="E48" s="51">
        <f>+'Costo PQ'!M32</f>
        <v>6.9272507605790903</v>
      </c>
      <c r="F48" s="51">
        <f t="shared" si="1"/>
        <v>0</v>
      </c>
      <c r="G48" s="4">
        <f>+'Costo PQ'!D32</f>
        <v>1000191573</v>
      </c>
      <c r="H48" s="4"/>
      <c r="K48" s="107">
        <f t="shared" si="2"/>
        <v>0</v>
      </c>
      <c r="M48" s="87" t="s">
        <v>948</v>
      </c>
      <c r="N48" s="87">
        <v>2005</v>
      </c>
      <c r="O48" s="87" t="s">
        <v>949</v>
      </c>
      <c r="P48" s="87" t="s">
        <v>950</v>
      </c>
    </row>
    <row r="49" spans="1:18" s="5" customFormat="1" hidden="1" x14ac:dyDescent="0.25">
      <c r="A49" s="4">
        <f>+'Costo PQ'!B33</f>
        <v>32</v>
      </c>
      <c r="B49" s="4" t="str">
        <f>+'Costo PQ'!C33</f>
        <v>PQ BOLLAND IC5400 INHIBIDOR INCRUST. (l)</v>
      </c>
      <c r="C49" s="4" t="str">
        <f>+'Costo PQ'!F33</f>
        <v>L</v>
      </c>
      <c r="D49" s="96">
        <f t="shared" si="0"/>
        <v>0</v>
      </c>
      <c r="E49" s="51">
        <f>+'Costo PQ'!M33</f>
        <v>4.0593689456993403</v>
      </c>
      <c r="F49" s="51">
        <f t="shared" si="1"/>
        <v>0</v>
      </c>
      <c r="G49" s="4">
        <f>+'Costo PQ'!D33</f>
        <v>1000204746</v>
      </c>
      <c r="H49" s="4"/>
      <c r="K49" s="107">
        <f t="shared" si="2"/>
        <v>0</v>
      </c>
      <c r="M49" s="87" t="s">
        <v>948</v>
      </c>
      <c r="N49" s="87">
        <v>2005</v>
      </c>
      <c r="O49" s="87" t="s">
        <v>949</v>
      </c>
      <c r="P49" s="87" t="s">
        <v>950</v>
      </c>
    </row>
    <row r="50" spans="1:18" s="5" customFormat="1" x14ac:dyDescent="0.25">
      <c r="A50" s="4">
        <f>+'Costo PQ'!B34</f>
        <v>33</v>
      </c>
      <c r="B50" s="4" t="str">
        <f>+'Costo PQ'!C34</f>
        <v>PQ BOLLAND CY51W     INHIB.CORROSION (l)</v>
      </c>
      <c r="C50" s="4" t="str">
        <f>+'Costo PQ'!F34</f>
        <v>L</v>
      </c>
      <c r="D50" s="96">
        <f t="shared" si="0"/>
        <v>1643</v>
      </c>
      <c r="E50" s="51">
        <f>+'Costo PQ'!M34</f>
        <v>4.7520940217572498</v>
      </c>
      <c r="F50" s="97">
        <f t="shared" si="1"/>
        <v>7807.6904777471618</v>
      </c>
      <c r="G50" s="4">
        <f>+'Costo PQ'!D34</f>
        <v>1000232729</v>
      </c>
      <c r="H50" s="4"/>
      <c r="I50" s="5" t="s">
        <v>59</v>
      </c>
      <c r="J50" s="98" t="s">
        <v>956</v>
      </c>
      <c r="K50" s="99">
        <f>D50</f>
        <v>1643</v>
      </c>
      <c r="M50" s="87" t="s">
        <v>948</v>
      </c>
      <c r="N50" s="87">
        <v>2005</v>
      </c>
      <c r="O50" s="87" t="s">
        <v>949</v>
      </c>
      <c r="P50" s="87" t="s">
        <v>950</v>
      </c>
      <c r="R50" s="101">
        <f>VLOOKUP(I50,[1]SP!I50:L161,3,FALSE)+VLOOKUP(I50,[1]PUB!I50:L161,3,FALSE)+VLOOKUP(I50,[1]SCB!I50:L161,3,FALSE)+VLOOKUP(I50,[1]CHO!I50:L161,3,FALSE)+VLOOKUP(I50,[1]VAM!I50:L161,3,FALSE)</f>
        <v>15977.560000000007</v>
      </c>
    </row>
    <row r="51" spans="1:18" s="5" customFormat="1" hidden="1" x14ac:dyDescent="0.25">
      <c r="A51" s="4">
        <f>+'Costo PQ'!B35</f>
        <v>34</v>
      </c>
      <c r="B51" s="4" t="str">
        <f>+'Costo PQ'!C35</f>
        <v>PQ BOLLAND FBS2990 FLOCUL./CLARIFIC. (l)</v>
      </c>
      <c r="C51" s="4" t="str">
        <f>+'Costo PQ'!F35</f>
        <v>L</v>
      </c>
      <c r="D51" s="96">
        <f t="shared" si="0"/>
        <v>0</v>
      </c>
      <c r="E51" s="51">
        <f>+'Costo PQ'!M35</f>
        <v>2.3414107570757299</v>
      </c>
      <c r="F51" s="51">
        <f t="shared" si="1"/>
        <v>0</v>
      </c>
      <c r="G51" s="4">
        <f>+'Costo PQ'!D35</f>
        <v>1000234869</v>
      </c>
      <c r="H51" s="4"/>
      <c r="K51" s="107">
        <f t="shared" si="2"/>
        <v>0</v>
      </c>
      <c r="M51" s="87" t="s">
        <v>948</v>
      </c>
      <c r="N51" s="87">
        <v>2005</v>
      </c>
      <c r="O51" s="87" t="s">
        <v>949</v>
      </c>
      <c r="P51" s="87" t="s">
        <v>950</v>
      </c>
    </row>
    <row r="52" spans="1:18" s="5" customFormat="1" hidden="1" x14ac:dyDescent="0.25">
      <c r="A52" s="4">
        <f>+'Costo PQ'!B36</f>
        <v>35</v>
      </c>
      <c r="B52" s="4" t="str">
        <f>+'Costo PQ'!C36</f>
        <v>PQ BOLLAND RFB700 REDUCTOR FRICCION  (L)</v>
      </c>
      <c r="C52" s="4" t="str">
        <f>+'Costo PQ'!F36</f>
        <v>L</v>
      </c>
      <c r="D52" s="96">
        <f t="shared" si="0"/>
        <v>0</v>
      </c>
      <c r="E52" s="51">
        <f>+'Costo PQ'!M36</f>
        <v>4.3780224806859804</v>
      </c>
      <c r="F52" s="51">
        <f t="shared" si="1"/>
        <v>0</v>
      </c>
      <c r="G52" s="4">
        <f>+'Costo PQ'!D36</f>
        <v>1000235302</v>
      </c>
      <c r="H52" s="4"/>
      <c r="K52" s="107">
        <f t="shared" si="2"/>
        <v>0</v>
      </c>
      <c r="M52" s="87" t="s">
        <v>948</v>
      </c>
      <c r="N52" s="87">
        <v>2005</v>
      </c>
      <c r="O52" s="87" t="s">
        <v>949</v>
      </c>
      <c r="P52" s="87" t="s">
        <v>950</v>
      </c>
    </row>
    <row r="53" spans="1:18" s="5" customFormat="1" hidden="1" x14ac:dyDescent="0.25">
      <c r="A53" s="4">
        <f>+'Costo PQ'!B37</f>
        <v>36</v>
      </c>
      <c r="B53" s="4" t="str">
        <f>+'Costo PQ'!C37</f>
        <v>PQ BOLLAND CY20W     INHIB.CORROSION (l)</v>
      </c>
      <c r="C53" s="4" t="str">
        <f>+'Costo PQ'!F37</f>
        <v>L</v>
      </c>
      <c r="D53" s="96">
        <f t="shared" si="0"/>
        <v>0</v>
      </c>
      <c r="E53" s="51">
        <f>+'Costo PQ'!M37</f>
        <v>4.1979139609109302</v>
      </c>
      <c r="F53" s="51">
        <f t="shared" si="1"/>
        <v>0</v>
      </c>
      <c r="G53" s="4">
        <f>+'Costo PQ'!D37</f>
        <v>1000236748</v>
      </c>
      <c r="H53" s="4"/>
      <c r="K53" s="107">
        <f t="shared" si="2"/>
        <v>0</v>
      </c>
      <c r="M53" s="87" t="s">
        <v>948</v>
      </c>
      <c r="N53" s="87">
        <v>2005</v>
      </c>
      <c r="O53" s="87" t="s">
        <v>949</v>
      </c>
      <c r="P53" s="87" t="s">
        <v>950</v>
      </c>
    </row>
    <row r="54" spans="1:18" s="5" customFormat="1" hidden="1" x14ac:dyDescent="0.25">
      <c r="A54" s="4">
        <f>+'Costo PQ'!B38</f>
        <v>37</v>
      </c>
      <c r="B54" s="4" t="str">
        <f>+'Costo PQ'!C38</f>
        <v>PQ BOLLAND IPB60  INHIBIDOR PARAFINA (l)</v>
      </c>
      <c r="C54" s="4" t="str">
        <f>+'Costo PQ'!F38</f>
        <v>L</v>
      </c>
      <c r="D54" s="96">
        <f t="shared" si="0"/>
        <v>0</v>
      </c>
      <c r="E54" s="51">
        <f>+'Costo PQ'!M38</f>
        <v>4.3918769822071404</v>
      </c>
      <c r="F54" s="51">
        <f t="shared" si="1"/>
        <v>0</v>
      </c>
      <c r="G54" s="4">
        <f>+'Costo PQ'!D38</f>
        <v>1000241736</v>
      </c>
      <c r="H54" s="4"/>
      <c r="K54" s="107">
        <f t="shared" si="2"/>
        <v>0</v>
      </c>
      <c r="M54" s="87" t="s">
        <v>948</v>
      </c>
      <c r="N54" s="87">
        <v>2005</v>
      </c>
      <c r="O54" s="87" t="s">
        <v>949</v>
      </c>
      <c r="P54" s="87" t="s">
        <v>950</v>
      </c>
    </row>
    <row r="55" spans="1:18" s="5" customFormat="1" hidden="1" x14ac:dyDescent="0.25">
      <c r="A55" s="4">
        <f>+'Costo PQ'!B39</f>
        <v>38</v>
      </c>
      <c r="B55" s="4" t="str">
        <f>+'Costo PQ'!C39</f>
        <v>PQ BOLLAND RFB671 REDUCTOR FRICCION  (L)</v>
      </c>
      <c r="C55" s="4" t="str">
        <f>+'Costo PQ'!F39</f>
        <v>L</v>
      </c>
      <c r="D55" s="96">
        <f t="shared" si="0"/>
        <v>0</v>
      </c>
      <c r="E55" s="51">
        <f>+'Costo PQ'!M39</f>
        <v>4.3918769822071404</v>
      </c>
      <c r="F55" s="51">
        <f t="shared" si="1"/>
        <v>0</v>
      </c>
      <c r="G55" s="4">
        <f>+'Costo PQ'!D39</f>
        <v>1000247040</v>
      </c>
      <c r="H55" s="4"/>
      <c r="K55" s="107">
        <f t="shared" si="2"/>
        <v>0</v>
      </c>
      <c r="M55" s="87" t="s">
        <v>948</v>
      </c>
      <c r="N55" s="87">
        <v>2005</v>
      </c>
      <c r="O55" s="87" t="s">
        <v>949</v>
      </c>
      <c r="P55" s="87" t="s">
        <v>950</v>
      </c>
    </row>
    <row r="56" spans="1:18" s="5" customFormat="1" hidden="1" x14ac:dyDescent="0.25">
      <c r="A56" s="4">
        <f>+'Costo PQ'!B40</f>
        <v>39</v>
      </c>
      <c r="B56" s="4" t="str">
        <f>+'Costo PQ'!C40</f>
        <v>PQ BOLLAND IPB895 INHIBIDOR PARAFINA (l)</v>
      </c>
      <c r="C56" s="4" t="str">
        <f>+'Costo PQ'!F40</f>
        <v>L</v>
      </c>
      <c r="D56" s="96">
        <f t="shared" si="0"/>
        <v>0</v>
      </c>
      <c r="E56" s="51">
        <f>+'Costo PQ'!M40</f>
        <v>5.3894010917305302</v>
      </c>
      <c r="F56" s="51">
        <f t="shared" si="1"/>
        <v>0</v>
      </c>
      <c r="G56" s="4">
        <f>+'Costo PQ'!D40</f>
        <v>1000304870</v>
      </c>
      <c r="H56" s="4"/>
      <c r="K56" s="107">
        <f t="shared" si="2"/>
        <v>0</v>
      </c>
      <c r="M56" s="87" t="s">
        <v>948</v>
      </c>
      <c r="N56" s="87">
        <v>2005</v>
      </c>
      <c r="O56" s="87" t="s">
        <v>949</v>
      </c>
      <c r="P56" s="87" t="s">
        <v>950</v>
      </c>
    </row>
    <row r="57" spans="1:18" s="5" customFormat="1" hidden="1" x14ac:dyDescent="0.25">
      <c r="A57" s="4">
        <f>+'Costo PQ'!B41</f>
        <v>40</v>
      </c>
      <c r="B57" s="4" t="str">
        <f>+'Costo PQ'!C41</f>
        <v>PQ BOLLAND RFB1200 REDUCTOR FRICCION (L)</v>
      </c>
      <c r="C57" s="4" t="str">
        <f>+'Costo PQ'!F41</f>
        <v>L</v>
      </c>
      <c r="D57" s="96">
        <f t="shared" si="0"/>
        <v>0</v>
      </c>
      <c r="E57" s="51">
        <f>+'Costo PQ'!M41</f>
        <v>6.6085972255924501</v>
      </c>
      <c r="F57" s="51">
        <f t="shared" si="1"/>
        <v>0</v>
      </c>
      <c r="G57" s="4">
        <f>+'Costo PQ'!D41</f>
        <v>1000304874</v>
      </c>
      <c r="H57" s="4"/>
      <c r="K57" s="107">
        <f t="shared" si="2"/>
        <v>0</v>
      </c>
      <c r="M57" s="87" t="s">
        <v>948</v>
      </c>
      <c r="N57" s="87">
        <v>2005</v>
      </c>
      <c r="O57" s="87" t="s">
        <v>949</v>
      </c>
      <c r="P57" s="87" t="s">
        <v>950</v>
      </c>
    </row>
    <row r="58" spans="1:18" s="5" customFormat="1" hidden="1" x14ac:dyDescent="0.25">
      <c r="A58" s="4">
        <f>+'Costo PQ'!B42</f>
        <v>41</v>
      </c>
      <c r="B58" s="4" t="str">
        <f>+'Costo PQ'!C42</f>
        <v>PQ BOLLAND RFB1400 REDUCTOR FRICCION (L)</v>
      </c>
      <c r="C58" s="4" t="str">
        <f>+'Costo PQ'!F42</f>
        <v>L</v>
      </c>
      <c r="D58" s="96">
        <f t="shared" si="0"/>
        <v>0</v>
      </c>
      <c r="E58" s="51">
        <f>+'Costo PQ'!M42</f>
        <v>6.7887057453675101</v>
      </c>
      <c r="F58" s="51">
        <f t="shared" si="1"/>
        <v>0</v>
      </c>
      <c r="G58" s="4">
        <f>+'Costo PQ'!D42</f>
        <v>1000304875</v>
      </c>
      <c r="H58" s="4"/>
      <c r="K58" s="107">
        <f t="shared" si="2"/>
        <v>0</v>
      </c>
      <c r="M58" s="87" t="s">
        <v>948</v>
      </c>
      <c r="N58" s="87">
        <v>2005</v>
      </c>
      <c r="O58" s="87" t="s">
        <v>949</v>
      </c>
      <c r="P58" s="87" t="s">
        <v>950</v>
      </c>
    </row>
    <row r="59" spans="1:18" s="5" customFormat="1" hidden="1" x14ac:dyDescent="0.25">
      <c r="A59" s="4">
        <f>+'Costo PQ'!B43</f>
        <v>42</v>
      </c>
      <c r="B59" s="4" t="str">
        <f>+'Costo PQ'!C43</f>
        <v>PQ BOLLAND BX910 BACTERICIDA         (l)</v>
      </c>
      <c r="C59" s="4" t="str">
        <f>+'Costo PQ'!F43</f>
        <v>L</v>
      </c>
      <c r="D59" s="96">
        <f t="shared" si="0"/>
        <v>0</v>
      </c>
      <c r="E59" s="51">
        <f>+'Costo PQ'!M43</f>
        <v>6.0821261677884397</v>
      </c>
      <c r="F59" s="51">
        <f t="shared" si="1"/>
        <v>0</v>
      </c>
      <c r="G59" s="4">
        <f>+'Costo PQ'!D43</f>
        <v>1000304898</v>
      </c>
      <c r="H59" s="4"/>
      <c r="K59" s="107">
        <f t="shared" si="2"/>
        <v>0</v>
      </c>
      <c r="M59" s="87" t="s">
        <v>948</v>
      </c>
      <c r="N59" s="87">
        <v>2005</v>
      </c>
      <c r="O59" s="87" t="s">
        <v>949</v>
      </c>
      <c r="P59" s="87" t="s">
        <v>950</v>
      </c>
    </row>
    <row r="60" spans="1:18" s="5" customFormat="1" x14ac:dyDescent="0.25">
      <c r="A60" s="4">
        <f>+'Costo PQ'!B44</f>
        <v>43</v>
      </c>
      <c r="B60" s="4" t="str">
        <f>+'Costo PQ'!C44</f>
        <v>PQ INHIBIDOR DE PARAFINAS BOLLAND IPB650</v>
      </c>
      <c r="C60" s="4" t="str">
        <f>+'Costo PQ'!F44</f>
        <v>L</v>
      </c>
      <c r="D60" s="96">
        <f t="shared" si="0"/>
        <v>1462</v>
      </c>
      <c r="E60" s="51">
        <f>+'Costo PQ'!M44</f>
        <v>7.2043407910022497</v>
      </c>
      <c r="F60" s="97">
        <f t="shared" si="1"/>
        <v>10532.746236445289</v>
      </c>
      <c r="G60" s="4">
        <f>+'Costo PQ'!D44</f>
        <v>1000518676</v>
      </c>
      <c r="H60" s="4"/>
      <c r="I60" s="5" t="s">
        <v>637</v>
      </c>
      <c r="J60" s="98" t="s">
        <v>957</v>
      </c>
      <c r="K60" s="99">
        <f>D60</f>
        <v>1462</v>
      </c>
      <c r="M60" s="87" t="s">
        <v>948</v>
      </c>
      <c r="N60" s="87">
        <v>2005</v>
      </c>
      <c r="O60" s="87" t="s">
        <v>949</v>
      </c>
      <c r="P60" s="87" t="s">
        <v>950</v>
      </c>
      <c r="R60" s="5">
        <f>VLOOKUP(I60,[1]SP!I60:L171,3,FALSE)+VLOOKUP(I60,[1]PUB!I60:L171,3,FALSE)+VLOOKUP(I60,[1]SCB!I60:L171,3,FALSE)+VLOOKUP(I60,[1]CHO!I60:L171,3,FALSE)+VLOOKUP(I60,[1]VAM!I60:L171,3,FALSE)</f>
        <v>1838.28</v>
      </c>
    </row>
    <row r="61" spans="1:18" s="5" customFormat="1" hidden="1" x14ac:dyDescent="0.25">
      <c r="A61" s="4">
        <f>+'Costo PQ'!B45</f>
        <v>44</v>
      </c>
      <c r="B61" s="4" t="str">
        <f>+'Costo PQ'!C45</f>
        <v>PQ INHIBIDOR DE HIDRATOS BOLLAND BHI7030</v>
      </c>
      <c r="C61" s="4" t="str">
        <f>+'Costo PQ'!F45</f>
        <v>L</v>
      </c>
      <c r="D61" s="96">
        <f t="shared" si="0"/>
        <v>0</v>
      </c>
      <c r="E61" s="51">
        <f>+'Costo PQ'!M45</f>
        <v>4.2810409700378704</v>
      </c>
      <c r="F61" s="51">
        <f t="shared" si="1"/>
        <v>0</v>
      </c>
      <c r="G61" s="4">
        <f>+'Costo PQ'!D45</f>
        <v>1000536997</v>
      </c>
      <c r="H61" s="4"/>
      <c r="K61" s="107">
        <f t="shared" si="2"/>
        <v>0</v>
      </c>
      <c r="M61" s="87" t="s">
        <v>948</v>
      </c>
      <c r="N61" s="87">
        <v>2005</v>
      </c>
      <c r="O61" s="87" t="s">
        <v>949</v>
      </c>
      <c r="P61" s="87" t="s">
        <v>950</v>
      </c>
    </row>
    <row r="62" spans="1:18" s="5" customFormat="1" x14ac:dyDescent="0.25">
      <c r="A62" s="4">
        <f>+'Costo PQ'!B46</f>
        <v>45</v>
      </c>
      <c r="B62" s="4" t="str">
        <f>+'Costo PQ'!C46</f>
        <v>PQ SECUESTRANTE DE SULFHIDRICO BOLLAND *</v>
      </c>
      <c r="C62" s="4" t="str">
        <f>+'Costo PQ'!F46</f>
        <v>L</v>
      </c>
      <c r="D62" s="96">
        <f t="shared" si="0"/>
        <v>269</v>
      </c>
      <c r="E62" s="51">
        <f>+'Costo PQ'!M46</f>
        <v>4.1147869517839801</v>
      </c>
      <c r="F62" s="97">
        <f t="shared" si="1"/>
        <v>1106.8776900298906</v>
      </c>
      <c r="G62" s="4">
        <f>+'Costo PQ'!D46</f>
        <v>1000539909</v>
      </c>
      <c r="H62" s="4"/>
      <c r="I62" s="5" t="s">
        <v>654</v>
      </c>
      <c r="J62" s="98" t="s">
        <v>958</v>
      </c>
      <c r="K62" s="100">
        <f>D62</f>
        <v>269</v>
      </c>
      <c r="M62" s="87" t="s">
        <v>948</v>
      </c>
      <c r="N62" s="87">
        <v>2005</v>
      </c>
      <c r="O62" s="87" t="s">
        <v>949</v>
      </c>
      <c r="P62" s="87" t="s">
        <v>950</v>
      </c>
      <c r="R62" s="5">
        <f>VLOOKUP(I62,[1]SP!I62:L173,3,FALSE)+VLOOKUP(I62,[1]PUB!I62:L173,3,FALSE)+VLOOKUP(I62,[1]SCB!I62:L173,3,FALSE)+VLOOKUP(I62,[1]CHO!I62:L173,3,FALSE)+VLOOKUP(I62,[1]VAM!I62:L173,3,FALSE)</f>
        <v>2701.3100000000004</v>
      </c>
    </row>
    <row r="63" spans="1:18" s="5" customFormat="1" hidden="1" x14ac:dyDescent="0.25">
      <c r="A63" s="4">
        <f>+'Costo PQ'!B47</f>
        <v>46</v>
      </c>
      <c r="B63" s="4" t="str">
        <f>+'Costo PQ'!C47</f>
        <v>PQ FLOCUL.BOLLAND FBS1409</v>
      </c>
      <c r="C63" s="4" t="str">
        <f>+'Costo PQ'!F47</f>
        <v>L</v>
      </c>
      <c r="D63" s="96">
        <f t="shared" si="0"/>
        <v>0</v>
      </c>
      <c r="E63" s="51">
        <f>+'Costo PQ'!M47</f>
        <v>8.1464468944410093</v>
      </c>
      <c r="F63" s="51">
        <f t="shared" si="1"/>
        <v>0</v>
      </c>
      <c r="G63" s="4">
        <f>+'Costo PQ'!D47</f>
        <v>1000544294</v>
      </c>
      <c r="H63" s="4"/>
      <c r="K63" s="107">
        <f t="shared" si="2"/>
        <v>0</v>
      </c>
      <c r="M63" s="87" t="s">
        <v>948</v>
      </c>
      <c r="N63" s="87">
        <v>2005</v>
      </c>
      <c r="O63" s="87" t="s">
        <v>949</v>
      </c>
      <c r="P63" s="87" t="s">
        <v>950</v>
      </c>
    </row>
    <row r="64" spans="1:18" s="5" customFormat="1" hidden="1" x14ac:dyDescent="0.25">
      <c r="A64" s="4">
        <f>+'Costo PQ'!B48</f>
        <v>47</v>
      </c>
      <c r="B64" s="4" t="str">
        <f>+'Costo PQ'!C48</f>
        <v>PQ ANTIESP.BOLLAND ABC19</v>
      </c>
      <c r="C64" s="4" t="str">
        <f>+'Costo PQ'!F48</f>
        <v>L</v>
      </c>
      <c r="D64" s="96">
        <f t="shared" si="0"/>
        <v>0</v>
      </c>
      <c r="E64" s="51">
        <f>+'Costo PQ'!M48</f>
        <v>3.9762419365724</v>
      </c>
      <c r="F64" s="51">
        <f t="shared" si="1"/>
        <v>0</v>
      </c>
      <c r="G64" s="4">
        <f>+'Costo PQ'!D48</f>
        <v>1000544297</v>
      </c>
      <c r="H64" s="4"/>
      <c r="K64" s="107">
        <f t="shared" si="2"/>
        <v>0</v>
      </c>
      <c r="M64" s="87" t="s">
        <v>948</v>
      </c>
      <c r="N64" s="87">
        <v>2005</v>
      </c>
      <c r="O64" s="87" t="s">
        <v>949</v>
      </c>
      <c r="P64" s="87" t="s">
        <v>950</v>
      </c>
    </row>
    <row r="65" spans="1:16" s="5" customFormat="1" hidden="1" x14ac:dyDescent="0.25">
      <c r="A65" s="4">
        <f>+'Costo PQ'!B49</f>
        <v>48</v>
      </c>
      <c r="B65" s="4" t="str">
        <f>+'Costo PQ'!C49</f>
        <v>PQ DESINCRUST.BOLLAND DS100</v>
      </c>
      <c r="C65" s="4" t="str">
        <f>+'Costo PQ'!F49</f>
        <v>L</v>
      </c>
      <c r="D65" s="96">
        <f t="shared" si="0"/>
        <v>0</v>
      </c>
      <c r="E65" s="51">
        <f>+'Costo PQ'!M49</f>
        <v>3.96238743505124</v>
      </c>
      <c r="F65" s="51">
        <f t="shared" si="1"/>
        <v>0</v>
      </c>
      <c r="G65" s="4">
        <f>+'Costo PQ'!D49</f>
        <v>1000544318</v>
      </c>
      <c r="H65" s="4"/>
      <c r="K65" s="107">
        <f t="shared" si="2"/>
        <v>0</v>
      </c>
      <c r="M65" s="87" t="s">
        <v>948</v>
      </c>
      <c r="N65" s="87">
        <v>2005</v>
      </c>
      <c r="O65" s="87" t="s">
        <v>949</v>
      </c>
      <c r="P65" s="87" t="s">
        <v>950</v>
      </c>
    </row>
    <row r="66" spans="1:16" s="5" customFormat="1" hidden="1" x14ac:dyDescent="0.25">
      <c r="A66" s="4">
        <f>+'Costo PQ'!B50</f>
        <v>49</v>
      </c>
      <c r="B66" s="4" t="str">
        <f>+'Costo PQ'!C50</f>
        <v>PQ DISPERS.PARAF.BOLLAND DPB66</v>
      </c>
      <c r="C66" s="4" t="str">
        <f>+'Costo PQ'!F50</f>
        <v>L</v>
      </c>
      <c r="D66" s="96">
        <f t="shared" si="0"/>
        <v>0</v>
      </c>
      <c r="E66" s="51">
        <f>+'Costo PQ'!M50</f>
        <v>4.6828215141514598</v>
      </c>
      <c r="F66" s="51">
        <f t="shared" si="1"/>
        <v>0</v>
      </c>
      <c r="G66" s="4">
        <f>+'Costo PQ'!D50</f>
        <v>1000544319</v>
      </c>
      <c r="H66" s="4"/>
      <c r="K66" s="107">
        <f t="shared" si="2"/>
        <v>0</v>
      </c>
      <c r="M66" s="87" t="s">
        <v>948</v>
      </c>
      <c r="N66" s="87">
        <v>2005</v>
      </c>
      <c r="O66" s="87" t="s">
        <v>949</v>
      </c>
      <c r="P66" s="87" t="s">
        <v>950</v>
      </c>
    </row>
    <row r="67" spans="1:16" s="5" customFormat="1" hidden="1" x14ac:dyDescent="0.25">
      <c r="A67" s="4">
        <f>+'Costo PQ'!B51</f>
        <v>50</v>
      </c>
      <c r="B67" s="4" t="str">
        <f>+'Costo PQ'!C51</f>
        <v>PQ DISPERS.PARAF.BOLLAND DPB63</v>
      </c>
      <c r="C67" s="4" t="str">
        <f>+'Costo PQ'!F51</f>
        <v>L</v>
      </c>
      <c r="D67" s="96">
        <f t="shared" si="0"/>
        <v>0</v>
      </c>
      <c r="E67" s="51">
        <f>+'Costo PQ'!M51</f>
        <v>4.0455144441781901</v>
      </c>
      <c r="F67" s="51">
        <f t="shared" si="1"/>
        <v>0</v>
      </c>
      <c r="G67" s="4">
        <f>+'Costo PQ'!D51</f>
        <v>1000544321</v>
      </c>
      <c r="H67" s="4"/>
      <c r="K67" s="107">
        <f t="shared" si="2"/>
        <v>0</v>
      </c>
      <c r="M67" s="87" t="s">
        <v>948</v>
      </c>
      <c r="N67" s="87">
        <v>2005</v>
      </c>
      <c r="O67" s="87" t="s">
        <v>949</v>
      </c>
      <c r="P67" s="87" t="s">
        <v>950</v>
      </c>
    </row>
    <row r="68" spans="1:16" s="5" customFormat="1" hidden="1" x14ac:dyDescent="0.25">
      <c r="A68" s="4">
        <f>+'Costo PQ'!B52</f>
        <v>51</v>
      </c>
      <c r="B68" s="4" t="str">
        <f>+'Costo PQ'!C52</f>
        <v>PQ DESEMULS.BOLLAND DBC4879</v>
      </c>
      <c r="C68" s="4" t="str">
        <f>+'Costo PQ'!F52</f>
        <v>L</v>
      </c>
      <c r="D68" s="96">
        <f t="shared" si="0"/>
        <v>0</v>
      </c>
      <c r="E68" s="51">
        <f>+'Costo PQ'!M52</f>
        <v>5.8465996419287496</v>
      </c>
      <c r="F68" s="51">
        <f t="shared" si="1"/>
        <v>0</v>
      </c>
      <c r="G68" s="4">
        <f>+'Costo PQ'!D52</f>
        <v>1000544322</v>
      </c>
      <c r="H68" s="4"/>
      <c r="K68" s="107">
        <f t="shared" si="2"/>
        <v>0</v>
      </c>
      <c r="M68" s="87" t="s">
        <v>948</v>
      </c>
      <c r="N68" s="87">
        <v>2005</v>
      </c>
      <c r="O68" s="87" t="s">
        <v>949</v>
      </c>
      <c r="P68" s="87" t="s">
        <v>950</v>
      </c>
    </row>
    <row r="69" spans="1:16" s="5" customFormat="1" hidden="1" x14ac:dyDescent="0.25">
      <c r="A69" s="4">
        <f>+'Costo PQ'!B53</f>
        <v>52</v>
      </c>
      <c r="B69" s="4" t="str">
        <f>+'Costo PQ'!C53</f>
        <v>PQ DESEMULS.BOLLAND DBC3158</v>
      </c>
      <c r="C69" s="4" t="str">
        <f>+'Costo PQ'!F53</f>
        <v>L</v>
      </c>
      <c r="D69" s="96">
        <f t="shared" si="0"/>
        <v>0</v>
      </c>
      <c r="E69" s="51">
        <f>+'Costo PQ'!M53</f>
        <v>7.2181952925234096</v>
      </c>
      <c r="F69" s="51">
        <f t="shared" si="1"/>
        <v>0</v>
      </c>
      <c r="G69" s="4">
        <f>+'Costo PQ'!D53</f>
        <v>1000544323</v>
      </c>
      <c r="H69" s="4"/>
      <c r="K69" s="107">
        <f t="shared" si="2"/>
        <v>0</v>
      </c>
      <c r="M69" s="87" t="s">
        <v>948</v>
      </c>
      <c r="N69" s="87">
        <v>2005</v>
      </c>
      <c r="O69" s="87" t="s">
        <v>949</v>
      </c>
      <c r="P69" s="87" t="s">
        <v>950</v>
      </c>
    </row>
    <row r="70" spans="1:16" s="5" customFormat="1" hidden="1" x14ac:dyDescent="0.25">
      <c r="A70" s="4">
        <f>+'Costo PQ'!B54</f>
        <v>53</v>
      </c>
      <c r="B70" s="4" t="str">
        <f>+'Costo PQ'!C54</f>
        <v>PQ INHIB.HIDR.BOLLAND BHI58</v>
      </c>
      <c r="C70" s="4" t="str">
        <f>+'Costo PQ'!F54</f>
        <v>L</v>
      </c>
      <c r="D70" s="96">
        <f t="shared" si="0"/>
        <v>0</v>
      </c>
      <c r="E70" s="51">
        <f>+'Costo PQ'!M54</f>
        <v>3.7130064076703899</v>
      </c>
      <c r="F70" s="51">
        <f t="shared" si="1"/>
        <v>0</v>
      </c>
      <c r="G70" s="4">
        <f>+'Costo PQ'!D54</f>
        <v>1000544325</v>
      </c>
      <c r="H70" s="4"/>
      <c r="K70" s="107">
        <f t="shared" si="2"/>
        <v>0</v>
      </c>
      <c r="M70" s="87" t="s">
        <v>948</v>
      </c>
      <c r="N70" s="87">
        <v>2005</v>
      </c>
      <c r="O70" s="87" t="s">
        <v>949</v>
      </c>
      <c r="P70" s="87" t="s">
        <v>950</v>
      </c>
    </row>
    <row r="71" spans="1:16" s="5" customFormat="1" hidden="1" x14ac:dyDescent="0.25">
      <c r="A71" s="4">
        <f>+'Costo PQ'!B55</f>
        <v>54</v>
      </c>
      <c r="B71" s="4" t="str">
        <f>+'Costo PQ'!C55</f>
        <v>PQ DISPERS.PARAF.GRANEL BOLLAND DPB60</v>
      </c>
      <c r="C71" s="4" t="str">
        <f>+'Costo PQ'!F55</f>
        <v>L</v>
      </c>
      <c r="D71" s="96">
        <f t="shared" si="0"/>
        <v>0</v>
      </c>
      <c r="E71" s="51">
        <f>+'Costo PQ'!M55</f>
        <v>5.1400200643496801</v>
      </c>
      <c r="F71" s="51">
        <f t="shared" si="1"/>
        <v>0</v>
      </c>
      <c r="G71" s="4">
        <f>+'Costo PQ'!D55</f>
        <v>1000544326</v>
      </c>
      <c r="H71" s="4"/>
      <c r="K71" s="107">
        <f t="shared" si="2"/>
        <v>0</v>
      </c>
      <c r="M71" s="87" t="s">
        <v>948</v>
      </c>
      <c r="N71" s="87">
        <v>2005</v>
      </c>
      <c r="O71" s="87" t="s">
        <v>949</v>
      </c>
      <c r="P71" s="87" t="s">
        <v>950</v>
      </c>
    </row>
    <row r="72" spans="1:16" s="5" customFormat="1" hidden="1" x14ac:dyDescent="0.25">
      <c r="A72" s="4">
        <f>+'Costo PQ'!B56</f>
        <v>55</v>
      </c>
      <c r="B72" s="4" t="str">
        <f>+'Costo PQ'!C56</f>
        <v>PQ FLOCUL.BOLLAND FBS4517</v>
      </c>
      <c r="C72" s="4" t="str">
        <f>+'Costo PQ'!F56</f>
        <v>L</v>
      </c>
      <c r="D72" s="96">
        <f t="shared" si="0"/>
        <v>0</v>
      </c>
      <c r="E72" s="51">
        <f>+'Costo PQ'!M56</f>
        <v>9.2548070161336593</v>
      </c>
      <c r="F72" s="51">
        <f t="shared" si="1"/>
        <v>0</v>
      </c>
      <c r="G72" s="4">
        <f>+'Costo PQ'!D56</f>
        <v>1000544327</v>
      </c>
      <c r="H72" s="4"/>
      <c r="K72" s="107">
        <f t="shared" si="2"/>
        <v>0</v>
      </c>
      <c r="M72" s="87" t="s">
        <v>948</v>
      </c>
      <c r="N72" s="87">
        <v>2005</v>
      </c>
      <c r="O72" s="87" t="s">
        <v>949</v>
      </c>
      <c r="P72" s="87" t="s">
        <v>950</v>
      </c>
    </row>
    <row r="73" spans="1:16" s="5" customFormat="1" hidden="1" x14ac:dyDescent="0.25">
      <c r="A73" s="4">
        <f>+'Costo PQ'!B57</f>
        <v>56</v>
      </c>
      <c r="B73" s="4" t="str">
        <f>+'Costo PQ'!C57</f>
        <v>PQ INHIB.CORR.BOLLAND CY28W</v>
      </c>
      <c r="C73" s="4" t="str">
        <f>+'Costo PQ'!F57</f>
        <v>L</v>
      </c>
      <c r="D73" s="96">
        <f t="shared" si="0"/>
        <v>0</v>
      </c>
      <c r="E73" s="51">
        <f>+'Costo PQ'!M57</f>
        <v>4.1979139609109302</v>
      </c>
      <c r="F73" s="51">
        <f t="shared" si="1"/>
        <v>0</v>
      </c>
      <c r="G73" s="4">
        <f>+'Costo PQ'!D57</f>
        <v>1000544328</v>
      </c>
      <c r="H73" s="4"/>
      <c r="K73" s="107">
        <f t="shared" si="2"/>
        <v>0</v>
      </c>
      <c r="M73" s="87" t="s">
        <v>948</v>
      </c>
      <c r="N73" s="87">
        <v>2005</v>
      </c>
      <c r="O73" s="87" t="s">
        <v>949</v>
      </c>
      <c r="P73" s="87" t="s">
        <v>950</v>
      </c>
    </row>
    <row r="74" spans="1:16" s="5" customFormat="1" hidden="1" x14ac:dyDescent="0.25">
      <c r="A74" s="4">
        <f>+'Costo PQ'!B58</f>
        <v>57</v>
      </c>
      <c r="B74" s="4" t="str">
        <f>+'Costo PQ'!C58</f>
        <v>PQ FLOCUL.COAG.BOLLAND FBS9558</v>
      </c>
      <c r="C74" s="4" t="str">
        <f>+'Costo PQ'!F58</f>
        <v>L</v>
      </c>
      <c r="D74" s="96">
        <f t="shared" si="0"/>
        <v>0</v>
      </c>
      <c r="E74" s="51">
        <f>+'Costo PQ'!M58</f>
        <v>9.2548070161336593</v>
      </c>
      <c r="F74" s="51">
        <f t="shared" si="1"/>
        <v>0</v>
      </c>
      <c r="G74" s="4">
        <f>+'Costo PQ'!D58</f>
        <v>1000544329</v>
      </c>
      <c r="H74" s="4"/>
      <c r="K74" s="107">
        <f t="shared" si="2"/>
        <v>0</v>
      </c>
      <c r="M74" s="87" t="s">
        <v>948</v>
      </c>
      <c r="N74" s="87">
        <v>2005</v>
      </c>
      <c r="O74" s="87" t="s">
        <v>949</v>
      </c>
      <c r="P74" s="87" t="s">
        <v>950</v>
      </c>
    </row>
    <row r="75" spans="1:16" s="5" customFormat="1" hidden="1" x14ac:dyDescent="0.25">
      <c r="A75" s="4">
        <f>+'Costo PQ'!B59</f>
        <v>58</v>
      </c>
      <c r="B75" s="4" t="str">
        <f>+'Costo PQ'!C59</f>
        <v>PQ FLOCUL.COAG.BOLLAND FBS2008</v>
      </c>
      <c r="C75" s="4" t="str">
        <f>+'Costo PQ'!F59</f>
        <v>L</v>
      </c>
      <c r="D75" s="96">
        <f t="shared" si="0"/>
        <v>0</v>
      </c>
      <c r="E75" s="51">
        <f>+'Costo PQ'!M59</f>
        <v>2.7431913011893201</v>
      </c>
      <c r="F75" s="51">
        <f t="shared" si="1"/>
        <v>0</v>
      </c>
      <c r="G75" s="4">
        <f>+'Costo PQ'!D59</f>
        <v>1000544330</v>
      </c>
      <c r="H75" s="4"/>
      <c r="K75" s="107">
        <f t="shared" si="2"/>
        <v>0</v>
      </c>
      <c r="M75" s="87" t="s">
        <v>948</v>
      </c>
      <c r="N75" s="87">
        <v>2005</v>
      </c>
      <c r="O75" s="87" t="s">
        <v>949</v>
      </c>
      <c r="P75" s="87" t="s">
        <v>950</v>
      </c>
    </row>
    <row r="76" spans="1:16" s="5" customFormat="1" hidden="1" x14ac:dyDescent="0.25">
      <c r="A76" s="4">
        <f>+'Costo PQ'!B60</f>
        <v>59</v>
      </c>
      <c r="B76" s="4" t="str">
        <f>+'Costo PQ'!C60</f>
        <v>PQ INHIB.INCRUST.BOLLAND IC5408</v>
      </c>
      <c r="C76" s="4" t="str">
        <f>+'Costo PQ'!F60</f>
        <v>L</v>
      </c>
      <c r="D76" s="96">
        <f t="shared" si="0"/>
        <v>0</v>
      </c>
      <c r="E76" s="51">
        <f>+'Costo PQ'!M60</f>
        <v>4.0593689456993403</v>
      </c>
      <c r="F76" s="51">
        <f t="shared" si="1"/>
        <v>0</v>
      </c>
      <c r="G76" s="4">
        <f>+'Costo PQ'!D60</f>
        <v>1000544333</v>
      </c>
      <c r="H76" s="4"/>
      <c r="K76" s="107">
        <f t="shared" si="2"/>
        <v>0</v>
      </c>
      <c r="M76" s="87" t="s">
        <v>948</v>
      </c>
      <c r="N76" s="87">
        <v>2005</v>
      </c>
      <c r="O76" s="87" t="s">
        <v>949</v>
      </c>
      <c r="P76" s="87" t="s">
        <v>950</v>
      </c>
    </row>
    <row r="77" spans="1:16" s="5" customFormat="1" hidden="1" x14ac:dyDescent="0.25">
      <c r="A77" s="4">
        <f>+'Costo PQ'!B61</f>
        <v>60</v>
      </c>
      <c r="B77" s="4" t="str">
        <f>+'Costo PQ'!C61</f>
        <v>PQ BACTER.BOLLAND BXC3278</v>
      </c>
      <c r="C77" s="4" t="str">
        <f>+'Costo PQ'!F61</f>
        <v>L</v>
      </c>
      <c r="D77" s="96">
        <f t="shared" si="0"/>
        <v>0</v>
      </c>
      <c r="E77" s="51">
        <f>+'Costo PQ'!M61</f>
        <v>9.3517885267817693</v>
      </c>
      <c r="F77" s="51">
        <f t="shared" si="1"/>
        <v>0</v>
      </c>
      <c r="G77" s="4">
        <f>+'Costo PQ'!D61</f>
        <v>1000544335</v>
      </c>
      <c r="H77" s="4"/>
      <c r="K77" s="107">
        <f t="shared" si="2"/>
        <v>0</v>
      </c>
      <c r="M77" s="87" t="s">
        <v>948</v>
      </c>
      <c r="N77" s="87">
        <v>2005</v>
      </c>
      <c r="O77" s="87" t="s">
        <v>949</v>
      </c>
      <c r="P77" s="87" t="s">
        <v>950</v>
      </c>
    </row>
    <row r="78" spans="1:16" s="5" customFormat="1" hidden="1" x14ac:dyDescent="0.25">
      <c r="A78" s="4">
        <f>+'Costo PQ'!B62</f>
        <v>61</v>
      </c>
      <c r="B78" s="4" t="str">
        <f>+'Costo PQ'!C62</f>
        <v>PQ ANTIESP.BOLLAND ABC42</v>
      </c>
      <c r="C78" s="4" t="str">
        <f>+'Costo PQ'!F62</f>
        <v>L</v>
      </c>
      <c r="D78" s="96">
        <f t="shared" si="0"/>
        <v>0</v>
      </c>
      <c r="E78" s="51">
        <f>+'Costo PQ'!M62</f>
        <v>4.6551125111091496</v>
      </c>
      <c r="F78" s="51">
        <f t="shared" si="1"/>
        <v>0</v>
      </c>
      <c r="G78" s="4">
        <f>+'Costo PQ'!D62</f>
        <v>1000544337</v>
      </c>
      <c r="H78" s="4"/>
      <c r="K78" s="107">
        <f t="shared" si="2"/>
        <v>0</v>
      </c>
      <c r="M78" s="87" t="s">
        <v>948</v>
      </c>
      <c r="N78" s="87">
        <v>2005</v>
      </c>
      <c r="O78" s="87" t="s">
        <v>949</v>
      </c>
      <c r="P78" s="87" t="s">
        <v>950</v>
      </c>
    </row>
    <row r="79" spans="1:16" s="5" customFormat="1" hidden="1" x14ac:dyDescent="0.25">
      <c r="A79" s="4">
        <f>+'Costo PQ'!B63</f>
        <v>62</v>
      </c>
      <c r="B79" s="4" t="str">
        <f>+'Costo PQ'!C63</f>
        <v>PQ INHIB.INCRUST.BOLLAND IC5099</v>
      </c>
      <c r="C79" s="4" t="str">
        <f>+'Costo PQ'!F63</f>
        <v>L</v>
      </c>
      <c r="D79" s="96">
        <f t="shared" si="0"/>
        <v>0</v>
      </c>
      <c r="E79" s="51">
        <f>+'Costo PQ'!M63</f>
        <v>4.0593689456993403</v>
      </c>
      <c r="F79" s="51">
        <f t="shared" si="1"/>
        <v>0</v>
      </c>
      <c r="G79" s="4">
        <f>+'Costo PQ'!D63</f>
        <v>1000544338</v>
      </c>
      <c r="H79" s="4"/>
      <c r="K79" s="107">
        <f t="shared" si="2"/>
        <v>0</v>
      </c>
      <c r="M79" s="87" t="s">
        <v>948</v>
      </c>
      <c r="N79" s="87">
        <v>2005</v>
      </c>
      <c r="O79" s="87" t="s">
        <v>949</v>
      </c>
      <c r="P79" s="87" t="s">
        <v>950</v>
      </c>
    </row>
    <row r="80" spans="1:16" s="5" customFormat="1" hidden="1" x14ac:dyDescent="0.25">
      <c r="A80" s="4">
        <f>+'Costo PQ'!B64</f>
        <v>63</v>
      </c>
      <c r="B80" s="4" t="str">
        <f>+'Costo PQ'!C64</f>
        <v>PQ BACTER.BOLLAND BX715</v>
      </c>
      <c r="C80" s="4" t="str">
        <f>+'Costo PQ'!F64</f>
        <v>L</v>
      </c>
      <c r="D80" s="96">
        <f t="shared" si="0"/>
        <v>0</v>
      </c>
      <c r="E80" s="51">
        <f>+'Costo PQ'!M64</f>
        <v>4.5858400035033604</v>
      </c>
      <c r="F80" s="51">
        <f t="shared" si="1"/>
        <v>0</v>
      </c>
      <c r="G80" s="4">
        <f>+'Costo PQ'!D64</f>
        <v>1000544339</v>
      </c>
      <c r="H80" s="4"/>
      <c r="K80" s="107">
        <f t="shared" si="2"/>
        <v>0</v>
      </c>
      <c r="M80" s="87" t="s">
        <v>948</v>
      </c>
      <c r="N80" s="87">
        <v>2005</v>
      </c>
      <c r="O80" s="87" t="s">
        <v>949</v>
      </c>
      <c r="P80" s="87" t="s">
        <v>950</v>
      </c>
    </row>
    <row r="81" spans="1:18" s="5" customFormat="1" hidden="1" x14ac:dyDescent="0.25">
      <c r="A81" s="4">
        <f>+'Costo PQ'!B65</f>
        <v>64</v>
      </c>
      <c r="B81" s="4" t="str">
        <f>+'Costo PQ'!C65</f>
        <v>PQ INHIB.HIDR.BOLLAND BHI7038</v>
      </c>
      <c r="C81" s="4" t="str">
        <f>+'Costo PQ'!F65</f>
        <v>L</v>
      </c>
      <c r="D81" s="96">
        <f t="shared" si="0"/>
        <v>0</v>
      </c>
      <c r="E81" s="51">
        <f>+'Costo PQ'!M65</f>
        <v>4.1563504563474503</v>
      </c>
      <c r="F81" s="51">
        <f t="shared" si="1"/>
        <v>0</v>
      </c>
      <c r="G81" s="4">
        <f>+'Costo PQ'!D65</f>
        <v>1000544340</v>
      </c>
      <c r="H81" s="4"/>
      <c r="K81" s="107">
        <f t="shared" si="2"/>
        <v>0</v>
      </c>
      <c r="M81" s="87" t="s">
        <v>948</v>
      </c>
      <c r="N81" s="87">
        <v>2005</v>
      </c>
      <c r="O81" s="87" t="s">
        <v>949</v>
      </c>
      <c r="P81" s="87" t="s">
        <v>950</v>
      </c>
    </row>
    <row r="82" spans="1:18" s="5" customFormat="1" hidden="1" x14ac:dyDescent="0.25">
      <c r="A82" s="4">
        <f>+'Costo PQ'!B66</f>
        <v>65</v>
      </c>
      <c r="B82" s="4" t="str">
        <f>+'Costo PQ'!C66</f>
        <v>PQ BACTER.BOLLAND BX958</v>
      </c>
      <c r="C82" s="4" t="str">
        <f>+'Costo PQ'!F66</f>
        <v>L</v>
      </c>
      <c r="D82" s="96">
        <f t="shared" si="0"/>
        <v>0</v>
      </c>
      <c r="E82" s="51">
        <f>+'Costo PQ'!M66</f>
        <v>4.5027129943764104</v>
      </c>
      <c r="F82" s="51">
        <f t="shared" si="1"/>
        <v>0</v>
      </c>
      <c r="G82" s="4">
        <f>+'Costo PQ'!D66</f>
        <v>1000544341</v>
      </c>
      <c r="H82" s="4"/>
      <c r="K82" s="107">
        <f t="shared" si="2"/>
        <v>0</v>
      </c>
      <c r="M82" s="87" t="s">
        <v>948</v>
      </c>
      <c r="N82" s="87">
        <v>2005</v>
      </c>
      <c r="O82" s="87" t="s">
        <v>949</v>
      </c>
      <c r="P82" s="87" t="s">
        <v>950</v>
      </c>
    </row>
    <row r="83" spans="1:18" s="5" customFormat="1" hidden="1" x14ac:dyDescent="0.25">
      <c r="A83" s="4">
        <f>+'Costo PQ'!B67</f>
        <v>66</v>
      </c>
      <c r="B83" s="4" t="str">
        <f>+'Costo PQ'!C67</f>
        <v>PQ BACTER.BOLLAND BX264</v>
      </c>
      <c r="C83" s="4" t="str">
        <f>+'Costo PQ'!F67</f>
        <v>L</v>
      </c>
      <c r="D83" s="96">
        <f t="shared" ref="D83:D146" si="3">ROUND(IFERROR(VLOOKUP(I83,$B$177:$C$193,2,FALSE),0)+(IFERROR(VLOOKUP(I83,$B$203:$C$208,2,FALSE),0)),0)</f>
        <v>0</v>
      </c>
      <c r="E83" s="51">
        <f>+'Costo PQ'!M67</f>
        <v>3.6714429031069198</v>
      </c>
      <c r="F83" s="51">
        <f t="shared" ref="F83:F146" si="4">D83*E83</f>
        <v>0</v>
      </c>
      <c r="G83" s="4">
        <f>+'Costo PQ'!D67</f>
        <v>1000544347</v>
      </c>
      <c r="H83" s="4"/>
      <c r="K83" s="107">
        <f t="shared" ref="K83:K146" si="5">D83</f>
        <v>0</v>
      </c>
      <c r="M83" s="87" t="s">
        <v>948</v>
      </c>
      <c r="N83" s="87">
        <v>2005</v>
      </c>
      <c r="O83" s="87" t="s">
        <v>949</v>
      </c>
      <c r="P83" s="87" t="s">
        <v>950</v>
      </c>
    </row>
    <row r="84" spans="1:18" s="5" customFormat="1" hidden="1" x14ac:dyDescent="0.25">
      <c r="A84" s="4">
        <f>+'Costo PQ'!B68</f>
        <v>67</v>
      </c>
      <c r="B84" s="4" t="str">
        <f>+'Costo PQ'!C68</f>
        <v>PQ BACTER.BOLLAND BX844</v>
      </c>
      <c r="C84" s="4" t="str">
        <f>+'Costo PQ'!F68</f>
        <v>L</v>
      </c>
      <c r="D84" s="96">
        <f t="shared" si="3"/>
        <v>0</v>
      </c>
      <c r="E84" s="51">
        <f>+'Costo PQ'!M68</f>
        <v>3.89311492744545</v>
      </c>
      <c r="F84" s="51">
        <f t="shared" si="4"/>
        <v>0</v>
      </c>
      <c r="G84" s="4">
        <f>+'Costo PQ'!D68</f>
        <v>1000544350</v>
      </c>
      <c r="H84" s="4"/>
      <c r="K84" s="107">
        <f t="shared" si="5"/>
        <v>0</v>
      </c>
      <c r="M84" s="87" t="s">
        <v>948</v>
      </c>
      <c r="N84" s="87">
        <v>2005</v>
      </c>
      <c r="O84" s="87" t="s">
        <v>949</v>
      </c>
      <c r="P84" s="87" t="s">
        <v>950</v>
      </c>
    </row>
    <row r="85" spans="1:18" s="5" customFormat="1" hidden="1" x14ac:dyDescent="0.25">
      <c r="A85" s="4">
        <f>+'Costo PQ'!B69</f>
        <v>68</v>
      </c>
      <c r="B85" s="4" t="str">
        <f>+'Costo PQ'!C69</f>
        <v>PQ BACTER.BOLLAND BX968</v>
      </c>
      <c r="C85" s="4" t="str">
        <f>+'Costo PQ'!F69</f>
        <v>L</v>
      </c>
      <c r="D85" s="96">
        <f t="shared" si="3"/>
        <v>0</v>
      </c>
      <c r="E85" s="51">
        <f>+'Costo PQ'!M69</f>
        <v>4.5027129943764104</v>
      </c>
      <c r="F85" s="51">
        <f t="shared" si="4"/>
        <v>0</v>
      </c>
      <c r="G85" s="4">
        <f>+'Costo PQ'!D69</f>
        <v>1000544351</v>
      </c>
      <c r="H85" s="4"/>
      <c r="K85" s="107">
        <f t="shared" si="5"/>
        <v>0</v>
      </c>
      <c r="M85" s="87" t="s">
        <v>948</v>
      </c>
      <c r="N85" s="87">
        <v>2005</v>
      </c>
      <c r="O85" s="87" t="s">
        <v>949</v>
      </c>
      <c r="P85" s="87" t="s">
        <v>950</v>
      </c>
    </row>
    <row r="86" spans="1:18" s="5" customFormat="1" hidden="1" x14ac:dyDescent="0.25">
      <c r="A86" s="4">
        <f>+'Costo PQ'!B70</f>
        <v>69</v>
      </c>
      <c r="B86" s="4" t="str">
        <f>+'Costo PQ'!C70</f>
        <v>PQ ESPUMIG.SOL.BOLLAND ESB608</v>
      </c>
      <c r="C86" s="4" t="str">
        <f>+'Costo PQ'!F70</f>
        <v>L</v>
      </c>
      <c r="D86" s="96">
        <f t="shared" si="3"/>
        <v>0</v>
      </c>
      <c r="E86" s="51">
        <f>+'Costo PQ'!M70</f>
        <v>721.597857228002</v>
      </c>
      <c r="F86" s="97">
        <f t="shared" si="4"/>
        <v>0</v>
      </c>
      <c r="G86" s="4">
        <f>+'Costo PQ'!D70</f>
        <v>1000544352</v>
      </c>
      <c r="H86" s="4"/>
      <c r="I86" s="5" t="s">
        <v>964</v>
      </c>
      <c r="K86" s="107">
        <f t="shared" si="5"/>
        <v>0</v>
      </c>
      <c r="M86" s="87" t="s">
        <v>948</v>
      </c>
      <c r="N86" s="87">
        <v>2005</v>
      </c>
      <c r="O86" s="87" t="s">
        <v>949</v>
      </c>
      <c r="P86" s="87" t="s">
        <v>950</v>
      </c>
    </row>
    <row r="87" spans="1:18" s="5" customFormat="1" hidden="1" x14ac:dyDescent="0.25">
      <c r="A87" s="4">
        <f>+'Costo PQ'!B71</f>
        <v>70</v>
      </c>
      <c r="B87" s="4" t="str">
        <f>+'Costo PQ'!C71</f>
        <v>PQ INHIB.INCRUST.BOLLAND IC962</v>
      </c>
      <c r="C87" s="4" t="str">
        <f>+'Costo PQ'!F71</f>
        <v>L</v>
      </c>
      <c r="D87" s="96">
        <f t="shared" si="3"/>
        <v>0</v>
      </c>
      <c r="E87" s="51">
        <f>+'Costo PQ'!M71</f>
        <v>3.3804983711625902</v>
      </c>
      <c r="F87" s="51">
        <f t="shared" si="4"/>
        <v>0</v>
      </c>
      <c r="G87" s="4">
        <f>+'Costo PQ'!D71</f>
        <v>1000544353</v>
      </c>
      <c r="H87" s="4"/>
      <c r="K87" s="107">
        <f t="shared" si="5"/>
        <v>0</v>
      </c>
      <c r="M87" s="87" t="s">
        <v>948</v>
      </c>
      <c r="N87" s="87">
        <v>2005</v>
      </c>
      <c r="O87" s="87" t="s">
        <v>949</v>
      </c>
      <c r="P87" s="87" t="s">
        <v>950</v>
      </c>
    </row>
    <row r="88" spans="1:18" s="5" customFormat="1" hidden="1" x14ac:dyDescent="0.25">
      <c r="A88" s="4">
        <f>+'Costo PQ'!B72</f>
        <v>71</v>
      </c>
      <c r="B88" s="4" t="str">
        <f>+'Costo PQ'!C72</f>
        <v>PQ INHIB.PARAF.BOLLAND IPB68</v>
      </c>
      <c r="C88" s="4" t="str">
        <f>+'Costo PQ'!F72</f>
        <v>UNI</v>
      </c>
      <c r="D88" s="96">
        <f t="shared" si="3"/>
        <v>0</v>
      </c>
      <c r="E88" s="51">
        <f>+'Costo PQ'!M72</f>
        <v>4.2671864685167202</v>
      </c>
      <c r="F88" s="51">
        <f t="shared" si="4"/>
        <v>0</v>
      </c>
      <c r="G88" s="4">
        <f>+'Costo PQ'!D72</f>
        <v>1000544355</v>
      </c>
      <c r="H88" s="4"/>
      <c r="K88" s="107">
        <f t="shared" si="5"/>
        <v>0</v>
      </c>
      <c r="M88" s="87" t="s">
        <v>948</v>
      </c>
      <c r="N88" s="87">
        <v>2005</v>
      </c>
      <c r="O88" s="87" t="s">
        <v>949</v>
      </c>
      <c r="P88" s="87" t="s">
        <v>950</v>
      </c>
    </row>
    <row r="89" spans="1:18" s="5" customFormat="1" ht="15" customHeight="1" x14ac:dyDescent="0.25">
      <c r="A89" s="4">
        <f>+'Costo PQ'!B73</f>
        <v>72</v>
      </c>
      <c r="B89" s="4" t="str">
        <f>+'Costo PQ'!C73</f>
        <v>PQ INHIB.PARAF.BOLLAND IPB658</v>
      </c>
      <c r="C89" s="4" t="str">
        <f>+'Costo PQ'!F73</f>
        <v>L</v>
      </c>
      <c r="D89" s="96">
        <f t="shared" si="3"/>
        <v>2042</v>
      </c>
      <c r="E89" s="51">
        <f>+'Costo PQ'!M73</f>
        <v>7.2043407910022497</v>
      </c>
      <c r="F89" s="97">
        <f t="shared" si="4"/>
        <v>14711.263895226593</v>
      </c>
      <c r="G89" s="4">
        <f>+'Costo PQ'!D73</f>
        <v>1000544363</v>
      </c>
      <c r="H89" s="4"/>
      <c r="I89" s="5" t="s">
        <v>7</v>
      </c>
      <c r="J89" s="98" t="s">
        <v>959</v>
      </c>
      <c r="K89" s="100">
        <f>D89</f>
        <v>2042</v>
      </c>
      <c r="M89" s="87" t="s">
        <v>948</v>
      </c>
      <c r="N89" s="87">
        <v>2005</v>
      </c>
      <c r="O89" s="87" t="s">
        <v>949</v>
      </c>
      <c r="P89" s="87" t="s">
        <v>950</v>
      </c>
      <c r="Q89" s="87"/>
      <c r="R89" s="5">
        <f>VLOOKUP(I89,[1]SP!I89:L195,3,FALSE)+VLOOKUP(I89,[1]PUB!I89:L195,3,FALSE)+VLOOKUP(I89,[1]SCB!I89:L194,3,FALSE)+VLOOKUP(I89,[1]CHO!I89:L193,3,FALSE)+VLOOKUP(I89,[1]VAM!I89:L195,3,FALSE)</f>
        <v>2765.54</v>
      </c>
    </row>
    <row r="90" spans="1:18" s="5" customFormat="1" ht="15" hidden="1" customHeight="1" x14ac:dyDescent="0.25">
      <c r="A90" s="4">
        <f>+'Costo PQ'!B74</f>
        <v>73</v>
      </c>
      <c r="B90" s="4" t="str">
        <f>+'Costo PQ'!C74</f>
        <v>PQ RED.FRIC.BOLLAND RFB208</v>
      </c>
      <c r="C90" s="4" t="str">
        <f>+'Costo PQ'!F74</f>
        <v>L</v>
      </c>
      <c r="D90" s="96">
        <f t="shared" si="3"/>
        <v>0</v>
      </c>
      <c r="E90" s="51">
        <f>+'Costo PQ'!M74</f>
        <v>3.4497708787683901</v>
      </c>
      <c r="F90" s="97">
        <f t="shared" si="4"/>
        <v>0</v>
      </c>
      <c r="G90" s="4">
        <f>+'Costo PQ'!D74</f>
        <v>1000544364</v>
      </c>
      <c r="H90" s="4"/>
      <c r="K90" s="107">
        <f t="shared" si="5"/>
        <v>0</v>
      </c>
      <c r="M90" s="87" t="s">
        <v>948</v>
      </c>
      <c r="N90" s="87">
        <v>2005</v>
      </c>
      <c r="O90" s="87" t="s">
        <v>949</v>
      </c>
      <c r="P90" s="87" t="s">
        <v>950</v>
      </c>
      <c r="Q90" s="87"/>
    </row>
    <row r="91" spans="1:18" s="5" customFormat="1" ht="20.100000000000001" hidden="1" customHeight="1" x14ac:dyDescent="0.25">
      <c r="A91" s="4">
        <f>+'Costo PQ'!B75</f>
        <v>74</v>
      </c>
      <c r="B91" s="4" t="str">
        <f>+'Costo PQ'!C75</f>
        <v>PQ RED.FRIC.BOLLAND RFB1268</v>
      </c>
      <c r="C91" s="4" t="str">
        <f>+'Costo PQ'!F75</f>
        <v>L</v>
      </c>
      <c r="D91" s="96">
        <f t="shared" si="3"/>
        <v>0</v>
      </c>
      <c r="E91" s="51">
        <f>+'Costo PQ'!M75</f>
        <v>6.6917242347194001</v>
      </c>
      <c r="F91" s="97">
        <f t="shared" si="4"/>
        <v>0</v>
      </c>
      <c r="G91" s="4">
        <f>+'Costo PQ'!D75</f>
        <v>1000544366</v>
      </c>
      <c r="H91" s="109">
        <v>222052</v>
      </c>
      <c r="K91" s="110">
        <f t="shared" si="5"/>
        <v>0</v>
      </c>
      <c r="M91" s="87" t="s">
        <v>948</v>
      </c>
      <c r="N91" s="87">
        <v>2005</v>
      </c>
      <c r="O91" s="87" t="s">
        <v>949</v>
      </c>
      <c r="P91" s="87" t="s">
        <v>950</v>
      </c>
      <c r="Q91" s="87" t="s">
        <v>965</v>
      </c>
    </row>
    <row r="92" spans="1:18" s="5" customFormat="1" ht="15" hidden="1" customHeight="1" x14ac:dyDescent="0.25">
      <c r="A92" s="4">
        <f>+'Costo PQ'!B76</f>
        <v>75</v>
      </c>
      <c r="B92" s="4" t="str">
        <f>+'Costo PQ'!C76</f>
        <v>PQ RED.FRIC.BOLLAND RFB708</v>
      </c>
      <c r="C92" s="4" t="str">
        <f>+'Costo PQ'!F76</f>
        <v>L</v>
      </c>
      <c r="D92" s="96">
        <f t="shared" si="3"/>
        <v>0</v>
      </c>
      <c r="E92" s="51">
        <f>+'Costo PQ'!M76</f>
        <v>4.2394774654744003</v>
      </c>
      <c r="F92" s="97">
        <f t="shared" si="4"/>
        <v>0</v>
      </c>
      <c r="G92" s="4">
        <f>+'Costo PQ'!D76</f>
        <v>1000544368</v>
      </c>
      <c r="H92" s="4"/>
      <c r="K92" s="107">
        <f t="shared" si="5"/>
        <v>0</v>
      </c>
      <c r="M92" s="87" t="s">
        <v>948</v>
      </c>
      <c r="N92" s="87">
        <v>2005</v>
      </c>
      <c r="O92" s="87" t="s">
        <v>949</v>
      </c>
      <c r="P92" s="87" t="s">
        <v>950</v>
      </c>
      <c r="Q92" s="87"/>
    </row>
    <row r="93" spans="1:18" s="5" customFormat="1" ht="15" hidden="1" customHeight="1" x14ac:dyDescent="0.25">
      <c r="A93" s="4">
        <f>+'Costo PQ'!B77</f>
        <v>76</v>
      </c>
      <c r="B93" s="4" t="str">
        <f>+'Costo PQ'!C77</f>
        <v>PQ RED.FRIC.BOLLAND RFB801</v>
      </c>
      <c r="C93" s="4" t="str">
        <f>+'Costo PQ'!F77</f>
        <v>L</v>
      </c>
      <c r="D93" s="96">
        <f t="shared" si="3"/>
        <v>0</v>
      </c>
      <c r="E93" s="51">
        <f>+'Costo PQ'!M77</f>
        <v>4.2948954715590304</v>
      </c>
      <c r="F93" s="97">
        <f t="shared" si="4"/>
        <v>0</v>
      </c>
      <c r="G93" s="4">
        <f>+'Costo PQ'!D77</f>
        <v>1000544370</v>
      </c>
      <c r="H93" s="4"/>
      <c r="K93" s="107">
        <f t="shared" si="5"/>
        <v>0</v>
      </c>
      <c r="M93" s="87" t="s">
        <v>948</v>
      </c>
      <c r="N93" s="87">
        <v>2005</v>
      </c>
      <c r="O93" s="87" t="s">
        <v>949</v>
      </c>
      <c r="P93" s="87" t="s">
        <v>950</v>
      </c>
      <c r="Q93" s="87"/>
    </row>
    <row r="94" spans="1:18" s="5" customFormat="1" ht="15" hidden="1" customHeight="1" x14ac:dyDescent="0.25">
      <c r="A94" s="4">
        <f>+'Costo PQ'!B78</f>
        <v>77</v>
      </c>
      <c r="B94" s="4" t="str">
        <f>+'Costo PQ'!C78</f>
        <v>PQ RED.FRIC.BOLLAND RFB702</v>
      </c>
      <c r="C94" s="4" t="str">
        <f>+'Costo PQ'!F78</f>
        <v>L</v>
      </c>
      <c r="D94" s="96">
        <f t="shared" si="3"/>
        <v>0</v>
      </c>
      <c r="E94" s="51">
        <f>+'Costo PQ'!M78</f>
        <v>4.4195859852494603</v>
      </c>
      <c r="F94" s="97">
        <f t="shared" si="4"/>
        <v>0</v>
      </c>
      <c r="G94" s="4">
        <f>+'Costo PQ'!D78</f>
        <v>1000544371</v>
      </c>
      <c r="H94" s="4"/>
      <c r="K94" s="107">
        <f t="shared" si="5"/>
        <v>0</v>
      </c>
      <c r="M94" s="87" t="s">
        <v>948</v>
      </c>
      <c r="N94" s="87">
        <v>2005</v>
      </c>
      <c r="O94" s="87" t="s">
        <v>949</v>
      </c>
      <c r="P94" s="87" t="s">
        <v>950</v>
      </c>
      <c r="Q94" s="87"/>
    </row>
    <row r="95" spans="1:18" s="5" customFormat="1" ht="15" hidden="1" customHeight="1" x14ac:dyDescent="0.25">
      <c r="A95" s="4">
        <f>+'Costo PQ'!B79</f>
        <v>78</v>
      </c>
      <c r="B95" s="4" t="str">
        <f>+'Costo PQ'!C79</f>
        <v>PQ RUPT.EMULS.BOLLAND RT150</v>
      </c>
      <c r="C95" s="4" t="str">
        <f>+'Costo PQ'!F79</f>
        <v>L</v>
      </c>
      <c r="D95" s="96">
        <f t="shared" si="3"/>
        <v>0</v>
      </c>
      <c r="E95" s="51">
        <f>+'Costo PQ'!M79</f>
        <v>6.37307069973276</v>
      </c>
      <c r="F95" s="97">
        <f t="shared" si="4"/>
        <v>0</v>
      </c>
      <c r="G95" s="4">
        <f>+'Costo PQ'!D79</f>
        <v>1000544372</v>
      </c>
      <c r="H95" s="4"/>
      <c r="K95" s="107">
        <f t="shared" si="5"/>
        <v>0</v>
      </c>
      <c r="M95" s="87" t="s">
        <v>948</v>
      </c>
      <c r="N95" s="87">
        <v>2005</v>
      </c>
      <c r="O95" s="87" t="s">
        <v>949</v>
      </c>
      <c r="P95" s="87" t="s">
        <v>950</v>
      </c>
      <c r="Q95" s="87"/>
    </row>
    <row r="96" spans="1:18" s="5" customFormat="1" ht="15" hidden="1" customHeight="1" x14ac:dyDescent="0.25">
      <c r="A96" s="4">
        <f>+'Costo PQ'!B80</f>
        <v>79</v>
      </c>
      <c r="B96" s="4" t="str">
        <f>+'Costo PQ'!C80</f>
        <v>PQ INHIB.CORR.BOLLAND KPF15</v>
      </c>
      <c r="C96" s="4" t="str">
        <f>+'Costo PQ'!F80</f>
        <v>L</v>
      </c>
      <c r="D96" s="96">
        <f t="shared" si="3"/>
        <v>0</v>
      </c>
      <c r="E96" s="51">
        <f>+'Costo PQ'!M80</f>
        <v>3.5328978878953299</v>
      </c>
      <c r="F96" s="97">
        <f t="shared" si="4"/>
        <v>0</v>
      </c>
      <c r="G96" s="4">
        <f>+'Costo PQ'!D80</f>
        <v>1000544375</v>
      </c>
      <c r="H96" s="4"/>
      <c r="I96" s="5" t="s">
        <v>966</v>
      </c>
      <c r="J96" s="5" t="s">
        <v>966</v>
      </c>
      <c r="K96" s="104">
        <f>D96/200</f>
        <v>0</v>
      </c>
      <c r="M96" s="87" t="s">
        <v>948</v>
      </c>
      <c r="N96" s="87">
        <v>2005</v>
      </c>
      <c r="O96" s="87" t="s">
        <v>949</v>
      </c>
      <c r="P96" s="87" t="s">
        <v>950</v>
      </c>
      <c r="Q96" s="87"/>
      <c r="R96" s="5">
        <f>VLOOKUP(I96,[1]SP!I96:L199,3,FALSE)+VLOOKUP(I96,[1]PUB!I96:L200,3,FALSE)+VLOOKUP(I96,[1]SCB!I96:L198,3,FALSE)+VLOOKUP(I96,[1]CHO!I96:L198,3,FALSE)+VLOOKUP(I96,[1]VAM!I96:L201,3,FALSE)</f>
        <v>0</v>
      </c>
    </row>
    <row r="97" spans="1:17" s="5" customFormat="1" ht="15" hidden="1" customHeight="1" x14ac:dyDescent="0.25">
      <c r="A97" s="4">
        <f>+'Costo PQ'!B81</f>
        <v>80</v>
      </c>
      <c r="B97" s="4" t="str">
        <f>+'Costo PQ'!C81</f>
        <v>PQ RUPT.EMULS.BOLLAND RT155</v>
      </c>
      <c r="C97" s="4" t="str">
        <f>+'Costo PQ'!F81</f>
        <v>L</v>
      </c>
      <c r="D97" s="96">
        <f t="shared" si="3"/>
        <v>0</v>
      </c>
      <c r="E97" s="51">
        <f>+'Costo PQ'!M81</f>
        <v>7.46757631990425</v>
      </c>
      <c r="F97" s="97">
        <f t="shared" si="4"/>
        <v>0</v>
      </c>
      <c r="G97" s="4">
        <f>+'Costo PQ'!D81</f>
        <v>1000544377</v>
      </c>
      <c r="H97" s="4"/>
      <c r="K97" s="107">
        <f t="shared" si="5"/>
        <v>0</v>
      </c>
      <c r="M97" s="87" t="s">
        <v>948</v>
      </c>
      <c r="N97" s="87">
        <v>2005</v>
      </c>
      <c r="O97" s="87" t="s">
        <v>949</v>
      </c>
      <c r="P97" s="87" t="s">
        <v>950</v>
      </c>
      <c r="Q97" s="87"/>
    </row>
    <row r="98" spans="1:17" s="5" customFormat="1" ht="15" hidden="1" customHeight="1" x14ac:dyDescent="0.25">
      <c r="A98" s="4">
        <f>+'Costo PQ'!B82</f>
        <v>81</v>
      </c>
      <c r="B98" s="4" t="str">
        <f>+'Costo PQ'!C82</f>
        <v>PQ RED.FRIC.BOLLAND RFB679</v>
      </c>
      <c r="C98" s="4" t="str">
        <f>+'Costo PQ'!F82</f>
        <v>L</v>
      </c>
      <c r="D98" s="96">
        <f t="shared" si="3"/>
        <v>0</v>
      </c>
      <c r="E98" s="51">
        <f>+'Costo PQ'!M82</f>
        <v>4.3087499730801904</v>
      </c>
      <c r="F98" s="97">
        <f t="shared" si="4"/>
        <v>0</v>
      </c>
      <c r="G98" s="4">
        <f>+'Costo PQ'!D82</f>
        <v>1000544378</v>
      </c>
      <c r="H98" s="4"/>
      <c r="K98" s="107">
        <f t="shared" si="5"/>
        <v>0</v>
      </c>
      <c r="M98" s="87" t="s">
        <v>948</v>
      </c>
      <c r="N98" s="87">
        <v>2005</v>
      </c>
      <c r="O98" s="87" t="s">
        <v>949</v>
      </c>
      <c r="P98" s="87" t="s">
        <v>950</v>
      </c>
      <c r="Q98" s="87"/>
    </row>
    <row r="99" spans="1:17" s="5" customFormat="1" ht="15" hidden="1" customHeight="1" x14ac:dyDescent="0.25">
      <c r="A99" s="4">
        <f>+'Costo PQ'!B83</f>
        <v>82</v>
      </c>
      <c r="B99" s="4" t="str">
        <f>+'Costo PQ'!C83</f>
        <v>PQ RED.FRIC.BOLLAND RFB659</v>
      </c>
      <c r="C99" s="4" t="str">
        <f>+'Costo PQ'!F83</f>
        <v>L</v>
      </c>
      <c r="D99" s="96">
        <f t="shared" si="3"/>
        <v>0</v>
      </c>
      <c r="E99" s="51">
        <f>+'Costo PQ'!M83</f>
        <v>4.3503134776436703</v>
      </c>
      <c r="F99" s="97">
        <f t="shared" si="4"/>
        <v>0</v>
      </c>
      <c r="G99" s="4">
        <f>+'Costo PQ'!D83</f>
        <v>1000544380</v>
      </c>
      <c r="H99" s="4"/>
      <c r="K99" s="107">
        <f t="shared" si="5"/>
        <v>0</v>
      </c>
      <c r="M99" s="87" t="s">
        <v>948</v>
      </c>
      <c r="N99" s="87">
        <v>2005</v>
      </c>
      <c r="O99" s="87" t="s">
        <v>949</v>
      </c>
      <c r="P99" s="87" t="s">
        <v>950</v>
      </c>
      <c r="Q99" s="87"/>
    </row>
    <row r="100" spans="1:17" s="5" customFormat="1" ht="15" hidden="1" customHeight="1" x14ac:dyDescent="0.25">
      <c r="A100" s="4">
        <f>+'Costo PQ'!B84</f>
        <v>83</v>
      </c>
      <c r="B100" s="4" t="str">
        <f>+'Costo PQ'!C84</f>
        <v>PQ RUPT.EMULS.BOLLAND RT638</v>
      </c>
      <c r="C100" s="4" t="str">
        <f>+'Costo PQ'!F84</f>
        <v>L</v>
      </c>
      <c r="D100" s="96">
        <f t="shared" si="3"/>
        <v>0</v>
      </c>
      <c r="E100" s="51">
        <f>+'Costo PQ'!M84</f>
        <v>7.46757631990425</v>
      </c>
      <c r="F100" s="97">
        <f t="shared" si="4"/>
        <v>0</v>
      </c>
      <c r="G100" s="4">
        <f>+'Costo PQ'!D84</f>
        <v>1000544400</v>
      </c>
      <c r="H100" s="4"/>
      <c r="K100" s="107">
        <f t="shared" si="5"/>
        <v>0</v>
      </c>
      <c r="M100" s="87" t="s">
        <v>948</v>
      </c>
      <c r="N100" s="87">
        <v>2005</v>
      </c>
      <c r="O100" s="87" t="s">
        <v>949</v>
      </c>
      <c r="P100" s="87" t="s">
        <v>950</v>
      </c>
      <c r="Q100" s="87"/>
    </row>
    <row r="101" spans="1:17" s="5" customFormat="1" ht="15" hidden="1" customHeight="1" x14ac:dyDescent="0.25">
      <c r="A101" s="4">
        <f>+'Costo PQ'!B85</f>
        <v>84</v>
      </c>
      <c r="B101" s="4" t="str">
        <f>+'Costo PQ'!C85</f>
        <v>PQ SECUESTR.O2.BOLLAND SO4353</v>
      </c>
      <c r="C101" s="4" t="str">
        <f>+'Costo PQ'!F85</f>
        <v>L</v>
      </c>
      <c r="D101" s="96">
        <f t="shared" si="3"/>
        <v>0</v>
      </c>
      <c r="E101" s="51">
        <f>+'Costo PQ'!M85</f>
        <v>2.3137017540334099</v>
      </c>
      <c r="F101" s="97">
        <f t="shared" si="4"/>
        <v>0</v>
      </c>
      <c r="G101" s="4">
        <f>+'Costo PQ'!D85</f>
        <v>1000544401</v>
      </c>
      <c r="H101" s="4"/>
      <c r="K101" s="107">
        <f t="shared" si="5"/>
        <v>0</v>
      </c>
      <c r="M101" s="87" t="s">
        <v>948</v>
      </c>
      <c r="N101" s="87">
        <v>2005</v>
      </c>
      <c r="O101" s="87" t="s">
        <v>949</v>
      </c>
      <c r="P101" s="87" t="s">
        <v>950</v>
      </c>
      <c r="Q101" s="87"/>
    </row>
    <row r="102" spans="1:17" s="5" customFormat="1" ht="15" hidden="1" customHeight="1" x14ac:dyDescent="0.25">
      <c r="A102" s="4">
        <f>+'Costo PQ'!B86</f>
        <v>85</v>
      </c>
      <c r="B102" s="4" t="str">
        <f>+'Costo PQ'!C86</f>
        <v>PQ FLOCUL.COAG.BOLLAND FBS2844</v>
      </c>
      <c r="C102" s="4" t="str">
        <f>+'Costo PQ'!F86</f>
        <v>L</v>
      </c>
      <c r="D102" s="96">
        <f t="shared" si="3"/>
        <v>0</v>
      </c>
      <c r="E102" s="51">
        <f>+'Costo PQ'!M86</f>
        <v>3.26966235899333</v>
      </c>
      <c r="F102" s="97">
        <f t="shared" si="4"/>
        <v>0</v>
      </c>
      <c r="G102" s="4">
        <f>+'Costo PQ'!D86</f>
        <v>1000544403</v>
      </c>
      <c r="H102" s="4"/>
      <c r="K102" s="107">
        <f t="shared" si="5"/>
        <v>0</v>
      </c>
      <c r="M102" s="87" t="s">
        <v>948</v>
      </c>
      <c r="N102" s="87">
        <v>2005</v>
      </c>
      <c r="O102" s="87" t="s">
        <v>949</v>
      </c>
      <c r="P102" s="87" t="s">
        <v>950</v>
      </c>
      <c r="Q102" s="87"/>
    </row>
    <row r="103" spans="1:17" s="5" customFormat="1" ht="15" hidden="1" customHeight="1" x14ac:dyDescent="0.25">
      <c r="A103" s="4">
        <f>+'Costo PQ'!B87</f>
        <v>86</v>
      </c>
      <c r="B103" s="4" t="str">
        <f>+'Costo PQ'!C87</f>
        <v>PQ DESEMULS.BOLLAND DBC4896</v>
      </c>
      <c r="C103" s="4" t="str">
        <f>+'Costo PQ'!F87</f>
        <v>L</v>
      </c>
      <c r="D103" s="96">
        <f t="shared" si="3"/>
        <v>0</v>
      </c>
      <c r="E103" s="51">
        <f>+'Costo PQ'!M87</f>
        <v>7.4952853229465699</v>
      </c>
      <c r="F103" s="97">
        <f t="shared" si="4"/>
        <v>0</v>
      </c>
      <c r="G103" s="4">
        <f>+'Costo PQ'!D87</f>
        <v>1000544404</v>
      </c>
      <c r="H103" s="4"/>
      <c r="K103" s="107">
        <f t="shared" si="5"/>
        <v>0</v>
      </c>
      <c r="M103" s="87" t="s">
        <v>948</v>
      </c>
      <c r="N103" s="87">
        <v>2005</v>
      </c>
      <c r="O103" s="87" t="s">
        <v>949</v>
      </c>
      <c r="P103" s="87" t="s">
        <v>950</v>
      </c>
      <c r="Q103" s="87"/>
    </row>
    <row r="104" spans="1:17" s="5" customFormat="1" ht="15" hidden="1" customHeight="1" x14ac:dyDescent="0.25">
      <c r="A104" s="4">
        <f>+'Costo PQ'!B88</f>
        <v>87</v>
      </c>
      <c r="B104" s="4" t="str">
        <f>+'Costo PQ'!C88</f>
        <v>PQ DESEMULS.BOLLAND DBC4928</v>
      </c>
      <c r="C104" s="4" t="str">
        <f>+'Costo PQ'!F88</f>
        <v>L</v>
      </c>
      <c r="D104" s="96">
        <f t="shared" si="3"/>
        <v>0</v>
      </c>
      <c r="E104" s="51">
        <f>+'Costo PQ'!M88</f>
        <v>6.6224517271136101</v>
      </c>
      <c r="F104" s="97">
        <f t="shared" si="4"/>
        <v>0</v>
      </c>
      <c r="G104" s="4">
        <f>+'Costo PQ'!D88</f>
        <v>1000544415</v>
      </c>
      <c r="H104" s="4"/>
      <c r="K104" s="107">
        <f t="shared" si="5"/>
        <v>0</v>
      </c>
      <c r="M104" s="87" t="s">
        <v>948</v>
      </c>
      <c r="N104" s="87">
        <v>2005</v>
      </c>
      <c r="O104" s="87" t="s">
        <v>949</v>
      </c>
      <c r="P104" s="87" t="s">
        <v>950</v>
      </c>
      <c r="Q104" s="87"/>
    </row>
    <row r="105" spans="1:17" s="5" customFormat="1" ht="15" hidden="1" customHeight="1" x14ac:dyDescent="0.25">
      <c r="A105" s="4">
        <f>+'Costo PQ'!B89</f>
        <v>88</v>
      </c>
      <c r="B105" s="4" t="str">
        <f>+'Costo PQ'!C89</f>
        <v>PQ INHIB.CORR.BOLLAND CYB816</v>
      </c>
      <c r="C105" s="4" t="str">
        <f>+'Costo PQ'!F89</f>
        <v>L</v>
      </c>
      <c r="D105" s="96">
        <f t="shared" si="3"/>
        <v>0</v>
      </c>
      <c r="E105" s="51">
        <f>+'Costo PQ'!M89</f>
        <v>3.2142443529086999</v>
      </c>
      <c r="F105" s="97">
        <f t="shared" si="4"/>
        <v>0</v>
      </c>
      <c r="G105" s="4">
        <f>+'Costo PQ'!D89</f>
        <v>1000544417</v>
      </c>
      <c r="H105" s="4"/>
      <c r="K105" s="107">
        <f t="shared" si="5"/>
        <v>0</v>
      </c>
      <c r="M105" s="87" t="s">
        <v>948</v>
      </c>
      <c r="N105" s="87">
        <v>2005</v>
      </c>
      <c r="O105" s="87" t="s">
        <v>949</v>
      </c>
      <c r="P105" s="87" t="s">
        <v>950</v>
      </c>
      <c r="Q105" s="87"/>
    </row>
    <row r="106" spans="1:17" s="5" customFormat="1" ht="15" hidden="1" customHeight="1" x14ac:dyDescent="0.25">
      <c r="A106" s="4">
        <f>+'Costo PQ'!B90</f>
        <v>89</v>
      </c>
      <c r="B106" s="4" t="str">
        <f>+'Costo PQ'!C90</f>
        <v>PQ RED.FRIC.BOLLAND RFB1408</v>
      </c>
      <c r="C106" s="4" t="str">
        <f>+'Costo PQ'!F90</f>
        <v>L</v>
      </c>
      <c r="D106" s="96">
        <f t="shared" si="3"/>
        <v>0</v>
      </c>
      <c r="E106" s="51">
        <f>+'Costo PQ'!M90</f>
        <v>6.5947427240712901</v>
      </c>
      <c r="F106" s="97">
        <f t="shared" si="4"/>
        <v>0</v>
      </c>
      <c r="G106" s="4">
        <f>+'Costo PQ'!D90</f>
        <v>1000544419</v>
      </c>
      <c r="H106" s="4"/>
      <c r="K106" s="107">
        <f t="shared" si="5"/>
        <v>0</v>
      </c>
      <c r="M106" s="87" t="s">
        <v>948</v>
      </c>
      <c r="N106" s="87">
        <v>2005</v>
      </c>
      <c r="O106" s="87" t="s">
        <v>949</v>
      </c>
      <c r="P106" s="87" t="s">
        <v>950</v>
      </c>
      <c r="Q106" s="87"/>
    </row>
    <row r="107" spans="1:17" s="5" customFormat="1" ht="15" hidden="1" customHeight="1" x14ac:dyDescent="0.25">
      <c r="A107" s="4">
        <f>+'Costo PQ'!B91</f>
        <v>90</v>
      </c>
      <c r="B107" s="4" t="str">
        <f>+'Costo PQ'!C91</f>
        <v>PQ INHIB.CORR.BOLLAND CY59W</v>
      </c>
      <c r="C107" s="4" t="str">
        <f>+'Costo PQ'!F91</f>
        <v>L</v>
      </c>
      <c r="D107" s="96">
        <f t="shared" si="3"/>
        <v>0</v>
      </c>
      <c r="E107" s="51">
        <f>+'Costo PQ'!M91</f>
        <v>4.7520940217572498</v>
      </c>
      <c r="F107" s="97">
        <f t="shared" si="4"/>
        <v>0</v>
      </c>
      <c r="G107" s="4">
        <f>+'Costo PQ'!D91</f>
        <v>1000544420</v>
      </c>
      <c r="H107" s="4"/>
      <c r="K107" s="107">
        <f t="shared" si="5"/>
        <v>0</v>
      </c>
      <c r="M107" s="87" t="s">
        <v>948</v>
      </c>
      <c r="N107" s="87">
        <v>2005</v>
      </c>
      <c r="O107" s="87" t="s">
        <v>949</v>
      </c>
      <c r="P107" s="87" t="s">
        <v>950</v>
      </c>
      <c r="Q107" s="87"/>
    </row>
    <row r="108" spans="1:17" s="5" customFormat="1" ht="15" hidden="1" customHeight="1" x14ac:dyDescent="0.25">
      <c r="A108" s="4">
        <f>+'Costo PQ'!B92</f>
        <v>91</v>
      </c>
      <c r="B108" s="4" t="str">
        <f>+'Costo PQ'!C92</f>
        <v>PQ DESINCRUST.BOLLAND NOVOC® DS3508</v>
      </c>
      <c r="C108" s="4" t="str">
        <f>+'Costo PQ'!F92</f>
        <v>L</v>
      </c>
      <c r="D108" s="96">
        <f t="shared" si="3"/>
        <v>0</v>
      </c>
      <c r="E108" s="51">
        <f>+'Costo PQ'!M92</f>
        <v>2.7709003042316298</v>
      </c>
      <c r="F108" s="97">
        <f t="shared" si="4"/>
        <v>0</v>
      </c>
      <c r="G108" s="4">
        <f>+'Costo PQ'!D92</f>
        <v>1000544421</v>
      </c>
      <c r="H108" s="4"/>
      <c r="K108" s="107">
        <f t="shared" si="5"/>
        <v>0</v>
      </c>
      <c r="M108" s="87" t="s">
        <v>948</v>
      </c>
      <c r="N108" s="87">
        <v>2005</v>
      </c>
      <c r="O108" s="87" t="s">
        <v>949</v>
      </c>
      <c r="P108" s="87" t="s">
        <v>950</v>
      </c>
      <c r="Q108" s="87"/>
    </row>
    <row r="109" spans="1:17" s="5" customFormat="1" ht="15" hidden="1" customHeight="1" x14ac:dyDescent="0.25">
      <c r="A109" s="4">
        <f>+'Costo PQ'!B93</f>
        <v>92</v>
      </c>
      <c r="B109" s="4" t="str">
        <f>+'Costo PQ'!C93</f>
        <v>PQ INHIB.CORR.BOLLAND CYB598</v>
      </c>
      <c r="C109" s="4" t="str">
        <f>+'Costo PQ'!F93</f>
        <v>L</v>
      </c>
      <c r="D109" s="96">
        <f t="shared" si="3"/>
        <v>0</v>
      </c>
      <c r="E109" s="51">
        <f>+'Costo PQ'!M93</f>
        <v>3.69915190614923</v>
      </c>
      <c r="F109" s="97">
        <f t="shared" si="4"/>
        <v>0</v>
      </c>
      <c r="G109" s="4">
        <f>+'Costo PQ'!D93</f>
        <v>1000544422</v>
      </c>
      <c r="H109" s="4"/>
      <c r="K109" s="107">
        <f t="shared" si="5"/>
        <v>0</v>
      </c>
      <c r="M109" s="87" t="s">
        <v>948</v>
      </c>
      <c r="N109" s="87">
        <v>2005</v>
      </c>
      <c r="O109" s="87" t="s">
        <v>949</v>
      </c>
      <c r="P109" s="87" t="s">
        <v>950</v>
      </c>
      <c r="Q109" s="87"/>
    </row>
    <row r="110" spans="1:17" s="5" customFormat="1" ht="15" hidden="1" customHeight="1" x14ac:dyDescent="0.25">
      <c r="A110" s="4">
        <f>+'Costo PQ'!B94</f>
        <v>93</v>
      </c>
      <c r="B110" s="4" t="str">
        <f>+'Costo PQ'!C94</f>
        <v>PQ INHIB.ASFALT.BOLLAND IPB79</v>
      </c>
      <c r="C110" s="4" t="str">
        <f>+'Costo PQ'!F94</f>
        <v>L</v>
      </c>
      <c r="D110" s="96">
        <f t="shared" si="3"/>
        <v>0</v>
      </c>
      <c r="E110" s="51">
        <f>+'Costo PQ'!M94</f>
        <v>4.5719855019822004</v>
      </c>
      <c r="F110" s="97">
        <f t="shared" si="4"/>
        <v>0</v>
      </c>
      <c r="G110" s="4">
        <f>+'Costo PQ'!D94</f>
        <v>1000544434</v>
      </c>
      <c r="H110" s="4"/>
      <c r="K110" s="107">
        <f t="shared" si="5"/>
        <v>0</v>
      </c>
      <c r="M110" s="87" t="s">
        <v>948</v>
      </c>
      <c r="N110" s="87">
        <v>2005</v>
      </c>
      <c r="O110" s="87" t="s">
        <v>949</v>
      </c>
      <c r="P110" s="87" t="s">
        <v>950</v>
      </c>
      <c r="Q110" s="87"/>
    </row>
    <row r="111" spans="1:17" s="5" customFormat="1" ht="15" hidden="1" customHeight="1" x14ac:dyDescent="0.25">
      <c r="A111" s="4">
        <f>+'Costo PQ'!B95</f>
        <v>94</v>
      </c>
      <c r="B111" s="4" t="str">
        <f>+'Costo PQ'!C95</f>
        <v>PQ SOLV.BOLLAND SB21</v>
      </c>
      <c r="C111" s="4" t="str">
        <f>+'Costo PQ'!F95</f>
        <v>L</v>
      </c>
      <c r="D111" s="96">
        <f t="shared" si="3"/>
        <v>0</v>
      </c>
      <c r="E111" s="51">
        <f>+'Costo PQ'!M95</f>
        <v>1.37159565059466</v>
      </c>
      <c r="F111" s="97">
        <f t="shared" si="4"/>
        <v>0</v>
      </c>
      <c r="G111" s="4">
        <f>+'Costo PQ'!D95</f>
        <v>1000544435</v>
      </c>
      <c r="H111" s="4"/>
      <c r="K111" s="107">
        <f t="shared" si="5"/>
        <v>0</v>
      </c>
      <c r="M111" s="87" t="s">
        <v>948</v>
      </c>
      <c r="N111" s="87">
        <v>2005</v>
      </c>
      <c r="O111" s="87" t="s">
        <v>949</v>
      </c>
      <c r="P111" s="87" t="s">
        <v>950</v>
      </c>
      <c r="Q111" s="87"/>
    </row>
    <row r="112" spans="1:17" s="5" customFormat="1" ht="15" hidden="1" customHeight="1" x14ac:dyDescent="0.25">
      <c r="A112" s="4">
        <f>+'Costo PQ'!B96</f>
        <v>95</v>
      </c>
      <c r="B112" s="4" t="str">
        <f>+'Costo PQ'!C96</f>
        <v>PQ INHIB.ASFALT._ BOLLAND IPB6264</v>
      </c>
      <c r="C112" s="4" t="str">
        <f>+'Costo PQ'!F96</f>
        <v>L</v>
      </c>
      <c r="D112" s="96">
        <f t="shared" si="3"/>
        <v>0</v>
      </c>
      <c r="E112" s="51">
        <f>+'Costo PQ'!M96</f>
        <v>5.6526366206325296</v>
      </c>
      <c r="F112" s="97">
        <f t="shared" si="4"/>
        <v>0</v>
      </c>
      <c r="G112" s="4">
        <f>+'Costo PQ'!D96</f>
        <v>1000544436</v>
      </c>
      <c r="H112" s="4"/>
      <c r="K112" s="107">
        <f t="shared" si="5"/>
        <v>0</v>
      </c>
      <c r="M112" s="87" t="s">
        <v>948</v>
      </c>
      <c r="N112" s="87">
        <v>2005</v>
      </c>
      <c r="O112" s="87" t="s">
        <v>949</v>
      </c>
      <c r="P112" s="87" t="s">
        <v>950</v>
      </c>
      <c r="Q112" s="87"/>
    </row>
    <row r="113" spans="1:17" s="5" customFormat="1" ht="15" hidden="1" customHeight="1" x14ac:dyDescent="0.25">
      <c r="A113" s="4">
        <f>+'Costo PQ'!B97</f>
        <v>96</v>
      </c>
      <c r="B113" s="4" t="str">
        <f>+'Costo PQ'!C97</f>
        <v>PQ DISPERS.PET.BOLLAND DPB358</v>
      </c>
      <c r="C113" s="4" t="str">
        <f>+'Costo PQ'!F97</f>
        <v>L</v>
      </c>
      <c r="D113" s="96">
        <f t="shared" si="3"/>
        <v>0</v>
      </c>
      <c r="E113" s="51">
        <f>+'Costo PQ'!M97</f>
        <v>4.3918769822071404</v>
      </c>
      <c r="F113" s="97">
        <f t="shared" si="4"/>
        <v>0</v>
      </c>
      <c r="G113" s="4">
        <f>+'Costo PQ'!D97</f>
        <v>1000544509</v>
      </c>
      <c r="H113" s="4"/>
      <c r="K113" s="107">
        <f t="shared" si="5"/>
        <v>0</v>
      </c>
      <c r="M113" s="87" t="s">
        <v>948</v>
      </c>
      <c r="N113" s="87">
        <v>2005</v>
      </c>
      <c r="O113" s="87" t="s">
        <v>949</v>
      </c>
      <c r="P113" s="87" t="s">
        <v>950</v>
      </c>
      <c r="Q113" s="87"/>
    </row>
    <row r="114" spans="1:17" s="5" customFormat="1" ht="15" hidden="1" customHeight="1" x14ac:dyDescent="0.25">
      <c r="A114" s="4">
        <f>+'Costo PQ'!B98</f>
        <v>97</v>
      </c>
      <c r="B114" s="4" t="str">
        <f>+'Costo PQ'!C98</f>
        <v>PQ FLOCUL.COAG.BOLLAND FBS3511</v>
      </c>
      <c r="C114" s="4" t="str">
        <f>+'Costo PQ'!F98</f>
        <v>L</v>
      </c>
      <c r="D114" s="96">
        <f t="shared" si="3"/>
        <v>0</v>
      </c>
      <c r="E114" s="51">
        <f>+'Costo PQ'!M98</f>
        <v>9.7258600678530396</v>
      </c>
      <c r="F114" s="97">
        <f t="shared" si="4"/>
        <v>0</v>
      </c>
      <c r="G114" s="4">
        <f>+'Costo PQ'!D98</f>
        <v>1000544634</v>
      </c>
      <c r="H114" s="4"/>
      <c r="K114" s="107">
        <f t="shared" si="5"/>
        <v>0</v>
      </c>
      <c r="M114" s="87" t="s">
        <v>948</v>
      </c>
      <c r="N114" s="87">
        <v>2005</v>
      </c>
      <c r="O114" s="87" t="s">
        <v>949</v>
      </c>
      <c r="P114" s="87" t="s">
        <v>950</v>
      </c>
      <c r="Q114" s="87"/>
    </row>
    <row r="115" spans="1:17" s="5" customFormat="1" ht="15" hidden="1" customHeight="1" x14ac:dyDescent="0.25">
      <c r="A115" s="4">
        <f>+'Costo PQ'!B99</f>
        <v>98</v>
      </c>
      <c r="B115" s="4" t="str">
        <f>+'Costo PQ'!C99</f>
        <v>PQ DESEMULS.BOLLAND DBC4893</v>
      </c>
      <c r="C115" s="4" t="str">
        <f>+'Costo PQ'!F99</f>
        <v>L</v>
      </c>
      <c r="D115" s="96">
        <f t="shared" si="3"/>
        <v>0</v>
      </c>
      <c r="E115" s="51">
        <f>+'Costo PQ'!M99</f>
        <v>6.8164147484098203</v>
      </c>
      <c r="F115" s="97">
        <f t="shared" si="4"/>
        <v>0</v>
      </c>
      <c r="G115" s="4">
        <f>+'Costo PQ'!D99</f>
        <v>1000544637</v>
      </c>
      <c r="H115" s="4"/>
      <c r="K115" s="107">
        <f t="shared" si="5"/>
        <v>0</v>
      </c>
      <c r="M115" s="87" t="s">
        <v>948</v>
      </c>
      <c r="N115" s="87">
        <v>2005</v>
      </c>
      <c r="O115" s="87" t="s">
        <v>949</v>
      </c>
      <c r="P115" s="87" t="s">
        <v>950</v>
      </c>
      <c r="Q115" s="87"/>
    </row>
    <row r="116" spans="1:17" s="5" customFormat="1" ht="15" hidden="1" customHeight="1" x14ac:dyDescent="0.25">
      <c r="A116" s="4">
        <f>+'Costo PQ'!B100</f>
        <v>99</v>
      </c>
      <c r="B116" s="4" t="str">
        <f>+'Costo PQ'!C100</f>
        <v>PQ DESEMULS.BOLLAND DBC4039</v>
      </c>
      <c r="C116" s="4" t="str">
        <f>+'Costo PQ'!F100</f>
        <v>L</v>
      </c>
      <c r="D116" s="96">
        <f t="shared" si="3"/>
        <v>0</v>
      </c>
      <c r="E116" s="51">
        <f>+'Costo PQ'!M100</f>
        <v>6.6085972255924501</v>
      </c>
      <c r="F116" s="97">
        <f t="shared" si="4"/>
        <v>0</v>
      </c>
      <c r="G116" s="4">
        <f>+'Costo PQ'!D100</f>
        <v>1000544640</v>
      </c>
      <c r="H116" s="4"/>
      <c r="K116" s="107">
        <f t="shared" si="5"/>
        <v>0</v>
      </c>
      <c r="M116" s="87" t="s">
        <v>948</v>
      </c>
      <c r="N116" s="87">
        <v>2005</v>
      </c>
      <c r="O116" s="87" t="s">
        <v>949</v>
      </c>
      <c r="P116" s="87" t="s">
        <v>950</v>
      </c>
      <c r="Q116" s="87"/>
    </row>
    <row r="117" spans="1:17" s="5" customFormat="1" ht="15" hidden="1" customHeight="1" x14ac:dyDescent="0.25">
      <c r="A117" s="4">
        <f>+'Costo PQ'!B101</f>
        <v>100</v>
      </c>
      <c r="B117" s="4" t="str">
        <f>+'Costo PQ'!C101</f>
        <v>PQ INHIB.INCRUST.BOLLAND IC904</v>
      </c>
      <c r="C117" s="4" t="str">
        <f>+'Costo PQ'!F101</f>
        <v>L</v>
      </c>
      <c r="D117" s="96">
        <f t="shared" si="3"/>
        <v>0</v>
      </c>
      <c r="E117" s="51">
        <f>+'Costo PQ'!M101</f>
        <v>3.28351686051449</v>
      </c>
      <c r="F117" s="97">
        <f t="shared" si="4"/>
        <v>0</v>
      </c>
      <c r="G117" s="4">
        <f>+'Costo PQ'!D101</f>
        <v>1000544642</v>
      </c>
      <c r="H117" s="4"/>
      <c r="K117" s="107">
        <f t="shared" si="5"/>
        <v>0</v>
      </c>
      <c r="M117" s="87" t="s">
        <v>948</v>
      </c>
      <c r="N117" s="87">
        <v>2005</v>
      </c>
      <c r="O117" s="87" t="s">
        <v>949</v>
      </c>
      <c r="P117" s="87" t="s">
        <v>950</v>
      </c>
      <c r="Q117" s="87"/>
    </row>
    <row r="118" spans="1:17" s="5" customFormat="1" ht="15" hidden="1" customHeight="1" x14ac:dyDescent="0.25">
      <c r="A118" s="4">
        <f>+'Costo PQ'!B102</f>
        <v>101</v>
      </c>
      <c r="B118" s="4" t="str">
        <f>+'Costo PQ'!C102</f>
        <v>PQ INHIB.INCRUST.BOLLAND IC906</v>
      </c>
      <c r="C118" s="4" t="str">
        <f>+'Costo PQ'!F102</f>
        <v>L</v>
      </c>
      <c r="D118" s="96">
        <f t="shared" si="3"/>
        <v>0</v>
      </c>
      <c r="E118" s="51">
        <f>+'Costo PQ'!M102</f>
        <v>3.4774798818106998</v>
      </c>
      <c r="F118" s="97">
        <f t="shared" si="4"/>
        <v>0</v>
      </c>
      <c r="G118" s="4">
        <f>+'Costo PQ'!D102</f>
        <v>1000544647</v>
      </c>
      <c r="H118" s="4"/>
      <c r="K118" s="107">
        <f t="shared" si="5"/>
        <v>0</v>
      </c>
      <c r="M118" s="87" t="s">
        <v>948</v>
      </c>
      <c r="N118" s="87">
        <v>2005</v>
      </c>
      <c r="O118" s="87" t="s">
        <v>949</v>
      </c>
      <c r="P118" s="87" t="s">
        <v>950</v>
      </c>
      <c r="Q118" s="87"/>
    </row>
    <row r="119" spans="1:17" s="5" customFormat="1" ht="15" hidden="1" customHeight="1" x14ac:dyDescent="0.25">
      <c r="A119" s="4">
        <f>+'Costo PQ'!B103</f>
        <v>102</v>
      </c>
      <c r="B119" s="4" t="str">
        <f>+'Costo PQ'!C103</f>
        <v>PQ BACTER.BOLLAND BX158</v>
      </c>
      <c r="C119" s="4" t="str">
        <f>+'Costo PQ'!F103</f>
        <v>L</v>
      </c>
      <c r="D119" s="96">
        <f t="shared" si="3"/>
        <v>0</v>
      </c>
      <c r="E119" s="51">
        <f>+'Costo PQ'!M103</f>
        <v>1.1637781277772901</v>
      </c>
      <c r="F119" s="97">
        <f t="shared" si="4"/>
        <v>0</v>
      </c>
      <c r="G119" s="4">
        <f>+'Costo PQ'!D103</f>
        <v>1000544648</v>
      </c>
      <c r="H119" s="4"/>
      <c r="K119" s="107">
        <f t="shared" si="5"/>
        <v>0</v>
      </c>
      <c r="M119" s="87" t="s">
        <v>948</v>
      </c>
      <c r="N119" s="87">
        <v>2005</v>
      </c>
      <c r="O119" s="87" t="s">
        <v>949</v>
      </c>
      <c r="P119" s="87" t="s">
        <v>950</v>
      </c>
      <c r="Q119" s="87"/>
    </row>
    <row r="120" spans="1:17" s="5" customFormat="1" ht="15" hidden="1" customHeight="1" x14ac:dyDescent="0.25">
      <c r="A120" s="4">
        <f>+'Costo PQ'!B104</f>
        <v>103</v>
      </c>
      <c r="B120" s="4" t="str">
        <f>+'Costo PQ'!C104</f>
        <v>PQ FLOCUL.BOLLAND FBS4711</v>
      </c>
      <c r="C120" s="4" t="str">
        <f>+'Costo PQ'!F104</f>
        <v>L</v>
      </c>
      <c r="D120" s="96">
        <f t="shared" si="3"/>
        <v>0</v>
      </c>
      <c r="E120" s="51">
        <f>+'Costo PQ'!M104</f>
        <v>1.98119371752562</v>
      </c>
      <c r="F120" s="97">
        <f t="shared" si="4"/>
        <v>0</v>
      </c>
      <c r="G120" s="4">
        <f>+'Costo PQ'!D104</f>
        <v>1000544666</v>
      </c>
      <c r="H120" s="4"/>
      <c r="K120" s="107">
        <f t="shared" si="5"/>
        <v>0</v>
      </c>
      <c r="M120" s="87" t="s">
        <v>948</v>
      </c>
      <c r="N120" s="87">
        <v>2005</v>
      </c>
      <c r="O120" s="87" t="s">
        <v>949</v>
      </c>
      <c r="P120" s="87" t="s">
        <v>950</v>
      </c>
      <c r="Q120" s="87"/>
    </row>
    <row r="121" spans="1:17" s="5" customFormat="1" ht="15" hidden="1" customHeight="1" x14ac:dyDescent="0.25">
      <c r="A121" s="4">
        <f>+'Costo PQ'!B105</f>
        <v>104</v>
      </c>
      <c r="B121" s="4" t="str">
        <f>+'Costo PQ'!C105</f>
        <v>PQ BOLLAND RT20 DESEMULSIONANTE      (l)</v>
      </c>
      <c r="C121" s="4" t="str">
        <f>+'Costo PQ'!F105</f>
        <v>L</v>
      </c>
      <c r="D121" s="96">
        <f t="shared" si="3"/>
        <v>0</v>
      </c>
      <c r="E121" s="51">
        <f>+'Costo PQ'!M105</f>
        <v>6.8164147484098203</v>
      </c>
      <c r="F121" s="97">
        <f t="shared" si="4"/>
        <v>0</v>
      </c>
      <c r="G121" s="4">
        <f>+'Costo PQ'!D105</f>
        <v>50600311</v>
      </c>
      <c r="H121" s="4"/>
      <c r="K121" s="107">
        <f t="shared" si="5"/>
        <v>0</v>
      </c>
      <c r="M121" s="87" t="s">
        <v>948</v>
      </c>
      <c r="N121" s="87">
        <v>2005</v>
      </c>
      <c r="O121" s="87" t="s">
        <v>949</v>
      </c>
      <c r="P121" s="87" t="s">
        <v>950</v>
      </c>
      <c r="Q121" s="87"/>
    </row>
    <row r="122" spans="1:17" s="5" customFormat="1" ht="15" hidden="1" customHeight="1" x14ac:dyDescent="0.25">
      <c r="A122" s="4">
        <f>+'Costo PQ'!B106</f>
        <v>105</v>
      </c>
      <c r="B122" s="4" t="str">
        <f>+'Costo PQ'!C106</f>
        <v>PQ BOLLAND FBS1747 FLOCUL./CLARIFIC. (l)</v>
      </c>
      <c r="C122" s="4" t="str">
        <f>+'Costo PQ'!F106</f>
        <v>L</v>
      </c>
      <c r="D122" s="96">
        <f t="shared" si="3"/>
        <v>0</v>
      </c>
      <c r="E122" s="51">
        <f>+'Costo PQ'!M106</f>
        <v>4.5719855019822004</v>
      </c>
      <c r="F122" s="97">
        <f t="shared" si="4"/>
        <v>0</v>
      </c>
      <c r="G122" s="4">
        <f>+'Costo PQ'!D106</f>
        <v>1000048398</v>
      </c>
      <c r="H122" s="4"/>
      <c r="K122" s="107">
        <f t="shared" si="5"/>
        <v>0</v>
      </c>
      <c r="M122" s="87" t="s">
        <v>948</v>
      </c>
      <c r="N122" s="87">
        <v>2005</v>
      </c>
      <c r="O122" s="87" t="s">
        <v>949</v>
      </c>
      <c r="P122" s="87" t="s">
        <v>950</v>
      </c>
      <c r="Q122" s="87"/>
    </row>
    <row r="123" spans="1:17" s="5" customFormat="1" ht="15" hidden="1" customHeight="1" x14ac:dyDescent="0.25">
      <c r="A123" s="4">
        <f>+'Costo PQ'!B107</f>
        <v>106</v>
      </c>
      <c r="B123" s="4" t="str">
        <f>+'Costo PQ'!C107</f>
        <v>PQ BACTER._ BOLLAND BX927</v>
      </c>
      <c r="C123" s="4" t="str">
        <f>+'Costo PQ'!F107</f>
        <v>L</v>
      </c>
      <c r="D123" s="96">
        <f t="shared" si="3"/>
        <v>0</v>
      </c>
      <c r="E123" s="51">
        <f>+'Costo PQ'!M107</f>
        <v>6.0821261677884397</v>
      </c>
      <c r="F123" s="97">
        <f t="shared" si="4"/>
        <v>0</v>
      </c>
      <c r="G123" s="4">
        <f>+'Costo PQ'!D107</f>
        <v>1000555742</v>
      </c>
      <c r="H123" s="4"/>
      <c r="K123" s="107">
        <f t="shared" si="5"/>
        <v>0</v>
      </c>
      <c r="M123" s="87" t="s">
        <v>948</v>
      </c>
      <c r="N123" s="87">
        <v>2005</v>
      </c>
      <c r="O123" s="87" t="s">
        <v>949</v>
      </c>
      <c r="P123" s="87" t="s">
        <v>950</v>
      </c>
      <c r="Q123" s="87"/>
    </row>
    <row r="124" spans="1:17" s="5" customFormat="1" ht="15" hidden="1" customHeight="1" x14ac:dyDescent="0.25">
      <c r="A124" s="4">
        <f>+'Costo PQ'!B108</f>
        <v>107</v>
      </c>
      <c r="B124" s="4" t="str">
        <f>+'Costo PQ'!C108</f>
        <v>PQ DESINCRUST._ BOLLAND DS592</v>
      </c>
      <c r="C124" s="4" t="str">
        <f>+'Costo PQ'!F108</f>
        <v>L</v>
      </c>
      <c r="D124" s="96">
        <f t="shared" si="3"/>
        <v>0</v>
      </c>
      <c r="E124" s="51">
        <f>+'Costo PQ'!M108</f>
        <v>1.51014066580624</v>
      </c>
      <c r="F124" s="97">
        <f t="shared" si="4"/>
        <v>0</v>
      </c>
      <c r="G124" s="4">
        <f>+'Costo PQ'!D108</f>
        <v>1000276057</v>
      </c>
      <c r="H124" s="4"/>
      <c r="K124" s="107">
        <f t="shared" si="5"/>
        <v>0</v>
      </c>
      <c r="M124" s="87" t="s">
        <v>948</v>
      </c>
      <c r="N124" s="87">
        <v>2005</v>
      </c>
      <c r="O124" s="87" t="s">
        <v>949</v>
      </c>
      <c r="P124" s="87" t="s">
        <v>950</v>
      </c>
      <c r="Q124" s="87"/>
    </row>
    <row r="125" spans="1:17" s="5" customFormat="1" ht="15" hidden="1" customHeight="1" x14ac:dyDescent="0.25">
      <c r="A125" s="4">
        <f>+'Costo PQ'!B109</f>
        <v>108</v>
      </c>
      <c r="B125" s="4" t="str">
        <f>+'Costo PQ'!C109</f>
        <v>PQ BOLLAND BX256 BACTERICIDA         (l)</v>
      </c>
      <c r="C125" s="4" t="str">
        <f>+'Costo PQ'!F109</f>
        <v>L</v>
      </c>
      <c r="D125" s="96">
        <f t="shared" si="3"/>
        <v>0</v>
      </c>
      <c r="E125" s="51">
        <f>+'Costo PQ'!M109</f>
        <v>3.76842441375502</v>
      </c>
      <c r="F125" s="97">
        <f t="shared" si="4"/>
        <v>0</v>
      </c>
      <c r="G125" s="4">
        <f>+'Costo PQ'!D109</f>
        <v>1000232727</v>
      </c>
      <c r="H125" s="4"/>
      <c r="K125" s="107">
        <f t="shared" si="5"/>
        <v>0</v>
      </c>
      <c r="M125" s="87" t="s">
        <v>948</v>
      </c>
      <c r="N125" s="87">
        <v>2005</v>
      </c>
      <c r="O125" s="87" t="s">
        <v>949</v>
      </c>
      <c r="P125" s="87" t="s">
        <v>950</v>
      </c>
      <c r="Q125" s="87"/>
    </row>
    <row r="126" spans="1:17" s="5" customFormat="1" ht="15" hidden="1" customHeight="1" x14ac:dyDescent="0.25">
      <c r="A126" s="4">
        <f>+'Costo PQ'!B110</f>
        <v>109</v>
      </c>
      <c r="B126" s="4" t="str">
        <f>+'Costo PQ'!C110</f>
        <v>PQ ESPUMIG.L BOLLAND ESB9862</v>
      </c>
      <c r="C126" s="4" t="str">
        <f>+'Costo PQ'!F110</f>
        <v>L</v>
      </c>
      <c r="D126" s="96">
        <f t="shared" si="3"/>
        <v>0</v>
      </c>
      <c r="E126" s="51">
        <f>+'Costo PQ'!M110</f>
        <v>6.0682716662672798</v>
      </c>
      <c r="F126" s="97">
        <f t="shared" si="4"/>
        <v>0</v>
      </c>
      <c r="G126" s="4">
        <f>+'Costo PQ'!D110</f>
        <v>1000549998</v>
      </c>
      <c r="H126" s="4"/>
      <c r="K126" s="107">
        <f t="shared" si="5"/>
        <v>0</v>
      </c>
      <c r="M126" s="87" t="s">
        <v>948</v>
      </c>
      <c r="N126" s="87">
        <v>2005</v>
      </c>
      <c r="O126" s="87" t="s">
        <v>949</v>
      </c>
      <c r="P126" s="87" t="s">
        <v>950</v>
      </c>
      <c r="Q126" s="87"/>
    </row>
    <row r="127" spans="1:17" s="5" customFormat="1" ht="15" hidden="1" customHeight="1" x14ac:dyDescent="0.25">
      <c r="A127" s="4">
        <f>+'Costo PQ'!B111</f>
        <v>110</v>
      </c>
      <c r="B127" s="4" t="str">
        <f>+'Costo PQ'!C111</f>
        <v>PQ DESEMULS.GRANEL BOLLAND DBC4641</v>
      </c>
      <c r="C127" s="4" t="str">
        <f>+'Costo PQ'!F111</f>
        <v>L</v>
      </c>
      <c r="D127" s="96">
        <f t="shared" si="3"/>
        <v>0</v>
      </c>
      <c r="E127" s="51">
        <f>+'Costo PQ'!M111</f>
        <v>7.1627772864387804</v>
      </c>
      <c r="F127" s="97">
        <f t="shared" si="4"/>
        <v>0</v>
      </c>
      <c r="G127" s="4">
        <f>+'Costo PQ'!D111</f>
        <v>1000553127</v>
      </c>
      <c r="H127" s="4"/>
      <c r="K127" s="107">
        <f t="shared" si="5"/>
        <v>0</v>
      </c>
      <c r="M127" s="87" t="s">
        <v>948</v>
      </c>
      <c r="N127" s="87">
        <v>2005</v>
      </c>
      <c r="O127" s="87" t="s">
        <v>949</v>
      </c>
      <c r="P127" s="87" t="s">
        <v>950</v>
      </c>
      <c r="Q127" s="87"/>
    </row>
    <row r="128" spans="1:17" s="5" customFormat="1" ht="15" hidden="1" customHeight="1" x14ac:dyDescent="0.25">
      <c r="A128" s="4">
        <f>+'Costo PQ'!B112</f>
        <v>111</v>
      </c>
      <c r="B128" s="4" t="str">
        <f>+'Costo PQ'!C112</f>
        <v>PQ DESEMULS.L BOLLAND DBC4614</v>
      </c>
      <c r="C128" s="4" t="str">
        <f>+'Costo PQ'!F112</f>
        <v>L</v>
      </c>
      <c r="D128" s="96">
        <f t="shared" si="3"/>
        <v>0</v>
      </c>
      <c r="E128" s="51">
        <f>+'Costo PQ'!M112</f>
        <v>6.26223468756349</v>
      </c>
      <c r="F128" s="97">
        <f t="shared" si="4"/>
        <v>0</v>
      </c>
      <c r="G128" s="4">
        <f>+'Costo PQ'!D112</f>
        <v>1000550003</v>
      </c>
      <c r="H128" s="4"/>
      <c r="K128" s="107">
        <f t="shared" si="5"/>
        <v>0</v>
      </c>
      <c r="M128" s="87" t="s">
        <v>948</v>
      </c>
      <c r="N128" s="87">
        <v>2005</v>
      </c>
      <c r="O128" s="87" t="s">
        <v>949</v>
      </c>
      <c r="P128" s="87" t="s">
        <v>950</v>
      </c>
      <c r="Q128" s="87"/>
    </row>
    <row r="129" spans="1:18" s="5" customFormat="1" ht="15" hidden="1" customHeight="1" x14ac:dyDescent="0.25">
      <c r="A129" s="4">
        <f>+'Costo PQ'!B113</f>
        <v>112</v>
      </c>
      <c r="B129" s="4" t="str">
        <f>+'Costo PQ'!C113</f>
        <v>PQ DESEMULS.L BOLLAND DBC4655</v>
      </c>
      <c r="C129" s="4" t="str">
        <f>+'Costo PQ'!F113</f>
        <v>L</v>
      </c>
      <c r="D129" s="96">
        <f t="shared" si="3"/>
        <v>0</v>
      </c>
      <c r="E129" s="51">
        <f>+'Costo PQ'!M113</f>
        <v>6.3869252012539199</v>
      </c>
      <c r="F129" s="97">
        <f t="shared" si="4"/>
        <v>0</v>
      </c>
      <c r="G129" s="4">
        <f>+'Costo PQ'!D113</f>
        <v>1000550001</v>
      </c>
      <c r="H129" s="4"/>
      <c r="K129" s="107">
        <f t="shared" si="5"/>
        <v>0</v>
      </c>
      <c r="M129" s="87" t="s">
        <v>948</v>
      </c>
      <c r="N129" s="87">
        <v>2005</v>
      </c>
      <c r="O129" s="87" t="s">
        <v>949</v>
      </c>
      <c r="P129" s="87" t="s">
        <v>950</v>
      </c>
      <c r="Q129" s="87"/>
    </row>
    <row r="130" spans="1:18" s="5" customFormat="1" ht="15" hidden="1" customHeight="1" x14ac:dyDescent="0.25">
      <c r="A130" s="4">
        <f>+'Costo PQ'!B114</f>
        <v>113</v>
      </c>
      <c r="B130" s="4" t="str">
        <f>+'Costo PQ'!C114</f>
        <v>PQ DESEMULS._ BOLLAND DBC4886</v>
      </c>
      <c r="C130" s="4" t="str">
        <f>+'Costo PQ'!F114</f>
        <v>L</v>
      </c>
      <c r="D130" s="96">
        <f t="shared" si="3"/>
        <v>0</v>
      </c>
      <c r="E130" s="51">
        <f>+'Costo PQ'!M114</f>
        <v>5.0014750491380999</v>
      </c>
      <c r="F130" s="97">
        <f t="shared" si="4"/>
        <v>0</v>
      </c>
      <c r="G130" s="4">
        <f>+'Costo PQ'!D114</f>
        <v>1000561457</v>
      </c>
      <c r="H130" s="4"/>
      <c r="K130" s="107">
        <f t="shared" si="5"/>
        <v>0</v>
      </c>
      <c r="M130" s="87" t="s">
        <v>948</v>
      </c>
      <c r="N130" s="87">
        <v>2005</v>
      </c>
      <c r="O130" s="87" t="s">
        <v>949</v>
      </c>
      <c r="P130" s="87" t="s">
        <v>950</v>
      </c>
      <c r="Q130" s="87"/>
    </row>
    <row r="131" spans="1:18" s="5" customFormat="1" ht="15" hidden="1" customHeight="1" x14ac:dyDescent="0.25">
      <c r="A131" s="4">
        <f>+'Costo PQ'!B115</f>
        <v>114</v>
      </c>
      <c r="B131" s="4" t="str">
        <f>+'Costo PQ'!C115</f>
        <v>PQ BOLLAND RT102 RUPTOR EMULSION     (l)</v>
      </c>
      <c r="C131" s="4" t="str">
        <f>+'Costo PQ'!F115</f>
        <v>L</v>
      </c>
      <c r="D131" s="96">
        <f t="shared" si="3"/>
        <v>0</v>
      </c>
      <c r="E131" s="51">
        <f>+'Costo PQ'!M115</f>
        <v>6.4007797027750799</v>
      </c>
      <c r="F131" s="97">
        <f t="shared" si="4"/>
        <v>0</v>
      </c>
      <c r="G131" s="4">
        <f>+'Costo PQ'!D115</f>
        <v>1000224390</v>
      </c>
      <c r="H131" s="4"/>
      <c r="K131" s="107">
        <f t="shared" si="5"/>
        <v>0</v>
      </c>
      <c r="M131" s="87" t="s">
        <v>948</v>
      </c>
      <c r="N131" s="87">
        <v>2005</v>
      </c>
      <c r="O131" s="87" t="s">
        <v>949</v>
      </c>
      <c r="P131" s="87" t="s">
        <v>950</v>
      </c>
      <c r="Q131" s="87"/>
    </row>
    <row r="132" spans="1:18" s="5" customFormat="1" ht="15" hidden="1" customHeight="1" x14ac:dyDescent="0.25">
      <c r="A132" s="4">
        <f>+'Costo PQ'!B116</f>
        <v>115</v>
      </c>
      <c r="B132" s="4" t="str">
        <f>+'Costo PQ'!C116</f>
        <v>PQ DESEMULS._ BOLLAND RT729</v>
      </c>
      <c r="C132" s="4" t="str">
        <f>+'Costo PQ'!F116</f>
        <v>L</v>
      </c>
      <c r="D132" s="96">
        <f t="shared" si="3"/>
        <v>0</v>
      </c>
      <c r="E132" s="51">
        <f>+'Costo PQ'!M116</f>
        <v>7.4398673168619398</v>
      </c>
      <c r="F132" s="97">
        <f t="shared" si="4"/>
        <v>0</v>
      </c>
      <c r="G132" s="4">
        <f>+'Costo PQ'!D116</f>
        <v>1000561458</v>
      </c>
      <c r="H132" s="4"/>
      <c r="K132" s="107">
        <f t="shared" si="5"/>
        <v>0</v>
      </c>
      <c r="M132" s="87" t="s">
        <v>948</v>
      </c>
      <c r="N132" s="87">
        <v>2005</v>
      </c>
      <c r="O132" s="87" t="s">
        <v>949</v>
      </c>
      <c r="P132" s="87" t="s">
        <v>950</v>
      </c>
      <c r="Q132" s="87"/>
    </row>
    <row r="133" spans="1:18" s="5" customFormat="1" ht="15" hidden="1" customHeight="1" x14ac:dyDescent="0.25">
      <c r="A133" s="4">
        <f>+'Costo PQ'!B117</f>
        <v>116</v>
      </c>
      <c r="B133" s="4" t="str">
        <f>+'Costo PQ'!C117</f>
        <v>PQ FLOCULANTE BOLLAND FBS4500</v>
      </c>
      <c r="C133" s="4" t="str">
        <f>+'Costo PQ'!F117</f>
        <v>L</v>
      </c>
      <c r="D133" s="96">
        <f t="shared" si="3"/>
        <v>0</v>
      </c>
      <c r="E133" s="51">
        <f>+'Costo PQ'!M117</f>
        <v>9.1162620009220792</v>
      </c>
      <c r="F133" s="97">
        <f t="shared" si="4"/>
        <v>0</v>
      </c>
      <c r="G133" s="4">
        <f>+'Costo PQ'!D117</f>
        <v>1000510682</v>
      </c>
      <c r="H133" s="4"/>
      <c r="K133" s="107">
        <f t="shared" si="5"/>
        <v>0</v>
      </c>
      <c r="M133" s="87" t="s">
        <v>948</v>
      </c>
      <c r="N133" s="87">
        <v>2005</v>
      </c>
      <c r="O133" s="87" t="s">
        <v>949</v>
      </c>
      <c r="P133" s="87" t="s">
        <v>950</v>
      </c>
      <c r="Q133" s="87"/>
    </row>
    <row r="134" spans="1:18" s="5" customFormat="1" ht="15" hidden="1" customHeight="1" x14ac:dyDescent="0.25">
      <c r="A134" s="4">
        <f>+'Costo PQ'!B118</f>
        <v>117</v>
      </c>
      <c r="B134" s="4" t="str">
        <f>+'Costo PQ'!C118</f>
        <v>PQ BACTER._ BOLLAND BX237</v>
      </c>
      <c r="C134" s="4" t="str">
        <f>+'Costo PQ'!F118</f>
        <v>L</v>
      </c>
      <c r="D134" s="96">
        <f t="shared" si="3"/>
        <v>0</v>
      </c>
      <c r="E134" s="51">
        <f>+'Costo PQ'!M118</f>
        <v>3.0341358331336399</v>
      </c>
      <c r="F134" s="97">
        <f t="shared" si="4"/>
        <v>0</v>
      </c>
      <c r="G134" s="4">
        <f>+'Costo PQ'!D118</f>
        <v>1000558124</v>
      </c>
      <c r="H134" s="4"/>
      <c r="K134" s="107">
        <f t="shared" si="5"/>
        <v>0</v>
      </c>
      <c r="M134" s="87" t="s">
        <v>948</v>
      </c>
      <c r="N134" s="87">
        <v>2005</v>
      </c>
      <c r="O134" s="87" t="s">
        <v>949</v>
      </c>
      <c r="P134" s="87" t="s">
        <v>950</v>
      </c>
      <c r="Q134" s="87"/>
    </row>
    <row r="135" spans="1:18" s="5" customFormat="1" ht="15" hidden="1" customHeight="1" x14ac:dyDescent="0.25">
      <c r="A135" s="4">
        <f>+'Costo PQ'!B119</f>
        <v>118</v>
      </c>
      <c r="B135" s="4" t="str">
        <f>+'Costo PQ'!C119</f>
        <v>PQ INHIB.MULTIP.BOLLAND ICS408</v>
      </c>
      <c r="C135" s="4" t="str">
        <f>+'Costo PQ'!F119</f>
        <v>L</v>
      </c>
      <c r="D135" s="96">
        <f t="shared" si="3"/>
        <v>0</v>
      </c>
      <c r="E135" s="51">
        <f>+'Costo PQ'!M119</f>
        <v>4.2533319669955603</v>
      </c>
      <c r="F135" s="97">
        <f t="shared" si="4"/>
        <v>0</v>
      </c>
      <c r="G135" s="4">
        <f>+'Costo PQ'!D119</f>
        <v>1000544438</v>
      </c>
      <c r="H135" s="4"/>
      <c r="K135" s="107">
        <f t="shared" si="5"/>
        <v>0</v>
      </c>
      <c r="M135" s="87" t="s">
        <v>948</v>
      </c>
      <c r="N135" s="87">
        <v>2005</v>
      </c>
      <c r="O135" s="87" t="s">
        <v>949</v>
      </c>
      <c r="P135" s="87" t="s">
        <v>950</v>
      </c>
      <c r="Q135" s="87"/>
    </row>
    <row r="136" spans="1:18" s="5" customFormat="1" ht="15" customHeight="1" x14ac:dyDescent="0.25">
      <c r="A136" s="4">
        <f>+'Costo PQ'!B120</f>
        <v>119</v>
      </c>
      <c r="B136" s="4" t="str">
        <f>+'Costo PQ'!C120</f>
        <v>PQ INHIB.INCRUST._ BOLLAND IC5091</v>
      </c>
      <c r="C136" s="4" t="str">
        <f>+'Costo PQ'!F120</f>
        <v>L</v>
      </c>
      <c r="D136" s="96">
        <f t="shared" si="3"/>
        <v>23</v>
      </c>
      <c r="E136" s="51">
        <f>+'Costo PQ'!M120</f>
        <v>4.0178054411358701</v>
      </c>
      <c r="F136" s="97">
        <f t="shared" si="4"/>
        <v>92.40952514612502</v>
      </c>
      <c r="G136" s="4">
        <f>+'Costo PQ'!D120</f>
        <v>1000568102</v>
      </c>
      <c r="H136" s="4"/>
      <c r="I136" s="5" t="s">
        <v>695</v>
      </c>
      <c r="J136" s="98" t="s">
        <v>960</v>
      </c>
      <c r="K136" s="99">
        <f>D136</f>
        <v>23</v>
      </c>
      <c r="M136" s="87" t="s">
        <v>948</v>
      </c>
      <c r="N136" s="87">
        <v>2005</v>
      </c>
      <c r="O136" s="87" t="s">
        <v>949</v>
      </c>
      <c r="P136" s="87" t="s">
        <v>950</v>
      </c>
      <c r="Q136" s="87"/>
      <c r="R136" s="5">
        <f>VLOOKUP(I136,[1]SP!I136:L239,3,FALSE)+VLOOKUP(I136,[1]PUB!I136:L240,3,FALSE)+VLOOKUP(I136,[1]SCB!I136:L238,3,FALSE)+VLOOKUP(I136,[1]CHO!I136:L238,3,FALSE)+VLOOKUP(I136,[1]VAM!I136:L241,3,FALSE)</f>
        <v>297.18</v>
      </c>
    </row>
    <row r="137" spans="1:18" s="5" customFormat="1" ht="15" hidden="1" customHeight="1" x14ac:dyDescent="0.25">
      <c r="A137" s="4">
        <f>+'Costo PQ'!B121</f>
        <v>120</v>
      </c>
      <c r="B137" s="4" t="str">
        <f>+'Costo PQ'!C121</f>
        <v>PQ FLOCUL._ BOLLAND FBS5609</v>
      </c>
      <c r="C137" s="4" t="str">
        <f>+'Costo PQ'!F121</f>
        <v>L</v>
      </c>
      <c r="D137" s="96">
        <f t="shared" si="3"/>
        <v>0</v>
      </c>
      <c r="E137" s="51">
        <f>+'Costo PQ'!M121</f>
        <v>9.1716800070067102</v>
      </c>
      <c r="F137" s="97">
        <f t="shared" si="4"/>
        <v>0</v>
      </c>
      <c r="G137" s="4">
        <f>+'Costo PQ'!D121</f>
        <v>1000572931</v>
      </c>
      <c r="H137" s="4"/>
      <c r="K137" s="107">
        <f t="shared" si="5"/>
        <v>0</v>
      </c>
      <c r="M137" s="87" t="s">
        <v>948</v>
      </c>
      <c r="N137" s="87">
        <v>2005</v>
      </c>
      <c r="O137" s="87" t="s">
        <v>949</v>
      </c>
      <c r="P137" s="87" t="s">
        <v>950</v>
      </c>
      <c r="Q137" s="87"/>
    </row>
    <row r="138" spans="1:18" s="5" customFormat="1" ht="15" hidden="1" customHeight="1" x14ac:dyDescent="0.25">
      <c r="A138" s="4">
        <f>+'Costo PQ'!B122</f>
        <v>121</v>
      </c>
      <c r="B138" s="4" t="str">
        <f>+'Costo PQ'!C122</f>
        <v>PQ FLOCUL._ BOLLAND FBS7614</v>
      </c>
      <c r="C138" s="4" t="str">
        <f>+'Costo PQ'!F122</f>
        <v>L</v>
      </c>
      <c r="D138" s="96">
        <f t="shared" si="3"/>
        <v>0</v>
      </c>
      <c r="E138" s="51">
        <f>+'Costo PQ'!M122</f>
        <v>5.0430385537015798</v>
      </c>
      <c r="F138" s="97">
        <f t="shared" si="4"/>
        <v>0</v>
      </c>
      <c r="G138" s="4">
        <f>+'Costo PQ'!D122</f>
        <v>1000572932</v>
      </c>
      <c r="H138" s="4"/>
      <c r="K138" s="107">
        <f t="shared" si="5"/>
        <v>0</v>
      </c>
      <c r="M138" s="87" t="s">
        <v>948</v>
      </c>
      <c r="N138" s="87">
        <v>2005</v>
      </c>
      <c r="O138" s="87" t="s">
        <v>949</v>
      </c>
      <c r="P138" s="87" t="s">
        <v>950</v>
      </c>
      <c r="Q138" s="87"/>
    </row>
    <row r="139" spans="1:18" s="5" customFormat="1" ht="20.100000000000001" hidden="1" customHeight="1" x14ac:dyDescent="0.25">
      <c r="A139" s="4">
        <f>+'Costo PQ'!B123</f>
        <v>122</v>
      </c>
      <c r="B139" s="4" t="str">
        <f>+'Costo PQ'!C123</f>
        <v>PQ DESEMULS._ BOLLAND DBC3513</v>
      </c>
      <c r="C139" s="4" t="str">
        <f>+'Costo PQ'!F123</f>
        <v>L</v>
      </c>
      <c r="D139" s="96">
        <f t="shared" si="3"/>
        <v>0</v>
      </c>
      <c r="E139" s="51">
        <f>+'Costo PQ'!M123</f>
        <v>7.1489227849176196</v>
      </c>
      <c r="F139" s="97">
        <f t="shared" si="4"/>
        <v>0</v>
      </c>
      <c r="G139" s="4">
        <f>+'Costo PQ'!D123</f>
        <v>1000574896</v>
      </c>
      <c r="H139" s="109">
        <v>222052</v>
      </c>
      <c r="K139" s="110">
        <f t="shared" si="5"/>
        <v>0</v>
      </c>
      <c r="M139" s="87" t="s">
        <v>948</v>
      </c>
      <c r="N139" s="87">
        <v>2005</v>
      </c>
      <c r="O139" s="87" t="s">
        <v>949</v>
      </c>
      <c r="P139" s="87" t="s">
        <v>950</v>
      </c>
      <c r="Q139" s="87" t="s">
        <v>967</v>
      </c>
    </row>
    <row r="140" spans="1:18" s="5" customFormat="1" hidden="1" x14ac:dyDescent="0.25">
      <c r="A140" s="4">
        <f>+'Costo PQ'!B124</f>
        <v>123</v>
      </c>
      <c r="B140" s="4" t="str">
        <f>+'Costo PQ'!C124</f>
        <v>PQ DESEMULS._ BOLLAND DBC4352SP</v>
      </c>
      <c r="C140" s="4" t="str">
        <f>+'Costo PQ'!F124</f>
        <v>L</v>
      </c>
      <c r="D140" s="96">
        <f t="shared" si="3"/>
        <v>0</v>
      </c>
      <c r="E140" s="51">
        <f>+'Costo PQ'!M124</f>
        <v>7.75852085184858</v>
      </c>
      <c r="F140" s="97">
        <f t="shared" si="4"/>
        <v>0</v>
      </c>
      <c r="G140" s="4">
        <f>+'Costo PQ'!D124</f>
        <v>1000577384</v>
      </c>
      <c r="H140" s="4"/>
      <c r="K140" s="107">
        <f t="shared" si="5"/>
        <v>0</v>
      </c>
      <c r="M140" s="87" t="s">
        <v>948</v>
      </c>
      <c r="N140" s="87">
        <v>2005</v>
      </c>
      <c r="O140" s="87" t="s">
        <v>949</v>
      </c>
      <c r="P140" s="87" t="s">
        <v>950</v>
      </c>
      <c r="Q140" s="87"/>
    </row>
    <row r="141" spans="1:18" s="5" customFormat="1" hidden="1" x14ac:dyDescent="0.25">
      <c r="A141" s="4">
        <f>+'Costo PQ'!B125</f>
        <v>124</v>
      </c>
      <c r="B141" s="4" t="str">
        <f>+'Costo PQ'!C125</f>
        <v>PQ RUPT.EMULS._ BOLLAND RT903SP</v>
      </c>
      <c r="C141" s="4" t="str">
        <f>+'Costo PQ'!F125</f>
        <v>L</v>
      </c>
      <c r="D141" s="96">
        <f t="shared" si="3"/>
        <v>0</v>
      </c>
      <c r="E141" s="51">
        <f>+'Costo PQ'!M125</f>
        <v>7.8000843564120501</v>
      </c>
      <c r="F141" s="97">
        <f t="shared" si="4"/>
        <v>0</v>
      </c>
      <c r="G141" s="4">
        <f>+'Costo PQ'!D125</f>
        <v>1000577366</v>
      </c>
      <c r="H141" s="4"/>
      <c r="K141" s="107">
        <f t="shared" si="5"/>
        <v>0</v>
      </c>
      <c r="M141" s="87" t="s">
        <v>948</v>
      </c>
      <c r="N141" s="87">
        <v>2005</v>
      </c>
      <c r="O141" s="87" t="s">
        <v>949</v>
      </c>
      <c r="P141" s="87" t="s">
        <v>950</v>
      </c>
      <c r="Q141" s="87"/>
    </row>
    <row r="142" spans="1:18" s="5" customFormat="1" hidden="1" x14ac:dyDescent="0.25">
      <c r="A142" s="4">
        <f>+'Costo PQ'!B126</f>
        <v>125</v>
      </c>
      <c r="B142" s="4" t="str">
        <f>+'Costo PQ'!C126</f>
        <v>PQ DESINCRUSTANTE BOLLAND NOVOC DS3500</v>
      </c>
      <c r="C142" s="4" t="str">
        <f>+'Costo PQ'!F126</f>
        <v>L</v>
      </c>
      <c r="D142" s="96">
        <f t="shared" si="3"/>
        <v>0</v>
      </c>
      <c r="E142" s="51">
        <f>+'Costo PQ'!M126</f>
        <v>2.7431913011893201</v>
      </c>
      <c r="F142" s="97">
        <f t="shared" si="4"/>
        <v>0</v>
      </c>
      <c r="G142" s="4">
        <f>+'Costo PQ'!D126</f>
        <v>1000541237</v>
      </c>
      <c r="H142" s="4"/>
      <c r="I142" s="5" t="s">
        <v>968</v>
      </c>
      <c r="J142" s="5">
        <v>50004826</v>
      </c>
      <c r="K142" s="103">
        <f>D142</f>
        <v>0</v>
      </c>
      <c r="M142" s="87" t="s">
        <v>948</v>
      </c>
      <c r="N142" s="87">
        <v>2005</v>
      </c>
      <c r="O142" s="87" t="s">
        <v>949</v>
      </c>
      <c r="P142" s="87" t="s">
        <v>950</v>
      </c>
      <c r="Q142" s="87"/>
    </row>
    <row r="143" spans="1:18" s="5" customFormat="1" hidden="1" x14ac:dyDescent="0.25">
      <c r="A143" s="4">
        <f>+'Costo PQ'!B127</f>
        <v>126</v>
      </c>
      <c r="B143" s="4" t="str">
        <f>+'Costo PQ'!C127</f>
        <v>PQ DESEMULS._ BOLLAND RT566</v>
      </c>
      <c r="C143" s="4" t="str">
        <f>+'Costo PQ'!F127</f>
        <v>L</v>
      </c>
      <c r="D143" s="96">
        <f t="shared" si="3"/>
        <v>0</v>
      </c>
      <c r="E143" s="51">
        <f>+'Costo PQ'!M127</f>
        <v>8.5205184355122796</v>
      </c>
      <c r="F143" s="97">
        <f t="shared" si="4"/>
        <v>0</v>
      </c>
      <c r="G143" s="4">
        <f>+'Costo PQ'!D127</f>
        <v>1000579471</v>
      </c>
      <c r="H143" s="4"/>
      <c r="K143" s="107">
        <f t="shared" si="5"/>
        <v>0</v>
      </c>
      <c r="M143" s="87" t="s">
        <v>948</v>
      </c>
      <c r="N143" s="87">
        <v>2005</v>
      </c>
      <c r="O143" s="87" t="s">
        <v>949</v>
      </c>
      <c r="P143" s="87" t="s">
        <v>950</v>
      </c>
      <c r="Q143" s="87"/>
    </row>
    <row r="144" spans="1:18" s="5" customFormat="1" hidden="1" x14ac:dyDescent="0.25">
      <c r="A144" s="4">
        <f>+'Costo PQ'!B128</f>
        <v>127</v>
      </c>
      <c r="B144" s="4" t="str">
        <f>+'Costo PQ'!C128</f>
        <v>PQ DESEMULS._ BOLLAND RT760</v>
      </c>
      <c r="C144" s="4" t="str">
        <f>+'Costo PQ'!F128</f>
        <v>L</v>
      </c>
      <c r="D144" s="96">
        <f t="shared" si="3"/>
        <v>0</v>
      </c>
      <c r="E144" s="51">
        <f>+'Costo PQ'!M128</f>
        <v>8.6036454446392305</v>
      </c>
      <c r="F144" s="97">
        <f t="shared" si="4"/>
        <v>0</v>
      </c>
      <c r="G144" s="4">
        <f>+'Costo PQ'!D128</f>
        <v>1000579481</v>
      </c>
      <c r="H144" s="4"/>
      <c r="K144" s="107">
        <f t="shared" si="5"/>
        <v>0</v>
      </c>
      <c r="M144" s="87" t="s">
        <v>948</v>
      </c>
      <c r="N144" s="87">
        <v>2005</v>
      </c>
      <c r="O144" s="87" t="s">
        <v>949</v>
      </c>
      <c r="P144" s="87" t="s">
        <v>950</v>
      </c>
      <c r="Q144" s="87"/>
    </row>
    <row r="145" spans="1:18" s="5" customFormat="1" hidden="1" x14ac:dyDescent="0.25">
      <c r="A145" s="4">
        <f>+'Costo PQ'!B129</f>
        <v>128</v>
      </c>
      <c r="B145" s="4" t="str">
        <f>+'Costo PQ'!C129</f>
        <v>PQ SECUESTR.H2S _ BOLLAND BSH300</v>
      </c>
      <c r="C145" s="4" t="str">
        <f>+'Costo PQ'!F129</f>
        <v>L</v>
      </c>
      <c r="D145" s="96">
        <f t="shared" si="3"/>
        <v>0</v>
      </c>
      <c r="E145" s="51">
        <f>+'Costo PQ'!M129</f>
        <v>2.7293367996681601</v>
      </c>
      <c r="F145" s="97">
        <f t="shared" si="4"/>
        <v>0</v>
      </c>
      <c r="G145" s="4">
        <f>+'Costo PQ'!D129</f>
        <v>1000581772</v>
      </c>
      <c r="H145" s="4"/>
      <c r="K145" s="107">
        <f t="shared" si="5"/>
        <v>0</v>
      </c>
      <c r="M145" s="87" t="s">
        <v>948</v>
      </c>
      <c r="N145" s="87">
        <v>2005</v>
      </c>
      <c r="O145" s="87" t="s">
        <v>949</v>
      </c>
      <c r="P145" s="87" t="s">
        <v>950</v>
      </c>
      <c r="Q145" s="87"/>
    </row>
    <row r="146" spans="1:18" s="5" customFormat="1" hidden="1" x14ac:dyDescent="0.25">
      <c r="A146" s="4">
        <f>+'Costo PQ'!B130</f>
        <v>129</v>
      </c>
      <c r="B146" s="4" t="str">
        <f>+'Costo PQ'!C130</f>
        <v>PQ BACTER.BOLLAND BXC3209</v>
      </c>
      <c r="C146" s="4" t="str">
        <f>+'Costo PQ'!F130</f>
        <v>L</v>
      </c>
      <c r="D146" s="96">
        <f t="shared" si="3"/>
        <v>0</v>
      </c>
      <c r="E146" s="51">
        <f>+'Costo PQ'!M130</f>
        <v>2.8401728118374301</v>
      </c>
      <c r="F146" s="97">
        <f t="shared" si="4"/>
        <v>0</v>
      </c>
      <c r="G146" s="4">
        <f>+'Costo PQ'!D130</f>
        <v>1000544348</v>
      </c>
      <c r="H146" s="4"/>
      <c r="K146" s="107">
        <f t="shared" si="5"/>
        <v>0</v>
      </c>
      <c r="M146" s="87" t="s">
        <v>948</v>
      </c>
      <c r="N146" s="87">
        <v>2005</v>
      </c>
      <c r="O146" s="87" t="s">
        <v>949</v>
      </c>
      <c r="P146" s="87" t="s">
        <v>950</v>
      </c>
      <c r="Q146" s="87"/>
    </row>
    <row r="147" spans="1:18" s="5" customFormat="1" hidden="1" x14ac:dyDescent="0.25">
      <c r="A147" s="4">
        <f>+'Costo PQ'!B131</f>
        <v>130</v>
      </c>
      <c r="B147" s="4" t="str">
        <f>+'Costo PQ'!C131</f>
        <v>PQ INHIB.CORR._ BOLLAND CY802</v>
      </c>
      <c r="C147" s="4" t="str">
        <f>+'Costo PQ'!F131</f>
        <v>L</v>
      </c>
      <c r="D147" s="96">
        <f t="shared" ref="D147:D168" si="6">ROUND(IFERROR(VLOOKUP(I147,$B$177:$C$193,2,FALSE),0)+(IFERROR(VLOOKUP(I147,$B$203:$C$208,2,FALSE),0)),0)</f>
        <v>0</v>
      </c>
      <c r="E147" s="51">
        <f>+'Costo PQ'!M131</f>
        <v>3.6021703955011302</v>
      </c>
      <c r="F147" s="97">
        <f t="shared" ref="F147:F167" si="7">D147*E147</f>
        <v>0</v>
      </c>
      <c r="G147" s="4">
        <f>+'Costo PQ'!D131</f>
        <v>1000581775</v>
      </c>
      <c r="H147" s="4"/>
      <c r="K147" s="107">
        <f t="shared" ref="K147:K167" si="8">D147</f>
        <v>0</v>
      </c>
      <c r="M147" s="87" t="s">
        <v>948</v>
      </c>
      <c r="N147" s="87">
        <v>2005</v>
      </c>
      <c r="O147" s="87" t="s">
        <v>949</v>
      </c>
      <c r="P147" s="87" t="s">
        <v>950</v>
      </c>
      <c r="Q147" s="87"/>
    </row>
    <row r="148" spans="1:18" s="5" customFormat="1" hidden="1" x14ac:dyDescent="0.25">
      <c r="A148" s="4">
        <f>+'Costo PQ'!B132</f>
        <v>131</v>
      </c>
      <c r="B148" s="4" t="str">
        <f>+'Costo PQ'!C132</f>
        <v>PQ INHIB.INCRUST._ BOLLAND IC5098</v>
      </c>
      <c r="C148" s="4" t="str">
        <f>+'Costo PQ'!F132</f>
        <v>L</v>
      </c>
      <c r="D148" s="96">
        <f t="shared" si="6"/>
        <v>0</v>
      </c>
      <c r="E148" s="51">
        <f>+'Costo PQ'!M132</f>
        <v>4.2117684624320804</v>
      </c>
      <c r="F148" s="97">
        <f t="shared" si="7"/>
        <v>0</v>
      </c>
      <c r="G148" s="4">
        <f>+'Costo PQ'!D132</f>
        <v>1000581773</v>
      </c>
      <c r="H148" s="4"/>
      <c r="K148" s="107">
        <f t="shared" si="8"/>
        <v>0</v>
      </c>
      <c r="M148" s="87" t="s">
        <v>948</v>
      </c>
      <c r="N148" s="87">
        <v>2005</v>
      </c>
      <c r="O148" s="87" t="s">
        <v>949</v>
      </c>
      <c r="P148" s="87" t="s">
        <v>950</v>
      </c>
      <c r="Q148" s="87"/>
    </row>
    <row r="149" spans="1:18" s="5" customFormat="1" hidden="1" x14ac:dyDescent="0.25">
      <c r="A149" s="4">
        <f>+'Costo PQ'!B133</f>
        <v>132</v>
      </c>
      <c r="B149" s="4" t="str">
        <f>+'Costo PQ'!C133</f>
        <v>PQ INHIB.INCRUST._ BOLLAND IC7001</v>
      </c>
      <c r="C149" s="4" t="str">
        <f>+'Costo PQ'!F133</f>
        <v>L</v>
      </c>
      <c r="D149" s="96">
        <f t="shared" si="6"/>
        <v>0</v>
      </c>
      <c r="E149" s="51">
        <f>+'Costo PQ'!M133</f>
        <v>7.0796502773118304</v>
      </c>
      <c r="F149" s="97">
        <f t="shared" si="7"/>
        <v>0</v>
      </c>
      <c r="G149" s="4">
        <f>+'Costo PQ'!D133</f>
        <v>1000582063</v>
      </c>
      <c r="H149" s="4"/>
      <c r="I149" s="5" t="s">
        <v>678</v>
      </c>
      <c r="J149" s="5" t="s">
        <v>678</v>
      </c>
      <c r="K149" s="103">
        <f>D149/200</f>
        <v>0</v>
      </c>
      <c r="M149" s="87" t="s">
        <v>948</v>
      </c>
      <c r="N149" s="87">
        <v>2005</v>
      </c>
      <c r="O149" s="87" t="s">
        <v>949</v>
      </c>
      <c r="P149" s="87" t="s">
        <v>950</v>
      </c>
      <c r="Q149" s="87"/>
      <c r="R149" s="5">
        <f>VLOOKUP(I149,[1]SP!I149:L252,3,FALSE)+VLOOKUP(I149,[1]PUB!I149:L253,3,FALSE)+VLOOKUP(I149,[1]SCB!I149:L251,3,FALSE)+VLOOKUP(I149,[1]CHO!I149:L251,3,FALSE)+VLOOKUP(I149,[1]VAM!I149:L254,3,FALSE)</f>
        <v>0.64654999999999996</v>
      </c>
    </row>
    <row r="150" spans="1:18" s="5" customFormat="1" x14ac:dyDescent="0.25">
      <c r="A150" s="4">
        <f>+'Costo PQ'!B134</f>
        <v>133</v>
      </c>
      <c r="B150" s="4" t="str">
        <f>+'Costo PQ'!C134</f>
        <v>PQ INHIB.PARAF._ BOLLAND IPB279</v>
      </c>
      <c r="C150" s="4" t="str">
        <f>+'Costo PQ'!F134</f>
        <v>L</v>
      </c>
      <c r="D150" s="96">
        <f t="shared" si="6"/>
        <v>669</v>
      </c>
      <c r="E150" s="51">
        <f>+'Costo PQ'!M134</f>
        <v>5.9020176480133797</v>
      </c>
      <c r="F150" s="51">
        <f t="shared" si="7"/>
        <v>3948.4498065209509</v>
      </c>
      <c r="G150" s="4">
        <f>+'Costo PQ'!D134</f>
        <v>1000582064</v>
      </c>
      <c r="H150" s="4"/>
      <c r="I150" s="5" t="s">
        <v>808</v>
      </c>
      <c r="J150" s="5" t="s">
        <v>961</v>
      </c>
      <c r="K150" s="104">
        <f t="shared" si="8"/>
        <v>669</v>
      </c>
      <c r="M150" s="87" t="s">
        <v>948</v>
      </c>
      <c r="N150" s="87">
        <v>2005</v>
      </c>
      <c r="O150" s="87" t="s">
        <v>949</v>
      </c>
      <c r="P150" s="87" t="s">
        <v>950</v>
      </c>
      <c r="Q150" s="87"/>
    </row>
    <row r="151" spans="1:18" s="5" customFormat="1" hidden="1" x14ac:dyDescent="0.25">
      <c r="A151" s="4">
        <f>+'Costo PQ'!B135</f>
        <v>134</v>
      </c>
      <c r="B151" s="4" t="str">
        <f>+'Costo PQ'!C135</f>
        <v>PQ INHIB.ASFALT.PARAF._ BOLLAND IPB651</v>
      </c>
      <c r="C151" s="4" t="str">
        <f>+'Costo PQ'!F135</f>
        <v>L</v>
      </c>
      <c r="D151" s="96">
        <f t="shared" si="6"/>
        <v>0</v>
      </c>
      <c r="E151" s="51">
        <f>+'Costo PQ'!M135</f>
        <v>7.6199758366369901</v>
      </c>
      <c r="F151" s="51">
        <f t="shared" si="7"/>
        <v>0</v>
      </c>
      <c r="G151" s="4">
        <f>+'Costo PQ'!D135</f>
        <v>1000582014</v>
      </c>
      <c r="H151" s="4"/>
      <c r="K151" s="107">
        <f t="shared" si="8"/>
        <v>0</v>
      </c>
      <c r="M151" s="87" t="s">
        <v>948</v>
      </c>
      <c r="N151" s="87">
        <v>2005</v>
      </c>
      <c r="O151" s="87" t="s">
        <v>949</v>
      </c>
      <c r="P151" s="87" t="s">
        <v>950</v>
      </c>
      <c r="Q151" s="87"/>
    </row>
    <row r="152" spans="1:18" s="5" customFormat="1" hidden="1" x14ac:dyDescent="0.25">
      <c r="A152" s="4">
        <f>+'Costo PQ'!B136</f>
        <v>135</v>
      </c>
      <c r="B152" s="4" t="str">
        <f>+'Costo PQ'!C136</f>
        <v>PQ BOLLAND RFB790 REDUCTOR FRICCION  (l)</v>
      </c>
      <c r="C152" s="4" t="str">
        <f>+'Costo PQ'!F136</f>
        <v>L</v>
      </c>
      <c r="D152" s="96">
        <f t="shared" si="6"/>
        <v>0</v>
      </c>
      <c r="E152" s="51">
        <f>+'Costo PQ'!M136</f>
        <v>4.6551125111091496</v>
      </c>
      <c r="F152" s="51">
        <f t="shared" si="7"/>
        <v>0</v>
      </c>
      <c r="G152" s="4">
        <f>+'Costo PQ'!D136</f>
        <v>50600814</v>
      </c>
      <c r="H152" s="4"/>
      <c r="K152" s="107">
        <f t="shared" si="8"/>
        <v>0</v>
      </c>
      <c r="M152" s="87" t="s">
        <v>948</v>
      </c>
      <c r="N152" s="87">
        <v>2005</v>
      </c>
      <c r="O152" s="87" t="s">
        <v>949</v>
      </c>
      <c r="P152" s="87" t="s">
        <v>950</v>
      </c>
      <c r="Q152" s="87"/>
    </row>
    <row r="153" spans="1:18" s="5" customFormat="1" hidden="1" x14ac:dyDescent="0.25">
      <c r="A153" s="4">
        <f>+'Costo PQ'!B137</f>
        <v>136</v>
      </c>
      <c r="B153" s="4" t="str">
        <f>+'Costo PQ'!C137</f>
        <v>PQ INHIB.PARAF._ BOLLAND IPB935</v>
      </c>
      <c r="C153" s="4" t="str">
        <f>+'Costo PQ'!F137</f>
        <v>L</v>
      </c>
      <c r="D153" s="96">
        <f t="shared" si="6"/>
        <v>0</v>
      </c>
      <c r="E153" s="51">
        <f>+'Costo PQ'!M137</f>
        <v>7.8832113655390001</v>
      </c>
      <c r="F153" s="51">
        <f t="shared" si="7"/>
        <v>0</v>
      </c>
      <c r="G153" s="4">
        <f>+'Costo PQ'!D137</f>
        <v>1000582003</v>
      </c>
      <c r="H153" s="4"/>
      <c r="K153" s="107">
        <f t="shared" si="8"/>
        <v>0</v>
      </c>
      <c r="M153" s="87" t="s">
        <v>948</v>
      </c>
      <c r="N153" s="87">
        <v>2005</v>
      </c>
      <c r="O153" s="87" t="s">
        <v>949</v>
      </c>
      <c r="P153" s="87" t="s">
        <v>950</v>
      </c>
      <c r="Q153" s="87"/>
    </row>
    <row r="154" spans="1:18" s="5" customFormat="1" hidden="1" x14ac:dyDescent="0.25">
      <c r="A154" s="4">
        <f>+'Costo PQ'!B138</f>
        <v>137</v>
      </c>
      <c r="B154" s="4" t="str">
        <f>+'Costo PQ'!C138</f>
        <v>PQ INHIB.INCRUST._ BOLLAND NX DURACAPS *</v>
      </c>
      <c r="C154" s="4" t="str">
        <f>+'Costo PQ'!F138</f>
        <v>L</v>
      </c>
      <c r="D154" s="96">
        <f t="shared" si="6"/>
        <v>0</v>
      </c>
      <c r="E154" s="51">
        <f>+'Costo PQ'!M138</f>
        <v>14.1315915515813</v>
      </c>
      <c r="F154" s="97">
        <f t="shared" si="7"/>
        <v>0</v>
      </c>
      <c r="G154" s="4">
        <f>+'Costo PQ'!D138</f>
        <v>1000583228</v>
      </c>
      <c r="H154" s="111">
        <v>222052</v>
      </c>
      <c r="K154" s="110">
        <f t="shared" si="8"/>
        <v>0</v>
      </c>
      <c r="M154" s="87" t="s">
        <v>948</v>
      </c>
      <c r="N154" s="87">
        <v>2005</v>
      </c>
      <c r="O154" s="87" t="s">
        <v>949</v>
      </c>
      <c r="P154" s="87" t="s">
        <v>950</v>
      </c>
      <c r="Q154" s="87"/>
    </row>
    <row r="155" spans="1:18" s="5" customFormat="1" hidden="1" x14ac:dyDescent="0.25">
      <c r="A155" s="4">
        <f>+'Costo PQ'!B139</f>
        <v>138</v>
      </c>
      <c r="B155" s="4" t="str">
        <f>+'Costo PQ'!C139</f>
        <v>PQ INHIB.CORR.ENCAPS._ BOLLAND NX DURAC*</v>
      </c>
      <c r="C155" s="4" t="str">
        <f>+'Costo PQ'!F139</f>
        <v>L</v>
      </c>
      <c r="D155" s="96">
        <f t="shared" si="6"/>
        <v>0</v>
      </c>
      <c r="E155" s="51">
        <f>+'Costo PQ'!M139</f>
        <v>14.408681582004499</v>
      </c>
      <c r="F155" s="51">
        <f t="shared" si="7"/>
        <v>0</v>
      </c>
      <c r="G155" s="4">
        <f>+'Costo PQ'!D139</f>
        <v>1000583227</v>
      </c>
      <c r="H155" s="4"/>
      <c r="K155" s="107">
        <f t="shared" si="8"/>
        <v>0</v>
      </c>
      <c r="M155" s="87" t="s">
        <v>948</v>
      </c>
      <c r="N155" s="87">
        <v>2005</v>
      </c>
      <c r="O155" s="87" t="s">
        <v>949</v>
      </c>
      <c r="P155" s="87" t="s">
        <v>950</v>
      </c>
      <c r="Q155" s="87"/>
    </row>
    <row r="156" spans="1:18" s="5" customFormat="1" hidden="1" x14ac:dyDescent="0.25">
      <c r="A156" s="4">
        <f>+'Costo PQ'!B140</f>
        <v>139</v>
      </c>
      <c r="B156" s="4" t="str">
        <f>+'Costo PQ'!C140</f>
        <v>PQ DESEMULS._ BOLLAND DBC5039</v>
      </c>
      <c r="C156" s="4" t="str">
        <f>+'Costo PQ'!F140</f>
        <v>L</v>
      </c>
      <c r="D156" s="96">
        <f t="shared" si="6"/>
        <v>0</v>
      </c>
      <c r="E156" s="51">
        <f>+'Costo PQ'!M140</f>
        <v>7.3013223016503597</v>
      </c>
      <c r="F156" s="51">
        <f t="shared" si="7"/>
        <v>0</v>
      </c>
      <c r="G156" s="4">
        <f>+'Costo PQ'!D140</f>
        <v>1000583503</v>
      </c>
      <c r="H156" s="4"/>
      <c r="K156" s="107">
        <f t="shared" si="8"/>
        <v>0</v>
      </c>
      <c r="M156" s="87" t="s">
        <v>948</v>
      </c>
      <c r="N156" s="87">
        <v>2005</v>
      </c>
      <c r="O156" s="87" t="s">
        <v>949</v>
      </c>
      <c r="P156" s="87" t="s">
        <v>950</v>
      </c>
      <c r="Q156" s="87"/>
    </row>
    <row r="157" spans="1:18" s="5" customFormat="1" hidden="1" x14ac:dyDescent="0.25">
      <c r="A157" s="4">
        <f>+'Costo PQ'!B141</f>
        <v>140</v>
      </c>
      <c r="B157" s="4" t="str">
        <f>+'Costo PQ'!C141</f>
        <v>PQ DESEMULS._ BOLLAND DBC4077</v>
      </c>
      <c r="C157" s="4" t="str">
        <f>+'Costo PQ'!F141</f>
        <v>L</v>
      </c>
      <c r="D157" s="96">
        <f t="shared" si="6"/>
        <v>0</v>
      </c>
      <c r="E157" s="51">
        <f>+'Costo PQ'!M141</f>
        <v>7.1627772864387804</v>
      </c>
      <c r="F157" s="51">
        <f t="shared" si="7"/>
        <v>0</v>
      </c>
      <c r="G157" s="4">
        <f>+'Costo PQ'!D141</f>
        <v>1000585030</v>
      </c>
      <c r="H157" s="4"/>
      <c r="K157" s="107">
        <f t="shared" si="8"/>
        <v>0</v>
      </c>
      <c r="M157" s="87" t="s">
        <v>948</v>
      </c>
      <c r="N157" s="87">
        <v>2005</v>
      </c>
      <c r="O157" s="87" t="s">
        <v>949</v>
      </c>
      <c r="P157" s="87" t="s">
        <v>950</v>
      </c>
      <c r="Q157" s="87"/>
    </row>
    <row r="158" spans="1:18" s="5" customFormat="1" hidden="1" x14ac:dyDescent="0.25">
      <c r="A158" s="4">
        <f>+'Costo PQ'!B142</f>
        <v>141</v>
      </c>
      <c r="B158" s="4" t="str">
        <f>+'Costo PQ'!C142</f>
        <v>PQ ESPUMIG.SOL.BARRA BOLLAND ESB310</v>
      </c>
      <c r="C158" s="4" t="str">
        <f>+'Costo PQ'!F142</f>
        <v>L</v>
      </c>
      <c r="D158" s="96">
        <f t="shared" si="6"/>
        <v>0</v>
      </c>
      <c r="E158" s="51">
        <f>+'Costo PQ'!M142</f>
        <v>18.481905029225</v>
      </c>
      <c r="F158" s="51">
        <f t="shared" si="7"/>
        <v>0</v>
      </c>
      <c r="G158" s="4">
        <f>+'Costo PQ'!D142</f>
        <v>1000585564</v>
      </c>
      <c r="H158" s="4"/>
      <c r="K158" s="107">
        <f t="shared" si="8"/>
        <v>0</v>
      </c>
      <c r="M158" s="87" t="s">
        <v>948</v>
      </c>
      <c r="N158" s="87">
        <v>2005</v>
      </c>
      <c r="O158" s="87" t="s">
        <v>949</v>
      </c>
      <c r="P158" s="87" t="s">
        <v>950</v>
      </c>
      <c r="Q158" s="87"/>
    </row>
    <row r="159" spans="1:18" s="5" customFormat="1" hidden="1" x14ac:dyDescent="0.25">
      <c r="A159" s="4">
        <f>+'Costo PQ'!B143</f>
        <v>142</v>
      </c>
      <c r="B159" s="4" t="str">
        <f>+'Costo PQ'!C143</f>
        <v>PQ DESEMULS._ BOLLAND RT518</v>
      </c>
      <c r="C159" s="4" t="str">
        <f>+'Costo PQ'!F143</f>
        <v>L</v>
      </c>
      <c r="D159" s="96">
        <f t="shared" si="6"/>
        <v>0</v>
      </c>
      <c r="E159" s="51">
        <f>+'Costo PQ'!M143</f>
        <v>8.2572829066102695</v>
      </c>
      <c r="F159" s="51">
        <f t="shared" si="7"/>
        <v>0</v>
      </c>
      <c r="G159" s="4">
        <f>+'Costo PQ'!D143</f>
        <v>1000583228</v>
      </c>
      <c r="H159" s="4"/>
      <c r="K159" s="107">
        <f t="shared" si="8"/>
        <v>0</v>
      </c>
      <c r="M159" s="87" t="s">
        <v>948</v>
      </c>
      <c r="N159" s="87">
        <v>2005</v>
      </c>
      <c r="O159" s="87" t="s">
        <v>949</v>
      </c>
      <c r="P159" s="87" t="s">
        <v>950</v>
      </c>
      <c r="Q159" s="87"/>
    </row>
    <row r="160" spans="1:18" s="5" customFormat="1" hidden="1" x14ac:dyDescent="0.25">
      <c r="A160" s="4">
        <f>+'Costo PQ'!B144</f>
        <v>143</v>
      </c>
      <c r="B160" s="4" t="str">
        <f>+'Costo PQ'!C144</f>
        <v>PQ FLOCUL._ BOLLAND FBS2021</v>
      </c>
      <c r="C160" s="4" t="str">
        <f>+'Costo PQ'!F144</f>
        <v>L</v>
      </c>
      <c r="D160" s="96">
        <f t="shared" si="6"/>
        <v>0</v>
      </c>
      <c r="E160" s="51">
        <f>+'Costo PQ'!M144</f>
        <v>3.5328978878953299</v>
      </c>
      <c r="F160" s="51">
        <f t="shared" si="7"/>
        <v>0</v>
      </c>
      <c r="G160" s="4">
        <f>+'Costo PQ'!D144</f>
        <v>1000583227</v>
      </c>
      <c r="H160" s="4"/>
      <c r="K160" s="107">
        <f t="shared" si="8"/>
        <v>0</v>
      </c>
      <c r="M160" s="87" t="s">
        <v>948</v>
      </c>
      <c r="N160" s="87">
        <v>2005</v>
      </c>
      <c r="O160" s="87" t="s">
        <v>949</v>
      </c>
      <c r="P160" s="87" t="s">
        <v>950</v>
      </c>
      <c r="Q160" s="87"/>
    </row>
    <row r="161" spans="1:17" s="5" customFormat="1" hidden="1" x14ac:dyDescent="0.25">
      <c r="A161" s="4">
        <f>+'Costo PQ'!B145</f>
        <v>144</v>
      </c>
      <c r="B161" s="4" t="str">
        <f>+'Costo PQ'!C145</f>
        <v>PQ DESEMULS._ BOLLAND DBC5039</v>
      </c>
      <c r="C161" s="4" t="str">
        <f>+'Costo PQ'!F145</f>
        <v>L</v>
      </c>
      <c r="D161" s="96">
        <f t="shared" si="6"/>
        <v>0</v>
      </c>
      <c r="E161" s="51" t="e">
        <f>+'Costo PQ'!M145</f>
        <v>#N/A</v>
      </c>
      <c r="F161" s="51" t="e">
        <f t="shared" si="7"/>
        <v>#N/A</v>
      </c>
      <c r="G161" s="4">
        <f>+'Costo PQ'!D145</f>
        <v>1000583503</v>
      </c>
      <c r="H161" s="4"/>
      <c r="K161" s="107">
        <f t="shared" si="8"/>
        <v>0</v>
      </c>
      <c r="M161" s="87" t="s">
        <v>948</v>
      </c>
      <c r="N161" s="87">
        <v>2005</v>
      </c>
      <c r="O161" s="87" t="s">
        <v>949</v>
      </c>
      <c r="P161" s="87" t="s">
        <v>950</v>
      </c>
      <c r="Q161" s="87"/>
    </row>
    <row r="162" spans="1:17" s="5" customFormat="1" hidden="1" x14ac:dyDescent="0.25">
      <c r="A162" s="4">
        <f>+'Costo PQ'!B146</f>
        <v>0</v>
      </c>
      <c r="B162" s="4">
        <f>+'Costo PQ'!C146</f>
        <v>0</v>
      </c>
      <c r="C162" s="4">
        <f>+'Costo PQ'!F146</f>
        <v>0</v>
      </c>
      <c r="D162" s="96">
        <f t="shared" si="6"/>
        <v>0</v>
      </c>
      <c r="E162" s="51">
        <f>+'Costo PQ'!M146</f>
        <v>0</v>
      </c>
      <c r="F162" s="51">
        <f t="shared" si="7"/>
        <v>0</v>
      </c>
      <c r="G162" s="4">
        <f>'[1]Costo producto'!D146</f>
        <v>0</v>
      </c>
      <c r="H162" s="4"/>
      <c r="K162" s="107">
        <f t="shared" si="8"/>
        <v>0</v>
      </c>
      <c r="M162" s="87" t="s">
        <v>948</v>
      </c>
      <c r="N162" s="87">
        <v>2005</v>
      </c>
      <c r="O162" s="87" t="s">
        <v>949</v>
      </c>
      <c r="P162" s="87" t="s">
        <v>950</v>
      </c>
      <c r="Q162" s="87"/>
    </row>
    <row r="163" spans="1:17" s="5" customFormat="1" hidden="1" x14ac:dyDescent="0.25">
      <c r="A163" s="4">
        <f>+'Costo PQ'!B147</f>
        <v>0</v>
      </c>
      <c r="B163" s="4">
        <f>+'Costo PQ'!C147</f>
        <v>0</v>
      </c>
      <c r="C163" s="4">
        <f>+'Costo PQ'!F147</f>
        <v>0</v>
      </c>
      <c r="D163" s="96">
        <f t="shared" si="6"/>
        <v>0</v>
      </c>
      <c r="E163" s="51">
        <f>+'Costo PQ'!M147</f>
        <v>0</v>
      </c>
      <c r="F163" s="51">
        <f t="shared" si="7"/>
        <v>0</v>
      </c>
      <c r="G163" s="4">
        <f>'[1]Costo producto'!D147</f>
        <v>0</v>
      </c>
      <c r="H163" s="4"/>
      <c r="K163" s="107">
        <f t="shared" si="8"/>
        <v>0</v>
      </c>
      <c r="M163" s="87" t="s">
        <v>948</v>
      </c>
      <c r="N163" s="87">
        <v>2005</v>
      </c>
      <c r="O163" s="87" t="s">
        <v>949</v>
      </c>
      <c r="P163" s="87" t="s">
        <v>950</v>
      </c>
      <c r="Q163" s="87"/>
    </row>
    <row r="164" spans="1:17" s="5" customFormat="1" hidden="1" x14ac:dyDescent="0.25">
      <c r="A164" s="4">
        <f>+'Costo PQ'!B148</f>
        <v>0</v>
      </c>
      <c r="B164" s="4">
        <f>+'Costo PQ'!C148</f>
        <v>0</v>
      </c>
      <c r="C164" s="4">
        <f>+'Costo PQ'!F148</f>
        <v>0</v>
      </c>
      <c r="D164" s="96">
        <f t="shared" si="6"/>
        <v>0</v>
      </c>
      <c r="E164" s="51">
        <f>+'Costo PQ'!M148</f>
        <v>0</v>
      </c>
      <c r="F164" s="51">
        <f t="shared" si="7"/>
        <v>0</v>
      </c>
      <c r="G164" s="4">
        <f>'[1]Costo producto'!D148</f>
        <v>0</v>
      </c>
      <c r="H164" s="4"/>
      <c r="K164" s="107">
        <f t="shared" si="8"/>
        <v>0</v>
      </c>
      <c r="M164" s="87" t="s">
        <v>948</v>
      </c>
      <c r="N164" s="87">
        <v>2005</v>
      </c>
      <c r="O164" s="87" t="s">
        <v>949</v>
      </c>
      <c r="P164" s="87" t="s">
        <v>950</v>
      </c>
      <c r="Q164" s="87"/>
    </row>
    <row r="165" spans="1:17" s="5" customFormat="1" hidden="1" x14ac:dyDescent="0.25">
      <c r="A165" s="4">
        <f>+'Costo PQ'!B149</f>
        <v>0</v>
      </c>
      <c r="B165" s="4">
        <f>+'Costo PQ'!C149</f>
        <v>0</v>
      </c>
      <c r="C165" s="4">
        <f>+'Costo PQ'!F149</f>
        <v>0</v>
      </c>
      <c r="D165" s="96">
        <f t="shared" si="6"/>
        <v>0</v>
      </c>
      <c r="E165" s="51">
        <f>+'Costo PQ'!M149</f>
        <v>0</v>
      </c>
      <c r="F165" s="51">
        <f t="shared" si="7"/>
        <v>0</v>
      </c>
      <c r="G165" s="4">
        <f>'[1]Costo producto'!D149</f>
        <v>0</v>
      </c>
      <c r="H165" s="4"/>
      <c r="K165" s="107">
        <f t="shared" si="8"/>
        <v>0</v>
      </c>
      <c r="M165" s="87" t="s">
        <v>948</v>
      </c>
      <c r="N165" s="87">
        <v>2005</v>
      </c>
      <c r="O165" s="87" t="s">
        <v>949</v>
      </c>
      <c r="P165" s="87" t="s">
        <v>950</v>
      </c>
      <c r="Q165" s="87"/>
    </row>
    <row r="166" spans="1:17" s="5" customFormat="1" hidden="1" x14ac:dyDescent="0.25">
      <c r="A166" s="4">
        <f>+'Costo PQ'!B150</f>
        <v>0</v>
      </c>
      <c r="B166" s="4">
        <f>+'Costo PQ'!C150</f>
        <v>0</v>
      </c>
      <c r="C166" s="4">
        <f>+'Costo PQ'!F150</f>
        <v>0</v>
      </c>
      <c r="D166" s="96">
        <f t="shared" si="6"/>
        <v>0</v>
      </c>
      <c r="E166" s="51">
        <f>+'Costo PQ'!M150</f>
        <v>0</v>
      </c>
      <c r="F166" s="51">
        <f t="shared" si="7"/>
        <v>0</v>
      </c>
      <c r="G166" s="4">
        <f>'[1]Costo producto'!D150</f>
        <v>0</v>
      </c>
      <c r="H166" s="4"/>
      <c r="K166" s="107">
        <f t="shared" si="8"/>
        <v>0</v>
      </c>
      <c r="M166" s="87" t="s">
        <v>948</v>
      </c>
      <c r="N166" s="87">
        <v>2005</v>
      </c>
      <c r="O166" s="87" t="s">
        <v>949</v>
      </c>
      <c r="P166" s="87" t="s">
        <v>950</v>
      </c>
      <c r="Q166" s="87"/>
    </row>
    <row r="167" spans="1:17" s="5" customFormat="1" hidden="1" x14ac:dyDescent="0.25">
      <c r="A167" s="4">
        <f>+'Costo PQ'!B151</f>
        <v>0</v>
      </c>
      <c r="B167" s="4">
        <f>+'Costo PQ'!C151</f>
        <v>0</v>
      </c>
      <c r="C167" s="4">
        <f>+'Costo PQ'!F151</f>
        <v>0</v>
      </c>
      <c r="D167" s="96">
        <f t="shared" si="6"/>
        <v>0</v>
      </c>
      <c r="E167" s="51">
        <f>+'Costo PQ'!M151</f>
        <v>0</v>
      </c>
      <c r="F167" s="51">
        <f t="shared" si="7"/>
        <v>0</v>
      </c>
      <c r="G167" s="4">
        <f>'[1]Costo producto'!D151</f>
        <v>0</v>
      </c>
      <c r="H167" s="4"/>
      <c r="K167" s="107">
        <f t="shared" si="8"/>
        <v>0</v>
      </c>
      <c r="M167" s="87" t="s">
        <v>948</v>
      </c>
      <c r="N167" s="87">
        <v>2005</v>
      </c>
      <c r="O167" s="87" t="s">
        <v>949</v>
      </c>
      <c r="P167" s="87" t="s">
        <v>950</v>
      </c>
      <c r="Q167" s="87"/>
    </row>
    <row r="168" spans="1:17" s="5" customFormat="1" hidden="1" x14ac:dyDescent="0.25">
      <c r="A168" s="4">
        <f>+'Costo PQ'!B152</f>
        <v>0</v>
      </c>
      <c r="B168" s="4">
        <f>+'Costo PQ'!C152</f>
        <v>0</v>
      </c>
      <c r="C168" s="4">
        <f>+'Costo PQ'!F152</f>
        <v>0</v>
      </c>
      <c r="D168" s="96">
        <f t="shared" si="6"/>
        <v>0</v>
      </c>
      <c r="E168" s="51">
        <f>+'Costo PQ'!M152</f>
        <v>0</v>
      </c>
      <c r="F168" s="51">
        <f>D168*E168</f>
        <v>0</v>
      </c>
      <c r="G168" s="4">
        <f>'[1]Costo producto'!D152</f>
        <v>0</v>
      </c>
      <c r="H168" s="4"/>
      <c r="K168" s="107">
        <f>D168</f>
        <v>0</v>
      </c>
      <c r="M168" s="87" t="s">
        <v>948</v>
      </c>
      <c r="N168" s="87">
        <v>2005</v>
      </c>
      <c r="O168" s="87" t="s">
        <v>949</v>
      </c>
      <c r="P168" s="87" t="s">
        <v>950</v>
      </c>
    </row>
    <row r="169" spans="1:17" s="5" customFormat="1" ht="25.5" customHeight="1" x14ac:dyDescent="0.25">
      <c r="B169"/>
      <c r="C169" s="133" t="s">
        <v>962</v>
      </c>
      <c r="D169" s="134"/>
      <c r="E169" s="135"/>
      <c r="F169" s="105">
        <f>SUBTOTAL(9,F18:F168)</f>
        <v>46409.102615998054</v>
      </c>
      <c r="G169" s="106"/>
    </row>
    <row r="173" spans="1:17" x14ac:dyDescent="0.25">
      <c r="B173" s="83" t="s">
        <v>586</v>
      </c>
      <c r="C173" t="s">
        <v>925</v>
      </c>
    </row>
    <row r="174" spans="1:17" x14ac:dyDescent="0.25">
      <c r="B174" s="83" t="s">
        <v>555</v>
      </c>
      <c r="C174" s="84">
        <v>221169</v>
      </c>
    </row>
    <row r="176" spans="1:17" x14ac:dyDescent="0.25">
      <c r="B176" s="83" t="s">
        <v>926</v>
      </c>
      <c r="C176" t="s">
        <v>969</v>
      </c>
    </row>
    <row r="177" spans="2:3" x14ac:dyDescent="0.25">
      <c r="B177" s="84" t="s">
        <v>654</v>
      </c>
      <c r="C177" s="119">
        <v>268.52</v>
      </c>
    </row>
    <row r="178" spans="2:3" x14ac:dyDescent="0.25">
      <c r="B178" s="84" t="s">
        <v>68</v>
      </c>
      <c r="C178" s="119">
        <v>198.8</v>
      </c>
    </row>
    <row r="179" spans="2:3" x14ac:dyDescent="0.25">
      <c r="B179" s="84" t="s">
        <v>59</v>
      </c>
      <c r="C179" s="119">
        <v>1643.28</v>
      </c>
    </row>
    <row r="180" spans="2:3" x14ac:dyDescent="0.25">
      <c r="B180" s="84" t="s">
        <v>614</v>
      </c>
      <c r="C180" s="119">
        <v>331</v>
      </c>
    </row>
    <row r="181" spans="2:3" x14ac:dyDescent="0.25">
      <c r="B181" s="84" t="s">
        <v>695</v>
      </c>
      <c r="C181" s="119">
        <v>22.85</v>
      </c>
    </row>
    <row r="182" spans="2:3" x14ac:dyDescent="0.25">
      <c r="B182" s="84" t="s">
        <v>658</v>
      </c>
      <c r="C182" s="119">
        <v>1019.9300000000001</v>
      </c>
    </row>
    <row r="183" spans="2:3" x14ac:dyDescent="0.25">
      <c r="B183" s="84" t="s">
        <v>808</v>
      </c>
      <c r="C183" s="119">
        <v>668.79</v>
      </c>
    </row>
    <row r="184" spans="2:3" x14ac:dyDescent="0.25">
      <c r="B184" s="84" t="s">
        <v>637</v>
      </c>
      <c r="C184" s="119">
        <v>1461.9299999999998</v>
      </c>
    </row>
    <row r="185" spans="2:3" x14ac:dyDescent="0.25">
      <c r="B185" s="84" t="s">
        <v>7</v>
      </c>
      <c r="C185" s="119">
        <v>2042.2300000000002</v>
      </c>
    </row>
    <row r="186" spans="2:3" x14ac:dyDescent="0.25">
      <c r="B186" s="84" t="s">
        <v>619</v>
      </c>
      <c r="C186" s="119">
        <v>907.59</v>
      </c>
    </row>
    <row r="187" spans="2:3" x14ac:dyDescent="0.25">
      <c r="B187" s="84" t="s">
        <v>44</v>
      </c>
      <c r="C187" s="119">
        <v>8564.92</v>
      </c>
    </row>
    <row r="202" spans="2:3" x14ac:dyDescent="0.25">
      <c r="B202" s="83" t="s">
        <v>3</v>
      </c>
      <c r="C202" t="s">
        <v>472</v>
      </c>
    </row>
    <row r="203" spans="2:3" x14ac:dyDescent="0.25">
      <c r="B203" s="5"/>
      <c r="C203" s="5"/>
    </row>
    <row r="204" spans="2:3" x14ac:dyDescent="0.25">
      <c r="B204" s="83" t="s">
        <v>926</v>
      </c>
      <c r="C204" t="s">
        <v>931</v>
      </c>
    </row>
    <row r="205" spans="2:3" x14ac:dyDescent="0.25">
      <c r="B205" s="84" t="s">
        <v>7</v>
      </c>
      <c r="C205" s="119"/>
    </row>
    <row r="206" spans="2:3" x14ac:dyDescent="0.25">
      <c r="B206" s="84" t="s">
        <v>44</v>
      </c>
      <c r="C206" s="119"/>
    </row>
  </sheetData>
  <autoFilter ref="A17:I168" xr:uid="{6F521993-4ED0-4938-8BEB-1B30B43ED273}">
    <filterColumn colId="3">
      <filters>
        <filter val="1020"/>
        <filter val="1462"/>
        <filter val="1643"/>
        <filter val="199"/>
        <filter val="2042"/>
        <filter val="23"/>
        <filter val="269"/>
        <filter val="331"/>
        <filter val="669"/>
        <filter val="908"/>
      </filters>
    </filterColumn>
  </autoFilter>
  <mergeCells count="15">
    <mergeCell ref="F12:G12"/>
    <mergeCell ref="D13:E13"/>
    <mergeCell ref="F13:G13"/>
    <mergeCell ref="C2:G3"/>
    <mergeCell ref="B8:C8"/>
    <mergeCell ref="D8:E8"/>
    <mergeCell ref="B9:C9"/>
    <mergeCell ref="D9:E9"/>
    <mergeCell ref="B10:C10"/>
    <mergeCell ref="D10:E10"/>
    <mergeCell ref="C169:E169"/>
    <mergeCell ref="B11:C11"/>
    <mergeCell ref="D11:E11"/>
    <mergeCell ref="B12:C12"/>
    <mergeCell ref="D12:E12"/>
  </mergeCells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4028E-0EB2-477B-A2BE-F0A5FBFEBDCA}">
  <sheetPr codeName="Hoja9">
    <tabColor rgb="FFFFFF00"/>
  </sheetPr>
  <dimension ref="A1:M145"/>
  <sheetViews>
    <sheetView workbookViewId="0">
      <selection activeCell="D154" sqref="D154"/>
    </sheetView>
  </sheetViews>
  <sheetFormatPr baseColWidth="10" defaultColWidth="9.140625" defaultRowHeight="12.75" x14ac:dyDescent="0.25"/>
  <cols>
    <col min="1" max="1" width="19" style="32" bestFit="1" customWidth="1"/>
    <col min="2" max="2" width="10" style="32" bestFit="1" customWidth="1"/>
    <col min="3" max="3" width="42" style="32" bestFit="1" customWidth="1"/>
    <col min="4" max="4" width="20" style="32" bestFit="1" customWidth="1"/>
    <col min="5" max="5" width="9" style="32" bestFit="1" customWidth="1"/>
    <col min="6" max="6" width="14" style="32" bestFit="1" customWidth="1"/>
    <col min="7" max="7" width="11.7109375" style="32" customWidth="1"/>
    <col min="8" max="8" width="8" style="32" bestFit="1" customWidth="1"/>
    <col min="9" max="9" width="11.5703125" style="32" bestFit="1" customWidth="1"/>
    <col min="10" max="10" width="9.140625" style="32"/>
    <col min="11" max="11" width="8.42578125" style="32" bestFit="1" customWidth="1"/>
    <col min="12" max="12" width="10.5703125" style="32" bestFit="1" customWidth="1"/>
    <col min="13" max="13" width="9.5703125" style="32" bestFit="1" customWidth="1"/>
    <col min="14" max="16384" width="9.140625" style="32"/>
  </cols>
  <sheetData>
    <row r="1" spans="1:13" ht="38.25" x14ac:dyDescent="0.25">
      <c r="A1" s="30" t="s">
        <v>475</v>
      </c>
      <c r="B1" s="30" t="s">
        <v>476</v>
      </c>
      <c r="C1" s="30" t="s">
        <v>477</v>
      </c>
      <c r="D1" s="30" t="s">
        <v>478</v>
      </c>
      <c r="E1" s="31" t="s">
        <v>479</v>
      </c>
      <c r="F1" s="31" t="s">
        <v>480</v>
      </c>
      <c r="G1" s="31" t="s">
        <v>481</v>
      </c>
      <c r="H1" s="31" t="s">
        <v>482</v>
      </c>
      <c r="I1" s="31" t="s">
        <v>483</v>
      </c>
      <c r="J1" s="31" t="s">
        <v>484</v>
      </c>
      <c r="K1" s="31" t="s">
        <v>485</v>
      </c>
      <c r="L1" s="31" t="s">
        <v>486</v>
      </c>
      <c r="M1" s="31" t="s">
        <v>487</v>
      </c>
    </row>
    <row r="2" spans="1:13" ht="15" x14ac:dyDescent="0.25">
      <c r="A2" s="33" t="s">
        <v>488</v>
      </c>
      <c r="B2" s="33">
        <v>1</v>
      </c>
      <c r="C2" s="4" t="s">
        <v>489</v>
      </c>
      <c r="D2" s="4">
        <v>50600314</v>
      </c>
      <c r="E2" s="34">
        <v>1</v>
      </c>
      <c r="F2" s="33" t="s">
        <v>312</v>
      </c>
      <c r="G2" s="33" t="s">
        <v>490</v>
      </c>
      <c r="H2" s="35">
        <v>3.06</v>
      </c>
      <c r="I2" s="36">
        <v>2.99</v>
      </c>
      <c r="J2" s="37">
        <v>2.9541200000000001</v>
      </c>
      <c r="K2" s="37">
        <v>3.5</v>
      </c>
      <c r="L2" s="37">
        <v>3.6262175009556801</v>
      </c>
      <c r="M2" s="37">
        <f>VLOOKUP(B2,[1]AgrupadorEvolucionDeTarif!$K$17:$V$159,12,FALSE)</f>
        <v>4.0870779487416602</v>
      </c>
    </row>
    <row r="3" spans="1:13" ht="15" x14ac:dyDescent="0.25">
      <c r="A3" s="33" t="s">
        <v>488</v>
      </c>
      <c r="B3" s="33">
        <v>2</v>
      </c>
      <c r="C3" s="4" t="s">
        <v>314</v>
      </c>
      <c r="D3" s="4">
        <v>50600316</v>
      </c>
      <c r="E3" s="34">
        <v>1</v>
      </c>
      <c r="F3" s="33" t="s">
        <v>312</v>
      </c>
      <c r="G3" s="33" t="s">
        <v>490</v>
      </c>
      <c r="H3" s="35">
        <v>2.58</v>
      </c>
      <c r="I3" s="36">
        <v>2.52</v>
      </c>
      <c r="J3" s="37">
        <v>2.48976</v>
      </c>
      <c r="K3" s="37">
        <v>2.95</v>
      </c>
      <c r="L3" s="37">
        <v>3.0607734160608899</v>
      </c>
      <c r="M3" s="37">
        <f>VLOOKUP(B3,[1]AgrupadorEvolucionDeTarif!$K$17:$V$159,12,FALSE)</f>
        <v>3.4497708787683901</v>
      </c>
    </row>
    <row r="4" spans="1:13" ht="15" x14ac:dyDescent="0.25">
      <c r="A4" s="33" t="s">
        <v>488</v>
      </c>
      <c r="B4" s="33">
        <v>3</v>
      </c>
      <c r="C4" s="4" t="s">
        <v>491</v>
      </c>
      <c r="D4" s="4">
        <v>50600317</v>
      </c>
      <c r="E4" s="34">
        <v>1</v>
      </c>
      <c r="F4" s="33" t="s">
        <v>312</v>
      </c>
      <c r="G4" s="33" t="s">
        <v>490</v>
      </c>
      <c r="H4" s="35">
        <v>3.25</v>
      </c>
      <c r="I4" s="36">
        <v>3.18</v>
      </c>
      <c r="J4" s="37">
        <v>3.1418400000000002</v>
      </c>
      <c r="K4" s="37">
        <v>3.73</v>
      </c>
      <c r="L4" s="37">
        <v>3.8597704925426499</v>
      </c>
      <c r="M4" s="37">
        <f>VLOOKUP(B4,[1]AgrupadorEvolucionDeTarif!$K$17:$V$159,12,FALSE)</f>
        <v>4.3503134776436703</v>
      </c>
    </row>
    <row r="5" spans="1:13" ht="15" x14ac:dyDescent="0.25">
      <c r="A5" s="33" t="s">
        <v>488</v>
      </c>
      <c r="B5" s="33">
        <v>4</v>
      </c>
      <c r="C5" s="4" t="s">
        <v>492</v>
      </c>
      <c r="D5" s="4">
        <v>50600319</v>
      </c>
      <c r="E5" s="34">
        <v>1</v>
      </c>
      <c r="F5" s="33" t="s">
        <v>312</v>
      </c>
      <c r="G5" s="33" t="s">
        <v>490</v>
      </c>
      <c r="H5" s="35">
        <v>3.53</v>
      </c>
      <c r="I5" s="36">
        <v>3.45</v>
      </c>
      <c r="J5" s="37">
        <v>3.4086000000000003</v>
      </c>
      <c r="K5" s="37">
        <v>4.05</v>
      </c>
      <c r="L5" s="37">
        <v>4.1916615858504596</v>
      </c>
      <c r="M5" s="37">
        <f>VLOOKUP(B5,[1]AgrupadorEvolucionDeTarif!$K$17:$V$159,12,FALSE)</f>
        <v>4.7243850187149397</v>
      </c>
    </row>
    <row r="6" spans="1:13" ht="15" x14ac:dyDescent="0.25">
      <c r="A6" s="33" t="s">
        <v>488</v>
      </c>
      <c r="B6" s="33">
        <v>5</v>
      </c>
      <c r="C6" s="4" t="s">
        <v>318</v>
      </c>
      <c r="D6" s="4">
        <v>50600418</v>
      </c>
      <c r="E6" s="34">
        <v>1</v>
      </c>
      <c r="F6" s="33" t="s">
        <v>312</v>
      </c>
      <c r="G6" s="33" t="s">
        <v>490</v>
      </c>
      <c r="H6" s="35">
        <v>2.76</v>
      </c>
      <c r="I6" s="36">
        <v>2.7</v>
      </c>
      <c r="J6" s="37">
        <v>2.6676000000000002</v>
      </c>
      <c r="K6" s="37">
        <v>3.17</v>
      </c>
      <c r="L6" s="37">
        <v>3.2820341449327701</v>
      </c>
      <c r="M6" s="37">
        <f>VLOOKUP(B6,[1]AgrupadorEvolucionDeTarif!$K$17:$V$159,12,FALSE)</f>
        <v>3.69915190614923</v>
      </c>
    </row>
    <row r="7" spans="1:13" ht="15" x14ac:dyDescent="0.25">
      <c r="A7" s="33" t="s">
        <v>488</v>
      </c>
      <c r="B7" s="33">
        <v>6</v>
      </c>
      <c r="C7" s="4" t="s">
        <v>493</v>
      </c>
      <c r="D7" s="4">
        <v>50600428</v>
      </c>
      <c r="E7" s="34">
        <v>1</v>
      </c>
      <c r="F7" s="33" t="s">
        <v>312</v>
      </c>
      <c r="G7" s="33" t="s">
        <v>490</v>
      </c>
      <c r="H7" s="35">
        <v>2.77</v>
      </c>
      <c r="I7" s="36">
        <v>2.71</v>
      </c>
      <c r="J7" s="37">
        <v>2.6774800000000001</v>
      </c>
      <c r="K7" s="37">
        <v>3.18</v>
      </c>
      <c r="L7" s="37">
        <v>3.29432640764787</v>
      </c>
      <c r="M7" s="37">
        <f>VLOOKUP(B7,[1]AgrupadorEvolucionDeTarif!$K$17:$V$159,12,FALSE)</f>
        <v>3.7130064076703899</v>
      </c>
    </row>
    <row r="8" spans="1:13" ht="15" x14ac:dyDescent="0.25">
      <c r="A8" s="33" t="s">
        <v>488</v>
      </c>
      <c r="B8" s="33">
        <v>7</v>
      </c>
      <c r="C8" s="4" t="s">
        <v>494</v>
      </c>
      <c r="D8" s="4">
        <v>50600430</v>
      </c>
      <c r="E8" s="34">
        <v>1</v>
      </c>
      <c r="F8" s="33" t="s">
        <v>312</v>
      </c>
      <c r="G8" s="33" t="s">
        <v>490</v>
      </c>
      <c r="H8" s="35">
        <v>2.6</v>
      </c>
      <c r="I8" s="36">
        <v>2.54</v>
      </c>
      <c r="J8" s="37">
        <v>2.5095200000000002</v>
      </c>
      <c r="K8" s="37">
        <v>2.98</v>
      </c>
      <c r="L8" s="37">
        <v>3.0853579414910999</v>
      </c>
      <c r="M8" s="37">
        <f>VLOOKUP(B8,[1]AgrupadorEvolucionDeTarif!$K$17:$V$159,12,FALSE)</f>
        <v>3.4774798818106998</v>
      </c>
    </row>
    <row r="9" spans="1:13" ht="15" x14ac:dyDescent="0.25">
      <c r="A9" s="33" t="s">
        <v>488</v>
      </c>
      <c r="B9" s="33">
        <v>8</v>
      </c>
      <c r="C9" s="4" t="s">
        <v>495</v>
      </c>
      <c r="D9" s="4">
        <v>50600435</v>
      </c>
      <c r="E9" s="34">
        <v>1</v>
      </c>
      <c r="F9" s="33" t="s">
        <v>312</v>
      </c>
      <c r="G9" s="33" t="s">
        <v>490</v>
      </c>
      <c r="H9" s="35">
        <v>3.51</v>
      </c>
      <c r="I9" s="36">
        <v>3.43</v>
      </c>
      <c r="J9" s="37">
        <v>3.3888400000000001</v>
      </c>
      <c r="K9" s="37">
        <v>4.0199999999999996</v>
      </c>
      <c r="L9" s="37">
        <v>4.1670770604202501</v>
      </c>
      <c r="M9" s="37">
        <f>VLOOKUP(B9,[1]AgrupadorEvolucionDeTarif!$K$17:$V$159,12,FALSE)</f>
        <v>4.6966760156726197</v>
      </c>
    </row>
    <row r="10" spans="1:13" ht="15" x14ac:dyDescent="0.25">
      <c r="A10" s="33" t="s">
        <v>488</v>
      </c>
      <c r="B10" s="33">
        <v>9</v>
      </c>
      <c r="C10" s="4" t="s">
        <v>496</v>
      </c>
      <c r="D10" s="4">
        <v>50600710</v>
      </c>
      <c r="E10" s="34">
        <v>1</v>
      </c>
      <c r="F10" s="33" t="s">
        <v>312</v>
      </c>
      <c r="G10" s="33" t="s">
        <v>490</v>
      </c>
      <c r="H10" s="35">
        <v>1.05</v>
      </c>
      <c r="I10" s="36">
        <v>1.03</v>
      </c>
      <c r="J10" s="37">
        <v>1.0176400000000001</v>
      </c>
      <c r="K10" s="37">
        <v>1.21</v>
      </c>
      <c r="L10" s="37">
        <v>1.25381079694061</v>
      </c>
      <c r="M10" s="37">
        <f>VLOOKUP(B10,[1]AgrupadorEvolucionDeTarif!$K$17:$V$159,12,FALSE)</f>
        <v>1.41315915515813</v>
      </c>
    </row>
    <row r="11" spans="1:13" ht="15" x14ac:dyDescent="0.25">
      <c r="A11" s="33" t="s">
        <v>488</v>
      </c>
      <c r="B11" s="33">
        <v>10</v>
      </c>
      <c r="C11" s="4" t="s">
        <v>497</v>
      </c>
      <c r="D11" s="4">
        <v>50600764</v>
      </c>
      <c r="E11" s="34">
        <v>1</v>
      </c>
      <c r="F11" s="33" t="s">
        <v>312</v>
      </c>
      <c r="G11" s="33" t="s">
        <v>490</v>
      </c>
      <c r="H11" s="35">
        <v>3.57</v>
      </c>
      <c r="I11" s="36">
        <v>3.49</v>
      </c>
      <c r="J11" s="37">
        <v>3.4481200000000003</v>
      </c>
      <c r="K11" s="37">
        <v>4.09</v>
      </c>
      <c r="L11" s="37">
        <v>4.2408306367108803</v>
      </c>
      <c r="M11" s="37">
        <f>VLOOKUP(B11,[1]AgrupadorEvolucionDeTarif!$K$17:$V$159,12,FALSE)</f>
        <v>4.7798030247995698</v>
      </c>
    </row>
    <row r="12" spans="1:13" ht="15" x14ac:dyDescent="0.25">
      <c r="A12" s="33" t="s">
        <v>488</v>
      </c>
      <c r="B12" s="33">
        <v>11</v>
      </c>
      <c r="C12" s="4" t="s">
        <v>324</v>
      </c>
      <c r="D12" s="4">
        <v>50600810</v>
      </c>
      <c r="E12" s="34">
        <v>1</v>
      </c>
      <c r="F12" s="33" t="s">
        <v>312</v>
      </c>
      <c r="G12" s="33" t="s">
        <v>490</v>
      </c>
      <c r="H12" s="35">
        <v>3.51</v>
      </c>
      <c r="I12" s="36">
        <v>3.43</v>
      </c>
      <c r="J12" s="37">
        <v>3.3888400000000001</v>
      </c>
      <c r="K12" s="37">
        <v>4.0199999999999996</v>
      </c>
      <c r="L12" s="37">
        <v>4.1670770604202501</v>
      </c>
      <c r="M12" s="37">
        <f>VLOOKUP(B12,[1]AgrupadorEvolucionDeTarif!$K$17:$V$159,12,FALSE)</f>
        <v>4.6966760156726197</v>
      </c>
    </row>
    <row r="13" spans="1:13" ht="15" x14ac:dyDescent="0.25">
      <c r="A13" s="33" t="s">
        <v>488</v>
      </c>
      <c r="B13" s="33">
        <v>12</v>
      </c>
      <c r="C13" s="4" t="s">
        <v>326</v>
      </c>
      <c r="D13" s="4">
        <v>50600814</v>
      </c>
      <c r="E13" s="34">
        <v>1</v>
      </c>
      <c r="F13" s="33" t="s">
        <v>312</v>
      </c>
      <c r="G13" s="33" t="s">
        <v>490</v>
      </c>
      <c r="H13" s="35">
        <v>3.4</v>
      </c>
      <c r="I13" s="36">
        <v>3.32</v>
      </c>
      <c r="J13" s="37">
        <v>3.28016</v>
      </c>
      <c r="K13" s="37">
        <v>3.89</v>
      </c>
      <c r="L13" s="37">
        <v>4.0318621705541098</v>
      </c>
      <c r="M13" s="37">
        <f>VLOOKUP(B13,[1]AgrupadorEvolucionDeTarif!$K$17:$V$159,12,FALSE)</f>
        <v>4.5442764989398796</v>
      </c>
    </row>
    <row r="14" spans="1:13" ht="15" x14ac:dyDescent="0.25">
      <c r="A14" s="33" t="s">
        <v>488</v>
      </c>
      <c r="B14" s="33">
        <v>13</v>
      </c>
      <c r="C14" s="4" t="s">
        <v>498</v>
      </c>
      <c r="D14" s="4">
        <v>50600871</v>
      </c>
      <c r="E14" s="34">
        <v>1</v>
      </c>
      <c r="F14" s="33" t="s">
        <v>312</v>
      </c>
      <c r="G14" s="33" t="s">
        <v>490</v>
      </c>
      <c r="H14" s="35">
        <v>3.75</v>
      </c>
      <c r="I14" s="36">
        <v>3.66</v>
      </c>
      <c r="J14" s="37">
        <v>3.6160800000000002</v>
      </c>
      <c r="K14" s="37">
        <v>4.29</v>
      </c>
      <c r="L14" s="37">
        <v>4.4497991028676402</v>
      </c>
      <c r="M14" s="37">
        <f>VLOOKUP(B14,[1]AgrupadorEvolucionDeTarif!$K$17:$V$159,12,FALSE)</f>
        <v>5.0153295506592599</v>
      </c>
    </row>
    <row r="15" spans="1:13" ht="15" x14ac:dyDescent="0.25">
      <c r="A15" s="33" t="s">
        <v>488</v>
      </c>
      <c r="B15" s="33">
        <v>14</v>
      </c>
      <c r="C15" s="4" t="s">
        <v>499</v>
      </c>
      <c r="D15" s="4">
        <v>50600873</v>
      </c>
      <c r="E15" s="34">
        <v>1</v>
      </c>
      <c r="F15" s="33" t="s">
        <v>312</v>
      </c>
      <c r="G15" s="33" t="s">
        <v>490</v>
      </c>
      <c r="H15" s="35">
        <v>3.47</v>
      </c>
      <c r="I15" s="36">
        <v>3.39</v>
      </c>
      <c r="J15" s="37">
        <v>3.3493200000000001</v>
      </c>
      <c r="K15" s="37">
        <v>3.97</v>
      </c>
      <c r="L15" s="37">
        <v>4.1179080095598399</v>
      </c>
      <c r="M15" s="37">
        <f>VLOOKUP(B15,[1]AgrupadorEvolucionDeTarif!$K$17:$V$159,12,FALSE)</f>
        <v>4.6412580095879896</v>
      </c>
    </row>
    <row r="16" spans="1:13" ht="15" x14ac:dyDescent="0.25">
      <c r="A16" s="33" t="s">
        <v>488</v>
      </c>
      <c r="B16" s="33">
        <v>15</v>
      </c>
      <c r="C16" s="4" t="s">
        <v>500</v>
      </c>
      <c r="D16" s="4">
        <v>50600926</v>
      </c>
      <c r="E16" s="34">
        <v>1</v>
      </c>
      <c r="F16" s="33" t="s">
        <v>312</v>
      </c>
      <c r="G16" s="33" t="s">
        <v>490</v>
      </c>
      <c r="H16" s="35">
        <v>3.37</v>
      </c>
      <c r="I16" s="36">
        <v>3.29</v>
      </c>
      <c r="J16" s="37">
        <v>3.2505199999999999</v>
      </c>
      <c r="K16" s="37">
        <v>3.86</v>
      </c>
      <c r="L16" s="37">
        <v>3.9949853824088</v>
      </c>
      <c r="M16" s="37">
        <f>VLOOKUP(B16,[1]AgrupadorEvolucionDeTarif!$K$17:$V$159,12,FALSE)</f>
        <v>4.5027129943764104</v>
      </c>
    </row>
    <row r="17" spans="1:13" ht="15" x14ac:dyDescent="0.25">
      <c r="A17" s="33" t="s">
        <v>488</v>
      </c>
      <c r="B17" s="33">
        <v>16</v>
      </c>
      <c r="C17" s="4" t="s">
        <v>331</v>
      </c>
      <c r="D17" s="4">
        <v>50600943</v>
      </c>
      <c r="E17" s="34">
        <v>1</v>
      </c>
      <c r="F17" s="33" t="s">
        <v>312</v>
      </c>
      <c r="G17" s="33" t="s">
        <v>490</v>
      </c>
      <c r="H17" s="35">
        <v>1.83</v>
      </c>
      <c r="I17" s="36">
        <v>1.79</v>
      </c>
      <c r="J17" s="37">
        <v>1.7685200000000001</v>
      </c>
      <c r="K17" s="37">
        <v>2.1</v>
      </c>
      <c r="L17" s="37">
        <v>2.17573050057341</v>
      </c>
      <c r="M17" s="37">
        <f>VLOOKUP(B17,[1]AgrupadorEvolucionDeTarif!$K$17:$V$159,12,FALSE)</f>
        <v>2.4522467692449998</v>
      </c>
    </row>
    <row r="18" spans="1:13" ht="15" x14ac:dyDescent="0.25">
      <c r="A18" s="33" t="s">
        <v>488</v>
      </c>
      <c r="B18" s="33">
        <v>17</v>
      </c>
      <c r="C18" s="4" t="s">
        <v>332</v>
      </c>
      <c r="D18" s="4">
        <v>50601018</v>
      </c>
      <c r="E18" s="34">
        <v>1</v>
      </c>
      <c r="F18" s="33" t="s">
        <v>312</v>
      </c>
      <c r="G18" s="33" t="s">
        <v>490</v>
      </c>
      <c r="H18" s="35">
        <v>3.44</v>
      </c>
      <c r="I18" s="36">
        <v>3.36</v>
      </c>
      <c r="J18" s="37">
        <v>3.31968</v>
      </c>
      <c r="K18" s="37">
        <v>3.94</v>
      </c>
      <c r="L18" s="37">
        <v>4.0810312214145297</v>
      </c>
      <c r="M18" s="37">
        <f>VLOOKUP(B18,[1]AgrupadorEvolucionDeTarif!$K$17:$V$159,12,FALSE)</f>
        <v>4.5996945050245097</v>
      </c>
    </row>
    <row r="19" spans="1:13" ht="15" x14ac:dyDescent="0.25">
      <c r="A19" s="33" t="s">
        <v>488</v>
      </c>
      <c r="B19" s="33">
        <v>18</v>
      </c>
      <c r="C19" s="4" t="s">
        <v>333</v>
      </c>
      <c r="D19" s="4">
        <v>50695199</v>
      </c>
      <c r="E19" s="34">
        <v>1</v>
      </c>
      <c r="F19" s="33" t="s">
        <v>312</v>
      </c>
      <c r="G19" s="33" t="s">
        <v>490</v>
      </c>
      <c r="H19" s="35">
        <v>3.3</v>
      </c>
      <c r="I19" s="36">
        <v>3.23</v>
      </c>
      <c r="J19" s="37">
        <v>3.1912400000000001</v>
      </c>
      <c r="K19" s="37">
        <v>3.78</v>
      </c>
      <c r="L19" s="37">
        <v>3.9212318061181701</v>
      </c>
      <c r="M19" s="37">
        <f>VLOOKUP(B19,[1]AgrupadorEvolucionDeTarif!$K$17:$V$159,12,FALSE)</f>
        <v>4.4195859852494603</v>
      </c>
    </row>
    <row r="20" spans="1:13" ht="15" x14ac:dyDescent="0.25">
      <c r="A20" s="33" t="s">
        <v>488</v>
      </c>
      <c r="B20" s="33">
        <v>19</v>
      </c>
      <c r="C20" s="4" t="s">
        <v>334</v>
      </c>
      <c r="D20" s="4">
        <v>50695239</v>
      </c>
      <c r="E20" s="34">
        <v>1</v>
      </c>
      <c r="F20" s="33" t="s">
        <v>312</v>
      </c>
      <c r="G20" s="33" t="s">
        <v>490</v>
      </c>
      <c r="H20" s="35">
        <v>3.81</v>
      </c>
      <c r="I20" s="36">
        <v>3.72</v>
      </c>
      <c r="J20" s="37">
        <v>3.67536</v>
      </c>
      <c r="K20" s="37">
        <v>4.37</v>
      </c>
      <c r="L20" s="37">
        <v>4.5235526791582696</v>
      </c>
      <c r="M20" s="37">
        <f>VLOOKUP(B20,[1]AgrupadorEvolucionDeTarif!$K$17:$V$159,12,FALSE)</f>
        <v>5.0984565597862099</v>
      </c>
    </row>
    <row r="21" spans="1:13" ht="15" x14ac:dyDescent="0.25">
      <c r="A21" s="33" t="s">
        <v>488</v>
      </c>
      <c r="B21" s="33">
        <v>20</v>
      </c>
      <c r="C21" s="4" t="s">
        <v>336</v>
      </c>
      <c r="D21" s="4">
        <v>50695243</v>
      </c>
      <c r="E21" s="34">
        <v>1</v>
      </c>
      <c r="F21" s="33" t="s">
        <v>312</v>
      </c>
      <c r="G21" s="33" t="s">
        <v>490</v>
      </c>
      <c r="H21" s="35">
        <v>3.12</v>
      </c>
      <c r="I21" s="36">
        <v>3.05</v>
      </c>
      <c r="J21" s="37">
        <v>3.0133999999999999</v>
      </c>
      <c r="K21" s="37">
        <v>3.57</v>
      </c>
      <c r="L21" s="37">
        <v>3.6999710772463001</v>
      </c>
      <c r="M21" s="37">
        <f>VLOOKUP(B21,[1]AgrupadorEvolucionDeTarif!$K$17:$V$159,12,FALSE)</f>
        <v>4.1702049578686102</v>
      </c>
    </row>
    <row r="22" spans="1:13" ht="15" x14ac:dyDescent="0.25">
      <c r="A22" s="33" t="s">
        <v>488</v>
      </c>
      <c r="B22" s="33">
        <v>21</v>
      </c>
      <c r="C22" s="4" t="s">
        <v>338</v>
      </c>
      <c r="D22" s="4">
        <v>50695244</v>
      </c>
      <c r="E22" s="34">
        <v>1</v>
      </c>
      <c r="F22" s="33" t="s">
        <v>312</v>
      </c>
      <c r="G22" s="33" t="s">
        <v>490</v>
      </c>
      <c r="H22" s="35">
        <v>3.79</v>
      </c>
      <c r="I22" s="36">
        <v>3.7</v>
      </c>
      <c r="J22" s="37">
        <v>3.6556000000000002</v>
      </c>
      <c r="K22" s="37">
        <v>4.34</v>
      </c>
      <c r="L22" s="37">
        <v>4.4989681537280601</v>
      </c>
      <c r="M22" s="37">
        <f>VLOOKUP(B22,[1]AgrupadorEvolucionDeTarif!$K$17:$V$159,12,FALSE)</f>
        <v>5.07074755674389</v>
      </c>
    </row>
    <row r="23" spans="1:13" ht="15" x14ac:dyDescent="0.25">
      <c r="A23" s="33" t="s">
        <v>488</v>
      </c>
      <c r="B23" s="33">
        <v>22</v>
      </c>
      <c r="C23" s="4" t="s">
        <v>501</v>
      </c>
      <c r="D23" s="4">
        <v>50695315</v>
      </c>
      <c r="E23" s="34">
        <v>1</v>
      </c>
      <c r="F23" s="33" t="s">
        <v>312</v>
      </c>
      <c r="G23" s="33" t="s">
        <v>490</v>
      </c>
      <c r="H23" s="35">
        <v>3.37</v>
      </c>
      <c r="I23" s="36">
        <v>3.29</v>
      </c>
      <c r="J23" s="37">
        <v>3.2505199999999999</v>
      </c>
      <c r="K23" s="37">
        <v>3.86</v>
      </c>
      <c r="L23" s="37">
        <v>3.9949853824088</v>
      </c>
      <c r="M23" s="37">
        <f>VLOOKUP(B23,[1]AgrupadorEvolucionDeTarif!$K$17:$V$159,12,FALSE)</f>
        <v>4.5027129943764104</v>
      </c>
    </row>
    <row r="24" spans="1:13" ht="15" x14ac:dyDescent="0.25">
      <c r="A24" s="33" t="s">
        <v>488</v>
      </c>
      <c r="B24" s="33">
        <v>23</v>
      </c>
      <c r="C24" s="4" t="s">
        <v>341</v>
      </c>
      <c r="D24" s="4">
        <v>50695619</v>
      </c>
      <c r="E24" s="34">
        <v>1</v>
      </c>
      <c r="F24" s="33" t="s">
        <v>312</v>
      </c>
      <c r="G24" s="33" t="s">
        <v>490</v>
      </c>
      <c r="H24" s="35">
        <v>2.5299999999999998</v>
      </c>
      <c r="I24" s="36">
        <v>2.4700000000000002</v>
      </c>
      <c r="J24" s="37">
        <v>2.4403600000000001</v>
      </c>
      <c r="K24" s="37">
        <v>2.89</v>
      </c>
      <c r="L24" s="37">
        <v>2.9993121024853702</v>
      </c>
      <c r="M24" s="37">
        <f>VLOOKUP(B24,[1]AgrupadorEvolucionDeTarif!$K$17:$V$159,12,FALSE)</f>
        <v>3.3804983711625902</v>
      </c>
    </row>
    <row r="25" spans="1:13" ht="15" x14ac:dyDescent="0.25">
      <c r="A25" s="33" t="s">
        <v>488</v>
      </c>
      <c r="B25" s="33">
        <v>24</v>
      </c>
      <c r="C25" s="4" t="s">
        <v>342</v>
      </c>
      <c r="D25" s="4">
        <v>1000002542</v>
      </c>
      <c r="E25" s="34">
        <v>1</v>
      </c>
      <c r="F25" s="33" t="s">
        <v>312</v>
      </c>
      <c r="G25" s="33" t="s">
        <v>490</v>
      </c>
      <c r="H25" s="35">
        <v>4.3600000000000003</v>
      </c>
      <c r="I25" s="36">
        <v>4.26</v>
      </c>
      <c r="J25" s="37">
        <v>4.2088799999999997</v>
      </c>
      <c r="K25" s="37">
        <v>4.99</v>
      </c>
      <c r="L25" s="37">
        <v>5.1750426030587802</v>
      </c>
      <c r="M25" s="37">
        <f>VLOOKUP(B25,[1]AgrupadorEvolucionDeTarif!$K$17:$V$159,12,FALSE)</f>
        <v>5.8327451404075896</v>
      </c>
    </row>
    <row r="26" spans="1:13" ht="15" x14ac:dyDescent="0.25">
      <c r="A26" s="33" t="s">
        <v>488</v>
      </c>
      <c r="B26" s="33">
        <v>25</v>
      </c>
      <c r="C26" s="4" t="s">
        <v>344</v>
      </c>
      <c r="D26" s="4">
        <v>1000015872</v>
      </c>
      <c r="E26" s="34">
        <v>1</v>
      </c>
      <c r="F26" s="33" t="s">
        <v>312</v>
      </c>
      <c r="G26" s="33" t="s">
        <v>490</v>
      </c>
      <c r="H26" s="35">
        <v>4.12</v>
      </c>
      <c r="I26" s="36">
        <v>4.03</v>
      </c>
      <c r="J26" s="37">
        <v>3.9816400000000001</v>
      </c>
      <c r="K26" s="37">
        <v>4.72</v>
      </c>
      <c r="L26" s="37">
        <v>4.89232056061139</v>
      </c>
      <c r="M26" s="37">
        <f>VLOOKUP(B26,[1]AgrupadorEvolucionDeTarif!$K$17:$V$159,12,FALSE)</f>
        <v>5.5140916054209503</v>
      </c>
    </row>
    <row r="27" spans="1:13" ht="15" x14ac:dyDescent="0.25">
      <c r="A27" s="33" t="s">
        <v>488</v>
      </c>
      <c r="B27" s="33">
        <v>26</v>
      </c>
      <c r="C27" s="4" t="s">
        <v>346</v>
      </c>
      <c r="D27" s="4">
        <v>1000018345</v>
      </c>
      <c r="E27" s="34">
        <v>1</v>
      </c>
      <c r="F27" s="33" t="s">
        <v>312</v>
      </c>
      <c r="G27" s="33" t="s">
        <v>490</v>
      </c>
      <c r="H27" s="35">
        <v>3.28</v>
      </c>
      <c r="I27" s="36">
        <v>3.21</v>
      </c>
      <c r="J27" s="37">
        <v>3.1714799999999999</v>
      </c>
      <c r="K27" s="37">
        <v>3.76</v>
      </c>
      <c r="L27" s="37">
        <v>3.8966472806879602</v>
      </c>
      <c r="M27" s="37">
        <f>VLOOKUP(B27,[1]AgrupadorEvolucionDeTarif!$K$17:$V$159,12,FALSE)</f>
        <v>4.3918769822071404</v>
      </c>
    </row>
    <row r="28" spans="1:13" ht="15" x14ac:dyDescent="0.25">
      <c r="A28" s="33" t="s">
        <v>488</v>
      </c>
      <c r="B28" s="33">
        <v>27</v>
      </c>
      <c r="C28" s="4" t="s">
        <v>347</v>
      </c>
      <c r="D28" s="4">
        <v>1000020984</v>
      </c>
      <c r="E28" s="34">
        <v>1</v>
      </c>
      <c r="F28" s="33" t="s">
        <v>312</v>
      </c>
      <c r="G28" s="33" t="s">
        <v>490</v>
      </c>
      <c r="H28" s="35">
        <v>4.9400000000000004</v>
      </c>
      <c r="I28" s="36">
        <v>4.83</v>
      </c>
      <c r="J28" s="37">
        <v>4.7720399999999996</v>
      </c>
      <c r="K28" s="37">
        <v>5.66</v>
      </c>
      <c r="L28" s="37">
        <v>5.8634093151046001</v>
      </c>
      <c r="M28" s="37">
        <f>VLOOKUP(B28,[1]AgrupadorEvolucionDeTarif!$K$17:$V$159,12,FALSE)</f>
        <v>6.6085972255924501</v>
      </c>
    </row>
    <row r="29" spans="1:13" ht="15" x14ac:dyDescent="0.25">
      <c r="A29" s="33" t="s">
        <v>488</v>
      </c>
      <c r="B29" s="33">
        <v>28</v>
      </c>
      <c r="C29" s="4" t="s">
        <v>502</v>
      </c>
      <c r="D29" s="4">
        <v>1000037230</v>
      </c>
      <c r="E29" s="34">
        <v>1</v>
      </c>
      <c r="F29" s="33" t="s">
        <v>312</v>
      </c>
      <c r="G29" s="33" t="s">
        <v>490</v>
      </c>
      <c r="H29" s="35">
        <v>3.61</v>
      </c>
      <c r="I29" s="36">
        <v>3.53</v>
      </c>
      <c r="J29" s="37">
        <v>3.4876399999999999</v>
      </c>
      <c r="K29" s="37">
        <v>4.1399999999999997</v>
      </c>
      <c r="L29" s="37">
        <v>4.2899996875712896</v>
      </c>
      <c r="M29" s="37">
        <f>VLOOKUP(B29,[1]AgrupadorEvolucionDeTarif!$K$17:$V$159,12,FALSE)</f>
        <v>4.8352210308841999</v>
      </c>
    </row>
    <row r="30" spans="1:13" ht="15" x14ac:dyDescent="0.25">
      <c r="A30" s="33" t="s">
        <v>488</v>
      </c>
      <c r="B30" s="33">
        <v>29</v>
      </c>
      <c r="C30" s="4" t="s">
        <v>503</v>
      </c>
      <c r="D30" s="4">
        <v>1000044717</v>
      </c>
      <c r="E30" s="34">
        <v>1</v>
      </c>
      <c r="F30" s="33" t="s">
        <v>312</v>
      </c>
      <c r="G30" s="33" t="s">
        <v>490</v>
      </c>
      <c r="H30" s="35">
        <v>7.2</v>
      </c>
      <c r="I30" s="36">
        <v>7.04</v>
      </c>
      <c r="J30" s="37">
        <v>6.9555199999999999</v>
      </c>
      <c r="K30" s="37">
        <v>8.26</v>
      </c>
      <c r="L30" s="37">
        <v>8.5554148497123794</v>
      </c>
      <c r="M30" s="37">
        <f>VLOOKUP(B30,[1]AgrupadorEvolucionDeTarif!$K$17:$V$159,12,FALSE)</f>
        <v>9.6427330587260904</v>
      </c>
    </row>
    <row r="31" spans="1:13" ht="15" x14ac:dyDescent="0.25">
      <c r="A31" s="33" t="s">
        <v>488</v>
      </c>
      <c r="B31" s="33">
        <v>30</v>
      </c>
      <c r="C31" s="4" t="s">
        <v>350</v>
      </c>
      <c r="D31" s="4">
        <v>1000180611</v>
      </c>
      <c r="E31" s="34">
        <v>1</v>
      </c>
      <c r="F31" s="33" t="s">
        <v>312</v>
      </c>
      <c r="G31" s="33" t="s">
        <v>490</v>
      </c>
      <c r="H31" s="35">
        <v>2.85</v>
      </c>
      <c r="I31" s="36">
        <v>2.79</v>
      </c>
      <c r="J31" s="37">
        <v>2.7565200000000001</v>
      </c>
      <c r="K31" s="37">
        <v>3.27</v>
      </c>
      <c r="L31" s="37">
        <v>3.3926645093687</v>
      </c>
      <c r="M31" s="37">
        <f>VLOOKUP(B31,[1]AgrupadorEvolucionDeTarif!$K$17:$V$159,12,FALSE)</f>
        <v>3.8238424198396599</v>
      </c>
    </row>
    <row r="32" spans="1:13" ht="15" x14ac:dyDescent="0.25">
      <c r="A32" s="33" t="s">
        <v>488</v>
      </c>
      <c r="B32" s="33">
        <v>31</v>
      </c>
      <c r="C32" s="4" t="s">
        <v>504</v>
      </c>
      <c r="D32" s="4">
        <v>1000191573</v>
      </c>
      <c r="E32" s="34">
        <v>1</v>
      </c>
      <c r="F32" s="33" t="s">
        <v>312</v>
      </c>
      <c r="G32" s="33" t="s">
        <v>490</v>
      </c>
      <c r="H32" s="35">
        <v>5.18</v>
      </c>
      <c r="I32" s="36">
        <v>5.0599999999999996</v>
      </c>
      <c r="J32" s="37">
        <v>4.9992799999999997</v>
      </c>
      <c r="K32" s="37">
        <v>5.93</v>
      </c>
      <c r="L32" s="37">
        <v>6.1461313575519902</v>
      </c>
      <c r="M32" s="37">
        <f>VLOOKUP(B32,[1]AgrupadorEvolucionDeTarif!$K$17:$V$159,12,FALSE)</f>
        <v>6.9272507605790903</v>
      </c>
    </row>
    <row r="33" spans="1:13" ht="15" x14ac:dyDescent="0.25">
      <c r="A33" s="33" t="s">
        <v>488</v>
      </c>
      <c r="B33" s="33">
        <v>32</v>
      </c>
      <c r="C33" s="4" t="s">
        <v>353</v>
      </c>
      <c r="D33" s="4">
        <v>1000204746</v>
      </c>
      <c r="E33" s="34">
        <v>1</v>
      </c>
      <c r="F33" s="33" t="s">
        <v>312</v>
      </c>
      <c r="G33" s="33" t="s">
        <v>490</v>
      </c>
      <c r="H33" s="35">
        <v>3.04</v>
      </c>
      <c r="I33" s="36">
        <v>2.97</v>
      </c>
      <c r="J33" s="37">
        <v>2.9343600000000003</v>
      </c>
      <c r="K33" s="37">
        <v>3.48</v>
      </c>
      <c r="L33" s="37">
        <v>3.6016329755254701</v>
      </c>
      <c r="M33" s="37">
        <f>VLOOKUP(B33,[1]AgrupadorEvolucionDeTarif!$K$17:$V$159,12,FALSE)</f>
        <v>4.0593689456993403</v>
      </c>
    </row>
    <row r="34" spans="1:13" ht="15" x14ac:dyDescent="0.25">
      <c r="A34" s="33" t="s">
        <v>488</v>
      </c>
      <c r="B34" s="33">
        <v>33</v>
      </c>
      <c r="C34" s="4" t="s">
        <v>354</v>
      </c>
      <c r="D34" s="4">
        <v>1000232729</v>
      </c>
      <c r="E34" s="34">
        <v>1</v>
      </c>
      <c r="F34" s="33" t="s">
        <v>312</v>
      </c>
      <c r="G34" s="33" t="s">
        <v>490</v>
      </c>
      <c r="H34" s="35">
        <v>3.55</v>
      </c>
      <c r="I34" s="36">
        <v>3.47</v>
      </c>
      <c r="J34" s="37">
        <v>3.4283600000000001</v>
      </c>
      <c r="K34" s="37">
        <v>4.07</v>
      </c>
      <c r="L34" s="37">
        <v>4.21624611128067</v>
      </c>
      <c r="M34" s="37">
        <f>VLOOKUP(B34,[1]AgrupadorEvolucionDeTarif!$K$17:$V$159,12,FALSE)</f>
        <v>4.7520940217572498</v>
      </c>
    </row>
    <row r="35" spans="1:13" ht="15" x14ac:dyDescent="0.25">
      <c r="A35" s="33" t="s">
        <v>488</v>
      </c>
      <c r="B35" s="33">
        <v>34</v>
      </c>
      <c r="C35" s="4" t="s">
        <v>356</v>
      </c>
      <c r="D35" s="4">
        <v>1000234869</v>
      </c>
      <c r="E35" s="34">
        <v>1</v>
      </c>
      <c r="F35" s="33" t="s">
        <v>312</v>
      </c>
      <c r="G35" s="33" t="s">
        <v>490</v>
      </c>
      <c r="H35" s="35">
        <v>1.75</v>
      </c>
      <c r="I35" s="36">
        <v>1.71</v>
      </c>
      <c r="J35" s="37">
        <v>1.6894799999999999</v>
      </c>
      <c r="K35" s="37">
        <v>2.0099999999999998</v>
      </c>
      <c r="L35" s="37">
        <v>2.0773923988525702</v>
      </c>
      <c r="M35" s="37">
        <f>VLOOKUP(B35,[1]AgrupadorEvolucionDeTarif!$K$17:$V$159,12,FALSE)</f>
        <v>2.3414107570757299</v>
      </c>
    </row>
    <row r="36" spans="1:13" ht="15" x14ac:dyDescent="0.25">
      <c r="A36" s="33" t="s">
        <v>488</v>
      </c>
      <c r="B36" s="33">
        <v>35</v>
      </c>
      <c r="C36" s="4" t="s">
        <v>357</v>
      </c>
      <c r="D36" s="4">
        <v>1000235302</v>
      </c>
      <c r="E36" s="34">
        <v>1</v>
      </c>
      <c r="F36" s="33" t="s">
        <v>312</v>
      </c>
      <c r="G36" s="33" t="s">
        <v>490</v>
      </c>
      <c r="H36" s="35">
        <v>3.27</v>
      </c>
      <c r="I36" s="36">
        <v>3.2</v>
      </c>
      <c r="J36" s="37">
        <v>3.1616</v>
      </c>
      <c r="K36" s="37">
        <v>3.75</v>
      </c>
      <c r="L36" s="37">
        <v>3.8843550179728599</v>
      </c>
      <c r="M36" s="37">
        <f>VLOOKUP(B36,[1]AgrupadorEvolucionDeTarif!$K$17:$V$159,12,FALSE)</f>
        <v>4.3780224806859804</v>
      </c>
    </row>
    <row r="37" spans="1:13" ht="15" x14ac:dyDescent="0.25">
      <c r="A37" s="33" t="s">
        <v>488</v>
      </c>
      <c r="B37" s="33">
        <v>36</v>
      </c>
      <c r="C37" s="4" t="s">
        <v>359</v>
      </c>
      <c r="D37" s="4">
        <v>1000236748</v>
      </c>
      <c r="E37" s="34">
        <v>1</v>
      </c>
      <c r="F37" s="33" t="s">
        <v>312</v>
      </c>
      <c r="G37" s="33" t="s">
        <v>490</v>
      </c>
      <c r="H37" s="35">
        <v>3.14</v>
      </c>
      <c r="I37" s="36">
        <v>3.07</v>
      </c>
      <c r="J37" s="37">
        <v>3.0331599999999996</v>
      </c>
      <c r="K37" s="37">
        <v>3.59</v>
      </c>
      <c r="L37" s="37">
        <v>3.7245556026765101</v>
      </c>
      <c r="M37" s="37">
        <f>VLOOKUP(B37,[1]AgrupadorEvolucionDeTarif!$K$17:$V$159,12,FALSE)</f>
        <v>4.1979139609109302</v>
      </c>
    </row>
    <row r="38" spans="1:13" ht="15" x14ac:dyDescent="0.25">
      <c r="A38" s="33" t="s">
        <v>488</v>
      </c>
      <c r="B38" s="33">
        <v>37</v>
      </c>
      <c r="C38" s="4" t="s">
        <v>361</v>
      </c>
      <c r="D38" s="4">
        <v>1000241736</v>
      </c>
      <c r="E38" s="34">
        <v>1</v>
      </c>
      <c r="F38" s="33" t="s">
        <v>312</v>
      </c>
      <c r="G38" s="33" t="s">
        <v>490</v>
      </c>
      <c r="H38" s="35">
        <v>3.28</v>
      </c>
      <c r="I38" s="36">
        <v>3.21</v>
      </c>
      <c r="J38" s="37">
        <v>3.1714799999999999</v>
      </c>
      <c r="K38" s="37">
        <v>3.76</v>
      </c>
      <c r="L38" s="37">
        <v>3.8966472806879602</v>
      </c>
      <c r="M38" s="37">
        <f>VLOOKUP(B38,[1]AgrupadorEvolucionDeTarif!$K$17:$V$159,12,FALSE)</f>
        <v>4.3918769822071404</v>
      </c>
    </row>
    <row r="39" spans="1:13" ht="15" x14ac:dyDescent="0.25">
      <c r="A39" s="33" t="s">
        <v>488</v>
      </c>
      <c r="B39" s="33">
        <v>38</v>
      </c>
      <c r="C39" s="4" t="s">
        <v>363</v>
      </c>
      <c r="D39" s="4">
        <v>1000247040</v>
      </c>
      <c r="E39" s="34">
        <v>1</v>
      </c>
      <c r="F39" s="33" t="s">
        <v>312</v>
      </c>
      <c r="G39" s="33" t="s">
        <v>490</v>
      </c>
      <c r="H39" s="35">
        <v>3.28</v>
      </c>
      <c r="I39" s="36">
        <v>3.21</v>
      </c>
      <c r="J39" s="37">
        <v>3.1714799999999999</v>
      </c>
      <c r="K39" s="37">
        <v>3.76</v>
      </c>
      <c r="L39" s="37">
        <v>3.8966472806879602</v>
      </c>
      <c r="M39" s="37">
        <f>VLOOKUP(B39,[1]AgrupadorEvolucionDeTarif!$K$17:$V$159,12,FALSE)</f>
        <v>4.3918769822071404</v>
      </c>
    </row>
    <row r="40" spans="1:13" ht="15" x14ac:dyDescent="0.25">
      <c r="A40" s="33" t="s">
        <v>488</v>
      </c>
      <c r="B40" s="33">
        <v>39</v>
      </c>
      <c r="C40" s="4" t="s">
        <v>365</v>
      </c>
      <c r="D40" s="4">
        <v>1000304870</v>
      </c>
      <c r="E40" s="34">
        <v>1</v>
      </c>
      <c r="F40" s="33" t="s">
        <v>312</v>
      </c>
      <c r="G40" s="33" t="s">
        <v>490</v>
      </c>
      <c r="H40" s="35">
        <v>4.03</v>
      </c>
      <c r="I40" s="36">
        <v>3.94</v>
      </c>
      <c r="J40" s="37">
        <v>3.8927199999999997</v>
      </c>
      <c r="K40" s="37">
        <v>4.62</v>
      </c>
      <c r="L40" s="37">
        <v>4.7816901961754503</v>
      </c>
      <c r="M40" s="37">
        <f>VLOOKUP(B40,[1]AgrupadorEvolucionDeTarif!$K$17:$V$159,12,FALSE)</f>
        <v>5.3894010917305302</v>
      </c>
    </row>
    <row r="41" spans="1:13" ht="15" x14ac:dyDescent="0.25">
      <c r="A41" s="33" t="s">
        <v>488</v>
      </c>
      <c r="B41" s="33">
        <v>40</v>
      </c>
      <c r="C41" s="4" t="s">
        <v>366</v>
      </c>
      <c r="D41" s="4">
        <v>1000304874</v>
      </c>
      <c r="E41" s="34">
        <v>1</v>
      </c>
      <c r="F41" s="33" t="s">
        <v>312</v>
      </c>
      <c r="G41" s="33" t="s">
        <v>490</v>
      </c>
      <c r="H41" s="35">
        <v>4.9400000000000004</v>
      </c>
      <c r="I41" s="36">
        <v>4.83</v>
      </c>
      <c r="J41" s="37">
        <v>4.7720399999999996</v>
      </c>
      <c r="K41" s="37">
        <v>5.66</v>
      </c>
      <c r="L41" s="37">
        <v>5.8634093151046001</v>
      </c>
      <c r="M41" s="37">
        <f>VLOOKUP(B41,[1]AgrupadorEvolucionDeTarif!$K$17:$V$159,12,FALSE)</f>
        <v>6.6085972255924501</v>
      </c>
    </row>
    <row r="42" spans="1:13" ht="15" x14ac:dyDescent="0.25">
      <c r="A42" s="33" t="s">
        <v>488</v>
      </c>
      <c r="B42" s="33">
        <v>41</v>
      </c>
      <c r="C42" s="4" t="s">
        <v>367</v>
      </c>
      <c r="D42" s="4">
        <v>1000304875</v>
      </c>
      <c r="E42" s="34">
        <v>1</v>
      </c>
      <c r="F42" s="33" t="s">
        <v>312</v>
      </c>
      <c r="G42" s="33" t="s">
        <v>490</v>
      </c>
      <c r="H42" s="35">
        <v>5.08</v>
      </c>
      <c r="I42" s="36">
        <v>4.96</v>
      </c>
      <c r="J42" s="37">
        <v>4.9004799999999999</v>
      </c>
      <c r="K42" s="37">
        <v>5.81</v>
      </c>
      <c r="L42" s="37">
        <v>6.0232087304009596</v>
      </c>
      <c r="M42" s="37">
        <f>VLOOKUP(B42,[1]AgrupadorEvolucionDeTarif!$K$17:$V$159,12,FALSE)</f>
        <v>6.7887057453675101</v>
      </c>
    </row>
    <row r="43" spans="1:13" ht="15" x14ac:dyDescent="0.25">
      <c r="A43" s="33" t="s">
        <v>488</v>
      </c>
      <c r="B43" s="33">
        <v>42</v>
      </c>
      <c r="C43" s="4" t="s">
        <v>505</v>
      </c>
      <c r="D43" s="4">
        <v>1000304898</v>
      </c>
      <c r="E43" s="34">
        <v>1</v>
      </c>
      <c r="F43" s="33" t="s">
        <v>312</v>
      </c>
      <c r="G43" s="33" t="s">
        <v>490</v>
      </c>
      <c r="H43" s="35">
        <v>4.54</v>
      </c>
      <c r="I43" s="36">
        <v>4.4400000000000004</v>
      </c>
      <c r="J43" s="37">
        <v>4.3867200000000004</v>
      </c>
      <c r="K43" s="37">
        <v>5.21</v>
      </c>
      <c r="L43" s="37">
        <v>5.3963033319306497</v>
      </c>
      <c r="M43" s="37">
        <f>VLOOKUP(B43,[1]AgrupadorEvolucionDeTarif!$K$17:$V$159,12,FALSE)</f>
        <v>6.0821261677884397</v>
      </c>
    </row>
    <row r="44" spans="1:13" ht="15" x14ac:dyDescent="0.25">
      <c r="A44" s="33" t="s">
        <v>488</v>
      </c>
      <c r="B44" s="33">
        <v>43</v>
      </c>
      <c r="C44" s="4" t="s">
        <v>369</v>
      </c>
      <c r="D44" s="4">
        <v>1000518676</v>
      </c>
      <c r="E44" s="34">
        <v>1</v>
      </c>
      <c r="F44" s="33" t="s">
        <v>312</v>
      </c>
      <c r="G44" s="33" t="s">
        <v>490</v>
      </c>
      <c r="H44" s="35">
        <v>5.38</v>
      </c>
      <c r="I44" s="36">
        <v>5.26</v>
      </c>
      <c r="J44" s="37">
        <v>5.1968800000000002</v>
      </c>
      <c r="K44" s="37">
        <v>6.17</v>
      </c>
      <c r="L44" s="37">
        <v>6.3919766118540702</v>
      </c>
      <c r="M44" s="37">
        <f>VLOOKUP(B44,[1]AgrupadorEvolucionDeTarif!$K$17:$V$159,12,FALSE)</f>
        <v>7.2043407910022497</v>
      </c>
    </row>
    <row r="45" spans="1:13" ht="15" x14ac:dyDescent="0.25">
      <c r="A45" s="33" t="s">
        <v>488</v>
      </c>
      <c r="B45" s="33">
        <v>44</v>
      </c>
      <c r="C45" s="4" t="s">
        <v>370</v>
      </c>
      <c r="D45" s="4">
        <v>1000536997</v>
      </c>
      <c r="E45" s="34">
        <v>1</v>
      </c>
      <c r="F45" s="33" t="s">
        <v>312</v>
      </c>
      <c r="G45" s="33" t="s">
        <v>490</v>
      </c>
      <c r="H45" s="35">
        <v>3.2</v>
      </c>
      <c r="I45" s="36">
        <v>3.13</v>
      </c>
      <c r="J45" s="37">
        <v>3.0924399999999999</v>
      </c>
      <c r="K45" s="37">
        <v>3.67</v>
      </c>
      <c r="L45" s="37">
        <v>3.7983091789671302</v>
      </c>
      <c r="M45" s="37">
        <f>VLOOKUP(B45,[1]AgrupadorEvolucionDeTarif!$K$17:$V$159,12,FALSE)</f>
        <v>4.2810409700378704</v>
      </c>
    </row>
    <row r="46" spans="1:13" ht="15" x14ac:dyDescent="0.25">
      <c r="A46" s="33" t="s">
        <v>488</v>
      </c>
      <c r="B46" s="33">
        <v>45</v>
      </c>
      <c r="C46" s="4" t="s">
        <v>371</v>
      </c>
      <c r="D46" s="4">
        <v>1000539909</v>
      </c>
      <c r="E46" s="34">
        <v>1</v>
      </c>
      <c r="F46" s="33" t="s">
        <v>312</v>
      </c>
      <c r="G46" s="33" t="s">
        <v>490</v>
      </c>
      <c r="H46" s="35">
        <v>3.08</v>
      </c>
      <c r="I46" s="36">
        <v>3.01</v>
      </c>
      <c r="J46" s="37">
        <v>2.9738799999999999</v>
      </c>
      <c r="K46" s="37">
        <v>3.52</v>
      </c>
      <c r="L46" s="37">
        <v>3.6508020263858798</v>
      </c>
      <c r="M46" s="37">
        <f>VLOOKUP(B46,[1]AgrupadorEvolucionDeTarif!$K$17:$V$159,12,FALSE)</f>
        <v>4.1147869517839801</v>
      </c>
    </row>
    <row r="47" spans="1:13" ht="15" x14ac:dyDescent="0.25">
      <c r="A47" s="33" t="s">
        <v>488</v>
      </c>
      <c r="B47" s="33">
        <v>46</v>
      </c>
      <c r="C47" s="4" t="s">
        <v>372</v>
      </c>
      <c r="D47" s="4">
        <v>1000544294</v>
      </c>
      <c r="E47" s="34">
        <v>1</v>
      </c>
      <c r="F47" s="33" t="s">
        <v>312</v>
      </c>
      <c r="G47" s="33" t="s">
        <v>490</v>
      </c>
      <c r="H47" s="35">
        <v>6.09</v>
      </c>
      <c r="I47" s="36">
        <v>5.95</v>
      </c>
      <c r="J47" s="37">
        <v>5.8786000000000005</v>
      </c>
      <c r="K47" s="37">
        <v>6.98</v>
      </c>
      <c r="L47" s="37">
        <v>7.2278504764811498</v>
      </c>
      <c r="M47" s="37">
        <f>VLOOKUP(B47,[1]AgrupadorEvolucionDeTarif!$K$17:$V$159,12,FALSE)</f>
        <v>8.1464468944410093</v>
      </c>
    </row>
    <row r="48" spans="1:13" ht="15" x14ac:dyDescent="0.25">
      <c r="A48" s="33" t="s">
        <v>488</v>
      </c>
      <c r="B48" s="33">
        <v>47</v>
      </c>
      <c r="C48" s="4" t="s">
        <v>373</v>
      </c>
      <c r="D48" s="4">
        <v>1000544297</v>
      </c>
      <c r="E48" s="34">
        <v>1</v>
      </c>
      <c r="F48" s="33" t="s">
        <v>312</v>
      </c>
      <c r="G48" s="33" t="s">
        <v>490</v>
      </c>
      <c r="H48" s="35">
        <v>2.97</v>
      </c>
      <c r="I48" s="36">
        <v>2.9</v>
      </c>
      <c r="J48" s="37">
        <v>2.8651999999999997</v>
      </c>
      <c r="K48" s="37">
        <v>3.4</v>
      </c>
      <c r="L48" s="37">
        <v>3.5278793992348398</v>
      </c>
      <c r="M48" s="37">
        <f>VLOOKUP(B48,[1]AgrupadorEvolucionDeTarif!$K$17:$V$159,12,FALSE)</f>
        <v>3.9762419365724</v>
      </c>
    </row>
    <row r="49" spans="1:13" ht="15" x14ac:dyDescent="0.25">
      <c r="A49" s="33" t="s">
        <v>488</v>
      </c>
      <c r="B49" s="33">
        <v>48</v>
      </c>
      <c r="C49" s="4" t="s">
        <v>374</v>
      </c>
      <c r="D49" s="4">
        <v>1000544318</v>
      </c>
      <c r="E49" s="34">
        <v>1</v>
      </c>
      <c r="F49" s="33" t="s">
        <v>312</v>
      </c>
      <c r="G49" s="33" t="s">
        <v>490</v>
      </c>
      <c r="H49" s="35">
        <v>2.96</v>
      </c>
      <c r="I49" s="36">
        <v>2.89</v>
      </c>
      <c r="J49" s="37">
        <v>2.8553200000000003</v>
      </c>
      <c r="K49" s="37">
        <v>3.39</v>
      </c>
      <c r="L49" s="37">
        <v>3.51558713651974</v>
      </c>
      <c r="M49" s="37">
        <f>VLOOKUP(B49,[1]AgrupadorEvolucionDeTarif!$K$17:$V$159,12,FALSE)</f>
        <v>3.96238743505124</v>
      </c>
    </row>
    <row r="50" spans="1:13" ht="15" x14ac:dyDescent="0.25">
      <c r="A50" s="33" t="s">
        <v>488</v>
      </c>
      <c r="B50" s="33">
        <v>49</v>
      </c>
      <c r="C50" s="4" t="s">
        <v>375</v>
      </c>
      <c r="D50" s="4">
        <v>1000544319</v>
      </c>
      <c r="E50" s="34">
        <v>1</v>
      </c>
      <c r="F50" s="33" t="s">
        <v>312</v>
      </c>
      <c r="G50" s="33" t="s">
        <v>490</v>
      </c>
      <c r="H50" s="35">
        <v>3.5</v>
      </c>
      <c r="I50" s="36">
        <v>3.42</v>
      </c>
      <c r="J50" s="37">
        <v>3.3789599999999997</v>
      </c>
      <c r="K50" s="37">
        <v>4.01</v>
      </c>
      <c r="L50" s="37">
        <v>4.1547847977051502</v>
      </c>
      <c r="M50" s="37">
        <f>VLOOKUP(B50,[1]AgrupadorEvolucionDeTarif!$K$17:$V$159,12,FALSE)</f>
        <v>4.6828215141514598</v>
      </c>
    </row>
    <row r="51" spans="1:13" ht="15" x14ac:dyDescent="0.25">
      <c r="A51" s="33" t="s">
        <v>488</v>
      </c>
      <c r="B51" s="33">
        <v>50</v>
      </c>
      <c r="C51" s="4" t="s">
        <v>376</v>
      </c>
      <c r="D51" s="4">
        <v>1000544321</v>
      </c>
      <c r="E51" s="34">
        <v>1</v>
      </c>
      <c r="F51" s="33" t="s">
        <v>312</v>
      </c>
      <c r="G51" s="33" t="s">
        <v>490</v>
      </c>
      <c r="H51" s="35">
        <v>3.03</v>
      </c>
      <c r="I51" s="36">
        <v>2.96</v>
      </c>
      <c r="J51" s="37">
        <v>2.92448</v>
      </c>
      <c r="K51" s="37">
        <v>3.46</v>
      </c>
      <c r="L51" s="37">
        <v>3.58934071281036</v>
      </c>
      <c r="M51" s="37">
        <f>VLOOKUP(B51,[1]AgrupadorEvolucionDeTarif!$K$17:$V$159,12,FALSE)</f>
        <v>4.0455144441781901</v>
      </c>
    </row>
    <row r="52" spans="1:13" ht="15" x14ac:dyDescent="0.25">
      <c r="A52" s="33" t="s">
        <v>488</v>
      </c>
      <c r="B52" s="33">
        <v>51</v>
      </c>
      <c r="C52" s="4" t="s">
        <v>377</v>
      </c>
      <c r="D52" s="4">
        <v>1000544322</v>
      </c>
      <c r="E52" s="34">
        <v>1</v>
      </c>
      <c r="F52" s="33" t="s">
        <v>312</v>
      </c>
      <c r="G52" s="33" t="s">
        <v>490</v>
      </c>
      <c r="H52" s="35">
        <v>4.37</v>
      </c>
      <c r="I52" s="36">
        <v>4.2699999999999996</v>
      </c>
      <c r="J52" s="37">
        <v>4.2187599999999996</v>
      </c>
      <c r="K52" s="37">
        <v>5.01</v>
      </c>
      <c r="L52" s="37">
        <v>5.18733486577388</v>
      </c>
      <c r="M52" s="37">
        <f>VLOOKUP(B52,[1]AgrupadorEvolucionDeTarif!$K$17:$V$159,12,FALSE)</f>
        <v>5.8465996419287496</v>
      </c>
    </row>
    <row r="53" spans="1:13" ht="15" x14ac:dyDescent="0.25">
      <c r="A53" s="33" t="s">
        <v>488</v>
      </c>
      <c r="B53" s="33">
        <v>52</v>
      </c>
      <c r="C53" s="4" t="s">
        <v>378</v>
      </c>
      <c r="D53" s="4">
        <v>1000544323</v>
      </c>
      <c r="E53" s="34">
        <v>1</v>
      </c>
      <c r="F53" s="33" t="s">
        <v>312</v>
      </c>
      <c r="G53" s="33" t="s">
        <v>490</v>
      </c>
      <c r="H53" s="35">
        <v>5.39</v>
      </c>
      <c r="I53" s="36">
        <v>5.27</v>
      </c>
      <c r="J53" s="37">
        <v>5.2067599999999992</v>
      </c>
      <c r="K53" s="37">
        <v>6.18</v>
      </c>
      <c r="L53" s="37">
        <v>6.4042688745691798</v>
      </c>
      <c r="M53" s="37">
        <f>VLOOKUP(B53,[1]AgrupadorEvolucionDeTarif!$K$17:$V$159,12,FALSE)</f>
        <v>7.2181952925234096</v>
      </c>
    </row>
    <row r="54" spans="1:13" ht="15" x14ac:dyDescent="0.25">
      <c r="A54" s="33" t="s">
        <v>488</v>
      </c>
      <c r="B54" s="33">
        <v>53</v>
      </c>
      <c r="C54" s="4" t="s">
        <v>379</v>
      </c>
      <c r="D54" s="4">
        <v>1000544325</v>
      </c>
      <c r="E54" s="34">
        <v>1</v>
      </c>
      <c r="F54" s="33" t="s">
        <v>312</v>
      </c>
      <c r="G54" s="33" t="s">
        <v>490</v>
      </c>
      <c r="H54" s="35">
        <v>2.77</v>
      </c>
      <c r="I54" s="36">
        <v>2.71</v>
      </c>
      <c r="J54" s="37">
        <v>2.6774800000000001</v>
      </c>
      <c r="K54" s="37">
        <v>3.18</v>
      </c>
      <c r="L54" s="37">
        <v>3.29432640764787</v>
      </c>
      <c r="M54" s="37">
        <f>VLOOKUP(B54,[1]AgrupadorEvolucionDeTarif!$K$17:$V$159,12,FALSE)</f>
        <v>3.7130064076703899</v>
      </c>
    </row>
    <row r="55" spans="1:13" ht="15" x14ac:dyDescent="0.25">
      <c r="A55" s="33" t="s">
        <v>488</v>
      </c>
      <c r="B55" s="33">
        <v>54</v>
      </c>
      <c r="C55" s="4" t="s">
        <v>380</v>
      </c>
      <c r="D55" s="4">
        <v>1000544326</v>
      </c>
      <c r="E55" s="34">
        <v>1</v>
      </c>
      <c r="F55" s="33" t="s">
        <v>312</v>
      </c>
      <c r="G55" s="33" t="s">
        <v>490</v>
      </c>
      <c r="H55" s="35">
        <v>3.84</v>
      </c>
      <c r="I55" s="36">
        <v>3.75</v>
      </c>
      <c r="J55" s="37">
        <v>3.7050000000000001</v>
      </c>
      <c r="K55" s="37">
        <v>4.4000000000000004</v>
      </c>
      <c r="L55" s="37">
        <v>4.5604294673035799</v>
      </c>
      <c r="M55" s="37">
        <f>VLOOKUP(B55,[1]AgrupadorEvolucionDeTarif!$K$17:$V$159,12,FALSE)</f>
        <v>5.1400200643496801</v>
      </c>
    </row>
    <row r="56" spans="1:13" ht="15" x14ac:dyDescent="0.25">
      <c r="A56" s="33" t="s">
        <v>488</v>
      </c>
      <c r="B56" s="33">
        <v>55</v>
      </c>
      <c r="C56" s="4" t="s">
        <v>381</v>
      </c>
      <c r="D56" s="4">
        <v>1000544327</v>
      </c>
      <c r="E56" s="34">
        <v>1</v>
      </c>
      <c r="F56" s="33" t="s">
        <v>312</v>
      </c>
      <c r="G56" s="33" t="s">
        <v>490</v>
      </c>
      <c r="H56" s="35">
        <v>6.92</v>
      </c>
      <c r="I56" s="36">
        <v>6.76</v>
      </c>
      <c r="J56" s="37">
        <v>6.6788799999999995</v>
      </c>
      <c r="K56" s="37">
        <v>7.93</v>
      </c>
      <c r="L56" s="37">
        <v>8.2112314936894695</v>
      </c>
      <c r="M56" s="37">
        <f>VLOOKUP(B56,[1]AgrupadorEvolucionDeTarif!$K$17:$V$159,12,FALSE)</f>
        <v>9.2548070161336593</v>
      </c>
    </row>
    <row r="57" spans="1:13" ht="15" x14ac:dyDescent="0.25">
      <c r="A57" s="33" t="s">
        <v>488</v>
      </c>
      <c r="B57" s="33">
        <v>56</v>
      </c>
      <c r="C57" s="4" t="s">
        <v>382</v>
      </c>
      <c r="D57" s="4">
        <v>1000544328</v>
      </c>
      <c r="E57" s="34">
        <v>1</v>
      </c>
      <c r="F57" s="33" t="s">
        <v>312</v>
      </c>
      <c r="G57" s="33" t="s">
        <v>490</v>
      </c>
      <c r="H57" s="35">
        <v>3.14</v>
      </c>
      <c r="I57" s="36">
        <v>3.07</v>
      </c>
      <c r="J57" s="37">
        <v>3.0331599999999996</v>
      </c>
      <c r="K57" s="37">
        <v>3.59</v>
      </c>
      <c r="L57" s="37">
        <v>3.7245556026765101</v>
      </c>
      <c r="M57" s="37">
        <f>VLOOKUP(B57,[1]AgrupadorEvolucionDeTarif!$K$17:$V$159,12,FALSE)</f>
        <v>4.1979139609109302</v>
      </c>
    </row>
    <row r="58" spans="1:13" ht="15" x14ac:dyDescent="0.25">
      <c r="A58" s="33" t="s">
        <v>488</v>
      </c>
      <c r="B58" s="33">
        <v>57</v>
      </c>
      <c r="C58" s="4" t="s">
        <v>383</v>
      </c>
      <c r="D58" s="4">
        <v>1000544329</v>
      </c>
      <c r="E58" s="34">
        <v>1</v>
      </c>
      <c r="F58" s="33" t="s">
        <v>312</v>
      </c>
      <c r="G58" s="33" t="s">
        <v>490</v>
      </c>
      <c r="H58" s="35">
        <v>6.92</v>
      </c>
      <c r="I58" s="36">
        <v>6.76</v>
      </c>
      <c r="J58" s="37">
        <v>6.6788799999999995</v>
      </c>
      <c r="K58" s="37">
        <v>7.93</v>
      </c>
      <c r="L58" s="37">
        <v>8.2112314936894695</v>
      </c>
      <c r="M58" s="37">
        <f>VLOOKUP(B58,[1]AgrupadorEvolucionDeTarif!$K$17:$V$159,12,FALSE)</f>
        <v>9.2548070161336593</v>
      </c>
    </row>
    <row r="59" spans="1:13" ht="15" x14ac:dyDescent="0.25">
      <c r="A59" s="33" t="s">
        <v>488</v>
      </c>
      <c r="B59" s="33">
        <v>58</v>
      </c>
      <c r="C59" s="4" t="s">
        <v>384</v>
      </c>
      <c r="D59" s="4">
        <v>1000544330</v>
      </c>
      <c r="E59" s="34">
        <v>1</v>
      </c>
      <c r="F59" s="33" t="s">
        <v>312</v>
      </c>
      <c r="G59" s="33" t="s">
        <v>490</v>
      </c>
      <c r="H59" s="35">
        <v>2.0499999999999998</v>
      </c>
      <c r="I59" s="36">
        <v>2</v>
      </c>
      <c r="J59" s="37">
        <v>1.976</v>
      </c>
      <c r="K59" s="37">
        <v>2.35</v>
      </c>
      <c r="L59" s="37">
        <v>2.4338680175905898</v>
      </c>
      <c r="M59" s="37">
        <f>VLOOKUP(B59,[1]AgrupadorEvolucionDeTarif!$K$17:$V$159,12,FALSE)</f>
        <v>2.7431913011893201</v>
      </c>
    </row>
    <row r="60" spans="1:13" ht="15" x14ac:dyDescent="0.25">
      <c r="A60" s="33" t="s">
        <v>488</v>
      </c>
      <c r="B60" s="33">
        <v>59</v>
      </c>
      <c r="C60" s="4" t="s">
        <v>385</v>
      </c>
      <c r="D60" s="4">
        <v>1000544333</v>
      </c>
      <c r="E60" s="34">
        <v>1</v>
      </c>
      <c r="F60" s="33" t="s">
        <v>312</v>
      </c>
      <c r="G60" s="33" t="s">
        <v>490</v>
      </c>
      <c r="H60" s="35">
        <v>3.04</v>
      </c>
      <c r="I60" s="36">
        <v>2.97</v>
      </c>
      <c r="J60" s="37">
        <v>2.9343600000000003</v>
      </c>
      <c r="K60" s="37">
        <v>3.48</v>
      </c>
      <c r="L60" s="37">
        <v>3.6016329755254701</v>
      </c>
      <c r="M60" s="37">
        <f>VLOOKUP(B60,[1]AgrupadorEvolucionDeTarif!$K$17:$V$159,12,FALSE)</f>
        <v>4.0593689456993403</v>
      </c>
    </row>
    <row r="61" spans="1:13" ht="15" x14ac:dyDescent="0.25">
      <c r="A61" s="33" t="s">
        <v>488</v>
      </c>
      <c r="B61" s="33">
        <v>60</v>
      </c>
      <c r="C61" s="4" t="s">
        <v>386</v>
      </c>
      <c r="D61" s="4">
        <v>1000544335</v>
      </c>
      <c r="E61" s="34">
        <v>1</v>
      </c>
      <c r="F61" s="33" t="s">
        <v>312</v>
      </c>
      <c r="G61" s="33" t="s">
        <v>490</v>
      </c>
      <c r="H61" s="35">
        <v>3.21</v>
      </c>
      <c r="I61" s="36">
        <v>2.97</v>
      </c>
      <c r="J61" s="37">
        <v>6.7480399999999996</v>
      </c>
      <c r="K61" s="37">
        <v>8.01</v>
      </c>
      <c r="L61" s="37">
        <v>8.2972773326951899</v>
      </c>
      <c r="M61" s="37">
        <f>VLOOKUP(B61,[1]AgrupadorEvolucionDeTarif!$K$17:$V$159,12,FALSE)</f>
        <v>9.3517885267817693</v>
      </c>
    </row>
    <row r="62" spans="1:13" ht="15" x14ac:dyDescent="0.25">
      <c r="A62" s="33" t="s">
        <v>488</v>
      </c>
      <c r="B62" s="33">
        <v>61</v>
      </c>
      <c r="C62" s="4" t="s">
        <v>387</v>
      </c>
      <c r="D62" s="4">
        <v>1000544337</v>
      </c>
      <c r="E62" s="34">
        <v>1</v>
      </c>
      <c r="F62" s="33" t="s">
        <v>312</v>
      </c>
      <c r="G62" s="33" t="s">
        <v>490</v>
      </c>
      <c r="H62" s="35">
        <v>6.99</v>
      </c>
      <c r="I62" s="36">
        <v>6.83</v>
      </c>
      <c r="J62" s="37">
        <v>3.3592</v>
      </c>
      <c r="K62" s="37">
        <v>3.99</v>
      </c>
      <c r="L62" s="37">
        <v>4.1302002722749398</v>
      </c>
      <c r="M62" s="37">
        <f>VLOOKUP(B62,[1]AgrupadorEvolucionDeTarif!$K$17:$V$159,12,FALSE)</f>
        <v>4.6551125111091496</v>
      </c>
    </row>
    <row r="63" spans="1:13" ht="15" x14ac:dyDescent="0.25">
      <c r="A63" s="33" t="s">
        <v>488</v>
      </c>
      <c r="B63" s="33">
        <v>62</v>
      </c>
      <c r="C63" s="4" t="s">
        <v>388</v>
      </c>
      <c r="D63" s="4">
        <v>1000544338</v>
      </c>
      <c r="E63" s="34">
        <v>1</v>
      </c>
      <c r="F63" s="33" t="s">
        <v>312</v>
      </c>
      <c r="G63" s="33" t="s">
        <v>490</v>
      </c>
      <c r="H63" s="35">
        <v>3.48</v>
      </c>
      <c r="I63" s="36">
        <v>3.4</v>
      </c>
      <c r="J63" s="37">
        <v>2.9343600000000003</v>
      </c>
      <c r="K63" s="37">
        <v>3.48</v>
      </c>
      <c r="L63" s="37">
        <v>3.6016329755254701</v>
      </c>
      <c r="M63" s="37">
        <f>VLOOKUP(B63,[1]AgrupadorEvolucionDeTarif!$K$17:$V$159,12,FALSE)</f>
        <v>4.0593689456993403</v>
      </c>
    </row>
    <row r="64" spans="1:13" ht="15" x14ac:dyDescent="0.25">
      <c r="A64" s="33" t="s">
        <v>488</v>
      </c>
      <c r="B64" s="33">
        <v>63</v>
      </c>
      <c r="C64" s="4" t="s">
        <v>389</v>
      </c>
      <c r="D64" s="4">
        <v>1000544339</v>
      </c>
      <c r="E64" s="34">
        <v>1</v>
      </c>
      <c r="F64" s="33" t="s">
        <v>312</v>
      </c>
      <c r="G64" s="33" t="s">
        <v>490</v>
      </c>
      <c r="H64" s="35">
        <v>3.04</v>
      </c>
      <c r="I64" s="36">
        <v>2.97</v>
      </c>
      <c r="J64" s="37">
        <v>3.3098000000000001</v>
      </c>
      <c r="K64" s="37">
        <v>3.93</v>
      </c>
      <c r="L64" s="37">
        <v>4.06873895869942</v>
      </c>
      <c r="M64" s="37">
        <f>VLOOKUP(B64,[1]AgrupadorEvolucionDeTarif!$K$17:$V$159,12,FALSE)</f>
        <v>4.5858400035033604</v>
      </c>
    </row>
    <row r="65" spans="1:13" ht="15" x14ac:dyDescent="0.25">
      <c r="A65" s="33" t="s">
        <v>488</v>
      </c>
      <c r="B65" s="33">
        <v>64</v>
      </c>
      <c r="C65" s="4" t="s">
        <v>390</v>
      </c>
      <c r="D65" s="4">
        <v>1000544340</v>
      </c>
      <c r="E65" s="34">
        <v>1</v>
      </c>
      <c r="F65" s="33" t="s">
        <v>312</v>
      </c>
      <c r="G65" s="33" t="s">
        <v>490</v>
      </c>
      <c r="H65" s="35">
        <v>3.43</v>
      </c>
      <c r="I65" s="36">
        <v>3.35</v>
      </c>
      <c r="J65" s="37">
        <v>3.00352</v>
      </c>
      <c r="K65" s="37">
        <v>3.56</v>
      </c>
      <c r="L65" s="37">
        <v>3.6876788145311998</v>
      </c>
      <c r="M65" s="37">
        <f>VLOOKUP(B65,[1]AgrupadorEvolucionDeTarif!$K$17:$V$159,12,FALSE)</f>
        <v>4.1563504563474503</v>
      </c>
    </row>
    <row r="66" spans="1:13" ht="15" x14ac:dyDescent="0.25">
      <c r="A66" s="33" t="s">
        <v>488</v>
      </c>
      <c r="B66" s="33">
        <v>65</v>
      </c>
      <c r="C66" s="4" t="s">
        <v>391</v>
      </c>
      <c r="D66" s="4">
        <v>1000544341</v>
      </c>
      <c r="E66" s="34">
        <v>1</v>
      </c>
      <c r="F66" s="33" t="s">
        <v>312</v>
      </c>
      <c r="G66" s="33" t="s">
        <v>490</v>
      </c>
      <c r="H66" s="35">
        <v>3.11</v>
      </c>
      <c r="I66" s="36">
        <v>3.04</v>
      </c>
      <c r="J66" s="37">
        <v>3.2505199999999999</v>
      </c>
      <c r="K66" s="37">
        <v>3.86</v>
      </c>
      <c r="L66" s="37">
        <v>3.9949853824088</v>
      </c>
      <c r="M66" s="37">
        <f>VLOOKUP(B66,[1]AgrupadorEvolucionDeTarif!$K$17:$V$159,12,FALSE)</f>
        <v>4.5027129943764104</v>
      </c>
    </row>
    <row r="67" spans="1:13" ht="15" x14ac:dyDescent="0.25">
      <c r="A67" s="33" t="s">
        <v>488</v>
      </c>
      <c r="B67" s="33">
        <v>66</v>
      </c>
      <c r="C67" s="4" t="s">
        <v>392</v>
      </c>
      <c r="D67" s="4">
        <v>1000544347</v>
      </c>
      <c r="E67" s="34">
        <v>1</v>
      </c>
      <c r="F67" s="33" t="s">
        <v>312</v>
      </c>
      <c r="G67" s="33" t="s">
        <v>490</v>
      </c>
      <c r="H67" s="35">
        <v>3.37</v>
      </c>
      <c r="I67" s="36">
        <v>3.29</v>
      </c>
      <c r="J67" s="37">
        <v>2.64784</v>
      </c>
      <c r="K67" s="37">
        <v>3.14</v>
      </c>
      <c r="L67" s="37">
        <v>3.2574496195025602</v>
      </c>
      <c r="M67" s="37">
        <f>VLOOKUP(B67,[1]AgrupadorEvolucionDeTarif!$K$17:$V$159,12,FALSE)</f>
        <v>3.6714429031069198</v>
      </c>
    </row>
    <row r="68" spans="1:13" ht="15" x14ac:dyDescent="0.25">
      <c r="A68" s="33" t="s">
        <v>488</v>
      </c>
      <c r="B68" s="33">
        <v>67</v>
      </c>
      <c r="C68" s="4" t="s">
        <v>393</v>
      </c>
      <c r="D68" s="4">
        <v>1000544350</v>
      </c>
      <c r="E68" s="34">
        <v>1</v>
      </c>
      <c r="F68" s="33" t="s">
        <v>312</v>
      </c>
      <c r="G68" s="33" t="s">
        <v>490</v>
      </c>
      <c r="H68" s="35">
        <v>2.74</v>
      </c>
      <c r="I68" s="36">
        <v>2.68</v>
      </c>
      <c r="J68" s="37">
        <v>2.80592</v>
      </c>
      <c r="K68" s="37">
        <v>3.33</v>
      </c>
      <c r="L68" s="37">
        <v>3.4541258229442202</v>
      </c>
      <c r="M68" s="37">
        <f>VLOOKUP(B68,[1]AgrupadorEvolucionDeTarif!$K$17:$V$159,12,FALSE)</f>
        <v>3.89311492744545</v>
      </c>
    </row>
    <row r="69" spans="1:13" ht="15" x14ac:dyDescent="0.25">
      <c r="A69" s="33" t="s">
        <v>488</v>
      </c>
      <c r="B69" s="33">
        <v>68</v>
      </c>
      <c r="C69" s="4" t="s">
        <v>394</v>
      </c>
      <c r="D69" s="4">
        <v>1000544351</v>
      </c>
      <c r="E69" s="34">
        <v>1</v>
      </c>
      <c r="F69" s="33" t="s">
        <v>312</v>
      </c>
      <c r="G69" s="33" t="s">
        <v>490</v>
      </c>
      <c r="H69" s="35">
        <v>2.5299999999999998</v>
      </c>
      <c r="I69" s="36">
        <v>2.4700000000000002</v>
      </c>
      <c r="J69" s="37">
        <v>3.2505199999999999</v>
      </c>
      <c r="K69" s="37">
        <v>3.86</v>
      </c>
      <c r="L69" s="37">
        <v>3.9949853824088</v>
      </c>
      <c r="M69" s="37">
        <f>VLOOKUP(B69,[1]AgrupadorEvolucionDeTarif!$K$17:$V$159,12,FALSE)</f>
        <v>4.5027129943764104</v>
      </c>
    </row>
    <row r="70" spans="1:13" ht="15" x14ac:dyDescent="0.25">
      <c r="A70" s="33" t="s">
        <v>488</v>
      </c>
      <c r="B70" s="33">
        <v>69</v>
      </c>
      <c r="C70" s="4" t="s">
        <v>506</v>
      </c>
      <c r="D70" s="4">
        <v>1000544352</v>
      </c>
      <c r="E70" s="34">
        <v>1</v>
      </c>
      <c r="F70" s="33" t="s">
        <v>312</v>
      </c>
      <c r="G70" s="33" t="s">
        <v>490</v>
      </c>
      <c r="H70" s="35">
        <v>2.91</v>
      </c>
      <c r="I70" s="36">
        <v>2.84</v>
      </c>
      <c r="J70" s="37">
        <v>520.84395999999992</v>
      </c>
      <c r="K70" s="37">
        <v>617.91999999999996</v>
      </c>
      <c r="L70" s="37">
        <v>640.230211253476</v>
      </c>
      <c r="M70" s="37">
        <f>VLOOKUP(B70,[1]AgrupadorEvolucionDeTarif!$K$17:$V$159,12,FALSE)</f>
        <v>721.597857228002</v>
      </c>
    </row>
    <row r="71" spans="1:13" ht="15" x14ac:dyDescent="0.25">
      <c r="A71" s="33" t="s">
        <v>488</v>
      </c>
      <c r="B71" s="33">
        <v>70</v>
      </c>
      <c r="C71" s="4" t="s">
        <v>397</v>
      </c>
      <c r="D71" s="4">
        <v>1000544353</v>
      </c>
      <c r="E71" s="34">
        <v>1</v>
      </c>
      <c r="F71" s="33" t="s">
        <v>312</v>
      </c>
      <c r="G71" s="33" t="s">
        <v>490</v>
      </c>
      <c r="H71" s="35">
        <v>3.37</v>
      </c>
      <c r="I71" s="36">
        <v>3.29</v>
      </c>
      <c r="J71" s="37">
        <v>2.4403600000000001</v>
      </c>
      <c r="K71" s="37">
        <v>2.89</v>
      </c>
      <c r="L71" s="37">
        <v>2.9993121024853702</v>
      </c>
      <c r="M71" s="37">
        <f>VLOOKUP(B71,[1]AgrupadorEvolucionDeTarif!$K$17:$V$159,12,FALSE)</f>
        <v>3.3804983711625902</v>
      </c>
    </row>
    <row r="72" spans="1:13" ht="15" x14ac:dyDescent="0.25">
      <c r="A72" s="33" t="s">
        <v>488</v>
      </c>
      <c r="B72" s="33">
        <v>71</v>
      </c>
      <c r="C72" s="4" t="s">
        <v>398</v>
      </c>
      <c r="D72" s="4">
        <v>1000544355</v>
      </c>
      <c r="E72" s="34">
        <v>1</v>
      </c>
      <c r="F72" s="33" t="s">
        <v>396</v>
      </c>
      <c r="G72" s="33" t="s">
        <v>490</v>
      </c>
      <c r="H72" s="35">
        <v>539.4</v>
      </c>
      <c r="I72" s="36">
        <v>527.16999999999996</v>
      </c>
      <c r="J72" s="37">
        <v>3.08256</v>
      </c>
      <c r="K72" s="37">
        <v>3.65</v>
      </c>
      <c r="L72" s="37">
        <v>3.7860169162520299</v>
      </c>
      <c r="M72" s="37">
        <f>VLOOKUP(B72,[1]AgrupadorEvolucionDeTarif!$K$17:$V$159,12,FALSE)</f>
        <v>4.2671864685167202</v>
      </c>
    </row>
    <row r="73" spans="1:13" ht="15" x14ac:dyDescent="0.25">
      <c r="A73" s="33" t="s">
        <v>488</v>
      </c>
      <c r="B73" s="33">
        <v>72</v>
      </c>
      <c r="C73" s="4" t="s">
        <v>399</v>
      </c>
      <c r="D73" s="4">
        <v>1000544363</v>
      </c>
      <c r="E73" s="34">
        <v>1</v>
      </c>
      <c r="F73" s="33" t="s">
        <v>312</v>
      </c>
      <c r="G73" s="33" t="s">
        <v>490</v>
      </c>
      <c r="H73" s="35">
        <v>2.5299999999999998</v>
      </c>
      <c r="I73" s="36">
        <v>2.4700000000000002</v>
      </c>
      <c r="J73" s="37">
        <v>5.1968800000000002</v>
      </c>
      <c r="K73" s="37">
        <v>6.17</v>
      </c>
      <c r="L73" s="37">
        <v>6.3919766118540702</v>
      </c>
      <c r="M73" s="37">
        <f>VLOOKUP(B73,[1]AgrupadorEvolucionDeTarif!$K$17:$V$159,12,FALSE)</f>
        <v>7.2043407910022497</v>
      </c>
    </row>
    <row r="74" spans="1:13" ht="15" x14ac:dyDescent="0.25">
      <c r="A74" s="33" t="s">
        <v>488</v>
      </c>
      <c r="B74" s="33">
        <v>73</v>
      </c>
      <c r="C74" s="4" t="s">
        <v>400</v>
      </c>
      <c r="D74" s="4">
        <v>1000544364</v>
      </c>
      <c r="E74" s="34">
        <v>1</v>
      </c>
      <c r="F74" s="33" t="s">
        <v>312</v>
      </c>
      <c r="G74" s="33" t="s">
        <v>490</v>
      </c>
      <c r="H74" s="35">
        <v>3.19</v>
      </c>
      <c r="I74" s="36">
        <v>3.12</v>
      </c>
      <c r="J74" s="37">
        <v>2.48976</v>
      </c>
      <c r="K74" s="37">
        <v>2.95</v>
      </c>
      <c r="L74" s="37">
        <v>3.0607734160608899</v>
      </c>
      <c r="M74" s="37">
        <f>VLOOKUP(B74,[1]AgrupadorEvolucionDeTarif!$K$17:$V$159,12,FALSE)</f>
        <v>3.4497708787683901</v>
      </c>
    </row>
    <row r="75" spans="1:13" ht="15" x14ac:dyDescent="0.25">
      <c r="A75" s="33" t="s">
        <v>488</v>
      </c>
      <c r="B75" s="33">
        <v>74</v>
      </c>
      <c r="C75" s="4" t="s">
        <v>401</v>
      </c>
      <c r="D75" s="4">
        <v>1000544366</v>
      </c>
      <c r="E75" s="34">
        <v>1</v>
      </c>
      <c r="F75" s="33" t="s">
        <v>312</v>
      </c>
      <c r="G75" s="33" t="s">
        <v>490</v>
      </c>
      <c r="H75" s="35">
        <v>5.38</v>
      </c>
      <c r="I75" s="36">
        <v>5.26</v>
      </c>
      <c r="J75" s="37">
        <v>4.8313199999999998</v>
      </c>
      <c r="K75" s="37">
        <v>5.73</v>
      </c>
      <c r="L75" s="37">
        <v>5.9371628913952303</v>
      </c>
      <c r="M75" s="37">
        <f>VLOOKUP(B75,[1]AgrupadorEvolucionDeTarif!$K$17:$V$159,12,FALSE)</f>
        <v>6.6917242347194001</v>
      </c>
    </row>
    <row r="76" spans="1:13" ht="15" x14ac:dyDescent="0.25">
      <c r="A76" s="33" t="s">
        <v>488</v>
      </c>
      <c r="B76" s="33">
        <v>75</v>
      </c>
      <c r="C76" s="4" t="s">
        <v>402</v>
      </c>
      <c r="D76" s="4">
        <v>1000544368</v>
      </c>
      <c r="E76" s="34">
        <v>1</v>
      </c>
      <c r="F76" s="33" t="s">
        <v>312</v>
      </c>
      <c r="G76" s="33" t="s">
        <v>490</v>
      </c>
      <c r="H76" s="35">
        <v>2.58</v>
      </c>
      <c r="I76" s="36">
        <v>2.52</v>
      </c>
      <c r="J76" s="37">
        <v>3.0628000000000002</v>
      </c>
      <c r="K76" s="37">
        <v>3.63</v>
      </c>
      <c r="L76" s="37">
        <v>3.7614323908218199</v>
      </c>
      <c r="M76" s="37">
        <f>VLOOKUP(B76,[1]AgrupadorEvolucionDeTarif!$K$17:$V$159,12,FALSE)</f>
        <v>4.2394774654744003</v>
      </c>
    </row>
    <row r="77" spans="1:13" ht="15" x14ac:dyDescent="0.25">
      <c r="A77" s="33" t="s">
        <v>488</v>
      </c>
      <c r="B77" s="33">
        <v>76</v>
      </c>
      <c r="C77" s="4" t="s">
        <v>403</v>
      </c>
      <c r="D77" s="4">
        <v>1000544370</v>
      </c>
      <c r="E77" s="34">
        <v>1</v>
      </c>
      <c r="F77" s="33" t="s">
        <v>312</v>
      </c>
      <c r="G77" s="33" t="s">
        <v>490</v>
      </c>
      <c r="H77" s="35">
        <v>5</v>
      </c>
      <c r="I77" s="36">
        <v>4.8899999999999997</v>
      </c>
      <c r="J77" s="37">
        <v>3.1023200000000002</v>
      </c>
      <c r="K77" s="37">
        <v>3.68</v>
      </c>
      <c r="L77" s="37">
        <v>3.8106014416822398</v>
      </c>
      <c r="M77" s="37">
        <f>VLOOKUP(B77,[1]AgrupadorEvolucionDeTarif!$K$17:$V$159,12,FALSE)</f>
        <v>4.2948954715590304</v>
      </c>
    </row>
    <row r="78" spans="1:13" ht="15" x14ac:dyDescent="0.25">
      <c r="A78" s="33" t="s">
        <v>488</v>
      </c>
      <c r="B78" s="33">
        <v>77</v>
      </c>
      <c r="C78" s="4" t="s">
        <v>404</v>
      </c>
      <c r="D78" s="4">
        <v>1000544371</v>
      </c>
      <c r="E78" s="34">
        <v>1</v>
      </c>
      <c r="F78" s="33" t="s">
        <v>312</v>
      </c>
      <c r="G78" s="33" t="s">
        <v>490</v>
      </c>
      <c r="H78" s="35">
        <v>3.17</v>
      </c>
      <c r="I78" s="36">
        <v>3.1</v>
      </c>
      <c r="J78" s="37">
        <v>3.1912400000000001</v>
      </c>
      <c r="K78" s="37">
        <v>3.78</v>
      </c>
      <c r="L78" s="37">
        <v>3.9212318061181701</v>
      </c>
      <c r="M78" s="37">
        <f>VLOOKUP(B78,[1]AgrupadorEvolucionDeTarif!$K$17:$V$159,12,FALSE)</f>
        <v>4.4195859852494603</v>
      </c>
    </row>
    <row r="79" spans="1:13" ht="15" x14ac:dyDescent="0.25">
      <c r="A79" s="33" t="s">
        <v>488</v>
      </c>
      <c r="B79" s="33">
        <v>78</v>
      </c>
      <c r="C79" s="4" t="s">
        <v>405</v>
      </c>
      <c r="D79" s="4">
        <v>1000544372</v>
      </c>
      <c r="E79" s="34">
        <v>1</v>
      </c>
      <c r="F79" s="33" t="s">
        <v>312</v>
      </c>
      <c r="G79" s="33" t="s">
        <v>490</v>
      </c>
      <c r="H79" s="35">
        <v>3.21</v>
      </c>
      <c r="I79" s="36">
        <v>3.14</v>
      </c>
      <c r="J79" s="37">
        <v>4.6040799999999997</v>
      </c>
      <c r="K79" s="37">
        <v>5.46</v>
      </c>
      <c r="L79" s="37">
        <v>5.6544408489478304</v>
      </c>
      <c r="M79" s="37">
        <f>VLOOKUP(B79,[1]AgrupadorEvolucionDeTarif!$K$17:$V$159,12,FALSE)</f>
        <v>6.37307069973276</v>
      </c>
    </row>
    <row r="80" spans="1:13" ht="15" x14ac:dyDescent="0.25">
      <c r="A80" s="33" t="s">
        <v>488</v>
      </c>
      <c r="B80" s="33">
        <v>79</v>
      </c>
      <c r="C80" s="4" t="s">
        <v>406</v>
      </c>
      <c r="D80" s="4">
        <v>1000544375</v>
      </c>
      <c r="E80" s="34">
        <v>1</v>
      </c>
      <c r="F80" s="33" t="s">
        <v>312</v>
      </c>
      <c r="G80" s="33" t="s">
        <v>490</v>
      </c>
      <c r="H80" s="35">
        <v>3.31</v>
      </c>
      <c r="I80" s="36">
        <v>3.23</v>
      </c>
      <c r="J80" s="37">
        <v>2.5490400000000002</v>
      </c>
      <c r="K80" s="37">
        <v>3.03</v>
      </c>
      <c r="L80" s="37">
        <v>3.1345269923515202</v>
      </c>
      <c r="M80" s="37">
        <f>VLOOKUP(B80,[1]AgrupadorEvolucionDeTarif!$K$17:$V$159,12,FALSE)</f>
        <v>3.5328978878953299</v>
      </c>
    </row>
    <row r="81" spans="1:13" ht="15" x14ac:dyDescent="0.25">
      <c r="A81" s="33" t="s">
        <v>488</v>
      </c>
      <c r="B81" s="33">
        <v>80</v>
      </c>
      <c r="C81" s="4" t="s">
        <v>407</v>
      </c>
      <c r="D81" s="4">
        <v>1000544377</v>
      </c>
      <c r="E81" s="34">
        <v>1</v>
      </c>
      <c r="F81" s="33" t="s">
        <v>312</v>
      </c>
      <c r="G81" s="33" t="s">
        <v>490</v>
      </c>
      <c r="H81" s="35">
        <v>4.7699999999999996</v>
      </c>
      <c r="I81" s="36">
        <v>4.66</v>
      </c>
      <c r="J81" s="37">
        <v>5.3944799999999997</v>
      </c>
      <c r="K81" s="37">
        <v>6.39</v>
      </c>
      <c r="L81" s="37">
        <v>6.6255296034410502</v>
      </c>
      <c r="M81" s="37">
        <f>VLOOKUP(B81,[1]AgrupadorEvolucionDeTarif!$K$17:$V$159,12,FALSE)</f>
        <v>7.46757631990425</v>
      </c>
    </row>
    <row r="82" spans="1:13" ht="15" x14ac:dyDescent="0.25">
      <c r="A82" s="33" t="s">
        <v>488</v>
      </c>
      <c r="B82" s="33">
        <v>81</v>
      </c>
      <c r="C82" s="4" t="s">
        <v>408</v>
      </c>
      <c r="D82" s="4">
        <v>1000544378</v>
      </c>
      <c r="E82" s="34">
        <v>1</v>
      </c>
      <c r="F82" s="33" t="s">
        <v>312</v>
      </c>
      <c r="G82" s="33" t="s">
        <v>490</v>
      </c>
      <c r="H82" s="35">
        <v>2.64</v>
      </c>
      <c r="I82" s="36">
        <v>2.58</v>
      </c>
      <c r="J82" s="37">
        <v>3.1122000000000001</v>
      </c>
      <c r="K82" s="37">
        <v>3.69</v>
      </c>
      <c r="L82" s="37">
        <v>3.8228937043973401</v>
      </c>
      <c r="M82" s="37">
        <f>VLOOKUP(B82,[1]AgrupadorEvolucionDeTarif!$K$17:$V$159,12,FALSE)</f>
        <v>4.3087499730801904</v>
      </c>
    </row>
    <row r="83" spans="1:13" ht="15" x14ac:dyDescent="0.25">
      <c r="A83" s="33" t="s">
        <v>488</v>
      </c>
      <c r="B83" s="33">
        <v>82</v>
      </c>
      <c r="C83" s="4" t="s">
        <v>409</v>
      </c>
      <c r="D83" s="4">
        <v>1000544380</v>
      </c>
      <c r="E83" s="34">
        <v>1</v>
      </c>
      <c r="F83" s="33" t="s">
        <v>312</v>
      </c>
      <c r="G83" s="33" t="s">
        <v>490</v>
      </c>
      <c r="H83" s="35">
        <v>5.59</v>
      </c>
      <c r="I83" s="36">
        <v>5.46</v>
      </c>
      <c r="J83" s="37">
        <v>3.1418400000000002</v>
      </c>
      <c r="K83" s="37">
        <v>3.73</v>
      </c>
      <c r="L83" s="37">
        <v>3.8597704925426499</v>
      </c>
      <c r="M83" s="37">
        <f>VLOOKUP(B83,[1]AgrupadorEvolucionDeTarif!$K$17:$V$159,12,FALSE)</f>
        <v>4.3503134776436703</v>
      </c>
    </row>
    <row r="84" spans="1:13" ht="15" x14ac:dyDescent="0.25">
      <c r="A84" s="33" t="s">
        <v>488</v>
      </c>
      <c r="B84" s="33">
        <v>83</v>
      </c>
      <c r="C84" s="4" t="s">
        <v>410</v>
      </c>
      <c r="D84" s="4">
        <v>1000544400</v>
      </c>
      <c r="E84" s="34">
        <v>1</v>
      </c>
      <c r="F84" s="33" t="s">
        <v>312</v>
      </c>
      <c r="G84" s="33" t="s">
        <v>490</v>
      </c>
      <c r="H84" s="35">
        <v>3.22</v>
      </c>
      <c r="I84" s="36">
        <v>3.15</v>
      </c>
      <c r="J84" s="37">
        <v>5.3944799999999997</v>
      </c>
      <c r="K84" s="37">
        <v>6.39</v>
      </c>
      <c r="L84" s="37">
        <v>6.6255296034410502</v>
      </c>
      <c r="M84" s="37">
        <f>VLOOKUP(B84,[1]AgrupadorEvolucionDeTarif!$K$17:$V$159,12,FALSE)</f>
        <v>7.46757631990425</v>
      </c>
    </row>
    <row r="85" spans="1:13" ht="15" x14ac:dyDescent="0.25">
      <c r="A85" s="33" t="s">
        <v>488</v>
      </c>
      <c r="B85" s="33">
        <v>84</v>
      </c>
      <c r="C85" s="4" t="s">
        <v>411</v>
      </c>
      <c r="D85" s="4">
        <v>1000544401</v>
      </c>
      <c r="E85" s="34">
        <v>1</v>
      </c>
      <c r="F85" s="33" t="s">
        <v>312</v>
      </c>
      <c r="G85" s="33" t="s">
        <v>490</v>
      </c>
      <c r="H85" s="35">
        <v>3.25</v>
      </c>
      <c r="I85" s="36">
        <v>3.18</v>
      </c>
      <c r="J85" s="37">
        <v>1.6697199999999999</v>
      </c>
      <c r="K85" s="37">
        <v>1.98</v>
      </c>
      <c r="L85" s="37">
        <v>2.05280787342237</v>
      </c>
      <c r="M85" s="37">
        <f>VLOOKUP(B85,[1]AgrupadorEvolucionDeTarif!$K$17:$V$159,12,FALSE)</f>
        <v>2.3137017540334099</v>
      </c>
    </row>
    <row r="86" spans="1:13" ht="15" x14ac:dyDescent="0.25">
      <c r="A86" s="33" t="s">
        <v>488</v>
      </c>
      <c r="B86" s="33">
        <v>85</v>
      </c>
      <c r="C86" s="4" t="s">
        <v>412</v>
      </c>
      <c r="D86" s="4">
        <v>1000544403</v>
      </c>
      <c r="E86" s="34">
        <v>1</v>
      </c>
      <c r="F86" s="33" t="s">
        <v>312</v>
      </c>
      <c r="G86" s="33" t="s">
        <v>490</v>
      </c>
      <c r="H86" s="35">
        <v>5.59</v>
      </c>
      <c r="I86" s="36">
        <v>5.46</v>
      </c>
      <c r="J86" s="37">
        <v>2.3613200000000001</v>
      </c>
      <c r="K86" s="37">
        <v>2.8</v>
      </c>
      <c r="L86" s="37">
        <v>2.9009740007645402</v>
      </c>
      <c r="M86" s="37">
        <f>VLOOKUP(B86,[1]AgrupadorEvolucionDeTarif!$K$17:$V$159,12,FALSE)</f>
        <v>3.26966235899333</v>
      </c>
    </row>
    <row r="87" spans="1:13" ht="15" x14ac:dyDescent="0.25">
      <c r="A87" s="33" t="s">
        <v>488</v>
      </c>
      <c r="B87" s="33">
        <v>86</v>
      </c>
      <c r="C87" s="4" t="s">
        <v>413</v>
      </c>
      <c r="D87" s="4">
        <v>1000544404</v>
      </c>
      <c r="E87" s="34">
        <v>1</v>
      </c>
      <c r="F87" s="33" t="s">
        <v>312</v>
      </c>
      <c r="G87" s="33" t="s">
        <v>490</v>
      </c>
      <c r="H87" s="35">
        <v>1.73</v>
      </c>
      <c r="I87" s="36">
        <v>1.69</v>
      </c>
      <c r="J87" s="37">
        <v>5.4142400000000004</v>
      </c>
      <c r="K87" s="37">
        <v>6.42</v>
      </c>
      <c r="L87" s="37">
        <v>6.6501141288712597</v>
      </c>
      <c r="M87" s="37">
        <f>VLOOKUP(B87,[1]AgrupadorEvolucionDeTarif!$K$17:$V$159,12,FALSE)</f>
        <v>7.4952853229465699</v>
      </c>
    </row>
    <row r="88" spans="1:13" ht="15" x14ac:dyDescent="0.25">
      <c r="A88" s="33" t="s">
        <v>488</v>
      </c>
      <c r="B88" s="33">
        <v>87</v>
      </c>
      <c r="C88" s="4" t="s">
        <v>414</v>
      </c>
      <c r="D88" s="4">
        <v>1000544415</v>
      </c>
      <c r="E88" s="34">
        <v>1</v>
      </c>
      <c r="F88" s="33" t="s">
        <v>312</v>
      </c>
      <c r="G88" s="33" t="s">
        <v>490</v>
      </c>
      <c r="H88" s="35">
        <v>2.4500000000000002</v>
      </c>
      <c r="I88" s="36">
        <v>2.39</v>
      </c>
      <c r="J88" s="37">
        <v>4.7819199999999995</v>
      </c>
      <c r="K88" s="37">
        <v>5.67</v>
      </c>
      <c r="L88" s="37">
        <v>5.8757015778197097</v>
      </c>
      <c r="M88" s="37">
        <f>VLOOKUP(B88,[1]AgrupadorEvolucionDeTarif!$K$17:$V$159,12,FALSE)</f>
        <v>6.6224517271136101</v>
      </c>
    </row>
    <row r="89" spans="1:13" ht="15" x14ac:dyDescent="0.25">
      <c r="A89" s="33" t="s">
        <v>488</v>
      </c>
      <c r="B89" s="33">
        <v>88</v>
      </c>
      <c r="C89" s="4" t="s">
        <v>415</v>
      </c>
      <c r="D89" s="4">
        <v>1000544417</v>
      </c>
      <c r="E89" s="34">
        <v>1</v>
      </c>
      <c r="F89" s="33" t="s">
        <v>312</v>
      </c>
      <c r="G89" s="33" t="s">
        <v>490</v>
      </c>
      <c r="H89" s="35">
        <v>5.61</v>
      </c>
      <c r="I89" s="36">
        <v>5.48</v>
      </c>
      <c r="J89" s="37">
        <v>2.3218000000000001</v>
      </c>
      <c r="K89" s="37">
        <v>2.75</v>
      </c>
      <c r="L89" s="37">
        <v>2.85180494990413</v>
      </c>
      <c r="M89" s="37">
        <f>VLOOKUP(B89,[1]AgrupadorEvolucionDeTarif!$K$17:$V$159,12,FALSE)</f>
        <v>3.2142443529086999</v>
      </c>
    </row>
    <row r="90" spans="1:13" ht="15" x14ac:dyDescent="0.25">
      <c r="A90" s="33" t="s">
        <v>488</v>
      </c>
      <c r="B90" s="33">
        <v>89</v>
      </c>
      <c r="C90" s="4" t="s">
        <v>416</v>
      </c>
      <c r="D90" s="4">
        <v>1000544419</v>
      </c>
      <c r="E90" s="34">
        <v>1</v>
      </c>
      <c r="F90" s="33" t="s">
        <v>312</v>
      </c>
      <c r="G90" s="33" t="s">
        <v>490</v>
      </c>
      <c r="H90" s="35">
        <v>4.95</v>
      </c>
      <c r="I90" s="36">
        <v>4.84</v>
      </c>
      <c r="J90" s="37">
        <v>4.7621600000000006</v>
      </c>
      <c r="K90" s="37">
        <v>5.65</v>
      </c>
      <c r="L90" s="37">
        <v>5.8511170523895002</v>
      </c>
      <c r="M90" s="37">
        <f>VLOOKUP(B90,[1]AgrupadorEvolucionDeTarif!$K$17:$V$159,12,FALSE)</f>
        <v>6.5947427240712901</v>
      </c>
    </row>
    <row r="91" spans="1:13" ht="15" x14ac:dyDescent="0.25">
      <c r="A91" s="33" t="s">
        <v>488</v>
      </c>
      <c r="B91" s="33">
        <v>90</v>
      </c>
      <c r="C91" s="4" t="s">
        <v>417</v>
      </c>
      <c r="D91" s="4">
        <v>1000544420</v>
      </c>
      <c r="E91" s="34">
        <v>1</v>
      </c>
      <c r="F91" s="33" t="s">
        <v>312</v>
      </c>
      <c r="G91" s="33" t="s">
        <v>490</v>
      </c>
      <c r="H91" s="35">
        <v>2.4</v>
      </c>
      <c r="I91" s="36">
        <v>2.35</v>
      </c>
      <c r="J91" s="37">
        <v>3.4283600000000001</v>
      </c>
      <c r="K91" s="37">
        <v>4.07</v>
      </c>
      <c r="L91" s="37">
        <v>4.21624611128067</v>
      </c>
      <c r="M91" s="37">
        <f>VLOOKUP(B91,[1]AgrupadorEvolucionDeTarif!$K$17:$V$159,12,FALSE)</f>
        <v>4.7520940217572498</v>
      </c>
    </row>
    <row r="92" spans="1:13" ht="15" x14ac:dyDescent="0.25">
      <c r="A92" s="33" t="s">
        <v>488</v>
      </c>
      <c r="B92" s="33">
        <v>91</v>
      </c>
      <c r="C92" s="4" t="s">
        <v>507</v>
      </c>
      <c r="D92" s="4">
        <v>1000544421</v>
      </c>
      <c r="E92" s="34">
        <v>1</v>
      </c>
      <c r="F92" s="33" t="s">
        <v>312</v>
      </c>
      <c r="G92" s="33" t="s">
        <v>490</v>
      </c>
      <c r="H92" s="35">
        <v>4.93</v>
      </c>
      <c r="I92" s="36">
        <v>4.82</v>
      </c>
      <c r="J92" s="37">
        <v>1.99576</v>
      </c>
      <c r="K92" s="37">
        <v>2.37</v>
      </c>
      <c r="L92" s="37">
        <v>2.4584525430208002</v>
      </c>
      <c r="M92" s="37">
        <f>VLOOKUP(B92,[1]AgrupadorEvolucionDeTarif!$K$17:$V$159,12,FALSE)</f>
        <v>2.7709003042316298</v>
      </c>
    </row>
    <row r="93" spans="1:13" ht="15" x14ac:dyDescent="0.25">
      <c r="A93" s="33" t="s">
        <v>488</v>
      </c>
      <c r="B93" s="33">
        <v>92</v>
      </c>
      <c r="C93" s="4" t="s">
        <v>419</v>
      </c>
      <c r="D93" s="4">
        <v>1000544422</v>
      </c>
      <c r="E93" s="34">
        <v>1</v>
      </c>
      <c r="F93" s="33" t="s">
        <v>312</v>
      </c>
      <c r="G93" s="33" t="s">
        <v>490</v>
      </c>
      <c r="H93" s="35">
        <v>3.55</v>
      </c>
      <c r="I93" s="36">
        <v>3.47</v>
      </c>
      <c r="J93" s="37">
        <v>2.6676000000000002</v>
      </c>
      <c r="K93" s="37">
        <v>3.17</v>
      </c>
      <c r="L93" s="37">
        <v>3.2820341449327701</v>
      </c>
      <c r="M93" s="37">
        <f>VLOOKUP(B93,[1]AgrupadorEvolucionDeTarif!$K$17:$V$159,12,FALSE)</f>
        <v>3.69915190614923</v>
      </c>
    </row>
    <row r="94" spans="1:13" ht="15" x14ac:dyDescent="0.25">
      <c r="A94" s="33" t="s">
        <v>488</v>
      </c>
      <c r="B94" s="33">
        <v>93</v>
      </c>
      <c r="C94" s="4" t="s">
        <v>420</v>
      </c>
      <c r="D94" s="4">
        <v>1000544434</v>
      </c>
      <c r="E94" s="34">
        <v>1</v>
      </c>
      <c r="F94" s="33" t="s">
        <v>312</v>
      </c>
      <c r="G94" s="33" t="s">
        <v>490</v>
      </c>
      <c r="H94" s="35">
        <v>2.0699999999999998</v>
      </c>
      <c r="I94" s="36">
        <v>2.02</v>
      </c>
      <c r="J94" s="37">
        <v>3.2999199999999997</v>
      </c>
      <c r="K94" s="37">
        <v>3.92</v>
      </c>
      <c r="L94" s="37">
        <v>4.0564466959843202</v>
      </c>
      <c r="M94" s="37">
        <f>VLOOKUP(B94,[1]AgrupadorEvolucionDeTarif!$K$17:$V$159,12,FALSE)</f>
        <v>4.5719855019822004</v>
      </c>
    </row>
    <row r="95" spans="1:13" ht="15" x14ac:dyDescent="0.25">
      <c r="A95" s="33" t="s">
        <v>488</v>
      </c>
      <c r="B95" s="33">
        <v>94</v>
      </c>
      <c r="C95" s="4" t="s">
        <v>421</v>
      </c>
      <c r="D95" s="4">
        <v>1000544435</v>
      </c>
      <c r="E95" s="34">
        <v>1</v>
      </c>
      <c r="F95" s="33" t="s">
        <v>312</v>
      </c>
      <c r="G95" s="33" t="s">
        <v>490</v>
      </c>
      <c r="H95" s="35">
        <v>2.76</v>
      </c>
      <c r="I95" s="36">
        <v>2.7</v>
      </c>
      <c r="J95" s="37">
        <v>0.98799999999999999</v>
      </c>
      <c r="K95" s="37">
        <v>1.17</v>
      </c>
      <c r="L95" s="37">
        <v>1.2169340087953</v>
      </c>
      <c r="M95" s="37">
        <f>VLOOKUP(B95,[1]AgrupadorEvolucionDeTarif!$K$17:$V$159,12,FALSE)</f>
        <v>1.37159565059466</v>
      </c>
    </row>
    <row r="96" spans="1:13" ht="15" x14ac:dyDescent="0.25">
      <c r="A96" s="33" t="s">
        <v>488</v>
      </c>
      <c r="B96" s="33">
        <v>95</v>
      </c>
      <c r="C96" s="4" t="s">
        <v>422</v>
      </c>
      <c r="D96" s="4">
        <v>1000544436</v>
      </c>
      <c r="E96" s="34">
        <v>1</v>
      </c>
      <c r="F96" s="33" t="s">
        <v>312</v>
      </c>
      <c r="G96" s="33" t="s">
        <v>490</v>
      </c>
      <c r="H96" s="35">
        <v>3.42</v>
      </c>
      <c r="I96" s="36">
        <v>3.34</v>
      </c>
      <c r="J96" s="37">
        <v>4.0804400000000003</v>
      </c>
      <c r="K96" s="37">
        <v>4.84</v>
      </c>
      <c r="L96" s="37">
        <v>5.0152431877624304</v>
      </c>
      <c r="M96" s="37">
        <f>VLOOKUP(B96,[1]AgrupadorEvolucionDeTarif!$K$17:$V$159,12,FALSE)</f>
        <v>5.6526366206325296</v>
      </c>
    </row>
    <row r="97" spans="1:13" ht="15" x14ac:dyDescent="0.25">
      <c r="A97" s="33" t="s">
        <v>488</v>
      </c>
      <c r="B97" s="33">
        <v>96</v>
      </c>
      <c r="C97" s="4" t="s">
        <v>423</v>
      </c>
      <c r="D97" s="4">
        <v>1000544509</v>
      </c>
      <c r="E97" s="34">
        <v>1</v>
      </c>
      <c r="F97" s="33" t="s">
        <v>312</v>
      </c>
      <c r="G97" s="33" t="s">
        <v>490</v>
      </c>
      <c r="H97" s="35">
        <v>1.02</v>
      </c>
      <c r="I97" s="36">
        <v>1</v>
      </c>
      <c r="J97" s="37">
        <v>3.1714799999999999</v>
      </c>
      <c r="K97" s="37">
        <v>3.76</v>
      </c>
      <c r="L97" s="37">
        <v>3.8966472806879602</v>
      </c>
      <c r="M97" s="37">
        <f>VLOOKUP(B97,[1]AgrupadorEvolucionDeTarif!$K$17:$V$159,12,FALSE)</f>
        <v>4.3918769822071404</v>
      </c>
    </row>
    <row r="98" spans="1:13" ht="15" x14ac:dyDescent="0.25">
      <c r="A98" s="33" t="s">
        <v>488</v>
      </c>
      <c r="B98" s="33">
        <v>97</v>
      </c>
      <c r="C98" s="4" t="s">
        <v>424</v>
      </c>
      <c r="D98" s="4">
        <v>1000544634</v>
      </c>
      <c r="E98" s="34">
        <v>1</v>
      </c>
      <c r="F98" s="33" t="s">
        <v>312</v>
      </c>
      <c r="G98" s="33" t="s">
        <v>490</v>
      </c>
      <c r="H98" s="35">
        <v>4.2300000000000004</v>
      </c>
      <c r="I98" s="36">
        <v>4.13</v>
      </c>
      <c r="J98" s="37">
        <v>7.02468</v>
      </c>
      <c r="K98" s="37">
        <v>8.33</v>
      </c>
      <c r="L98" s="37">
        <v>8.6291684260029999</v>
      </c>
      <c r="M98" s="37">
        <f>VLOOKUP(B98,[1]AgrupadorEvolucionDeTarif!$K$17:$V$159,12,FALSE)</f>
        <v>9.7258600678530396</v>
      </c>
    </row>
    <row r="99" spans="1:13" ht="15" x14ac:dyDescent="0.25">
      <c r="A99" s="33" t="s">
        <v>488</v>
      </c>
      <c r="B99" s="33">
        <v>98</v>
      </c>
      <c r="C99" s="4" t="s">
        <v>425</v>
      </c>
      <c r="D99" s="4">
        <v>1000544637</v>
      </c>
      <c r="E99" s="34">
        <v>1</v>
      </c>
      <c r="F99" s="33" t="s">
        <v>312</v>
      </c>
      <c r="G99" s="33" t="s">
        <v>490</v>
      </c>
      <c r="H99" s="35">
        <v>3.28</v>
      </c>
      <c r="I99" s="36">
        <v>3.21</v>
      </c>
      <c r="J99" s="37">
        <v>4.9202400000000006</v>
      </c>
      <c r="K99" s="37">
        <v>5.84</v>
      </c>
      <c r="L99" s="37">
        <v>6.0477932558311602</v>
      </c>
      <c r="M99" s="37">
        <f>VLOOKUP(B99,[1]AgrupadorEvolucionDeTarif!$K$17:$V$159,12,FALSE)</f>
        <v>6.8164147484098203</v>
      </c>
    </row>
    <row r="100" spans="1:13" ht="15" x14ac:dyDescent="0.25">
      <c r="A100" s="33" t="s">
        <v>488</v>
      </c>
      <c r="B100" s="33">
        <v>99</v>
      </c>
      <c r="C100" s="4" t="s">
        <v>426</v>
      </c>
      <c r="D100" s="4">
        <v>1000544640</v>
      </c>
      <c r="E100" s="34">
        <v>1</v>
      </c>
      <c r="F100" s="33" t="s">
        <v>312</v>
      </c>
      <c r="G100" s="33" t="s">
        <v>490</v>
      </c>
      <c r="H100" s="35">
        <v>7.27</v>
      </c>
      <c r="I100" s="36">
        <v>7.11</v>
      </c>
      <c r="J100" s="37">
        <v>4.7720399999999996</v>
      </c>
      <c r="K100" s="37">
        <v>5.66</v>
      </c>
      <c r="L100" s="37">
        <v>5.8634093151046001</v>
      </c>
      <c r="M100" s="37">
        <f>VLOOKUP(B100,[1]AgrupadorEvolucionDeTarif!$K$17:$V$159,12,FALSE)</f>
        <v>6.6085972255924501</v>
      </c>
    </row>
    <row r="101" spans="1:13" ht="15" x14ac:dyDescent="0.25">
      <c r="A101" s="33" t="s">
        <v>488</v>
      </c>
      <c r="B101" s="33">
        <v>100</v>
      </c>
      <c r="C101" s="4" t="s">
        <v>427</v>
      </c>
      <c r="D101" s="4">
        <v>1000544642</v>
      </c>
      <c r="E101" s="34">
        <v>1</v>
      </c>
      <c r="F101" s="33" t="s">
        <v>312</v>
      </c>
      <c r="G101" s="33" t="s">
        <v>490</v>
      </c>
      <c r="H101" s="35">
        <v>5.0999999999999996</v>
      </c>
      <c r="I101" s="36">
        <v>4.9800000000000004</v>
      </c>
      <c r="J101" s="37">
        <v>2.3712</v>
      </c>
      <c r="K101" s="37">
        <v>2.81</v>
      </c>
      <c r="L101" s="37">
        <v>2.9132662634796498</v>
      </c>
      <c r="M101" s="37">
        <f>VLOOKUP(B101,[1]AgrupadorEvolucionDeTarif!$K$17:$V$159,12,FALSE)</f>
        <v>3.28351686051449</v>
      </c>
    </row>
    <row r="102" spans="1:13" ht="15" x14ac:dyDescent="0.25">
      <c r="A102" s="33" t="s">
        <v>488</v>
      </c>
      <c r="B102" s="33">
        <v>101</v>
      </c>
      <c r="C102" s="4" t="s">
        <v>428</v>
      </c>
      <c r="D102" s="4">
        <v>1000544647</v>
      </c>
      <c r="E102" s="34">
        <v>1</v>
      </c>
      <c r="F102" s="33" t="s">
        <v>312</v>
      </c>
      <c r="G102" s="33" t="s">
        <v>490</v>
      </c>
      <c r="H102" s="35">
        <v>4.9400000000000004</v>
      </c>
      <c r="I102" s="36">
        <v>4.83</v>
      </c>
      <c r="J102" s="37">
        <v>2.5095200000000002</v>
      </c>
      <c r="K102" s="37">
        <v>2.98</v>
      </c>
      <c r="L102" s="37">
        <v>3.0853579414910999</v>
      </c>
      <c r="M102" s="37">
        <f>VLOOKUP(B102,[1]AgrupadorEvolucionDeTarif!$K$17:$V$159,12,FALSE)</f>
        <v>3.4774798818106998</v>
      </c>
    </row>
    <row r="103" spans="1:13" ht="15" x14ac:dyDescent="0.25">
      <c r="A103" s="33" t="s">
        <v>488</v>
      </c>
      <c r="B103" s="33">
        <v>102</v>
      </c>
      <c r="C103" s="4" t="s">
        <v>429</v>
      </c>
      <c r="D103" s="4">
        <v>1000544648</v>
      </c>
      <c r="E103" s="34">
        <v>1</v>
      </c>
      <c r="F103" s="33" t="s">
        <v>312</v>
      </c>
      <c r="G103" s="33" t="s">
        <v>490</v>
      </c>
      <c r="H103" s="35">
        <v>2.46</v>
      </c>
      <c r="I103" s="36">
        <v>2.4</v>
      </c>
      <c r="J103" s="37">
        <v>0.83979999999999999</v>
      </c>
      <c r="K103" s="37">
        <v>1</v>
      </c>
      <c r="L103" s="37">
        <v>1.0325500680687401</v>
      </c>
      <c r="M103" s="37">
        <f>VLOOKUP(B103,[1]AgrupadorEvolucionDeTarif!$K$17:$V$159,12,FALSE)</f>
        <v>1.1637781277772901</v>
      </c>
    </row>
    <row r="104" spans="1:13" ht="15" x14ac:dyDescent="0.25">
      <c r="A104" s="33" t="s">
        <v>488</v>
      </c>
      <c r="B104" s="33">
        <v>103</v>
      </c>
      <c r="C104" s="4" t="s">
        <v>430</v>
      </c>
      <c r="D104" s="4">
        <v>1000544666</v>
      </c>
      <c r="E104" s="34">
        <v>1</v>
      </c>
      <c r="F104" s="33" t="s">
        <v>312</v>
      </c>
      <c r="G104" s="33" t="s">
        <v>490</v>
      </c>
      <c r="H104" s="35">
        <v>2.6</v>
      </c>
      <c r="I104" s="36">
        <v>2.54</v>
      </c>
      <c r="J104" s="37">
        <v>1.4325999999999999</v>
      </c>
      <c r="K104" s="37">
        <v>1.7</v>
      </c>
      <c r="L104" s="37">
        <v>1.75779356825987</v>
      </c>
      <c r="M104" s="37">
        <f>VLOOKUP(B104,[1]AgrupadorEvolucionDeTarif!$K$17:$V$159,12,FALSE)</f>
        <v>1.98119371752562</v>
      </c>
    </row>
    <row r="105" spans="1:13" ht="15" x14ac:dyDescent="0.25">
      <c r="A105" s="33" t="s">
        <v>488</v>
      </c>
      <c r="B105" s="33">
        <v>104</v>
      </c>
      <c r="C105" s="4" t="s">
        <v>431</v>
      </c>
      <c r="D105" s="4">
        <v>50600311</v>
      </c>
      <c r="E105" s="34">
        <v>1</v>
      </c>
      <c r="F105" s="33" t="s">
        <v>312</v>
      </c>
      <c r="G105" s="33" t="s">
        <v>490</v>
      </c>
      <c r="H105" s="35">
        <v>0.87</v>
      </c>
      <c r="I105" s="36">
        <v>0.85</v>
      </c>
      <c r="J105" s="37">
        <v>4.9202400000000006</v>
      </c>
      <c r="K105" s="37">
        <v>5.84</v>
      </c>
      <c r="L105" s="37">
        <v>6.0477932558311602</v>
      </c>
      <c r="M105" s="37">
        <f>VLOOKUP(B105,[1]AgrupadorEvolucionDeTarif!$K$17:$V$159,12,FALSE)</f>
        <v>6.8164147484098203</v>
      </c>
    </row>
    <row r="106" spans="1:13" ht="15" x14ac:dyDescent="0.25">
      <c r="A106" s="33" t="s">
        <v>488</v>
      </c>
      <c r="B106" s="33">
        <v>105</v>
      </c>
      <c r="C106" s="4" t="s">
        <v>433</v>
      </c>
      <c r="D106" s="4">
        <v>1000048398</v>
      </c>
      <c r="E106" s="34">
        <v>1</v>
      </c>
      <c r="F106" s="33" t="s">
        <v>312</v>
      </c>
      <c r="G106" s="33" t="s">
        <v>490</v>
      </c>
      <c r="H106" s="35">
        <v>1.48</v>
      </c>
      <c r="I106" s="36">
        <v>1.45</v>
      </c>
      <c r="J106" s="37">
        <v>3.2999199999999997</v>
      </c>
      <c r="K106" s="37">
        <v>3.92</v>
      </c>
      <c r="L106" s="37">
        <v>4.0564466959843202</v>
      </c>
      <c r="M106" s="37">
        <f>VLOOKUP(B106,[1]AgrupadorEvolucionDeTarif!$K$17:$V$159,12,FALSE)</f>
        <v>4.5719855019822004</v>
      </c>
    </row>
    <row r="107" spans="1:13" ht="15" x14ac:dyDescent="0.25">
      <c r="A107" s="33" t="s">
        <v>488</v>
      </c>
      <c r="B107" s="33">
        <v>106</v>
      </c>
      <c r="C107" s="4" t="s">
        <v>434</v>
      </c>
      <c r="D107" s="4">
        <v>1000555742</v>
      </c>
      <c r="E107" s="34">
        <v>1</v>
      </c>
      <c r="F107" s="33" t="s">
        <v>312</v>
      </c>
      <c r="G107" s="33" t="s">
        <v>490</v>
      </c>
      <c r="H107" s="35">
        <v>5.0999999999999996</v>
      </c>
      <c r="I107" s="36">
        <v>4.9800000000000004</v>
      </c>
      <c r="J107" s="37">
        <v>4.3867200000000004</v>
      </c>
      <c r="K107" s="37">
        <v>5.21</v>
      </c>
      <c r="L107" s="37">
        <v>5.3963033319306497</v>
      </c>
      <c r="M107" s="37">
        <f>VLOOKUP(B107,[1]AgrupadorEvolucionDeTarif!$K$17:$V$159,12,FALSE)</f>
        <v>6.0821261677884397</v>
      </c>
    </row>
    <row r="108" spans="1:13" ht="15" x14ac:dyDescent="0.25">
      <c r="A108" s="33" t="s">
        <v>488</v>
      </c>
      <c r="B108" s="33">
        <v>107</v>
      </c>
      <c r="C108" s="4" t="s">
        <v>435</v>
      </c>
      <c r="D108" s="4">
        <v>1000276057</v>
      </c>
      <c r="E108" s="34">
        <v>1</v>
      </c>
      <c r="F108" s="33" t="s">
        <v>312</v>
      </c>
      <c r="G108" s="33" t="s">
        <v>490</v>
      </c>
      <c r="H108" s="35">
        <v>3.42</v>
      </c>
      <c r="I108" s="36">
        <v>3.34</v>
      </c>
      <c r="J108" s="37">
        <v>1.0868</v>
      </c>
      <c r="K108" s="37">
        <v>1.29</v>
      </c>
      <c r="L108" s="37">
        <v>1.33985663594634</v>
      </c>
      <c r="M108" s="37">
        <f>VLOOKUP(B108,[1]AgrupadorEvolucionDeTarif!$K$17:$V$159,12,FALSE)</f>
        <v>1.51014066580624</v>
      </c>
    </row>
    <row r="109" spans="1:13" ht="15" x14ac:dyDescent="0.25">
      <c r="A109" s="33" t="s">
        <v>488</v>
      </c>
      <c r="B109" s="33">
        <v>108</v>
      </c>
      <c r="C109" s="4" t="s">
        <v>508</v>
      </c>
      <c r="D109" s="4">
        <v>1000232727</v>
      </c>
      <c r="E109" s="34">
        <v>1</v>
      </c>
      <c r="F109" s="33" t="s">
        <v>312</v>
      </c>
      <c r="G109" s="33" t="s">
        <v>490</v>
      </c>
      <c r="H109" s="35">
        <v>4.54</v>
      </c>
      <c r="I109" s="36">
        <v>4.4400000000000004</v>
      </c>
      <c r="J109" s="37">
        <v>2.7170000000000001</v>
      </c>
      <c r="K109" s="37">
        <v>3.23</v>
      </c>
      <c r="L109" s="37">
        <v>3.3434954585082899</v>
      </c>
      <c r="M109" s="37">
        <f>VLOOKUP(B109,[1]AgrupadorEvolucionDeTarif!$K$17:$V$159,12,FALSE)</f>
        <v>3.76842441375502</v>
      </c>
    </row>
    <row r="110" spans="1:13" ht="15" x14ac:dyDescent="0.25">
      <c r="A110" s="33" t="s">
        <v>488</v>
      </c>
      <c r="B110" s="33">
        <v>109</v>
      </c>
      <c r="C110" s="4" t="s">
        <v>437</v>
      </c>
      <c r="D110" s="4">
        <v>1000549998</v>
      </c>
      <c r="E110" s="34">
        <v>1</v>
      </c>
      <c r="F110" s="33" t="s">
        <v>312</v>
      </c>
      <c r="G110" s="33" t="s">
        <v>490</v>
      </c>
      <c r="H110" s="35">
        <v>1.1299999999999999</v>
      </c>
      <c r="I110" s="36">
        <v>1.1000000000000001</v>
      </c>
      <c r="J110" s="37">
        <v>4.3768399999999996</v>
      </c>
      <c r="K110" s="37">
        <v>5.2</v>
      </c>
      <c r="L110" s="37">
        <v>5.3840110692155498</v>
      </c>
      <c r="M110" s="37">
        <f>VLOOKUP(B110,[1]AgrupadorEvolucionDeTarif!$K$17:$V$159,12,FALSE)</f>
        <v>6.0682716662672798</v>
      </c>
    </row>
    <row r="111" spans="1:13" ht="15" x14ac:dyDescent="0.25">
      <c r="A111" s="33" t="s">
        <v>488</v>
      </c>
      <c r="B111" s="33">
        <v>110</v>
      </c>
      <c r="C111" s="4" t="s">
        <v>438</v>
      </c>
      <c r="D111" s="4">
        <v>1000553127</v>
      </c>
      <c r="E111" s="34">
        <v>1</v>
      </c>
      <c r="F111" s="33" t="s">
        <v>312</v>
      </c>
      <c r="G111" s="33" t="s">
        <v>490</v>
      </c>
      <c r="H111" s="35">
        <v>2.81</v>
      </c>
      <c r="I111" s="36">
        <v>2.75</v>
      </c>
      <c r="J111" s="37">
        <v>5.1672400000000005</v>
      </c>
      <c r="K111" s="37">
        <v>6.13</v>
      </c>
      <c r="L111" s="37">
        <v>6.3550998237087599</v>
      </c>
      <c r="M111" s="37">
        <f>VLOOKUP(B111,[1]AgrupadorEvolucionDeTarif!$K$17:$V$159,12,FALSE)</f>
        <v>7.1627772864387804</v>
      </c>
    </row>
    <row r="112" spans="1:13" ht="15" x14ac:dyDescent="0.25">
      <c r="A112" s="33" t="s">
        <v>488</v>
      </c>
      <c r="B112" s="33">
        <v>111</v>
      </c>
      <c r="C112" s="4" t="s">
        <v>439</v>
      </c>
      <c r="D112" s="4">
        <v>1000550003</v>
      </c>
      <c r="E112" s="34">
        <v>1</v>
      </c>
      <c r="F112" s="33" t="s">
        <v>312</v>
      </c>
      <c r="G112" s="33" t="s">
        <v>490</v>
      </c>
      <c r="H112" s="35">
        <v>4.53</v>
      </c>
      <c r="I112" s="36">
        <v>4.43</v>
      </c>
      <c r="J112" s="37">
        <v>4.5151599999999998</v>
      </c>
      <c r="K112" s="37">
        <v>5.36</v>
      </c>
      <c r="L112" s="37">
        <v>5.5561027472270004</v>
      </c>
      <c r="M112" s="37">
        <f>VLOOKUP(B112,[1]AgrupadorEvolucionDeTarif!$K$17:$V$159,12,FALSE)</f>
        <v>6.26223468756349</v>
      </c>
    </row>
    <row r="113" spans="1:13" ht="15" x14ac:dyDescent="0.25">
      <c r="A113" s="33" t="s">
        <v>488</v>
      </c>
      <c r="B113" s="33">
        <v>112</v>
      </c>
      <c r="C113" s="4" t="s">
        <v>440</v>
      </c>
      <c r="D113" s="4">
        <v>1000550001</v>
      </c>
      <c r="E113" s="34">
        <v>1</v>
      </c>
      <c r="F113" s="33" t="s">
        <v>312</v>
      </c>
      <c r="G113" s="33" t="s">
        <v>490</v>
      </c>
      <c r="H113" s="35">
        <v>5.35</v>
      </c>
      <c r="I113" s="36">
        <v>5.23</v>
      </c>
      <c r="J113" s="37">
        <v>4.6139599999999996</v>
      </c>
      <c r="K113" s="37">
        <v>5.47</v>
      </c>
      <c r="L113" s="37">
        <v>5.66673311166294</v>
      </c>
      <c r="M113" s="37">
        <f>VLOOKUP(B113,[1]AgrupadorEvolucionDeTarif!$K$17:$V$159,12,FALSE)</f>
        <v>6.3869252012539199</v>
      </c>
    </row>
    <row r="114" spans="1:13" ht="15" x14ac:dyDescent="0.25">
      <c r="A114" s="33" t="s">
        <v>488</v>
      </c>
      <c r="B114" s="33">
        <v>113</v>
      </c>
      <c r="C114" s="4" t="s">
        <v>441</v>
      </c>
      <c r="D114" s="4">
        <v>1000561457</v>
      </c>
      <c r="E114" s="34">
        <v>1</v>
      </c>
      <c r="F114" s="33" t="s">
        <v>312</v>
      </c>
      <c r="G114" s="33" t="s">
        <v>490</v>
      </c>
      <c r="H114" s="35">
        <v>2.76</v>
      </c>
      <c r="I114" s="36">
        <v>2.7</v>
      </c>
      <c r="J114" s="37">
        <v>3.6061999999999999</v>
      </c>
      <c r="K114" s="37">
        <v>4.28</v>
      </c>
      <c r="L114" s="37">
        <v>4.4375068401525404</v>
      </c>
      <c r="M114" s="37">
        <f>VLOOKUP(B114,[1]AgrupadorEvolucionDeTarif!$K$17:$V$159,12,FALSE)</f>
        <v>5.0014750491380999</v>
      </c>
    </row>
    <row r="115" spans="1:13" ht="15" x14ac:dyDescent="0.25">
      <c r="A115" s="33" t="s">
        <v>488</v>
      </c>
      <c r="B115" s="33">
        <v>114</v>
      </c>
      <c r="C115" s="4" t="s">
        <v>442</v>
      </c>
      <c r="D115" s="4">
        <v>1000224390</v>
      </c>
      <c r="E115" s="34">
        <v>1</v>
      </c>
      <c r="F115" s="33" t="s">
        <v>312</v>
      </c>
      <c r="G115" s="33" t="s">
        <v>490</v>
      </c>
      <c r="H115" s="35">
        <v>4.93</v>
      </c>
      <c r="I115" s="36">
        <v>4.57</v>
      </c>
      <c r="J115" s="37">
        <v>4.6238399999999995</v>
      </c>
      <c r="K115" s="37">
        <v>5.48</v>
      </c>
      <c r="L115" s="37">
        <v>5.6790253743780399</v>
      </c>
      <c r="M115" s="37">
        <f>VLOOKUP(B115,[1]AgrupadorEvolucionDeTarif!$K$17:$V$159,12,FALSE)</f>
        <v>6.4007797027750799</v>
      </c>
    </row>
    <row r="116" spans="1:13" ht="15" x14ac:dyDescent="0.25">
      <c r="A116" s="33" t="s">
        <v>488</v>
      </c>
      <c r="B116" s="33">
        <v>115</v>
      </c>
      <c r="C116" s="4" t="s">
        <v>444</v>
      </c>
      <c r="D116" s="4">
        <v>1000561458</v>
      </c>
      <c r="E116" s="34">
        <v>1</v>
      </c>
      <c r="F116" s="33" t="s">
        <v>312</v>
      </c>
      <c r="G116" s="33" t="s">
        <v>490</v>
      </c>
      <c r="H116" s="35">
        <v>5.03</v>
      </c>
      <c r="I116" s="36">
        <v>4.67</v>
      </c>
      <c r="J116" s="37">
        <v>5.3747199999999999</v>
      </c>
      <c r="K116" s="37">
        <v>6.37</v>
      </c>
      <c r="L116" s="37">
        <v>6.6009450780108399</v>
      </c>
      <c r="M116" s="37">
        <f>VLOOKUP(B116,[1]AgrupadorEvolucionDeTarif!$K$17:$V$159,12,FALSE)</f>
        <v>7.4398673168619398</v>
      </c>
    </row>
    <row r="117" spans="1:13" ht="15" x14ac:dyDescent="0.25">
      <c r="A117" s="33" t="s">
        <v>488</v>
      </c>
      <c r="B117" s="33">
        <v>116</v>
      </c>
      <c r="C117" s="4" t="s">
        <v>445</v>
      </c>
      <c r="D117" s="4">
        <v>1000510682</v>
      </c>
      <c r="E117" s="34">
        <v>1</v>
      </c>
      <c r="F117" s="33" t="s">
        <v>312</v>
      </c>
      <c r="G117" s="33" t="s">
        <v>490</v>
      </c>
      <c r="H117" s="35">
        <v>3.93</v>
      </c>
      <c r="I117" s="36">
        <v>3.65</v>
      </c>
      <c r="J117" s="37">
        <v>6.5800799999999997</v>
      </c>
      <c r="K117" s="37">
        <v>7.81</v>
      </c>
      <c r="L117" s="37">
        <v>8.08830886653843</v>
      </c>
      <c r="M117" s="37">
        <f>VLOOKUP(B117,[1]AgrupadorEvolucionDeTarif!$K$17:$V$159,12,FALSE)</f>
        <v>9.1162620009220792</v>
      </c>
    </row>
    <row r="118" spans="1:13" ht="15" x14ac:dyDescent="0.25">
      <c r="A118" s="33" t="s">
        <v>488</v>
      </c>
      <c r="B118" s="33">
        <v>117</v>
      </c>
      <c r="C118" s="4" t="s">
        <v>446</v>
      </c>
      <c r="D118" s="4">
        <v>1000558124</v>
      </c>
      <c r="E118" s="34">
        <v>1</v>
      </c>
      <c r="F118" s="33" t="s">
        <v>312</v>
      </c>
      <c r="G118" s="33" t="s">
        <v>490</v>
      </c>
      <c r="H118" s="35">
        <v>5.05</v>
      </c>
      <c r="I118" s="36">
        <v>4.68</v>
      </c>
      <c r="J118" s="37">
        <v>2.1933600000000002</v>
      </c>
      <c r="K118" s="37">
        <v>2.6</v>
      </c>
      <c r="L118" s="37">
        <v>2.69200553460777</v>
      </c>
      <c r="M118" s="37">
        <f>VLOOKUP(B118,[1]AgrupadorEvolucionDeTarif!$K$17:$V$159,12,FALSE)</f>
        <v>3.0341358331336399</v>
      </c>
    </row>
    <row r="119" spans="1:13" ht="15" x14ac:dyDescent="0.25">
      <c r="A119" s="33" t="s">
        <v>488</v>
      </c>
      <c r="B119" s="33">
        <v>118</v>
      </c>
      <c r="C119" s="4" t="s">
        <v>447</v>
      </c>
      <c r="D119" s="4">
        <v>1000544438</v>
      </c>
      <c r="E119" s="34">
        <v>1</v>
      </c>
      <c r="F119" s="33" t="s">
        <v>312</v>
      </c>
      <c r="G119" s="33" t="s">
        <v>490</v>
      </c>
      <c r="H119" s="35">
        <v>5.87</v>
      </c>
      <c r="I119" s="36">
        <v>5.44</v>
      </c>
      <c r="J119" s="37">
        <v>3.0726799999999996</v>
      </c>
      <c r="K119" s="37">
        <v>3.64</v>
      </c>
      <c r="L119" s="37">
        <v>3.7737246535369202</v>
      </c>
      <c r="M119" s="37">
        <f>VLOOKUP(B119,[1]AgrupadorEvolucionDeTarif!$K$17:$V$159,12,FALSE)</f>
        <v>4.2533319669955603</v>
      </c>
    </row>
    <row r="120" spans="1:13" ht="15" x14ac:dyDescent="0.25">
      <c r="A120" s="33" t="s">
        <v>488</v>
      </c>
      <c r="B120" s="33">
        <v>119</v>
      </c>
      <c r="C120" s="4" t="s">
        <v>448</v>
      </c>
      <c r="D120" s="4">
        <v>1000568102</v>
      </c>
      <c r="E120" s="34">
        <v>1</v>
      </c>
      <c r="F120" s="33" t="s">
        <v>312</v>
      </c>
      <c r="G120" s="33" t="s">
        <v>490</v>
      </c>
      <c r="H120" s="35">
        <v>7.18</v>
      </c>
      <c r="I120" s="36">
        <v>6.66</v>
      </c>
      <c r="J120" s="37">
        <v>2.9047199999999997</v>
      </c>
      <c r="K120" s="37">
        <v>3.44</v>
      </c>
      <c r="L120" s="37">
        <v>3.5647561873801599</v>
      </c>
      <c r="M120" s="37">
        <f>VLOOKUP(B120,[1]AgrupadorEvolucionDeTarif!$K$17:$V$159,12,FALSE)</f>
        <v>4.0178054411358701</v>
      </c>
    </row>
    <row r="121" spans="1:13" ht="15" x14ac:dyDescent="0.25">
      <c r="A121" s="33" t="s">
        <v>488</v>
      </c>
      <c r="B121" s="33">
        <v>120</v>
      </c>
      <c r="C121" s="4" t="s">
        <v>449</v>
      </c>
      <c r="D121" s="4">
        <v>1000572931</v>
      </c>
      <c r="E121" s="34">
        <v>1</v>
      </c>
      <c r="F121" s="33" t="s">
        <v>312</v>
      </c>
      <c r="G121" s="33" t="s">
        <v>490</v>
      </c>
      <c r="H121" s="35">
        <v>2.39</v>
      </c>
      <c r="I121" s="36">
        <v>2.2200000000000002</v>
      </c>
      <c r="J121" s="37">
        <v>6.6196000000000002</v>
      </c>
      <c r="K121" s="37">
        <v>7.85</v>
      </c>
      <c r="L121" s="37">
        <v>8.1374779173988401</v>
      </c>
      <c r="M121" s="37">
        <f>VLOOKUP(B121,[1]AgrupadorEvolucionDeTarif!$K$17:$V$159,12,FALSE)</f>
        <v>9.1716800070067102</v>
      </c>
    </row>
    <row r="122" spans="1:13" ht="15" x14ac:dyDescent="0.25">
      <c r="A122" s="33" t="s">
        <v>488</v>
      </c>
      <c r="B122" s="33">
        <v>121</v>
      </c>
      <c r="C122" s="4" t="s">
        <v>450</v>
      </c>
      <c r="D122" s="4">
        <v>1000572932</v>
      </c>
      <c r="E122" s="34">
        <v>1</v>
      </c>
      <c r="F122" s="33" t="s">
        <v>312</v>
      </c>
      <c r="G122" s="33" t="s">
        <v>490</v>
      </c>
      <c r="H122" s="35">
        <v>3.21</v>
      </c>
      <c r="I122" s="36">
        <v>3.11</v>
      </c>
      <c r="J122" s="37">
        <v>3.63584</v>
      </c>
      <c r="K122" s="37">
        <v>4.32</v>
      </c>
      <c r="L122" s="37">
        <v>4.4743836282978497</v>
      </c>
      <c r="M122" s="37">
        <f>VLOOKUP(B122,[1]AgrupadorEvolucionDeTarif!$K$17:$V$159,12,FALSE)</f>
        <v>5.0430385537015798</v>
      </c>
    </row>
    <row r="123" spans="1:13" ht="15" x14ac:dyDescent="0.25">
      <c r="A123" s="33" t="s">
        <v>488</v>
      </c>
      <c r="B123" s="33">
        <v>122</v>
      </c>
      <c r="C123" s="4" t="s">
        <v>451</v>
      </c>
      <c r="D123" s="4">
        <v>1000574896</v>
      </c>
      <c r="E123" s="34">
        <v>1</v>
      </c>
      <c r="F123" s="33" t="s">
        <v>312</v>
      </c>
      <c r="G123" s="33" t="s">
        <v>490</v>
      </c>
      <c r="H123" s="35">
        <v>3.04</v>
      </c>
      <c r="I123" s="36">
        <v>2.94</v>
      </c>
      <c r="J123" s="37">
        <v>5.1573599999999997</v>
      </c>
      <c r="K123" s="37">
        <v>6.12</v>
      </c>
      <c r="L123" s="37">
        <v>6.3428075609936601</v>
      </c>
      <c r="M123" s="37">
        <f>VLOOKUP(B123,[1]AgrupadorEvolucionDeTarif!$K$17:$V$159,12,FALSE)</f>
        <v>7.1489227849176196</v>
      </c>
    </row>
    <row r="124" spans="1:13" ht="15" x14ac:dyDescent="0.25">
      <c r="A124" s="33" t="s">
        <v>488</v>
      </c>
      <c r="B124" s="33">
        <v>123</v>
      </c>
      <c r="C124" s="4" t="s">
        <v>452</v>
      </c>
      <c r="D124" s="4">
        <v>1000577384</v>
      </c>
      <c r="E124" s="34">
        <v>1</v>
      </c>
      <c r="F124" s="33" t="s">
        <v>312</v>
      </c>
      <c r="G124" s="33" t="s">
        <v>490</v>
      </c>
      <c r="H124" s="35">
        <v>6.92</v>
      </c>
      <c r="I124" s="36">
        <v>6.7</v>
      </c>
      <c r="J124" s="37">
        <v>5.6019600000000001</v>
      </c>
      <c r="K124" s="37">
        <v>6.64</v>
      </c>
      <c r="L124" s="37">
        <v>6.88366712045823</v>
      </c>
      <c r="M124" s="37">
        <f>VLOOKUP(B124,[1]AgrupadorEvolucionDeTarif!$K$17:$V$159,12,FALSE)</f>
        <v>7.75852085184858</v>
      </c>
    </row>
    <row r="125" spans="1:13" ht="15" x14ac:dyDescent="0.25">
      <c r="A125" s="33" t="s">
        <v>488</v>
      </c>
      <c r="B125" s="33">
        <v>124</v>
      </c>
      <c r="C125" s="4" t="s">
        <v>453</v>
      </c>
      <c r="D125" s="4">
        <v>1000577366</v>
      </c>
      <c r="E125" s="34">
        <v>1</v>
      </c>
      <c r="F125" s="33" t="s">
        <v>312</v>
      </c>
      <c r="G125" s="33" t="s">
        <v>490</v>
      </c>
      <c r="H125" s="35">
        <v>3.8</v>
      </c>
      <c r="I125" s="36">
        <v>3.68</v>
      </c>
      <c r="J125" s="37">
        <v>5.6315999999999997</v>
      </c>
      <c r="K125" s="37">
        <v>6.68</v>
      </c>
      <c r="L125" s="37">
        <v>6.9205439086035501</v>
      </c>
      <c r="M125" s="37">
        <f>VLOOKUP(B125,[1]AgrupadorEvolucionDeTarif!$K$17:$V$159,12,FALSE)</f>
        <v>7.8000843564120501</v>
      </c>
    </row>
    <row r="126" spans="1:13" ht="15" x14ac:dyDescent="0.25">
      <c r="A126" s="33"/>
      <c r="B126" s="33">
        <v>125</v>
      </c>
      <c r="C126" s="4" t="s">
        <v>454</v>
      </c>
      <c r="D126" s="4">
        <v>1000541237</v>
      </c>
      <c r="E126" s="38">
        <v>1</v>
      </c>
      <c r="F126" s="38" t="s">
        <v>312</v>
      </c>
      <c r="G126" s="33"/>
      <c r="H126" s="39">
        <v>6.92</v>
      </c>
      <c r="I126" s="36">
        <v>6.7</v>
      </c>
      <c r="J126" s="37">
        <v>1.976</v>
      </c>
      <c r="K126" s="37">
        <v>2.35</v>
      </c>
      <c r="L126" s="37">
        <v>2.4338680175905898</v>
      </c>
      <c r="M126" s="37">
        <f>VLOOKUP(B126,[1]AgrupadorEvolucionDeTarif!$K$17:$V$159,12,FALSE)</f>
        <v>2.7431913011893201</v>
      </c>
    </row>
    <row r="127" spans="1:13" ht="15" x14ac:dyDescent="0.25">
      <c r="A127" s="33"/>
      <c r="B127" s="33">
        <v>126</v>
      </c>
      <c r="C127" s="4" t="s">
        <v>455</v>
      </c>
      <c r="D127" s="4">
        <v>1000579471</v>
      </c>
      <c r="E127" s="38">
        <v>1</v>
      </c>
      <c r="F127" s="38" t="s">
        <v>312</v>
      </c>
      <c r="G127" s="33"/>
      <c r="H127" s="39">
        <v>3.8</v>
      </c>
      <c r="I127" s="36">
        <v>3.68</v>
      </c>
      <c r="J127" s="37">
        <v>6.1453599999999993</v>
      </c>
      <c r="K127" s="37">
        <v>7.3</v>
      </c>
      <c r="L127" s="37">
        <v>7.5597415697889501</v>
      </c>
      <c r="M127" s="37">
        <f>VLOOKUP(B127,[1]AgrupadorEvolucionDeTarif!$K$17:$V$159,12,FALSE)</f>
        <v>8.5205184355122796</v>
      </c>
    </row>
    <row r="128" spans="1:13" ht="15" x14ac:dyDescent="0.25">
      <c r="A128" s="33"/>
      <c r="B128" s="33">
        <v>127</v>
      </c>
      <c r="C128" s="4" t="s">
        <v>456</v>
      </c>
      <c r="D128" s="4">
        <v>1000579481</v>
      </c>
      <c r="E128" s="38">
        <v>1</v>
      </c>
      <c r="F128" s="38" t="s">
        <v>312</v>
      </c>
      <c r="G128" s="33"/>
      <c r="H128" s="39">
        <v>5.39</v>
      </c>
      <c r="I128" s="36">
        <v>5.22</v>
      </c>
      <c r="J128" s="37">
        <v>6.2145200000000003</v>
      </c>
      <c r="K128" s="37">
        <v>7.37</v>
      </c>
      <c r="L128" s="37">
        <v>7.6334951460795804</v>
      </c>
      <c r="M128" s="37">
        <f>VLOOKUP(B128,[1]AgrupadorEvolucionDeTarif!$K$17:$V$159,12,FALSE)</f>
        <v>8.6036454446392305</v>
      </c>
    </row>
    <row r="129" spans="1:13" ht="15" x14ac:dyDescent="0.25">
      <c r="A129" s="33"/>
      <c r="B129" s="33">
        <v>128</v>
      </c>
      <c r="C129" s="4" t="s">
        <v>457</v>
      </c>
      <c r="D129" s="4">
        <v>1000581772</v>
      </c>
      <c r="E129" s="38">
        <v>1</v>
      </c>
      <c r="F129" s="38" t="s">
        <v>312</v>
      </c>
      <c r="G129" s="33"/>
      <c r="H129" s="40">
        <v>5.86</v>
      </c>
      <c r="I129" s="36">
        <v>5.67</v>
      </c>
      <c r="J129" s="37">
        <v>1.9661199999999999</v>
      </c>
      <c r="K129" s="37">
        <v>2.34</v>
      </c>
      <c r="L129" s="37">
        <v>2.4215757548754899</v>
      </c>
      <c r="M129" s="37">
        <f>VLOOKUP(B129,[1]AgrupadorEvolucionDeTarif!$K$17:$V$159,12,FALSE)</f>
        <v>2.7293367996681601</v>
      </c>
    </row>
    <row r="130" spans="1:13" ht="15" x14ac:dyDescent="0.25">
      <c r="A130" s="33"/>
      <c r="B130" s="33">
        <v>129</v>
      </c>
      <c r="C130" s="4" t="s">
        <v>458</v>
      </c>
      <c r="D130" s="4">
        <v>1000544348</v>
      </c>
      <c r="E130" s="38">
        <v>1</v>
      </c>
      <c r="F130" s="38" t="s">
        <v>312</v>
      </c>
      <c r="G130" s="33"/>
      <c r="H130" s="40">
        <v>5.89</v>
      </c>
      <c r="I130" s="36">
        <v>5.7</v>
      </c>
      <c r="J130" s="37">
        <v>2.0451599999999996</v>
      </c>
      <c r="K130" s="37">
        <v>2.4300000000000002</v>
      </c>
      <c r="L130" s="37">
        <v>2.5199138565963199</v>
      </c>
      <c r="M130" s="37">
        <f>VLOOKUP(B130,[1]AgrupadorEvolucionDeTarif!$K$17:$V$159,12,FALSE)</f>
        <v>2.8401728118374301</v>
      </c>
    </row>
    <row r="131" spans="1:13" ht="15" x14ac:dyDescent="0.25">
      <c r="A131" s="33"/>
      <c r="B131" s="33">
        <v>130</v>
      </c>
      <c r="C131" s="4" t="s">
        <v>459</v>
      </c>
      <c r="D131" s="4">
        <v>1000581775</v>
      </c>
      <c r="E131" s="38">
        <v>1</v>
      </c>
      <c r="F131" s="38" t="s">
        <v>312</v>
      </c>
      <c r="G131" s="33"/>
      <c r="H131" s="40">
        <v>2.0699999999999998</v>
      </c>
      <c r="I131" s="36">
        <v>2</v>
      </c>
      <c r="J131" s="37">
        <v>2.5984400000000001</v>
      </c>
      <c r="K131" s="37">
        <v>3.08</v>
      </c>
      <c r="L131" s="37">
        <v>3.19598830592704</v>
      </c>
      <c r="M131" s="37">
        <f>VLOOKUP(B131,[1]AgrupadorEvolucionDeTarif!$K$17:$V$159,12,FALSE)</f>
        <v>3.6021703955011302</v>
      </c>
    </row>
    <row r="132" spans="1:13" ht="15" x14ac:dyDescent="0.25">
      <c r="A132" s="33"/>
      <c r="B132" s="33">
        <v>131</v>
      </c>
      <c r="C132" s="4" t="s">
        <v>460</v>
      </c>
      <c r="D132" s="4">
        <v>1000581773</v>
      </c>
      <c r="E132" s="38">
        <v>1</v>
      </c>
      <c r="F132" s="38" t="s">
        <v>312</v>
      </c>
      <c r="G132" s="33"/>
      <c r="H132" s="39">
        <v>6.42</v>
      </c>
      <c r="I132" s="36">
        <v>6.22</v>
      </c>
      <c r="J132" s="37">
        <v>3.04304</v>
      </c>
      <c r="K132" s="37">
        <v>3.61</v>
      </c>
      <c r="L132" s="37">
        <v>3.73684786539161</v>
      </c>
      <c r="M132" s="37">
        <f>VLOOKUP(B132,[1]AgrupadorEvolucionDeTarif!$K$17:$V$159,12,FALSE)</f>
        <v>4.2117684624320804</v>
      </c>
    </row>
    <row r="133" spans="1:13" ht="15" x14ac:dyDescent="0.25">
      <c r="A133" s="33"/>
      <c r="B133" s="33">
        <v>132</v>
      </c>
      <c r="C133" s="4" t="s">
        <v>461</v>
      </c>
      <c r="D133" s="4">
        <v>1000582063</v>
      </c>
      <c r="E133" s="38">
        <v>1</v>
      </c>
      <c r="F133" s="38" t="s">
        <v>312</v>
      </c>
      <c r="G133" s="33"/>
      <c r="H133" s="39">
        <v>6.5</v>
      </c>
      <c r="I133" s="36">
        <v>6.29</v>
      </c>
      <c r="J133" s="37">
        <v>5.1079600000000003</v>
      </c>
      <c r="K133" s="37">
        <v>6.06</v>
      </c>
      <c r="L133" s="37">
        <v>6.2813462474181403</v>
      </c>
      <c r="M133" s="37">
        <f>VLOOKUP(B133,[1]AgrupadorEvolucionDeTarif!$K$17:$V$159,12,FALSE)</f>
        <v>7.0796502773118304</v>
      </c>
    </row>
    <row r="134" spans="1:13" ht="15" x14ac:dyDescent="0.25">
      <c r="A134" s="33"/>
      <c r="B134" s="33">
        <v>133</v>
      </c>
      <c r="C134" s="4" t="s">
        <v>462</v>
      </c>
      <c r="D134" s="4">
        <v>1000582064</v>
      </c>
      <c r="E134" s="38">
        <v>1</v>
      </c>
      <c r="F134" s="38" t="s">
        <v>312</v>
      </c>
      <c r="G134" s="33"/>
      <c r="H134" s="39">
        <v>1.99</v>
      </c>
      <c r="I134" s="36">
        <v>1.99</v>
      </c>
      <c r="J134" s="37">
        <v>4.2582799999999992</v>
      </c>
      <c r="K134" s="37">
        <v>5.05</v>
      </c>
      <c r="L134" s="37">
        <v>5.2365039166342999</v>
      </c>
      <c r="M134" s="37">
        <f>VLOOKUP(B134,[1]AgrupadorEvolucionDeTarif!$K$17:$V$159,12,FALSE)</f>
        <v>5.9020176480133797</v>
      </c>
    </row>
    <row r="135" spans="1:13" ht="15" x14ac:dyDescent="0.25">
      <c r="A135" s="33"/>
      <c r="B135" s="33">
        <v>134</v>
      </c>
      <c r="C135" s="4" t="s">
        <v>463</v>
      </c>
      <c r="D135" s="4">
        <v>1000582014</v>
      </c>
      <c r="E135" s="38">
        <v>1</v>
      </c>
      <c r="F135" s="38" t="s">
        <v>312</v>
      </c>
      <c r="G135" s="33"/>
      <c r="H135" s="39">
        <v>2.0699999999999998</v>
      </c>
      <c r="I135" s="36">
        <v>2.0699999999999998</v>
      </c>
      <c r="J135" s="37">
        <v>5.5031600000000003</v>
      </c>
      <c r="K135" s="37">
        <v>6.53</v>
      </c>
      <c r="L135" s="37">
        <v>6.7607444933071896</v>
      </c>
      <c r="M135" s="37">
        <f>VLOOKUP(B135,[1]AgrupadorEvolucionDeTarif!$K$17:$V$159,12,FALSE)</f>
        <v>7.6199758366369901</v>
      </c>
    </row>
    <row r="136" spans="1:13" ht="15" x14ac:dyDescent="0.25">
      <c r="A136" s="33"/>
      <c r="B136" s="33">
        <v>135</v>
      </c>
      <c r="C136" s="4" t="s">
        <v>326</v>
      </c>
      <c r="D136" s="4">
        <v>50600814</v>
      </c>
      <c r="E136" s="38">
        <v>1</v>
      </c>
      <c r="F136" s="38" t="s">
        <v>312</v>
      </c>
      <c r="G136" s="33"/>
      <c r="H136" s="39">
        <v>2.63</v>
      </c>
      <c r="I136" s="36">
        <v>2.63</v>
      </c>
      <c r="J136" s="37">
        <v>3.3592</v>
      </c>
      <c r="K136" s="37">
        <v>3.99</v>
      </c>
      <c r="L136" s="37">
        <v>4.1302002722749398</v>
      </c>
      <c r="M136" s="37">
        <f>VLOOKUP(B136,[1]AgrupadorEvolucionDeTarif!$K$17:$V$159,12,FALSE)</f>
        <v>4.6551125111091496</v>
      </c>
    </row>
    <row r="137" spans="1:13" ht="15" x14ac:dyDescent="0.25">
      <c r="A137" s="33"/>
      <c r="B137" s="33">
        <v>136</v>
      </c>
      <c r="C137" s="4" t="s">
        <v>464</v>
      </c>
      <c r="D137" s="4">
        <v>1000582003</v>
      </c>
      <c r="E137" s="38">
        <v>1</v>
      </c>
      <c r="F137" s="38" t="s">
        <v>312</v>
      </c>
      <c r="G137" s="33"/>
      <c r="H137" s="39">
        <v>3.08</v>
      </c>
      <c r="I137" s="36">
        <v>3.08</v>
      </c>
      <c r="J137" s="37">
        <v>5.6908799999999999</v>
      </c>
      <c r="K137" s="37">
        <v>6.75</v>
      </c>
      <c r="L137" s="37">
        <v>6.9942974848941697</v>
      </c>
      <c r="M137" s="37">
        <f>VLOOKUP(B137,[1]AgrupadorEvolucionDeTarif!$K$17:$V$159,12,FALSE)</f>
        <v>7.8832113655390001</v>
      </c>
    </row>
    <row r="138" spans="1:13" ht="15" x14ac:dyDescent="0.25">
      <c r="A138" s="33"/>
      <c r="B138" s="33">
        <v>137</v>
      </c>
      <c r="C138" s="4" t="s">
        <v>465</v>
      </c>
      <c r="D138" s="4">
        <v>1000583228</v>
      </c>
      <c r="E138" s="38">
        <v>1</v>
      </c>
      <c r="F138" s="38" t="s">
        <v>312</v>
      </c>
      <c r="G138" s="33"/>
      <c r="H138" s="39">
        <v>5.17</v>
      </c>
      <c r="I138" s="36">
        <v>5.17</v>
      </c>
      <c r="J138" s="37">
        <v>10.196160000000001</v>
      </c>
      <c r="K138" s="37">
        <v>12.1</v>
      </c>
      <c r="L138" s="37">
        <v>12.5381079694061</v>
      </c>
      <c r="M138" s="37">
        <f>VLOOKUP(B138,[1]AgrupadorEvolucionDeTarif!$K$17:$V$159,12,FALSE)</f>
        <v>14.1315915515813</v>
      </c>
    </row>
    <row r="139" spans="1:13" ht="15" x14ac:dyDescent="0.25">
      <c r="A139" s="33"/>
      <c r="B139" s="33">
        <v>138</v>
      </c>
      <c r="C139" s="4" t="s">
        <v>466</v>
      </c>
      <c r="D139" s="4">
        <v>1000583227</v>
      </c>
      <c r="E139" s="38">
        <v>1</v>
      </c>
      <c r="F139" s="38" t="s">
        <v>312</v>
      </c>
      <c r="G139" s="33"/>
      <c r="H139" s="39">
        <v>4.3099999999999996</v>
      </c>
      <c r="I139" s="36">
        <v>4.3099999999999996</v>
      </c>
      <c r="J139" s="37">
        <v>10.403639999999999</v>
      </c>
      <c r="K139" s="37">
        <v>12.34</v>
      </c>
      <c r="L139" s="37">
        <v>12.7839532237081</v>
      </c>
      <c r="M139" s="37">
        <f>VLOOKUP(B139,[1]AgrupadorEvolucionDeTarif!$K$17:$V$159,12,FALSE)</f>
        <v>14.408681582004499</v>
      </c>
    </row>
    <row r="140" spans="1:13" ht="15" x14ac:dyDescent="0.25">
      <c r="A140" s="33"/>
      <c r="B140" s="33">
        <v>139</v>
      </c>
      <c r="C140" s="4" t="s">
        <v>467</v>
      </c>
      <c r="D140" s="4">
        <v>1000583503</v>
      </c>
      <c r="E140" s="38">
        <v>1</v>
      </c>
      <c r="F140" s="38" t="s">
        <v>312</v>
      </c>
      <c r="G140" s="33"/>
      <c r="H140" s="39">
        <v>5.57</v>
      </c>
      <c r="I140" s="36">
        <v>5.57</v>
      </c>
      <c r="J140" s="37">
        <v>5.2660400000000003</v>
      </c>
      <c r="K140" s="37">
        <v>6.25</v>
      </c>
      <c r="L140" s="37">
        <v>6.4780224508598003</v>
      </c>
      <c r="M140" s="37">
        <f>VLOOKUP(B140,[1]AgrupadorEvolucionDeTarif!$K$17:$V$159,12,FALSE)</f>
        <v>7.3013223016503597</v>
      </c>
    </row>
    <row r="141" spans="1:13" ht="15" x14ac:dyDescent="0.25">
      <c r="A141" s="33"/>
      <c r="B141" s="33">
        <v>140</v>
      </c>
      <c r="C141" s="4" t="s">
        <v>509</v>
      </c>
      <c r="D141" s="4">
        <v>1000585030</v>
      </c>
      <c r="E141" s="38">
        <v>1</v>
      </c>
      <c r="F141" s="38" t="s">
        <v>312</v>
      </c>
      <c r="G141" s="33"/>
      <c r="H141" s="39">
        <v>3.4</v>
      </c>
      <c r="I141" s="4">
        <v>3.32</v>
      </c>
      <c r="J141" s="37">
        <v>5.1672400000000005</v>
      </c>
      <c r="K141" s="37">
        <v>6.13</v>
      </c>
      <c r="L141" s="37">
        <v>6.3550998237087599</v>
      </c>
      <c r="M141" s="37">
        <f>VLOOKUP(B141,[1]AgrupadorEvolucionDeTarif!$K$17:$V$159,12,FALSE)</f>
        <v>7.1627772864387804</v>
      </c>
    </row>
    <row r="142" spans="1:13" ht="15" x14ac:dyDescent="0.25">
      <c r="A142" s="33"/>
      <c r="B142" s="33">
        <v>141</v>
      </c>
      <c r="C142" s="4" t="s">
        <v>469</v>
      </c>
      <c r="D142" s="4">
        <v>1000585564</v>
      </c>
      <c r="E142" s="38">
        <v>1</v>
      </c>
      <c r="F142" s="38" t="s">
        <v>312</v>
      </c>
      <c r="G142" s="33"/>
      <c r="H142" s="39">
        <v>5.76</v>
      </c>
      <c r="I142" s="36">
        <v>5.76</v>
      </c>
      <c r="J142" s="37">
        <v>13.337999999999999</v>
      </c>
      <c r="K142" s="37">
        <v>15.83</v>
      </c>
      <c r="L142" s="37">
        <v>16.3978784619487</v>
      </c>
      <c r="M142" s="37">
        <f>VLOOKUP(B142,[1]AgrupadorEvolucionDeTarif!$K$17:$V$159,12,FALSE)</f>
        <v>18.481905029225</v>
      </c>
    </row>
    <row r="143" spans="1:13" ht="15" customHeight="1" x14ac:dyDescent="0.25">
      <c r="A143" s="33"/>
      <c r="B143" s="33">
        <v>142</v>
      </c>
      <c r="C143" s="41" t="s">
        <v>470</v>
      </c>
      <c r="D143" s="38">
        <v>1000583228</v>
      </c>
      <c r="E143" s="38">
        <v>1</v>
      </c>
      <c r="F143" s="38" t="s">
        <v>312</v>
      </c>
      <c r="G143" s="33"/>
      <c r="H143" s="42"/>
      <c r="I143" s="4"/>
      <c r="J143" s="37">
        <v>5.96</v>
      </c>
      <c r="K143" s="37">
        <v>7.07</v>
      </c>
      <c r="L143" s="37">
        <v>7.3261885782019798</v>
      </c>
      <c r="M143" s="37">
        <f>VLOOKUP(B143,[1]AgrupadorEvolucionDeTarif!$K$17:$V$159,12,FALSE)</f>
        <v>8.2572829066102695</v>
      </c>
    </row>
    <row r="144" spans="1:13" ht="15" x14ac:dyDescent="0.25">
      <c r="A144" s="33"/>
      <c r="B144" s="33">
        <v>143</v>
      </c>
      <c r="C144" s="41" t="s">
        <v>471</v>
      </c>
      <c r="D144" s="38">
        <v>1000583227</v>
      </c>
      <c r="E144" s="38">
        <v>1</v>
      </c>
      <c r="F144" s="38" t="s">
        <v>312</v>
      </c>
      <c r="G144" s="33"/>
      <c r="H144" s="42"/>
      <c r="I144" s="4"/>
      <c r="J144" s="37">
        <v>2.5499999999999998</v>
      </c>
      <c r="K144" s="37">
        <v>3.03</v>
      </c>
      <c r="L144" s="37">
        <v>3.1345269923515202</v>
      </c>
      <c r="M144" s="37">
        <f>VLOOKUP(B144,[1]AgrupadorEvolucionDeTarif!$K$17:$V$159,12,FALSE)</f>
        <v>3.5328978878953299</v>
      </c>
    </row>
    <row r="145" spans="1:13" ht="15" x14ac:dyDescent="0.25">
      <c r="A145" s="33"/>
      <c r="B145" s="33">
        <v>144</v>
      </c>
      <c r="C145" s="42" t="s">
        <v>467</v>
      </c>
      <c r="D145" s="38">
        <v>1000583503</v>
      </c>
      <c r="E145" s="38">
        <v>1</v>
      </c>
      <c r="F145" s="38" t="s">
        <v>312</v>
      </c>
      <c r="G145" s="33"/>
      <c r="H145" s="42">
        <v>5.33</v>
      </c>
      <c r="I145" s="4">
        <v>5.33</v>
      </c>
      <c r="J145" s="33"/>
      <c r="L145" s="37" t="e">
        <v>#N/A</v>
      </c>
      <c r="M145" s="37" t="e">
        <f>VLOOKUP(B145,[1]AgrupadorEvolucionDeTarif!$K$17:$V$159,12,FALSE)</f>
        <v>#N/A</v>
      </c>
    </row>
  </sheetData>
  <autoFilter ref="A1:M145" xr:uid="{C894028E-0EB2-477B-A2BE-F0A5FBFEBDCA}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4BA40-BA53-4D18-9F61-5B3C5397089D}">
  <sheetPr codeName="Hoja10">
    <tabColor theme="9" tint="0.39997558519241921"/>
  </sheetPr>
  <dimension ref="A1:W159"/>
  <sheetViews>
    <sheetView topLeftCell="U8" workbookViewId="0">
      <selection activeCell="AD38" sqref="AD38"/>
    </sheetView>
  </sheetViews>
  <sheetFormatPr baseColWidth="10" defaultColWidth="9.140625" defaultRowHeight="15" x14ac:dyDescent="0.25"/>
  <cols>
    <col min="1" max="1" width="19" style="16" customWidth="1"/>
    <col min="2" max="2" width="7.5703125" style="16" customWidth="1"/>
    <col min="3" max="3" width="2" style="16" customWidth="1"/>
    <col min="4" max="4" width="25.5703125" style="16" customWidth="1"/>
    <col min="5" max="5" width="24.85546875" style="16" customWidth="1"/>
    <col min="6" max="6" width="1.140625" style="16" customWidth="1"/>
    <col min="7" max="7" width="14.140625" style="16" customWidth="1"/>
    <col min="8" max="8" width="19.42578125" style="16" customWidth="1"/>
    <col min="9" max="9" width="1.5703125" style="16" customWidth="1"/>
    <col min="10" max="10" width="6.85546875" style="16" customWidth="1"/>
    <col min="11" max="11" width="11" style="16" customWidth="1"/>
    <col min="12" max="12" width="4.28515625" style="16" customWidth="1"/>
    <col min="13" max="13" width="16.42578125" style="16" customWidth="1"/>
    <col min="14" max="14" width="21.140625" style="16" customWidth="1"/>
    <col min="15" max="15" width="3.28515625" style="16" customWidth="1"/>
    <col min="16" max="16" width="23.5703125" style="16" customWidth="1"/>
    <col min="17" max="18" width="21" style="16" customWidth="1"/>
    <col min="19" max="19" width="25.7109375" style="16" customWidth="1"/>
    <col min="20" max="20" width="17.28515625" style="16" customWidth="1"/>
    <col min="21" max="21" width="15.5703125" style="16" customWidth="1"/>
    <col min="22" max="22" width="17.28515625" style="16" customWidth="1"/>
    <col min="23" max="23" width="15.5703125" style="16" customWidth="1"/>
    <col min="24" max="16384" width="9.140625" style="16"/>
  </cols>
  <sheetData>
    <row r="1" spans="1:23" ht="17.100000000000001" customHeight="1" x14ac:dyDescent="0.25">
      <c r="A1" s="158" t="s">
        <v>276</v>
      </c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</row>
    <row r="2" spans="1:23" ht="2.65" customHeight="1" x14ac:dyDescent="0.2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</row>
    <row r="3" spans="1:23" ht="14.45" customHeight="1" x14ac:dyDescent="0.25">
      <c r="A3" s="155" t="s">
        <v>277</v>
      </c>
      <c r="B3" s="155"/>
      <c r="C3" s="17"/>
      <c r="D3" s="156" t="s">
        <v>278</v>
      </c>
      <c r="E3" s="156"/>
      <c r="F3" s="17"/>
      <c r="G3" s="155" t="s">
        <v>279</v>
      </c>
      <c r="H3" s="155"/>
      <c r="I3" s="17"/>
      <c r="J3" s="156" t="s">
        <v>280</v>
      </c>
      <c r="K3" s="156"/>
      <c r="L3" s="156"/>
      <c r="M3" s="156"/>
      <c r="N3" s="156"/>
      <c r="O3" s="17"/>
      <c r="P3" s="17"/>
      <c r="Q3" s="17"/>
      <c r="R3" s="17"/>
      <c r="S3" s="17"/>
      <c r="T3" s="17"/>
      <c r="U3" s="17"/>
      <c r="V3" s="17"/>
      <c r="W3" s="17"/>
    </row>
    <row r="4" spans="1:23" ht="14.45" customHeight="1" x14ac:dyDescent="0.25">
      <c r="A4" s="155" t="s">
        <v>281</v>
      </c>
      <c r="B4" s="155"/>
      <c r="C4" s="17"/>
      <c r="D4" s="156" t="s">
        <v>282</v>
      </c>
      <c r="E4" s="156"/>
      <c r="F4" s="17"/>
      <c r="G4" s="155" t="s">
        <v>283</v>
      </c>
      <c r="H4" s="155"/>
      <c r="I4" s="17"/>
      <c r="J4" s="157">
        <v>44197</v>
      </c>
      <c r="K4" s="157"/>
      <c r="L4" s="157"/>
      <c r="M4" s="157"/>
      <c r="N4" s="157"/>
      <c r="O4" s="17"/>
      <c r="P4" s="17"/>
      <c r="Q4" s="17"/>
      <c r="R4" s="17"/>
      <c r="S4" s="17"/>
      <c r="T4" s="17"/>
      <c r="U4" s="17"/>
      <c r="V4" s="17"/>
      <c r="W4" s="17"/>
    </row>
    <row r="5" spans="1:23" ht="14.45" customHeight="1" x14ac:dyDescent="0.25">
      <c r="A5" s="155" t="s">
        <v>284</v>
      </c>
      <c r="B5" s="155"/>
      <c r="C5" s="17"/>
      <c r="D5" s="156" t="s">
        <v>285</v>
      </c>
      <c r="E5" s="156"/>
      <c r="F5" s="17"/>
      <c r="G5" s="155" t="s">
        <v>286</v>
      </c>
      <c r="H5" s="155"/>
      <c r="I5" s="17"/>
      <c r="J5" s="157">
        <v>44550</v>
      </c>
      <c r="K5" s="157"/>
      <c r="L5" s="157"/>
      <c r="M5" s="157"/>
      <c r="N5" s="157"/>
      <c r="O5" s="17"/>
      <c r="P5" s="17"/>
      <c r="Q5" s="17"/>
      <c r="R5" s="17"/>
      <c r="S5" s="17"/>
      <c r="T5" s="17"/>
      <c r="U5" s="17"/>
      <c r="V5" s="17"/>
      <c r="W5" s="17"/>
    </row>
    <row r="6" spans="1:23" ht="14.45" customHeight="1" x14ac:dyDescent="0.25">
      <c r="A6" s="155" t="s">
        <v>287</v>
      </c>
      <c r="B6" s="155"/>
      <c r="C6" s="17"/>
      <c r="D6" s="156" t="s">
        <v>288</v>
      </c>
      <c r="E6" s="156"/>
      <c r="F6" s="17"/>
      <c r="G6" s="155" t="s">
        <v>289</v>
      </c>
      <c r="H6" s="155"/>
      <c r="I6" s="17"/>
      <c r="J6" s="156" t="s">
        <v>290</v>
      </c>
      <c r="K6" s="156"/>
      <c r="L6" s="156"/>
      <c r="M6" s="156"/>
      <c r="N6" s="156"/>
      <c r="O6" s="17"/>
      <c r="P6" s="17"/>
      <c r="Q6" s="17"/>
      <c r="R6" s="17"/>
      <c r="S6" s="17"/>
      <c r="T6" s="17"/>
      <c r="U6" s="17"/>
      <c r="V6" s="17"/>
      <c r="W6" s="17"/>
    </row>
    <row r="7" spans="1:23" ht="14.45" customHeight="1" x14ac:dyDescent="0.25">
      <c r="A7" s="155" t="s">
        <v>291</v>
      </c>
      <c r="B7" s="155"/>
      <c r="C7" s="17"/>
      <c r="D7" s="156" t="s">
        <v>219</v>
      </c>
      <c r="E7" s="156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</row>
    <row r="8" spans="1:23" ht="4.7" customHeight="1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</row>
    <row r="9" spans="1:23" ht="8.4499999999999993" customHeight="1" thickBot="1" x14ac:dyDescent="0.3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</row>
    <row r="10" spans="1:23" ht="28.35" customHeight="1" thickBot="1" x14ac:dyDescent="0.3">
      <c r="A10" s="18" t="s">
        <v>219</v>
      </c>
      <c r="B10" s="152" t="s">
        <v>219</v>
      </c>
      <c r="C10" s="152"/>
      <c r="D10" s="152"/>
      <c r="E10" s="152" t="s">
        <v>219</v>
      </c>
      <c r="F10" s="152"/>
      <c r="G10" s="152"/>
      <c r="H10" s="152" t="s">
        <v>219</v>
      </c>
      <c r="I10" s="152"/>
      <c r="J10" s="152"/>
      <c r="K10" s="152" t="s">
        <v>219</v>
      </c>
      <c r="L10" s="152"/>
      <c r="M10" s="18" t="s">
        <v>219</v>
      </c>
      <c r="N10" s="152" t="s">
        <v>219</v>
      </c>
      <c r="O10" s="152"/>
      <c r="P10" s="18" t="s">
        <v>219</v>
      </c>
      <c r="Q10" s="18" t="s">
        <v>219</v>
      </c>
      <c r="R10" s="18" t="s">
        <v>219</v>
      </c>
      <c r="S10" s="19" t="s">
        <v>292</v>
      </c>
      <c r="T10" s="153">
        <v>44593</v>
      </c>
      <c r="U10" s="154"/>
      <c r="V10" s="153">
        <v>44743</v>
      </c>
      <c r="W10" s="154"/>
    </row>
    <row r="11" spans="1:23" ht="7.5" customHeight="1" thickBot="1" x14ac:dyDescent="0.3">
      <c r="A11" s="18" t="s">
        <v>219</v>
      </c>
      <c r="B11" s="152" t="s">
        <v>219</v>
      </c>
      <c r="C11" s="152"/>
      <c r="D11" s="152"/>
      <c r="E11" s="152" t="s">
        <v>219</v>
      </c>
      <c r="F11" s="152"/>
      <c r="G11" s="152"/>
      <c r="H11" s="152" t="s">
        <v>219</v>
      </c>
      <c r="I11" s="152"/>
      <c r="J11" s="152"/>
      <c r="K11" s="152" t="s">
        <v>219</v>
      </c>
      <c r="L11" s="152"/>
      <c r="M11" s="18" t="s">
        <v>219</v>
      </c>
      <c r="N11" s="152" t="s">
        <v>219</v>
      </c>
      <c r="O11" s="152"/>
      <c r="P11" s="18" t="s">
        <v>219</v>
      </c>
      <c r="Q11" s="18" t="s">
        <v>219</v>
      </c>
      <c r="R11" s="18" t="s">
        <v>219</v>
      </c>
      <c r="S11" s="18" t="s">
        <v>219</v>
      </c>
      <c r="T11" s="152" t="s">
        <v>219</v>
      </c>
      <c r="U11" s="152"/>
      <c r="V11" s="152" t="s">
        <v>219</v>
      </c>
      <c r="W11" s="152"/>
    </row>
    <row r="12" spans="1:23" ht="28.35" customHeight="1" thickBot="1" x14ac:dyDescent="0.3">
      <c r="A12" s="18" t="s">
        <v>219</v>
      </c>
      <c r="B12" s="152" t="s">
        <v>219</v>
      </c>
      <c r="C12" s="152"/>
      <c r="D12" s="152"/>
      <c r="E12" s="152" t="s">
        <v>219</v>
      </c>
      <c r="F12" s="152"/>
      <c r="G12" s="152"/>
      <c r="H12" s="152" t="s">
        <v>219</v>
      </c>
      <c r="I12" s="152"/>
      <c r="J12" s="152"/>
      <c r="K12" s="152" t="s">
        <v>219</v>
      </c>
      <c r="L12" s="152"/>
      <c r="M12" s="18" t="s">
        <v>219</v>
      </c>
      <c r="N12" s="152" t="s">
        <v>219</v>
      </c>
      <c r="O12" s="152"/>
      <c r="P12" s="18" t="s">
        <v>219</v>
      </c>
      <c r="Q12" s="18" t="s">
        <v>219</v>
      </c>
      <c r="R12" s="18" t="s">
        <v>219</v>
      </c>
      <c r="S12" s="19" t="s">
        <v>293</v>
      </c>
      <c r="T12" s="153">
        <v>44592</v>
      </c>
      <c r="U12" s="154"/>
      <c r="V12" s="153">
        <v>44742</v>
      </c>
      <c r="W12" s="154"/>
    </row>
    <row r="13" spans="1:23" ht="7.5" customHeight="1" thickBot="1" x14ac:dyDescent="0.3">
      <c r="A13" s="18" t="s">
        <v>219</v>
      </c>
      <c r="B13" s="152" t="s">
        <v>219</v>
      </c>
      <c r="C13" s="152"/>
      <c r="D13" s="152"/>
      <c r="E13" s="152" t="s">
        <v>219</v>
      </c>
      <c r="F13" s="152"/>
      <c r="G13" s="152"/>
      <c r="H13" s="152" t="s">
        <v>219</v>
      </c>
      <c r="I13" s="152"/>
      <c r="J13" s="152"/>
      <c r="K13" s="152" t="s">
        <v>219</v>
      </c>
      <c r="L13" s="152"/>
      <c r="M13" s="18" t="s">
        <v>219</v>
      </c>
      <c r="N13" s="152" t="s">
        <v>219</v>
      </c>
      <c r="O13" s="152"/>
      <c r="P13" s="18" t="s">
        <v>219</v>
      </c>
      <c r="Q13" s="18" t="s">
        <v>219</v>
      </c>
      <c r="R13" s="18" t="s">
        <v>219</v>
      </c>
      <c r="S13" s="18" t="s">
        <v>219</v>
      </c>
      <c r="T13" s="152" t="s">
        <v>219</v>
      </c>
      <c r="U13" s="152"/>
      <c r="V13" s="152" t="s">
        <v>219</v>
      </c>
      <c r="W13" s="152"/>
    </row>
    <row r="14" spans="1:23" ht="28.35" customHeight="1" thickBot="1" x14ac:dyDescent="0.3">
      <c r="A14" s="18" t="s">
        <v>219</v>
      </c>
      <c r="B14" s="152" t="s">
        <v>219</v>
      </c>
      <c r="C14" s="152"/>
      <c r="D14" s="152"/>
      <c r="E14" s="152" t="s">
        <v>219</v>
      </c>
      <c r="F14" s="152"/>
      <c r="G14" s="152"/>
      <c r="H14" s="152" t="s">
        <v>219</v>
      </c>
      <c r="I14" s="152"/>
      <c r="J14" s="152"/>
      <c r="K14" s="152" t="s">
        <v>219</v>
      </c>
      <c r="L14" s="152"/>
      <c r="M14" s="18" t="s">
        <v>219</v>
      </c>
      <c r="N14" s="152" t="s">
        <v>219</v>
      </c>
      <c r="O14" s="152"/>
      <c r="P14" s="18" t="s">
        <v>219</v>
      </c>
      <c r="Q14" s="18" t="s">
        <v>219</v>
      </c>
      <c r="R14" s="18" t="s">
        <v>219</v>
      </c>
      <c r="S14" s="19" t="s">
        <v>294</v>
      </c>
      <c r="T14" s="150" t="s">
        <v>295</v>
      </c>
      <c r="U14" s="151"/>
      <c r="V14" s="150" t="s">
        <v>296</v>
      </c>
      <c r="W14" s="151"/>
    </row>
    <row r="15" spans="1:23" ht="7.5" customHeight="1" thickBot="1" x14ac:dyDescent="0.3">
      <c r="A15" s="18" t="s">
        <v>219</v>
      </c>
      <c r="B15" s="152" t="s">
        <v>219</v>
      </c>
      <c r="C15" s="152"/>
      <c r="D15" s="152"/>
      <c r="E15" s="152" t="s">
        <v>219</v>
      </c>
      <c r="F15" s="152"/>
      <c r="G15" s="152"/>
      <c r="H15" s="152" t="s">
        <v>219</v>
      </c>
      <c r="I15" s="152"/>
      <c r="J15" s="152"/>
      <c r="K15" s="152" t="s">
        <v>219</v>
      </c>
      <c r="L15" s="152"/>
      <c r="M15" s="18" t="s">
        <v>219</v>
      </c>
      <c r="N15" s="152" t="s">
        <v>219</v>
      </c>
      <c r="O15" s="152"/>
      <c r="P15" s="18" t="s">
        <v>219</v>
      </c>
      <c r="Q15" s="18" t="s">
        <v>219</v>
      </c>
      <c r="R15" s="18" t="s">
        <v>219</v>
      </c>
      <c r="S15" s="18" t="s">
        <v>219</v>
      </c>
      <c r="T15" s="18" t="s">
        <v>219</v>
      </c>
      <c r="U15" s="18" t="s">
        <v>219</v>
      </c>
      <c r="V15" s="18" t="s">
        <v>219</v>
      </c>
      <c r="W15" s="18" t="s">
        <v>219</v>
      </c>
    </row>
    <row r="16" spans="1:23" ht="36.6" customHeight="1" thickBot="1" x14ac:dyDescent="0.3">
      <c r="A16" s="20" t="s">
        <v>297</v>
      </c>
      <c r="B16" s="149" t="s">
        <v>298</v>
      </c>
      <c r="C16" s="149"/>
      <c r="D16" s="149"/>
      <c r="E16" s="149" t="s">
        <v>299</v>
      </c>
      <c r="F16" s="149"/>
      <c r="G16" s="149"/>
      <c r="H16" s="149" t="s">
        <v>300</v>
      </c>
      <c r="I16" s="149"/>
      <c r="J16" s="149"/>
      <c r="K16" s="149" t="s">
        <v>301</v>
      </c>
      <c r="L16" s="149"/>
      <c r="M16" s="21" t="s">
        <v>302</v>
      </c>
      <c r="N16" s="149" t="s">
        <v>303</v>
      </c>
      <c r="O16" s="149"/>
      <c r="P16" s="21" t="s">
        <v>304</v>
      </c>
      <c r="Q16" s="21" t="s">
        <v>305</v>
      </c>
      <c r="R16" s="21" t="s">
        <v>306</v>
      </c>
      <c r="S16" s="21" t="s">
        <v>307</v>
      </c>
      <c r="T16" s="22" t="s">
        <v>308</v>
      </c>
      <c r="U16" s="23" t="s">
        <v>309</v>
      </c>
      <c r="V16" s="22" t="s">
        <v>308</v>
      </c>
      <c r="W16" s="23" t="s">
        <v>309</v>
      </c>
    </row>
    <row r="17" spans="1:23" ht="14.1" customHeight="1" x14ac:dyDescent="0.25">
      <c r="A17" s="24" t="s">
        <v>278</v>
      </c>
      <c r="B17" s="144" t="s">
        <v>310</v>
      </c>
      <c r="C17" s="145"/>
      <c r="D17" s="146"/>
      <c r="E17" s="144" t="s">
        <v>311</v>
      </c>
      <c r="F17" s="145"/>
      <c r="G17" s="146"/>
      <c r="H17" s="144" t="s">
        <v>311</v>
      </c>
      <c r="I17" s="145"/>
      <c r="J17" s="146"/>
      <c r="K17" s="147">
        <v>1</v>
      </c>
      <c r="L17" s="148"/>
      <c r="M17" s="25">
        <v>1</v>
      </c>
      <c r="N17" s="144" t="s">
        <v>219</v>
      </c>
      <c r="O17" s="146"/>
      <c r="P17" s="24" t="s">
        <v>312</v>
      </c>
      <c r="Q17" s="26">
        <v>1</v>
      </c>
      <c r="R17" s="27">
        <v>0.12709123147316101</v>
      </c>
      <c r="S17" s="24" t="s">
        <v>313</v>
      </c>
      <c r="T17" s="28">
        <v>3.6262175009556801</v>
      </c>
      <c r="U17" s="27">
        <v>0</v>
      </c>
      <c r="V17" s="28">
        <v>4.0870779487416602</v>
      </c>
      <c r="W17" s="27">
        <v>0.12709123147316101</v>
      </c>
    </row>
    <row r="18" spans="1:23" ht="21.75" customHeight="1" x14ac:dyDescent="0.25">
      <c r="A18" s="24" t="s">
        <v>278</v>
      </c>
      <c r="B18" s="144" t="s">
        <v>310</v>
      </c>
      <c r="C18" s="145"/>
      <c r="D18" s="146"/>
      <c r="E18" s="144" t="s">
        <v>314</v>
      </c>
      <c r="F18" s="145"/>
      <c r="G18" s="146"/>
      <c r="H18" s="144" t="s">
        <v>315</v>
      </c>
      <c r="I18" s="145"/>
      <c r="J18" s="146"/>
      <c r="K18" s="147">
        <v>2</v>
      </c>
      <c r="L18" s="148"/>
      <c r="M18" s="25">
        <v>2</v>
      </c>
      <c r="N18" s="144" t="s">
        <v>219</v>
      </c>
      <c r="O18" s="146"/>
      <c r="P18" s="24" t="s">
        <v>312</v>
      </c>
      <c r="Q18" s="26">
        <v>1</v>
      </c>
      <c r="R18" s="27">
        <v>0.12709123147316101</v>
      </c>
      <c r="S18" s="24" t="s">
        <v>313</v>
      </c>
      <c r="T18" s="28">
        <v>3.0607734160608899</v>
      </c>
      <c r="U18" s="27">
        <v>0</v>
      </c>
      <c r="V18" s="28">
        <v>3.4497708787683901</v>
      </c>
      <c r="W18" s="27">
        <v>0.12709123147316101</v>
      </c>
    </row>
    <row r="19" spans="1:23" ht="14.1" customHeight="1" x14ac:dyDescent="0.25">
      <c r="A19" s="24" t="s">
        <v>278</v>
      </c>
      <c r="B19" s="144" t="s">
        <v>310</v>
      </c>
      <c r="C19" s="145"/>
      <c r="D19" s="146"/>
      <c r="E19" s="144" t="s">
        <v>316</v>
      </c>
      <c r="F19" s="145"/>
      <c r="G19" s="146"/>
      <c r="H19" s="144" t="s">
        <v>316</v>
      </c>
      <c r="I19" s="145"/>
      <c r="J19" s="146"/>
      <c r="K19" s="147">
        <v>3</v>
      </c>
      <c r="L19" s="148"/>
      <c r="M19" s="25">
        <v>3</v>
      </c>
      <c r="N19" s="144" t="s">
        <v>219</v>
      </c>
      <c r="O19" s="146"/>
      <c r="P19" s="24" t="s">
        <v>312</v>
      </c>
      <c r="Q19" s="26">
        <v>1</v>
      </c>
      <c r="R19" s="27">
        <v>0.12709123147316101</v>
      </c>
      <c r="S19" s="24" t="s">
        <v>313</v>
      </c>
      <c r="T19" s="28">
        <v>3.8597704925426499</v>
      </c>
      <c r="U19" s="27">
        <v>0</v>
      </c>
      <c r="V19" s="28">
        <v>4.3503134776436703</v>
      </c>
      <c r="W19" s="27">
        <v>0.12709123147316101</v>
      </c>
    </row>
    <row r="20" spans="1:23" ht="14.1" customHeight="1" x14ac:dyDescent="0.25">
      <c r="A20" s="24" t="s">
        <v>278</v>
      </c>
      <c r="B20" s="144" t="s">
        <v>310</v>
      </c>
      <c r="C20" s="145"/>
      <c r="D20" s="146"/>
      <c r="E20" s="144" t="s">
        <v>317</v>
      </c>
      <c r="F20" s="145"/>
      <c r="G20" s="146"/>
      <c r="H20" s="144" t="s">
        <v>317</v>
      </c>
      <c r="I20" s="145"/>
      <c r="J20" s="146"/>
      <c r="K20" s="147">
        <v>4</v>
      </c>
      <c r="L20" s="148"/>
      <c r="M20" s="25">
        <v>4</v>
      </c>
      <c r="N20" s="144" t="s">
        <v>219</v>
      </c>
      <c r="O20" s="146"/>
      <c r="P20" s="24" t="s">
        <v>312</v>
      </c>
      <c r="Q20" s="26">
        <v>1</v>
      </c>
      <c r="R20" s="27">
        <v>0.12709123147316101</v>
      </c>
      <c r="S20" s="24" t="s">
        <v>313</v>
      </c>
      <c r="T20" s="28">
        <v>4.1916615858504596</v>
      </c>
      <c r="U20" s="27">
        <v>0</v>
      </c>
      <c r="V20" s="28">
        <v>4.7243850187149397</v>
      </c>
      <c r="W20" s="27">
        <v>0.12709123147316101</v>
      </c>
    </row>
    <row r="21" spans="1:23" ht="21.75" customHeight="1" x14ac:dyDescent="0.25">
      <c r="A21" s="24" t="s">
        <v>278</v>
      </c>
      <c r="B21" s="144" t="s">
        <v>310</v>
      </c>
      <c r="C21" s="145"/>
      <c r="D21" s="146"/>
      <c r="E21" s="144" t="s">
        <v>318</v>
      </c>
      <c r="F21" s="145"/>
      <c r="G21" s="146"/>
      <c r="H21" s="144" t="s">
        <v>318</v>
      </c>
      <c r="I21" s="145"/>
      <c r="J21" s="146"/>
      <c r="K21" s="147">
        <v>5</v>
      </c>
      <c r="L21" s="148"/>
      <c r="M21" s="25">
        <v>5</v>
      </c>
      <c r="N21" s="144" t="s">
        <v>219</v>
      </c>
      <c r="O21" s="146"/>
      <c r="P21" s="24" t="s">
        <v>312</v>
      </c>
      <c r="Q21" s="26">
        <v>1</v>
      </c>
      <c r="R21" s="27">
        <v>0.12709123147316101</v>
      </c>
      <c r="S21" s="24" t="s">
        <v>313</v>
      </c>
      <c r="T21" s="28">
        <v>3.2820341449327701</v>
      </c>
      <c r="U21" s="27">
        <v>0</v>
      </c>
      <c r="V21" s="28">
        <v>3.69915190614923</v>
      </c>
      <c r="W21" s="27">
        <v>0.12709123147316101</v>
      </c>
    </row>
    <row r="22" spans="1:23" ht="14.1" customHeight="1" x14ac:dyDescent="0.25">
      <c r="A22" s="24" t="s">
        <v>278</v>
      </c>
      <c r="B22" s="144" t="s">
        <v>310</v>
      </c>
      <c r="C22" s="145"/>
      <c r="D22" s="146"/>
      <c r="E22" s="144" t="s">
        <v>319</v>
      </c>
      <c r="F22" s="145"/>
      <c r="G22" s="146"/>
      <c r="H22" s="144" t="s">
        <v>319</v>
      </c>
      <c r="I22" s="145"/>
      <c r="J22" s="146"/>
      <c r="K22" s="147">
        <v>6</v>
      </c>
      <c r="L22" s="148"/>
      <c r="M22" s="25">
        <v>6</v>
      </c>
      <c r="N22" s="144" t="s">
        <v>219</v>
      </c>
      <c r="O22" s="146"/>
      <c r="P22" s="24" t="s">
        <v>312</v>
      </c>
      <c r="Q22" s="26">
        <v>1</v>
      </c>
      <c r="R22" s="27">
        <v>0.12709123147316101</v>
      </c>
      <c r="S22" s="24" t="s">
        <v>313</v>
      </c>
      <c r="T22" s="28">
        <v>3.29432640764787</v>
      </c>
      <c r="U22" s="27">
        <v>0</v>
      </c>
      <c r="V22" s="28">
        <v>3.7130064076703899</v>
      </c>
      <c r="W22" s="27">
        <v>0.12709123147316101</v>
      </c>
    </row>
    <row r="23" spans="1:23" ht="21.75" customHeight="1" x14ac:dyDescent="0.25">
      <c r="A23" s="24" t="s">
        <v>278</v>
      </c>
      <c r="B23" s="144" t="s">
        <v>310</v>
      </c>
      <c r="C23" s="145"/>
      <c r="D23" s="146"/>
      <c r="E23" s="144" t="s">
        <v>320</v>
      </c>
      <c r="F23" s="145"/>
      <c r="G23" s="146"/>
      <c r="H23" s="144" t="s">
        <v>320</v>
      </c>
      <c r="I23" s="145"/>
      <c r="J23" s="146"/>
      <c r="K23" s="147">
        <v>7</v>
      </c>
      <c r="L23" s="148"/>
      <c r="M23" s="25">
        <v>7</v>
      </c>
      <c r="N23" s="144" t="s">
        <v>219</v>
      </c>
      <c r="O23" s="146"/>
      <c r="P23" s="24" t="s">
        <v>312</v>
      </c>
      <c r="Q23" s="26">
        <v>1</v>
      </c>
      <c r="R23" s="27">
        <v>0.12709123147316101</v>
      </c>
      <c r="S23" s="24" t="s">
        <v>313</v>
      </c>
      <c r="T23" s="28">
        <v>3.0853579414910999</v>
      </c>
      <c r="U23" s="27">
        <v>0</v>
      </c>
      <c r="V23" s="28">
        <v>3.4774798818106998</v>
      </c>
      <c r="W23" s="27">
        <v>0.12709123147316101</v>
      </c>
    </row>
    <row r="24" spans="1:23" ht="32.65" customHeight="1" x14ac:dyDescent="0.25">
      <c r="A24" s="24" t="s">
        <v>278</v>
      </c>
      <c r="B24" s="144" t="s">
        <v>310</v>
      </c>
      <c r="C24" s="145"/>
      <c r="D24" s="146"/>
      <c r="E24" s="144" t="s">
        <v>321</v>
      </c>
      <c r="F24" s="145"/>
      <c r="G24" s="146"/>
      <c r="H24" s="144" t="s">
        <v>321</v>
      </c>
      <c r="I24" s="145"/>
      <c r="J24" s="146"/>
      <c r="K24" s="147">
        <v>8</v>
      </c>
      <c r="L24" s="148"/>
      <c r="M24" s="25">
        <v>8</v>
      </c>
      <c r="N24" s="144" t="s">
        <v>219</v>
      </c>
      <c r="O24" s="146"/>
      <c r="P24" s="24" t="s">
        <v>312</v>
      </c>
      <c r="Q24" s="26">
        <v>1</v>
      </c>
      <c r="R24" s="27">
        <v>0.12709123147316101</v>
      </c>
      <c r="S24" s="24" t="s">
        <v>313</v>
      </c>
      <c r="T24" s="28">
        <v>4.1670770604202501</v>
      </c>
      <c r="U24" s="27">
        <v>0</v>
      </c>
      <c r="V24" s="28">
        <v>4.6966760156726197</v>
      </c>
      <c r="W24" s="27">
        <v>0.12709123147316101</v>
      </c>
    </row>
    <row r="25" spans="1:23" ht="14.1" customHeight="1" x14ac:dyDescent="0.25">
      <c r="A25" s="24" t="s">
        <v>278</v>
      </c>
      <c r="B25" s="144" t="s">
        <v>310</v>
      </c>
      <c r="C25" s="145"/>
      <c r="D25" s="146"/>
      <c r="E25" s="144" t="s">
        <v>322</v>
      </c>
      <c r="F25" s="145"/>
      <c r="G25" s="146"/>
      <c r="H25" s="144" t="s">
        <v>322</v>
      </c>
      <c r="I25" s="145"/>
      <c r="J25" s="146"/>
      <c r="K25" s="147">
        <v>9</v>
      </c>
      <c r="L25" s="148"/>
      <c r="M25" s="25">
        <v>9</v>
      </c>
      <c r="N25" s="144" t="s">
        <v>219</v>
      </c>
      <c r="O25" s="146"/>
      <c r="P25" s="24" t="s">
        <v>312</v>
      </c>
      <c r="Q25" s="26">
        <v>1</v>
      </c>
      <c r="R25" s="27">
        <v>0.12709123147316101</v>
      </c>
      <c r="S25" s="24" t="s">
        <v>313</v>
      </c>
      <c r="T25" s="28">
        <v>1.25381079694061</v>
      </c>
      <c r="U25" s="27">
        <v>0</v>
      </c>
      <c r="V25" s="28">
        <v>1.41315915515813</v>
      </c>
      <c r="W25" s="27">
        <v>0.12709123147316101</v>
      </c>
    </row>
    <row r="26" spans="1:23" ht="21.75" customHeight="1" x14ac:dyDescent="0.25">
      <c r="A26" s="24" t="s">
        <v>278</v>
      </c>
      <c r="B26" s="144" t="s">
        <v>310</v>
      </c>
      <c r="C26" s="145"/>
      <c r="D26" s="146"/>
      <c r="E26" s="144" t="s">
        <v>323</v>
      </c>
      <c r="F26" s="145"/>
      <c r="G26" s="146"/>
      <c r="H26" s="144" t="s">
        <v>323</v>
      </c>
      <c r="I26" s="145"/>
      <c r="J26" s="146"/>
      <c r="K26" s="147">
        <v>10</v>
      </c>
      <c r="L26" s="148"/>
      <c r="M26" s="25">
        <v>10</v>
      </c>
      <c r="N26" s="144" t="s">
        <v>219</v>
      </c>
      <c r="O26" s="146"/>
      <c r="P26" s="24" t="s">
        <v>312</v>
      </c>
      <c r="Q26" s="26">
        <v>1</v>
      </c>
      <c r="R26" s="27">
        <v>0.12709123147316101</v>
      </c>
      <c r="S26" s="24" t="s">
        <v>313</v>
      </c>
      <c r="T26" s="28">
        <v>4.2408306367108803</v>
      </c>
      <c r="U26" s="27">
        <v>0</v>
      </c>
      <c r="V26" s="28">
        <v>4.7798030247995698</v>
      </c>
      <c r="W26" s="27">
        <v>0.12709123147316101</v>
      </c>
    </row>
    <row r="27" spans="1:23" ht="21.75" customHeight="1" x14ac:dyDescent="0.25">
      <c r="A27" s="24" t="s">
        <v>278</v>
      </c>
      <c r="B27" s="144" t="s">
        <v>310</v>
      </c>
      <c r="C27" s="145"/>
      <c r="D27" s="146"/>
      <c r="E27" s="144" t="s">
        <v>324</v>
      </c>
      <c r="F27" s="145"/>
      <c r="G27" s="146"/>
      <c r="H27" s="144" t="s">
        <v>325</v>
      </c>
      <c r="I27" s="145"/>
      <c r="J27" s="146"/>
      <c r="K27" s="147">
        <v>11</v>
      </c>
      <c r="L27" s="148"/>
      <c r="M27" s="25">
        <v>11</v>
      </c>
      <c r="N27" s="144" t="s">
        <v>219</v>
      </c>
      <c r="O27" s="146"/>
      <c r="P27" s="24" t="s">
        <v>312</v>
      </c>
      <c r="Q27" s="26">
        <v>1</v>
      </c>
      <c r="R27" s="27">
        <v>0.12709123147316101</v>
      </c>
      <c r="S27" s="24" t="s">
        <v>313</v>
      </c>
      <c r="T27" s="28">
        <v>4.1670770604202501</v>
      </c>
      <c r="U27" s="27">
        <v>0</v>
      </c>
      <c r="V27" s="28">
        <v>4.6966760156726197</v>
      </c>
      <c r="W27" s="27">
        <v>0.12709123147316101</v>
      </c>
    </row>
    <row r="28" spans="1:23" ht="21.75" customHeight="1" x14ac:dyDescent="0.25">
      <c r="A28" s="24" t="s">
        <v>278</v>
      </c>
      <c r="B28" s="144" t="s">
        <v>310</v>
      </c>
      <c r="C28" s="145"/>
      <c r="D28" s="146"/>
      <c r="E28" s="144" t="s">
        <v>326</v>
      </c>
      <c r="F28" s="145"/>
      <c r="G28" s="146"/>
      <c r="H28" s="144" t="s">
        <v>327</v>
      </c>
      <c r="I28" s="145"/>
      <c r="J28" s="146"/>
      <c r="K28" s="147">
        <v>12</v>
      </c>
      <c r="L28" s="148"/>
      <c r="M28" s="25">
        <v>12</v>
      </c>
      <c r="N28" s="144" t="s">
        <v>219</v>
      </c>
      <c r="O28" s="146"/>
      <c r="P28" s="24" t="s">
        <v>312</v>
      </c>
      <c r="Q28" s="26">
        <v>1</v>
      </c>
      <c r="R28" s="27">
        <v>0.12709123147316101</v>
      </c>
      <c r="S28" s="24" t="s">
        <v>313</v>
      </c>
      <c r="T28" s="28">
        <v>4.0318621705541098</v>
      </c>
      <c r="U28" s="27">
        <v>0</v>
      </c>
      <c r="V28" s="28">
        <v>4.5442764989398796</v>
      </c>
      <c r="W28" s="27">
        <v>0.12709123147316101</v>
      </c>
    </row>
    <row r="29" spans="1:23" ht="21.75" customHeight="1" x14ac:dyDescent="0.25">
      <c r="A29" s="24" t="s">
        <v>278</v>
      </c>
      <c r="B29" s="144" t="s">
        <v>310</v>
      </c>
      <c r="C29" s="145"/>
      <c r="D29" s="146"/>
      <c r="E29" s="144" t="s">
        <v>328</v>
      </c>
      <c r="F29" s="145"/>
      <c r="G29" s="146"/>
      <c r="H29" s="144" t="s">
        <v>328</v>
      </c>
      <c r="I29" s="145"/>
      <c r="J29" s="146"/>
      <c r="K29" s="147">
        <v>13</v>
      </c>
      <c r="L29" s="148"/>
      <c r="M29" s="25">
        <v>13</v>
      </c>
      <c r="N29" s="144" t="s">
        <v>219</v>
      </c>
      <c r="O29" s="146"/>
      <c r="P29" s="24" t="s">
        <v>312</v>
      </c>
      <c r="Q29" s="26">
        <v>1</v>
      </c>
      <c r="R29" s="27">
        <v>0.12709123147316101</v>
      </c>
      <c r="S29" s="24" t="s">
        <v>313</v>
      </c>
      <c r="T29" s="28">
        <v>4.4497991028676402</v>
      </c>
      <c r="U29" s="27">
        <v>0</v>
      </c>
      <c r="V29" s="28">
        <v>5.0153295506592599</v>
      </c>
      <c r="W29" s="27">
        <v>0.12709123147316101</v>
      </c>
    </row>
    <row r="30" spans="1:23" ht="14.1" customHeight="1" x14ac:dyDescent="0.25">
      <c r="A30" s="24" t="s">
        <v>278</v>
      </c>
      <c r="B30" s="144" t="s">
        <v>310</v>
      </c>
      <c r="C30" s="145"/>
      <c r="D30" s="146"/>
      <c r="E30" s="144" t="s">
        <v>329</v>
      </c>
      <c r="F30" s="145"/>
      <c r="G30" s="146"/>
      <c r="H30" s="144" t="s">
        <v>329</v>
      </c>
      <c r="I30" s="145"/>
      <c r="J30" s="146"/>
      <c r="K30" s="147">
        <v>14</v>
      </c>
      <c r="L30" s="148"/>
      <c r="M30" s="25">
        <v>14</v>
      </c>
      <c r="N30" s="144" t="s">
        <v>219</v>
      </c>
      <c r="O30" s="146"/>
      <c r="P30" s="24" t="s">
        <v>312</v>
      </c>
      <c r="Q30" s="26">
        <v>1</v>
      </c>
      <c r="R30" s="27">
        <v>0.12709123147316101</v>
      </c>
      <c r="S30" s="24" t="s">
        <v>313</v>
      </c>
      <c r="T30" s="28">
        <v>4.1179080095598399</v>
      </c>
      <c r="U30" s="27">
        <v>0</v>
      </c>
      <c r="V30" s="28">
        <v>4.6412580095879896</v>
      </c>
      <c r="W30" s="27">
        <v>0.12709123147316101</v>
      </c>
    </row>
    <row r="31" spans="1:23" ht="14.1" customHeight="1" x14ac:dyDescent="0.25">
      <c r="A31" s="24" t="s">
        <v>278</v>
      </c>
      <c r="B31" s="144" t="s">
        <v>310</v>
      </c>
      <c r="C31" s="145"/>
      <c r="D31" s="146"/>
      <c r="E31" s="144" t="s">
        <v>330</v>
      </c>
      <c r="F31" s="145"/>
      <c r="G31" s="146"/>
      <c r="H31" s="144" t="s">
        <v>330</v>
      </c>
      <c r="I31" s="145"/>
      <c r="J31" s="146"/>
      <c r="K31" s="147">
        <v>15</v>
      </c>
      <c r="L31" s="148"/>
      <c r="M31" s="25">
        <v>15</v>
      </c>
      <c r="N31" s="144" t="s">
        <v>219</v>
      </c>
      <c r="O31" s="146"/>
      <c r="P31" s="24" t="s">
        <v>312</v>
      </c>
      <c r="Q31" s="26">
        <v>1</v>
      </c>
      <c r="R31" s="27">
        <v>0.12709123147316101</v>
      </c>
      <c r="S31" s="24" t="s">
        <v>313</v>
      </c>
      <c r="T31" s="28">
        <v>3.9949853824088</v>
      </c>
      <c r="U31" s="27">
        <v>0</v>
      </c>
      <c r="V31" s="28">
        <v>4.5027129943764104</v>
      </c>
      <c r="W31" s="27">
        <v>0.12709123147316101</v>
      </c>
    </row>
    <row r="32" spans="1:23" ht="21.75" customHeight="1" x14ac:dyDescent="0.25">
      <c r="A32" s="24" t="s">
        <v>278</v>
      </c>
      <c r="B32" s="144" t="s">
        <v>310</v>
      </c>
      <c r="C32" s="145"/>
      <c r="D32" s="146"/>
      <c r="E32" s="144" t="s">
        <v>331</v>
      </c>
      <c r="F32" s="145"/>
      <c r="G32" s="146"/>
      <c r="H32" s="144" t="s">
        <v>331</v>
      </c>
      <c r="I32" s="145"/>
      <c r="J32" s="146"/>
      <c r="K32" s="147">
        <v>16</v>
      </c>
      <c r="L32" s="148"/>
      <c r="M32" s="25">
        <v>16</v>
      </c>
      <c r="N32" s="144" t="s">
        <v>219</v>
      </c>
      <c r="O32" s="146"/>
      <c r="P32" s="24" t="s">
        <v>312</v>
      </c>
      <c r="Q32" s="26">
        <v>1</v>
      </c>
      <c r="R32" s="27">
        <v>0.12709123147316101</v>
      </c>
      <c r="S32" s="24" t="s">
        <v>313</v>
      </c>
      <c r="T32" s="28">
        <v>2.17573050057341</v>
      </c>
      <c r="U32" s="27">
        <v>0</v>
      </c>
      <c r="V32" s="28">
        <v>2.4522467692449998</v>
      </c>
      <c r="W32" s="27">
        <v>0.12709123147316101</v>
      </c>
    </row>
    <row r="33" spans="1:23" ht="21.75" customHeight="1" x14ac:dyDescent="0.25">
      <c r="A33" s="24" t="s">
        <v>278</v>
      </c>
      <c r="B33" s="144" t="s">
        <v>310</v>
      </c>
      <c r="C33" s="145"/>
      <c r="D33" s="146"/>
      <c r="E33" s="144" t="s">
        <v>332</v>
      </c>
      <c r="F33" s="145"/>
      <c r="G33" s="146"/>
      <c r="H33" s="144" t="s">
        <v>332</v>
      </c>
      <c r="I33" s="145"/>
      <c r="J33" s="146"/>
      <c r="K33" s="147">
        <v>17</v>
      </c>
      <c r="L33" s="148"/>
      <c r="M33" s="25">
        <v>17</v>
      </c>
      <c r="N33" s="144" t="s">
        <v>219</v>
      </c>
      <c r="O33" s="146"/>
      <c r="P33" s="24" t="s">
        <v>312</v>
      </c>
      <c r="Q33" s="26">
        <v>1</v>
      </c>
      <c r="R33" s="27">
        <v>0.12709123147316101</v>
      </c>
      <c r="S33" s="24" t="s">
        <v>313</v>
      </c>
      <c r="T33" s="28">
        <v>4.0810312214145297</v>
      </c>
      <c r="U33" s="27">
        <v>0</v>
      </c>
      <c r="V33" s="28">
        <v>4.5996945050245097</v>
      </c>
      <c r="W33" s="27">
        <v>0.12709123147316101</v>
      </c>
    </row>
    <row r="34" spans="1:23" ht="21.75" customHeight="1" x14ac:dyDescent="0.25">
      <c r="A34" s="24" t="s">
        <v>278</v>
      </c>
      <c r="B34" s="144" t="s">
        <v>310</v>
      </c>
      <c r="C34" s="145"/>
      <c r="D34" s="146"/>
      <c r="E34" s="144" t="s">
        <v>333</v>
      </c>
      <c r="F34" s="145"/>
      <c r="G34" s="146"/>
      <c r="H34" s="144" t="s">
        <v>333</v>
      </c>
      <c r="I34" s="145"/>
      <c r="J34" s="146"/>
      <c r="K34" s="147">
        <v>18</v>
      </c>
      <c r="L34" s="148"/>
      <c r="M34" s="25">
        <v>18</v>
      </c>
      <c r="N34" s="144" t="s">
        <v>219</v>
      </c>
      <c r="O34" s="146"/>
      <c r="P34" s="24" t="s">
        <v>312</v>
      </c>
      <c r="Q34" s="26">
        <v>1</v>
      </c>
      <c r="R34" s="27">
        <v>0.12709123147316101</v>
      </c>
      <c r="S34" s="24" t="s">
        <v>313</v>
      </c>
      <c r="T34" s="28">
        <v>3.9212318061181701</v>
      </c>
      <c r="U34" s="27">
        <v>0</v>
      </c>
      <c r="V34" s="28">
        <v>4.4195859852494603</v>
      </c>
      <c r="W34" s="27">
        <v>0.12709123147316101</v>
      </c>
    </row>
    <row r="35" spans="1:23" ht="21.75" customHeight="1" x14ac:dyDescent="0.25">
      <c r="A35" s="24" t="s">
        <v>278</v>
      </c>
      <c r="B35" s="144" t="s">
        <v>310</v>
      </c>
      <c r="C35" s="145"/>
      <c r="D35" s="146"/>
      <c r="E35" s="144" t="s">
        <v>334</v>
      </c>
      <c r="F35" s="145"/>
      <c r="G35" s="146"/>
      <c r="H35" s="144" t="s">
        <v>335</v>
      </c>
      <c r="I35" s="145"/>
      <c r="J35" s="146"/>
      <c r="K35" s="147">
        <v>19</v>
      </c>
      <c r="L35" s="148"/>
      <c r="M35" s="25">
        <v>19</v>
      </c>
      <c r="N35" s="144" t="s">
        <v>219</v>
      </c>
      <c r="O35" s="146"/>
      <c r="P35" s="24" t="s">
        <v>312</v>
      </c>
      <c r="Q35" s="26">
        <v>1</v>
      </c>
      <c r="R35" s="27">
        <v>0.12709123147316101</v>
      </c>
      <c r="S35" s="24" t="s">
        <v>313</v>
      </c>
      <c r="T35" s="28">
        <v>4.5235526791582696</v>
      </c>
      <c r="U35" s="27">
        <v>0</v>
      </c>
      <c r="V35" s="28">
        <v>5.0984565597862099</v>
      </c>
      <c r="W35" s="27">
        <v>0.12709123147316101</v>
      </c>
    </row>
    <row r="36" spans="1:23" ht="21.75" customHeight="1" x14ac:dyDescent="0.25">
      <c r="A36" s="24" t="s">
        <v>278</v>
      </c>
      <c r="B36" s="144" t="s">
        <v>310</v>
      </c>
      <c r="C36" s="145"/>
      <c r="D36" s="146"/>
      <c r="E36" s="144" t="s">
        <v>336</v>
      </c>
      <c r="F36" s="145"/>
      <c r="G36" s="146"/>
      <c r="H36" s="144" t="s">
        <v>337</v>
      </c>
      <c r="I36" s="145"/>
      <c r="J36" s="146"/>
      <c r="K36" s="147">
        <v>20</v>
      </c>
      <c r="L36" s="148"/>
      <c r="M36" s="25">
        <v>20</v>
      </c>
      <c r="N36" s="144" t="s">
        <v>219</v>
      </c>
      <c r="O36" s="146"/>
      <c r="P36" s="24" t="s">
        <v>312</v>
      </c>
      <c r="Q36" s="26">
        <v>1</v>
      </c>
      <c r="R36" s="27">
        <v>0.12709123147316101</v>
      </c>
      <c r="S36" s="24" t="s">
        <v>313</v>
      </c>
      <c r="T36" s="28">
        <v>3.6999710772463001</v>
      </c>
      <c r="U36" s="27">
        <v>0</v>
      </c>
      <c r="V36" s="28">
        <v>4.1702049578686102</v>
      </c>
      <c r="W36" s="27">
        <v>0.12709123147316101</v>
      </c>
    </row>
    <row r="37" spans="1:23" ht="21.75" customHeight="1" x14ac:dyDescent="0.25">
      <c r="A37" s="24" t="s">
        <v>278</v>
      </c>
      <c r="B37" s="144" t="s">
        <v>310</v>
      </c>
      <c r="C37" s="145"/>
      <c r="D37" s="146"/>
      <c r="E37" s="144" t="s">
        <v>338</v>
      </c>
      <c r="F37" s="145"/>
      <c r="G37" s="146"/>
      <c r="H37" s="144" t="s">
        <v>339</v>
      </c>
      <c r="I37" s="145"/>
      <c r="J37" s="146"/>
      <c r="K37" s="147">
        <v>21</v>
      </c>
      <c r="L37" s="148"/>
      <c r="M37" s="25">
        <v>21</v>
      </c>
      <c r="N37" s="144" t="s">
        <v>219</v>
      </c>
      <c r="O37" s="146"/>
      <c r="P37" s="24" t="s">
        <v>312</v>
      </c>
      <c r="Q37" s="26">
        <v>1</v>
      </c>
      <c r="R37" s="27">
        <v>0.12709123147316101</v>
      </c>
      <c r="S37" s="24" t="s">
        <v>313</v>
      </c>
      <c r="T37" s="28">
        <v>4.4989681537280601</v>
      </c>
      <c r="U37" s="27">
        <v>0</v>
      </c>
      <c r="V37" s="28">
        <v>5.07074755674389</v>
      </c>
      <c r="W37" s="27">
        <v>0.12709123147316101</v>
      </c>
    </row>
    <row r="38" spans="1:23" ht="14.1" customHeight="1" x14ac:dyDescent="0.25">
      <c r="A38" s="24" t="s">
        <v>278</v>
      </c>
      <c r="B38" s="144" t="s">
        <v>310</v>
      </c>
      <c r="C38" s="145"/>
      <c r="D38" s="146"/>
      <c r="E38" s="144" t="s">
        <v>340</v>
      </c>
      <c r="F38" s="145"/>
      <c r="G38" s="146"/>
      <c r="H38" s="144" t="s">
        <v>340</v>
      </c>
      <c r="I38" s="145"/>
      <c r="J38" s="146"/>
      <c r="K38" s="147">
        <v>22</v>
      </c>
      <c r="L38" s="148"/>
      <c r="M38" s="25">
        <v>22</v>
      </c>
      <c r="N38" s="144" t="s">
        <v>219</v>
      </c>
      <c r="O38" s="146"/>
      <c r="P38" s="24" t="s">
        <v>312</v>
      </c>
      <c r="Q38" s="26">
        <v>1</v>
      </c>
      <c r="R38" s="27">
        <v>0.12709123147316101</v>
      </c>
      <c r="S38" s="24" t="s">
        <v>313</v>
      </c>
      <c r="T38" s="28">
        <v>3.9949853824088</v>
      </c>
      <c r="U38" s="27">
        <v>0</v>
      </c>
      <c r="V38" s="28">
        <v>4.5027129943764104</v>
      </c>
      <c r="W38" s="27">
        <v>0.12709123147316101</v>
      </c>
    </row>
    <row r="39" spans="1:23" ht="21.75" customHeight="1" x14ac:dyDescent="0.25">
      <c r="A39" s="24" t="s">
        <v>278</v>
      </c>
      <c r="B39" s="144" t="s">
        <v>310</v>
      </c>
      <c r="C39" s="145"/>
      <c r="D39" s="146"/>
      <c r="E39" s="144" t="s">
        <v>341</v>
      </c>
      <c r="F39" s="145"/>
      <c r="G39" s="146"/>
      <c r="H39" s="144" t="s">
        <v>341</v>
      </c>
      <c r="I39" s="145"/>
      <c r="J39" s="146"/>
      <c r="K39" s="147">
        <v>23</v>
      </c>
      <c r="L39" s="148"/>
      <c r="M39" s="25">
        <v>23</v>
      </c>
      <c r="N39" s="144" t="s">
        <v>219</v>
      </c>
      <c r="O39" s="146"/>
      <c r="P39" s="24" t="s">
        <v>312</v>
      </c>
      <c r="Q39" s="26">
        <v>1</v>
      </c>
      <c r="R39" s="27">
        <v>0.12709123147316101</v>
      </c>
      <c r="S39" s="24" t="s">
        <v>313</v>
      </c>
      <c r="T39" s="28">
        <v>2.9993121024853702</v>
      </c>
      <c r="U39" s="27">
        <v>0</v>
      </c>
      <c r="V39" s="28">
        <v>3.3804983711625902</v>
      </c>
      <c r="W39" s="27">
        <v>0.12709123147316101</v>
      </c>
    </row>
    <row r="40" spans="1:23" ht="21.75" customHeight="1" x14ac:dyDescent="0.25">
      <c r="A40" s="24" t="s">
        <v>278</v>
      </c>
      <c r="B40" s="144" t="s">
        <v>310</v>
      </c>
      <c r="C40" s="145"/>
      <c r="D40" s="146"/>
      <c r="E40" s="144" t="s">
        <v>342</v>
      </c>
      <c r="F40" s="145"/>
      <c r="G40" s="146"/>
      <c r="H40" s="144" t="s">
        <v>343</v>
      </c>
      <c r="I40" s="145"/>
      <c r="J40" s="146"/>
      <c r="K40" s="147">
        <v>24</v>
      </c>
      <c r="L40" s="148"/>
      <c r="M40" s="25">
        <v>24</v>
      </c>
      <c r="N40" s="144" t="s">
        <v>219</v>
      </c>
      <c r="O40" s="146"/>
      <c r="P40" s="24" t="s">
        <v>312</v>
      </c>
      <c r="Q40" s="26">
        <v>1</v>
      </c>
      <c r="R40" s="27">
        <v>0.12709123147316101</v>
      </c>
      <c r="S40" s="24" t="s">
        <v>313</v>
      </c>
      <c r="T40" s="28">
        <v>5.1750426030587802</v>
      </c>
      <c r="U40" s="27">
        <v>0</v>
      </c>
      <c r="V40" s="28">
        <v>5.8327451404075896</v>
      </c>
      <c r="W40" s="27">
        <v>0.12709123147316101</v>
      </c>
    </row>
    <row r="41" spans="1:23" ht="21.75" customHeight="1" x14ac:dyDescent="0.25">
      <c r="A41" s="24" t="s">
        <v>278</v>
      </c>
      <c r="B41" s="144" t="s">
        <v>310</v>
      </c>
      <c r="C41" s="145"/>
      <c r="D41" s="146"/>
      <c r="E41" s="144" t="s">
        <v>344</v>
      </c>
      <c r="F41" s="145"/>
      <c r="G41" s="146"/>
      <c r="H41" s="144" t="s">
        <v>345</v>
      </c>
      <c r="I41" s="145"/>
      <c r="J41" s="146"/>
      <c r="K41" s="147">
        <v>25</v>
      </c>
      <c r="L41" s="148"/>
      <c r="M41" s="25">
        <v>25</v>
      </c>
      <c r="N41" s="144" t="s">
        <v>219</v>
      </c>
      <c r="O41" s="146"/>
      <c r="P41" s="24" t="s">
        <v>312</v>
      </c>
      <c r="Q41" s="26">
        <v>1</v>
      </c>
      <c r="R41" s="27">
        <v>0.12709123147316101</v>
      </c>
      <c r="S41" s="24" t="s">
        <v>313</v>
      </c>
      <c r="T41" s="28">
        <v>4.89232056061139</v>
      </c>
      <c r="U41" s="27">
        <v>0</v>
      </c>
      <c r="V41" s="28">
        <v>5.5140916054209503</v>
      </c>
      <c r="W41" s="27">
        <v>0.12709123147316101</v>
      </c>
    </row>
    <row r="42" spans="1:23" ht="21.75" customHeight="1" x14ac:dyDescent="0.25">
      <c r="A42" s="24" t="s">
        <v>278</v>
      </c>
      <c r="B42" s="144" t="s">
        <v>310</v>
      </c>
      <c r="C42" s="145"/>
      <c r="D42" s="146"/>
      <c r="E42" s="144" t="s">
        <v>346</v>
      </c>
      <c r="F42" s="145"/>
      <c r="G42" s="146"/>
      <c r="H42" s="144" t="s">
        <v>346</v>
      </c>
      <c r="I42" s="145"/>
      <c r="J42" s="146"/>
      <c r="K42" s="147">
        <v>26</v>
      </c>
      <c r="L42" s="148"/>
      <c r="M42" s="25">
        <v>26</v>
      </c>
      <c r="N42" s="144" t="s">
        <v>219</v>
      </c>
      <c r="O42" s="146"/>
      <c r="P42" s="24" t="s">
        <v>312</v>
      </c>
      <c r="Q42" s="26">
        <v>1</v>
      </c>
      <c r="R42" s="27">
        <v>0.12709123147316101</v>
      </c>
      <c r="S42" s="24" t="s">
        <v>313</v>
      </c>
      <c r="T42" s="28">
        <v>3.8966472806879602</v>
      </c>
      <c r="U42" s="27">
        <v>0</v>
      </c>
      <c r="V42" s="28">
        <v>4.3918769822071404</v>
      </c>
      <c r="W42" s="27">
        <v>0.12709123147316101</v>
      </c>
    </row>
    <row r="43" spans="1:23" ht="21.75" customHeight="1" x14ac:dyDescent="0.25">
      <c r="A43" s="24" t="s">
        <v>278</v>
      </c>
      <c r="B43" s="144" t="s">
        <v>310</v>
      </c>
      <c r="C43" s="145"/>
      <c r="D43" s="146"/>
      <c r="E43" s="144" t="s">
        <v>347</v>
      </c>
      <c r="F43" s="145"/>
      <c r="G43" s="146"/>
      <c r="H43" s="144" t="s">
        <v>347</v>
      </c>
      <c r="I43" s="145"/>
      <c r="J43" s="146"/>
      <c r="K43" s="147">
        <v>27</v>
      </c>
      <c r="L43" s="148"/>
      <c r="M43" s="25">
        <v>27</v>
      </c>
      <c r="N43" s="144" t="s">
        <v>219</v>
      </c>
      <c r="O43" s="146"/>
      <c r="P43" s="24" t="s">
        <v>312</v>
      </c>
      <c r="Q43" s="26">
        <v>1</v>
      </c>
      <c r="R43" s="27">
        <v>0.12709123147316101</v>
      </c>
      <c r="S43" s="24" t="s">
        <v>313</v>
      </c>
      <c r="T43" s="28">
        <v>5.8634093151046001</v>
      </c>
      <c r="U43" s="27">
        <v>0</v>
      </c>
      <c r="V43" s="28">
        <v>6.6085972255924501</v>
      </c>
      <c r="W43" s="27">
        <v>0.12709123147316101</v>
      </c>
    </row>
    <row r="44" spans="1:23" ht="14.1" customHeight="1" x14ac:dyDescent="0.25">
      <c r="A44" s="24" t="s">
        <v>278</v>
      </c>
      <c r="B44" s="144" t="s">
        <v>310</v>
      </c>
      <c r="C44" s="145"/>
      <c r="D44" s="146"/>
      <c r="E44" s="144" t="s">
        <v>348</v>
      </c>
      <c r="F44" s="145"/>
      <c r="G44" s="146"/>
      <c r="H44" s="144" t="s">
        <v>348</v>
      </c>
      <c r="I44" s="145"/>
      <c r="J44" s="146"/>
      <c r="K44" s="147">
        <v>28</v>
      </c>
      <c r="L44" s="148"/>
      <c r="M44" s="25">
        <v>28</v>
      </c>
      <c r="N44" s="144" t="s">
        <v>219</v>
      </c>
      <c r="O44" s="146"/>
      <c r="P44" s="24" t="s">
        <v>312</v>
      </c>
      <c r="Q44" s="26">
        <v>1</v>
      </c>
      <c r="R44" s="27">
        <v>0.12709123147316101</v>
      </c>
      <c r="S44" s="24" t="s">
        <v>313</v>
      </c>
      <c r="T44" s="28">
        <v>4.2899996875712896</v>
      </c>
      <c r="U44" s="27">
        <v>0</v>
      </c>
      <c r="V44" s="28">
        <v>4.8352210308841999</v>
      </c>
      <c r="W44" s="27">
        <v>0.12709123147316101</v>
      </c>
    </row>
    <row r="45" spans="1:23" ht="14.1" customHeight="1" x14ac:dyDescent="0.25">
      <c r="A45" s="24" t="s">
        <v>278</v>
      </c>
      <c r="B45" s="144" t="s">
        <v>310</v>
      </c>
      <c r="C45" s="145"/>
      <c r="D45" s="146"/>
      <c r="E45" s="144" t="s">
        <v>349</v>
      </c>
      <c r="F45" s="145"/>
      <c r="G45" s="146"/>
      <c r="H45" s="144" t="s">
        <v>349</v>
      </c>
      <c r="I45" s="145"/>
      <c r="J45" s="146"/>
      <c r="K45" s="147">
        <v>29</v>
      </c>
      <c r="L45" s="148"/>
      <c r="M45" s="25">
        <v>29</v>
      </c>
      <c r="N45" s="144" t="s">
        <v>219</v>
      </c>
      <c r="O45" s="146"/>
      <c r="P45" s="24" t="s">
        <v>312</v>
      </c>
      <c r="Q45" s="26">
        <v>1</v>
      </c>
      <c r="R45" s="27">
        <v>0.12709123147316101</v>
      </c>
      <c r="S45" s="24" t="s">
        <v>313</v>
      </c>
      <c r="T45" s="28">
        <v>8.5554148497123794</v>
      </c>
      <c r="U45" s="27">
        <v>0</v>
      </c>
      <c r="V45" s="28">
        <v>9.6427330587260904</v>
      </c>
      <c r="W45" s="27">
        <v>0.12709123147316101</v>
      </c>
    </row>
    <row r="46" spans="1:23" ht="21.75" customHeight="1" x14ac:dyDescent="0.25">
      <c r="A46" s="24" t="s">
        <v>278</v>
      </c>
      <c r="B46" s="144" t="s">
        <v>310</v>
      </c>
      <c r="C46" s="145"/>
      <c r="D46" s="146"/>
      <c r="E46" s="144" t="s">
        <v>350</v>
      </c>
      <c r="F46" s="145"/>
      <c r="G46" s="146"/>
      <c r="H46" s="144" t="s">
        <v>351</v>
      </c>
      <c r="I46" s="145"/>
      <c r="J46" s="146"/>
      <c r="K46" s="147">
        <v>30</v>
      </c>
      <c r="L46" s="148"/>
      <c r="M46" s="25">
        <v>30</v>
      </c>
      <c r="N46" s="144" t="s">
        <v>219</v>
      </c>
      <c r="O46" s="146"/>
      <c r="P46" s="24" t="s">
        <v>312</v>
      </c>
      <c r="Q46" s="26">
        <v>1</v>
      </c>
      <c r="R46" s="27">
        <v>0.12709123147316101</v>
      </c>
      <c r="S46" s="24" t="s">
        <v>313</v>
      </c>
      <c r="T46" s="28">
        <v>3.3926645093687</v>
      </c>
      <c r="U46" s="27">
        <v>0</v>
      </c>
      <c r="V46" s="28">
        <v>3.8238424198396599</v>
      </c>
      <c r="W46" s="27">
        <v>0.12709123147316101</v>
      </c>
    </row>
    <row r="47" spans="1:23" ht="21.75" customHeight="1" x14ac:dyDescent="0.25">
      <c r="A47" s="24" t="s">
        <v>278</v>
      </c>
      <c r="B47" s="144" t="s">
        <v>310</v>
      </c>
      <c r="C47" s="145"/>
      <c r="D47" s="146"/>
      <c r="E47" s="144" t="s">
        <v>352</v>
      </c>
      <c r="F47" s="145"/>
      <c r="G47" s="146"/>
      <c r="H47" s="144" t="s">
        <v>352</v>
      </c>
      <c r="I47" s="145"/>
      <c r="J47" s="146"/>
      <c r="K47" s="147">
        <v>31</v>
      </c>
      <c r="L47" s="148"/>
      <c r="M47" s="25">
        <v>31</v>
      </c>
      <c r="N47" s="144" t="s">
        <v>219</v>
      </c>
      <c r="O47" s="146"/>
      <c r="P47" s="24" t="s">
        <v>312</v>
      </c>
      <c r="Q47" s="26">
        <v>1</v>
      </c>
      <c r="R47" s="27">
        <v>0.12709123147316101</v>
      </c>
      <c r="S47" s="24" t="s">
        <v>313</v>
      </c>
      <c r="T47" s="28">
        <v>6.1461313575519902</v>
      </c>
      <c r="U47" s="27">
        <v>0</v>
      </c>
      <c r="V47" s="28">
        <v>6.9272507605790903</v>
      </c>
      <c r="W47" s="27">
        <v>0.12709123147316101</v>
      </c>
    </row>
    <row r="48" spans="1:23" ht="21.75" customHeight="1" x14ac:dyDescent="0.25">
      <c r="A48" s="24" t="s">
        <v>278</v>
      </c>
      <c r="B48" s="144" t="s">
        <v>310</v>
      </c>
      <c r="C48" s="145"/>
      <c r="D48" s="146"/>
      <c r="E48" s="144" t="s">
        <v>353</v>
      </c>
      <c r="F48" s="145"/>
      <c r="G48" s="146"/>
      <c r="H48" s="144" t="s">
        <v>353</v>
      </c>
      <c r="I48" s="145"/>
      <c r="J48" s="146"/>
      <c r="K48" s="147">
        <v>32</v>
      </c>
      <c r="L48" s="148"/>
      <c r="M48" s="25">
        <v>32</v>
      </c>
      <c r="N48" s="144" t="s">
        <v>219</v>
      </c>
      <c r="O48" s="146"/>
      <c r="P48" s="24" t="s">
        <v>312</v>
      </c>
      <c r="Q48" s="26">
        <v>1</v>
      </c>
      <c r="R48" s="27">
        <v>0.12709123147316101</v>
      </c>
      <c r="S48" s="24" t="s">
        <v>313</v>
      </c>
      <c r="T48" s="28">
        <v>3.6016329755254701</v>
      </c>
      <c r="U48" s="27">
        <v>0</v>
      </c>
      <c r="V48" s="28">
        <v>4.0593689456993403</v>
      </c>
      <c r="W48" s="27">
        <v>0.12709123147316101</v>
      </c>
    </row>
    <row r="49" spans="1:23" ht="21.75" customHeight="1" x14ac:dyDescent="0.25">
      <c r="A49" s="24" t="s">
        <v>278</v>
      </c>
      <c r="B49" s="144" t="s">
        <v>310</v>
      </c>
      <c r="C49" s="145"/>
      <c r="D49" s="146"/>
      <c r="E49" s="144" t="s">
        <v>354</v>
      </c>
      <c r="F49" s="145"/>
      <c r="G49" s="146"/>
      <c r="H49" s="144" t="s">
        <v>355</v>
      </c>
      <c r="I49" s="145"/>
      <c r="J49" s="146"/>
      <c r="K49" s="147">
        <v>33</v>
      </c>
      <c r="L49" s="148"/>
      <c r="M49" s="25">
        <v>33</v>
      </c>
      <c r="N49" s="144" t="s">
        <v>219</v>
      </c>
      <c r="O49" s="146"/>
      <c r="P49" s="24" t="s">
        <v>312</v>
      </c>
      <c r="Q49" s="26">
        <v>1</v>
      </c>
      <c r="R49" s="27">
        <v>0.12709123147316101</v>
      </c>
      <c r="S49" s="24" t="s">
        <v>313</v>
      </c>
      <c r="T49" s="28">
        <v>4.21624611128067</v>
      </c>
      <c r="U49" s="27">
        <v>0</v>
      </c>
      <c r="V49" s="28">
        <v>4.7520940217572498</v>
      </c>
      <c r="W49" s="27">
        <v>0.12709123147316101</v>
      </c>
    </row>
    <row r="50" spans="1:23" ht="21.75" customHeight="1" x14ac:dyDescent="0.25">
      <c r="A50" s="24" t="s">
        <v>278</v>
      </c>
      <c r="B50" s="144" t="s">
        <v>310</v>
      </c>
      <c r="C50" s="145"/>
      <c r="D50" s="146"/>
      <c r="E50" s="144" t="s">
        <v>356</v>
      </c>
      <c r="F50" s="145"/>
      <c r="G50" s="146"/>
      <c r="H50" s="144" t="s">
        <v>356</v>
      </c>
      <c r="I50" s="145"/>
      <c r="J50" s="146"/>
      <c r="K50" s="147">
        <v>34</v>
      </c>
      <c r="L50" s="148"/>
      <c r="M50" s="25">
        <v>34</v>
      </c>
      <c r="N50" s="144" t="s">
        <v>219</v>
      </c>
      <c r="O50" s="146"/>
      <c r="P50" s="24" t="s">
        <v>312</v>
      </c>
      <c r="Q50" s="26">
        <v>1</v>
      </c>
      <c r="R50" s="27">
        <v>0.12709123147316101</v>
      </c>
      <c r="S50" s="24" t="s">
        <v>313</v>
      </c>
      <c r="T50" s="28">
        <v>2.0773923988525702</v>
      </c>
      <c r="U50" s="27">
        <v>0</v>
      </c>
      <c r="V50" s="28">
        <v>2.3414107570757299</v>
      </c>
      <c r="W50" s="27">
        <v>0.12709123147316101</v>
      </c>
    </row>
    <row r="51" spans="1:23" ht="21.75" customHeight="1" x14ac:dyDescent="0.25">
      <c r="A51" s="24" t="s">
        <v>278</v>
      </c>
      <c r="B51" s="144" t="s">
        <v>310</v>
      </c>
      <c r="C51" s="145"/>
      <c r="D51" s="146"/>
      <c r="E51" s="144" t="s">
        <v>357</v>
      </c>
      <c r="F51" s="145"/>
      <c r="G51" s="146"/>
      <c r="H51" s="144" t="s">
        <v>358</v>
      </c>
      <c r="I51" s="145"/>
      <c r="J51" s="146"/>
      <c r="K51" s="147">
        <v>35</v>
      </c>
      <c r="L51" s="148"/>
      <c r="M51" s="25">
        <v>35</v>
      </c>
      <c r="N51" s="144" t="s">
        <v>219</v>
      </c>
      <c r="O51" s="146"/>
      <c r="P51" s="24" t="s">
        <v>312</v>
      </c>
      <c r="Q51" s="26">
        <v>1</v>
      </c>
      <c r="R51" s="27">
        <v>0.12709123147316101</v>
      </c>
      <c r="S51" s="24" t="s">
        <v>313</v>
      </c>
      <c r="T51" s="28">
        <v>3.8843550179728599</v>
      </c>
      <c r="U51" s="27">
        <v>0</v>
      </c>
      <c r="V51" s="28">
        <v>4.3780224806859804</v>
      </c>
      <c r="W51" s="27">
        <v>0.12709123147316101</v>
      </c>
    </row>
    <row r="52" spans="1:23" ht="21.75" customHeight="1" x14ac:dyDescent="0.25">
      <c r="A52" s="24" t="s">
        <v>278</v>
      </c>
      <c r="B52" s="144" t="s">
        <v>310</v>
      </c>
      <c r="C52" s="145"/>
      <c r="D52" s="146"/>
      <c r="E52" s="144" t="s">
        <v>359</v>
      </c>
      <c r="F52" s="145"/>
      <c r="G52" s="146"/>
      <c r="H52" s="144" t="s">
        <v>360</v>
      </c>
      <c r="I52" s="145"/>
      <c r="J52" s="146"/>
      <c r="K52" s="147">
        <v>36</v>
      </c>
      <c r="L52" s="148"/>
      <c r="M52" s="25">
        <v>36</v>
      </c>
      <c r="N52" s="144" t="s">
        <v>219</v>
      </c>
      <c r="O52" s="146"/>
      <c r="P52" s="24" t="s">
        <v>312</v>
      </c>
      <c r="Q52" s="26">
        <v>1</v>
      </c>
      <c r="R52" s="27">
        <v>0.12709123147316101</v>
      </c>
      <c r="S52" s="24" t="s">
        <v>313</v>
      </c>
      <c r="T52" s="28">
        <v>3.7245556026765101</v>
      </c>
      <c r="U52" s="27">
        <v>0</v>
      </c>
      <c r="V52" s="28">
        <v>4.1979139609109302</v>
      </c>
      <c r="W52" s="27">
        <v>0.12709123147316101</v>
      </c>
    </row>
    <row r="53" spans="1:23" ht="21.75" customHeight="1" x14ac:dyDescent="0.25">
      <c r="A53" s="24" t="s">
        <v>278</v>
      </c>
      <c r="B53" s="144" t="s">
        <v>310</v>
      </c>
      <c r="C53" s="145"/>
      <c r="D53" s="146"/>
      <c r="E53" s="144" t="s">
        <v>361</v>
      </c>
      <c r="F53" s="145"/>
      <c r="G53" s="146"/>
      <c r="H53" s="144" t="s">
        <v>362</v>
      </c>
      <c r="I53" s="145"/>
      <c r="J53" s="146"/>
      <c r="K53" s="147">
        <v>37</v>
      </c>
      <c r="L53" s="148"/>
      <c r="M53" s="25">
        <v>37</v>
      </c>
      <c r="N53" s="144" t="s">
        <v>219</v>
      </c>
      <c r="O53" s="146"/>
      <c r="P53" s="24" t="s">
        <v>312</v>
      </c>
      <c r="Q53" s="26">
        <v>1</v>
      </c>
      <c r="R53" s="27">
        <v>0.12709123147316101</v>
      </c>
      <c r="S53" s="24" t="s">
        <v>313</v>
      </c>
      <c r="T53" s="28">
        <v>3.8966472806879602</v>
      </c>
      <c r="U53" s="27">
        <v>0</v>
      </c>
      <c r="V53" s="28">
        <v>4.3918769822071404</v>
      </c>
      <c r="W53" s="27">
        <v>0.12709123147316101</v>
      </c>
    </row>
    <row r="54" spans="1:23" ht="21.75" customHeight="1" x14ac:dyDescent="0.25">
      <c r="A54" s="24" t="s">
        <v>278</v>
      </c>
      <c r="B54" s="144" t="s">
        <v>310</v>
      </c>
      <c r="C54" s="145"/>
      <c r="D54" s="146"/>
      <c r="E54" s="144" t="s">
        <v>363</v>
      </c>
      <c r="F54" s="145"/>
      <c r="G54" s="146"/>
      <c r="H54" s="144" t="s">
        <v>364</v>
      </c>
      <c r="I54" s="145"/>
      <c r="J54" s="146"/>
      <c r="K54" s="147">
        <v>38</v>
      </c>
      <c r="L54" s="148"/>
      <c r="M54" s="25">
        <v>38</v>
      </c>
      <c r="N54" s="144" t="s">
        <v>219</v>
      </c>
      <c r="O54" s="146"/>
      <c r="P54" s="24" t="s">
        <v>312</v>
      </c>
      <c r="Q54" s="26">
        <v>1</v>
      </c>
      <c r="R54" s="27">
        <v>0.12709123147316101</v>
      </c>
      <c r="S54" s="24" t="s">
        <v>313</v>
      </c>
      <c r="T54" s="28">
        <v>3.8966472806879602</v>
      </c>
      <c r="U54" s="27">
        <v>0</v>
      </c>
      <c r="V54" s="28">
        <v>4.3918769822071404</v>
      </c>
      <c r="W54" s="27">
        <v>0.12709123147316101</v>
      </c>
    </row>
    <row r="55" spans="1:23" ht="21.75" customHeight="1" x14ac:dyDescent="0.25">
      <c r="A55" s="24" t="s">
        <v>278</v>
      </c>
      <c r="B55" s="144" t="s">
        <v>310</v>
      </c>
      <c r="C55" s="145"/>
      <c r="D55" s="146"/>
      <c r="E55" s="144" t="s">
        <v>365</v>
      </c>
      <c r="F55" s="145"/>
      <c r="G55" s="146"/>
      <c r="H55" s="144" t="s">
        <v>365</v>
      </c>
      <c r="I55" s="145"/>
      <c r="J55" s="146"/>
      <c r="K55" s="147">
        <v>39</v>
      </c>
      <c r="L55" s="148"/>
      <c r="M55" s="25">
        <v>39</v>
      </c>
      <c r="N55" s="144" t="s">
        <v>219</v>
      </c>
      <c r="O55" s="146"/>
      <c r="P55" s="24" t="s">
        <v>312</v>
      </c>
      <c r="Q55" s="26">
        <v>1</v>
      </c>
      <c r="R55" s="27">
        <v>0.12709123147316101</v>
      </c>
      <c r="S55" s="24" t="s">
        <v>313</v>
      </c>
      <c r="T55" s="28">
        <v>4.7816901961754503</v>
      </c>
      <c r="U55" s="27">
        <v>0</v>
      </c>
      <c r="V55" s="28">
        <v>5.3894010917305302</v>
      </c>
      <c r="W55" s="27">
        <v>0.12709123147316101</v>
      </c>
    </row>
    <row r="56" spans="1:23" ht="21.75" customHeight="1" x14ac:dyDescent="0.25">
      <c r="A56" s="24" t="s">
        <v>278</v>
      </c>
      <c r="B56" s="144" t="s">
        <v>310</v>
      </c>
      <c r="C56" s="145"/>
      <c r="D56" s="146"/>
      <c r="E56" s="144" t="s">
        <v>366</v>
      </c>
      <c r="F56" s="145"/>
      <c r="G56" s="146"/>
      <c r="H56" s="144" t="s">
        <v>366</v>
      </c>
      <c r="I56" s="145"/>
      <c r="J56" s="146"/>
      <c r="K56" s="147">
        <v>40</v>
      </c>
      <c r="L56" s="148"/>
      <c r="M56" s="25">
        <v>40</v>
      </c>
      <c r="N56" s="144" t="s">
        <v>219</v>
      </c>
      <c r="O56" s="146"/>
      <c r="P56" s="24" t="s">
        <v>312</v>
      </c>
      <c r="Q56" s="26">
        <v>1</v>
      </c>
      <c r="R56" s="27">
        <v>0.12709123147316101</v>
      </c>
      <c r="S56" s="24" t="s">
        <v>313</v>
      </c>
      <c r="T56" s="28">
        <v>5.8634093151046001</v>
      </c>
      <c r="U56" s="27">
        <v>0</v>
      </c>
      <c r="V56" s="28">
        <v>6.6085972255924501</v>
      </c>
      <c r="W56" s="27">
        <v>0.12709123147316101</v>
      </c>
    </row>
    <row r="57" spans="1:23" ht="21.75" customHeight="1" x14ac:dyDescent="0.25">
      <c r="A57" s="24" t="s">
        <v>278</v>
      </c>
      <c r="B57" s="144" t="s">
        <v>310</v>
      </c>
      <c r="C57" s="145"/>
      <c r="D57" s="146"/>
      <c r="E57" s="144" t="s">
        <v>367</v>
      </c>
      <c r="F57" s="145"/>
      <c r="G57" s="146"/>
      <c r="H57" s="144" t="s">
        <v>367</v>
      </c>
      <c r="I57" s="145"/>
      <c r="J57" s="146"/>
      <c r="K57" s="147">
        <v>41</v>
      </c>
      <c r="L57" s="148"/>
      <c r="M57" s="25">
        <v>41</v>
      </c>
      <c r="N57" s="144" t="s">
        <v>219</v>
      </c>
      <c r="O57" s="146"/>
      <c r="P57" s="24" t="s">
        <v>312</v>
      </c>
      <c r="Q57" s="26">
        <v>1</v>
      </c>
      <c r="R57" s="27">
        <v>0.12709123147316101</v>
      </c>
      <c r="S57" s="24" t="s">
        <v>313</v>
      </c>
      <c r="T57" s="28">
        <v>6.0232087304009596</v>
      </c>
      <c r="U57" s="27">
        <v>0</v>
      </c>
      <c r="V57" s="28">
        <v>6.7887057453675101</v>
      </c>
      <c r="W57" s="27">
        <v>0.12709123147316101</v>
      </c>
    </row>
    <row r="58" spans="1:23" ht="14.1" customHeight="1" x14ac:dyDescent="0.25">
      <c r="A58" s="24" t="s">
        <v>278</v>
      </c>
      <c r="B58" s="144" t="s">
        <v>310</v>
      </c>
      <c r="C58" s="145"/>
      <c r="D58" s="146"/>
      <c r="E58" s="144" t="s">
        <v>368</v>
      </c>
      <c r="F58" s="145"/>
      <c r="G58" s="146"/>
      <c r="H58" s="144" t="s">
        <v>368</v>
      </c>
      <c r="I58" s="145"/>
      <c r="J58" s="146"/>
      <c r="K58" s="147">
        <v>42</v>
      </c>
      <c r="L58" s="148"/>
      <c r="M58" s="25">
        <v>42</v>
      </c>
      <c r="N58" s="144" t="s">
        <v>219</v>
      </c>
      <c r="O58" s="146"/>
      <c r="P58" s="24" t="s">
        <v>312</v>
      </c>
      <c r="Q58" s="26">
        <v>1</v>
      </c>
      <c r="R58" s="27">
        <v>0.12709123147316101</v>
      </c>
      <c r="S58" s="24" t="s">
        <v>313</v>
      </c>
      <c r="T58" s="28">
        <v>5.3963033319306497</v>
      </c>
      <c r="U58" s="27">
        <v>0</v>
      </c>
      <c r="V58" s="28">
        <v>6.0821261677884397</v>
      </c>
      <c r="W58" s="27">
        <v>0.12709123147316101</v>
      </c>
    </row>
    <row r="59" spans="1:23" ht="21.75" customHeight="1" x14ac:dyDescent="0.25">
      <c r="A59" s="24" t="s">
        <v>278</v>
      </c>
      <c r="B59" s="144" t="s">
        <v>310</v>
      </c>
      <c r="C59" s="145"/>
      <c r="D59" s="146"/>
      <c r="E59" s="144" t="s">
        <v>369</v>
      </c>
      <c r="F59" s="145"/>
      <c r="G59" s="146"/>
      <c r="H59" s="144" t="s">
        <v>369</v>
      </c>
      <c r="I59" s="145"/>
      <c r="J59" s="146"/>
      <c r="K59" s="147">
        <v>43</v>
      </c>
      <c r="L59" s="148"/>
      <c r="M59" s="25">
        <v>43</v>
      </c>
      <c r="N59" s="144" t="s">
        <v>219</v>
      </c>
      <c r="O59" s="146"/>
      <c r="P59" s="24" t="s">
        <v>312</v>
      </c>
      <c r="Q59" s="26">
        <v>1</v>
      </c>
      <c r="R59" s="27">
        <v>0.12709123147316101</v>
      </c>
      <c r="S59" s="24" t="s">
        <v>313</v>
      </c>
      <c r="T59" s="28">
        <v>6.3919766118540702</v>
      </c>
      <c r="U59" s="27">
        <v>0</v>
      </c>
      <c r="V59" s="28">
        <v>7.2043407910022497</v>
      </c>
      <c r="W59" s="27">
        <v>0.12709123147316101</v>
      </c>
    </row>
    <row r="60" spans="1:23" ht="21.75" customHeight="1" x14ac:dyDescent="0.25">
      <c r="A60" s="24" t="s">
        <v>278</v>
      </c>
      <c r="B60" s="144" t="s">
        <v>310</v>
      </c>
      <c r="C60" s="145"/>
      <c r="D60" s="146"/>
      <c r="E60" s="144" t="s">
        <v>370</v>
      </c>
      <c r="F60" s="145"/>
      <c r="G60" s="146"/>
      <c r="H60" s="144" t="s">
        <v>370</v>
      </c>
      <c r="I60" s="145"/>
      <c r="J60" s="146"/>
      <c r="K60" s="147">
        <v>44</v>
      </c>
      <c r="L60" s="148"/>
      <c r="M60" s="25">
        <v>44</v>
      </c>
      <c r="N60" s="144" t="s">
        <v>219</v>
      </c>
      <c r="O60" s="146"/>
      <c r="P60" s="24" t="s">
        <v>312</v>
      </c>
      <c r="Q60" s="26">
        <v>1</v>
      </c>
      <c r="R60" s="27">
        <v>0.12709123147316101</v>
      </c>
      <c r="S60" s="24" t="s">
        <v>313</v>
      </c>
      <c r="T60" s="28">
        <v>3.7983091789671302</v>
      </c>
      <c r="U60" s="27">
        <v>0</v>
      </c>
      <c r="V60" s="28">
        <v>4.2810409700378704</v>
      </c>
      <c r="W60" s="27">
        <v>0.12709123147316101</v>
      </c>
    </row>
    <row r="61" spans="1:23" ht="21.75" customHeight="1" x14ac:dyDescent="0.25">
      <c r="A61" s="24" t="s">
        <v>278</v>
      </c>
      <c r="B61" s="144" t="s">
        <v>310</v>
      </c>
      <c r="C61" s="145"/>
      <c r="D61" s="146"/>
      <c r="E61" s="144" t="s">
        <v>371</v>
      </c>
      <c r="F61" s="145"/>
      <c r="G61" s="146"/>
      <c r="H61" s="144" t="s">
        <v>371</v>
      </c>
      <c r="I61" s="145"/>
      <c r="J61" s="146"/>
      <c r="K61" s="147">
        <v>45</v>
      </c>
      <c r="L61" s="148"/>
      <c r="M61" s="25">
        <v>45</v>
      </c>
      <c r="N61" s="144" t="s">
        <v>219</v>
      </c>
      <c r="O61" s="146"/>
      <c r="P61" s="24" t="s">
        <v>312</v>
      </c>
      <c r="Q61" s="26">
        <v>1</v>
      </c>
      <c r="R61" s="27">
        <v>0.12709123147316101</v>
      </c>
      <c r="S61" s="24" t="s">
        <v>313</v>
      </c>
      <c r="T61" s="28">
        <v>3.6508020263858798</v>
      </c>
      <c r="U61" s="27">
        <v>0</v>
      </c>
      <c r="V61" s="28">
        <v>4.1147869517839801</v>
      </c>
      <c r="W61" s="27">
        <v>0.12709123147316101</v>
      </c>
    </row>
    <row r="62" spans="1:23" ht="14.1" customHeight="1" x14ac:dyDescent="0.25">
      <c r="A62" s="24" t="s">
        <v>278</v>
      </c>
      <c r="B62" s="144" t="s">
        <v>310</v>
      </c>
      <c r="C62" s="145"/>
      <c r="D62" s="146"/>
      <c r="E62" s="144" t="s">
        <v>372</v>
      </c>
      <c r="F62" s="145"/>
      <c r="G62" s="146"/>
      <c r="H62" s="144" t="s">
        <v>372</v>
      </c>
      <c r="I62" s="145"/>
      <c r="J62" s="146"/>
      <c r="K62" s="147">
        <v>46</v>
      </c>
      <c r="L62" s="148"/>
      <c r="M62" s="25">
        <v>46</v>
      </c>
      <c r="N62" s="144" t="s">
        <v>219</v>
      </c>
      <c r="O62" s="146"/>
      <c r="P62" s="24" t="s">
        <v>312</v>
      </c>
      <c r="Q62" s="26">
        <v>1</v>
      </c>
      <c r="R62" s="27">
        <v>0.12709123147316101</v>
      </c>
      <c r="S62" s="24" t="s">
        <v>313</v>
      </c>
      <c r="T62" s="28">
        <v>7.2278504764811498</v>
      </c>
      <c r="U62" s="27">
        <v>0</v>
      </c>
      <c r="V62" s="28">
        <v>8.1464468944410093</v>
      </c>
      <c r="W62" s="27">
        <v>0.12709123147316101</v>
      </c>
    </row>
    <row r="63" spans="1:23" ht="14.1" customHeight="1" x14ac:dyDescent="0.25">
      <c r="A63" s="24" t="s">
        <v>278</v>
      </c>
      <c r="B63" s="144" t="s">
        <v>310</v>
      </c>
      <c r="C63" s="145"/>
      <c r="D63" s="146"/>
      <c r="E63" s="144" t="s">
        <v>373</v>
      </c>
      <c r="F63" s="145"/>
      <c r="G63" s="146"/>
      <c r="H63" s="144" t="s">
        <v>373</v>
      </c>
      <c r="I63" s="145"/>
      <c r="J63" s="146"/>
      <c r="K63" s="147">
        <v>47</v>
      </c>
      <c r="L63" s="148"/>
      <c r="M63" s="25">
        <v>47</v>
      </c>
      <c r="N63" s="144" t="s">
        <v>219</v>
      </c>
      <c r="O63" s="146"/>
      <c r="P63" s="24" t="s">
        <v>312</v>
      </c>
      <c r="Q63" s="26">
        <v>1</v>
      </c>
      <c r="R63" s="27">
        <v>0.12709123147316101</v>
      </c>
      <c r="S63" s="24" t="s">
        <v>313</v>
      </c>
      <c r="T63" s="28">
        <v>3.5278793992348398</v>
      </c>
      <c r="U63" s="27">
        <v>0</v>
      </c>
      <c r="V63" s="28">
        <v>3.9762419365724</v>
      </c>
      <c r="W63" s="27">
        <v>0.12709123147316101</v>
      </c>
    </row>
    <row r="64" spans="1:23" ht="14.1" customHeight="1" x14ac:dyDescent="0.25">
      <c r="A64" s="24" t="s">
        <v>278</v>
      </c>
      <c r="B64" s="144" t="s">
        <v>310</v>
      </c>
      <c r="C64" s="145"/>
      <c r="D64" s="146"/>
      <c r="E64" s="144" t="s">
        <v>374</v>
      </c>
      <c r="F64" s="145"/>
      <c r="G64" s="146"/>
      <c r="H64" s="144" t="s">
        <v>374</v>
      </c>
      <c r="I64" s="145"/>
      <c r="J64" s="146"/>
      <c r="K64" s="147">
        <v>48</v>
      </c>
      <c r="L64" s="148"/>
      <c r="M64" s="25">
        <v>48</v>
      </c>
      <c r="N64" s="144" t="s">
        <v>219</v>
      </c>
      <c r="O64" s="146"/>
      <c r="P64" s="24" t="s">
        <v>312</v>
      </c>
      <c r="Q64" s="26">
        <v>1</v>
      </c>
      <c r="R64" s="27">
        <v>0.12709123147316101</v>
      </c>
      <c r="S64" s="24" t="s">
        <v>313</v>
      </c>
      <c r="T64" s="28">
        <v>3.51558713651974</v>
      </c>
      <c r="U64" s="27">
        <v>0</v>
      </c>
      <c r="V64" s="28">
        <v>3.96238743505124</v>
      </c>
      <c r="W64" s="27">
        <v>0.12709123147316101</v>
      </c>
    </row>
    <row r="65" spans="1:23" ht="21.75" customHeight="1" x14ac:dyDescent="0.25">
      <c r="A65" s="24" t="s">
        <v>278</v>
      </c>
      <c r="B65" s="144" t="s">
        <v>310</v>
      </c>
      <c r="C65" s="145"/>
      <c r="D65" s="146"/>
      <c r="E65" s="144" t="s">
        <v>375</v>
      </c>
      <c r="F65" s="145"/>
      <c r="G65" s="146"/>
      <c r="H65" s="144" t="s">
        <v>375</v>
      </c>
      <c r="I65" s="145"/>
      <c r="J65" s="146"/>
      <c r="K65" s="147">
        <v>49</v>
      </c>
      <c r="L65" s="148"/>
      <c r="M65" s="25">
        <v>49</v>
      </c>
      <c r="N65" s="144" t="s">
        <v>219</v>
      </c>
      <c r="O65" s="146"/>
      <c r="P65" s="24" t="s">
        <v>312</v>
      </c>
      <c r="Q65" s="26">
        <v>1</v>
      </c>
      <c r="R65" s="27">
        <v>0.12709123147316101</v>
      </c>
      <c r="S65" s="24" t="s">
        <v>313</v>
      </c>
      <c r="T65" s="28">
        <v>4.1547847977051502</v>
      </c>
      <c r="U65" s="27">
        <v>0</v>
      </c>
      <c r="V65" s="28">
        <v>4.6828215141514598</v>
      </c>
      <c r="W65" s="27">
        <v>0.12709123147316101</v>
      </c>
    </row>
    <row r="66" spans="1:23" ht="21.75" customHeight="1" x14ac:dyDescent="0.25">
      <c r="A66" s="24" t="s">
        <v>278</v>
      </c>
      <c r="B66" s="144" t="s">
        <v>310</v>
      </c>
      <c r="C66" s="145"/>
      <c r="D66" s="146"/>
      <c r="E66" s="144" t="s">
        <v>376</v>
      </c>
      <c r="F66" s="145"/>
      <c r="G66" s="146"/>
      <c r="H66" s="144" t="s">
        <v>376</v>
      </c>
      <c r="I66" s="145"/>
      <c r="J66" s="146"/>
      <c r="K66" s="147">
        <v>50</v>
      </c>
      <c r="L66" s="148"/>
      <c r="M66" s="25">
        <v>50</v>
      </c>
      <c r="N66" s="144" t="s">
        <v>219</v>
      </c>
      <c r="O66" s="146"/>
      <c r="P66" s="24" t="s">
        <v>312</v>
      </c>
      <c r="Q66" s="26">
        <v>1</v>
      </c>
      <c r="R66" s="27">
        <v>0.12709123147316101</v>
      </c>
      <c r="S66" s="24" t="s">
        <v>313</v>
      </c>
      <c r="T66" s="28">
        <v>3.58934071281036</v>
      </c>
      <c r="U66" s="27">
        <v>0</v>
      </c>
      <c r="V66" s="28">
        <v>4.0455144441781901</v>
      </c>
      <c r="W66" s="27">
        <v>0.12709123147316101</v>
      </c>
    </row>
    <row r="67" spans="1:23" ht="14.1" customHeight="1" x14ac:dyDescent="0.25">
      <c r="A67" s="24" t="s">
        <v>278</v>
      </c>
      <c r="B67" s="144" t="s">
        <v>310</v>
      </c>
      <c r="C67" s="145"/>
      <c r="D67" s="146"/>
      <c r="E67" s="144" t="s">
        <v>377</v>
      </c>
      <c r="F67" s="145"/>
      <c r="G67" s="146"/>
      <c r="H67" s="144" t="s">
        <v>377</v>
      </c>
      <c r="I67" s="145"/>
      <c r="J67" s="146"/>
      <c r="K67" s="147">
        <v>51</v>
      </c>
      <c r="L67" s="148"/>
      <c r="M67" s="25">
        <v>51</v>
      </c>
      <c r="N67" s="144" t="s">
        <v>219</v>
      </c>
      <c r="O67" s="146"/>
      <c r="P67" s="24" t="s">
        <v>312</v>
      </c>
      <c r="Q67" s="26">
        <v>1</v>
      </c>
      <c r="R67" s="27">
        <v>0.12709123147316101</v>
      </c>
      <c r="S67" s="24" t="s">
        <v>313</v>
      </c>
      <c r="T67" s="28">
        <v>5.18733486577388</v>
      </c>
      <c r="U67" s="27">
        <v>0</v>
      </c>
      <c r="V67" s="28">
        <v>5.8465996419287496</v>
      </c>
      <c r="W67" s="27">
        <v>0.12709123147316101</v>
      </c>
    </row>
    <row r="68" spans="1:23" ht="14.1" customHeight="1" x14ac:dyDescent="0.25">
      <c r="A68" s="24" t="s">
        <v>278</v>
      </c>
      <c r="B68" s="144" t="s">
        <v>310</v>
      </c>
      <c r="C68" s="145"/>
      <c r="D68" s="146"/>
      <c r="E68" s="144" t="s">
        <v>378</v>
      </c>
      <c r="F68" s="145"/>
      <c r="G68" s="146"/>
      <c r="H68" s="144" t="s">
        <v>378</v>
      </c>
      <c r="I68" s="145"/>
      <c r="J68" s="146"/>
      <c r="K68" s="147">
        <v>52</v>
      </c>
      <c r="L68" s="148"/>
      <c r="M68" s="25">
        <v>52</v>
      </c>
      <c r="N68" s="144" t="s">
        <v>219</v>
      </c>
      <c r="O68" s="146"/>
      <c r="P68" s="24" t="s">
        <v>312</v>
      </c>
      <c r="Q68" s="26">
        <v>1</v>
      </c>
      <c r="R68" s="27">
        <v>0.12709123147316101</v>
      </c>
      <c r="S68" s="24" t="s">
        <v>313</v>
      </c>
      <c r="T68" s="28">
        <v>6.4042688745691798</v>
      </c>
      <c r="U68" s="27">
        <v>0</v>
      </c>
      <c r="V68" s="28">
        <v>7.2181952925234096</v>
      </c>
      <c r="W68" s="27">
        <v>0.12709123147316101</v>
      </c>
    </row>
    <row r="69" spans="1:23" ht="14.1" customHeight="1" x14ac:dyDescent="0.25">
      <c r="A69" s="24" t="s">
        <v>278</v>
      </c>
      <c r="B69" s="144" t="s">
        <v>310</v>
      </c>
      <c r="C69" s="145"/>
      <c r="D69" s="146"/>
      <c r="E69" s="144" t="s">
        <v>379</v>
      </c>
      <c r="F69" s="145"/>
      <c r="G69" s="146"/>
      <c r="H69" s="144" t="s">
        <v>379</v>
      </c>
      <c r="I69" s="145"/>
      <c r="J69" s="146"/>
      <c r="K69" s="147">
        <v>53</v>
      </c>
      <c r="L69" s="148"/>
      <c r="M69" s="25">
        <v>53</v>
      </c>
      <c r="N69" s="144" t="s">
        <v>219</v>
      </c>
      <c r="O69" s="146"/>
      <c r="P69" s="24" t="s">
        <v>312</v>
      </c>
      <c r="Q69" s="26">
        <v>1</v>
      </c>
      <c r="R69" s="27">
        <v>0.12709123147316101</v>
      </c>
      <c r="S69" s="24" t="s">
        <v>313</v>
      </c>
      <c r="T69" s="28">
        <v>3.29432640764787</v>
      </c>
      <c r="U69" s="27">
        <v>0</v>
      </c>
      <c r="V69" s="28">
        <v>3.7130064076703899</v>
      </c>
      <c r="W69" s="27">
        <v>0.12709123147316101</v>
      </c>
    </row>
    <row r="70" spans="1:23" ht="32.65" customHeight="1" x14ac:dyDescent="0.25">
      <c r="A70" s="24" t="s">
        <v>278</v>
      </c>
      <c r="B70" s="144" t="s">
        <v>310</v>
      </c>
      <c r="C70" s="145"/>
      <c r="D70" s="146"/>
      <c r="E70" s="144" t="s">
        <v>380</v>
      </c>
      <c r="F70" s="145"/>
      <c r="G70" s="146"/>
      <c r="H70" s="144" t="s">
        <v>380</v>
      </c>
      <c r="I70" s="145"/>
      <c r="J70" s="146"/>
      <c r="K70" s="147">
        <v>54</v>
      </c>
      <c r="L70" s="148"/>
      <c r="M70" s="25">
        <v>54</v>
      </c>
      <c r="N70" s="144" t="s">
        <v>219</v>
      </c>
      <c r="O70" s="146"/>
      <c r="P70" s="24" t="s">
        <v>312</v>
      </c>
      <c r="Q70" s="26">
        <v>1</v>
      </c>
      <c r="R70" s="27">
        <v>0.12709123147316101</v>
      </c>
      <c r="S70" s="24" t="s">
        <v>313</v>
      </c>
      <c r="T70" s="28">
        <v>4.5604294673035799</v>
      </c>
      <c r="U70" s="27">
        <v>0</v>
      </c>
      <c r="V70" s="28">
        <v>5.1400200643496801</v>
      </c>
      <c r="W70" s="27">
        <v>0.12709123147316101</v>
      </c>
    </row>
    <row r="71" spans="1:23" ht="14.1" customHeight="1" x14ac:dyDescent="0.25">
      <c r="A71" s="24" t="s">
        <v>278</v>
      </c>
      <c r="B71" s="144" t="s">
        <v>310</v>
      </c>
      <c r="C71" s="145"/>
      <c r="D71" s="146"/>
      <c r="E71" s="144" t="s">
        <v>381</v>
      </c>
      <c r="F71" s="145"/>
      <c r="G71" s="146"/>
      <c r="H71" s="144" t="s">
        <v>381</v>
      </c>
      <c r="I71" s="145"/>
      <c r="J71" s="146"/>
      <c r="K71" s="147">
        <v>55</v>
      </c>
      <c r="L71" s="148"/>
      <c r="M71" s="25">
        <v>55</v>
      </c>
      <c r="N71" s="144" t="s">
        <v>219</v>
      </c>
      <c r="O71" s="146"/>
      <c r="P71" s="24" t="s">
        <v>312</v>
      </c>
      <c r="Q71" s="26">
        <v>1</v>
      </c>
      <c r="R71" s="27">
        <v>0.12709123147316101</v>
      </c>
      <c r="S71" s="24" t="s">
        <v>313</v>
      </c>
      <c r="T71" s="28">
        <v>8.2112314936894695</v>
      </c>
      <c r="U71" s="27">
        <v>0</v>
      </c>
      <c r="V71" s="28">
        <v>9.2548070161336593</v>
      </c>
      <c r="W71" s="27">
        <v>0.12709123147316101</v>
      </c>
    </row>
    <row r="72" spans="1:23" ht="14.1" customHeight="1" x14ac:dyDescent="0.25">
      <c r="A72" s="24" t="s">
        <v>278</v>
      </c>
      <c r="B72" s="144" t="s">
        <v>310</v>
      </c>
      <c r="C72" s="145"/>
      <c r="D72" s="146"/>
      <c r="E72" s="144" t="s">
        <v>382</v>
      </c>
      <c r="F72" s="145"/>
      <c r="G72" s="146"/>
      <c r="H72" s="144" t="s">
        <v>382</v>
      </c>
      <c r="I72" s="145"/>
      <c r="J72" s="146"/>
      <c r="K72" s="147">
        <v>56</v>
      </c>
      <c r="L72" s="148"/>
      <c r="M72" s="25">
        <v>56</v>
      </c>
      <c r="N72" s="144" t="s">
        <v>219</v>
      </c>
      <c r="O72" s="146"/>
      <c r="P72" s="24" t="s">
        <v>312</v>
      </c>
      <c r="Q72" s="26">
        <v>1</v>
      </c>
      <c r="R72" s="27">
        <v>0.12709123147316101</v>
      </c>
      <c r="S72" s="24" t="s">
        <v>313</v>
      </c>
      <c r="T72" s="28">
        <v>3.7245556026765101</v>
      </c>
      <c r="U72" s="27">
        <v>0</v>
      </c>
      <c r="V72" s="28">
        <v>4.1979139609109302</v>
      </c>
      <c r="W72" s="27">
        <v>0.12709123147316101</v>
      </c>
    </row>
    <row r="73" spans="1:23" ht="21.75" customHeight="1" x14ac:dyDescent="0.25">
      <c r="A73" s="24" t="s">
        <v>278</v>
      </c>
      <c r="B73" s="144" t="s">
        <v>310</v>
      </c>
      <c r="C73" s="145"/>
      <c r="D73" s="146"/>
      <c r="E73" s="144" t="s">
        <v>383</v>
      </c>
      <c r="F73" s="145"/>
      <c r="G73" s="146"/>
      <c r="H73" s="144" t="s">
        <v>383</v>
      </c>
      <c r="I73" s="145"/>
      <c r="J73" s="146"/>
      <c r="K73" s="147">
        <v>57</v>
      </c>
      <c r="L73" s="148"/>
      <c r="M73" s="25">
        <v>57</v>
      </c>
      <c r="N73" s="144" t="s">
        <v>219</v>
      </c>
      <c r="O73" s="146"/>
      <c r="P73" s="24" t="s">
        <v>312</v>
      </c>
      <c r="Q73" s="26">
        <v>1</v>
      </c>
      <c r="R73" s="27">
        <v>0.12709123147316101</v>
      </c>
      <c r="S73" s="24" t="s">
        <v>313</v>
      </c>
      <c r="T73" s="28">
        <v>8.2112314936894695</v>
      </c>
      <c r="U73" s="27">
        <v>0</v>
      </c>
      <c r="V73" s="28">
        <v>9.2548070161336593</v>
      </c>
      <c r="W73" s="27">
        <v>0.12709123147316101</v>
      </c>
    </row>
    <row r="74" spans="1:23" ht="21.75" customHeight="1" x14ac:dyDescent="0.25">
      <c r="A74" s="24" t="s">
        <v>278</v>
      </c>
      <c r="B74" s="144" t="s">
        <v>310</v>
      </c>
      <c r="C74" s="145"/>
      <c r="D74" s="146"/>
      <c r="E74" s="144" t="s">
        <v>384</v>
      </c>
      <c r="F74" s="145"/>
      <c r="G74" s="146"/>
      <c r="H74" s="144" t="s">
        <v>384</v>
      </c>
      <c r="I74" s="145"/>
      <c r="J74" s="146"/>
      <c r="K74" s="147">
        <v>58</v>
      </c>
      <c r="L74" s="148"/>
      <c r="M74" s="25">
        <v>58</v>
      </c>
      <c r="N74" s="144" t="s">
        <v>219</v>
      </c>
      <c r="O74" s="146"/>
      <c r="P74" s="24" t="s">
        <v>312</v>
      </c>
      <c r="Q74" s="26">
        <v>1</v>
      </c>
      <c r="R74" s="27">
        <v>0.12709123147316101</v>
      </c>
      <c r="S74" s="24" t="s">
        <v>313</v>
      </c>
      <c r="T74" s="28">
        <v>2.4338680175905898</v>
      </c>
      <c r="U74" s="27">
        <v>0</v>
      </c>
      <c r="V74" s="28">
        <v>2.7431913011893201</v>
      </c>
      <c r="W74" s="27">
        <v>0.12709123147316101</v>
      </c>
    </row>
    <row r="75" spans="1:23" ht="21.75" customHeight="1" x14ac:dyDescent="0.25">
      <c r="A75" s="24" t="s">
        <v>278</v>
      </c>
      <c r="B75" s="144" t="s">
        <v>310</v>
      </c>
      <c r="C75" s="145"/>
      <c r="D75" s="146"/>
      <c r="E75" s="144" t="s">
        <v>385</v>
      </c>
      <c r="F75" s="145"/>
      <c r="G75" s="146"/>
      <c r="H75" s="144" t="s">
        <v>385</v>
      </c>
      <c r="I75" s="145"/>
      <c r="J75" s="146"/>
      <c r="K75" s="147">
        <v>59</v>
      </c>
      <c r="L75" s="148"/>
      <c r="M75" s="25">
        <v>59</v>
      </c>
      <c r="N75" s="144" t="s">
        <v>219</v>
      </c>
      <c r="O75" s="146"/>
      <c r="P75" s="24" t="s">
        <v>312</v>
      </c>
      <c r="Q75" s="26">
        <v>1</v>
      </c>
      <c r="R75" s="27">
        <v>0.12709123147316101</v>
      </c>
      <c r="S75" s="24" t="s">
        <v>313</v>
      </c>
      <c r="T75" s="28">
        <v>3.6016329755254701</v>
      </c>
      <c r="U75" s="27">
        <v>0</v>
      </c>
      <c r="V75" s="28">
        <v>4.0593689456993403</v>
      </c>
      <c r="W75" s="27">
        <v>0.12709123147316101</v>
      </c>
    </row>
    <row r="76" spans="1:23" ht="14.1" customHeight="1" x14ac:dyDescent="0.25">
      <c r="A76" s="24" t="s">
        <v>278</v>
      </c>
      <c r="B76" s="144" t="s">
        <v>310</v>
      </c>
      <c r="C76" s="145"/>
      <c r="D76" s="146"/>
      <c r="E76" s="144" t="s">
        <v>386</v>
      </c>
      <c r="F76" s="145"/>
      <c r="G76" s="146"/>
      <c r="H76" s="144" t="s">
        <v>386</v>
      </c>
      <c r="I76" s="145"/>
      <c r="J76" s="146"/>
      <c r="K76" s="147">
        <v>60</v>
      </c>
      <c r="L76" s="148"/>
      <c r="M76" s="25">
        <v>60</v>
      </c>
      <c r="N76" s="144" t="s">
        <v>219</v>
      </c>
      <c r="O76" s="146"/>
      <c r="P76" s="24" t="s">
        <v>312</v>
      </c>
      <c r="Q76" s="26">
        <v>1</v>
      </c>
      <c r="R76" s="27">
        <v>0.12709123147316101</v>
      </c>
      <c r="S76" s="24" t="s">
        <v>313</v>
      </c>
      <c r="T76" s="28">
        <v>8.2972773326951899</v>
      </c>
      <c r="U76" s="27">
        <v>0</v>
      </c>
      <c r="V76" s="28">
        <v>9.3517885267817693</v>
      </c>
      <c r="W76" s="27">
        <v>0.12709123147316101</v>
      </c>
    </row>
    <row r="77" spans="1:23" ht="14.1" customHeight="1" x14ac:dyDescent="0.25">
      <c r="A77" s="24" t="s">
        <v>278</v>
      </c>
      <c r="B77" s="144" t="s">
        <v>310</v>
      </c>
      <c r="C77" s="145"/>
      <c r="D77" s="146"/>
      <c r="E77" s="144" t="s">
        <v>387</v>
      </c>
      <c r="F77" s="145"/>
      <c r="G77" s="146"/>
      <c r="H77" s="144" t="s">
        <v>387</v>
      </c>
      <c r="I77" s="145"/>
      <c r="J77" s="146"/>
      <c r="K77" s="147">
        <v>61</v>
      </c>
      <c r="L77" s="148"/>
      <c r="M77" s="25">
        <v>61</v>
      </c>
      <c r="N77" s="144" t="s">
        <v>219</v>
      </c>
      <c r="O77" s="146"/>
      <c r="P77" s="24" t="s">
        <v>312</v>
      </c>
      <c r="Q77" s="26">
        <v>1</v>
      </c>
      <c r="R77" s="27">
        <v>0.12709123147316101</v>
      </c>
      <c r="S77" s="24" t="s">
        <v>313</v>
      </c>
      <c r="T77" s="28">
        <v>4.1302002722749398</v>
      </c>
      <c r="U77" s="27">
        <v>0</v>
      </c>
      <c r="V77" s="28">
        <v>4.6551125111091496</v>
      </c>
      <c r="W77" s="27">
        <v>0.12709123147316101</v>
      </c>
    </row>
    <row r="78" spans="1:23" ht="21.75" customHeight="1" x14ac:dyDescent="0.25">
      <c r="A78" s="24" t="s">
        <v>278</v>
      </c>
      <c r="B78" s="144" t="s">
        <v>310</v>
      </c>
      <c r="C78" s="145"/>
      <c r="D78" s="146"/>
      <c r="E78" s="144" t="s">
        <v>388</v>
      </c>
      <c r="F78" s="145"/>
      <c r="G78" s="146"/>
      <c r="H78" s="144" t="s">
        <v>388</v>
      </c>
      <c r="I78" s="145"/>
      <c r="J78" s="146"/>
      <c r="K78" s="147">
        <v>62</v>
      </c>
      <c r="L78" s="148"/>
      <c r="M78" s="25">
        <v>62</v>
      </c>
      <c r="N78" s="144" t="s">
        <v>219</v>
      </c>
      <c r="O78" s="146"/>
      <c r="P78" s="24" t="s">
        <v>312</v>
      </c>
      <c r="Q78" s="26">
        <v>1</v>
      </c>
      <c r="R78" s="27">
        <v>0.12709123147316101</v>
      </c>
      <c r="S78" s="24" t="s">
        <v>313</v>
      </c>
      <c r="T78" s="28">
        <v>3.6016329755254701</v>
      </c>
      <c r="U78" s="27">
        <v>0</v>
      </c>
      <c r="V78" s="28">
        <v>4.0593689456993403</v>
      </c>
      <c r="W78" s="27">
        <v>0.12709123147316101</v>
      </c>
    </row>
    <row r="79" spans="1:23" ht="14.1" customHeight="1" x14ac:dyDescent="0.25">
      <c r="A79" s="24" t="s">
        <v>278</v>
      </c>
      <c r="B79" s="144" t="s">
        <v>310</v>
      </c>
      <c r="C79" s="145"/>
      <c r="D79" s="146"/>
      <c r="E79" s="144" t="s">
        <v>389</v>
      </c>
      <c r="F79" s="145"/>
      <c r="G79" s="146"/>
      <c r="H79" s="144" t="s">
        <v>389</v>
      </c>
      <c r="I79" s="145"/>
      <c r="J79" s="146"/>
      <c r="K79" s="147">
        <v>63</v>
      </c>
      <c r="L79" s="148"/>
      <c r="M79" s="25">
        <v>63</v>
      </c>
      <c r="N79" s="144" t="s">
        <v>219</v>
      </c>
      <c r="O79" s="146"/>
      <c r="P79" s="24" t="s">
        <v>312</v>
      </c>
      <c r="Q79" s="26">
        <v>1</v>
      </c>
      <c r="R79" s="27">
        <v>0.12709123147316101</v>
      </c>
      <c r="S79" s="24" t="s">
        <v>313</v>
      </c>
      <c r="T79" s="28">
        <v>4.06873895869942</v>
      </c>
      <c r="U79" s="27">
        <v>0</v>
      </c>
      <c r="V79" s="28">
        <v>4.5858400035033604</v>
      </c>
      <c r="W79" s="27">
        <v>0.12709123147316101</v>
      </c>
    </row>
    <row r="80" spans="1:23" ht="14.1" customHeight="1" x14ac:dyDescent="0.25">
      <c r="A80" s="24" t="s">
        <v>278</v>
      </c>
      <c r="B80" s="144" t="s">
        <v>310</v>
      </c>
      <c r="C80" s="145"/>
      <c r="D80" s="146"/>
      <c r="E80" s="144" t="s">
        <v>390</v>
      </c>
      <c r="F80" s="145"/>
      <c r="G80" s="146"/>
      <c r="H80" s="144" t="s">
        <v>390</v>
      </c>
      <c r="I80" s="145"/>
      <c r="J80" s="146"/>
      <c r="K80" s="147">
        <v>64</v>
      </c>
      <c r="L80" s="148"/>
      <c r="M80" s="25">
        <v>64</v>
      </c>
      <c r="N80" s="144" t="s">
        <v>219</v>
      </c>
      <c r="O80" s="146"/>
      <c r="P80" s="24" t="s">
        <v>312</v>
      </c>
      <c r="Q80" s="26">
        <v>1</v>
      </c>
      <c r="R80" s="27">
        <v>0.12709123147316101</v>
      </c>
      <c r="S80" s="24" t="s">
        <v>313</v>
      </c>
      <c r="T80" s="28">
        <v>3.6876788145311998</v>
      </c>
      <c r="U80" s="27">
        <v>0</v>
      </c>
      <c r="V80" s="28">
        <v>4.1563504563474503</v>
      </c>
      <c r="W80" s="27">
        <v>0.12709123147316101</v>
      </c>
    </row>
    <row r="81" spans="1:23" ht="14.1" customHeight="1" x14ac:dyDescent="0.25">
      <c r="A81" s="24" t="s">
        <v>278</v>
      </c>
      <c r="B81" s="144" t="s">
        <v>310</v>
      </c>
      <c r="C81" s="145"/>
      <c r="D81" s="146"/>
      <c r="E81" s="144" t="s">
        <v>391</v>
      </c>
      <c r="F81" s="145"/>
      <c r="G81" s="146"/>
      <c r="H81" s="144" t="s">
        <v>391</v>
      </c>
      <c r="I81" s="145"/>
      <c r="J81" s="146"/>
      <c r="K81" s="147">
        <v>65</v>
      </c>
      <c r="L81" s="148"/>
      <c r="M81" s="25">
        <v>65</v>
      </c>
      <c r="N81" s="144" t="s">
        <v>219</v>
      </c>
      <c r="O81" s="146"/>
      <c r="P81" s="24" t="s">
        <v>312</v>
      </c>
      <c r="Q81" s="26">
        <v>1</v>
      </c>
      <c r="R81" s="27">
        <v>0.12709123147316101</v>
      </c>
      <c r="S81" s="24" t="s">
        <v>313</v>
      </c>
      <c r="T81" s="28">
        <v>3.9949853824088</v>
      </c>
      <c r="U81" s="27">
        <v>0</v>
      </c>
      <c r="V81" s="28">
        <v>4.5027129943764104</v>
      </c>
      <c r="W81" s="27">
        <v>0.12709123147316101</v>
      </c>
    </row>
    <row r="82" spans="1:23" ht="14.1" customHeight="1" x14ac:dyDescent="0.25">
      <c r="A82" s="24" t="s">
        <v>278</v>
      </c>
      <c r="B82" s="144" t="s">
        <v>310</v>
      </c>
      <c r="C82" s="145"/>
      <c r="D82" s="146"/>
      <c r="E82" s="144" t="s">
        <v>392</v>
      </c>
      <c r="F82" s="145"/>
      <c r="G82" s="146"/>
      <c r="H82" s="144" t="s">
        <v>392</v>
      </c>
      <c r="I82" s="145"/>
      <c r="J82" s="146"/>
      <c r="K82" s="147">
        <v>66</v>
      </c>
      <c r="L82" s="148"/>
      <c r="M82" s="25">
        <v>66</v>
      </c>
      <c r="N82" s="144" t="s">
        <v>219</v>
      </c>
      <c r="O82" s="146"/>
      <c r="P82" s="24" t="s">
        <v>312</v>
      </c>
      <c r="Q82" s="26">
        <v>1</v>
      </c>
      <c r="R82" s="27">
        <v>0.12709123147316101</v>
      </c>
      <c r="S82" s="24" t="s">
        <v>313</v>
      </c>
      <c r="T82" s="28">
        <v>3.2574496195025602</v>
      </c>
      <c r="U82" s="27">
        <v>0</v>
      </c>
      <c r="V82" s="28">
        <v>3.6714429031069198</v>
      </c>
      <c r="W82" s="27">
        <v>0.12709123147316101</v>
      </c>
    </row>
    <row r="83" spans="1:23" ht="14.1" customHeight="1" x14ac:dyDescent="0.25">
      <c r="A83" s="24" t="s">
        <v>278</v>
      </c>
      <c r="B83" s="144" t="s">
        <v>310</v>
      </c>
      <c r="C83" s="145"/>
      <c r="D83" s="146"/>
      <c r="E83" s="144" t="s">
        <v>393</v>
      </c>
      <c r="F83" s="145"/>
      <c r="G83" s="146"/>
      <c r="H83" s="144" t="s">
        <v>393</v>
      </c>
      <c r="I83" s="145"/>
      <c r="J83" s="146"/>
      <c r="K83" s="147">
        <v>67</v>
      </c>
      <c r="L83" s="148"/>
      <c r="M83" s="25">
        <v>67</v>
      </c>
      <c r="N83" s="144" t="s">
        <v>219</v>
      </c>
      <c r="O83" s="146"/>
      <c r="P83" s="24" t="s">
        <v>312</v>
      </c>
      <c r="Q83" s="26">
        <v>1</v>
      </c>
      <c r="R83" s="27">
        <v>0.12709123147316101</v>
      </c>
      <c r="S83" s="24" t="s">
        <v>313</v>
      </c>
      <c r="T83" s="28">
        <v>3.4541258229442202</v>
      </c>
      <c r="U83" s="27">
        <v>0</v>
      </c>
      <c r="V83" s="28">
        <v>3.89311492744545</v>
      </c>
      <c r="W83" s="27">
        <v>0.12709123147316101</v>
      </c>
    </row>
    <row r="84" spans="1:23" ht="14.1" customHeight="1" x14ac:dyDescent="0.25">
      <c r="A84" s="24" t="s">
        <v>278</v>
      </c>
      <c r="B84" s="144" t="s">
        <v>310</v>
      </c>
      <c r="C84" s="145"/>
      <c r="D84" s="146"/>
      <c r="E84" s="144" t="s">
        <v>394</v>
      </c>
      <c r="F84" s="145"/>
      <c r="G84" s="146"/>
      <c r="H84" s="144" t="s">
        <v>394</v>
      </c>
      <c r="I84" s="145"/>
      <c r="J84" s="146"/>
      <c r="K84" s="147">
        <v>68</v>
      </c>
      <c r="L84" s="148"/>
      <c r="M84" s="25">
        <v>68</v>
      </c>
      <c r="N84" s="144" t="s">
        <v>219</v>
      </c>
      <c r="O84" s="146"/>
      <c r="P84" s="24" t="s">
        <v>312</v>
      </c>
      <c r="Q84" s="26">
        <v>1</v>
      </c>
      <c r="R84" s="27">
        <v>0.12709123147316101</v>
      </c>
      <c r="S84" s="24" t="s">
        <v>313</v>
      </c>
      <c r="T84" s="28">
        <v>3.9949853824088</v>
      </c>
      <c r="U84" s="27">
        <v>0</v>
      </c>
      <c r="V84" s="28">
        <v>4.5027129943764104</v>
      </c>
      <c r="W84" s="27">
        <v>0.12709123147316101</v>
      </c>
    </row>
    <row r="85" spans="1:23" ht="32.65" customHeight="1" x14ac:dyDescent="0.25">
      <c r="A85" s="24" t="s">
        <v>278</v>
      </c>
      <c r="B85" s="144" t="s">
        <v>310</v>
      </c>
      <c r="C85" s="145"/>
      <c r="D85" s="146"/>
      <c r="E85" s="144" t="s">
        <v>395</v>
      </c>
      <c r="F85" s="145"/>
      <c r="G85" s="146"/>
      <c r="H85" s="144" t="s">
        <v>395</v>
      </c>
      <c r="I85" s="145"/>
      <c r="J85" s="146"/>
      <c r="K85" s="147">
        <v>69</v>
      </c>
      <c r="L85" s="148"/>
      <c r="M85" s="25">
        <v>69</v>
      </c>
      <c r="N85" s="144" t="s">
        <v>219</v>
      </c>
      <c r="O85" s="146"/>
      <c r="P85" s="24" t="s">
        <v>396</v>
      </c>
      <c r="Q85" s="26">
        <v>1</v>
      </c>
      <c r="R85" s="27">
        <v>0.12709123147316101</v>
      </c>
      <c r="S85" s="24" t="s">
        <v>313</v>
      </c>
      <c r="T85" s="28">
        <v>640.230211253476</v>
      </c>
      <c r="U85" s="27">
        <v>0</v>
      </c>
      <c r="V85" s="28">
        <v>721.597857228002</v>
      </c>
      <c r="W85" s="27">
        <v>0.12709123147316101</v>
      </c>
    </row>
    <row r="86" spans="1:23" ht="21.75" customHeight="1" x14ac:dyDescent="0.25">
      <c r="A86" s="24" t="s">
        <v>278</v>
      </c>
      <c r="B86" s="144" t="s">
        <v>310</v>
      </c>
      <c r="C86" s="145"/>
      <c r="D86" s="146"/>
      <c r="E86" s="144" t="s">
        <v>397</v>
      </c>
      <c r="F86" s="145"/>
      <c r="G86" s="146"/>
      <c r="H86" s="144" t="s">
        <v>397</v>
      </c>
      <c r="I86" s="145"/>
      <c r="J86" s="146"/>
      <c r="K86" s="147">
        <v>70</v>
      </c>
      <c r="L86" s="148"/>
      <c r="M86" s="25">
        <v>70</v>
      </c>
      <c r="N86" s="144" t="s">
        <v>219</v>
      </c>
      <c r="O86" s="146"/>
      <c r="P86" s="24" t="s">
        <v>312</v>
      </c>
      <c r="Q86" s="26">
        <v>1</v>
      </c>
      <c r="R86" s="27">
        <v>0.12709123147316101</v>
      </c>
      <c r="S86" s="24" t="s">
        <v>313</v>
      </c>
      <c r="T86" s="28">
        <v>2.9993121024853702</v>
      </c>
      <c r="U86" s="27">
        <v>0</v>
      </c>
      <c r="V86" s="28">
        <v>3.3804983711625902</v>
      </c>
      <c r="W86" s="27">
        <v>0.12709123147316101</v>
      </c>
    </row>
    <row r="87" spans="1:23" ht="14.1" customHeight="1" x14ac:dyDescent="0.25">
      <c r="A87" s="24" t="s">
        <v>278</v>
      </c>
      <c r="B87" s="144" t="s">
        <v>310</v>
      </c>
      <c r="C87" s="145"/>
      <c r="D87" s="146"/>
      <c r="E87" s="144" t="s">
        <v>398</v>
      </c>
      <c r="F87" s="145"/>
      <c r="G87" s="146"/>
      <c r="H87" s="144" t="s">
        <v>398</v>
      </c>
      <c r="I87" s="145"/>
      <c r="J87" s="146"/>
      <c r="K87" s="147">
        <v>71</v>
      </c>
      <c r="L87" s="148"/>
      <c r="M87" s="25">
        <v>71</v>
      </c>
      <c r="N87" s="144" t="s">
        <v>219</v>
      </c>
      <c r="O87" s="146"/>
      <c r="P87" s="24" t="s">
        <v>312</v>
      </c>
      <c r="Q87" s="26">
        <v>1</v>
      </c>
      <c r="R87" s="27">
        <v>0.12709123147316101</v>
      </c>
      <c r="S87" s="24" t="s">
        <v>313</v>
      </c>
      <c r="T87" s="28">
        <v>3.7860169162520299</v>
      </c>
      <c r="U87" s="27">
        <v>0</v>
      </c>
      <c r="V87" s="28">
        <v>4.2671864685167202</v>
      </c>
      <c r="W87" s="27">
        <v>0.12709123147316101</v>
      </c>
    </row>
    <row r="88" spans="1:23" ht="14.1" customHeight="1" x14ac:dyDescent="0.25">
      <c r="A88" s="24" t="s">
        <v>278</v>
      </c>
      <c r="B88" s="144" t="s">
        <v>310</v>
      </c>
      <c r="C88" s="145"/>
      <c r="D88" s="146"/>
      <c r="E88" s="144" t="s">
        <v>399</v>
      </c>
      <c r="F88" s="145"/>
      <c r="G88" s="146"/>
      <c r="H88" s="144" t="s">
        <v>399</v>
      </c>
      <c r="I88" s="145"/>
      <c r="J88" s="146"/>
      <c r="K88" s="147">
        <v>72</v>
      </c>
      <c r="L88" s="148"/>
      <c r="M88" s="25">
        <v>72</v>
      </c>
      <c r="N88" s="144" t="s">
        <v>219</v>
      </c>
      <c r="O88" s="146"/>
      <c r="P88" s="24" t="s">
        <v>312</v>
      </c>
      <c r="Q88" s="26">
        <v>1</v>
      </c>
      <c r="R88" s="27">
        <v>0.12709123147316101</v>
      </c>
      <c r="S88" s="24" t="s">
        <v>313</v>
      </c>
      <c r="T88" s="28">
        <v>6.3919766118540702</v>
      </c>
      <c r="U88" s="27">
        <v>0</v>
      </c>
      <c r="V88" s="28">
        <v>7.2043407910022497</v>
      </c>
      <c r="W88" s="27">
        <v>0.12709123147316101</v>
      </c>
    </row>
    <row r="89" spans="1:23" ht="14.1" customHeight="1" x14ac:dyDescent="0.25">
      <c r="A89" s="24" t="s">
        <v>278</v>
      </c>
      <c r="B89" s="144" t="s">
        <v>310</v>
      </c>
      <c r="C89" s="145"/>
      <c r="D89" s="146"/>
      <c r="E89" s="144" t="s">
        <v>400</v>
      </c>
      <c r="F89" s="145"/>
      <c r="G89" s="146"/>
      <c r="H89" s="144" t="s">
        <v>400</v>
      </c>
      <c r="I89" s="145"/>
      <c r="J89" s="146"/>
      <c r="K89" s="147">
        <v>73</v>
      </c>
      <c r="L89" s="148"/>
      <c r="M89" s="25">
        <v>73</v>
      </c>
      <c r="N89" s="144" t="s">
        <v>219</v>
      </c>
      <c r="O89" s="146"/>
      <c r="P89" s="24" t="s">
        <v>312</v>
      </c>
      <c r="Q89" s="26">
        <v>1</v>
      </c>
      <c r="R89" s="27">
        <v>0.12709123147316101</v>
      </c>
      <c r="S89" s="24" t="s">
        <v>313</v>
      </c>
      <c r="T89" s="28">
        <v>3.0607734160608899</v>
      </c>
      <c r="U89" s="27">
        <v>0</v>
      </c>
      <c r="V89" s="28">
        <v>3.4497708787683901</v>
      </c>
      <c r="W89" s="27">
        <v>0.12709123147316101</v>
      </c>
    </row>
    <row r="90" spans="1:23" ht="14.1" customHeight="1" x14ac:dyDescent="0.25">
      <c r="A90" s="24" t="s">
        <v>278</v>
      </c>
      <c r="B90" s="144" t="s">
        <v>310</v>
      </c>
      <c r="C90" s="145"/>
      <c r="D90" s="146"/>
      <c r="E90" s="144" t="s">
        <v>401</v>
      </c>
      <c r="F90" s="145"/>
      <c r="G90" s="146"/>
      <c r="H90" s="144" t="s">
        <v>401</v>
      </c>
      <c r="I90" s="145"/>
      <c r="J90" s="146"/>
      <c r="K90" s="147">
        <v>74</v>
      </c>
      <c r="L90" s="148"/>
      <c r="M90" s="25">
        <v>74</v>
      </c>
      <c r="N90" s="144" t="s">
        <v>219</v>
      </c>
      <c r="O90" s="146"/>
      <c r="P90" s="24" t="s">
        <v>312</v>
      </c>
      <c r="Q90" s="26">
        <v>1</v>
      </c>
      <c r="R90" s="27">
        <v>0.12709123147316101</v>
      </c>
      <c r="S90" s="24" t="s">
        <v>313</v>
      </c>
      <c r="T90" s="28">
        <v>5.9371628913952303</v>
      </c>
      <c r="U90" s="27">
        <v>0</v>
      </c>
      <c r="V90" s="28">
        <v>6.6917242347194001</v>
      </c>
      <c r="W90" s="27">
        <v>0.12709123147316101</v>
      </c>
    </row>
    <row r="91" spans="1:23" ht="14.1" customHeight="1" x14ac:dyDescent="0.25">
      <c r="A91" s="24" t="s">
        <v>278</v>
      </c>
      <c r="B91" s="144" t="s">
        <v>310</v>
      </c>
      <c r="C91" s="145"/>
      <c r="D91" s="146"/>
      <c r="E91" s="144" t="s">
        <v>402</v>
      </c>
      <c r="F91" s="145"/>
      <c r="G91" s="146"/>
      <c r="H91" s="144" t="s">
        <v>402</v>
      </c>
      <c r="I91" s="145"/>
      <c r="J91" s="146"/>
      <c r="K91" s="147">
        <v>75</v>
      </c>
      <c r="L91" s="148"/>
      <c r="M91" s="25">
        <v>75</v>
      </c>
      <c r="N91" s="144" t="s">
        <v>219</v>
      </c>
      <c r="O91" s="146"/>
      <c r="P91" s="24" t="s">
        <v>312</v>
      </c>
      <c r="Q91" s="26">
        <v>1</v>
      </c>
      <c r="R91" s="27">
        <v>0.12709123147316101</v>
      </c>
      <c r="S91" s="24" t="s">
        <v>313</v>
      </c>
      <c r="T91" s="28">
        <v>3.7614323908218199</v>
      </c>
      <c r="U91" s="27">
        <v>0</v>
      </c>
      <c r="V91" s="28">
        <v>4.2394774654744003</v>
      </c>
      <c r="W91" s="27">
        <v>0.12709123147316101</v>
      </c>
    </row>
    <row r="92" spans="1:23" ht="14.1" customHeight="1" x14ac:dyDescent="0.25">
      <c r="A92" s="24" t="s">
        <v>278</v>
      </c>
      <c r="B92" s="144" t="s">
        <v>310</v>
      </c>
      <c r="C92" s="145"/>
      <c r="D92" s="146"/>
      <c r="E92" s="144" t="s">
        <v>403</v>
      </c>
      <c r="F92" s="145"/>
      <c r="G92" s="146"/>
      <c r="H92" s="144" t="s">
        <v>403</v>
      </c>
      <c r="I92" s="145"/>
      <c r="J92" s="146"/>
      <c r="K92" s="147">
        <v>76</v>
      </c>
      <c r="L92" s="148"/>
      <c r="M92" s="25">
        <v>76</v>
      </c>
      <c r="N92" s="144" t="s">
        <v>219</v>
      </c>
      <c r="O92" s="146"/>
      <c r="P92" s="24" t="s">
        <v>312</v>
      </c>
      <c r="Q92" s="26">
        <v>1</v>
      </c>
      <c r="R92" s="27">
        <v>0.12709123147316101</v>
      </c>
      <c r="S92" s="24" t="s">
        <v>313</v>
      </c>
      <c r="T92" s="28">
        <v>3.8106014416822398</v>
      </c>
      <c r="U92" s="27">
        <v>0</v>
      </c>
      <c r="V92" s="28">
        <v>4.2948954715590304</v>
      </c>
      <c r="W92" s="27">
        <v>0.12709123147316101</v>
      </c>
    </row>
    <row r="93" spans="1:23" ht="14.1" customHeight="1" x14ac:dyDescent="0.25">
      <c r="A93" s="24" t="s">
        <v>278</v>
      </c>
      <c r="B93" s="144" t="s">
        <v>310</v>
      </c>
      <c r="C93" s="145"/>
      <c r="D93" s="146"/>
      <c r="E93" s="144" t="s">
        <v>404</v>
      </c>
      <c r="F93" s="145"/>
      <c r="G93" s="146"/>
      <c r="H93" s="144" t="s">
        <v>404</v>
      </c>
      <c r="I93" s="145"/>
      <c r="J93" s="146"/>
      <c r="K93" s="147">
        <v>77</v>
      </c>
      <c r="L93" s="148"/>
      <c r="M93" s="25">
        <v>77</v>
      </c>
      <c r="N93" s="144" t="s">
        <v>219</v>
      </c>
      <c r="O93" s="146"/>
      <c r="P93" s="24" t="s">
        <v>312</v>
      </c>
      <c r="Q93" s="26">
        <v>1</v>
      </c>
      <c r="R93" s="27">
        <v>0.12709123147316101</v>
      </c>
      <c r="S93" s="24" t="s">
        <v>313</v>
      </c>
      <c r="T93" s="28">
        <v>3.9212318061181701</v>
      </c>
      <c r="U93" s="27">
        <v>0</v>
      </c>
      <c r="V93" s="28">
        <v>4.4195859852494603</v>
      </c>
      <c r="W93" s="27">
        <v>0.12709123147316101</v>
      </c>
    </row>
    <row r="94" spans="1:23" ht="14.1" customHeight="1" x14ac:dyDescent="0.25">
      <c r="A94" s="24" t="s">
        <v>278</v>
      </c>
      <c r="B94" s="144" t="s">
        <v>310</v>
      </c>
      <c r="C94" s="145"/>
      <c r="D94" s="146"/>
      <c r="E94" s="144" t="s">
        <v>405</v>
      </c>
      <c r="F94" s="145"/>
      <c r="G94" s="146"/>
      <c r="H94" s="144" t="s">
        <v>405</v>
      </c>
      <c r="I94" s="145"/>
      <c r="J94" s="146"/>
      <c r="K94" s="147">
        <v>78</v>
      </c>
      <c r="L94" s="148"/>
      <c r="M94" s="25">
        <v>78</v>
      </c>
      <c r="N94" s="144" t="s">
        <v>219</v>
      </c>
      <c r="O94" s="146"/>
      <c r="P94" s="24" t="s">
        <v>312</v>
      </c>
      <c r="Q94" s="26">
        <v>1</v>
      </c>
      <c r="R94" s="27">
        <v>0.12709123147316101</v>
      </c>
      <c r="S94" s="24" t="s">
        <v>313</v>
      </c>
      <c r="T94" s="28">
        <v>5.6544408489478304</v>
      </c>
      <c r="U94" s="27">
        <v>0</v>
      </c>
      <c r="V94" s="28">
        <v>6.37307069973276</v>
      </c>
      <c r="W94" s="27">
        <v>0.12709123147316101</v>
      </c>
    </row>
    <row r="95" spans="1:23" ht="14.1" customHeight="1" x14ac:dyDescent="0.25">
      <c r="A95" s="24" t="s">
        <v>278</v>
      </c>
      <c r="B95" s="144" t="s">
        <v>310</v>
      </c>
      <c r="C95" s="145"/>
      <c r="D95" s="146"/>
      <c r="E95" s="144" t="s">
        <v>406</v>
      </c>
      <c r="F95" s="145"/>
      <c r="G95" s="146"/>
      <c r="H95" s="144" t="s">
        <v>406</v>
      </c>
      <c r="I95" s="145"/>
      <c r="J95" s="146"/>
      <c r="K95" s="147">
        <v>79</v>
      </c>
      <c r="L95" s="148"/>
      <c r="M95" s="25">
        <v>79</v>
      </c>
      <c r="N95" s="144" t="s">
        <v>219</v>
      </c>
      <c r="O95" s="146"/>
      <c r="P95" s="24" t="s">
        <v>312</v>
      </c>
      <c r="Q95" s="26">
        <v>1</v>
      </c>
      <c r="R95" s="27">
        <v>0.12709123147316101</v>
      </c>
      <c r="S95" s="24" t="s">
        <v>313</v>
      </c>
      <c r="T95" s="28">
        <v>3.1345269923515202</v>
      </c>
      <c r="U95" s="27">
        <v>0</v>
      </c>
      <c r="V95" s="28">
        <v>3.5328978878953299</v>
      </c>
      <c r="W95" s="27">
        <v>0.12709123147316101</v>
      </c>
    </row>
    <row r="96" spans="1:23" ht="14.1" customHeight="1" x14ac:dyDescent="0.25">
      <c r="A96" s="24" t="s">
        <v>278</v>
      </c>
      <c r="B96" s="144" t="s">
        <v>310</v>
      </c>
      <c r="C96" s="145"/>
      <c r="D96" s="146"/>
      <c r="E96" s="144" t="s">
        <v>407</v>
      </c>
      <c r="F96" s="145"/>
      <c r="G96" s="146"/>
      <c r="H96" s="144" t="s">
        <v>407</v>
      </c>
      <c r="I96" s="145"/>
      <c r="J96" s="146"/>
      <c r="K96" s="147">
        <v>80</v>
      </c>
      <c r="L96" s="148"/>
      <c r="M96" s="25">
        <v>80</v>
      </c>
      <c r="N96" s="144" t="s">
        <v>219</v>
      </c>
      <c r="O96" s="146"/>
      <c r="P96" s="24" t="s">
        <v>312</v>
      </c>
      <c r="Q96" s="26">
        <v>1</v>
      </c>
      <c r="R96" s="27">
        <v>0.12709123147316101</v>
      </c>
      <c r="S96" s="24" t="s">
        <v>313</v>
      </c>
      <c r="T96" s="28">
        <v>6.6255296034410502</v>
      </c>
      <c r="U96" s="27">
        <v>0</v>
      </c>
      <c r="V96" s="28">
        <v>7.46757631990425</v>
      </c>
      <c r="W96" s="27">
        <v>0.12709123147316101</v>
      </c>
    </row>
    <row r="97" spans="1:23" ht="14.1" customHeight="1" x14ac:dyDescent="0.25">
      <c r="A97" s="24" t="s">
        <v>278</v>
      </c>
      <c r="B97" s="144" t="s">
        <v>310</v>
      </c>
      <c r="C97" s="145"/>
      <c r="D97" s="146"/>
      <c r="E97" s="144" t="s">
        <v>408</v>
      </c>
      <c r="F97" s="145"/>
      <c r="G97" s="146"/>
      <c r="H97" s="144" t="s">
        <v>408</v>
      </c>
      <c r="I97" s="145"/>
      <c r="J97" s="146"/>
      <c r="K97" s="147">
        <v>81</v>
      </c>
      <c r="L97" s="148"/>
      <c r="M97" s="25">
        <v>81</v>
      </c>
      <c r="N97" s="144" t="s">
        <v>219</v>
      </c>
      <c r="O97" s="146"/>
      <c r="P97" s="24" t="s">
        <v>312</v>
      </c>
      <c r="Q97" s="26">
        <v>1</v>
      </c>
      <c r="R97" s="27">
        <v>0.12709123147316101</v>
      </c>
      <c r="S97" s="24" t="s">
        <v>313</v>
      </c>
      <c r="T97" s="28">
        <v>3.8228937043973401</v>
      </c>
      <c r="U97" s="27">
        <v>0</v>
      </c>
      <c r="V97" s="28">
        <v>4.3087499730801904</v>
      </c>
      <c r="W97" s="27">
        <v>0.12709123147316101</v>
      </c>
    </row>
    <row r="98" spans="1:23" ht="14.1" customHeight="1" x14ac:dyDescent="0.25">
      <c r="A98" s="24" t="s">
        <v>278</v>
      </c>
      <c r="B98" s="144" t="s">
        <v>310</v>
      </c>
      <c r="C98" s="145"/>
      <c r="D98" s="146"/>
      <c r="E98" s="144" t="s">
        <v>409</v>
      </c>
      <c r="F98" s="145"/>
      <c r="G98" s="146"/>
      <c r="H98" s="144" t="s">
        <v>409</v>
      </c>
      <c r="I98" s="145"/>
      <c r="J98" s="146"/>
      <c r="K98" s="147">
        <v>82</v>
      </c>
      <c r="L98" s="148"/>
      <c r="M98" s="25">
        <v>82</v>
      </c>
      <c r="N98" s="144" t="s">
        <v>219</v>
      </c>
      <c r="O98" s="146"/>
      <c r="P98" s="24" t="s">
        <v>312</v>
      </c>
      <c r="Q98" s="26">
        <v>1</v>
      </c>
      <c r="R98" s="27">
        <v>0.12709123147316101</v>
      </c>
      <c r="S98" s="24" t="s">
        <v>313</v>
      </c>
      <c r="T98" s="28">
        <v>3.8597704925426499</v>
      </c>
      <c r="U98" s="27">
        <v>0</v>
      </c>
      <c r="V98" s="28">
        <v>4.3503134776436703</v>
      </c>
      <c r="W98" s="27">
        <v>0.12709123147316101</v>
      </c>
    </row>
    <row r="99" spans="1:23" ht="14.1" customHeight="1" x14ac:dyDescent="0.25">
      <c r="A99" s="24" t="s">
        <v>278</v>
      </c>
      <c r="B99" s="144" t="s">
        <v>310</v>
      </c>
      <c r="C99" s="145"/>
      <c r="D99" s="146"/>
      <c r="E99" s="144" t="s">
        <v>410</v>
      </c>
      <c r="F99" s="145"/>
      <c r="G99" s="146"/>
      <c r="H99" s="144" t="s">
        <v>410</v>
      </c>
      <c r="I99" s="145"/>
      <c r="J99" s="146"/>
      <c r="K99" s="147">
        <v>83</v>
      </c>
      <c r="L99" s="148"/>
      <c r="M99" s="25">
        <v>83</v>
      </c>
      <c r="N99" s="144" t="s">
        <v>219</v>
      </c>
      <c r="O99" s="146"/>
      <c r="P99" s="24" t="s">
        <v>312</v>
      </c>
      <c r="Q99" s="26">
        <v>1</v>
      </c>
      <c r="R99" s="27">
        <v>0.12709123147316101</v>
      </c>
      <c r="S99" s="24" t="s">
        <v>313</v>
      </c>
      <c r="T99" s="28">
        <v>6.6255296034410502</v>
      </c>
      <c r="U99" s="27">
        <v>0</v>
      </c>
      <c r="V99" s="28">
        <v>7.46757631990425</v>
      </c>
      <c r="W99" s="27">
        <v>0.12709123147316101</v>
      </c>
    </row>
    <row r="100" spans="1:23" ht="21.75" customHeight="1" x14ac:dyDescent="0.25">
      <c r="A100" s="24" t="s">
        <v>278</v>
      </c>
      <c r="B100" s="144" t="s">
        <v>310</v>
      </c>
      <c r="C100" s="145"/>
      <c r="D100" s="146"/>
      <c r="E100" s="144" t="s">
        <v>411</v>
      </c>
      <c r="F100" s="145"/>
      <c r="G100" s="146"/>
      <c r="H100" s="144" t="s">
        <v>411</v>
      </c>
      <c r="I100" s="145"/>
      <c r="J100" s="146"/>
      <c r="K100" s="147">
        <v>84</v>
      </c>
      <c r="L100" s="148"/>
      <c r="M100" s="25">
        <v>84</v>
      </c>
      <c r="N100" s="144" t="s">
        <v>219</v>
      </c>
      <c r="O100" s="146"/>
      <c r="P100" s="24" t="s">
        <v>312</v>
      </c>
      <c r="Q100" s="26">
        <v>1</v>
      </c>
      <c r="R100" s="27">
        <v>0.12709123147316101</v>
      </c>
      <c r="S100" s="24" t="s">
        <v>313</v>
      </c>
      <c r="T100" s="28">
        <v>2.05280787342237</v>
      </c>
      <c r="U100" s="27">
        <v>0</v>
      </c>
      <c r="V100" s="28">
        <v>2.3137017540334099</v>
      </c>
      <c r="W100" s="27">
        <v>0.12709123147316101</v>
      </c>
    </row>
    <row r="101" spans="1:23" ht="21.75" customHeight="1" x14ac:dyDescent="0.25">
      <c r="A101" s="24" t="s">
        <v>278</v>
      </c>
      <c r="B101" s="144" t="s">
        <v>310</v>
      </c>
      <c r="C101" s="145"/>
      <c r="D101" s="146"/>
      <c r="E101" s="144" t="s">
        <v>412</v>
      </c>
      <c r="F101" s="145"/>
      <c r="G101" s="146"/>
      <c r="H101" s="144" t="s">
        <v>412</v>
      </c>
      <c r="I101" s="145"/>
      <c r="J101" s="146"/>
      <c r="K101" s="147">
        <v>85</v>
      </c>
      <c r="L101" s="148"/>
      <c r="M101" s="25">
        <v>85</v>
      </c>
      <c r="N101" s="144" t="s">
        <v>219</v>
      </c>
      <c r="O101" s="146"/>
      <c r="P101" s="24" t="s">
        <v>312</v>
      </c>
      <c r="Q101" s="26">
        <v>1</v>
      </c>
      <c r="R101" s="27">
        <v>0.12709123147316101</v>
      </c>
      <c r="S101" s="24" t="s">
        <v>313</v>
      </c>
      <c r="T101" s="28">
        <v>2.9009740007645402</v>
      </c>
      <c r="U101" s="27">
        <v>0</v>
      </c>
      <c r="V101" s="28">
        <v>3.26966235899333</v>
      </c>
      <c r="W101" s="27">
        <v>0.12709123147316101</v>
      </c>
    </row>
    <row r="102" spans="1:23" ht="14.1" customHeight="1" x14ac:dyDescent="0.25">
      <c r="A102" s="24" t="s">
        <v>278</v>
      </c>
      <c r="B102" s="144" t="s">
        <v>310</v>
      </c>
      <c r="C102" s="145"/>
      <c r="D102" s="146"/>
      <c r="E102" s="144" t="s">
        <v>413</v>
      </c>
      <c r="F102" s="145"/>
      <c r="G102" s="146"/>
      <c r="H102" s="144" t="s">
        <v>413</v>
      </c>
      <c r="I102" s="145"/>
      <c r="J102" s="146"/>
      <c r="K102" s="147">
        <v>86</v>
      </c>
      <c r="L102" s="148"/>
      <c r="M102" s="25">
        <v>86</v>
      </c>
      <c r="N102" s="144" t="s">
        <v>219</v>
      </c>
      <c r="O102" s="146"/>
      <c r="P102" s="24" t="s">
        <v>312</v>
      </c>
      <c r="Q102" s="26">
        <v>1</v>
      </c>
      <c r="R102" s="27">
        <v>0.12709123147316101</v>
      </c>
      <c r="S102" s="24" t="s">
        <v>313</v>
      </c>
      <c r="T102" s="28">
        <v>6.6501141288712597</v>
      </c>
      <c r="U102" s="27">
        <v>0</v>
      </c>
      <c r="V102" s="28">
        <v>7.4952853229465699</v>
      </c>
      <c r="W102" s="27">
        <v>0.12709123147316101</v>
      </c>
    </row>
    <row r="103" spans="1:23" ht="14.1" customHeight="1" x14ac:dyDescent="0.25">
      <c r="A103" s="24" t="s">
        <v>278</v>
      </c>
      <c r="B103" s="144" t="s">
        <v>310</v>
      </c>
      <c r="C103" s="145"/>
      <c r="D103" s="146"/>
      <c r="E103" s="144" t="s">
        <v>414</v>
      </c>
      <c r="F103" s="145"/>
      <c r="G103" s="146"/>
      <c r="H103" s="144" t="s">
        <v>414</v>
      </c>
      <c r="I103" s="145"/>
      <c r="J103" s="146"/>
      <c r="K103" s="147">
        <v>87</v>
      </c>
      <c r="L103" s="148"/>
      <c r="M103" s="25">
        <v>87</v>
      </c>
      <c r="N103" s="144" t="s">
        <v>219</v>
      </c>
      <c r="O103" s="146"/>
      <c r="P103" s="24" t="s">
        <v>312</v>
      </c>
      <c r="Q103" s="26">
        <v>1</v>
      </c>
      <c r="R103" s="27">
        <v>0.12709123147316101</v>
      </c>
      <c r="S103" s="24" t="s">
        <v>313</v>
      </c>
      <c r="T103" s="28">
        <v>5.8757015778197097</v>
      </c>
      <c r="U103" s="27">
        <v>0</v>
      </c>
      <c r="V103" s="28">
        <v>6.6224517271136101</v>
      </c>
      <c r="W103" s="27">
        <v>0.12709123147316101</v>
      </c>
    </row>
    <row r="104" spans="1:23" ht="14.1" customHeight="1" x14ac:dyDescent="0.25">
      <c r="A104" s="24" t="s">
        <v>278</v>
      </c>
      <c r="B104" s="144" t="s">
        <v>310</v>
      </c>
      <c r="C104" s="145"/>
      <c r="D104" s="146"/>
      <c r="E104" s="144" t="s">
        <v>415</v>
      </c>
      <c r="F104" s="145"/>
      <c r="G104" s="146"/>
      <c r="H104" s="144" t="s">
        <v>415</v>
      </c>
      <c r="I104" s="145"/>
      <c r="J104" s="146"/>
      <c r="K104" s="147">
        <v>88</v>
      </c>
      <c r="L104" s="148"/>
      <c r="M104" s="25">
        <v>88</v>
      </c>
      <c r="N104" s="144" t="s">
        <v>219</v>
      </c>
      <c r="O104" s="146"/>
      <c r="P104" s="24" t="s">
        <v>312</v>
      </c>
      <c r="Q104" s="26">
        <v>1</v>
      </c>
      <c r="R104" s="27">
        <v>0.12709123147316101</v>
      </c>
      <c r="S104" s="24" t="s">
        <v>313</v>
      </c>
      <c r="T104" s="28">
        <v>2.85180494990413</v>
      </c>
      <c r="U104" s="27">
        <v>0</v>
      </c>
      <c r="V104" s="28">
        <v>3.2142443529086999</v>
      </c>
      <c r="W104" s="27">
        <v>0.12709123147316101</v>
      </c>
    </row>
    <row r="105" spans="1:23" ht="14.1" customHeight="1" x14ac:dyDescent="0.25">
      <c r="A105" s="24" t="s">
        <v>278</v>
      </c>
      <c r="B105" s="144" t="s">
        <v>310</v>
      </c>
      <c r="C105" s="145"/>
      <c r="D105" s="146"/>
      <c r="E105" s="144" t="s">
        <v>416</v>
      </c>
      <c r="F105" s="145"/>
      <c r="G105" s="146"/>
      <c r="H105" s="144" t="s">
        <v>416</v>
      </c>
      <c r="I105" s="145"/>
      <c r="J105" s="146"/>
      <c r="K105" s="147">
        <v>89</v>
      </c>
      <c r="L105" s="148"/>
      <c r="M105" s="25">
        <v>89</v>
      </c>
      <c r="N105" s="144" t="s">
        <v>219</v>
      </c>
      <c r="O105" s="146"/>
      <c r="P105" s="24" t="s">
        <v>312</v>
      </c>
      <c r="Q105" s="26">
        <v>1</v>
      </c>
      <c r="R105" s="27">
        <v>0.12709123147316101</v>
      </c>
      <c r="S105" s="24" t="s">
        <v>313</v>
      </c>
      <c r="T105" s="28">
        <v>5.8511170523895002</v>
      </c>
      <c r="U105" s="27">
        <v>0</v>
      </c>
      <c r="V105" s="28">
        <v>6.5947427240712901</v>
      </c>
      <c r="W105" s="27">
        <v>0.12709123147316101</v>
      </c>
    </row>
    <row r="106" spans="1:23" ht="14.1" customHeight="1" x14ac:dyDescent="0.25">
      <c r="A106" s="24" t="s">
        <v>278</v>
      </c>
      <c r="B106" s="144" t="s">
        <v>310</v>
      </c>
      <c r="C106" s="145"/>
      <c r="D106" s="146"/>
      <c r="E106" s="144" t="s">
        <v>417</v>
      </c>
      <c r="F106" s="145"/>
      <c r="G106" s="146"/>
      <c r="H106" s="144" t="s">
        <v>417</v>
      </c>
      <c r="I106" s="145"/>
      <c r="J106" s="146"/>
      <c r="K106" s="147">
        <v>90</v>
      </c>
      <c r="L106" s="148"/>
      <c r="M106" s="25">
        <v>90</v>
      </c>
      <c r="N106" s="144" t="s">
        <v>219</v>
      </c>
      <c r="O106" s="146"/>
      <c r="P106" s="24" t="s">
        <v>312</v>
      </c>
      <c r="Q106" s="26">
        <v>1</v>
      </c>
      <c r="R106" s="27">
        <v>0.12709123147316101</v>
      </c>
      <c r="S106" s="24" t="s">
        <v>313</v>
      </c>
      <c r="T106" s="28">
        <v>4.21624611128067</v>
      </c>
      <c r="U106" s="27">
        <v>0</v>
      </c>
      <c r="V106" s="28">
        <v>4.7520940217572498</v>
      </c>
      <c r="W106" s="27">
        <v>0.12709123147316101</v>
      </c>
    </row>
    <row r="107" spans="1:23" ht="32.65" customHeight="1" x14ac:dyDescent="0.25">
      <c r="A107" s="24" t="s">
        <v>278</v>
      </c>
      <c r="B107" s="144" t="s">
        <v>310</v>
      </c>
      <c r="C107" s="145"/>
      <c r="D107" s="146"/>
      <c r="E107" s="144" t="s">
        <v>418</v>
      </c>
      <c r="F107" s="145"/>
      <c r="G107" s="146"/>
      <c r="H107" s="144" t="s">
        <v>418</v>
      </c>
      <c r="I107" s="145"/>
      <c r="J107" s="146"/>
      <c r="K107" s="147">
        <v>91</v>
      </c>
      <c r="L107" s="148"/>
      <c r="M107" s="25">
        <v>91</v>
      </c>
      <c r="N107" s="144" t="s">
        <v>219</v>
      </c>
      <c r="O107" s="146"/>
      <c r="P107" s="24" t="s">
        <v>312</v>
      </c>
      <c r="Q107" s="26">
        <v>1</v>
      </c>
      <c r="R107" s="27">
        <v>0.12709123147316101</v>
      </c>
      <c r="S107" s="24" t="s">
        <v>313</v>
      </c>
      <c r="T107" s="28">
        <v>2.4584525430208002</v>
      </c>
      <c r="U107" s="27">
        <v>0</v>
      </c>
      <c r="V107" s="28">
        <v>2.7709003042316298</v>
      </c>
      <c r="W107" s="27">
        <v>0.12709123147316101</v>
      </c>
    </row>
    <row r="108" spans="1:23" ht="14.1" customHeight="1" x14ac:dyDescent="0.25">
      <c r="A108" s="24" t="s">
        <v>278</v>
      </c>
      <c r="B108" s="144" t="s">
        <v>310</v>
      </c>
      <c r="C108" s="145"/>
      <c r="D108" s="146"/>
      <c r="E108" s="144" t="s">
        <v>419</v>
      </c>
      <c r="F108" s="145"/>
      <c r="G108" s="146"/>
      <c r="H108" s="144" t="s">
        <v>419</v>
      </c>
      <c r="I108" s="145"/>
      <c r="J108" s="146"/>
      <c r="K108" s="147">
        <v>92</v>
      </c>
      <c r="L108" s="148"/>
      <c r="M108" s="25">
        <v>92</v>
      </c>
      <c r="N108" s="144" t="s">
        <v>219</v>
      </c>
      <c r="O108" s="146"/>
      <c r="P108" s="24" t="s">
        <v>312</v>
      </c>
      <c r="Q108" s="26">
        <v>1</v>
      </c>
      <c r="R108" s="27">
        <v>0.12709123147316101</v>
      </c>
      <c r="S108" s="24" t="s">
        <v>313</v>
      </c>
      <c r="T108" s="28">
        <v>3.2820341449327701</v>
      </c>
      <c r="U108" s="27">
        <v>0</v>
      </c>
      <c r="V108" s="28">
        <v>3.69915190614923</v>
      </c>
      <c r="W108" s="27">
        <v>0.12709123147316101</v>
      </c>
    </row>
    <row r="109" spans="1:23" ht="14.1" customHeight="1" x14ac:dyDescent="0.25">
      <c r="A109" s="24" t="s">
        <v>278</v>
      </c>
      <c r="B109" s="144" t="s">
        <v>310</v>
      </c>
      <c r="C109" s="145"/>
      <c r="D109" s="146"/>
      <c r="E109" s="144" t="s">
        <v>420</v>
      </c>
      <c r="F109" s="145"/>
      <c r="G109" s="146"/>
      <c r="H109" s="144" t="s">
        <v>420</v>
      </c>
      <c r="I109" s="145"/>
      <c r="J109" s="146"/>
      <c r="K109" s="147">
        <v>93</v>
      </c>
      <c r="L109" s="148"/>
      <c r="M109" s="25">
        <v>93</v>
      </c>
      <c r="N109" s="144" t="s">
        <v>219</v>
      </c>
      <c r="O109" s="146"/>
      <c r="P109" s="24" t="s">
        <v>312</v>
      </c>
      <c r="Q109" s="26">
        <v>1</v>
      </c>
      <c r="R109" s="27">
        <v>0.12709123147316101</v>
      </c>
      <c r="S109" s="24" t="s">
        <v>313</v>
      </c>
      <c r="T109" s="28">
        <v>4.0564466959843202</v>
      </c>
      <c r="U109" s="27">
        <v>0</v>
      </c>
      <c r="V109" s="28">
        <v>4.5719855019822004</v>
      </c>
      <c r="W109" s="27">
        <v>0.12709123147316101</v>
      </c>
    </row>
    <row r="110" spans="1:23" ht="14.1" customHeight="1" x14ac:dyDescent="0.25">
      <c r="A110" s="24" t="s">
        <v>278</v>
      </c>
      <c r="B110" s="144" t="s">
        <v>310</v>
      </c>
      <c r="C110" s="145"/>
      <c r="D110" s="146"/>
      <c r="E110" s="144" t="s">
        <v>421</v>
      </c>
      <c r="F110" s="145"/>
      <c r="G110" s="146"/>
      <c r="H110" s="144" t="s">
        <v>421</v>
      </c>
      <c r="I110" s="145"/>
      <c r="J110" s="146"/>
      <c r="K110" s="147">
        <v>94</v>
      </c>
      <c r="L110" s="148"/>
      <c r="M110" s="25">
        <v>94</v>
      </c>
      <c r="N110" s="144" t="s">
        <v>219</v>
      </c>
      <c r="O110" s="146"/>
      <c r="P110" s="24" t="s">
        <v>312</v>
      </c>
      <c r="Q110" s="26">
        <v>1</v>
      </c>
      <c r="R110" s="27">
        <v>0.12709123147316101</v>
      </c>
      <c r="S110" s="24" t="s">
        <v>313</v>
      </c>
      <c r="T110" s="28">
        <v>1.2169340087953</v>
      </c>
      <c r="U110" s="27">
        <v>0</v>
      </c>
      <c r="V110" s="28">
        <v>1.37159565059466</v>
      </c>
      <c r="W110" s="27">
        <v>0.12709123147316101</v>
      </c>
    </row>
    <row r="111" spans="1:23" ht="21.75" customHeight="1" x14ac:dyDescent="0.25">
      <c r="A111" s="24" t="s">
        <v>278</v>
      </c>
      <c r="B111" s="144" t="s">
        <v>310</v>
      </c>
      <c r="C111" s="145"/>
      <c r="D111" s="146"/>
      <c r="E111" s="144" t="s">
        <v>422</v>
      </c>
      <c r="F111" s="145"/>
      <c r="G111" s="146"/>
      <c r="H111" s="144" t="s">
        <v>422</v>
      </c>
      <c r="I111" s="145"/>
      <c r="J111" s="146"/>
      <c r="K111" s="147">
        <v>95</v>
      </c>
      <c r="L111" s="148"/>
      <c r="M111" s="25">
        <v>95</v>
      </c>
      <c r="N111" s="144" t="s">
        <v>219</v>
      </c>
      <c r="O111" s="146"/>
      <c r="P111" s="24" t="s">
        <v>312</v>
      </c>
      <c r="Q111" s="26">
        <v>1</v>
      </c>
      <c r="R111" s="27">
        <v>0.12709123147316101</v>
      </c>
      <c r="S111" s="24" t="s">
        <v>313</v>
      </c>
      <c r="T111" s="28">
        <v>5.0152431877624304</v>
      </c>
      <c r="U111" s="27">
        <v>0</v>
      </c>
      <c r="V111" s="28">
        <v>5.6526366206325296</v>
      </c>
      <c r="W111" s="27">
        <v>0.12709123147316101</v>
      </c>
    </row>
    <row r="112" spans="1:23" ht="14.1" customHeight="1" x14ac:dyDescent="0.25">
      <c r="A112" s="24" t="s">
        <v>278</v>
      </c>
      <c r="B112" s="144" t="s">
        <v>310</v>
      </c>
      <c r="C112" s="145"/>
      <c r="D112" s="146"/>
      <c r="E112" s="144" t="s">
        <v>423</v>
      </c>
      <c r="F112" s="145"/>
      <c r="G112" s="146"/>
      <c r="H112" s="144" t="s">
        <v>423</v>
      </c>
      <c r="I112" s="145"/>
      <c r="J112" s="146"/>
      <c r="K112" s="147">
        <v>96</v>
      </c>
      <c r="L112" s="148"/>
      <c r="M112" s="25">
        <v>96</v>
      </c>
      <c r="N112" s="144" t="s">
        <v>219</v>
      </c>
      <c r="O112" s="146"/>
      <c r="P112" s="24" t="s">
        <v>312</v>
      </c>
      <c r="Q112" s="26">
        <v>1</v>
      </c>
      <c r="R112" s="27">
        <v>0.12709123147316101</v>
      </c>
      <c r="S112" s="24" t="s">
        <v>313</v>
      </c>
      <c r="T112" s="28">
        <v>3.8966472806879602</v>
      </c>
      <c r="U112" s="27">
        <v>0</v>
      </c>
      <c r="V112" s="28">
        <v>4.3918769822071404</v>
      </c>
      <c r="W112" s="27">
        <v>0.12709123147316101</v>
      </c>
    </row>
    <row r="113" spans="1:23" ht="21.75" customHeight="1" x14ac:dyDescent="0.25">
      <c r="A113" s="24" t="s">
        <v>278</v>
      </c>
      <c r="B113" s="144" t="s">
        <v>310</v>
      </c>
      <c r="C113" s="145"/>
      <c r="D113" s="146"/>
      <c r="E113" s="144" t="s">
        <v>424</v>
      </c>
      <c r="F113" s="145"/>
      <c r="G113" s="146"/>
      <c r="H113" s="144" t="s">
        <v>424</v>
      </c>
      <c r="I113" s="145"/>
      <c r="J113" s="146"/>
      <c r="K113" s="147">
        <v>97</v>
      </c>
      <c r="L113" s="148"/>
      <c r="M113" s="25">
        <v>97</v>
      </c>
      <c r="N113" s="144" t="s">
        <v>219</v>
      </c>
      <c r="O113" s="146"/>
      <c r="P113" s="24" t="s">
        <v>312</v>
      </c>
      <c r="Q113" s="26">
        <v>1</v>
      </c>
      <c r="R113" s="27">
        <v>0.12709123147316101</v>
      </c>
      <c r="S113" s="24" t="s">
        <v>313</v>
      </c>
      <c r="T113" s="28">
        <v>8.6291684260029999</v>
      </c>
      <c r="U113" s="27">
        <v>0</v>
      </c>
      <c r="V113" s="28">
        <v>9.7258600678530396</v>
      </c>
      <c r="W113" s="27">
        <v>0.12709123147316101</v>
      </c>
    </row>
    <row r="114" spans="1:23" ht="14.1" customHeight="1" x14ac:dyDescent="0.25">
      <c r="A114" s="24" t="s">
        <v>278</v>
      </c>
      <c r="B114" s="144" t="s">
        <v>310</v>
      </c>
      <c r="C114" s="145"/>
      <c r="D114" s="146"/>
      <c r="E114" s="144" t="s">
        <v>425</v>
      </c>
      <c r="F114" s="145"/>
      <c r="G114" s="146"/>
      <c r="H114" s="144" t="s">
        <v>425</v>
      </c>
      <c r="I114" s="145"/>
      <c r="J114" s="146"/>
      <c r="K114" s="147">
        <v>98</v>
      </c>
      <c r="L114" s="148"/>
      <c r="M114" s="25">
        <v>98</v>
      </c>
      <c r="N114" s="144" t="s">
        <v>219</v>
      </c>
      <c r="O114" s="146"/>
      <c r="P114" s="24" t="s">
        <v>312</v>
      </c>
      <c r="Q114" s="26">
        <v>1</v>
      </c>
      <c r="R114" s="27">
        <v>0.12709123147316101</v>
      </c>
      <c r="S114" s="24" t="s">
        <v>313</v>
      </c>
      <c r="T114" s="28">
        <v>6.0477932558311602</v>
      </c>
      <c r="U114" s="27">
        <v>0</v>
      </c>
      <c r="V114" s="28">
        <v>6.8164147484098203</v>
      </c>
      <c r="W114" s="27">
        <v>0.12709123147316101</v>
      </c>
    </row>
    <row r="115" spans="1:23" ht="14.1" customHeight="1" x14ac:dyDescent="0.25">
      <c r="A115" s="24" t="s">
        <v>278</v>
      </c>
      <c r="B115" s="144" t="s">
        <v>310</v>
      </c>
      <c r="C115" s="145"/>
      <c r="D115" s="146"/>
      <c r="E115" s="144" t="s">
        <v>426</v>
      </c>
      <c r="F115" s="145"/>
      <c r="G115" s="146"/>
      <c r="H115" s="144" t="s">
        <v>426</v>
      </c>
      <c r="I115" s="145"/>
      <c r="J115" s="146"/>
      <c r="K115" s="147">
        <v>99</v>
      </c>
      <c r="L115" s="148"/>
      <c r="M115" s="25">
        <v>99</v>
      </c>
      <c r="N115" s="144" t="s">
        <v>219</v>
      </c>
      <c r="O115" s="146"/>
      <c r="P115" s="24" t="s">
        <v>312</v>
      </c>
      <c r="Q115" s="26">
        <v>1</v>
      </c>
      <c r="R115" s="27">
        <v>0.12709123147316101</v>
      </c>
      <c r="S115" s="24" t="s">
        <v>313</v>
      </c>
      <c r="T115" s="28">
        <v>5.8634093151046001</v>
      </c>
      <c r="U115" s="27">
        <v>0</v>
      </c>
      <c r="V115" s="28">
        <v>6.6085972255924501</v>
      </c>
      <c r="W115" s="27">
        <v>0.12709123147316101</v>
      </c>
    </row>
    <row r="116" spans="1:23" ht="21.75" customHeight="1" x14ac:dyDescent="0.25">
      <c r="A116" s="24" t="s">
        <v>278</v>
      </c>
      <c r="B116" s="144" t="s">
        <v>310</v>
      </c>
      <c r="C116" s="145"/>
      <c r="D116" s="146"/>
      <c r="E116" s="144" t="s">
        <v>427</v>
      </c>
      <c r="F116" s="145"/>
      <c r="G116" s="146"/>
      <c r="H116" s="144" t="s">
        <v>427</v>
      </c>
      <c r="I116" s="145"/>
      <c r="J116" s="146"/>
      <c r="K116" s="147">
        <v>100</v>
      </c>
      <c r="L116" s="148"/>
      <c r="M116" s="25">
        <v>100</v>
      </c>
      <c r="N116" s="144" t="s">
        <v>219</v>
      </c>
      <c r="O116" s="146"/>
      <c r="P116" s="24" t="s">
        <v>312</v>
      </c>
      <c r="Q116" s="26">
        <v>1</v>
      </c>
      <c r="R116" s="27">
        <v>0.12709123147316101</v>
      </c>
      <c r="S116" s="24" t="s">
        <v>313</v>
      </c>
      <c r="T116" s="28">
        <v>2.9132662634796498</v>
      </c>
      <c r="U116" s="27">
        <v>0</v>
      </c>
      <c r="V116" s="28">
        <v>3.28351686051449</v>
      </c>
      <c r="W116" s="27">
        <v>0.12709123147316101</v>
      </c>
    </row>
    <row r="117" spans="1:23" ht="21.75" customHeight="1" x14ac:dyDescent="0.25">
      <c r="A117" s="24" t="s">
        <v>278</v>
      </c>
      <c r="B117" s="144" t="s">
        <v>310</v>
      </c>
      <c r="C117" s="145"/>
      <c r="D117" s="146"/>
      <c r="E117" s="144" t="s">
        <v>428</v>
      </c>
      <c r="F117" s="145"/>
      <c r="G117" s="146"/>
      <c r="H117" s="144" t="s">
        <v>428</v>
      </c>
      <c r="I117" s="145"/>
      <c r="J117" s="146"/>
      <c r="K117" s="147">
        <v>101</v>
      </c>
      <c r="L117" s="148"/>
      <c r="M117" s="25">
        <v>101</v>
      </c>
      <c r="N117" s="144" t="s">
        <v>219</v>
      </c>
      <c r="O117" s="146"/>
      <c r="P117" s="24" t="s">
        <v>312</v>
      </c>
      <c r="Q117" s="26">
        <v>1</v>
      </c>
      <c r="R117" s="27">
        <v>0.12709123147316101</v>
      </c>
      <c r="S117" s="24" t="s">
        <v>313</v>
      </c>
      <c r="T117" s="28">
        <v>3.0853579414910999</v>
      </c>
      <c r="U117" s="27">
        <v>0</v>
      </c>
      <c r="V117" s="28">
        <v>3.4774798818106998</v>
      </c>
      <c r="W117" s="27">
        <v>0.12709123147316101</v>
      </c>
    </row>
    <row r="118" spans="1:23" ht="14.1" customHeight="1" x14ac:dyDescent="0.25">
      <c r="A118" s="24" t="s">
        <v>278</v>
      </c>
      <c r="B118" s="144" t="s">
        <v>310</v>
      </c>
      <c r="C118" s="145"/>
      <c r="D118" s="146"/>
      <c r="E118" s="144" t="s">
        <v>429</v>
      </c>
      <c r="F118" s="145"/>
      <c r="G118" s="146"/>
      <c r="H118" s="144" t="s">
        <v>429</v>
      </c>
      <c r="I118" s="145"/>
      <c r="J118" s="146"/>
      <c r="K118" s="147">
        <v>102</v>
      </c>
      <c r="L118" s="148"/>
      <c r="M118" s="25">
        <v>102</v>
      </c>
      <c r="N118" s="144" t="s">
        <v>219</v>
      </c>
      <c r="O118" s="146"/>
      <c r="P118" s="24" t="s">
        <v>312</v>
      </c>
      <c r="Q118" s="26">
        <v>1</v>
      </c>
      <c r="R118" s="27">
        <v>0.12709123147316101</v>
      </c>
      <c r="S118" s="24" t="s">
        <v>313</v>
      </c>
      <c r="T118" s="28">
        <v>1.0325500680687401</v>
      </c>
      <c r="U118" s="27">
        <v>0</v>
      </c>
      <c r="V118" s="28">
        <v>1.1637781277772901</v>
      </c>
      <c r="W118" s="27">
        <v>0.12709123147316101</v>
      </c>
    </row>
    <row r="119" spans="1:23" ht="14.1" customHeight="1" x14ac:dyDescent="0.25">
      <c r="A119" s="24" t="s">
        <v>278</v>
      </c>
      <c r="B119" s="144" t="s">
        <v>310</v>
      </c>
      <c r="C119" s="145"/>
      <c r="D119" s="146"/>
      <c r="E119" s="144" t="s">
        <v>430</v>
      </c>
      <c r="F119" s="145"/>
      <c r="G119" s="146"/>
      <c r="H119" s="144" t="s">
        <v>430</v>
      </c>
      <c r="I119" s="145"/>
      <c r="J119" s="146"/>
      <c r="K119" s="147">
        <v>103</v>
      </c>
      <c r="L119" s="148"/>
      <c r="M119" s="25">
        <v>103</v>
      </c>
      <c r="N119" s="144" t="s">
        <v>219</v>
      </c>
      <c r="O119" s="146"/>
      <c r="P119" s="24" t="s">
        <v>312</v>
      </c>
      <c r="Q119" s="26">
        <v>1</v>
      </c>
      <c r="R119" s="27">
        <v>0.12709123147316101</v>
      </c>
      <c r="S119" s="24" t="s">
        <v>313</v>
      </c>
      <c r="T119" s="28">
        <v>1.75779356825987</v>
      </c>
      <c r="U119" s="27">
        <v>0</v>
      </c>
      <c r="V119" s="28">
        <v>1.98119371752562</v>
      </c>
      <c r="W119" s="27">
        <v>0.12709123147316101</v>
      </c>
    </row>
    <row r="120" spans="1:23" ht="21.75" customHeight="1" x14ac:dyDescent="0.25">
      <c r="A120" s="24" t="s">
        <v>278</v>
      </c>
      <c r="B120" s="144" t="s">
        <v>310</v>
      </c>
      <c r="C120" s="145"/>
      <c r="D120" s="146"/>
      <c r="E120" s="144" t="s">
        <v>431</v>
      </c>
      <c r="F120" s="145"/>
      <c r="G120" s="146"/>
      <c r="H120" s="144" t="s">
        <v>432</v>
      </c>
      <c r="I120" s="145"/>
      <c r="J120" s="146"/>
      <c r="K120" s="147">
        <v>104</v>
      </c>
      <c r="L120" s="148"/>
      <c r="M120" s="25">
        <v>104</v>
      </c>
      <c r="N120" s="144" t="s">
        <v>219</v>
      </c>
      <c r="O120" s="146"/>
      <c r="P120" s="24" t="s">
        <v>312</v>
      </c>
      <c r="Q120" s="26">
        <v>1</v>
      </c>
      <c r="R120" s="27">
        <v>0.12709123147316101</v>
      </c>
      <c r="S120" s="24" t="s">
        <v>313</v>
      </c>
      <c r="T120" s="28">
        <v>6.0477932558311602</v>
      </c>
      <c r="U120" s="27">
        <v>0</v>
      </c>
      <c r="V120" s="28">
        <v>6.8164147484098203</v>
      </c>
      <c r="W120" s="27">
        <v>0.12709123147316101</v>
      </c>
    </row>
    <row r="121" spans="1:23" ht="21.75" customHeight="1" x14ac:dyDescent="0.25">
      <c r="A121" s="24" t="s">
        <v>278</v>
      </c>
      <c r="B121" s="144" t="s">
        <v>310</v>
      </c>
      <c r="C121" s="145"/>
      <c r="D121" s="146"/>
      <c r="E121" s="144" t="s">
        <v>433</v>
      </c>
      <c r="F121" s="145"/>
      <c r="G121" s="146"/>
      <c r="H121" s="144" t="s">
        <v>433</v>
      </c>
      <c r="I121" s="145"/>
      <c r="J121" s="146"/>
      <c r="K121" s="147">
        <v>105</v>
      </c>
      <c r="L121" s="148"/>
      <c r="M121" s="25">
        <v>105</v>
      </c>
      <c r="N121" s="144" t="s">
        <v>219</v>
      </c>
      <c r="O121" s="146"/>
      <c r="P121" s="24" t="s">
        <v>312</v>
      </c>
      <c r="Q121" s="26">
        <v>1</v>
      </c>
      <c r="R121" s="27">
        <v>0.12709123147316101</v>
      </c>
      <c r="S121" s="24" t="s">
        <v>313</v>
      </c>
      <c r="T121" s="28">
        <v>4.0564466959843202</v>
      </c>
      <c r="U121" s="27">
        <v>0</v>
      </c>
      <c r="V121" s="28">
        <v>4.5719855019822004</v>
      </c>
      <c r="W121" s="27">
        <v>0.12709123147316101</v>
      </c>
    </row>
    <row r="122" spans="1:23" ht="14.1" customHeight="1" x14ac:dyDescent="0.25">
      <c r="A122" s="24" t="s">
        <v>278</v>
      </c>
      <c r="B122" s="144" t="s">
        <v>310</v>
      </c>
      <c r="C122" s="145"/>
      <c r="D122" s="146"/>
      <c r="E122" s="144" t="s">
        <v>434</v>
      </c>
      <c r="F122" s="145"/>
      <c r="G122" s="146"/>
      <c r="H122" s="144" t="s">
        <v>434</v>
      </c>
      <c r="I122" s="145"/>
      <c r="J122" s="146"/>
      <c r="K122" s="147">
        <v>106</v>
      </c>
      <c r="L122" s="148"/>
      <c r="M122" s="25">
        <v>106</v>
      </c>
      <c r="N122" s="144" t="s">
        <v>219</v>
      </c>
      <c r="O122" s="146"/>
      <c r="P122" s="24" t="s">
        <v>312</v>
      </c>
      <c r="Q122" s="26">
        <v>1</v>
      </c>
      <c r="R122" s="27">
        <v>0.12709123147316101</v>
      </c>
      <c r="S122" s="24" t="s">
        <v>313</v>
      </c>
      <c r="T122" s="28">
        <v>5.3963033319306497</v>
      </c>
      <c r="U122" s="27">
        <v>0</v>
      </c>
      <c r="V122" s="28">
        <v>6.0821261677884397</v>
      </c>
      <c r="W122" s="27">
        <v>0.12709123147316101</v>
      </c>
    </row>
    <row r="123" spans="1:23" ht="21.75" customHeight="1" x14ac:dyDescent="0.25">
      <c r="A123" s="24" t="s">
        <v>278</v>
      </c>
      <c r="B123" s="144" t="s">
        <v>310</v>
      </c>
      <c r="C123" s="145"/>
      <c r="D123" s="146"/>
      <c r="E123" s="144" t="s">
        <v>435</v>
      </c>
      <c r="F123" s="145"/>
      <c r="G123" s="146"/>
      <c r="H123" s="144" t="s">
        <v>435</v>
      </c>
      <c r="I123" s="145"/>
      <c r="J123" s="146"/>
      <c r="K123" s="147">
        <v>107</v>
      </c>
      <c r="L123" s="148"/>
      <c r="M123" s="25">
        <v>107</v>
      </c>
      <c r="N123" s="144" t="s">
        <v>219</v>
      </c>
      <c r="O123" s="146"/>
      <c r="P123" s="24" t="s">
        <v>312</v>
      </c>
      <c r="Q123" s="26">
        <v>1</v>
      </c>
      <c r="R123" s="27">
        <v>0.12709123147316101</v>
      </c>
      <c r="S123" s="24" t="s">
        <v>313</v>
      </c>
      <c r="T123" s="28">
        <v>1.33985663594634</v>
      </c>
      <c r="U123" s="27">
        <v>0</v>
      </c>
      <c r="V123" s="28">
        <v>1.51014066580624</v>
      </c>
      <c r="W123" s="27">
        <v>0.12709123147316101</v>
      </c>
    </row>
    <row r="124" spans="1:23" ht="14.1" customHeight="1" x14ac:dyDescent="0.25">
      <c r="A124" s="24" t="s">
        <v>278</v>
      </c>
      <c r="B124" s="144" t="s">
        <v>310</v>
      </c>
      <c r="C124" s="145"/>
      <c r="D124" s="146"/>
      <c r="E124" s="144" t="s">
        <v>436</v>
      </c>
      <c r="F124" s="145"/>
      <c r="G124" s="146"/>
      <c r="H124" s="144" t="s">
        <v>436</v>
      </c>
      <c r="I124" s="145"/>
      <c r="J124" s="146"/>
      <c r="K124" s="147">
        <v>108</v>
      </c>
      <c r="L124" s="148"/>
      <c r="M124" s="25">
        <v>108</v>
      </c>
      <c r="N124" s="144" t="s">
        <v>219</v>
      </c>
      <c r="O124" s="146"/>
      <c r="P124" s="24" t="s">
        <v>312</v>
      </c>
      <c r="Q124" s="26">
        <v>1</v>
      </c>
      <c r="R124" s="27">
        <v>0.12709123147316101</v>
      </c>
      <c r="S124" s="24" t="s">
        <v>313</v>
      </c>
      <c r="T124" s="28">
        <v>3.3434954585082899</v>
      </c>
      <c r="U124" s="27">
        <v>0</v>
      </c>
      <c r="V124" s="28">
        <v>3.76842441375502</v>
      </c>
      <c r="W124" s="27">
        <v>0.12709123147316101</v>
      </c>
    </row>
    <row r="125" spans="1:23" ht="14.1" customHeight="1" x14ac:dyDescent="0.25">
      <c r="A125" s="24" t="s">
        <v>278</v>
      </c>
      <c r="B125" s="144" t="s">
        <v>310</v>
      </c>
      <c r="C125" s="145"/>
      <c r="D125" s="146"/>
      <c r="E125" s="144" t="s">
        <v>437</v>
      </c>
      <c r="F125" s="145"/>
      <c r="G125" s="146"/>
      <c r="H125" s="144" t="s">
        <v>437</v>
      </c>
      <c r="I125" s="145"/>
      <c r="J125" s="146"/>
      <c r="K125" s="147">
        <v>109</v>
      </c>
      <c r="L125" s="148"/>
      <c r="M125" s="25">
        <v>109</v>
      </c>
      <c r="N125" s="144" t="s">
        <v>219</v>
      </c>
      <c r="O125" s="146"/>
      <c r="P125" s="24" t="s">
        <v>312</v>
      </c>
      <c r="Q125" s="26">
        <v>1</v>
      </c>
      <c r="R125" s="27">
        <v>0.12709123147316101</v>
      </c>
      <c r="S125" s="24" t="s">
        <v>313</v>
      </c>
      <c r="T125" s="28">
        <v>5.3840110692155498</v>
      </c>
      <c r="U125" s="27">
        <v>0</v>
      </c>
      <c r="V125" s="28">
        <v>6.0682716662672798</v>
      </c>
      <c r="W125" s="27">
        <v>0.12709123147316101</v>
      </c>
    </row>
    <row r="126" spans="1:23" ht="21.75" customHeight="1" x14ac:dyDescent="0.25">
      <c r="A126" s="24" t="s">
        <v>278</v>
      </c>
      <c r="B126" s="144" t="s">
        <v>310</v>
      </c>
      <c r="C126" s="145"/>
      <c r="D126" s="146"/>
      <c r="E126" s="144" t="s">
        <v>438</v>
      </c>
      <c r="F126" s="145"/>
      <c r="G126" s="146"/>
      <c r="H126" s="144" t="s">
        <v>438</v>
      </c>
      <c r="I126" s="145"/>
      <c r="J126" s="146"/>
      <c r="K126" s="147">
        <v>110</v>
      </c>
      <c r="L126" s="148"/>
      <c r="M126" s="25">
        <v>110</v>
      </c>
      <c r="N126" s="144" t="s">
        <v>219</v>
      </c>
      <c r="O126" s="146"/>
      <c r="P126" s="24" t="s">
        <v>312</v>
      </c>
      <c r="Q126" s="26">
        <v>1</v>
      </c>
      <c r="R126" s="27">
        <v>0.12709123147316101</v>
      </c>
      <c r="S126" s="24" t="s">
        <v>313</v>
      </c>
      <c r="T126" s="28">
        <v>6.3550998237087599</v>
      </c>
      <c r="U126" s="27">
        <v>0</v>
      </c>
      <c r="V126" s="28">
        <v>7.1627772864387804</v>
      </c>
      <c r="W126" s="27">
        <v>0.12709123147316101</v>
      </c>
    </row>
    <row r="127" spans="1:23" ht="21.75" customHeight="1" x14ac:dyDescent="0.25">
      <c r="A127" s="24" t="s">
        <v>278</v>
      </c>
      <c r="B127" s="144" t="s">
        <v>310</v>
      </c>
      <c r="C127" s="145"/>
      <c r="D127" s="146"/>
      <c r="E127" s="144" t="s">
        <v>439</v>
      </c>
      <c r="F127" s="145"/>
      <c r="G127" s="146"/>
      <c r="H127" s="144" t="s">
        <v>439</v>
      </c>
      <c r="I127" s="145"/>
      <c r="J127" s="146"/>
      <c r="K127" s="147">
        <v>111</v>
      </c>
      <c r="L127" s="148"/>
      <c r="M127" s="25">
        <v>111</v>
      </c>
      <c r="N127" s="144" t="s">
        <v>219</v>
      </c>
      <c r="O127" s="146"/>
      <c r="P127" s="24" t="s">
        <v>312</v>
      </c>
      <c r="Q127" s="26">
        <v>1</v>
      </c>
      <c r="R127" s="27">
        <v>0.12709123147316101</v>
      </c>
      <c r="S127" s="24" t="s">
        <v>313</v>
      </c>
      <c r="T127" s="28">
        <v>5.5561027472270004</v>
      </c>
      <c r="U127" s="27">
        <v>0</v>
      </c>
      <c r="V127" s="28">
        <v>6.26223468756349</v>
      </c>
      <c r="W127" s="27">
        <v>0.12709123147316101</v>
      </c>
    </row>
    <row r="128" spans="1:23" ht="21.75" customHeight="1" x14ac:dyDescent="0.25">
      <c r="A128" s="24" t="s">
        <v>278</v>
      </c>
      <c r="B128" s="144" t="s">
        <v>310</v>
      </c>
      <c r="C128" s="145"/>
      <c r="D128" s="146"/>
      <c r="E128" s="144" t="s">
        <v>440</v>
      </c>
      <c r="F128" s="145"/>
      <c r="G128" s="146"/>
      <c r="H128" s="144" t="s">
        <v>440</v>
      </c>
      <c r="I128" s="145"/>
      <c r="J128" s="146"/>
      <c r="K128" s="147">
        <v>112</v>
      </c>
      <c r="L128" s="148"/>
      <c r="M128" s="25">
        <v>112</v>
      </c>
      <c r="N128" s="144" t="s">
        <v>219</v>
      </c>
      <c r="O128" s="146"/>
      <c r="P128" s="24" t="s">
        <v>312</v>
      </c>
      <c r="Q128" s="26">
        <v>1</v>
      </c>
      <c r="R128" s="27">
        <v>0.12709123147316101</v>
      </c>
      <c r="S128" s="24" t="s">
        <v>313</v>
      </c>
      <c r="T128" s="28">
        <v>5.66673311166294</v>
      </c>
      <c r="U128" s="27">
        <v>0</v>
      </c>
      <c r="V128" s="28">
        <v>6.3869252012539199</v>
      </c>
      <c r="W128" s="27">
        <v>0.12709123147316101</v>
      </c>
    </row>
    <row r="129" spans="1:23" ht="21.75" customHeight="1" x14ac:dyDescent="0.25">
      <c r="A129" s="24" t="s">
        <v>278</v>
      </c>
      <c r="B129" s="144" t="s">
        <v>310</v>
      </c>
      <c r="C129" s="145"/>
      <c r="D129" s="146"/>
      <c r="E129" s="144" t="s">
        <v>441</v>
      </c>
      <c r="F129" s="145"/>
      <c r="G129" s="146"/>
      <c r="H129" s="144" t="s">
        <v>441</v>
      </c>
      <c r="I129" s="145"/>
      <c r="J129" s="146"/>
      <c r="K129" s="147">
        <v>113</v>
      </c>
      <c r="L129" s="148"/>
      <c r="M129" s="25">
        <v>113</v>
      </c>
      <c r="N129" s="144" t="s">
        <v>219</v>
      </c>
      <c r="O129" s="146"/>
      <c r="P129" s="24" t="s">
        <v>312</v>
      </c>
      <c r="Q129" s="26">
        <v>1</v>
      </c>
      <c r="R129" s="27">
        <v>0.12709123147316101</v>
      </c>
      <c r="S129" s="24" t="s">
        <v>313</v>
      </c>
      <c r="T129" s="28">
        <v>4.4375068401525404</v>
      </c>
      <c r="U129" s="27">
        <v>0</v>
      </c>
      <c r="V129" s="28">
        <v>5.0014750491380999</v>
      </c>
      <c r="W129" s="27">
        <v>0.12709123147316101</v>
      </c>
    </row>
    <row r="130" spans="1:23" ht="21.75" customHeight="1" x14ac:dyDescent="0.25">
      <c r="A130" s="24" t="s">
        <v>278</v>
      </c>
      <c r="B130" s="144" t="s">
        <v>310</v>
      </c>
      <c r="C130" s="145"/>
      <c r="D130" s="146"/>
      <c r="E130" s="144" t="s">
        <v>442</v>
      </c>
      <c r="F130" s="145"/>
      <c r="G130" s="146"/>
      <c r="H130" s="144" t="s">
        <v>443</v>
      </c>
      <c r="I130" s="145"/>
      <c r="J130" s="146"/>
      <c r="K130" s="147">
        <v>114</v>
      </c>
      <c r="L130" s="148"/>
      <c r="M130" s="25">
        <v>114</v>
      </c>
      <c r="N130" s="144" t="s">
        <v>219</v>
      </c>
      <c r="O130" s="146"/>
      <c r="P130" s="24" t="s">
        <v>312</v>
      </c>
      <c r="Q130" s="26">
        <v>1</v>
      </c>
      <c r="R130" s="27">
        <v>0.12709123147316101</v>
      </c>
      <c r="S130" s="24" t="s">
        <v>313</v>
      </c>
      <c r="T130" s="28">
        <v>5.6790253743780399</v>
      </c>
      <c r="U130" s="27">
        <v>0</v>
      </c>
      <c r="V130" s="28">
        <v>6.4007797027750799</v>
      </c>
      <c r="W130" s="27">
        <v>0.12709123147316101</v>
      </c>
    </row>
    <row r="131" spans="1:23" ht="14.1" customHeight="1" x14ac:dyDescent="0.25">
      <c r="A131" s="24" t="s">
        <v>278</v>
      </c>
      <c r="B131" s="144" t="s">
        <v>310</v>
      </c>
      <c r="C131" s="145"/>
      <c r="D131" s="146"/>
      <c r="E131" s="144" t="s">
        <v>444</v>
      </c>
      <c r="F131" s="145"/>
      <c r="G131" s="146"/>
      <c r="H131" s="144" t="s">
        <v>444</v>
      </c>
      <c r="I131" s="145"/>
      <c r="J131" s="146"/>
      <c r="K131" s="147">
        <v>115</v>
      </c>
      <c r="L131" s="148"/>
      <c r="M131" s="25">
        <v>115</v>
      </c>
      <c r="N131" s="144" t="s">
        <v>219</v>
      </c>
      <c r="O131" s="146"/>
      <c r="P131" s="24" t="s">
        <v>312</v>
      </c>
      <c r="Q131" s="26">
        <v>1</v>
      </c>
      <c r="R131" s="27">
        <v>0.12709123147316101</v>
      </c>
      <c r="S131" s="24" t="s">
        <v>313</v>
      </c>
      <c r="T131" s="28">
        <v>6.6009450780108399</v>
      </c>
      <c r="U131" s="27">
        <v>0</v>
      </c>
      <c r="V131" s="28">
        <v>7.4398673168619398</v>
      </c>
      <c r="W131" s="27">
        <v>0.12709123147316101</v>
      </c>
    </row>
    <row r="132" spans="1:23" ht="21.75" customHeight="1" x14ac:dyDescent="0.25">
      <c r="A132" s="24" t="s">
        <v>278</v>
      </c>
      <c r="B132" s="144" t="s">
        <v>310</v>
      </c>
      <c r="C132" s="145"/>
      <c r="D132" s="146"/>
      <c r="E132" s="144" t="s">
        <v>445</v>
      </c>
      <c r="F132" s="145"/>
      <c r="G132" s="146"/>
      <c r="H132" s="144" t="s">
        <v>445</v>
      </c>
      <c r="I132" s="145"/>
      <c r="J132" s="146"/>
      <c r="K132" s="147">
        <v>116</v>
      </c>
      <c r="L132" s="148"/>
      <c r="M132" s="25">
        <v>116</v>
      </c>
      <c r="N132" s="144" t="s">
        <v>219</v>
      </c>
      <c r="O132" s="146"/>
      <c r="P132" s="24" t="s">
        <v>312</v>
      </c>
      <c r="Q132" s="26">
        <v>1</v>
      </c>
      <c r="R132" s="27">
        <v>0.12709123147316101</v>
      </c>
      <c r="S132" s="24" t="s">
        <v>313</v>
      </c>
      <c r="T132" s="28">
        <v>8.08830886653843</v>
      </c>
      <c r="U132" s="27">
        <v>0</v>
      </c>
      <c r="V132" s="28">
        <v>9.1162620009220792</v>
      </c>
      <c r="W132" s="27">
        <v>0.12709123147316101</v>
      </c>
    </row>
    <row r="133" spans="1:23" ht="14.1" customHeight="1" x14ac:dyDescent="0.25">
      <c r="A133" s="24" t="s">
        <v>278</v>
      </c>
      <c r="B133" s="144" t="s">
        <v>310</v>
      </c>
      <c r="C133" s="145"/>
      <c r="D133" s="146"/>
      <c r="E133" s="144" t="s">
        <v>446</v>
      </c>
      <c r="F133" s="145"/>
      <c r="G133" s="146"/>
      <c r="H133" s="144" t="s">
        <v>446</v>
      </c>
      <c r="I133" s="145"/>
      <c r="J133" s="146"/>
      <c r="K133" s="147">
        <v>117</v>
      </c>
      <c r="L133" s="148"/>
      <c r="M133" s="25">
        <v>117</v>
      </c>
      <c r="N133" s="144" t="s">
        <v>219</v>
      </c>
      <c r="O133" s="146"/>
      <c r="P133" s="24" t="s">
        <v>312</v>
      </c>
      <c r="Q133" s="26">
        <v>1</v>
      </c>
      <c r="R133" s="27">
        <v>0.12709123147316101</v>
      </c>
      <c r="S133" s="24" t="s">
        <v>313</v>
      </c>
      <c r="T133" s="28">
        <v>2.69200553460777</v>
      </c>
      <c r="U133" s="27">
        <v>0</v>
      </c>
      <c r="V133" s="28">
        <v>3.0341358331336399</v>
      </c>
      <c r="W133" s="27">
        <v>0.12709123147316101</v>
      </c>
    </row>
    <row r="134" spans="1:23" ht="21.75" customHeight="1" x14ac:dyDescent="0.25">
      <c r="A134" s="24" t="s">
        <v>278</v>
      </c>
      <c r="B134" s="144" t="s">
        <v>310</v>
      </c>
      <c r="C134" s="145"/>
      <c r="D134" s="146"/>
      <c r="E134" s="144" t="s">
        <v>447</v>
      </c>
      <c r="F134" s="145"/>
      <c r="G134" s="146"/>
      <c r="H134" s="144" t="s">
        <v>447</v>
      </c>
      <c r="I134" s="145"/>
      <c r="J134" s="146"/>
      <c r="K134" s="147">
        <v>118</v>
      </c>
      <c r="L134" s="148"/>
      <c r="M134" s="25">
        <v>118</v>
      </c>
      <c r="N134" s="144" t="s">
        <v>219</v>
      </c>
      <c r="O134" s="146"/>
      <c r="P134" s="24" t="s">
        <v>312</v>
      </c>
      <c r="Q134" s="26">
        <v>1</v>
      </c>
      <c r="R134" s="27">
        <v>0.12709123147316101</v>
      </c>
      <c r="S134" s="24" t="s">
        <v>313</v>
      </c>
      <c r="T134" s="28">
        <v>3.7737246535369202</v>
      </c>
      <c r="U134" s="27">
        <v>0</v>
      </c>
      <c r="V134" s="28">
        <v>4.2533319669955603</v>
      </c>
      <c r="W134" s="27">
        <v>0.12709123147316101</v>
      </c>
    </row>
    <row r="135" spans="1:23" ht="32.65" customHeight="1" x14ac:dyDescent="0.25">
      <c r="A135" s="24" t="s">
        <v>278</v>
      </c>
      <c r="B135" s="144" t="s">
        <v>310</v>
      </c>
      <c r="C135" s="145"/>
      <c r="D135" s="146"/>
      <c r="E135" s="144" t="s">
        <v>448</v>
      </c>
      <c r="F135" s="145"/>
      <c r="G135" s="146"/>
      <c r="H135" s="144" t="s">
        <v>448</v>
      </c>
      <c r="I135" s="145"/>
      <c r="J135" s="146"/>
      <c r="K135" s="147">
        <v>119</v>
      </c>
      <c r="L135" s="148"/>
      <c r="M135" s="25">
        <v>119</v>
      </c>
      <c r="N135" s="144" t="s">
        <v>219</v>
      </c>
      <c r="O135" s="146"/>
      <c r="P135" s="24" t="s">
        <v>312</v>
      </c>
      <c r="Q135" s="26">
        <v>1</v>
      </c>
      <c r="R135" s="27">
        <v>0.12709123147316101</v>
      </c>
      <c r="S135" s="24" t="s">
        <v>313</v>
      </c>
      <c r="T135" s="28">
        <v>3.5647561873801599</v>
      </c>
      <c r="U135" s="27">
        <v>0</v>
      </c>
      <c r="V135" s="28">
        <v>4.0178054411358701</v>
      </c>
      <c r="W135" s="27">
        <v>0.12709123147316101</v>
      </c>
    </row>
    <row r="136" spans="1:23" ht="14.1" customHeight="1" x14ac:dyDescent="0.25">
      <c r="A136" s="24" t="s">
        <v>278</v>
      </c>
      <c r="B136" s="144" t="s">
        <v>310</v>
      </c>
      <c r="C136" s="145"/>
      <c r="D136" s="146"/>
      <c r="E136" s="144" t="s">
        <v>449</v>
      </c>
      <c r="F136" s="145"/>
      <c r="G136" s="146"/>
      <c r="H136" s="144" t="s">
        <v>449</v>
      </c>
      <c r="I136" s="145"/>
      <c r="J136" s="146"/>
      <c r="K136" s="147">
        <v>120</v>
      </c>
      <c r="L136" s="148"/>
      <c r="M136" s="25">
        <v>120</v>
      </c>
      <c r="N136" s="144" t="s">
        <v>219</v>
      </c>
      <c r="O136" s="146"/>
      <c r="P136" s="24" t="s">
        <v>312</v>
      </c>
      <c r="Q136" s="26">
        <v>1</v>
      </c>
      <c r="R136" s="27">
        <v>0.12709123147316101</v>
      </c>
      <c r="S136" s="24" t="s">
        <v>313</v>
      </c>
      <c r="T136" s="28">
        <v>8.1374779173988401</v>
      </c>
      <c r="U136" s="27">
        <v>0</v>
      </c>
      <c r="V136" s="28">
        <v>9.1716800070067102</v>
      </c>
      <c r="W136" s="27">
        <v>0.12709123147316101</v>
      </c>
    </row>
    <row r="137" spans="1:23" ht="14.1" customHeight="1" x14ac:dyDescent="0.25">
      <c r="A137" s="24" t="s">
        <v>278</v>
      </c>
      <c r="B137" s="144" t="s">
        <v>310</v>
      </c>
      <c r="C137" s="145"/>
      <c r="D137" s="146"/>
      <c r="E137" s="144" t="s">
        <v>450</v>
      </c>
      <c r="F137" s="145"/>
      <c r="G137" s="146"/>
      <c r="H137" s="144" t="s">
        <v>450</v>
      </c>
      <c r="I137" s="145"/>
      <c r="J137" s="146"/>
      <c r="K137" s="147">
        <v>121</v>
      </c>
      <c r="L137" s="148"/>
      <c r="M137" s="25">
        <v>121</v>
      </c>
      <c r="N137" s="144" t="s">
        <v>219</v>
      </c>
      <c r="O137" s="146"/>
      <c r="P137" s="24" t="s">
        <v>312</v>
      </c>
      <c r="Q137" s="26">
        <v>1</v>
      </c>
      <c r="R137" s="27">
        <v>0.12709123147316101</v>
      </c>
      <c r="S137" s="24" t="s">
        <v>313</v>
      </c>
      <c r="T137" s="28">
        <v>4.4743836282978497</v>
      </c>
      <c r="U137" s="27">
        <v>0</v>
      </c>
      <c r="V137" s="28">
        <v>5.0430385537015798</v>
      </c>
      <c r="W137" s="27">
        <v>0.12709123147316101</v>
      </c>
    </row>
    <row r="138" spans="1:23" ht="21.75" customHeight="1" x14ac:dyDescent="0.25">
      <c r="A138" s="24" t="s">
        <v>278</v>
      </c>
      <c r="B138" s="144" t="s">
        <v>310</v>
      </c>
      <c r="C138" s="145"/>
      <c r="D138" s="146"/>
      <c r="E138" s="144" t="s">
        <v>451</v>
      </c>
      <c r="F138" s="145"/>
      <c r="G138" s="146"/>
      <c r="H138" s="144" t="s">
        <v>451</v>
      </c>
      <c r="I138" s="145"/>
      <c r="J138" s="146"/>
      <c r="K138" s="147">
        <v>122</v>
      </c>
      <c r="L138" s="148"/>
      <c r="M138" s="25">
        <v>122</v>
      </c>
      <c r="N138" s="144" t="s">
        <v>219</v>
      </c>
      <c r="O138" s="146"/>
      <c r="P138" s="24" t="s">
        <v>312</v>
      </c>
      <c r="Q138" s="26">
        <v>1</v>
      </c>
      <c r="R138" s="27">
        <v>0.12709123147316101</v>
      </c>
      <c r="S138" s="24" t="s">
        <v>313</v>
      </c>
      <c r="T138" s="28">
        <v>6.3428075609936601</v>
      </c>
      <c r="U138" s="27">
        <v>0</v>
      </c>
      <c r="V138" s="28">
        <v>7.1489227849176196</v>
      </c>
      <c r="W138" s="27">
        <v>0.12709123147316101</v>
      </c>
    </row>
    <row r="139" spans="1:23" ht="21.75" customHeight="1" x14ac:dyDescent="0.25">
      <c r="A139" s="24" t="s">
        <v>278</v>
      </c>
      <c r="B139" s="144" t="s">
        <v>310</v>
      </c>
      <c r="C139" s="145"/>
      <c r="D139" s="146"/>
      <c r="E139" s="144" t="s">
        <v>452</v>
      </c>
      <c r="F139" s="145"/>
      <c r="G139" s="146"/>
      <c r="H139" s="144" t="s">
        <v>452</v>
      </c>
      <c r="I139" s="145"/>
      <c r="J139" s="146"/>
      <c r="K139" s="147">
        <v>123</v>
      </c>
      <c r="L139" s="148"/>
      <c r="M139" s="25">
        <v>123</v>
      </c>
      <c r="N139" s="144" t="s">
        <v>219</v>
      </c>
      <c r="O139" s="146"/>
      <c r="P139" s="24" t="s">
        <v>312</v>
      </c>
      <c r="Q139" s="26">
        <v>1</v>
      </c>
      <c r="R139" s="27">
        <v>0.12709123147316101</v>
      </c>
      <c r="S139" s="24" t="s">
        <v>313</v>
      </c>
      <c r="T139" s="28">
        <v>6.88366712045823</v>
      </c>
      <c r="U139" s="27">
        <v>0</v>
      </c>
      <c r="V139" s="28">
        <v>7.75852085184858</v>
      </c>
      <c r="W139" s="27">
        <v>0.12709123147316101</v>
      </c>
    </row>
    <row r="140" spans="1:23" ht="21.75" customHeight="1" x14ac:dyDescent="0.25">
      <c r="A140" s="24" t="s">
        <v>278</v>
      </c>
      <c r="B140" s="144" t="s">
        <v>310</v>
      </c>
      <c r="C140" s="145"/>
      <c r="D140" s="146"/>
      <c r="E140" s="144" t="s">
        <v>453</v>
      </c>
      <c r="F140" s="145"/>
      <c r="G140" s="146"/>
      <c r="H140" s="144" t="s">
        <v>453</v>
      </c>
      <c r="I140" s="145"/>
      <c r="J140" s="146"/>
      <c r="K140" s="147">
        <v>124</v>
      </c>
      <c r="L140" s="148"/>
      <c r="M140" s="25">
        <v>124</v>
      </c>
      <c r="N140" s="144" t="s">
        <v>219</v>
      </c>
      <c r="O140" s="146"/>
      <c r="P140" s="24" t="s">
        <v>312</v>
      </c>
      <c r="Q140" s="26">
        <v>1</v>
      </c>
      <c r="R140" s="27">
        <v>0.12709123147316101</v>
      </c>
      <c r="S140" s="24" t="s">
        <v>313</v>
      </c>
      <c r="T140" s="28">
        <v>6.9205439086035501</v>
      </c>
      <c r="U140" s="27">
        <v>0</v>
      </c>
      <c r="V140" s="28">
        <v>7.8000843564120501</v>
      </c>
      <c r="W140" s="27">
        <v>0.12709123147316101</v>
      </c>
    </row>
    <row r="141" spans="1:23" ht="32.65" customHeight="1" x14ac:dyDescent="0.25">
      <c r="A141" s="24" t="s">
        <v>278</v>
      </c>
      <c r="B141" s="144" t="s">
        <v>310</v>
      </c>
      <c r="C141" s="145"/>
      <c r="D141" s="146"/>
      <c r="E141" s="144" t="s">
        <v>454</v>
      </c>
      <c r="F141" s="145"/>
      <c r="G141" s="146"/>
      <c r="H141" s="144" t="s">
        <v>454</v>
      </c>
      <c r="I141" s="145"/>
      <c r="J141" s="146"/>
      <c r="K141" s="147">
        <v>125</v>
      </c>
      <c r="L141" s="148"/>
      <c r="M141" s="25">
        <v>125</v>
      </c>
      <c r="N141" s="144" t="s">
        <v>219</v>
      </c>
      <c r="O141" s="146"/>
      <c r="P141" s="24" t="s">
        <v>312</v>
      </c>
      <c r="Q141" s="26">
        <v>1</v>
      </c>
      <c r="R141" s="27">
        <v>0.12709123147316101</v>
      </c>
      <c r="S141" s="24" t="s">
        <v>313</v>
      </c>
      <c r="T141" s="28">
        <v>2.4338680175905898</v>
      </c>
      <c r="U141" s="27">
        <v>0</v>
      </c>
      <c r="V141" s="28">
        <v>2.7431913011893201</v>
      </c>
      <c r="W141" s="27">
        <v>0.12709123147316101</v>
      </c>
    </row>
    <row r="142" spans="1:23" ht="14.1" customHeight="1" x14ac:dyDescent="0.25">
      <c r="A142" s="24" t="s">
        <v>278</v>
      </c>
      <c r="B142" s="144" t="s">
        <v>310</v>
      </c>
      <c r="C142" s="145"/>
      <c r="D142" s="146"/>
      <c r="E142" s="144" t="s">
        <v>455</v>
      </c>
      <c r="F142" s="145"/>
      <c r="G142" s="146"/>
      <c r="H142" s="144" t="s">
        <v>455</v>
      </c>
      <c r="I142" s="145"/>
      <c r="J142" s="146"/>
      <c r="K142" s="147">
        <v>126</v>
      </c>
      <c r="L142" s="148"/>
      <c r="M142" s="25">
        <v>126</v>
      </c>
      <c r="N142" s="144" t="s">
        <v>219</v>
      </c>
      <c r="O142" s="146"/>
      <c r="P142" s="24" t="s">
        <v>312</v>
      </c>
      <c r="Q142" s="26">
        <v>1</v>
      </c>
      <c r="R142" s="27">
        <v>0.12709123147316101</v>
      </c>
      <c r="S142" s="24" t="s">
        <v>313</v>
      </c>
      <c r="T142" s="28">
        <v>7.5597415697889501</v>
      </c>
      <c r="U142" s="27">
        <v>0</v>
      </c>
      <c r="V142" s="28">
        <v>8.5205184355122796</v>
      </c>
      <c r="W142" s="27">
        <v>0.12709123147316101</v>
      </c>
    </row>
    <row r="143" spans="1:23" ht="14.1" customHeight="1" x14ac:dyDescent="0.25">
      <c r="A143" s="24" t="s">
        <v>278</v>
      </c>
      <c r="B143" s="144" t="s">
        <v>310</v>
      </c>
      <c r="C143" s="145"/>
      <c r="D143" s="146"/>
      <c r="E143" s="144" t="s">
        <v>456</v>
      </c>
      <c r="F143" s="145"/>
      <c r="G143" s="146"/>
      <c r="H143" s="144" t="s">
        <v>456</v>
      </c>
      <c r="I143" s="145"/>
      <c r="J143" s="146"/>
      <c r="K143" s="147">
        <v>127</v>
      </c>
      <c r="L143" s="148"/>
      <c r="M143" s="25">
        <v>127</v>
      </c>
      <c r="N143" s="144" t="s">
        <v>219</v>
      </c>
      <c r="O143" s="146"/>
      <c r="P143" s="24" t="s">
        <v>312</v>
      </c>
      <c r="Q143" s="26">
        <v>1</v>
      </c>
      <c r="R143" s="27">
        <v>0.12709123147316101</v>
      </c>
      <c r="S143" s="24" t="s">
        <v>313</v>
      </c>
      <c r="T143" s="28">
        <v>7.6334951460795804</v>
      </c>
      <c r="U143" s="27">
        <v>0</v>
      </c>
      <c r="V143" s="28">
        <v>8.6036454446392305</v>
      </c>
      <c r="W143" s="27">
        <v>0.12709123147316101</v>
      </c>
    </row>
    <row r="144" spans="1:23" ht="21.75" customHeight="1" x14ac:dyDescent="0.25">
      <c r="A144" s="24" t="s">
        <v>278</v>
      </c>
      <c r="B144" s="144" t="s">
        <v>310</v>
      </c>
      <c r="C144" s="145"/>
      <c r="D144" s="146"/>
      <c r="E144" s="144" t="s">
        <v>457</v>
      </c>
      <c r="F144" s="145"/>
      <c r="G144" s="146"/>
      <c r="H144" s="144" t="s">
        <v>457</v>
      </c>
      <c r="I144" s="145"/>
      <c r="J144" s="146"/>
      <c r="K144" s="147">
        <v>128</v>
      </c>
      <c r="L144" s="148"/>
      <c r="M144" s="25">
        <v>128</v>
      </c>
      <c r="N144" s="144" t="s">
        <v>219</v>
      </c>
      <c r="O144" s="146"/>
      <c r="P144" s="24" t="s">
        <v>312</v>
      </c>
      <c r="Q144" s="26">
        <v>1</v>
      </c>
      <c r="R144" s="27">
        <v>0.12709123147316101</v>
      </c>
      <c r="S144" s="24" t="s">
        <v>313</v>
      </c>
      <c r="T144" s="28">
        <v>2.4215757548754899</v>
      </c>
      <c r="U144" s="27">
        <v>0</v>
      </c>
      <c r="V144" s="28">
        <v>2.7293367996681601</v>
      </c>
      <c r="W144" s="27">
        <v>0.12709123147316101</v>
      </c>
    </row>
    <row r="145" spans="1:23" ht="14.1" customHeight="1" x14ac:dyDescent="0.25">
      <c r="A145" s="24" t="s">
        <v>278</v>
      </c>
      <c r="B145" s="144" t="s">
        <v>310</v>
      </c>
      <c r="C145" s="145"/>
      <c r="D145" s="146"/>
      <c r="E145" s="144" t="s">
        <v>458</v>
      </c>
      <c r="F145" s="145"/>
      <c r="G145" s="146"/>
      <c r="H145" s="144" t="s">
        <v>458</v>
      </c>
      <c r="I145" s="145"/>
      <c r="J145" s="146"/>
      <c r="K145" s="147">
        <v>129</v>
      </c>
      <c r="L145" s="148"/>
      <c r="M145" s="25">
        <v>129</v>
      </c>
      <c r="N145" s="144" t="s">
        <v>219</v>
      </c>
      <c r="O145" s="146"/>
      <c r="P145" s="24" t="s">
        <v>312</v>
      </c>
      <c r="Q145" s="26">
        <v>1</v>
      </c>
      <c r="R145" s="27">
        <v>0.12709123147316101</v>
      </c>
      <c r="S145" s="24" t="s">
        <v>313</v>
      </c>
      <c r="T145" s="28">
        <v>2.5199138565963199</v>
      </c>
      <c r="U145" s="27">
        <v>0</v>
      </c>
      <c r="V145" s="28">
        <v>2.8401728118374301</v>
      </c>
      <c r="W145" s="27">
        <v>0.12709123147316101</v>
      </c>
    </row>
    <row r="146" spans="1:23" ht="14.1" customHeight="1" x14ac:dyDescent="0.25">
      <c r="A146" s="24" t="s">
        <v>278</v>
      </c>
      <c r="B146" s="144" t="s">
        <v>310</v>
      </c>
      <c r="C146" s="145"/>
      <c r="D146" s="146"/>
      <c r="E146" s="144" t="s">
        <v>459</v>
      </c>
      <c r="F146" s="145"/>
      <c r="G146" s="146"/>
      <c r="H146" s="144" t="s">
        <v>459</v>
      </c>
      <c r="I146" s="145"/>
      <c r="J146" s="146"/>
      <c r="K146" s="147">
        <v>130</v>
      </c>
      <c r="L146" s="148"/>
      <c r="M146" s="25">
        <v>130</v>
      </c>
      <c r="N146" s="144" t="s">
        <v>219</v>
      </c>
      <c r="O146" s="146"/>
      <c r="P146" s="24" t="s">
        <v>312</v>
      </c>
      <c r="Q146" s="26">
        <v>1</v>
      </c>
      <c r="R146" s="27">
        <v>0.12709123147316101</v>
      </c>
      <c r="S146" s="24" t="s">
        <v>313</v>
      </c>
      <c r="T146" s="28">
        <v>3.19598830592704</v>
      </c>
      <c r="U146" s="27">
        <v>0</v>
      </c>
      <c r="V146" s="28">
        <v>3.6021703955011302</v>
      </c>
      <c r="W146" s="27">
        <v>0.12709123147316101</v>
      </c>
    </row>
    <row r="147" spans="1:23" ht="32.65" customHeight="1" x14ac:dyDescent="0.25">
      <c r="A147" s="24" t="s">
        <v>278</v>
      </c>
      <c r="B147" s="144" t="s">
        <v>310</v>
      </c>
      <c r="C147" s="145"/>
      <c r="D147" s="146"/>
      <c r="E147" s="144" t="s">
        <v>460</v>
      </c>
      <c r="F147" s="145"/>
      <c r="G147" s="146"/>
      <c r="H147" s="144" t="s">
        <v>460</v>
      </c>
      <c r="I147" s="145"/>
      <c r="J147" s="146"/>
      <c r="K147" s="147">
        <v>131</v>
      </c>
      <c r="L147" s="148"/>
      <c r="M147" s="25">
        <v>131</v>
      </c>
      <c r="N147" s="144" t="s">
        <v>219</v>
      </c>
      <c r="O147" s="146"/>
      <c r="P147" s="24" t="s">
        <v>312</v>
      </c>
      <c r="Q147" s="26">
        <v>1</v>
      </c>
      <c r="R147" s="27">
        <v>0.12709123147316101</v>
      </c>
      <c r="S147" s="24" t="s">
        <v>313</v>
      </c>
      <c r="T147" s="28">
        <v>3.73684786539161</v>
      </c>
      <c r="U147" s="27">
        <v>0</v>
      </c>
      <c r="V147" s="28">
        <v>4.2117684624320804</v>
      </c>
      <c r="W147" s="27">
        <v>0.12709123147316101</v>
      </c>
    </row>
    <row r="148" spans="1:23" ht="32.65" customHeight="1" x14ac:dyDescent="0.25">
      <c r="A148" s="24" t="s">
        <v>278</v>
      </c>
      <c r="B148" s="144" t="s">
        <v>310</v>
      </c>
      <c r="C148" s="145"/>
      <c r="D148" s="146"/>
      <c r="E148" s="144" t="s">
        <v>461</v>
      </c>
      <c r="F148" s="145"/>
      <c r="G148" s="146"/>
      <c r="H148" s="144" t="s">
        <v>461</v>
      </c>
      <c r="I148" s="145"/>
      <c r="J148" s="146"/>
      <c r="K148" s="147">
        <v>132</v>
      </c>
      <c r="L148" s="148"/>
      <c r="M148" s="25">
        <v>132</v>
      </c>
      <c r="N148" s="144" t="s">
        <v>219</v>
      </c>
      <c r="O148" s="146"/>
      <c r="P148" s="24" t="s">
        <v>312</v>
      </c>
      <c r="Q148" s="26">
        <v>1</v>
      </c>
      <c r="R148" s="27">
        <v>0.12709123147316101</v>
      </c>
      <c r="S148" s="24" t="s">
        <v>313</v>
      </c>
      <c r="T148" s="28">
        <v>6.2813462474181403</v>
      </c>
      <c r="U148" s="27">
        <v>0</v>
      </c>
      <c r="V148" s="28">
        <v>7.0796502773118304</v>
      </c>
      <c r="W148" s="27">
        <v>0.12709123147316101</v>
      </c>
    </row>
    <row r="149" spans="1:23" ht="21.75" customHeight="1" x14ac:dyDescent="0.25">
      <c r="A149" s="24" t="s">
        <v>278</v>
      </c>
      <c r="B149" s="144" t="s">
        <v>310</v>
      </c>
      <c r="C149" s="145"/>
      <c r="D149" s="146"/>
      <c r="E149" s="144" t="s">
        <v>462</v>
      </c>
      <c r="F149" s="145"/>
      <c r="G149" s="146"/>
      <c r="H149" s="144" t="s">
        <v>462</v>
      </c>
      <c r="I149" s="145"/>
      <c r="J149" s="146"/>
      <c r="K149" s="147">
        <v>133</v>
      </c>
      <c r="L149" s="148"/>
      <c r="M149" s="25">
        <v>133</v>
      </c>
      <c r="N149" s="144" t="s">
        <v>219</v>
      </c>
      <c r="O149" s="146"/>
      <c r="P149" s="24" t="s">
        <v>312</v>
      </c>
      <c r="Q149" s="26">
        <v>1</v>
      </c>
      <c r="R149" s="27">
        <v>0.12709123147316101</v>
      </c>
      <c r="S149" s="24" t="s">
        <v>313</v>
      </c>
      <c r="T149" s="28">
        <v>5.2365039166342999</v>
      </c>
      <c r="U149" s="27">
        <v>0</v>
      </c>
      <c r="V149" s="28">
        <v>5.9020176480133797</v>
      </c>
      <c r="W149" s="27">
        <v>0.12709123147316101</v>
      </c>
    </row>
    <row r="150" spans="1:23" ht="32.65" customHeight="1" x14ac:dyDescent="0.25">
      <c r="A150" s="24" t="s">
        <v>278</v>
      </c>
      <c r="B150" s="144" t="s">
        <v>310</v>
      </c>
      <c r="C150" s="145"/>
      <c r="D150" s="146"/>
      <c r="E150" s="144" t="s">
        <v>463</v>
      </c>
      <c r="F150" s="145"/>
      <c r="G150" s="146"/>
      <c r="H150" s="144" t="s">
        <v>463</v>
      </c>
      <c r="I150" s="145"/>
      <c r="J150" s="146"/>
      <c r="K150" s="147">
        <v>134</v>
      </c>
      <c r="L150" s="148"/>
      <c r="M150" s="25">
        <v>134</v>
      </c>
      <c r="N150" s="144" t="s">
        <v>219</v>
      </c>
      <c r="O150" s="146"/>
      <c r="P150" s="24" t="s">
        <v>312</v>
      </c>
      <c r="Q150" s="26">
        <v>1</v>
      </c>
      <c r="R150" s="27">
        <v>0.12709123147316101</v>
      </c>
      <c r="S150" s="24" t="s">
        <v>313</v>
      </c>
      <c r="T150" s="28">
        <v>6.7607444933071896</v>
      </c>
      <c r="U150" s="27">
        <v>0</v>
      </c>
      <c r="V150" s="28">
        <v>7.6199758366369901</v>
      </c>
      <c r="W150" s="27">
        <v>0.12709123147316101</v>
      </c>
    </row>
    <row r="151" spans="1:23" ht="21.75" customHeight="1" x14ac:dyDescent="0.25">
      <c r="A151" s="24" t="s">
        <v>278</v>
      </c>
      <c r="B151" s="144" t="s">
        <v>310</v>
      </c>
      <c r="C151" s="145"/>
      <c r="D151" s="146"/>
      <c r="E151" s="144" t="s">
        <v>326</v>
      </c>
      <c r="F151" s="145"/>
      <c r="G151" s="146"/>
      <c r="H151" s="144" t="s">
        <v>327</v>
      </c>
      <c r="I151" s="145"/>
      <c r="J151" s="146"/>
      <c r="K151" s="147">
        <v>135</v>
      </c>
      <c r="L151" s="148"/>
      <c r="M151" s="25">
        <v>135</v>
      </c>
      <c r="N151" s="144" t="s">
        <v>219</v>
      </c>
      <c r="O151" s="146"/>
      <c r="P151" s="24" t="s">
        <v>312</v>
      </c>
      <c r="Q151" s="26">
        <v>1</v>
      </c>
      <c r="R151" s="27">
        <v>0.12709123147316101</v>
      </c>
      <c r="S151" s="24" t="s">
        <v>313</v>
      </c>
      <c r="T151" s="28">
        <v>4.1302002722749398</v>
      </c>
      <c r="U151" s="27">
        <v>0</v>
      </c>
      <c r="V151" s="28">
        <v>4.6551125111091496</v>
      </c>
      <c r="W151" s="27">
        <v>0.12709123147316101</v>
      </c>
    </row>
    <row r="152" spans="1:23" ht="21.75" customHeight="1" x14ac:dyDescent="0.25">
      <c r="A152" s="24" t="s">
        <v>278</v>
      </c>
      <c r="B152" s="144" t="s">
        <v>310</v>
      </c>
      <c r="C152" s="145"/>
      <c r="D152" s="146"/>
      <c r="E152" s="144" t="s">
        <v>464</v>
      </c>
      <c r="F152" s="145"/>
      <c r="G152" s="146"/>
      <c r="H152" s="144" t="s">
        <v>464</v>
      </c>
      <c r="I152" s="145"/>
      <c r="J152" s="146"/>
      <c r="K152" s="147">
        <v>136</v>
      </c>
      <c r="L152" s="148"/>
      <c r="M152" s="25">
        <v>136</v>
      </c>
      <c r="N152" s="144" t="s">
        <v>219</v>
      </c>
      <c r="O152" s="146"/>
      <c r="P152" s="24" t="s">
        <v>312</v>
      </c>
      <c r="Q152" s="26">
        <v>1</v>
      </c>
      <c r="R152" s="27">
        <v>0.12709123147316101</v>
      </c>
      <c r="S152" s="24" t="s">
        <v>313</v>
      </c>
      <c r="T152" s="28">
        <v>6.9942974848941697</v>
      </c>
      <c r="U152" s="27">
        <v>0</v>
      </c>
      <c r="V152" s="28">
        <v>7.8832113655390001</v>
      </c>
      <c r="W152" s="27">
        <v>0.12709123147316101</v>
      </c>
    </row>
    <row r="153" spans="1:23" ht="21.75" customHeight="1" x14ac:dyDescent="0.25">
      <c r="A153" s="24" t="s">
        <v>278</v>
      </c>
      <c r="B153" s="144" t="s">
        <v>310</v>
      </c>
      <c r="C153" s="145"/>
      <c r="D153" s="146"/>
      <c r="E153" s="144" t="s">
        <v>465</v>
      </c>
      <c r="F153" s="145"/>
      <c r="G153" s="146"/>
      <c r="H153" s="144" t="s">
        <v>465</v>
      </c>
      <c r="I153" s="145"/>
      <c r="J153" s="146"/>
      <c r="K153" s="147">
        <v>137</v>
      </c>
      <c r="L153" s="148"/>
      <c r="M153" s="25">
        <v>137</v>
      </c>
      <c r="N153" s="144" t="s">
        <v>219</v>
      </c>
      <c r="O153" s="146"/>
      <c r="P153" s="24" t="s">
        <v>312</v>
      </c>
      <c r="Q153" s="26">
        <v>1</v>
      </c>
      <c r="R153" s="27">
        <v>0.12709123147316101</v>
      </c>
      <c r="S153" s="24" t="s">
        <v>313</v>
      </c>
      <c r="T153" s="28">
        <v>12.5381079694061</v>
      </c>
      <c r="U153" s="27">
        <v>0</v>
      </c>
      <c r="V153" s="28">
        <v>14.1315915515813</v>
      </c>
      <c r="W153" s="27">
        <v>0.12709123147316101</v>
      </c>
    </row>
    <row r="154" spans="1:23" ht="32.65" customHeight="1" x14ac:dyDescent="0.25">
      <c r="A154" s="24" t="s">
        <v>278</v>
      </c>
      <c r="B154" s="144" t="s">
        <v>310</v>
      </c>
      <c r="C154" s="145"/>
      <c r="D154" s="146"/>
      <c r="E154" s="144" t="s">
        <v>466</v>
      </c>
      <c r="F154" s="145"/>
      <c r="G154" s="146"/>
      <c r="H154" s="144" t="s">
        <v>466</v>
      </c>
      <c r="I154" s="145"/>
      <c r="J154" s="146"/>
      <c r="K154" s="147">
        <v>138</v>
      </c>
      <c r="L154" s="148"/>
      <c r="M154" s="25">
        <v>138</v>
      </c>
      <c r="N154" s="144" t="s">
        <v>219</v>
      </c>
      <c r="O154" s="146"/>
      <c r="P154" s="24" t="s">
        <v>312</v>
      </c>
      <c r="Q154" s="26">
        <v>1</v>
      </c>
      <c r="R154" s="27">
        <v>0.12709123147316101</v>
      </c>
      <c r="S154" s="24" t="s">
        <v>313</v>
      </c>
      <c r="T154" s="28">
        <v>12.7839532237081</v>
      </c>
      <c r="U154" s="27">
        <v>0</v>
      </c>
      <c r="V154" s="28">
        <v>14.408681582004499</v>
      </c>
      <c r="W154" s="27">
        <v>0.12709123147316101</v>
      </c>
    </row>
    <row r="155" spans="1:23" ht="21.75" customHeight="1" x14ac:dyDescent="0.25">
      <c r="A155" s="24" t="s">
        <v>278</v>
      </c>
      <c r="B155" s="144" t="s">
        <v>310</v>
      </c>
      <c r="C155" s="145"/>
      <c r="D155" s="146"/>
      <c r="E155" s="144" t="s">
        <v>467</v>
      </c>
      <c r="F155" s="145"/>
      <c r="G155" s="146"/>
      <c r="H155" s="144" t="s">
        <v>467</v>
      </c>
      <c r="I155" s="145"/>
      <c r="J155" s="146"/>
      <c r="K155" s="147">
        <v>139</v>
      </c>
      <c r="L155" s="148"/>
      <c r="M155" s="25">
        <v>139</v>
      </c>
      <c r="N155" s="144" t="s">
        <v>219</v>
      </c>
      <c r="O155" s="146"/>
      <c r="P155" s="24" t="s">
        <v>312</v>
      </c>
      <c r="Q155" s="26">
        <v>1</v>
      </c>
      <c r="R155" s="27">
        <v>0.12709123147316101</v>
      </c>
      <c r="S155" s="24" t="s">
        <v>313</v>
      </c>
      <c r="T155" s="28">
        <v>6.4780224508598003</v>
      </c>
      <c r="U155" s="27">
        <v>0</v>
      </c>
      <c r="V155" s="28">
        <v>7.3013223016503597</v>
      </c>
      <c r="W155" s="27">
        <v>0.12709123147316101</v>
      </c>
    </row>
    <row r="156" spans="1:23" ht="21.75" customHeight="1" x14ac:dyDescent="0.25">
      <c r="A156" s="24" t="s">
        <v>278</v>
      </c>
      <c r="B156" s="144" t="s">
        <v>310</v>
      </c>
      <c r="C156" s="145"/>
      <c r="D156" s="146"/>
      <c r="E156" s="144" t="s">
        <v>468</v>
      </c>
      <c r="F156" s="145"/>
      <c r="G156" s="146"/>
      <c r="H156" s="144" t="s">
        <v>468</v>
      </c>
      <c r="I156" s="145"/>
      <c r="J156" s="146"/>
      <c r="K156" s="147">
        <v>140</v>
      </c>
      <c r="L156" s="148"/>
      <c r="M156" s="25">
        <v>140</v>
      </c>
      <c r="N156" s="144" t="s">
        <v>219</v>
      </c>
      <c r="O156" s="146"/>
      <c r="P156" s="24" t="s">
        <v>312</v>
      </c>
      <c r="Q156" s="26">
        <v>1</v>
      </c>
      <c r="R156" s="27">
        <v>0.12709123147316101</v>
      </c>
      <c r="S156" s="24" t="s">
        <v>313</v>
      </c>
      <c r="T156" s="28">
        <v>6.3550998237087599</v>
      </c>
      <c r="U156" s="27">
        <v>0</v>
      </c>
      <c r="V156" s="28">
        <v>7.1627772864387804</v>
      </c>
      <c r="W156" s="27">
        <v>0.12709123147316101</v>
      </c>
    </row>
    <row r="157" spans="1:23" ht="32.65" customHeight="1" x14ac:dyDescent="0.25">
      <c r="A157" s="24" t="s">
        <v>278</v>
      </c>
      <c r="B157" s="144" t="s">
        <v>310</v>
      </c>
      <c r="C157" s="145"/>
      <c r="D157" s="146"/>
      <c r="E157" s="144" t="s">
        <v>469</v>
      </c>
      <c r="F157" s="145"/>
      <c r="G157" s="146"/>
      <c r="H157" s="144" t="s">
        <v>469</v>
      </c>
      <c r="I157" s="145"/>
      <c r="J157" s="146"/>
      <c r="K157" s="147">
        <v>141</v>
      </c>
      <c r="L157" s="148"/>
      <c r="M157" s="25">
        <v>141</v>
      </c>
      <c r="N157" s="144" t="s">
        <v>219</v>
      </c>
      <c r="O157" s="146"/>
      <c r="P157" s="24" t="s">
        <v>396</v>
      </c>
      <c r="Q157" s="26">
        <v>1</v>
      </c>
      <c r="R157" s="27">
        <v>0.12709123147316101</v>
      </c>
      <c r="S157" s="24" t="s">
        <v>313</v>
      </c>
      <c r="T157" s="28">
        <v>16.3978784619487</v>
      </c>
      <c r="U157" s="27">
        <v>0</v>
      </c>
      <c r="V157" s="28">
        <v>18.481905029225</v>
      </c>
      <c r="W157" s="27">
        <v>0.12709123147316101</v>
      </c>
    </row>
    <row r="158" spans="1:23" ht="14.1" customHeight="1" x14ac:dyDescent="0.25">
      <c r="A158" s="24" t="s">
        <v>278</v>
      </c>
      <c r="B158" s="144" t="s">
        <v>310</v>
      </c>
      <c r="C158" s="145"/>
      <c r="D158" s="146"/>
      <c r="E158" s="144" t="s">
        <v>470</v>
      </c>
      <c r="F158" s="145"/>
      <c r="G158" s="146"/>
      <c r="H158" s="144" t="s">
        <v>470</v>
      </c>
      <c r="I158" s="145"/>
      <c r="J158" s="146"/>
      <c r="K158" s="147">
        <v>142</v>
      </c>
      <c r="L158" s="148"/>
      <c r="M158" s="25">
        <v>142</v>
      </c>
      <c r="N158" s="144" t="s">
        <v>219</v>
      </c>
      <c r="O158" s="146"/>
      <c r="P158" s="24" t="s">
        <v>312</v>
      </c>
      <c r="Q158" s="26">
        <v>1</v>
      </c>
      <c r="R158" s="27">
        <v>0.12709123147316101</v>
      </c>
      <c r="S158" s="24" t="s">
        <v>313</v>
      </c>
      <c r="T158" s="28">
        <v>7.3261885782019798</v>
      </c>
      <c r="U158" s="27">
        <v>0</v>
      </c>
      <c r="V158" s="28">
        <v>8.2572829066102695</v>
      </c>
      <c r="W158" s="27">
        <v>0.12709123147316101</v>
      </c>
    </row>
    <row r="159" spans="1:23" ht="14.1" customHeight="1" x14ac:dyDescent="0.25">
      <c r="A159" s="24" t="s">
        <v>278</v>
      </c>
      <c r="B159" s="144" t="s">
        <v>310</v>
      </c>
      <c r="C159" s="145"/>
      <c r="D159" s="146"/>
      <c r="E159" s="144" t="s">
        <v>471</v>
      </c>
      <c r="F159" s="145"/>
      <c r="G159" s="146"/>
      <c r="H159" s="144" t="s">
        <v>471</v>
      </c>
      <c r="I159" s="145"/>
      <c r="J159" s="146"/>
      <c r="K159" s="147">
        <v>143</v>
      </c>
      <c r="L159" s="148"/>
      <c r="M159" s="25">
        <v>143</v>
      </c>
      <c r="N159" s="144" t="s">
        <v>219</v>
      </c>
      <c r="O159" s="146"/>
      <c r="P159" s="24" t="s">
        <v>312</v>
      </c>
      <c r="Q159" s="26">
        <v>1</v>
      </c>
      <c r="R159" s="27">
        <v>0.12709123147316101</v>
      </c>
      <c r="S159" s="24" t="s">
        <v>313</v>
      </c>
      <c r="T159" s="28">
        <v>3.1345269923515202</v>
      </c>
      <c r="U159" s="27">
        <v>0</v>
      </c>
      <c r="V159" s="28">
        <v>3.5328978878953299</v>
      </c>
      <c r="W159" s="27">
        <v>0.12709123147316101</v>
      </c>
    </row>
  </sheetData>
  <mergeCells count="779">
    <mergeCell ref="A1:K1"/>
    <mergeCell ref="A3:B3"/>
    <mergeCell ref="D3:E3"/>
    <mergeCell ref="G3:H3"/>
    <mergeCell ref="J3:N3"/>
    <mergeCell ref="A4:B4"/>
    <mergeCell ref="D4:E4"/>
    <mergeCell ref="G4:H4"/>
    <mergeCell ref="J4:N4"/>
    <mergeCell ref="A7:B7"/>
    <mergeCell ref="D7:E7"/>
    <mergeCell ref="B10:D10"/>
    <mergeCell ref="E10:G10"/>
    <mergeCell ref="H10:J10"/>
    <mergeCell ref="K10:L10"/>
    <mergeCell ref="A5:B5"/>
    <mergeCell ref="D5:E5"/>
    <mergeCell ref="G5:H5"/>
    <mergeCell ref="J5:N5"/>
    <mergeCell ref="A6:B6"/>
    <mergeCell ref="D6:E6"/>
    <mergeCell ref="G6:H6"/>
    <mergeCell ref="J6:N6"/>
    <mergeCell ref="N10:O10"/>
    <mergeCell ref="T10:U10"/>
    <mergeCell ref="V10:W10"/>
    <mergeCell ref="B11:D11"/>
    <mergeCell ref="E11:G11"/>
    <mergeCell ref="H11:J11"/>
    <mergeCell ref="K11:L11"/>
    <mergeCell ref="N11:O11"/>
    <mergeCell ref="T11:U11"/>
    <mergeCell ref="V11:W11"/>
    <mergeCell ref="V12:W12"/>
    <mergeCell ref="B13:D13"/>
    <mergeCell ref="E13:G13"/>
    <mergeCell ref="H13:J13"/>
    <mergeCell ref="K13:L13"/>
    <mergeCell ref="N13:O13"/>
    <mergeCell ref="T13:U13"/>
    <mergeCell ref="V13:W13"/>
    <mergeCell ref="B12:D12"/>
    <mergeCell ref="E12:G12"/>
    <mergeCell ref="H12:J12"/>
    <mergeCell ref="K12:L12"/>
    <mergeCell ref="N12:O12"/>
    <mergeCell ref="T12:U12"/>
    <mergeCell ref="V14:W14"/>
    <mergeCell ref="B15:D15"/>
    <mergeCell ref="E15:G15"/>
    <mergeCell ref="H15:J15"/>
    <mergeCell ref="K15:L15"/>
    <mergeCell ref="N15:O15"/>
    <mergeCell ref="B14:D14"/>
    <mergeCell ref="E14:G14"/>
    <mergeCell ref="H14:J14"/>
    <mergeCell ref="K14:L14"/>
    <mergeCell ref="N14:O14"/>
    <mergeCell ref="T14:U14"/>
    <mergeCell ref="B16:D16"/>
    <mergeCell ref="E16:G16"/>
    <mergeCell ref="H16:J16"/>
    <mergeCell ref="K16:L16"/>
    <mergeCell ref="N16:O16"/>
    <mergeCell ref="B17:D17"/>
    <mergeCell ref="E17:G17"/>
    <mergeCell ref="H17:J17"/>
    <mergeCell ref="K17:L17"/>
    <mergeCell ref="N17:O17"/>
    <mergeCell ref="B18:D18"/>
    <mergeCell ref="E18:G18"/>
    <mergeCell ref="H18:J18"/>
    <mergeCell ref="K18:L18"/>
    <mergeCell ref="N18:O18"/>
    <mergeCell ref="B19:D19"/>
    <mergeCell ref="E19:G19"/>
    <mergeCell ref="H19:J19"/>
    <mergeCell ref="K19:L19"/>
    <mergeCell ref="N19:O19"/>
    <mergeCell ref="B20:D20"/>
    <mergeCell ref="E20:G20"/>
    <mergeCell ref="H20:J20"/>
    <mergeCell ref="K20:L20"/>
    <mergeCell ref="N20:O20"/>
    <mergeCell ref="B21:D21"/>
    <mergeCell ref="E21:G21"/>
    <mergeCell ref="H21:J21"/>
    <mergeCell ref="K21:L21"/>
    <mergeCell ref="N21:O21"/>
    <mergeCell ref="B22:D22"/>
    <mergeCell ref="E22:G22"/>
    <mergeCell ref="H22:J22"/>
    <mergeCell ref="K22:L22"/>
    <mergeCell ref="N22:O22"/>
    <mergeCell ref="B23:D23"/>
    <mergeCell ref="E23:G23"/>
    <mergeCell ref="H23:J23"/>
    <mergeCell ref="K23:L23"/>
    <mergeCell ref="N23:O23"/>
    <mergeCell ref="B24:D24"/>
    <mergeCell ref="E24:G24"/>
    <mergeCell ref="H24:J24"/>
    <mergeCell ref="K24:L24"/>
    <mergeCell ref="N24:O24"/>
    <mergeCell ref="B25:D25"/>
    <mergeCell ref="E25:G25"/>
    <mergeCell ref="H25:J25"/>
    <mergeCell ref="K25:L25"/>
    <mergeCell ref="N25:O25"/>
    <mergeCell ref="B26:D26"/>
    <mergeCell ref="E26:G26"/>
    <mergeCell ref="H26:J26"/>
    <mergeCell ref="K26:L26"/>
    <mergeCell ref="N26:O26"/>
    <mergeCell ref="B27:D27"/>
    <mergeCell ref="E27:G27"/>
    <mergeCell ref="H27:J27"/>
    <mergeCell ref="K27:L27"/>
    <mergeCell ref="N27:O27"/>
    <mergeCell ref="B28:D28"/>
    <mergeCell ref="E28:G28"/>
    <mergeCell ref="H28:J28"/>
    <mergeCell ref="K28:L28"/>
    <mergeCell ref="N28:O28"/>
    <mergeCell ref="B29:D29"/>
    <mergeCell ref="E29:G29"/>
    <mergeCell ref="H29:J29"/>
    <mergeCell ref="K29:L29"/>
    <mergeCell ref="N29:O29"/>
    <mergeCell ref="B30:D30"/>
    <mergeCell ref="E30:G30"/>
    <mergeCell ref="H30:J30"/>
    <mergeCell ref="K30:L30"/>
    <mergeCell ref="N30:O30"/>
    <mergeCell ref="B31:D31"/>
    <mergeCell ref="E31:G31"/>
    <mergeCell ref="H31:J31"/>
    <mergeCell ref="K31:L31"/>
    <mergeCell ref="N31:O31"/>
    <mergeCell ref="B32:D32"/>
    <mergeCell ref="E32:G32"/>
    <mergeCell ref="H32:J32"/>
    <mergeCell ref="K32:L32"/>
    <mergeCell ref="N32:O32"/>
    <mergeCell ref="B33:D33"/>
    <mergeCell ref="E33:G33"/>
    <mergeCell ref="H33:J33"/>
    <mergeCell ref="K33:L33"/>
    <mergeCell ref="N33:O33"/>
    <mergeCell ref="B34:D34"/>
    <mergeCell ref="E34:G34"/>
    <mergeCell ref="H34:J34"/>
    <mergeCell ref="K34:L34"/>
    <mergeCell ref="N34:O34"/>
    <mergeCell ref="B35:D35"/>
    <mergeCell ref="E35:G35"/>
    <mergeCell ref="H35:J35"/>
    <mergeCell ref="K35:L35"/>
    <mergeCell ref="N35:O35"/>
    <mergeCell ref="B36:D36"/>
    <mergeCell ref="E36:G36"/>
    <mergeCell ref="H36:J36"/>
    <mergeCell ref="K36:L36"/>
    <mergeCell ref="N36:O36"/>
    <mergeCell ref="B37:D37"/>
    <mergeCell ref="E37:G37"/>
    <mergeCell ref="H37:J37"/>
    <mergeCell ref="K37:L37"/>
    <mergeCell ref="N37:O37"/>
    <mergeCell ref="B38:D38"/>
    <mergeCell ref="E38:G38"/>
    <mergeCell ref="H38:J38"/>
    <mergeCell ref="K38:L38"/>
    <mergeCell ref="N38:O38"/>
    <mergeCell ref="B39:D39"/>
    <mergeCell ref="E39:G39"/>
    <mergeCell ref="H39:J39"/>
    <mergeCell ref="K39:L39"/>
    <mergeCell ref="N39:O39"/>
    <mergeCell ref="B40:D40"/>
    <mergeCell ref="E40:G40"/>
    <mergeCell ref="H40:J40"/>
    <mergeCell ref="K40:L40"/>
    <mergeCell ref="N40:O40"/>
    <mergeCell ref="B41:D41"/>
    <mergeCell ref="E41:G41"/>
    <mergeCell ref="H41:J41"/>
    <mergeCell ref="K41:L41"/>
    <mergeCell ref="N41:O41"/>
    <mergeCell ref="B42:D42"/>
    <mergeCell ref="E42:G42"/>
    <mergeCell ref="H42:J42"/>
    <mergeCell ref="K42:L42"/>
    <mergeCell ref="N42:O42"/>
    <mergeCell ref="B43:D43"/>
    <mergeCell ref="E43:G43"/>
    <mergeCell ref="H43:J43"/>
    <mergeCell ref="K43:L43"/>
    <mergeCell ref="N43:O43"/>
    <mergeCell ref="B44:D44"/>
    <mergeCell ref="E44:G44"/>
    <mergeCell ref="H44:J44"/>
    <mergeCell ref="K44:L44"/>
    <mergeCell ref="N44:O44"/>
    <mergeCell ref="B45:D45"/>
    <mergeCell ref="E45:G45"/>
    <mergeCell ref="H45:J45"/>
    <mergeCell ref="K45:L45"/>
    <mergeCell ref="N45:O45"/>
    <mergeCell ref="B46:D46"/>
    <mergeCell ref="E46:G46"/>
    <mergeCell ref="H46:J46"/>
    <mergeCell ref="K46:L46"/>
    <mergeCell ref="N46:O46"/>
    <mergeCell ref="B47:D47"/>
    <mergeCell ref="E47:G47"/>
    <mergeCell ref="H47:J47"/>
    <mergeCell ref="K47:L47"/>
    <mergeCell ref="N47:O47"/>
    <mergeCell ref="B48:D48"/>
    <mergeCell ref="E48:G48"/>
    <mergeCell ref="H48:J48"/>
    <mergeCell ref="K48:L48"/>
    <mergeCell ref="N48:O48"/>
    <mergeCell ref="B49:D49"/>
    <mergeCell ref="E49:G49"/>
    <mergeCell ref="H49:J49"/>
    <mergeCell ref="K49:L49"/>
    <mergeCell ref="N49:O49"/>
    <mergeCell ref="B50:D50"/>
    <mergeCell ref="E50:G50"/>
    <mergeCell ref="H50:J50"/>
    <mergeCell ref="K50:L50"/>
    <mergeCell ref="N50:O50"/>
    <mergeCell ref="B51:D51"/>
    <mergeCell ref="E51:G51"/>
    <mergeCell ref="H51:J51"/>
    <mergeCell ref="K51:L51"/>
    <mergeCell ref="N51:O51"/>
    <mergeCell ref="B52:D52"/>
    <mergeCell ref="E52:G52"/>
    <mergeCell ref="H52:J52"/>
    <mergeCell ref="K52:L52"/>
    <mergeCell ref="N52:O52"/>
    <mergeCell ref="B53:D53"/>
    <mergeCell ref="E53:G53"/>
    <mergeCell ref="H53:J53"/>
    <mergeCell ref="K53:L53"/>
    <mergeCell ref="N53:O53"/>
    <mergeCell ref="B54:D54"/>
    <mergeCell ref="E54:G54"/>
    <mergeCell ref="H54:J54"/>
    <mergeCell ref="K54:L54"/>
    <mergeCell ref="N54:O54"/>
    <mergeCell ref="B55:D55"/>
    <mergeCell ref="E55:G55"/>
    <mergeCell ref="H55:J55"/>
    <mergeCell ref="K55:L55"/>
    <mergeCell ref="N55:O55"/>
    <mergeCell ref="B56:D56"/>
    <mergeCell ref="E56:G56"/>
    <mergeCell ref="H56:J56"/>
    <mergeCell ref="K56:L56"/>
    <mergeCell ref="N56:O56"/>
    <mergeCell ref="B57:D57"/>
    <mergeCell ref="E57:G57"/>
    <mergeCell ref="H57:J57"/>
    <mergeCell ref="K57:L57"/>
    <mergeCell ref="N57:O57"/>
    <mergeCell ref="B58:D58"/>
    <mergeCell ref="E58:G58"/>
    <mergeCell ref="H58:J58"/>
    <mergeCell ref="K58:L58"/>
    <mergeCell ref="N58:O58"/>
    <mergeCell ref="B59:D59"/>
    <mergeCell ref="E59:G59"/>
    <mergeCell ref="H59:J59"/>
    <mergeCell ref="K59:L59"/>
    <mergeCell ref="N59:O59"/>
    <mergeCell ref="B60:D60"/>
    <mergeCell ref="E60:G60"/>
    <mergeCell ref="H60:J60"/>
    <mergeCell ref="K60:L60"/>
    <mergeCell ref="N60:O60"/>
    <mergeCell ref="B61:D61"/>
    <mergeCell ref="E61:G61"/>
    <mergeCell ref="H61:J61"/>
    <mergeCell ref="K61:L61"/>
    <mergeCell ref="N61:O61"/>
    <mergeCell ref="B62:D62"/>
    <mergeCell ref="E62:G62"/>
    <mergeCell ref="H62:J62"/>
    <mergeCell ref="K62:L62"/>
    <mergeCell ref="N62:O62"/>
    <mergeCell ref="B63:D63"/>
    <mergeCell ref="E63:G63"/>
    <mergeCell ref="H63:J63"/>
    <mergeCell ref="K63:L63"/>
    <mergeCell ref="N63:O63"/>
    <mergeCell ref="B64:D64"/>
    <mergeCell ref="E64:G64"/>
    <mergeCell ref="H64:J64"/>
    <mergeCell ref="K64:L64"/>
    <mergeCell ref="N64:O64"/>
    <mergeCell ref="B65:D65"/>
    <mergeCell ref="E65:G65"/>
    <mergeCell ref="H65:J65"/>
    <mergeCell ref="K65:L65"/>
    <mergeCell ref="N65:O65"/>
    <mergeCell ref="B66:D66"/>
    <mergeCell ref="E66:G66"/>
    <mergeCell ref="H66:J66"/>
    <mergeCell ref="K66:L66"/>
    <mergeCell ref="N66:O66"/>
    <mergeCell ref="B67:D67"/>
    <mergeCell ref="E67:G67"/>
    <mergeCell ref="H67:J67"/>
    <mergeCell ref="K67:L67"/>
    <mergeCell ref="N67:O67"/>
    <mergeCell ref="B68:D68"/>
    <mergeCell ref="E68:G68"/>
    <mergeCell ref="H68:J68"/>
    <mergeCell ref="K68:L68"/>
    <mergeCell ref="N68:O68"/>
    <mergeCell ref="B69:D69"/>
    <mergeCell ref="E69:G69"/>
    <mergeCell ref="H69:J69"/>
    <mergeCell ref="K69:L69"/>
    <mergeCell ref="N69:O69"/>
    <mergeCell ref="B70:D70"/>
    <mergeCell ref="E70:G70"/>
    <mergeCell ref="H70:J70"/>
    <mergeCell ref="K70:L70"/>
    <mergeCell ref="N70:O70"/>
    <mergeCell ref="B71:D71"/>
    <mergeCell ref="E71:G71"/>
    <mergeCell ref="H71:J71"/>
    <mergeCell ref="K71:L71"/>
    <mergeCell ref="N71:O71"/>
    <mergeCell ref="B72:D72"/>
    <mergeCell ref="E72:G72"/>
    <mergeCell ref="H72:J72"/>
    <mergeCell ref="K72:L72"/>
    <mergeCell ref="N72:O72"/>
    <mergeCell ref="B73:D73"/>
    <mergeCell ref="E73:G73"/>
    <mergeCell ref="H73:J73"/>
    <mergeCell ref="K73:L73"/>
    <mergeCell ref="N73:O73"/>
    <mergeCell ref="B74:D74"/>
    <mergeCell ref="E74:G74"/>
    <mergeCell ref="H74:J74"/>
    <mergeCell ref="K74:L74"/>
    <mergeCell ref="N74:O74"/>
    <mergeCell ref="B75:D75"/>
    <mergeCell ref="E75:G75"/>
    <mergeCell ref="H75:J75"/>
    <mergeCell ref="K75:L75"/>
    <mergeCell ref="N75:O75"/>
    <mergeCell ref="B76:D76"/>
    <mergeCell ref="E76:G76"/>
    <mergeCell ref="H76:J76"/>
    <mergeCell ref="K76:L76"/>
    <mergeCell ref="N76:O76"/>
    <mergeCell ref="B77:D77"/>
    <mergeCell ref="E77:G77"/>
    <mergeCell ref="H77:J77"/>
    <mergeCell ref="K77:L77"/>
    <mergeCell ref="N77:O77"/>
    <mergeCell ref="B78:D78"/>
    <mergeCell ref="E78:G78"/>
    <mergeCell ref="H78:J78"/>
    <mergeCell ref="K78:L78"/>
    <mergeCell ref="N78:O78"/>
    <mergeCell ref="B79:D79"/>
    <mergeCell ref="E79:G79"/>
    <mergeCell ref="H79:J79"/>
    <mergeCell ref="K79:L79"/>
    <mergeCell ref="N79:O79"/>
    <mergeCell ref="B80:D80"/>
    <mergeCell ref="E80:G80"/>
    <mergeCell ref="H80:J80"/>
    <mergeCell ref="K80:L80"/>
    <mergeCell ref="N80:O80"/>
    <mergeCell ref="B81:D81"/>
    <mergeCell ref="E81:G81"/>
    <mergeCell ref="H81:J81"/>
    <mergeCell ref="K81:L81"/>
    <mergeCell ref="N81:O81"/>
    <mergeCell ref="B82:D82"/>
    <mergeCell ref="E82:G82"/>
    <mergeCell ref="H82:J82"/>
    <mergeCell ref="K82:L82"/>
    <mergeCell ref="N82:O82"/>
    <mergeCell ref="B83:D83"/>
    <mergeCell ref="E83:G83"/>
    <mergeCell ref="H83:J83"/>
    <mergeCell ref="K83:L83"/>
    <mergeCell ref="N83:O83"/>
    <mergeCell ref="B84:D84"/>
    <mergeCell ref="E84:G84"/>
    <mergeCell ref="H84:J84"/>
    <mergeCell ref="K84:L84"/>
    <mergeCell ref="N84:O84"/>
    <mergeCell ref="B85:D85"/>
    <mergeCell ref="E85:G85"/>
    <mergeCell ref="H85:J85"/>
    <mergeCell ref="K85:L85"/>
    <mergeCell ref="N85:O85"/>
    <mergeCell ref="B86:D86"/>
    <mergeCell ref="E86:G86"/>
    <mergeCell ref="H86:J86"/>
    <mergeCell ref="K86:L86"/>
    <mergeCell ref="N86:O86"/>
    <mergeCell ref="B87:D87"/>
    <mergeCell ref="E87:G87"/>
    <mergeCell ref="H87:J87"/>
    <mergeCell ref="K87:L87"/>
    <mergeCell ref="N87:O87"/>
    <mergeCell ref="B88:D88"/>
    <mergeCell ref="E88:G88"/>
    <mergeCell ref="H88:J88"/>
    <mergeCell ref="K88:L88"/>
    <mergeCell ref="N88:O88"/>
    <mergeCell ref="B89:D89"/>
    <mergeCell ref="E89:G89"/>
    <mergeCell ref="H89:J89"/>
    <mergeCell ref="K89:L89"/>
    <mergeCell ref="N89:O89"/>
    <mergeCell ref="B90:D90"/>
    <mergeCell ref="E90:G90"/>
    <mergeCell ref="H90:J90"/>
    <mergeCell ref="K90:L90"/>
    <mergeCell ref="N90:O90"/>
    <mergeCell ref="B91:D91"/>
    <mergeCell ref="E91:G91"/>
    <mergeCell ref="H91:J91"/>
    <mergeCell ref="K91:L91"/>
    <mergeCell ref="N91:O91"/>
    <mergeCell ref="B92:D92"/>
    <mergeCell ref="E92:G92"/>
    <mergeCell ref="H92:J92"/>
    <mergeCell ref="K92:L92"/>
    <mergeCell ref="N92:O92"/>
    <mergeCell ref="B93:D93"/>
    <mergeCell ref="E93:G93"/>
    <mergeCell ref="H93:J93"/>
    <mergeCell ref="K93:L93"/>
    <mergeCell ref="N93:O93"/>
    <mergeCell ref="B94:D94"/>
    <mergeCell ref="E94:G94"/>
    <mergeCell ref="H94:J94"/>
    <mergeCell ref="K94:L94"/>
    <mergeCell ref="N94:O94"/>
    <mergeCell ref="B95:D95"/>
    <mergeCell ref="E95:G95"/>
    <mergeCell ref="H95:J95"/>
    <mergeCell ref="K95:L95"/>
    <mergeCell ref="N95:O95"/>
    <mergeCell ref="B96:D96"/>
    <mergeCell ref="E96:G96"/>
    <mergeCell ref="H96:J96"/>
    <mergeCell ref="K96:L96"/>
    <mergeCell ref="N96:O96"/>
    <mergeCell ref="B97:D97"/>
    <mergeCell ref="E97:G97"/>
    <mergeCell ref="H97:J97"/>
    <mergeCell ref="K97:L97"/>
    <mergeCell ref="N97:O97"/>
    <mergeCell ref="B98:D98"/>
    <mergeCell ref="E98:G98"/>
    <mergeCell ref="H98:J98"/>
    <mergeCell ref="K98:L98"/>
    <mergeCell ref="N98:O98"/>
    <mergeCell ref="B99:D99"/>
    <mergeCell ref="E99:G99"/>
    <mergeCell ref="H99:J99"/>
    <mergeCell ref="K99:L99"/>
    <mergeCell ref="N99:O99"/>
    <mergeCell ref="B100:D100"/>
    <mergeCell ref="E100:G100"/>
    <mergeCell ref="H100:J100"/>
    <mergeCell ref="K100:L100"/>
    <mergeCell ref="N100:O100"/>
    <mergeCell ref="B101:D101"/>
    <mergeCell ref="E101:G101"/>
    <mergeCell ref="H101:J101"/>
    <mergeCell ref="K101:L101"/>
    <mergeCell ref="N101:O101"/>
    <mergeCell ref="B102:D102"/>
    <mergeCell ref="E102:G102"/>
    <mergeCell ref="H102:J102"/>
    <mergeCell ref="K102:L102"/>
    <mergeCell ref="N102:O102"/>
    <mergeCell ref="B103:D103"/>
    <mergeCell ref="E103:G103"/>
    <mergeCell ref="H103:J103"/>
    <mergeCell ref="K103:L103"/>
    <mergeCell ref="N103:O103"/>
    <mergeCell ref="B104:D104"/>
    <mergeCell ref="E104:G104"/>
    <mergeCell ref="H104:J104"/>
    <mergeCell ref="K104:L104"/>
    <mergeCell ref="N104:O104"/>
    <mergeCell ref="B105:D105"/>
    <mergeCell ref="E105:G105"/>
    <mergeCell ref="H105:J105"/>
    <mergeCell ref="K105:L105"/>
    <mergeCell ref="N105:O105"/>
    <mergeCell ref="B106:D106"/>
    <mergeCell ref="E106:G106"/>
    <mergeCell ref="H106:J106"/>
    <mergeCell ref="K106:L106"/>
    <mergeCell ref="N106:O106"/>
    <mergeCell ref="B107:D107"/>
    <mergeCell ref="E107:G107"/>
    <mergeCell ref="H107:J107"/>
    <mergeCell ref="K107:L107"/>
    <mergeCell ref="N107:O107"/>
    <mergeCell ref="B108:D108"/>
    <mergeCell ref="E108:G108"/>
    <mergeCell ref="H108:J108"/>
    <mergeCell ref="K108:L108"/>
    <mergeCell ref="N108:O108"/>
    <mergeCell ref="B109:D109"/>
    <mergeCell ref="E109:G109"/>
    <mergeCell ref="H109:J109"/>
    <mergeCell ref="K109:L109"/>
    <mergeCell ref="N109:O109"/>
    <mergeCell ref="B110:D110"/>
    <mergeCell ref="E110:G110"/>
    <mergeCell ref="H110:J110"/>
    <mergeCell ref="K110:L110"/>
    <mergeCell ref="N110:O110"/>
    <mergeCell ref="B111:D111"/>
    <mergeCell ref="E111:G111"/>
    <mergeCell ref="H111:J111"/>
    <mergeCell ref="K111:L111"/>
    <mergeCell ref="N111:O111"/>
    <mergeCell ref="B112:D112"/>
    <mergeCell ref="E112:G112"/>
    <mergeCell ref="H112:J112"/>
    <mergeCell ref="K112:L112"/>
    <mergeCell ref="N112:O112"/>
    <mergeCell ref="B113:D113"/>
    <mergeCell ref="E113:G113"/>
    <mergeCell ref="H113:J113"/>
    <mergeCell ref="K113:L113"/>
    <mergeCell ref="N113:O113"/>
    <mergeCell ref="B114:D114"/>
    <mergeCell ref="E114:G114"/>
    <mergeCell ref="H114:J114"/>
    <mergeCell ref="K114:L114"/>
    <mergeCell ref="N114:O114"/>
    <mergeCell ref="B115:D115"/>
    <mergeCell ref="E115:G115"/>
    <mergeCell ref="H115:J115"/>
    <mergeCell ref="K115:L115"/>
    <mergeCell ref="N115:O115"/>
    <mergeCell ref="B116:D116"/>
    <mergeCell ref="E116:G116"/>
    <mergeCell ref="H116:J116"/>
    <mergeCell ref="K116:L116"/>
    <mergeCell ref="N116:O116"/>
    <mergeCell ref="B117:D117"/>
    <mergeCell ref="E117:G117"/>
    <mergeCell ref="H117:J117"/>
    <mergeCell ref="K117:L117"/>
    <mergeCell ref="N117:O117"/>
    <mergeCell ref="B118:D118"/>
    <mergeCell ref="E118:G118"/>
    <mergeCell ref="H118:J118"/>
    <mergeCell ref="K118:L118"/>
    <mergeCell ref="N118:O118"/>
    <mergeCell ref="B119:D119"/>
    <mergeCell ref="E119:G119"/>
    <mergeCell ref="H119:J119"/>
    <mergeCell ref="K119:L119"/>
    <mergeCell ref="N119:O119"/>
    <mergeCell ref="B120:D120"/>
    <mergeCell ref="E120:G120"/>
    <mergeCell ref="H120:J120"/>
    <mergeCell ref="K120:L120"/>
    <mergeCell ref="N120:O120"/>
    <mergeCell ref="B121:D121"/>
    <mergeCell ref="E121:G121"/>
    <mergeCell ref="H121:J121"/>
    <mergeCell ref="K121:L121"/>
    <mergeCell ref="N121:O121"/>
    <mergeCell ref="B122:D122"/>
    <mergeCell ref="E122:G122"/>
    <mergeCell ref="H122:J122"/>
    <mergeCell ref="K122:L122"/>
    <mergeCell ref="N122:O122"/>
    <mergeCell ref="B123:D123"/>
    <mergeCell ref="E123:G123"/>
    <mergeCell ref="H123:J123"/>
    <mergeCell ref="K123:L123"/>
    <mergeCell ref="N123:O123"/>
    <mergeCell ref="B124:D124"/>
    <mergeCell ref="E124:G124"/>
    <mergeCell ref="H124:J124"/>
    <mergeCell ref="K124:L124"/>
    <mergeCell ref="N124:O124"/>
    <mergeCell ref="B125:D125"/>
    <mergeCell ref="E125:G125"/>
    <mergeCell ref="H125:J125"/>
    <mergeCell ref="K125:L125"/>
    <mergeCell ref="N125:O125"/>
    <mergeCell ref="B126:D126"/>
    <mergeCell ref="E126:G126"/>
    <mergeCell ref="H126:J126"/>
    <mergeCell ref="K126:L126"/>
    <mergeCell ref="N126:O126"/>
    <mergeCell ref="B127:D127"/>
    <mergeCell ref="E127:G127"/>
    <mergeCell ref="H127:J127"/>
    <mergeCell ref="K127:L127"/>
    <mergeCell ref="N127:O127"/>
    <mergeCell ref="B128:D128"/>
    <mergeCell ref="E128:G128"/>
    <mergeCell ref="H128:J128"/>
    <mergeCell ref="K128:L128"/>
    <mergeCell ref="N128:O128"/>
    <mergeCell ref="B129:D129"/>
    <mergeCell ref="E129:G129"/>
    <mergeCell ref="H129:J129"/>
    <mergeCell ref="K129:L129"/>
    <mergeCell ref="N129:O129"/>
    <mergeCell ref="B130:D130"/>
    <mergeCell ref="E130:G130"/>
    <mergeCell ref="H130:J130"/>
    <mergeCell ref="K130:L130"/>
    <mergeCell ref="N130:O130"/>
    <mergeCell ref="B131:D131"/>
    <mergeCell ref="E131:G131"/>
    <mergeCell ref="H131:J131"/>
    <mergeCell ref="K131:L131"/>
    <mergeCell ref="N131:O131"/>
    <mergeCell ref="B132:D132"/>
    <mergeCell ref="E132:G132"/>
    <mergeCell ref="H132:J132"/>
    <mergeCell ref="K132:L132"/>
    <mergeCell ref="N132:O132"/>
    <mergeCell ref="B133:D133"/>
    <mergeCell ref="E133:G133"/>
    <mergeCell ref="H133:J133"/>
    <mergeCell ref="K133:L133"/>
    <mergeCell ref="N133:O133"/>
    <mergeCell ref="B134:D134"/>
    <mergeCell ref="E134:G134"/>
    <mergeCell ref="H134:J134"/>
    <mergeCell ref="K134:L134"/>
    <mergeCell ref="N134:O134"/>
    <mergeCell ref="B135:D135"/>
    <mergeCell ref="E135:G135"/>
    <mergeCell ref="H135:J135"/>
    <mergeCell ref="K135:L135"/>
    <mergeCell ref="N135:O135"/>
    <mergeCell ref="B136:D136"/>
    <mergeCell ref="E136:G136"/>
    <mergeCell ref="H136:J136"/>
    <mergeCell ref="K136:L136"/>
    <mergeCell ref="N136:O136"/>
    <mergeCell ref="B137:D137"/>
    <mergeCell ref="E137:G137"/>
    <mergeCell ref="H137:J137"/>
    <mergeCell ref="K137:L137"/>
    <mergeCell ref="N137:O137"/>
    <mergeCell ref="B138:D138"/>
    <mergeCell ref="E138:G138"/>
    <mergeCell ref="H138:J138"/>
    <mergeCell ref="K138:L138"/>
    <mergeCell ref="N138:O138"/>
    <mergeCell ref="B139:D139"/>
    <mergeCell ref="E139:G139"/>
    <mergeCell ref="H139:J139"/>
    <mergeCell ref="K139:L139"/>
    <mergeCell ref="N139:O139"/>
    <mergeCell ref="B140:D140"/>
    <mergeCell ref="E140:G140"/>
    <mergeCell ref="H140:J140"/>
    <mergeCell ref="K140:L140"/>
    <mergeCell ref="N140:O140"/>
    <mergeCell ref="B141:D141"/>
    <mergeCell ref="E141:G141"/>
    <mergeCell ref="H141:J141"/>
    <mergeCell ref="K141:L141"/>
    <mergeCell ref="N141:O141"/>
    <mergeCell ref="B142:D142"/>
    <mergeCell ref="E142:G142"/>
    <mergeCell ref="H142:J142"/>
    <mergeCell ref="K142:L142"/>
    <mergeCell ref="N142:O142"/>
    <mergeCell ref="B143:D143"/>
    <mergeCell ref="E143:G143"/>
    <mergeCell ref="H143:J143"/>
    <mergeCell ref="K143:L143"/>
    <mergeCell ref="N143:O143"/>
    <mergeCell ref="B144:D144"/>
    <mergeCell ref="E144:G144"/>
    <mergeCell ref="H144:J144"/>
    <mergeCell ref="K144:L144"/>
    <mergeCell ref="N144:O144"/>
    <mergeCell ref="B145:D145"/>
    <mergeCell ref="E145:G145"/>
    <mergeCell ref="H145:J145"/>
    <mergeCell ref="K145:L145"/>
    <mergeCell ref="N145:O145"/>
    <mergeCell ref="B146:D146"/>
    <mergeCell ref="E146:G146"/>
    <mergeCell ref="H146:J146"/>
    <mergeCell ref="K146:L146"/>
    <mergeCell ref="N146:O146"/>
    <mergeCell ref="B147:D147"/>
    <mergeCell ref="E147:G147"/>
    <mergeCell ref="H147:J147"/>
    <mergeCell ref="K147:L147"/>
    <mergeCell ref="N147:O147"/>
    <mergeCell ref="B148:D148"/>
    <mergeCell ref="E148:G148"/>
    <mergeCell ref="H148:J148"/>
    <mergeCell ref="K148:L148"/>
    <mergeCell ref="N148:O148"/>
    <mergeCell ref="B149:D149"/>
    <mergeCell ref="E149:G149"/>
    <mergeCell ref="H149:J149"/>
    <mergeCell ref="K149:L149"/>
    <mergeCell ref="N149:O149"/>
    <mergeCell ref="B150:D150"/>
    <mergeCell ref="E150:G150"/>
    <mergeCell ref="H150:J150"/>
    <mergeCell ref="K150:L150"/>
    <mergeCell ref="N150:O150"/>
    <mergeCell ref="B151:D151"/>
    <mergeCell ref="E151:G151"/>
    <mergeCell ref="H151:J151"/>
    <mergeCell ref="K151:L151"/>
    <mergeCell ref="N151:O151"/>
    <mergeCell ref="B152:D152"/>
    <mergeCell ref="E152:G152"/>
    <mergeCell ref="H152:J152"/>
    <mergeCell ref="K152:L152"/>
    <mergeCell ref="N152:O152"/>
    <mergeCell ref="B153:D153"/>
    <mergeCell ref="E153:G153"/>
    <mergeCell ref="H153:J153"/>
    <mergeCell ref="K153:L153"/>
    <mergeCell ref="N153:O153"/>
    <mergeCell ref="B154:D154"/>
    <mergeCell ref="E154:G154"/>
    <mergeCell ref="H154:J154"/>
    <mergeCell ref="K154:L154"/>
    <mergeCell ref="N154:O154"/>
    <mergeCell ref="B155:D155"/>
    <mergeCell ref="E155:G155"/>
    <mergeCell ref="H155:J155"/>
    <mergeCell ref="K155:L155"/>
    <mergeCell ref="N155:O155"/>
    <mergeCell ref="B156:D156"/>
    <mergeCell ref="E156:G156"/>
    <mergeCell ref="H156:J156"/>
    <mergeCell ref="K156:L156"/>
    <mergeCell ref="N156:O156"/>
    <mergeCell ref="B157:D157"/>
    <mergeCell ref="E157:G157"/>
    <mergeCell ref="H157:J157"/>
    <mergeCell ref="K157:L157"/>
    <mergeCell ref="N157:O157"/>
    <mergeCell ref="B158:D158"/>
    <mergeCell ref="E158:G158"/>
    <mergeCell ref="H158:J158"/>
    <mergeCell ref="K158:L158"/>
    <mergeCell ref="N158:O158"/>
    <mergeCell ref="B159:D159"/>
    <mergeCell ref="E159:G159"/>
    <mergeCell ref="H159:J159"/>
    <mergeCell ref="K159:L159"/>
    <mergeCell ref="N159:O15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0CF00-9750-49A1-BF28-A29EF21B3C14}">
  <sheetPr>
    <tabColor theme="6" tint="-0.249977111117893"/>
  </sheetPr>
  <dimension ref="A1:H179"/>
  <sheetViews>
    <sheetView workbookViewId="0">
      <selection activeCell="A8" sqref="A8:XFD8"/>
    </sheetView>
  </sheetViews>
  <sheetFormatPr baseColWidth="10" defaultRowHeight="15" x14ac:dyDescent="0.25"/>
  <cols>
    <col min="1" max="1" width="30.7109375" style="5" bestFit="1" customWidth="1"/>
    <col min="2" max="2" width="14.5703125" style="5" bestFit="1" customWidth="1"/>
    <col min="3" max="3" width="12.7109375" style="5" bestFit="1" customWidth="1"/>
    <col min="4" max="4" width="14.7109375" style="5" bestFit="1" customWidth="1"/>
    <col min="5" max="5" width="15.7109375" style="5" bestFit="1" customWidth="1"/>
    <col min="6" max="6" width="20.7109375" style="5" bestFit="1" customWidth="1"/>
    <col min="7" max="7" width="32.85546875" style="5" customWidth="1"/>
    <col min="8" max="16384" width="11.42578125" style="5"/>
  </cols>
  <sheetData>
    <row r="1" spans="1:8" x14ac:dyDescent="0.25">
      <c r="A1" s="29" t="s">
        <v>8</v>
      </c>
      <c r="B1" s="87" t="s">
        <v>1178</v>
      </c>
    </row>
    <row r="3" spans="1:8" x14ac:dyDescent="0.25">
      <c r="A3" s="29" t="s">
        <v>9</v>
      </c>
      <c r="B3" s="6">
        <v>45251</v>
      </c>
      <c r="D3" s="6"/>
    </row>
    <row r="4" spans="1:8" x14ac:dyDescent="0.25">
      <c r="A4" s="29" t="s">
        <v>10</v>
      </c>
      <c r="B4" s="6">
        <v>45280</v>
      </c>
      <c r="D4" s="6"/>
    </row>
    <row r="6" spans="1:8" x14ac:dyDescent="0.25">
      <c r="A6" s="29" t="s">
        <v>11</v>
      </c>
      <c r="B6" s="8">
        <v>29</v>
      </c>
    </row>
    <row r="8" spans="1:8" x14ac:dyDescent="0.25">
      <c r="A8" s="9" t="s">
        <v>974</v>
      </c>
      <c r="B8" s="9" t="s">
        <v>12</v>
      </c>
      <c r="C8" s="9" t="s">
        <v>13</v>
      </c>
      <c r="D8" s="9" t="s">
        <v>14</v>
      </c>
      <c r="E8" s="9" t="s">
        <v>15</v>
      </c>
      <c r="F8" s="9" t="s">
        <v>16</v>
      </c>
      <c r="G8" s="9" t="s">
        <v>1179</v>
      </c>
      <c r="H8" s="9" t="s">
        <v>48</v>
      </c>
    </row>
    <row r="9" spans="1:8" s="128" customFormat="1" x14ac:dyDescent="0.25">
      <c r="A9" s="125" t="s">
        <v>1180</v>
      </c>
      <c r="B9" s="162" t="e">
        <f>VLOOKUP(A9,[5]KPI_Aplicaciones_Det!$F$12:$I$151,2,FALSE)</f>
        <v>#N/A</v>
      </c>
      <c r="C9" s="162" t="e">
        <f>VLOOKUP(A9,[5]KPI_Aplicaciones_Det!$F$12:$I$151,4,FALSE)</f>
        <v>#N/A</v>
      </c>
      <c r="D9" s="162" t="e">
        <f>VLOOKUP(A9,[5]KPI_Aplicaciones_Det!$F$12:$I$151,3,FALSE)</f>
        <v>#N/A</v>
      </c>
      <c r="E9" s="163" t="e">
        <f>D9/C9</f>
        <v>#N/A</v>
      </c>
      <c r="F9" s="164" t="e">
        <f>E9*$B$6</f>
        <v>#N/A</v>
      </c>
      <c r="G9" s="162" t="e">
        <f>D9/B9%</f>
        <v>#N/A</v>
      </c>
    </row>
    <row r="10" spans="1:8" s="128" customFormat="1" x14ac:dyDescent="0.25">
      <c r="A10" s="125" t="s">
        <v>1157</v>
      </c>
      <c r="B10" s="162">
        <v>1120</v>
      </c>
      <c r="C10" s="128">
        <v>28</v>
      </c>
      <c r="D10" s="162">
        <v>950</v>
      </c>
      <c r="E10" s="163">
        <f t="shared" ref="E10:E73" si="0">D10/C10</f>
        <v>33.928571428571431</v>
      </c>
      <c r="F10" s="164">
        <f t="shared" ref="F10:F73" si="1">E10*$B$6</f>
        <v>983.92857142857144</v>
      </c>
      <c r="G10" s="162">
        <f>D10/B10%</f>
        <v>84.821428571428584</v>
      </c>
    </row>
    <row r="11" spans="1:8" s="128" customFormat="1" x14ac:dyDescent="0.25">
      <c r="A11" s="125" t="s">
        <v>1181</v>
      </c>
      <c r="B11" s="162">
        <f>VLOOKUP(A11,[5]KPI_Aplicaciones_Det!$F$12:$I$151,2,FALSE)</f>
        <v>10.4</v>
      </c>
      <c r="C11" s="162">
        <f>VLOOKUP(A11,[5]KPI_Aplicaciones_Det!$F$12:$I$151,4,FALSE)</f>
        <v>13</v>
      </c>
      <c r="D11" s="162">
        <f>VLOOKUP(A11,[5]KPI_Aplicaciones_Det!$F$12:$I$151,3,FALSE)</f>
        <v>10</v>
      </c>
      <c r="E11" s="163">
        <f t="shared" si="0"/>
        <v>0.76923076923076927</v>
      </c>
      <c r="F11" s="164">
        <f t="shared" si="1"/>
        <v>22.30769230769231</v>
      </c>
      <c r="G11" s="165">
        <f>D11/B11</f>
        <v>0.96153846153846145</v>
      </c>
    </row>
    <row r="12" spans="1:8" s="128" customFormat="1" x14ac:dyDescent="0.25">
      <c r="A12" s="125" t="s">
        <v>1182</v>
      </c>
      <c r="B12" s="162">
        <f>VLOOKUP(A12,[5]KPI_Aplicaciones_Det!$F$12:$I$151,2,FALSE)</f>
        <v>130</v>
      </c>
      <c r="C12" s="162">
        <f>VLOOKUP(A12,[5]KPI_Aplicaciones_Det!$F$12:$I$151,4,FALSE)</f>
        <v>26</v>
      </c>
      <c r="D12" s="162">
        <f>VLOOKUP(A12,[5]KPI_Aplicaciones_Det!$F$12:$I$151,3,FALSE)</f>
        <v>132</v>
      </c>
      <c r="E12" s="163">
        <f t="shared" si="0"/>
        <v>5.0769230769230766</v>
      </c>
      <c r="F12" s="164">
        <f t="shared" si="1"/>
        <v>147.23076923076923</v>
      </c>
      <c r="G12" s="165">
        <f t="shared" ref="G12:G75" si="2">D12/B12</f>
        <v>1.0153846153846153</v>
      </c>
    </row>
    <row r="13" spans="1:8" s="128" customFormat="1" x14ac:dyDescent="0.25">
      <c r="A13" s="125" t="s">
        <v>1183</v>
      </c>
      <c r="B13" s="162">
        <f>VLOOKUP(A13,[5]KPI_Aplicaciones_Det!$F$12:$I$151,2,FALSE)</f>
        <v>192</v>
      </c>
      <c r="C13" s="162">
        <f>VLOOKUP(A13,[5]KPI_Aplicaciones_Det!$F$12:$I$151,4,FALSE)</f>
        <v>32</v>
      </c>
      <c r="D13" s="162">
        <f>VLOOKUP(A13,[5]KPI_Aplicaciones_Det!$F$12:$I$151,3,FALSE)</f>
        <v>0</v>
      </c>
      <c r="E13" s="163">
        <f t="shared" si="0"/>
        <v>0</v>
      </c>
      <c r="F13" s="164">
        <f t="shared" si="1"/>
        <v>0</v>
      </c>
      <c r="G13" s="165">
        <f t="shared" si="2"/>
        <v>0</v>
      </c>
      <c r="H13" t="s">
        <v>1308</v>
      </c>
    </row>
    <row r="14" spans="1:8" s="128" customFormat="1" x14ac:dyDescent="0.25">
      <c r="A14" s="125" t="s">
        <v>1184</v>
      </c>
      <c r="B14" s="162">
        <f>VLOOKUP(A14,[5]KPI_Aplicaciones_Det!$F$12:$I$151,2,FALSE)</f>
        <v>140</v>
      </c>
      <c r="C14" s="162">
        <f>VLOOKUP(A14,[5]KPI_Aplicaciones_Det!$F$12:$I$151,4,FALSE)</f>
        <v>28</v>
      </c>
      <c r="D14" s="162">
        <f>VLOOKUP(A14,[5]KPI_Aplicaciones_Det!$F$12:$I$151,3,FALSE)</f>
        <v>0</v>
      </c>
      <c r="E14" s="163">
        <f t="shared" si="0"/>
        <v>0</v>
      </c>
      <c r="F14" s="164">
        <f t="shared" si="1"/>
        <v>0</v>
      </c>
      <c r="G14" s="165">
        <f t="shared" si="2"/>
        <v>0</v>
      </c>
      <c r="H14" t="s">
        <v>1308</v>
      </c>
    </row>
    <row r="15" spans="1:8" s="128" customFormat="1" x14ac:dyDescent="0.25">
      <c r="A15" s="125" t="s">
        <v>1185</v>
      </c>
      <c r="B15" s="162" t="e">
        <f>VLOOKUP(A15,[5]KPI_Aplicaciones_Det!$F$12:$I$151,2,FALSE)</f>
        <v>#N/A</v>
      </c>
      <c r="C15" s="162" t="e">
        <f>VLOOKUP(A15,[5]KPI_Aplicaciones_Det!$F$12:$I$151,4,FALSE)</f>
        <v>#N/A</v>
      </c>
      <c r="D15" s="162" t="e">
        <f>VLOOKUP(A15,[5]KPI_Aplicaciones_Det!$F$12:$I$151,3,FALSE)</f>
        <v>#N/A</v>
      </c>
      <c r="E15" s="163" t="e">
        <f t="shared" si="0"/>
        <v>#N/A</v>
      </c>
      <c r="F15" s="164" t="e">
        <f t="shared" si="1"/>
        <v>#N/A</v>
      </c>
      <c r="G15" s="165" t="e">
        <f t="shared" si="2"/>
        <v>#N/A</v>
      </c>
    </row>
    <row r="16" spans="1:8" s="128" customFormat="1" x14ac:dyDescent="0.25">
      <c r="A16" s="125" t="s">
        <v>1186</v>
      </c>
      <c r="B16" s="162">
        <f>VLOOKUP(A16,[5]KPI_Aplicaciones_Det!$F$12:$I$151,2,FALSE)</f>
        <v>104</v>
      </c>
      <c r="C16" s="162">
        <f>VLOOKUP(A16,[5]KPI_Aplicaciones_Det!$F$12:$I$151,4,FALSE)</f>
        <v>26</v>
      </c>
      <c r="D16" s="162">
        <f>VLOOKUP(A16,[5]KPI_Aplicaciones_Det!$F$12:$I$151,3,FALSE)</f>
        <v>105</v>
      </c>
      <c r="E16" s="163">
        <f t="shared" si="0"/>
        <v>4.0384615384615383</v>
      </c>
      <c r="F16" s="164">
        <f t="shared" si="1"/>
        <v>117.11538461538461</v>
      </c>
      <c r="G16" s="165">
        <f t="shared" si="2"/>
        <v>1.0096153846153846</v>
      </c>
    </row>
    <row r="17" spans="1:8" s="128" customFormat="1" x14ac:dyDescent="0.25">
      <c r="A17" s="125" t="s">
        <v>1187</v>
      </c>
      <c r="B17" s="128">
        <v>156</v>
      </c>
      <c r="C17" s="128">
        <v>26</v>
      </c>
      <c r="D17" s="128">
        <v>135</v>
      </c>
      <c r="E17" s="163">
        <f t="shared" si="0"/>
        <v>5.1923076923076925</v>
      </c>
      <c r="F17" s="164">
        <f t="shared" si="1"/>
        <v>150.57692307692309</v>
      </c>
      <c r="G17" s="165">
        <f t="shared" si="2"/>
        <v>0.86538461538461542</v>
      </c>
    </row>
    <row r="18" spans="1:8" s="128" customFormat="1" x14ac:dyDescent="0.25">
      <c r="A18" s="125" t="s">
        <v>1188</v>
      </c>
      <c r="B18" s="162">
        <f>VLOOKUP(A18,[5]KPI_Aplicaciones_Det!$F$12:$I$151,2,FALSE)</f>
        <v>124</v>
      </c>
      <c r="C18" s="162">
        <f>VLOOKUP(A18,[5]KPI_Aplicaciones_Det!$F$12:$I$151,4,FALSE)</f>
        <v>31</v>
      </c>
      <c r="D18" s="162">
        <f>VLOOKUP(A18,[5]KPI_Aplicaciones_Det!$F$12:$I$151,3,FALSE)</f>
        <v>0</v>
      </c>
      <c r="E18" s="163">
        <f t="shared" si="0"/>
        <v>0</v>
      </c>
      <c r="F18" s="164">
        <f t="shared" si="1"/>
        <v>0</v>
      </c>
      <c r="G18" s="165">
        <f t="shared" si="2"/>
        <v>0</v>
      </c>
      <c r="H18" t="s">
        <v>1308</v>
      </c>
    </row>
    <row r="19" spans="1:8" s="128" customFormat="1" x14ac:dyDescent="0.25">
      <c r="A19" s="125" t="s">
        <v>1189</v>
      </c>
      <c r="B19" s="162" t="e">
        <f>VLOOKUP(A19,[5]KPI_Aplicaciones_Det!$F$12:$I$151,2,FALSE)</f>
        <v>#N/A</v>
      </c>
      <c r="C19" s="162" t="e">
        <f>VLOOKUP(A19,[5]KPI_Aplicaciones_Det!$F$12:$I$151,4,FALSE)</f>
        <v>#N/A</v>
      </c>
      <c r="D19" s="162" t="e">
        <f>VLOOKUP(A19,[5]KPI_Aplicaciones_Det!$F$12:$I$151,3,FALSE)</f>
        <v>#N/A</v>
      </c>
      <c r="E19" s="163" t="e">
        <f t="shared" si="0"/>
        <v>#N/A</v>
      </c>
      <c r="F19" s="164" t="e">
        <f t="shared" si="1"/>
        <v>#N/A</v>
      </c>
      <c r="G19" s="165" t="e">
        <f t="shared" si="2"/>
        <v>#N/A</v>
      </c>
    </row>
    <row r="20" spans="1:8" s="128" customFormat="1" x14ac:dyDescent="0.25">
      <c r="A20" s="125" t="s">
        <v>1190</v>
      </c>
      <c r="B20" s="162" t="e">
        <f>VLOOKUP(A20,[5]KPI_Aplicaciones_Det!$F$12:$I$151,2,FALSE)</f>
        <v>#N/A</v>
      </c>
      <c r="C20" s="162" t="e">
        <f>VLOOKUP(A20,[5]KPI_Aplicaciones_Det!$F$12:$I$151,4,FALSE)</f>
        <v>#N/A</v>
      </c>
      <c r="D20" s="162" t="e">
        <f>VLOOKUP(A20,[5]KPI_Aplicaciones_Det!$F$12:$I$151,3,FALSE)</f>
        <v>#N/A</v>
      </c>
      <c r="E20" s="163" t="e">
        <f t="shared" si="0"/>
        <v>#N/A</v>
      </c>
      <c r="F20" s="164" t="e">
        <f t="shared" si="1"/>
        <v>#N/A</v>
      </c>
      <c r="G20" s="165" t="e">
        <f t="shared" si="2"/>
        <v>#N/A</v>
      </c>
      <c r="H20" s="128" t="s">
        <v>1319</v>
      </c>
    </row>
    <row r="21" spans="1:8" s="128" customFormat="1" x14ac:dyDescent="0.25">
      <c r="A21" s="125" t="s">
        <v>43</v>
      </c>
      <c r="B21" s="162">
        <f>VLOOKUP(A21,[5]KPI_Aplicaciones_Det!$F$12:$I$151,2,FALSE)</f>
        <v>450</v>
      </c>
      <c r="C21" s="162">
        <f>VLOOKUP(A21,[5]KPI_Aplicaciones_Det!$F$12:$I$151,4,FALSE)</f>
        <v>30</v>
      </c>
      <c r="D21" s="162">
        <f>VLOOKUP(A21,[5]KPI_Aplicaciones_Det!$F$12:$I$151,3,FALSE)</f>
        <v>415</v>
      </c>
      <c r="E21" s="163">
        <f t="shared" si="0"/>
        <v>13.833333333333334</v>
      </c>
      <c r="F21" s="164">
        <f t="shared" si="1"/>
        <v>401.16666666666669</v>
      </c>
      <c r="G21" s="165">
        <f t="shared" si="2"/>
        <v>0.92222222222222228</v>
      </c>
    </row>
    <row r="22" spans="1:8" s="128" customFormat="1" x14ac:dyDescent="0.25">
      <c r="A22" s="125" t="s">
        <v>42</v>
      </c>
      <c r="B22" s="162">
        <f>VLOOKUP(A22,[5]KPI_Aplicaciones_Det!$F$12:$I$151,2,FALSE)</f>
        <v>900</v>
      </c>
      <c r="C22" s="162">
        <f>VLOOKUP(A22,[5]KPI_Aplicaciones_Det!$F$12:$I$151,4,FALSE)</f>
        <v>30</v>
      </c>
      <c r="D22" s="162">
        <f>VLOOKUP(A22,[5]KPI_Aplicaciones_Det!$F$12:$I$151,3,FALSE)</f>
        <v>870</v>
      </c>
      <c r="E22" s="163">
        <f t="shared" si="0"/>
        <v>29</v>
      </c>
      <c r="F22" s="164">
        <f t="shared" si="1"/>
        <v>841</v>
      </c>
      <c r="G22" s="165">
        <f t="shared" si="2"/>
        <v>0.96666666666666667</v>
      </c>
    </row>
    <row r="23" spans="1:8" s="128" customFormat="1" x14ac:dyDescent="0.25">
      <c r="A23" s="125" t="s">
        <v>1191</v>
      </c>
      <c r="B23" s="162">
        <f>VLOOKUP(A23,[5]KPI_Aplicaciones_Det!$F$12:$I$151,2,FALSE)</f>
        <v>96.000000000000014</v>
      </c>
      <c r="C23" s="162">
        <f>VLOOKUP(A23,[5]KPI_Aplicaciones_Det!$F$12:$I$151,4,FALSE)</f>
        <v>30</v>
      </c>
      <c r="D23" s="162">
        <f>VLOOKUP(A23,[5]KPI_Aplicaciones_Det!$F$12:$I$151,3,FALSE)</f>
        <v>94.4</v>
      </c>
      <c r="E23" s="163">
        <f t="shared" si="0"/>
        <v>3.1466666666666669</v>
      </c>
      <c r="F23" s="164">
        <f t="shared" si="1"/>
        <v>91.253333333333345</v>
      </c>
      <c r="G23" s="165">
        <f t="shared" si="2"/>
        <v>0.98333333333333328</v>
      </c>
    </row>
    <row r="24" spans="1:8" s="128" customFormat="1" x14ac:dyDescent="0.25">
      <c r="A24" s="125" t="s">
        <v>1192</v>
      </c>
      <c r="B24" s="162">
        <f>VLOOKUP(A24,[5]KPI_Aplicaciones_Det!$F$12:$I$151,2,FALSE)</f>
        <v>120</v>
      </c>
      <c r="C24" s="162">
        <f>VLOOKUP(A24,[5]KPI_Aplicaciones_Det!$F$12:$I$151,4,FALSE)</f>
        <v>30</v>
      </c>
      <c r="D24" s="162">
        <f>VLOOKUP(A24,[5]KPI_Aplicaciones_Det!$F$12:$I$151,3,FALSE)</f>
        <v>0</v>
      </c>
      <c r="E24" s="163">
        <f t="shared" si="0"/>
        <v>0</v>
      </c>
      <c r="F24" s="164">
        <f t="shared" si="1"/>
        <v>0</v>
      </c>
      <c r="G24" s="165">
        <f t="shared" si="2"/>
        <v>0</v>
      </c>
      <c r="H24" s="128" t="s">
        <v>1318</v>
      </c>
    </row>
    <row r="25" spans="1:8" s="128" customFormat="1" x14ac:dyDescent="0.25">
      <c r="A25" s="125" t="s">
        <v>1193</v>
      </c>
      <c r="B25" s="162">
        <f>VLOOKUP(A25,[5]KPI_Aplicaciones_Det!$F$12:$I$151,2,FALSE)</f>
        <v>540</v>
      </c>
      <c r="C25" s="162">
        <f>VLOOKUP(A25,[5]KPI_Aplicaciones_Det!$F$12:$I$151,4,FALSE)</f>
        <v>30</v>
      </c>
      <c r="D25" s="162">
        <f>VLOOKUP(A25,[5]KPI_Aplicaciones_Det!$F$12:$I$151,3,FALSE)</f>
        <v>0</v>
      </c>
      <c r="E25" s="163">
        <f t="shared" si="0"/>
        <v>0</v>
      </c>
      <c r="F25" s="164">
        <f t="shared" si="1"/>
        <v>0</v>
      </c>
      <c r="G25" s="165">
        <f t="shared" si="2"/>
        <v>0</v>
      </c>
      <c r="H25" s="128" t="s">
        <v>1318</v>
      </c>
    </row>
    <row r="26" spans="1:8" s="128" customFormat="1" x14ac:dyDescent="0.25">
      <c r="A26" s="125" t="s">
        <v>1194</v>
      </c>
      <c r="B26" s="162">
        <f>VLOOKUP(A26,[5]KPI_Aplicaciones_Det!$F$12:$I$151,2,FALSE)</f>
        <v>84</v>
      </c>
      <c r="C26" s="162">
        <f>VLOOKUP(A26,[5]KPI_Aplicaciones_Det!$F$12:$I$151,4,FALSE)</f>
        <v>30</v>
      </c>
      <c r="D26" s="162">
        <f>VLOOKUP(A26,[5]KPI_Aplicaciones_Det!$F$12:$I$151,3,FALSE)</f>
        <v>82.6</v>
      </c>
      <c r="E26" s="163">
        <f t="shared" si="0"/>
        <v>2.753333333333333</v>
      </c>
      <c r="F26" s="164">
        <f t="shared" si="1"/>
        <v>79.84666666666665</v>
      </c>
      <c r="G26" s="165">
        <f t="shared" si="2"/>
        <v>0.98333333333333328</v>
      </c>
    </row>
    <row r="27" spans="1:8" s="128" customFormat="1" x14ac:dyDescent="0.25">
      <c r="A27" s="125" t="s">
        <v>1195</v>
      </c>
      <c r="B27" s="162">
        <f>VLOOKUP(A27,[5]KPI_Aplicaciones_Det!$F$12:$I$151,2,FALSE)</f>
        <v>60</v>
      </c>
      <c r="C27" s="162">
        <f>VLOOKUP(A27,[5]KPI_Aplicaciones_Det!$F$12:$I$151,4,FALSE)</f>
        <v>30</v>
      </c>
      <c r="D27" s="162">
        <f>VLOOKUP(A27,[5]KPI_Aplicaciones_Det!$F$12:$I$151,3,FALSE)</f>
        <v>58</v>
      </c>
      <c r="E27" s="163">
        <f t="shared" si="0"/>
        <v>1.9333333333333333</v>
      </c>
      <c r="F27" s="164">
        <f t="shared" si="1"/>
        <v>56.06666666666667</v>
      </c>
      <c r="G27" s="165">
        <f t="shared" si="2"/>
        <v>0.96666666666666667</v>
      </c>
    </row>
    <row r="28" spans="1:8" s="128" customFormat="1" x14ac:dyDescent="0.25">
      <c r="A28" s="125" t="s">
        <v>1196</v>
      </c>
      <c r="B28" s="162">
        <f>VLOOKUP(A28,[5]KPI_Aplicaciones_Det!$F$12:$I$151,2,FALSE)</f>
        <v>180</v>
      </c>
      <c r="C28" s="162">
        <f>VLOOKUP(A28,[5]KPI_Aplicaciones_Det!$F$12:$I$151,4,FALSE)</f>
        <v>30</v>
      </c>
      <c r="D28" s="162">
        <f>VLOOKUP(A28,[5]KPI_Aplicaciones_Det!$F$12:$I$151,3,FALSE)</f>
        <v>172</v>
      </c>
      <c r="E28" s="163">
        <f t="shared" si="0"/>
        <v>5.7333333333333334</v>
      </c>
      <c r="F28" s="164">
        <f t="shared" si="1"/>
        <v>166.26666666666668</v>
      </c>
      <c r="G28" s="165">
        <f t="shared" si="2"/>
        <v>0.9555555555555556</v>
      </c>
    </row>
    <row r="29" spans="1:8" s="128" customFormat="1" x14ac:dyDescent="0.25">
      <c r="A29" s="125" t="s">
        <v>1197</v>
      </c>
      <c r="B29" s="162">
        <f>VLOOKUP(A29,[5]KPI_Aplicaciones_Det!$F$12:$I$151,2,FALSE)</f>
        <v>420</v>
      </c>
      <c r="C29" s="162">
        <f>VLOOKUP(A29,[5]KPI_Aplicaciones_Det!$F$12:$I$151,4,FALSE)</f>
        <v>30</v>
      </c>
      <c r="D29" s="162">
        <f>VLOOKUP(A29,[5]KPI_Aplicaciones_Det!$F$12:$I$151,3,FALSE)</f>
        <v>408</v>
      </c>
      <c r="E29" s="163">
        <f t="shared" si="0"/>
        <v>13.6</v>
      </c>
      <c r="F29" s="164">
        <f t="shared" si="1"/>
        <v>394.4</v>
      </c>
      <c r="G29" s="165">
        <f t="shared" si="2"/>
        <v>0.97142857142857142</v>
      </c>
    </row>
    <row r="30" spans="1:8" s="128" customFormat="1" x14ac:dyDescent="0.25">
      <c r="A30" s="125" t="s">
        <v>1198</v>
      </c>
      <c r="B30" s="162">
        <f>VLOOKUP(A30,[5]KPI_Aplicaciones_Det!$F$12:$I$151,2,FALSE)</f>
        <v>113.99999999999999</v>
      </c>
      <c r="C30" s="162">
        <f>VLOOKUP(A30,[5]KPI_Aplicaciones_Det!$F$12:$I$151,4,FALSE)</f>
        <v>30</v>
      </c>
      <c r="D30" s="162">
        <f>VLOOKUP(A30,[5]KPI_Aplicaciones_Det!$F$12:$I$151,3,FALSE)</f>
        <v>241.6</v>
      </c>
      <c r="E30" s="163">
        <f t="shared" si="0"/>
        <v>8.0533333333333328</v>
      </c>
      <c r="F30" s="164">
        <f t="shared" si="1"/>
        <v>233.54666666666665</v>
      </c>
      <c r="G30" s="165">
        <f t="shared" si="2"/>
        <v>2.1192982456140355</v>
      </c>
    </row>
    <row r="31" spans="1:8" s="128" customFormat="1" x14ac:dyDescent="0.25">
      <c r="A31" s="125" t="s">
        <v>1199</v>
      </c>
      <c r="B31" s="162">
        <f>VLOOKUP(A31,[5]KPI_Aplicaciones_Det!$F$12:$I$151,2,FALSE)</f>
        <v>30</v>
      </c>
      <c r="C31" s="162">
        <f>VLOOKUP(A31,[5]KPI_Aplicaciones_Det!$F$12:$I$151,4,FALSE)</f>
        <v>30</v>
      </c>
      <c r="D31" s="162">
        <f>VLOOKUP(A31,[5]KPI_Aplicaciones_Det!$F$12:$I$151,3,FALSE)</f>
        <v>90</v>
      </c>
      <c r="E31" s="163">
        <f t="shared" si="0"/>
        <v>3</v>
      </c>
      <c r="F31" s="164">
        <f t="shared" si="1"/>
        <v>87</v>
      </c>
      <c r="G31" s="165">
        <f t="shared" si="2"/>
        <v>3</v>
      </c>
    </row>
    <row r="32" spans="1:8" s="128" customFormat="1" x14ac:dyDescent="0.25">
      <c r="A32" s="125" t="s">
        <v>1200</v>
      </c>
      <c r="B32" s="162">
        <f>VLOOKUP(A32,[5]KPI_Aplicaciones_Det!$F$12:$I$151,2,FALSE)</f>
        <v>36</v>
      </c>
      <c r="C32" s="162">
        <f>VLOOKUP(A32,[5]KPI_Aplicaciones_Det!$F$12:$I$151,4,FALSE)</f>
        <v>30</v>
      </c>
      <c r="D32" s="162">
        <f>VLOOKUP(A32,[5]KPI_Aplicaciones_Det!$F$12:$I$151,3,FALSE)</f>
        <v>36.4</v>
      </c>
      <c r="E32" s="163">
        <f t="shared" si="0"/>
        <v>1.2133333333333334</v>
      </c>
      <c r="F32" s="164">
        <f t="shared" si="1"/>
        <v>35.186666666666667</v>
      </c>
      <c r="G32" s="165">
        <f t="shared" si="2"/>
        <v>1.0111111111111111</v>
      </c>
    </row>
    <row r="33" spans="1:8" s="128" customFormat="1" x14ac:dyDescent="0.25">
      <c r="A33" s="125" t="s">
        <v>35</v>
      </c>
      <c r="B33" s="162">
        <f>VLOOKUP(A33,[5]KPI_Aplicaciones_Det!$F$12:$I$151,2,FALSE)</f>
        <v>750</v>
      </c>
      <c r="C33" s="162">
        <f>VLOOKUP(A33,[5]KPI_Aplicaciones_Det!$F$12:$I$151,4,FALSE)</f>
        <v>30</v>
      </c>
      <c r="D33" s="162">
        <f>VLOOKUP(A33,[5]KPI_Aplicaciones_Det!$F$12:$I$151,3,FALSE)</f>
        <v>725</v>
      </c>
      <c r="E33" s="163">
        <f t="shared" si="0"/>
        <v>24.166666666666668</v>
      </c>
      <c r="F33" s="164">
        <f t="shared" si="1"/>
        <v>700.83333333333337</v>
      </c>
      <c r="G33" s="165">
        <f t="shared" si="2"/>
        <v>0.96666666666666667</v>
      </c>
    </row>
    <row r="34" spans="1:8" s="128" customFormat="1" x14ac:dyDescent="0.25">
      <c r="A34" s="125" t="s">
        <v>1201</v>
      </c>
      <c r="B34" s="162" t="e">
        <f>VLOOKUP(A34,[5]KPI_Aplicaciones_Det!$F$12:$I$151,2,FALSE)</f>
        <v>#N/A</v>
      </c>
      <c r="C34" s="162" t="e">
        <f>VLOOKUP(A34,[5]KPI_Aplicaciones_Det!$F$12:$I$151,4,FALSE)</f>
        <v>#N/A</v>
      </c>
      <c r="D34" s="162" t="e">
        <f>VLOOKUP(A34,[5]KPI_Aplicaciones_Det!$F$12:$I$151,3,FALSE)</f>
        <v>#N/A</v>
      </c>
      <c r="E34" s="163" t="e">
        <f t="shared" si="0"/>
        <v>#N/A</v>
      </c>
      <c r="F34" s="164" t="e">
        <f t="shared" si="1"/>
        <v>#N/A</v>
      </c>
      <c r="G34" s="165" t="e">
        <f t="shared" si="2"/>
        <v>#N/A</v>
      </c>
    </row>
    <row r="35" spans="1:8" s="128" customFormat="1" x14ac:dyDescent="0.25">
      <c r="A35" s="125" t="s">
        <v>1202</v>
      </c>
      <c r="B35" s="162">
        <f>VLOOKUP(A35,[5]KPI_Aplicaciones_Det!$F$12:$I$151,2,FALSE)</f>
        <v>240</v>
      </c>
      <c r="C35" s="162">
        <f>VLOOKUP(A35,[5]KPI_Aplicaciones_Det!$F$12:$I$151,4,FALSE)</f>
        <v>30</v>
      </c>
      <c r="D35" s="162">
        <f>VLOOKUP(A35,[5]KPI_Aplicaciones_Det!$F$12:$I$151,3,FALSE)</f>
        <v>236</v>
      </c>
      <c r="E35" s="163">
        <f t="shared" si="0"/>
        <v>7.8666666666666663</v>
      </c>
      <c r="F35" s="164">
        <f t="shared" si="1"/>
        <v>228.13333333333333</v>
      </c>
      <c r="G35" s="165">
        <f t="shared" si="2"/>
        <v>0.98333333333333328</v>
      </c>
    </row>
    <row r="36" spans="1:8" s="128" customFormat="1" x14ac:dyDescent="0.25">
      <c r="A36" s="125" t="s">
        <v>1203</v>
      </c>
      <c r="B36" s="162">
        <f>VLOOKUP(A36,[5]KPI_Aplicaciones_Det!$F$12:$I$151,2,FALSE)</f>
        <v>120</v>
      </c>
      <c r="C36" s="162">
        <f>VLOOKUP(A36,[5]KPI_Aplicaciones_Det!$F$12:$I$151,4,FALSE)</f>
        <v>30</v>
      </c>
      <c r="D36" s="162">
        <f>VLOOKUP(A36,[5]KPI_Aplicaciones_Det!$F$12:$I$151,3,FALSE)</f>
        <v>129.70000000000002</v>
      </c>
      <c r="E36" s="163">
        <f t="shared" si="0"/>
        <v>4.3233333333333341</v>
      </c>
      <c r="F36" s="164">
        <f t="shared" si="1"/>
        <v>125.37666666666669</v>
      </c>
      <c r="G36" s="165">
        <f t="shared" si="2"/>
        <v>1.0808333333333335</v>
      </c>
    </row>
    <row r="37" spans="1:8" s="128" customFormat="1" x14ac:dyDescent="0.25">
      <c r="A37" s="125" t="s">
        <v>1204</v>
      </c>
      <c r="B37" s="162">
        <f>VLOOKUP(A37,[5]KPI_Aplicaciones_Det!$F$12:$I$151,2,FALSE)</f>
        <v>120</v>
      </c>
      <c r="C37" s="162">
        <f>VLOOKUP(A37,[5]KPI_Aplicaciones_Det!$F$12:$I$151,4,FALSE)</f>
        <v>30</v>
      </c>
      <c r="D37" s="162">
        <f>VLOOKUP(A37,[5]KPI_Aplicaciones_Det!$F$12:$I$151,3,FALSE)</f>
        <v>102</v>
      </c>
      <c r="E37" s="163">
        <f t="shared" si="0"/>
        <v>3.4</v>
      </c>
      <c r="F37" s="164">
        <f t="shared" si="1"/>
        <v>98.6</v>
      </c>
      <c r="G37" s="165">
        <f t="shared" si="2"/>
        <v>0.85</v>
      </c>
    </row>
    <row r="38" spans="1:8" s="128" customFormat="1" x14ac:dyDescent="0.25">
      <c r="A38" s="125" t="s">
        <v>1205</v>
      </c>
      <c r="B38" s="162">
        <f>VLOOKUP(A38,[5]KPI_Aplicaciones_Det!$F$12:$I$151,2,FALSE)</f>
        <v>66</v>
      </c>
      <c r="C38" s="162">
        <f>VLOOKUP(A38,[5]KPI_Aplicaciones_Det!$F$12:$I$151,4,FALSE)</f>
        <v>30</v>
      </c>
      <c r="D38" s="162">
        <f>VLOOKUP(A38,[5]KPI_Aplicaciones_Det!$F$12:$I$151,3,FALSE)</f>
        <v>44</v>
      </c>
      <c r="E38" s="163">
        <f t="shared" si="0"/>
        <v>1.4666666666666666</v>
      </c>
      <c r="F38" s="164">
        <f t="shared" si="1"/>
        <v>42.533333333333331</v>
      </c>
      <c r="G38" s="165">
        <f t="shared" si="2"/>
        <v>0.66666666666666663</v>
      </c>
      <c r="H38" t="s">
        <v>1175</v>
      </c>
    </row>
    <row r="39" spans="1:8" s="128" customFormat="1" x14ac:dyDescent="0.25">
      <c r="A39" s="125" t="s">
        <v>1206</v>
      </c>
      <c r="B39" s="162">
        <f>VLOOKUP(A39,[5]KPI_Aplicaciones_Det!$F$12:$I$151,2,FALSE)</f>
        <v>150</v>
      </c>
      <c r="C39" s="162">
        <f>VLOOKUP(A39,[5]KPI_Aplicaciones_Det!$F$12:$I$151,4,FALSE)</f>
        <v>30</v>
      </c>
      <c r="D39" s="162">
        <f>VLOOKUP(A39,[5]KPI_Aplicaciones_Det!$F$12:$I$151,3,FALSE)</f>
        <v>150</v>
      </c>
      <c r="E39" s="163">
        <f t="shared" si="0"/>
        <v>5</v>
      </c>
      <c r="F39" s="164">
        <f t="shared" si="1"/>
        <v>145</v>
      </c>
      <c r="G39" s="165">
        <f t="shared" si="2"/>
        <v>1</v>
      </c>
    </row>
    <row r="40" spans="1:8" s="128" customFormat="1" x14ac:dyDescent="0.25">
      <c r="A40" s="125" t="s">
        <v>1207</v>
      </c>
      <c r="B40" s="162">
        <f>VLOOKUP(A40,[5]KPI_Aplicaciones_Det!$F$12:$I$151,2,FALSE)</f>
        <v>180</v>
      </c>
      <c r="C40" s="162">
        <f>VLOOKUP(A40,[5]KPI_Aplicaciones_Det!$F$12:$I$151,4,FALSE)</f>
        <v>30</v>
      </c>
      <c r="D40" s="162">
        <f>VLOOKUP(A40,[5]KPI_Aplicaciones_Det!$F$12:$I$151,3,FALSE)</f>
        <v>170</v>
      </c>
      <c r="E40" s="163">
        <f t="shared" si="0"/>
        <v>5.666666666666667</v>
      </c>
      <c r="F40" s="164">
        <f t="shared" si="1"/>
        <v>164.33333333333334</v>
      </c>
      <c r="G40" s="165">
        <f t="shared" si="2"/>
        <v>0.94444444444444442</v>
      </c>
    </row>
    <row r="41" spans="1:8" s="128" customFormat="1" x14ac:dyDescent="0.25">
      <c r="A41" s="125" t="s">
        <v>1208</v>
      </c>
      <c r="B41" s="162">
        <f>VLOOKUP(A41,[5]KPI_Aplicaciones_Det!$F$12:$I$151,2,FALSE)</f>
        <v>48</v>
      </c>
      <c r="C41" s="162">
        <f>VLOOKUP(A41,[5]KPI_Aplicaciones_Det!$F$12:$I$151,4,FALSE)</f>
        <v>30</v>
      </c>
      <c r="D41" s="162">
        <f>VLOOKUP(A41,[5]KPI_Aplicaciones_Det!$F$12:$I$151,3,FALSE)</f>
        <v>48.2</v>
      </c>
      <c r="E41" s="163">
        <f t="shared" si="0"/>
        <v>1.6066666666666667</v>
      </c>
      <c r="F41" s="164">
        <f t="shared" si="1"/>
        <v>46.593333333333334</v>
      </c>
      <c r="G41" s="165">
        <f t="shared" si="2"/>
        <v>1.0041666666666667</v>
      </c>
    </row>
    <row r="42" spans="1:8" s="128" customFormat="1" x14ac:dyDescent="0.25">
      <c r="A42" s="125" t="s">
        <v>1208</v>
      </c>
      <c r="B42" s="162">
        <f>VLOOKUP(A42,[5]KPI_Aplicaciones_Det!$F$12:$I$151,2,FALSE)</f>
        <v>48</v>
      </c>
      <c r="C42" s="162">
        <f>VLOOKUP(A42,[5]KPI_Aplicaciones_Det!$F$12:$I$151,4,FALSE)</f>
        <v>30</v>
      </c>
      <c r="D42" s="162">
        <f>VLOOKUP(A42,[5]KPI_Aplicaciones_Det!$F$12:$I$151,3,FALSE)</f>
        <v>48.2</v>
      </c>
      <c r="E42" s="163">
        <f t="shared" si="0"/>
        <v>1.6066666666666667</v>
      </c>
      <c r="F42" s="164">
        <f t="shared" si="1"/>
        <v>46.593333333333334</v>
      </c>
      <c r="G42" s="165">
        <f t="shared" si="2"/>
        <v>1.0041666666666667</v>
      </c>
    </row>
    <row r="43" spans="1:8" s="128" customFormat="1" x14ac:dyDescent="0.25">
      <c r="A43" s="125" t="s">
        <v>1209</v>
      </c>
      <c r="B43" s="162">
        <f>VLOOKUP(A43,[5]KPI_Aplicaciones_Det!$F$12:$I$151,2,FALSE)</f>
        <v>66</v>
      </c>
      <c r="C43" s="162">
        <f>VLOOKUP(A43,[5]KPI_Aplicaciones_Det!$F$12:$I$151,4,FALSE)</f>
        <v>30</v>
      </c>
      <c r="D43" s="162">
        <f>VLOOKUP(A43,[5]KPI_Aplicaciones_Det!$F$12:$I$151,3,FALSE)</f>
        <v>146.5</v>
      </c>
      <c r="E43" s="163">
        <f t="shared" si="0"/>
        <v>4.8833333333333337</v>
      </c>
      <c r="F43" s="164">
        <f t="shared" si="1"/>
        <v>141.61666666666667</v>
      </c>
      <c r="G43" s="165">
        <f t="shared" si="2"/>
        <v>2.2196969696969697</v>
      </c>
    </row>
    <row r="44" spans="1:8" s="128" customFormat="1" x14ac:dyDescent="0.25">
      <c r="A44" s="125" t="s">
        <v>36</v>
      </c>
      <c r="B44" s="162">
        <f>VLOOKUP(A44,[5]KPI_Aplicaciones_Det!$F$12:$I$151,2,FALSE)</f>
        <v>90</v>
      </c>
      <c r="C44" s="162">
        <f>VLOOKUP(A44,[5]KPI_Aplicaciones_Det!$F$12:$I$151,4,FALSE)</f>
        <v>45</v>
      </c>
      <c r="D44" s="162">
        <f>VLOOKUP(A44,[5]KPI_Aplicaciones_Det!$F$12:$I$151,3,FALSE)</f>
        <v>24</v>
      </c>
      <c r="E44" s="163">
        <f t="shared" si="0"/>
        <v>0.53333333333333333</v>
      </c>
      <c r="F44" s="164">
        <f t="shared" si="1"/>
        <v>15.466666666666667</v>
      </c>
      <c r="G44" s="165">
        <f t="shared" si="2"/>
        <v>0.26666666666666666</v>
      </c>
    </row>
    <row r="45" spans="1:8" s="128" customFormat="1" x14ac:dyDescent="0.25">
      <c r="A45" s="125" t="s">
        <v>37</v>
      </c>
      <c r="B45" s="162">
        <f>VLOOKUP(A45,[5]KPI_Aplicaciones_Det!$F$12:$I$151,2,FALSE)</f>
        <v>78</v>
      </c>
      <c r="C45" s="162">
        <f>VLOOKUP(A45,[5]KPI_Aplicaciones_Det!$F$12:$I$151,4,FALSE)</f>
        <v>30</v>
      </c>
      <c r="D45" s="162">
        <f>VLOOKUP(A45,[5]KPI_Aplicaciones_Det!$F$12:$I$151,3,FALSE)</f>
        <v>76.2</v>
      </c>
      <c r="E45" s="163">
        <f t="shared" si="0"/>
        <v>2.54</v>
      </c>
      <c r="F45" s="164">
        <f t="shared" si="1"/>
        <v>73.66</v>
      </c>
      <c r="G45" s="165">
        <f t="shared" si="2"/>
        <v>0.97692307692307701</v>
      </c>
    </row>
    <row r="46" spans="1:8" s="128" customFormat="1" x14ac:dyDescent="0.25">
      <c r="A46" s="125" t="s">
        <v>38</v>
      </c>
      <c r="B46" s="162">
        <f>VLOOKUP(A46,[5]KPI_Aplicaciones_Det!$F$12:$I$151,2,FALSE)</f>
        <v>102</v>
      </c>
      <c r="C46" s="162">
        <f>VLOOKUP(A46,[5]KPI_Aplicaciones_Det!$F$12:$I$151,4,FALSE)</f>
        <v>30</v>
      </c>
      <c r="D46" s="162">
        <f>VLOOKUP(A46,[5]KPI_Aplicaciones_Det!$F$12:$I$151,3,FALSE)</f>
        <v>91.4</v>
      </c>
      <c r="E46" s="163">
        <f t="shared" si="0"/>
        <v>3.0466666666666669</v>
      </c>
      <c r="F46" s="164">
        <f t="shared" si="1"/>
        <v>88.353333333333339</v>
      </c>
      <c r="G46" s="165">
        <f t="shared" si="2"/>
        <v>0.89607843137254906</v>
      </c>
    </row>
    <row r="47" spans="1:8" s="128" customFormat="1" x14ac:dyDescent="0.25">
      <c r="A47" s="125" t="s">
        <v>39</v>
      </c>
      <c r="B47" s="162">
        <f>VLOOKUP(A47,[5]KPI_Aplicaciones_Det!$F$12:$I$151,2,FALSE)</f>
        <v>108</v>
      </c>
      <c r="C47" s="162">
        <f>VLOOKUP(A47,[5]KPI_Aplicaciones_Det!$F$12:$I$151,4,FALSE)</f>
        <v>30</v>
      </c>
      <c r="D47" s="162">
        <f>VLOOKUP(A47,[5]KPI_Aplicaciones_Det!$F$12:$I$151,3,FALSE)</f>
        <v>108.2</v>
      </c>
      <c r="E47" s="163">
        <f t="shared" si="0"/>
        <v>3.6066666666666669</v>
      </c>
      <c r="F47" s="164">
        <f t="shared" si="1"/>
        <v>104.59333333333333</v>
      </c>
      <c r="G47" s="165">
        <f t="shared" si="2"/>
        <v>1.0018518518518518</v>
      </c>
    </row>
    <row r="48" spans="1:8" s="128" customFormat="1" x14ac:dyDescent="0.25">
      <c r="A48" s="125" t="s">
        <v>40</v>
      </c>
      <c r="B48" s="162">
        <f>VLOOKUP(A48,[5]KPI_Aplicaciones_Det!$F$12:$I$151,2,FALSE)</f>
        <v>54</v>
      </c>
      <c r="C48" s="162">
        <f>VLOOKUP(A48,[5]KPI_Aplicaciones_Det!$F$12:$I$151,4,FALSE)</f>
        <v>30</v>
      </c>
      <c r="D48" s="162">
        <v>0</v>
      </c>
      <c r="E48" s="163">
        <f t="shared" si="0"/>
        <v>0</v>
      </c>
      <c r="F48" s="164">
        <f t="shared" si="1"/>
        <v>0</v>
      </c>
      <c r="G48" s="165">
        <f t="shared" si="2"/>
        <v>0</v>
      </c>
      <c r="H48" s="128" t="s">
        <v>1321</v>
      </c>
    </row>
    <row r="49" spans="1:8" s="128" customFormat="1" x14ac:dyDescent="0.25">
      <c r="A49" s="125" t="s">
        <v>41</v>
      </c>
      <c r="B49" s="162">
        <f>VLOOKUP(A49,[5]KPI_Aplicaciones_Det!$F$12:$I$151,2,FALSE)</f>
        <v>90</v>
      </c>
      <c r="C49" s="162">
        <f>VLOOKUP(A49,[5]KPI_Aplicaciones_Det!$F$12:$I$151,4,FALSE)</f>
        <v>30</v>
      </c>
      <c r="D49" s="162">
        <f>VLOOKUP(A49,[5]KPI_Aplicaciones_Det!$F$12:$I$151,3,FALSE)</f>
        <v>91</v>
      </c>
      <c r="E49" s="163">
        <f t="shared" si="0"/>
        <v>3.0333333333333332</v>
      </c>
      <c r="F49" s="164">
        <f t="shared" si="1"/>
        <v>87.966666666666669</v>
      </c>
      <c r="G49" s="165">
        <f t="shared" si="2"/>
        <v>1.0111111111111111</v>
      </c>
    </row>
    <row r="50" spans="1:8" s="128" customFormat="1" x14ac:dyDescent="0.25">
      <c r="A50" s="125" t="s">
        <v>1210</v>
      </c>
      <c r="B50" s="162">
        <f>VLOOKUP(A50,[5]KPI_Aplicaciones_Det!$F$12:$I$151,2,FALSE)</f>
        <v>450</v>
      </c>
      <c r="C50" s="162">
        <f>VLOOKUP(A50,[5]KPI_Aplicaciones_Det!$F$12:$I$151,4,FALSE)</f>
        <v>30</v>
      </c>
      <c r="D50" s="162">
        <f>VLOOKUP(A50,[5]KPI_Aplicaciones_Det!$F$12:$I$151,3,FALSE)</f>
        <v>430</v>
      </c>
      <c r="E50" s="163">
        <f t="shared" si="0"/>
        <v>14.333333333333334</v>
      </c>
      <c r="F50" s="164">
        <f t="shared" si="1"/>
        <v>415.66666666666669</v>
      </c>
      <c r="G50" s="165">
        <f t="shared" si="2"/>
        <v>0.9555555555555556</v>
      </c>
    </row>
    <row r="51" spans="1:8" s="128" customFormat="1" x14ac:dyDescent="0.25">
      <c r="A51" s="125" t="s">
        <v>1211</v>
      </c>
      <c r="B51" s="162">
        <f>VLOOKUP(A51,[5]KPI_Aplicaciones_Det!$F$12:$I$151,2,FALSE)</f>
        <v>150</v>
      </c>
      <c r="C51" s="162">
        <f>VLOOKUP(A51,[5]KPI_Aplicaciones_Det!$F$12:$I$151,4,FALSE)</f>
        <v>30</v>
      </c>
      <c r="D51" s="162">
        <f>VLOOKUP(A51,[5]KPI_Aplicaciones_Det!$F$12:$I$151,3,FALSE)</f>
        <v>110</v>
      </c>
      <c r="E51" s="163">
        <f t="shared" si="0"/>
        <v>3.6666666666666665</v>
      </c>
      <c r="F51" s="164">
        <f t="shared" si="1"/>
        <v>106.33333333333333</v>
      </c>
      <c r="G51" s="165">
        <f t="shared" si="2"/>
        <v>0.73333333333333328</v>
      </c>
    </row>
    <row r="52" spans="1:8" s="128" customFormat="1" x14ac:dyDescent="0.25">
      <c r="A52" s="125" t="s">
        <v>1212</v>
      </c>
      <c r="B52" s="162">
        <f>VLOOKUP(A52,[5]KPI_Aplicaciones_Det!$F$12:$I$151,2,FALSE)</f>
        <v>36</v>
      </c>
      <c r="C52" s="162">
        <f>VLOOKUP(A52,[5]KPI_Aplicaciones_Det!$F$12:$I$151,4,FALSE)</f>
        <v>30</v>
      </c>
      <c r="D52" s="162">
        <f>VLOOKUP(A52,[5]KPI_Aplicaciones_Det!$F$12:$I$151,3,FALSE)</f>
        <v>0</v>
      </c>
      <c r="E52" s="163">
        <f t="shared" si="0"/>
        <v>0</v>
      </c>
      <c r="F52" s="164">
        <f t="shared" si="1"/>
        <v>0</v>
      </c>
      <c r="G52" s="165">
        <f t="shared" si="2"/>
        <v>0</v>
      </c>
      <c r="H52" s="128" t="s">
        <v>1310</v>
      </c>
    </row>
    <row r="53" spans="1:8" s="128" customFormat="1" x14ac:dyDescent="0.25">
      <c r="A53" s="125" t="s">
        <v>1213</v>
      </c>
      <c r="B53" s="162">
        <f>VLOOKUP(A53,[5]KPI_Aplicaciones_Det!$F$12:$I$151,2,FALSE)</f>
        <v>36</v>
      </c>
      <c r="C53" s="162">
        <f>VLOOKUP(A53,[5]KPI_Aplicaciones_Det!$F$12:$I$151,4,FALSE)</f>
        <v>30</v>
      </c>
      <c r="D53" s="162">
        <f>VLOOKUP(A53,[5]KPI_Aplicaciones_Det!$F$12:$I$151,3,FALSE)</f>
        <v>36</v>
      </c>
      <c r="E53" s="163">
        <f t="shared" si="0"/>
        <v>1.2</v>
      </c>
      <c r="F53" s="164">
        <f t="shared" si="1"/>
        <v>34.799999999999997</v>
      </c>
      <c r="G53" s="165">
        <f t="shared" si="2"/>
        <v>1</v>
      </c>
    </row>
    <row r="54" spans="1:8" s="128" customFormat="1" x14ac:dyDescent="0.25">
      <c r="A54" s="125" t="s">
        <v>1213</v>
      </c>
      <c r="B54" s="162">
        <f>VLOOKUP(A54,[5]KPI_Aplicaciones_Det!$F$12:$I$151,2,FALSE)</f>
        <v>36</v>
      </c>
      <c r="C54" s="162">
        <f>VLOOKUP(A54,[5]KPI_Aplicaciones_Det!$F$12:$I$151,4,FALSE)</f>
        <v>30</v>
      </c>
      <c r="D54" s="162">
        <f>VLOOKUP(A54,[5]KPI_Aplicaciones_Det!$F$12:$I$151,3,FALSE)</f>
        <v>36</v>
      </c>
      <c r="E54" s="163">
        <f t="shared" si="0"/>
        <v>1.2</v>
      </c>
      <c r="F54" s="164">
        <f t="shared" si="1"/>
        <v>34.799999999999997</v>
      </c>
      <c r="G54" s="165">
        <f t="shared" si="2"/>
        <v>1</v>
      </c>
    </row>
    <row r="55" spans="1:8" s="128" customFormat="1" x14ac:dyDescent="0.25">
      <c r="A55" s="125" t="s">
        <v>1214</v>
      </c>
      <c r="B55" s="162">
        <f>VLOOKUP(A55,[5]KPI_Aplicaciones_Det!$F$12:$I$151,2,FALSE)</f>
        <v>48</v>
      </c>
      <c r="C55" s="162">
        <f>VLOOKUP(A55,[5]KPI_Aplicaciones_Det!$F$12:$I$151,4,FALSE)</f>
        <v>30</v>
      </c>
      <c r="D55" s="162">
        <f>VLOOKUP(A55,[5]KPI_Aplicaciones_Det!$F$12:$I$151,3,FALSE)</f>
        <v>48</v>
      </c>
      <c r="E55" s="163">
        <f t="shared" si="0"/>
        <v>1.6</v>
      </c>
      <c r="F55" s="164">
        <f t="shared" si="1"/>
        <v>46.400000000000006</v>
      </c>
      <c r="G55" s="165">
        <f t="shared" si="2"/>
        <v>1</v>
      </c>
    </row>
    <row r="56" spans="1:8" s="128" customFormat="1" x14ac:dyDescent="0.25">
      <c r="A56" s="125" t="s">
        <v>1215</v>
      </c>
      <c r="B56" s="162">
        <f>VLOOKUP(A56,[5]KPI_Aplicaciones_Det!$F$12:$I$151,2,FALSE)</f>
        <v>78</v>
      </c>
      <c r="C56" s="162">
        <f>VLOOKUP(A56,[5]KPI_Aplicaciones_Det!$F$12:$I$151,4,FALSE)</f>
        <v>30</v>
      </c>
      <c r="D56" s="162">
        <f>VLOOKUP(A56,[5]KPI_Aplicaciones_Det!$F$12:$I$151,3,FALSE)</f>
        <v>0</v>
      </c>
      <c r="E56" s="163">
        <f t="shared" si="0"/>
        <v>0</v>
      </c>
      <c r="F56" s="164">
        <f t="shared" si="1"/>
        <v>0</v>
      </c>
      <c r="G56" s="165">
        <f t="shared" si="2"/>
        <v>0</v>
      </c>
      <c r="H56" s="128" t="s">
        <v>1310</v>
      </c>
    </row>
    <row r="57" spans="1:8" s="128" customFormat="1" x14ac:dyDescent="0.25">
      <c r="A57" s="125" t="s">
        <v>1216</v>
      </c>
      <c r="B57" s="162">
        <f>VLOOKUP(A57,[5]KPI_Aplicaciones_Det!$F$12:$I$151,2,FALSE)</f>
        <v>66</v>
      </c>
      <c r="C57" s="162">
        <f>VLOOKUP(A57,[5]KPI_Aplicaciones_Det!$F$12:$I$151,4,FALSE)</f>
        <v>30</v>
      </c>
      <c r="D57" s="162">
        <f>VLOOKUP(A57,[5]KPI_Aplicaciones_Det!$F$12:$I$151,3,FALSE)</f>
        <v>66</v>
      </c>
      <c r="E57" s="163">
        <f t="shared" si="0"/>
        <v>2.2000000000000002</v>
      </c>
      <c r="F57" s="164">
        <f t="shared" si="1"/>
        <v>63.800000000000004</v>
      </c>
      <c r="G57" s="165">
        <f t="shared" si="2"/>
        <v>1</v>
      </c>
    </row>
    <row r="58" spans="1:8" s="128" customFormat="1" x14ac:dyDescent="0.25">
      <c r="A58" s="125" t="s">
        <v>1217</v>
      </c>
      <c r="B58" s="162">
        <f>VLOOKUP(A58,[5]KPI_Aplicaciones_Det!$F$12:$I$151,2,FALSE)</f>
        <v>78</v>
      </c>
      <c r="C58" s="162">
        <f>VLOOKUP(A58,[5]KPI_Aplicaciones_Det!$F$12:$I$151,4,FALSE)</f>
        <v>30</v>
      </c>
      <c r="D58" s="162">
        <f>VLOOKUP(A58,[5]KPI_Aplicaciones_Det!$F$12:$I$151,3,FALSE)</f>
        <v>93.7</v>
      </c>
      <c r="E58" s="163">
        <f t="shared" si="0"/>
        <v>3.1233333333333335</v>
      </c>
      <c r="F58" s="164">
        <f t="shared" si="1"/>
        <v>90.576666666666668</v>
      </c>
      <c r="G58" s="165">
        <f t="shared" si="2"/>
        <v>1.2012820512820512</v>
      </c>
    </row>
    <row r="59" spans="1:8" s="128" customFormat="1" x14ac:dyDescent="0.25">
      <c r="A59" s="125" t="s">
        <v>1218</v>
      </c>
      <c r="B59" s="162">
        <f>VLOOKUP(A59,[5]KPI_Aplicaciones_Det!$F$12:$I$151,2,FALSE)</f>
        <v>48</v>
      </c>
      <c r="C59" s="162">
        <f>VLOOKUP(A59,[5]KPI_Aplicaciones_Det!$F$12:$I$151,4,FALSE)</f>
        <v>30</v>
      </c>
      <c r="D59" s="162">
        <f>VLOOKUP(A59,[5]KPI_Aplicaciones_Det!$F$12:$I$151,3,FALSE)</f>
        <v>48</v>
      </c>
      <c r="E59" s="163">
        <f t="shared" si="0"/>
        <v>1.6</v>
      </c>
      <c r="F59" s="164">
        <f t="shared" si="1"/>
        <v>46.400000000000006</v>
      </c>
      <c r="G59" s="165">
        <f t="shared" si="2"/>
        <v>1</v>
      </c>
    </row>
    <row r="60" spans="1:8" s="128" customFormat="1" x14ac:dyDescent="0.25">
      <c r="A60" s="125" t="s">
        <v>1219</v>
      </c>
      <c r="B60" s="162">
        <f>VLOOKUP(A60,[5]KPI_Aplicaciones_Det!$F$12:$I$151,2,FALSE)</f>
        <v>180</v>
      </c>
      <c r="C60" s="162">
        <f>VLOOKUP(A60,[5]KPI_Aplicaciones_Det!$F$12:$I$151,4,FALSE)</f>
        <v>30</v>
      </c>
      <c r="D60" s="162">
        <f>VLOOKUP(A60,[5]KPI_Aplicaciones_Det!$F$12:$I$151,3,FALSE)</f>
        <v>112</v>
      </c>
      <c r="E60" s="163">
        <f t="shared" si="0"/>
        <v>3.7333333333333334</v>
      </c>
      <c r="F60" s="164">
        <f t="shared" si="1"/>
        <v>108.26666666666667</v>
      </c>
      <c r="G60" s="165">
        <f t="shared" si="2"/>
        <v>0.62222222222222223</v>
      </c>
    </row>
    <row r="61" spans="1:8" s="128" customFormat="1" x14ac:dyDescent="0.25">
      <c r="A61" s="125" t="s">
        <v>1220</v>
      </c>
      <c r="B61" s="162">
        <f>VLOOKUP(A61,[5]KPI_Aplicaciones_Det!$F$12:$I$151,2,FALSE)</f>
        <v>28</v>
      </c>
      <c r="C61" s="162">
        <f>VLOOKUP(A61,[5]KPI_Aplicaciones_Det!$F$12:$I$151,4,FALSE)</f>
        <v>14</v>
      </c>
      <c r="D61" s="162">
        <f>VLOOKUP(A61,[5]KPI_Aplicaciones_Det!$F$12:$I$151,3,FALSE)</f>
        <v>15.8</v>
      </c>
      <c r="E61" s="163">
        <f t="shared" si="0"/>
        <v>1.1285714285714286</v>
      </c>
      <c r="F61" s="164">
        <f t="shared" si="1"/>
        <v>32.728571428571428</v>
      </c>
      <c r="G61" s="165">
        <f t="shared" si="2"/>
        <v>0.56428571428571428</v>
      </c>
    </row>
    <row r="62" spans="1:8" s="128" customFormat="1" x14ac:dyDescent="0.25">
      <c r="A62" s="125" t="s">
        <v>1221</v>
      </c>
      <c r="B62" s="162">
        <f>VLOOKUP(A62,[5]KPI_Aplicaciones_Det!$F$12:$I$151,2,FALSE)</f>
        <v>128</v>
      </c>
      <c r="C62" s="162">
        <f>VLOOKUP(A62,[5]KPI_Aplicaciones_Det!$F$12:$I$151,4,FALSE)</f>
        <v>32</v>
      </c>
      <c r="D62" s="162">
        <f>VLOOKUP(A62,[5]KPI_Aplicaciones_Det!$F$12:$I$151,3,FALSE)</f>
        <v>125</v>
      </c>
      <c r="E62" s="163">
        <f t="shared" si="0"/>
        <v>3.90625</v>
      </c>
      <c r="F62" s="164">
        <f t="shared" si="1"/>
        <v>113.28125</v>
      </c>
      <c r="G62" s="165">
        <f t="shared" si="2"/>
        <v>0.9765625</v>
      </c>
    </row>
    <row r="63" spans="1:8" s="128" customFormat="1" x14ac:dyDescent="0.25">
      <c r="A63" s="125" t="s">
        <v>1222</v>
      </c>
      <c r="B63" s="162" t="e">
        <f>VLOOKUP(A63,[5]KPI_Aplicaciones_Det!$F$12:$I$151,2,FALSE)</f>
        <v>#N/A</v>
      </c>
      <c r="C63" s="162" t="e">
        <f>VLOOKUP(A63,[5]KPI_Aplicaciones_Det!$F$12:$I$151,4,FALSE)</f>
        <v>#N/A</v>
      </c>
      <c r="D63" s="162" t="e">
        <f>VLOOKUP(A63,[5]KPI_Aplicaciones_Det!$F$12:$I$151,3,FALSE)</f>
        <v>#N/A</v>
      </c>
      <c r="E63" s="163" t="e">
        <f t="shared" si="0"/>
        <v>#N/A</v>
      </c>
      <c r="F63" s="164" t="e">
        <f t="shared" si="1"/>
        <v>#N/A</v>
      </c>
      <c r="G63" s="165" t="e">
        <f t="shared" si="2"/>
        <v>#N/A</v>
      </c>
    </row>
    <row r="64" spans="1:8" s="128" customFormat="1" x14ac:dyDescent="0.25">
      <c r="A64" s="125" t="s">
        <v>17</v>
      </c>
      <c r="B64" s="162">
        <f>VLOOKUP(A64,[5]KPI_Aplicaciones_Det!$F$12:$I$151,2,FALSE)</f>
        <v>21.6</v>
      </c>
      <c r="C64" s="162">
        <f>VLOOKUP(A64,[5]KPI_Aplicaciones_Det!$F$12:$I$151,4,FALSE)</f>
        <v>12</v>
      </c>
      <c r="D64" s="162">
        <f>VLOOKUP(A64,[5]KPI_Aplicaciones_Det!$F$12:$I$151,3,FALSE)</f>
        <v>19.600000000000001</v>
      </c>
      <c r="E64" s="163">
        <f t="shared" si="0"/>
        <v>1.6333333333333335</v>
      </c>
      <c r="F64" s="164">
        <f t="shared" si="1"/>
        <v>47.366666666666674</v>
      </c>
      <c r="G64" s="165">
        <f t="shared" si="2"/>
        <v>0.90740740740740744</v>
      </c>
    </row>
    <row r="65" spans="1:8" s="128" customFormat="1" x14ac:dyDescent="0.25">
      <c r="A65" s="125" t="s">
        <v>18</v>
      </c>
      <c r="B65" s="162">
        <f>VLOOKUP(A65,[5]KPI_Aplicaciones_Det!$F$12:$I$151,2,FALSE)</f>
        <v>58.8</v>
      </c>
      <c r="C65" s="162">
        <f>VLOOKUP(A65,[5]KPI_Aplicaciones_Det!$F$12:$I$151,4,FALSE)</f>
        <v>49</v>
      </c>
      <c r="D65" s="162">
        <f>VLOOKUP(A65,[5]KPI_Aplicaciones_Det!$F$12:$I$151,3,FALSE)</f>
        <v>57</v>
      </c>
      <c r="E65" s="163">
        <f t="shared" si="0"/>
        <v>1.1632653061224489</v>
      </c>
      <c r="F65" s="164">
        <f t="shared" si="1"/>
        <v>33.734693877551017</v>
      </c>
      <c r="G65" s="165">
        <f t="shared" si="2"/>
        <v>0.96938775510204089</v>
      </c>
    </row>
    <row r="66" spans="1:8" s="128" customFormat="1" x14ac:dyDescent="0.25">
      <c r="A66" s="125" t="s">
        <v>19</v>
      </c>
      <c r="B66" s="162">
        <f>VLOOKUP(A66,[5]KPI_Aplicaciones_Det!$F$12:$I$151,2,FALSE)</f>
        <v>78.400000000000006</v>
      </c>
      <c r="C66" s="162">
        <f>VLOOKUP(A66,[5]KPI_Aplicaciones_Det!$F$12:$I$151,4,FALSE)</f>
        <v>49</v>
      </c>
      <c r="D66" s="162">
        <f>VLOOKUP(A66,[5]KPI_Aplicaciones_Det!$F$12:$I$151,3,FALSE)</f>
        <v>65.800000000000011</v>
      </c>
      <c r="E66" s="163">
        <f t="shared" si="0"/>
        <v>1.3428571428571432</v>
      </c>
      <c r="F66" s="164">
        <f t="shared" si="1"/>
        <v>38.94285714285715</v>
      </c>
      <c r="G66" s="165">
        <f t="shared" si="2"/>
        <v>0.83928571428571441</v>
      </c>
    </row>
    <row r="67" spans="1:8" s="128" customFormat="1" x14ac:dyDescent="0.25">
      <c r="A67" s="125" t="s">
        <v>1223</v>
      </c>
      <c r="B67" s="162">
        <f>VLOOKUP(A67,[5]KPI_Aplicaciones_Det!$F$12:$I$151,2,FALSE)</f>
        <v>139.4</v>
      </c>
      <c r="C67" s="162">
        <f>VLOOKUP(A67,[5]KPI_Aplicaciones_Det!$F$12:$I$151,4,FALSE)</f>
        <v>41</v>
      </c>
      <c r="D67" s="162">
        <f>VLOOKUP(A67,[5]KPI_Aplicaciones_Det!$F$12:$I$151,3,FALSE)</f>
        <v>0</v>
      </c>
      <c r="E67" s="163">
        <f t="shared" si="0"/>
        <v>0</v>
      </c>
      <c r="F67" s="164">
        <f t="shared" si="1"/>
        <v>0</v>
      </c>
      <c r="G67" s="165">
        <f t="shared" si="2"/>
        <v>0</v>
      </c>
      <c r="H67" s="128" t="s">
        <v>1177</v>
      </c>
    </row>
    <row r="68" spans="1:8" s="128" customFormat="1" x14ac:dyDescent="0.25">
      <c r="A68" s="125" t="s">
        <v>1224</v>
      </c>
      <c r="B68" s="162">
        <f>VLOOKUP(A68,[5]KPI_Aplicaciones_Det!$F$12:$I$151,2,FALSE)</f>
        <v>82</v>
      </c>
      <c r="C68" s="162">
        <f>VLOOKUP(A68,[5]KPI_Aplicaciones_Det!$F$12:$I$151,4,FALSE)</f>
        <v>41</v>
      </c>
      <c r="D68" s="162">
        <f>VLOOKUP(A68,[5]KPI_Aplicaciones_Det!$F$12:$I$151,3,FALSE)</f>
        <v>57.8</v>
      </c>
      <c r="E68" s="163">
        <f t="shared" si="0"/>
        <v>1.4097560975609755</v>
      </c>
      <c r="F68" s="164">
        <f t="shared" si="1"/>
        <v>40.882926829268293</v>
      </c>
      <c r="G68" s="165">
        <f t="shared" si="2"/>
        <v>0.70487804878048776</v>
      </c>
    </row>
    <row r="69" spans="1:8" s="128" customFormat="1" x14ac:dyDescent="0.25">
      <c r="A69" s="125" t="s">
        <v>1225</v>
      </c>
      <c r="B69" s="130">
        <f>VLOOKUP(A69,[3]KPI_Aplicaciones_Det!$F$12:$K$176,4,FALSE)</f>
        <v>25</v>
      </c>
      <c r="C69">
        <f>VLOOKUP(A69,[3]KPI_Aplicaciones_Det!$F$12:$K$176,3,FALSE)</f>
        <v>25</v>
      </c>
      <c r="D69" s="130">
        <f>VLOOKUP(A69,[3]KPI_Aplicaciones_Det!$F$12:$K$176,5,FALSE)</f>
        <v>24.159999999999997</v>
      </c>
      <c r="E69" s="163">
        <f t="shared" si="0"/>
        <v>0.96639999999999981</v>
      </c>
      <c r="F69" s="164">
        <f t="shared" si="1"/>
        <v>28.025599999999994</v>
      </c>
      <c r="G69" s="165">
        <f t="shared" si="2"/>
        <v>0.96639999999999981</v>
      </c>
    </row>
    <row r="70" spans="1:8" s="128" customFormat="1" ht="15.75" thickBot="1" x14ac:dyDescent="0.3">
      <c r="A70" s="125" t="s">
        <v>20</v>
      </c>
      <c r="B70" s="162">
        <f>VLOOKUP(A70,[5]KPI_Aplicaciones_Det!$F$12:$I$151,2,FALSE)</f>
        <v>65.599999999999994</v>
      </c>
      <c r="C70" s="162">
        <f>VLOOKUP(A70,[5]KPI_Aplicaciones_Det!$F$12:$I$151,4,FALSE)</f>
        <v>41</v>
      </c>
      <c r="D70" s="162">
        <f>VLOOKUP(A70,[5]KPI_Aplicaciones_Det!$F$12:$I$151,3,FALSE)</f>
        <v>0</v>
      </c>
      <c r="E70" s="163">
        <f t="shared" si="0"/>
        <v>0</v>
      </c>
      <c r="F70" s="164">
        <f t="shared" si="1"/>
        <v>0</v>
      </c>
      <c r="G70" s="165">
        <f t="shared" si="2"/>
        <v>0</v>
      </c>
      <c r="H70" s="166" t="s">
        <v>1177</v>
      </c>
    </row>
    <row r="71" spans="1:8" s="128" customFormat="1" x14ac:dyDescent="0.25">
      <c r="A71" s="125" t="s">
        <v>1226</v>
      </c>
      <c r="B71" s="162">
        <f>VLOOKUP(A71,[5]KPI_Aplicaciones_Det!$F$12:$I$151,2,FALSE)</f>
        <v>100</v>
      </c>
      <c r="C71" s="162">
        <f>VLOOKUP(A71,[5]KPI_Aplicaciones_Det!$F$12:$I$151,4,FALSE)</f>
        <v>50</v>
      </c>
      <c r="D71" s="162">
        <f>VLOOKUP(A71,[5]KPI_Aplicaciones_Det!$F$12:$I$151,3,FALSE)</f>
        <v>76</v>
      </c>
      <c r="E71" s="163">
        <f t="shared" si="0"/>
        <v>1.52</v>
      </c>
      <c r="F71" s="164">
        <f t="shared" si="1"/>
        <v>44.08</v>
      </c>
      <c r="G71" s="165">
        <f t="shared" si="2"/>
        <v>0.76</v>
      </c>
    </row>
    <row r="72" spans="1:8" s="128" customFormat="1" x14ac:dyDescent="0.25">
      <c r="A72" s="125" t="s">
        <v>21</v>
      </c>
      <c r="B72" s="162">
        <f>VLOOKUP(A72,[5]KPI_Aplicaciones_Det!$F$12:$I$151,2,FALSE)</f>
        <v>114.80000000000001</v>
      </c>
      <c r="C72" s="162">
        <f>VLOOKUP(A72,[5]KPI_Aplicaciones_Det!$F$12:$I$151,4,FALSE)</f>
        <v>41</v>
      </c>
      <c r="D72" s="162">
        <f>VLOOKUP(A72,[5]KPI_Aplicaciones_Det!$F$12:$I$151,3,FALSE)</f>
        <v>0</v>
      </c>
      <c r="E72" s="163">
        <f t="shared" si="0"/>
        <v>0</v>
      </c>
      <c r="F72" s="164">
        <f t="shared" si="1"/>
        <v>0</v>
      </c>
      <c r="G72" s="165">
        <f t="shared" si="2"/>
        <v>0</v>
      </c>
      <c r="H72" s="128" t="s">
        <v>1308</v>
      </c>
    </row>
    <row r="73" spans="1:8" s="128" customFormat="1" x14ac:dyDescent="0.25">
      <c r="A73" s="125" t="s">
        <v>1027</v>
      </c>
      <c r="B73" s="162">
        <f>VLOOKUP(A73,[5]KPI_Aplicaciones_Det!$F$12:$I$151,2,FALSE)</f>
        <v>320</v>
      </c>
      <c r="C73" s="162">
        <f>VLOOKUP(A73,[5]KPI_Aplicaciones_Det!$F$12:$I$151,4,FALSE)</f>
        <v>32</v>
      </c>
      <c r="D73" s="162">
        <f>VLOOKUP(A73,[5]KPI_Aplicaciones_Det!$F$12:$I$151,3,FALSE)</f>
        <v>275</v>
      </c>
      <c r="E73" s="163">
        <f t="shared" si="0"/>
        <v>8.59375</v>
      </c>
      <c r="F73" s="164">
        <f t="shared" si="1"/>
        <v>249.21875</v>
      </c>
      <c r="G73" s="165">
        <f t="shared" si="2"/>
        <v>0.859375</v>
      </c>
    </row>
    <row r="74" spans="1:8" s="128" customFormat="1" x14ac:dyDescent="0.25">
      <c r="A74" s="125" t="s">
        <v>1158</v>
      </c>
      <c r="B74" s="162" t="e">
        <f>VLOOKUP(A74,[5]KPI_Aplicaciones_Det!$F$12:$I$151,2,FALSE)</f>
        <v>#N/A</v>
      </c>
      <c r="C74" s="162" t="e">
        <f>VLOOKUP(A74,[5]KPI_Aplicaciones_Det!$F$12:$I$151,4,FALSE)</f>
        <v>#N/A</v>
      </c>
      <c r="D74" s="162" t="e">
        <f>VLOOKUP(A74,[5]KPI_Aplicaciones_Det!$F$12:$I$151,3,FALSE)</f>
        <v>#N/A</v>
      </c>
      <c r="E74" s="163" t="e">
        <f t="shared" ref="E74:E137" si="3">D74/C74</f>
        <v>#N/A</v>
      </c>
      <c r="F74" s="164" t="e">
        <f t="shared" ref="F74:F137" si="4">E74*$B$6</f>
        <v>#N/A</v>
      </c>
      <c r="G74" s="165" t="e">
        <f t="shared" si="2"/>
        <v>#N/A</v>
      </c>
      <c r="H74" s="128" t="s">
        <v>1173</v>
      </c>
    </row>
    <row r="75" spans="1:8" s="128" customFormat="1" x14ac:dyDescent="0.25">
      <c r="A75" s="125" t="s">
        <v>1227</v>
      </c>
      <c r="B75" s="162">
        <f>VLOOKUP(A75,[5]KPI_Aplicaciones_Det!$F$12:$I$151,2,FALSE)</f>
        <v>41</v>
      </c>
      <c r="C75" s="162">
        <f>VLOOKUP(A75,[5]KPI_Aplicaciones_Det!$F$12:$I$151,4,FALSE)</f>
        <v>41</v>
      </c>
      <c r="D75" s="162">
        <f>VLOOKUP(A75,[5]KPI_Aplicaciones_Det!$F$12:$I$151,3,FALSE)</f>
        <v>0</v>
      </c>
      <c r="E75" s="163">
        <f t="shared" si="3"/>
        <v>0</v>
      </c>
      <c r="F75" s="164">
        <f t="shared" si="4"/>
        <v>0</v>
      </c>
      <c r="G75" s="165">
        <f t="shared" si="2"/>
        <v>0</v>
      </c>
    </row>
    <row r="76" spans="1:8" s="128" customFormat="1" ht="15.75" thickBot="1" x14ac:dyDescent="0.3">
      <c r="A76" s="125" t="s">
        <v>1228</v>
      </c>
      <c r="B76" s="162">
        <f>VLOOKUP(A76,[5]KPI_Aplicaciones_Det!$F$12:$I$151,2,FALSE)</f>
        <v>49.199999999999996</v>
      </c>
      <c r="C76" s="162">
        <f>VLOOKUP(A76,[5]KPI_Aplicaciones_Det!$F$12:$I$151,4,FALSE)</f>
        <v>41</v>
      </c>
      <c r="D76" s="162">
        <f>VLOOKUP(A76,[5]KPI_Aplicaciones_Det!$F$12:$I$151,3,FALSE)</f>
        <v>0</v>
      </c>
      <c r="E76" s="163">
        <f t="shared" si="3"/>
        <v>0</v>
      </c>
      <c r="F76" s="164">
        <f t="shared" si="4"/>
        <v>0</v>
      </c>
      <c r="G76" s="165">
        <f t="shared" ref="G76:G139" si="5">D76/B76</f>
        <v>0</v>
      </c>
      <c r="H76" s="167" t="s">
        <v>1315</v>
      </c>
    </row>
    <row r="77" spans="1:8" s="128" customFormat="1" x14ac:dyDescent="0.25">
      <c r="A77" s="125" t="s">
        <v>1160</v>
      </c>
      <c r="B77" s="162">
        <f>VLOOKUP(A77,[5]KPI_Aplicaciones_Det!$F$12:$I$151,2,FALSE)</f>
        <v>49.199999999999996</v>
      </c>
      <c r="C77" s="162">
        <f>VLOOKUP(A77,[5]KPI_Aplicaciones_Det!$F$12:$I$151,4,FALSE)</f>
        <v>41</v>
      </c>
      <c r="D77" s="162">
        <f>VLOOKUP(A77,[5]KPI_Aplicaciones_Det!$F$12:$I$151,3,FALSE)</f>
        <v>49.8</v>
      </c>
      <c r="E77" s="163">
        <f t="shared" si="3"/>
        <v>1.2146341463414634</v>
      </c>
      <c r="F77" s="164">
        <f t="shared" si="4"/>
        <v>35.224390243902441</v>
      </c>
      <c r="G77" s="165">
        <f t="shared" si="5"/>
        <v>1.0121951219512195</v>
      </c>
    </row>
    <row r="78" spans="1:8" s="128" customFormat="1" x14ac:dyDescent="0.25">
      <c r="A78" s="125" t="s">
        <v>23</v>
      </c>
      <c r="B78" s="162">
        <f>VLOOKUP(A78,[5]KPI_Aplicaciones_Det!$F$12:$I$151,2,FALSE)</f>
        <v>114.8</v>
      </c>
      <c r="C78" s="162">
        <f>VLOOKUP(A78,[5]KPI_Aplicaciones_Det!$F$12:$I$151,4,FALSE)</f>
        <v>41</v>
      </c>
      <c r="D78" s="162">
        <f>VLOOKUP(A78,[5]KPI_Aplicaciones_Det!$F$12:$I$151,3,FALSE)</f>
        <v>0</v>
      </c>
      <c r="E78" s="163">
        <f t="shared" si="3"/>
        <v>0</v>
      </c>
      <c r="F78" s="164">
        <f t="shared" si="4"/>
        <v>0</v>
      </c>
      <c r="G78" s="165">
        <f t="shared" si="5"/>
        <v>0</v>
      </c>
      <c r="H78" s="128" t="s">
        <v>1177</v>
      </c>
    </row>
    <row r="79" spans="1:8" s="128" customFormat="1" x14ac:dyDescent="0.25">
      <c r="A79" s="125" t="s">
        <v>22</v>
      </c>
      <c r="B79" s="162">
        <f>VLOOKUP(A79,[5]KPI_Aplicaciones_Det!$F$12:$I$151,2,FALSE)</f>
        <v>123</v>
      </c>
      <c r="C79" s="162">
        <f>VLOOKUP(A79,[5]KPI_Aplicaciones_Det!$F$12:$I$151,4,FALSE)</f>
        <v>41</v>
      </c>
      <c r="D79" s="162">
        <f>VLOOKUP(A79,[5]KPI_Aplicaciones_Det!$F$12:$I$151,3,FALSE)</f>
        <v>0</v>
      </c>
      <c r="E79" s="163">
        <f t="shared" si="3"/>
        <v>0</v>
      </c>
      <c r="F79" s="164">
        <f t="shared" si="4"/>
        <v>0</v>
      </c>
      <c r="G79" s="165">
        <f t="shared" si="5"/>
        <v>0</v>
      </c>
    </row>
    <row r="80" spans="1:8" s="128" customFormat="1" x14ac:dyDescent="0.25">
      <c r="A80" s="125" t="s">
        <v>1159</v>
      </c>
      <c r="B80" s="162">
        <f>VLOOKUP(A80,[5]KPI_Aplicaciones_Det!$F$12:$I$151,2,FALSE)</f>
        <v>164</v>
      </c>
      <c r="C80" s="162">
        <f>VLOOKUP(A80,[5]KPI_Aplicaciones_Det!$F$12:$I$151,4,FALSE)</f>
        <v>41</v>
      </c>
      <c r="D80" s="162">
        <f>VLOOKUP(A80,[5]KPI_Aplicaciones_Det!$F$12:$I$151,3,FALSE)</f>
        <v>0</v>
      </c>
      <c r="E80" s="163">
        <f t="shared" si="3"/>
        <v>0</v>
      </c>
      <c r="F80" s="164">
        <f t="shared" si="4"/>
        <v>0</v>
      </c>
      <c r="G80" s="165">
        <f t="shared" si="5"/>
        <v>0</v>
      </c>
    </row>
    <row r="81" spans="1:8" s="128" customFormat="1" x14ac:dyDescent="0.25">
      <c r="A81" s="125" t="s">
        <v>1229</v>
      </c>
      <c r="B81" s="162">
        <f>VLOOKUP(A81,[5]KPI_Aplicaciones_Det!$F$12:$I$151,2,FALSE)</f>
        <v>65.599999999999994</v>
      </c>
      <c r="C81" s="162">
        <f>VLOOKUP(A81,[5]KPI_Aplicaciones_Det!$F$12:$I$151,4,FALSE)</f>
        <v>41</v>
      </c>
      <c r="D81" s="162">
        <f>VLOOKUP(A81,[5]KPI_Aplicaciones_Det!$F$12:$I$151,3,FALSE)</f>
        <v>42</v>
      </c>
      <c r="E81" s="163">
        <f t="shared" si="3"/>
        <v>1.024390243902439</v>
      </c>
      <c r="F81" s="164">
        <f t="shared" si="4"/>
        <v>29.707317073170731</v>
      </c>
      <c r="G81" s="165">
        <f t="shared" si="5"/>
        <v>0.6402439024390244</v>
      </c>
    </row>
    <row r="82" spans="1:8" s="128" customFormat="1" x14ac:dyDescent="0.25">
      <c r="A82" s="125" t="s">
        <v>1230</v>
      </c>
      <c r="B82" s="162">
        <f>VLOOKUP(A82,[5]KPI_Aplicaciones_Det!$F$12:$I$151,2,FALSE)</f>
        <v>41</v>
      </c>
      <c r="C82" s="162">
        <f>VLOOKUP(A82,[5]KPI_Aplicaciones_Det!$F$12:$I$151,4,FALSE)</f>
        <v>41</v>
      </c>
      <c r="D82" s="162">
        <f>VLOOKUP(A82,[5]KPI_Aplicaciones_Det!$F$12:$I$151,3,FALSE)</f>
        <v>41.6</v>
      </c>
      <c r="E82" s="163">
        <f t="shared" si="3"/>
        <v>1.0146341463414634</v>
      </c>
      <c r="F82" s="164">
        <f t="shared" si="4"/>
        <v>29.42439024390244</v>
      </c>
      <c r="G82" s="165">
        <f t="shared" si="5"/>
        <v>1.0146341463414634</v>
      </c>
    </row>
    <row r="83" spans="1:8" s="128" customFormat="1" ht="15.75" thickBot="1" x14ac:dyDescent="0.3">
      <c r="A83" s="125" t="s">
        <v>1231</v>
      </c>
      <c r="B83" s="162">
        <f>VLOOKUP(A83,[5]KPI_Aplicaciones_Det!$F$12:$I$151,2,FALSE)</f>
        <v>140</v>
      </c>
      <c r="C83" s="162">
        <f>VLOOKUP(A83,[5]KPI_Aplicaciones_Det!$F$12:$I$151,4,FALSE)</f>
        <v>28</v>
      </c>
      <c r="D83" s="162">
        <f>VLOOKUP(A83,[5]KPI_Aplicaciones_Det!$F$12:$I$151,3,FALSE)</f>
        <v>0</v>
      </c>
      <c r="E83" s="163">
        <f t="shared" si="3"/>
        <v>0</v>
      </c>
      <c r="F83" s="164">
        <f t="shared" si="4"/>
        <v>0</v>
      </c>
      <c r="G83" s="165">
        <f t="shared" si="5"/>
        <v>0</v>
      </c>
      <c r="H83" s="166" t="s">
        <v>1177</v>
      </c>
    </row>
    <row r="84" spans="1:8" s="128" customFormat="1" x14ac:dyDescent="0.25">
      <c r="A84" s="125" t="s">
        <v>24</v>
      </c>
      <c r="B84" s="162">
        <f>VLOOKUP(A84,[5]KPI_Aplicaciones_Det!$F$12:$I$151,2,FALSE)</f>
        <v>287</v>
      </c>
      <c r="C84" s="162">
        <f>VLOOKUP(A84,[5]KPI_Aplicaciones_Det!$F$12:$I$151,4,FALSE)</f>
        <v>41</v>
      </c>
      <c r="D84" s="162">
        <f>VLOOKUP(A84,[5]KPI_Aplicaciones_Det!$F$12:$I$151,3,FALSE)</f>
        <v>0</v>
      </c>
      <c r="E84" s="163">
        <f t="shared" si="3"/>
        <v>0</v>
      </c>
      <c r="F84" s="164">
        <f t="shared" si="4"/>
        <v>0</v>
      </c>
      <c r="G84" s="165">
        <f t="shared" si="5"/>
        <v>0</v>
      </c>
      <c r="H84" s="128" t="s">
        <v>1317</v>
      </c>
    </row>
    <row r="85" spans="1:8" s="128" customFormat="1" ht="15.75" thickBot="1" x14ac:dyDescent="0.3">
      <c r="A85" s="125" t="s">
        <v>1232</v>
      </c>
      <c r="B85" s="162" t="e">
        <f>VLOOKUP(A85,[5]KPI_Aplicaciones_Det!$F$12:$I$151,2,FALSE)</f>
        <v>#N/A</v>
      </c>
      <c r="C85" s="162" t="e">
        <f>VLOOKUP(A85,[5]KPI_Aplicaciones_Det!$F$12:$I$151,4,FALSE)</f>
        <v>#N/A</v>
      </c>
      <c r="D85" s="162" t="e">
        <f>VLOOKUP(A85,[5]KPI_Aplicaciones_Det!$F$12:$I$151,3,FALSE)</f>
        <v>#N/A</v>
      </c>
      <c r="E85" s="163" t="e">
        <f t="shared" si="3"/>
        <v>#N/A</v>
      </c>
      <c r="F85" s="164" t="e">
        <f t="shared" si="4"/>
        <v>#N/A</v>
      </c>
      <c r="G85" s="165" t="e">
        <f t="shared" si="5"/>
        <v>#N/A</v>
      </c>
      <c r="H85" s="167" t="s">
        <v>1315</v>
      </c>
    </row>
    <row r="86" spans="1:8" s="128" customFormat="1" x14ac:dyDescent="0.25">
      <c r="A86" s="125" t="s">
        <v>26</v>
      </c>
      <c r="B86" s="162">
        <f>VLOOKUP(A86,[5]KPI_Aplicaciones_Det!$F$12:$I$151,2,FALSE)</f>
        <v>175</v>
      </c>
      <c r="C86" s="162">
        <f>VLOOKUP(A86,[5]KPI_Aplicaciones_Det!$F$12:$I$151,4,FALSE)</f>
        <v>50</v>
      </c>
      <c r="D86" s="162">
        <f>VLOOKUP(A86,[5]KPI_Aplicaciones_Det!$F$12:$I$151,3,FALSE)</f>
        <v>162.5</v>
      </c>
      <c r="E86" s="163">
        <f t="shared" si="3"/>
        <v>3.25</v>
      </c>
      <c r="F86" s="164">
        <f t="shared" si="4"/>
        <v>94.25</v>
      </c>
      <c r="G86" s="165">
        <f t="shared" si="5"/>
        <v>0.9285714285714286</v>
      </c>
    </row>
    <row r="87" spans="1:8" s="128" customFormat="1" x14ac:dyDescent="0.25">
      <c r="A87" s="125" t="s">
        <v>1233</v>
      </c>
      <c r="B87" s="162">
        <f>VLOOKUP(A87,[5]KPI_Aplicaciones_Det!$F$12:$I$151,2,FALSE)</f>
        <v>164</v>
      </c>
      <c r="C87" s="162">
        <f>VLOOKUP(A87,[5]KPI_Aplicaciones_Det!$F$12:$I$151,4,FALSE)</f>
        <v>41</v>
      </c>
      <c r="D87" s="162">
        <f>VLOOKUP(A87,[5]KPI_Aplicaciones_Det!$F$12:$I$151,3,FALSE)</f>
        <v>151.5</v>
      </c>
      <c r="E87" s="163">
        <f t="shared" si="3"/>
        <v>3.6951219512195124</v>
      </c>
      <c r="F87" s="164">
        <f t="shared" si="4"/>
        <v>107.15853658536585</v>
      </c>
      <c r="G87" s="165">
        <f t="shared" si="5"/>
        <v>0.92378048780487809</v>
      </c>
      <c r="H87" s="128" t="s">
        <v>1177</v>
      </c>
    </row>
    <row r="88" spans="1:8" s="128" customFormat="1" ht="15.75" thickBot="1" x14ac:dyDescent="0.3">
      <c r="A88" s="125" t="s">
        <v>25</v>
      </c>
      <c r="B88" s="162">
        <f>VLOOKUP(A88,[5]KPI_Aplicaciones_Det!$F$12:$I$151,2,FALSE)</f>
        <v>225.5</v>
      </c>
      <c r="C88" s="162">
        <f>VLOOKUP(A88,[5]KPI_Aplicaciones_Det!$F$12:$I$151,4,FALSE)</f>
        <v>41</v>
      </c>
      <c r="D88" s="162">
        <f>VLOOKUP(A88,[5]KPI_Aplicaciones_Det!$F$12:$I$151,3,FALSE)</f>
        <v>0</v>
      </c>
      <c r="E88" s="163">
        <f t="shared" si="3"/>
        <v>0</v>
      </c>
      <c r="F88" s="164">
        <f t="shared" si="4"/>
        <v>0</v>
      </c>
      <c r="G88" s="165">
        <f t="shared" si="5"/>
        <v>0</v>
      </c>
      <c r="H88" s="166" t="s">
        <v>1177</v>
      </c>
    </row>
    <row r="89" spans="1:8" s="128" customFormat="1" x14ac:dyDescent="0.25">
      <c r="A89" s="125" t="s">
        <v>27</v>
      </c>
      <c r="B89" s="162">
        <f>VLOOKUP(A89,[5]KPI_Aplicaciones_Det!$F$12:$I$151,2,FALSE)</f>
        <v>123</v>
      </c>
      <c r="C89" s="162">
        <f>VLOOKUP(A89,[5]KPI_Aplicaciones_Det!$F$12:$I$151,4,FALSE)</f>
        <v>41</v>
      </c>
      <c r="D89" s="162">
        <f>VLOOKUP(A89,[5]KPI_Aplicaciones_Det!$F$12:$I$151,3,FALSE)</f>
        <v>0</v>
      </c>
      <c r="E89" s="163">
        <f t="shared" si="3"/>
        <v>0</v>
      </c>
      <c r="F89" s="164">
        <f t="shared" si="4"/>
        <v>0</v>
      </c>
      <c r="G89" s="165">
        <f t="shared" si="5"/>
        <v>0</v>
      </c>
      <c r="H89" s="128" t="s">
        <v>1309</v>
      </c>
    </row>
    <row r="90" spans="1:8" s="128" customFormat="1" x14ac:dyDescent="0.25">
      <c r="A90" s="125" t="s">
        <v>28</v>
      </c>
      <c r="B90" s="162">
        <f>VLOOKUP(A90,[5]KPI_Aplicaciones_Det!$F$12:$I$151,2,FALSE)</f>
        <v>100</v>
      </c>
      <c r="C90" s="162">
        <f>VLOOKUP(A90,[5]KPI_Aplicaciones_Det!$F$12:$I$151,4,FALSE)</f>
        <v>50</v>
      </c>
      <c r="D90" s="162">
        <f>VLOOKUP(A90,[5]KPI_Aplicaciones_Det!$F$12:$I$151,3,FALSE)</f>
        <v>0</v>
      </c>
      <c r="E90" s="163">
        <f t="shared" si="3"/>
        <v>0</v>
      </c>
      <c r="F90" s="164">
        <f t="shared" si="4"/>
        <v>0</v>
      </c>
      <c r="G90" s="165">
        <f t="shared" si="5"/>
        <v>0</v>
      </c>
    </row>
    <row r="91" spans="1:8" s="128" customFormat="1" x14ac:dyDescent="0.25">
      <c r="A91" s="125" t="s">
        <v>1234</v>
      </c>
      <c r="B91" s="162">
        <f>VLOOKUP(A91,[5]KPI_Aplicaciones_Det!$F$12:$I$151,2,FALSE)</f>
        <v>49.2</v>
      </c>
      <c r="C91" s="162">
        <f>VLOOKUP(A91,[5]KPI_Aplicaciones_Det!$F$12:$I$151,4,FALSE)</f>
        <v>41</v>
      </c>
      <c r="D91" s="162">
        <f>VLOOKUP(A91,[5]KPI_Aplicaciones_Det!$F$12:$I$151,3,FALSE)</f>
        <v>0</v>
      </c>
      <c r="E91" s="163">
        <f t="shared" si="3"/>
        <v>0</v>
      </c>
      <c r="F91" s="164">
        <f t="shared" si="4"/>
        <v>0</v>
      </c>
      <c r="G91" s="165">
        <f t="shared" si="5"/>
        <v>0</v>
      </c>
      <c r="H91" s="128" t="s">
        <v>1309</v>
      </c>
    </row>
    <row r="92" spans="1:8" s="128" customFormat="1" x14ac:dyDescent="0.25">
      <c r="A92" s="125" t="s">
        <v>1235</v>
      </c>
      <c r="B92" s="162" t="e">
        <f>VLOOKUP(A92,[5]KPI_Aplicaciones_Det!$F$12:$I$151,2,FALSE)</f>
        <v>#N/A</v>
      </c>
      <c r="C92" s="162" t="e">
        <f>VLOOKUP(A92,[5]KPI_Aplicaciones_Det!$F$12:$I$151,4,FALSE)</f>
        <v>#N/A</v>
      </c>
      <c r="D92" s="162" t="e">
        <f>VLOOKUP(A92,[5]KPI_Aplicaciones_Det!$F$12:$I$151,3,FALSE)</f>
        <v>#N/A</v>
      </c>
      <c r="E92" s="163" t="e">
        <f t="shared" si="3"/>
        <v>#N/A</v>
      </c>
      <c r="F92" s="164" t="e">
        <f t="shared" si="4"/>
        <v>#N/A</v>
      </c>
      <c r="G92" s="165" t="e">
        <f t="shared" si="5"/>
        <v>#N/A</v>
      </c>
    </row>
    <row r="93" spans="1:8" s="128" customFormat="1" x14ac:dyDescent="0.25">
      <c r="A93" s="125" t="s">
        <v>30</v>
      </c>
      <c r="B93" s="130">
        <f>VLOOKUP(A93,[3]KPI_Aplicaciones_Det!$F$12:$K$176,4,FALSE)</f>
        <v>75</v>
      </c>
      <c r="C93">
        <f>VLOOKUP(A93,[3]KPI_Aplicaciones_Det!$F$12:$K$176,3,FALSE)</f>
        <v>25</v>
      </c>
      <c r="D93" s="130">
        <f>VLOOKUP(A93,[3]KPI_Aplicaciones_Det!$F$12:$K$176,5,FALSE)</f>
        <v>74.400000000000006</v>
      </c>
      <c r="E93" s="163">
        <f t="shared" si="3"/>
        <v>2.9760000000000004</v>
      </c>
      <c r="F93" s="164">
        <f t="shared" si="4"/>
        <v>86.304000000000016</v>
      </c>
      <c r="G93" s="165">
        <f t="shared" si="5"/>
        <v>0.9920000000000001</v>
      </c>
    </row>
    <row r="94" spans="1:8" s="128" customFormat="1" x14ac:dyDescent="0.25">
      <c r="A94" s="125" t="s">
        <v>31</v>
      </c>
      <c r="B94" s="130">
        <f>VLOOKUP(A94,[3]KPI_Aplicaciones_Det!$F$12:$K$176,4,FALSE)</f>
        <v>40</v>
      </c>
      <c r="C94">
        <f>VLOOKUP(A94,[3]KPI_Aplicaciones_Det!$F$12:$K$176,3,FALSE)</f>
        <v>25</v>
      </c>
      <c r="D94" s="130">
        <f>VLOOKUP(A94,[3]KPI_Aplicaciones_Det!$F$12:$K$176,5,FALSE)</f>
        <v>39.300000000000004</v>
      </c>
      <c r="E94" s="163">
        <f t="shared" si="3"/>
        <v>1.5720000000000001</v>
      </c>
      <c r="F94" s="164">
        <f t="shared" si="4"/>
        <v>45.588000000000001</v>
      </c>
      <c r="G94" s="165">
        <f t="shared" si="5"/>
        <v>0.98250000000000015</v>
      </c>
    </row>
    <row r="95" spans="1:8" s="128" customFormat="1" x14ac:dyDescent="0.25">
      <c r="A95" s="125" t="s">
        <v>1236</v>
      </c>
      <c r="B95" s="130">
        <f>VLOOKUP(A95,[3]KPI_Aplicaciones_Det!$F$12:$K$176,4,FALSE)</f>
        <v>25</v>
      </c>
      <c r="C95">
        <f>VLOOKUP(A95,[3]KPI_Aplicaciones_Det!$F$12:$K$176,3,FALSE)</f>
        <v>25</v>
      </c>
      <c r="D95" s="130">
        <f>VLOOKUP(A95,[3]KPI_Aplicaciones_Det!$F$12:$K$176,5,FALSE)</f>
        <v>24.299999999999997</v>
      </c>
      <c r="E95" s="163">
        <f t="shared" si="3"/>
        <v>0.97199999999999986</v>
      </c>
      <c r="F95" s="164">
        <f t="shared" si="4"/>
        <v>28.187999999999995</v>
      </c>
      <c r="G95" s="165">
        <f t="shared" si="5"/>
        <v>0.97199999999999986</v>
      </c>
    </row>
    <row r="96" spans="1:8" s="128" customFormat="1" x14ac:dyDescent="0.25">
      <c r="A96" s="125" t="s">
        <v>29</v>
      </c>
      <c r="B96" s="162" t="e">
        <f>VLOOKUP(A96,[5]KPI_Aplicaciones_Det!$F$12:$I$151,2,FALSE)</f>
        <v>#N/A</v>
      </c>
      <c r="C96" s="162" t="e">
        <f>VLOOKUP(A96,[5]KPI_Aplicaciones_Det!$F$12:$I$151,4,FALSE)</f>
        <v>#N/A</v>
      </c>
      <c r="D96" s="162" t="e">
        <f>VLOOKUP(A96,[5]KPI_Aplicaciones_Det!$F$12:$I$151,3,FALSE)</f>
        <v>#N/A</v>
      </c>
      <c r="E96" s="163" t="e">
        <f t="shared" si="3"/>
        <v>#N/A</v>
      </c>
      <c r="F96" s="164" t="e">
        <f t="shared" si="4"/>
        <v>#N/A</v>
      </c>
      <c r="G96" s="165" t="e">
        <f t="shared" si="5"/>
        <v>#N/A</v>
      </c>
      <c r="H96" s="128" t="s">
        <v>1177</v>
      </c>
    </row>
    <row r="97" spans="1:8" s="128" customFormat="1" x14ac:dyDescent="0.25">
      <c r="A97" s="125" t="s">
        <v>1006</v>
      </c>
      <c r="B97" s="162" t="e">
        <f>VLOOKUP(A97,[5]KPI_Aplicaciones_Det!$F$12:$I$151,2,FALSE)</f>
        <v>#N/A</v>
      </c>
      <c r="C97" s="162" t="e">
        <f>VLOOKUP(A97,[5]KPI_Aplicaciones_Det!$F$12:$I$151,4,FALSE)</f>
        <v>#N/A</v>
      </c>
      <c r="D97" s="162" t="e">
        <f>VLOOKUP(A97,[5]KPI_Aplicaciones_Det!$F$12:$I$151,3,FALSE)</f>
        <v>#N/A</v>
      </c>
      <c r="E97" s="163" t="e">
        <f t="shared" si="3"/>
        <v>#N/A</v>
      </c>
      <c r="F97" s="164" t="e">
        <f t="shared" si="4"/>
        <v>#N/A</v>
      </c>
      <c r="G97" s="165" t="e">
        <f t="shared" si="5"/>
        <v>#N/A</v>
      </c>
    </row>
    <row r="98" spans="1:8" s="128" customFormat="1" x14ac:dyDescent="0.25">
      <c r="A98" s="125" t="s">
        <v>32</v>
      </c>
      <c r="B98" s="130">
        <f>VLOOKUP(A98,[3]KPI_Aplicaciones_Det!$F$12:$K$176,4,FALSE)</f>
        <v>24</v>
      </c>
      <c r="C98">
        <f>VLOOKUP(A98,[3]KPI_Aplicaciones_Det!$F$12:$K$176,3,FALSE)</f>
        <v>24</v>
      </c>
      <c r="D98" s="130">
        <f>VLOOKUP(A98,[3]KPI_Aplicaciones_Det!$F$12:$K$176,5,FALSE)</f>
        <v>23.2</v>
      </c>
      <c r="E98" s="163">
        <f t="shared" si="3"/>
        <v>0.96666666666666667</v>
      </c>
      <c r="F98" s="164">
        <f t="shared" si="4"/>
        <v>28.033333333333335</v>
      </c>
      <c r="G98" s="165">
        <f t="shared" si="5"/>
        <v>0.96666666666666667</v>
      </c>
    </row>
    <row r="99" spans="1:8" s="128" customFormat="1" x14ac:dyDescent="0.25">
      <c r="A99" s="125" t="s">
        <v>1237</v>
      </c>
      <c r="B99" s="162">
        <f>VLOOKUP(A99,[5]KPI_Aplicaciones_Det!$F$12:$I$151,2,FALSE)</f>
        <v>178.5</v>
      </c>
      <c r="C99" s="162">
        <f>VLOOKUP(A99,[5]KPI_Aplicaciones_Det!$F$12:$I$151,4,FALSE)</f>
        <v>51</v>
      </c>
      <c r="D99" s="162">
        <f>VLOOKUP(A99,[5]KPI_Aplicaciones_Det!$F$12:$I$151,3,FALSE)</f>
        <v>167.5</v>
      </c>
      <c r="E99" s="163">
        <f t="shared" si="3"/>
        <v>3.284313725490196</v>
      </c>
      <c r="F99" s="164">
        <f t="shared" si="4"/>
        <v>95.245098039215677</v>
      </c>
      <c r="G99" s="165">
        <f t="shared" si="5"/>
        <v>0.93837535014005602</v>
      </c>
    </row>
    <row r="100" spans="1:8" s="128" customFormat="1" x14ac:dyDescent="0.25">
      <c r="A100" s="125" t="s">
        <v>1005</v>
      </c>
      <c r="B100" s="162">
        <f>VLOOKUP(A100,[5]KPI_Aplicaciones_Det!$F$12:$I$151,2,FALSE)</f>
        <v>45.6</v>
      </c>
      <c r="C100" s="162">
        <f>VLOOKUP(A100,[5]KPI_Aplicaciones_Det!$F$12:$I$151,4,FALSE)</f>
        <v>12</v>
      </c>
      <c r="D100" s="162">
        <f>VLOOKUP(A100,[5]KPI_Aplicaciones_Det!$F$12:$I$151,3,FALSE)</f>
        <v>0</v>
      </c>
      <c r="E100" s="163">
        <f t="shared" si="3"/>
        <v>0</v>
      </c>
      <c r="F100" s="164">
        <f t="shared" si="4"/>
        <v>0</v>
      </c>
      <c r="G100" s="165">
        <f t="shared" si="5"/>
        <v>0</v>
      </c>
      <c r="H100" s="128" t="s">
        <v>1308</v>
      </c>
    </row>
    <row r="101" spans="1:8" s="128" customFormat="1" x14ac:dyDescent="0.25">
      <c r="A101" s="125" t="s">
        <v>1162</v>
      </c>
      <c r="B101" s="162">
        <f>VLOOKUP(A101,[5]KPI_Aplicaciones_Det!$F$12:$I$151,2,FALSE)</f>
        <v>22.4</v>
      </c>
      <c r="C101" s="162">
        <f>VLOOKUP(A101,[5]KPI_Aplicaciones_Det!$F$12:$I$151,4,FALSE)</f>
        <v>14</v>
      </c>
      <c r="D101" s="162">
        <f>VLOOKUP(A101,[5]KPI_Aplicaciones_Det!$F$12:$I$151,3,FALSE)</f>
        <v>22</v>
      </c>
      <c r="E101" s="163">
        <f t="shared" si="3"/>
        <v>1.5714285714285714</v>
      </c>
      <c r="F101" s="164">
        <f t="shared" si="4"/>
        <v>45.571428571428569</v>
      </c>
      <c r="G101" s="165">
        <f t="shared" si="5"/>
        <v>0.98214285714285721</v>
      </c>
    </row>
    <row r="102" spans="1:8" s="128" customFormat="1" x14ac:dyDescent="0.25">
      <c r="A102" s="125" t="s">
        <v>1238</v>
      </c>
      <c r="B102" s="162">
        <f>VLOOKUP(A102,[5]KPI_Aplicaciones_Det!$F$12:$I$151,2,FALSE)</f>
        <v>250</v>
      </c>
      <c r="C102" s="162">
        <f>VLOOKUP(A102,[5]KPI_Aplicaciones_Det!$F$12:$I$151,4,FALSE)</f>
        <v>50</v>
      </c>
      <c r="D102" s="162">
        <f>VLOOKUP(A102,[5]KPI_Aplicaciones_Det!$F$12:$I$151,3,FALSE)</f>
        <v>230</v>
      </c>
      <c r="E102" s="163">
        <f t="shared" si="3"/>
        <v>4.5999999999999996</v>
      </c>
      <c r="F102" s="164">
        <f t="shared" si="4"/>
        <v>133.39999999999998</v>
      </c>
      <c r="G102" s="165">
        <f t="shared" si="5"/>
        <v>0.92</v>
      </c>
    </row>
    <row r="103" spans="1:8" s="128" customFormat="1" x14ac:dyDescent="0.25">
      <c r="A103" s="125" t="s">
        <v>1239</v>
      </c>
      <c r="B103" s="162">
        <f>VLOOKUP(A103,[5]KPI_Aplicaciones_Det!$F$12:$I$151,2,FALSE)</f>
        <v>60</v>
      </c>
      <c r="C103" s="162">
        <f>VLOOKUP(A103,[5]KPI_Aplicaciones_Det!$F$12:$I$151,4,FALSE)</f>
        <v>50</v>
      </c>
      <c r="D103" s="162">
        <f>VLOOKUP(A103,[5]KPI_Aplicaciones_Det!$F$12:$I$151,3,FALSE)</f>
        <v>60</v>
      </c>
      <c r="E103" s="163">
        <f t="shared" si="3"/>
        <v>1.2</v>
      </c>
      <c r="F103" s="164">
        <f t="shared" si="4"/>
        <v>34.799999999999997</v>
      </c>
      <c r="G103" s="165">
        <f t="shared" si="5"/>
        <v>1</v>
      </c>
    </row>
    <row r="104" spans="1:8" s="128" customFormat="1" x14ac:dyDescent="0.25">
      <c r="A104" s="125" t="s">
        <v>1161</v>
      </c>
      <c r="B104" s="162">
        <f>VLOOKUP(A104,[5]KPI_Aplicaciones_Det!$F$12:$I$151,2,FALSE)</f>
        <v>160</v>
      </c>
      <c r="C104" s="162">
        <f>VLOOKUP(A104,[5]KPI_Aplicaciones_Det!$F$12:$I$151,4,FALSE)</f>
        <v>50</v>
      </c>
      <c r="D104" s="162">
        <f>VLOOKUP(A104,[5]KPI_Aplicaciones_Det!$F$12:$I$151,3,FALSE)</f>
        <v>121</v>
      </c>
      <c r="E104" s="163">
        <f t="shared" si="3"/>
        <v>2.42</v>
      </c>
      <c r="F104" s="164">
        <f t="shared" si="4"/>
        <v>70.179999999999993</v>
      </c>
      <c r="G104" s="165">
        <f t="shared" si="5"/>
        <v>0.75624999999999998</v>
      </c>
    </row>
    <row r="105" spans="1:8" s="128" customFormat="1" x14ac:dyDescent="0.25">
      <c r="A105" s="125" t="s">
        <v>1240</v>
      </c>
      <c r="B105" s="162">
        <f>VLOOKUP(A105,[5]KPI_Aplicaciones_Det!$F$12:$I$151,2,FALSE)</f>
        <v>156</v>
      </c>
      <c r="C105" s="162">
        <f>VLOOKUP(A105,[5]KPI_Aplicaciones_Det!$F$12:$I$151,4,FALSE)</f>
        <v>26</v>
      </c>
      <c r="D105" s="162">
        <f>VLOOKUP(A105,[5]KPI_Aplicaciones_Det!$F$12:$I$151,3,FALSE)</f>
        <v>155</v>
      </c>
      <c r="E105" s="163">
        <f t="shared" si="3"/>
        <v>5.9615384615384617</v>
      </c>
      <c r="F105" s="164">
        <f t="shared" si="4"/>
        <v>172.88461538461539</v>
      </c>
      <c r="G105" s="165">
        <f t="shared" si="5"/>
        <v>0.99358974358974361</v>
      </c>
    </row>
    <row r="106" spans="1:8" s="128" customFormat="1" x14ac:dyDescent="0.25">
      <c r="A106" s="125" t="s">
        <v>1163</v>
      </c>
      <c r="B106" s="162">
        <f>VLOOKUP(A106,[5]KPI_Aplicaciones_Det!$F$12:$I$151,2,FALSE)</f>
        <v>90.199999999999989</v>
      </c>
      <c r="C106" s="162">
        <f>VLOOKUP(A106,[5]KPI_Aplicaciones_Det!$F$12:$I$151,4,FALSE)</f>
        <v>41</v>
      </c>
      <c r="D106" s="162">
        <f>VLOOKUP(A106,[5]KPI_Aplicaciones_Det!$F$12:$I$151,3,FALSE)</f>
        <v>67.8</v>
      </c>
      <c r="E106" s="163">
        <f t="shared" si="3"/>
        <v>1.6536585365853658</v>
      </c>
      <c r="F106" s="164">
        <f t="shared" si="4"/>
        <v>47.956097560975607</v>
      </c>
      <c r="G106" s="165">
        <f t="shared" si="5"/>
        <v>0.75166297117516634</v>
      </c>
    </row>
    <row r="107" spans="1:8" s="128" customFormat="1" ht="15.75" thickBot="1" x14ac:dyDescent="0.3">
      <c r="A107" s="125" t="s">
        <v>1241</v>
      </c>
      <c r="B107" s="162">
        <f>VLOOKUP(A107,[5]KPI_Aplicaciones_Det!$F$12:$I$151,2,FALSE)</f>
        <v>80</v>
      </c>
      <c r="C107" s="162">
        <f>VLOOKUP(A107,[5]KPI_Aplicaciones_Det!$F$12:$I$151,4,FALSE)</f>
        <v>50</v>
      </c>
      <c r="D107" s="162">
        <f>VLOOKUP(A107,[5]KPI_Aplicaciones_Det!$F$12:$I$151,3,FALSE)</f>
        <v>0</v>
      </c>
      <c r="E107" s="163">
        <f t="shared" si="3"/>
        <v>0</v>
      </c>
      <c r="F107" s="164">
        <f t="shared" si="4"/>
        <v>0</v>
      </c>
      <c r="G107" s="165">
        <f t="shared" si="5"/>
        <v>0</v>
      </c>
      <c r="H107" s="166" t="s">
        <v>1314</v>
      </c>
    </row>
    <row r="108" spans="1:8" s="128" customFormat="1" x14ac:dyDescent="0.25">
      <c r="A108" s="125" t="s">
        <v>1242</v>
      </c>
      <c r="B108" s="162" t="e">
        <f>VLOOKUP(A108,[5]KPI_Aplicaciones_Det!$F$12:$I$151,2,FALSE)</f>
        <v>#N/A</v>
      </c>
      <c r="C108" s="162" t="e">
        <f>VLOOKUP(A108,[5]KPI_Aplicaciones_Det!$F$12:$I$151,4,FALSE)</f>
        <v>#N/A</v>
      </c>
      <c r="D108" s="162" t="e">
        <f>VLOOKUP(A108,[5]KPI_Aplicaciones_Det!$F$12:$I$151,3,FALSE)</f>
        <v>#N/A</v>
      </c>
      <c r="E108" s="163" t="e">
        <f t="shared" si="3"/>
        <v>#N/A</v>
      </c>
      <c r="F108" s="164" t="e">
        <f t="shared" si="4"/>
        <v>#N/A</v>
      </c>
      <c r="G108" s="165" t="e">
        <f t="shared" si="5"/>
        <v>#N/A</v>
      </c>
      <c r="H108" s="128" t="s">
        <v>1309</v>
      </c>
    </row>
    <row r="109" spans="1:8" s="128" customFormat="1" x14ac:dyDescent="0.25">
      <c r="A109" s="125" t="s">
        <v>1243</v>
      </c>
      <c r="B109" s="162">
        <f>VLOOKUP(A109,[5]KPI_Aplicaciones_Det!$F$12:$I$151,2,FALSE)</f>
        <v>342</v>
      </c>
      <c r="C109" s="162">
        <f>VLOOKUP(A109,[5]KPI_Aplicaciones_Det!$F$12:$I$151,4,FALSE)</f>
        <v>57</v>
      </c>
      <c r="D109" s="162">
        <f>VLOOKUP(A109,[5]KPI_Aplicaciones_Det!$F$12:$I$151,3,FALSE)</f>
        <v>0</v>
      </c>
      <c r="E109" s="163">
        <f t="shared" si="3"/>
        <v>0</v>
      </c>
      <c r="F109" s="164">
        <f t="shared" si="4"/>
        <v>0</v>
      </c>
      <c r="G109" s="165">
        <f t="shared" si="5"/>
        <v>0</v>
      </c>
    </row>
    <row r="110" spans="1:8" s="128" customFormat="1" x14ac:dyDescent="0.25">
      <c r="A110" s="125" t="s">
        <v>1244</v>
      </c>
      <c r="B110" s="162">
        <f>VLOOKUP(A110,[5]KPI_Aplicaciones_Det!$F$12:$I$151,2,FALSE)</f>
        <v>156</v>
      </c>
      <c r="C110" s="162">
        <f>VLOOKUP(A110,[5]KPI_Aplicaciones_Det!$F$12:$I$151,4,FALSE)</f>
        <v>26</v>
      </c>
      <c r="D110" s="162">
        <f>VLOOKUP(A110,[5]KPI_Aplicaciones_Det!$F$12:$I$151,3,FALSE)</f>
        <v>157</v>
      </c>
      <c r="E110" s="163">
        <f t="shared" si="3"/>
        <v>6.0384615384615383</v>
      </c>
      <c r="F110" s="164">
        <f t="shared" si="4"/>
        <v>175.11538461538461</v>
      </c>
      <c r="G110" s="165">
        <f t="shared" si="5"/>
        <v>1.0064102564102564</v>
      </c>
    </row>
    <row r="111" spans="1:8" s="128" customFormat="1" x14ac:dyDescent="0.25">
      <c r="A111" s="125" t="s">
        <v>1245</v>
      </c>
      <c r="B111" s="162">
        <f>VLOOKUP(A111,[5]KPI_Aplicaciones_Det!$F$12:$I$151,2,FALSE)</f>
        <v>182</v>
      </c>
      <c r="C111" s="162">
        <f>VLOOKUP(A111,[5]KPI_Aplicaciones_Det!$F$12:$I$151,4,FALSE)</f>
        <v>26</v>
      </c>
      <c r="D111" s="162">
        <f>VLOOKUP(A111,[5]KPI_Aplicaciones_Det!$F$12:$I$151,3,FALSE)</f>
        <v>181</v>
      </c>
      <c r="E111" s="163">
        <f t="shared" si="3"/>
        <v>6.9615384615384617</v>
      </c>
      <c r="F111" s="164">
        <f t="shared" si="4"/>
        <v>201.88461538461539</v>
      </c>
      <c r="G111" s="165">
        <f t="shared" si="5"/>
        <v>0.99450549450549453</v>
      </c>
    </row>
    <row r="112" spans="1:8" s="128" customFormat="1" x14ac:dyDescent="0.25">
      <c r="A112" s="125" t="s">
        <v>1246</v>
      </c>
      <c r="B112" s="162" t="e">
        <f>VLOOKUP(A112,[5]KPI_Aplicaciones_Det!$F$12:$I$151,2,FALSE)</f>
        <v>#N/A</v>
      </c>
      <c r="C112" s="162" t="e">
        <f>VLOOKUP(A112,[5]KPI_Aplicaciones_Det!$F$12:$I$151,4,FALSE)</f>
        <v>#N/A</v>
      </c>
      <c r="D112" s="162" t="e">
        <f>VLOOKUP(A112,[5]KPI_Aplicaciones_Det!$F$12:$I$151,3,FALSE)</f>
        <v>#N/A</v>
      </c>
      <c r="E112" s="163" t="e">
        <f t="shared" si="3"/>
        <v>#N/A</v>
      </c>
      <c r="F112" s="164" t="e">
        <f t="shared" si="4"/>
        <v>#N/A</v>
      </c>
      <c r="G112" s="165" t="e">
        <f t="shared" si="5"/>
        <v>#N/A</v>
      </c>
    </row>
    <row r="113" spans="1:7" s="128" customFormat="1" ht="14.25" customHeight="1" x14ac:dyDescent="0.25">
      <c r="A113" s="125" t="s">
        <v>1247</v>
      </c>
      <c r="B113" s="162">
        <f>VLOOKUP(A113,[5]KPI_Aplicaciones_Det!$F$12:$I$151,2,FALSE)</f>
        <v>450</v>
      </c>
      <c r="C113" s="162">
        <f>VLOOKUP(A113,[5]KPI_Aplicaciones_Det!$F$12:$I$151,4,FALSE)</f>
        <v>50</v>
      </c>
      <c r="D113" s="162">
        <f>VLOOKUP(A113,[5]KPI_Aplicaciones_Det!$F$12:$I$151,3,FALSE)</f>
        <v>288</v>
      </c>
      <c r="E113" s="163">
        <f t="shared" si="3"/>
        <v>5.76</v>
      </c>
      <c r="F113" s="164">
        <f t="shared" si="4"/>
        <v>167.04</v>
      </c>
      <c r="G113" s="165">
        <f t="shared" si="5"/>
        <v>0.64</v>
      </c>
    </row>
    <row r="114" spans="1:7" s="128" customFormat="1" x14ac:dyDescent="0.25">
      <c r="A114" s="125" t="s">
        <v>1248</v>
      </c>
      <c r="B114" s="162">
        <f>VLOOKUP(A114,[5]KPI_Aplicaciones_Det!$F$12:$I$151,2,FALSE)</f>
        <v>224</v>
      </c>
      <c r="C114" s="162">
        <f>VLOOKUP(A114,[5]KPI_Aplicaciones_Det!$F$12:$I$151,4,FALSE)</f>
        <v>28</v>
      </c>
      <c r="D114" s="162">
        <f>VLOOKUP(A114,[5]KPI_Aplicaciones_Det!$F$12:$I$151,3,FALSE)</f>
        <v>130</v>
      </c>
      <c r="E114" s="163">
        <f t="shared" si="3"/>
        <v>4.6428571428571432</v>
      </c>
      <c r="F114" s="164">
        <f t="shared" si="4"/>
        <v>134.64285714285717</v>
      </c>
      <c r="G114" s="165">
        <f t="shared" si="5"/>
        <v>0.5803571428571429</v>
      </c>
    </row>
    <row r="115" spans="1:7" s="128" customFormat="1" x14ac:dyDescent="0.25">
      <c r="A115" s="125" t="s">
        <v>1249</v>
      </c>
      <c r="B115" s="162">
        <f>VLOOKUP(A115,[5]KPI_Aplicaciones_Det!$F$12:$I$151,2,FALSE)</f>
        <v>112</v>
      </c>
      <c r="C115" s="162">
        <f>VLOOKUP(A115,[5]KPI_Aplicaciones_Det!$F$12:$I$151,4,FALSE)</f>
        <v>28</v>
      </c>
      <c r="D115" s="162">
        <f>VLOOKUP(A115,[5]KPI_Aplicaciones_Det!$F$12:$I$151,3,FALSE)</f>
        <v>90</v>
      </c>
      <c r="E115" s="163">
        <f t="shared" si="3"/>
        <v>3.2142857142857144</v>
      </c>
      <c r="F115" s="164">
        <f t="shared" si="4"/>
        <v>93.214285714285722</v>
      </c>
      <c r="G115" s="165">
        <f t="shared" si="5"/>
        <v>0.8035714285714286</v>
      </c>
    </row>
    <row r="116" spans="1:7" s="128" customFormat="1" x14ac:dyDescent="0.25">
      <c r="A116" s="125" t="s">
        <v>1250</v>
      </c>
      <c r="B116" s="162">
        <f>VLOOKUP(A116,[5]KPI_Aplicaciones_Det!$F$12:$I$151,2,FALSE)</f>
        <v>104</v>
      </c>
      <c r="C116" s="162">
        <f>VLOOKUP(A116,[5]KPI_Aplicaciones_Det!$F$12:$I$151,4,FALSE)</f>
        <v>26</v>
      </c>
      <c r="D116" s="162">
        <f>VLOOKUP(A116,[5]KPI_Aplicaciones_Det!$F$12:$I$151,3,FALSE)</f>
        <v>105</v>
      </c>
      <c r="E116" s="163">
        <f t="shared" si="3"/>
        <v>4.0384615384615383</v>
      </c>
      <c r="F116" s="164">
        <f t="shared" si="4"/>
        <v>117.11538461538461</v>
      </c>
      <c r="G116" s="165">
        <f t="shared" si="5"/>
        <v>1.0096153846153846</v>
      </c>
    </row>
    <row r="117" spans="1:7" s="128" customFormat="1" x14ac:dyDescent="0.25">
      <c r="A117" s="125" t="s">
        <v>1251</v>
      </c>
      <c r="B117" s="162">
        <f>VLOOKUP(A117,[5]KPI_Aplicaciones_Det!$F$12:$I$151,2,FALSE)</f>
        <v>61.2</v>
      </c>
      <c r="C117" s="162">
        <f>VLOOKUP(A117,[5]KPI_Aplicaciones_Det!$F$12:$I$151,4,FALSE)</f>
        <v>51</v>
      </c>
      <c r="D117" s="162">
        <f>VLOOKUP(A117,[5]KPI_Aplicaciones_Det!$F$12:$I$151,3,FALSE)</f>
        <v>67</v>
      </c>
      <c r="E117" s="163">
        <f t="shared" si="3"/>
        <v>1.3137254901960784</v>
      </c>
      <c r="F117" s="164">
        <f t="shared" si="4"/>
        <v>38.098039215686278</v>
      </c>
      <c r="G117" s="165">
        <f t="shared" si="5"/>
        <v>1.0947712418300652</v>
      </c>
    </row>
    <row r="118" spans="1:7" s="128" customFormat="1" x14ac:dyDescent="0.25">
      <c r="A118" s="125" t="s">
        <v>1252</v>
      </c>
      <c r="B118" s="162">
        <f>VLOOKUP(A118,[5]KPI_Aplicaciones_Det!$F$12:$I$151,2,FALSE)</f>
        <v>300</v>
      </c>
      <c r="C118" s="162">
        <f>VLOOKUP(A118,[5]KPI_Aplicaciones_Det!$F$12:$I$151,4,FALSE)</f>
        <v>50</v>
      </c>
      <c r="D118" s="162">
        <f>VLOOKUP(A118,[5]KPI_Aplicaciones_Det!$F$12:$I$151,3,FALSE)</f>
        <v>217</v>
      </c>
      <c r="E118" s="163">
        <f t="shared" si="3"/>
        <v>4.34</v>
      </c>
      <c r="F118" s="164">
        <f t="shared" si="4"/>
        <v>125.86</v>
      </c>
      <c r="G118" s="165">
        <f t="shared" si="5"/>
        <v>0.72333333333333338</v>
      </c>
    </row>
    <row r="119" spans="1:7" s="128" customFormat="1" x14ac:dyDescent="0.25">
      <c r="A119" s="125" t="s">
        <v>33</v>
      </c>
      <c r="B119" s="130">
        <f>VLOOKUP(A119,[3]KPI_Aplicaciones_Det!$F$12:$K$176,4,FALSE)</f>
        <v>87.5</v>
      </c>
      <c r="C119">
        <f>VLOOKUP(A119,[3]KPI_Aplicaciones_Det!$F$12:$K$176,3,FALSE)</f>
        <v>25</v>
      </c>
      <c r="D119" s="130">
        <f>VLOOKUP(A119,[3]KPI_Aplicaciones_Det!$F$12:$K$176,5,FALSE)</f>
        <v>81.7</v>
      </c>
      <c r="E119" s="163">
        <f t="shared" si="3"/>
        <v>3.2680000000000002</v>
      </c>
      <c r="F119" s="164">
        <f t="shared" si="4"/>
        <v>94.772000000000006</v>
      </c>
      <c r="G119" s="165">
        <f t="shared" si="5"/>
        <v>0.93371428571428572</v>
      </c>
    </row>
    <row r="120" spans="1:7" s="128" customFormat="1" x14ac:dyDescent="0.25">
      <c r="A120" s="125" t="s">
        <v>1312</v>
      </c>
      <c r="B120" s="130">
        <v>50</v>
      </c>
      <c r="C120">
        <v>25</v>
      </c>
      <c r="D120" s="130">
        <v>46</v>
      </c>
      <c r="E120" s="163">
        <f t="shared" si="3"/>
        <v>1.84</v>
      </c>
      <c r="F120" s="164">
        <f t="shared" si="4"/>
        <v>53.36</v>
      </c>
      <c r="G120" s="165">
        <f t="shared" si="5"/>
        <v>0.92</v>
      </c>
    </row>
    <row r="121" spans="1:7" s="128" customFormat="1" x14ac:dyDescent="0.25">
      <c r="A121" s="125" t="s">
        <v>1007</v>
      </c>
      <c r="B121" s="130">
        <f>VLOOKUP(A121,[3]KPI_Aplicaciones_Det!$F$12:$K$176,4,FALSE)</f>
        <v>100</v>
      </c>
      <c r="C121">
        <f>VLOOKUP(A121,[3]KPI_Aplicaciones_Det!$F$12:$K$176,3,FALSE)</f>
        <v>25</v>
      </c>
      <c r="D121" s="130">
        <f>VLOOKUP(A121,[3]KPI_Aplicaciones_Det!$F$12:$K$176,5,FALSE)</f>
        <v>96.8</v>
      </c>
      <c r="E121" s="163">
        <f t="shared" si="3"/>
        <v>3.8719999999999999</v>
      </c>
      <c r="F121" s="164">
        <f t="shared" si="4"/>
        <v>112.288</v>
      </c>
      <c r="G121" s="165">
        <f t="shared" si="5"/>
        <v>0.96799999999999997</v>
      </c>
    </row>
    <row r="122" spans="1:7" s="128" customFormat="1" x14ac:dyDescent="0.25">
      <c r="A122" s="125" t="s">
        <v>1164</v>
      </c>
      <c r="B122" s="130">
        <f>VLOOKUP(A122,[3]KPI_Aplicaciones_Det!$F$12:$K$176,4,FALSE)</f>
        <v>75</v>
      </c>
      <c r="C122">
        <f>VLOOKUP(A122,[3]KPI_Aplicaciones_Det!$F$12:$K$176,3,FALSE)</f>
        <v>25</v>
      </c>
      <c r="D122" s="130">
        <f>VLOOKUP(A122,[3]KPI_Aplicaciones_Det!$F$12:$K$176,5,FALSE)</f>
        <v>64.099999999999994</v>
      </c>
      <c r="E122" s="163">
        <f t="shared" si="3"/>
        <v>2.5639999999999996</v>
      </c>
      <c r="F122" s="164">
        <f t="shared" si="4"/>
        <v>74.355999999999995</v>
      </c>
      <c r="G122" s="165">
        <f t="shared" si="5"/>
        <v>0.85466666666666657</v>
      </c>
    </row>
    <row r="123" spans="1:7" s="128" customFormat="1" x14ac:dyDescent="0.25">
      <c r="A123" s="125" t="s">
        <v>1253</v>
      </c>
      <c r="B123" s="162">
        <f>VLOOKUP(A123,[5]KPI_Aplicaciones_Det!$F$12:$I$151,2,FALSE)</f>
        <v>10.4</v>
      </c>
      <c r="C123" s="162">
        <f>VLOOKUP(A123,[5]KPI_Aplicaciones_Det!$F$12:$I$151,4,FALSE)</f>
        <v>13</v>
      </c>
      <c r="D123" s="162">
        <f>VLOOKUP(A123,[5]KPI_Aplicaciones_Det!$F$12:$I$151,3,FALSE)</f>
        <v>10.6</v>
      </c>
      <c r="E123" s="163">
        <f t="shared" si="3"/>
        <v>0.81538461538461537</v>
      </c>
      <c r="F123" s="164">
        <f t="shared" si="4"/>
        <v>23.646153846153847</v>
      </c>
      <c r="G123" s="165">
        <f t="shared" si="5"/>
        <v>1.0192307692307692</v>
      </c>
    </row>
    <row r="124" spans="1:7" s="128" customFormat="1" x14ac:dyDescent="0.25">
      <c r="A124" s="125" t="s">
        <v>1254</v>
      </c>
      <c r="B124" s="130">
        <f>VLOOKUP(A124,[3]KPI_Aplicaciones_Det!$F$12:$K$176,4,FALSE)</f>
        <v>50</v>
      </c>
      <c r="C124">
        <f>VLOOKUP(A124,[3]KPI_Aplicaciones_Det!$F$12:$K$176,3,FALSE)</f>
        <v>25</v>
      </c>
      <c r="D124" s="130">
        <f>VLOOKUP(A124,[3]KPI_Aplicaciones_Det!$F$12:$K$176,5,FALSE)</f>
        <v>48.39</v>
      </c>
      <c r="E124" s="163">
        <f t="shared" si="3"/>
        <v>1.9356</v>
      </c>
      <c r="F124" s="164">
        <f t="shared" si="4"/>
        <v>56.132399999999997</v>
      </c>
      <c r="G124" s="165">
        <f t="shared" si="5"/>
        <v>0.96779999999999999</v>
      </c>
    </row>
    <row r="125" spans="1:7" s="128" customFormat="1" x14ac:dyDescent="0.25">
      <c r="A125" s="125" t="s">
        <v>1255</v>
      </c>
      <c r="B125" s="130">
        <f>VLOOKUP(A125,[3]KPI_Aplicaciones_Det!$F$12:$K$176,4,FALSE)</f>
        <v>40</v>
      </c>
      <c r="C125">
        <f>VLOOKUP(A125,[3]KPI_Aplicaciones_Det!$F$12:$K$176,3,FALSE)</f>
        <v>25</v>
      </c>
      <c r="D125" s="130">
        <f>VLOOKUP(A125,[3]KPI_Aplicaciones_Det!$F$12:$K$176,5,FALSE)</f>
        <v>38.17</v>
      </c>
      <c r="E125" s="163">
        <f t="shared" si="3"/>
        <v>1.5268000000000002</v>
      </c>
      <c r="F125" s="164">
        <f t="shared" si="4"/>
        <v>44.277200000000008</v>
      </c>
      <c r="G125" s="165">
        <f t="shared" si="5"/>
        <v>0.95425000000000004</v>
      </c>
    </row>
    <row r="126" spans="1:7" s="128" customFormat="1" x14ac:dyDescent="0.25">
      <c r="A126" s="125" t="s">
        <v>34</v>
      </c>
      <c r="B126" s="130">
        <f>VLOOKUP(A126,[3]KPI_Aplicaciones_Det!$F$12:$K$176,4,FALSE)</f>
        <v>30</v>
      </c>
      <c r="C126">
        <f>VLOOKUP(A126,[3]KPI_Aplicaciones_Det!$F$12:$K$176,3,FALSE)</f>
        <v>25</v>
      </c>
      <c r="D126" s="130">
        <f>VLOOKUP(A126,[3]KPI_Aplicaciones_Det!$F$12:$K$176,5,FALSE)</f>
        <v>30.259999999999998</v>
      </c>
      <c r="E126" s="163">
        <f t="shared" si="3"/>
        <v>1.2103999999999999</v>
      </c>
      <c r="F126" s="164">
        <f t="shared" si="4"/>
        <v>35.101599999999998</v>
      </c>
      <c r="G126" s="165">
        <f t="shared" si="5"/>
        <v>1.0086666666666666</v>
      </c>
    </row>
    <row r="127" spans="1:7" s="128" customFormat="1" x14ac:dyDescent="0.25">
      <c r="A127" s="125" t="s">
        <v>1256</v>
      </c>
      <c r="B127" s="130">
        <f>VLOOKUP(A127,[3]KPI_Aplicaciones_Det!$F$12:$K$176,4,FALSE)</f>
        <v>25</v>
      </c>
      <c r="C127">
        <f>VLOOKUP(A127,[3]KPI_Aplicaciones_Det!$F$12:$K$176,3,FALSE)</f>
        <v>25</v>
      </c>
      <c r="D127" s="130">
        <f>VLOOKUP(A127,[3]KPI_Aplicaciones_Det!$F$12:$K$176,5,FALSE)</f>
        <v>24.159999999999997</v>
      </c>
      <c r="E127" s="163">
        <f t="shared" si="3"/>
        <v>0.96639999999999981</v>
      </c>
      <c r="F127" s="164">
        <f t="shared" si="4"/>
        <v>28.025599999999994</v>
      </c>
      <c r="G127" s="165">
        <f t="shared" si="5"/>
        <v>0.96639999999999981</v>
      </c>
    </row>
    <row r="128" spans="1:7" s="128" customFormat="1" x14ac:dyDescent="0.25">
      <c r="A128" s="125" t="s">
        <v>1257</v>
      </c>
      <c r="B128" s="130">
        <f>VLOOKUP(A128,[3]KPI_Aplicaciones_Det!$F$12:$K$176,4,FALSE)</f>
        <v>125</v>
      </c>
      <c r="C128">
        <f>VLOOKUP(A128,[3]KPI_Aplicaciones_Det!$F$12:$K$176,3,FALSE)</f>
        <v>25</v>
      </c>
      <c r="D128" s="130">
        <f>VLOOKUP(A128,[3]KPI_Aplicaciones_Det!$F$12:$K$176,5,FALSE)</f>
        <v>125.46000000000001</v>
      </c>
      <c r="E128" s="163">
        <f t="shared" si="3"/>
        <v>5.0184000000000006</v>
      </c>
      <c r="F128" s="164">
        <f t="shared" si="4"/>
        <v>145.53360000000001</v>
      </c>
      <c r="G128" s="165">
        <f t="shared" si="5"/>
        <v>1.0036800000000001</v>
      </c>
    </row>
    <row r="129" spans="1:8" s="128" customFormat="1" x14ac:dyDescent="0.25">
      <c r="A129" s="125" t="s">
        <v>1258</v>
      </c>
      <c r="B129" s="162">
        <f>VLOOKUP(A129,[5]KPI_Aplicaciones_Det!$F$12:$I$151,2,FALSE)</f>
        <v>132</v>
      </c>
      <c r="C129" s="162">
        <f>VLOOKUP(A129,[5]KPI_Aplicaciones_Det!$F$12:$I$151,4,FALSE)</f>
        <v>33</v>
      </c>
      <c r="D129" s="162">
        <f>VLOOKUP(A129,[5]KPI_Aplicaciones_Det!$F$12:$I$151,3,FALSE)</f>
        <v>130</v>
      </c>
      <c r="E129" s="163">
        <f t="shared" si="3"/>
        <v>3.9393939393939394</v>
      </c>
      <c r="F129" s="164">
        <f t="shared" si="4"/>
        <v>114.24242424242425</v>
      </c>
      <c r="G129" s="165">
        <f t="shared" si="5"/>
        <v>0.98484848484848486</v>
      </c>
    </row>
    <row r="130" spans="1:8" s="128" customFormat="1" x14ac:dyDescent="0.25">
      <c r="A130" s="125" t="s">
        <v>1259</v>
      </c>
      <c r="B130" s="162">
        <f>VLOOKUP(A130,[5]KPI_Aplicaciones_Det!$F$12:$I$151,2,FALSE)</f>
        <v>594</v>
      </c>
      <c r="C130" s="162">
        <f>VLOOKUP(A130,[5]KPI_Aplicaciones_Det!$F$12:$I$151,4,FALSE)</f>
        <v>27</v>
      </c>
      <c r="D130" s="162">
        <f>VLOOKUP(A130,[5]KPI_Aplicaciones_Det!$F$12:$I$151,3,FALSE)</f>
        <v>170</v>
      </c>
      <c r="E130" s="163">
        <f t="shared" si="3"/>
        <v>6.2962962962962967</v>
      </c>
      <c r="F130" s="164">
        <f t="shared" si="4"/>
        <v>182.59259259259261</v>
      </c>
      <c r="G130" s="165">
        <f t="shared" si="5"/>
        <v>0.28619528619528617</v>
      </c>
    </row>
    <row r="131" spans="1:8" s="128" customFormat="1" x14ac:dyDescent="0.25">
      <c r="A131" s="125" t="s">
        <v>1260</v>
      </c>
      <c r="B131" s="162">
        <f>VLOOKUP(A131,[5]KPI_Aplicaciones_Det!$F$12:$I$151,2,FALSE)</f>
        <v>810</v>
      </c>
      <c r="C131" s="162">
        <f>VLOOKUP(A131,[5]KPI_Aplicaciones_Det!$F$12:$I$151,4,FALSE)</f>
        <v>27</v>
      </c>
      <c r="D131" s="162">
        <f>VLOOKUP(A131,[5]KPI_Aplicaciones_Det!$F$12:$I$151,3,FALSE)</f>
        <v>250</v>
      </c>
      <c r="E131" s="163">
        <f t="shared" si="3"/>
        <v>9.2592592592592595</v>
      </c>
      <c r="F131" s="164">
        <f t="shared" si="4"/>
        <v>268.51851851851853</v>
      </c>
      <c r="G131" s="165">
        <f t="shared" si="5"/>
        <v>0.30864197530864196</v>
      </c>
    </row>
    <row r="132" spans="1:8" s="128" customFormat="1" x14ac:dyDescent="0.25">
      <c r="A132" s="125" t="s">
        <v>1261</v>
      </c>
      <c r="B132" s="162">
        <f>VLOOKUP(A132,[5]KPI_Aplicaciones_Det!$F$12:$I$151,2,FALSE)</f>
        <v>561</v>
      </c>
      <c r="C132" s="162">
        <f>VLOOKUP(A132,[5]KPI_Aplicaciones_Det!$F$12:$I$151,4,FALSE)</f>
        <v>33</v>
      </c>
      <c r="D132" s="162">
        <f>VLOOKUP(A132,[5]KPI_Aplicaciones_Det!$F$12:$I$151,3,FALSE)</f>
        <v>570</v>
      </c>
      <c r="E132" s="163">
        <f t="shared" si="3"/>
        <v>17.272727272727273</v>
      </c>
      <c r="F132" s="164">
        <f t="shared" si="4"/>
        <v>500.90909090909093</v>
      </c>
      <c r="G132" s="165">
        <f t="shared" si="5"/>
        <v>1.0160427807486632</v>
      </c>
    </row>
    <row r="133" spans="1:8" s="128" customFormat="1" x14ac:dyDescent="0.25">
      <c r="A133" s="125" t="s">
        <v>1262</v>
      </c>
      <c r="B133" s="162">
        <f>VLOOKUP(A133,[5]KPI_Aplicaciones_Det!$F$12:$I$151,2,FALSE)</f>
        <v>26.4</v>
      </c>
      <c r="C133" s="162">
        <f>VLOOKUP(A133,[5]KPI_Aplicaciones_Det!$F$12:$I$151,4,FALSE)</f>
        <v>33</v>
      </c>
      <c r="D133" s="162">
        <f>VLOOKUP(A133,[5]KPI_Aplicaciones_Det!$F$12:$I$151,3,FALSE)</f>
        <v>26</v>
      </c>
      <c r="E133" s="163">
        <f t="shared" si="3"/>
        <v>0.78787878787878785</v>
      </c>
      <c r="F133" s="164">
        <f t="shared" si="4"/>
        <v>22.848484848484848</v>
      </c>
      <c r="G133" s="165">
        <f t="shared" si="5"/>
        <v>0.98484848484848486</v>
      </c>
    </row>
    <row r="134" spans="1:8" s="128" customFormat="1" x14ac:dyDescent="0.25">
      <c r="A134" s="125" t="s">
        <v>1263</v>
      </c>
      <c r="B134" s="162">
        <f>VLOOKUP(A134,[5]KPI_Aplicaciones_Det!$F$12:$I$151,2,FALSE)</f>
        <v>198</v>
      </c>
      <c r="C134" s="162">
        <f>VLOOKUP(A134,[5]KPI_Aplicaciones_Det!$F$12:$I$151,4,FALSE)</f>
        <v>33</v>
      </c>
      <c r="D134" s="162">
        <f>VLOOKUP(A134,[5]KPI_Aplicaciones_Det!$F$12:$I$151,3,FALSE)</f>
        <v>210</v>
      </c>
      <c r="E134" s="163">
        <f t="shared" si="3"/>
        <v>6.3636363636363633</v>
      </c>
      <c r="F134" s="164">
        <f t="shared" si="4"/>
        <v>184.54545454545453</v>
      </c>
      <c r="G134" s="165">
        <f t="shared" si="5"/>
        <v>1.0606060606060606</v>
      </c>
    </row>
    <row r="135" spans="1:8" s="128" customFormat="1" x14ac:dyDescent="0.25">
      <c r="A135" s="125" t="s">
        <v>1264</v>
      </c>
      <c r="B135" s="162">
        <f>VLOOKUP(A135,[5]KPI_Aplicaciones_Det!$F$12:$I$151,2,FALSE)</f>
        <v>132</v>
      </c>
      <c r="C135" s="162">
        <f>VLOOKUP(A135,[5]KPI_Aplicaciones_Det!$F$12:$I$151,4,FALSE)</f>
        <v>33</v>
      </c>
      <c r="D135" s="162">
        <f>VLOOKUP(A135,[5]KPI_Aplicaciones_Det!$F$12:$I$151,3,FALSE)</f>
        <v>125</v>
      </c>
      <c r="E135" s="163">
        <f t="shared" si="3"/>
        <v>3.7878787878787881</v>
      </c>
      <c r="F135" s="164">
        <f t="shared" si="4"/>
        <v>109.84848484848486</v>
      </c>
      <c r="G135" s="165">
        <f t="shared" si="5"/>
        <v>0.94696969696969702</v>
      </c>
    </row>
    <row r="136" spans="1:8" s="128" customFormat="1" x14ac:dyDescent="0.25">
      <c r="A136" s="125" t="s">
        <v>1265</v>
      </c>
      <c r="B136" s="162">
        <f>VLOOKUP(A136,[5]KPI_Aplicaciones_Det!$F$12:$I$151,2,FALSE)</f>
        <v>297</v>
      </c>
      <c r="C136" s="162">
        <f>VLOOKUP(A136,[5]KPI_Aplicaciones_Det!$F$12:$I$151,4,FALSE)</f>
        <v>33</v>
      </c>
      <c r="D136" s="162">
        <f>VLOOKUP(A136,[5]KPI_Aplicaciones_Det!$F$12:$I$151,3,FALSE)</f>
        <v>240</v>
      </c>
      <c r="E136" s="163">
        <f t="shared" si="3"/>
        <v>7.2727272727272725</v>
      </c>
      <c r="F136" s="164">
        <f t="shared" si="4"/>
        <v>210.90909090909091</v>
      </c>
      <c r="G136" s="165">
        <f t="shared" si="5"/>
        <v>0.80808080808080807</v>
      </c>
    </row>
    <row r="137" spans="1:8" s="128" customFormat="1" x14ac:dyDescent="0.25">
      <c r="A137" s="125" t="s">
        <v>1266</v>
      </c>
      <c r="B137" s="162">
        <f>VLOOKUP(A137,[5]KPI_Aplicaciones_Det!$F$12:$I$151,2,FALSE)</f>
        <v>270</v>
      </c>
      <c r="C137" s="162">
        <f>VLOOKUP(A137,[5]KPI_Aplicaciones_Det!$F$12:$I$151,4,FALSE)</f>
        <v>27</v>
      </c>
      <c r="D137" s="162">
        <f>VLOOKUP(A137,[5]KPI_Aplicaciones_Det!$F$12:$I$151,3,FALSE)</f>
        <v>0</v>
      </c>
      <c r="E137" s="163">
        <f t="shared" si="3"/>
        <v>0</v>
      </c>
      <c r="F137" s="164">
        <f t="shared" si="4"/>
        <v>0</v>
      </c>
      <c r="G137" s="165">
        <f t="shared" si="5"/>
        <v>0</v>
      </c>
      <c r="H137" s="128" t="s">
        <v>1174</v>
      </c>
    </row>
    <row r="138" spans="1:8" s="128" customFormat="1" x14ac:dyDescent="0.25">
      <c r="A138" s="125" t="s">
        <v>1267</v>
      </c>
      <c r="B138" s="162">
        <f>VLOOKUP(A138,[5]KPI_Aplicaciones_Det!$F$12:$I$151,2,FALSE)</f>
        <v>775</v>
      </c>
      <c r="C138" s="162">
        <f>VLOOKUP(A138,[5]KPI_Aplicaciones_Det!$F$12:$I$151,4,FALSE)</f>
        <v>31</v>
      </c>
      <c r="D138" s="162">
        <f>VLOOKUP(A138,[5]KPI_Aplicaciones_Det!$F$12:$I$151,3,FALSE)</f>
        <v>750</v>
      </c>
      <c r="E138" s="163">
        <f t="shared" ref="E138:E178" si="6">D138/C138</f>
        <v>24.193548387096776</v>
      </c>
      <c r="F138" s="164">
        <f t="shared" ref="F138:F179" si="7">E138*$B$6</f>
        <v>701.61290322580646</v>
      </c>
      <c r="G138" s="165">
        <f t="shared" si="5"/>
        <v>0.967741935483871</v>
      </c>
    </row>
    <row r="139" spans="1:8" s="128" customFormat="1" x14ac:dyDescent="0.25">
      <c r="A139" s="125" t="s">
        <v>1268</v>
      </c>
      <c r="B139" s="162">
        <f>VLOOKUP(A139,[5]KPI_Aplicaciones_Det!$F$12:$I$151,2,FALSE)</f>
        <v>660</v>
      </c>
      <c r="C139" s="162">
        <f>VLOOKUP(A139,[5]KPI_Aplicaciones_Det!$F$12:$I$151,4,FALSE)</f>
        <v>30</v>
      </c>
      <c r="D139" s="162">
        <f>VLOOKUP(A139,[5]KPI_Aplicaciones_Det!$F$12:$I$151,3,FALSE)</f>
        <v>634</v>
      </c>
      <c r="E139" s="163">
        <f t="shared" si="6"/>
        <v>21.133333333333333</v>
      </c>
      <c r="F139" s="164">
        <f t="shared" si="7"/>
        <v>612.86666666666667</v>
      </c>
      <c r="G139" s="165">
        <f t="shared" si="5"/>
        <v>0.96060606060606057</v>
      </c>
    </row>
    <row r="140" spans="1:8" s="128" customFormat="1" x14ac:dyDescent="0.25">
      <c r="A140" s="125" t="s">
        <v>1269</v>
      </c>
      <c r="B140" s="162">
        <f>VLOOKUP(A140,[5]KPI_Aplicaciones_Det!$F$12:$I$151,2,FALSE)</f>
        <v>270</v>
      </c>
      <c r="C140" s="162">
        <f>VLOOKUP(A140,[5]KPI_Aplicaciones_Det!$F$12:$I$151,4,FALSE)</f>
        <v>27</v>
      </c>
      <c r="D140" s="162">
        <f>VLOOKUP(A140,[5]KPI_Aplicaciones_Det!$F$12:$I$151,3,FALSE)</f>
        <v>0</v>
      </c>
      <c r="E140" s="163">
        <f t="shared" si="6"/>
        <v>0</v>
      </c>
      <c r="F140" s="164">
        <f t="shared" si="7"/>
        <v>0</v>
      </c>
      <c r="G140" s="165">
        <f t="shared" ref="G140:G178" si="8">D140/B140</f>
        <v>0</v>
      </c>
      <c r="H140" s="128" t="s">
        <v>1313</v>
      </c>
    </row>
    <row r="141" spans="1:8" s="128" customFormat="1" x14ac:dyDescent="0.25">
      <c r="A141" s="125" t="s">
        <v>1270</v>
      </c>
      <c r="B141" s="162">
        <f>VLOOKUP(A141,[5]KPI_Aplicaciones_Det!$F$12:$I$151,2,FALSE)</f>
        <v>108</v>
      </c>
      <c r="C141" s="162">
        <f>VLOOKUP(A141,[5]KPI_Aplicaciones_Det!$F$12:$I$151,4,FALSE)</f>
        <v>27</v>
      </c>
      <c r="D141" s="162">
        <f>VLOOKUP(A141,[5]KPI_Aplicaciones_Det!$F$12:$I$151,3,FALSE)</f>
        <v>105</v>
      </c>
      <c r="E141" s="163">
        <f t="shared" si="6"/>
        <v>3.8888888888888888</v>
      </c>
      <c r="F141" s="164">
        <f t="shared" si="7"/>
        <v>112.77777777777777</v>
      </c>
      <c r="G141" s="165">
        <f t="shared" si="8"/>
        <v>0.97222222222222221</v>
      </c>
    </row>
    <row r="142" spans="1:8" s="128" customFormat="1" x14ac:dyDescent="0.25">
      <c r="A142" s="125" t="s">
        <v>1271</v>
      </c>
      <c r="B142" s="162">
        <f>VLOOKUP(A142,[5]KPI_Aplicaciones_Det!$F$12:$I$151,2,FALSE)</f>
        <v>108</v>
      </c>
      <c r="C142" s="162">
        <f>VLOOKUP(A142,[5]KPI_Aplicaciones_Det!$F$12:$I$151,4,FALSE)</f>
        <v>27</v>
      </c>
      <c r="D142" s="162">
        <f>VLOOKUP(A142,[5]KPI_Aplicaciones_Det!$F$12:$I$151,3,FALSE)</f>
        <v>105</v>
      </c>
      <c r="E142" s="163">
        <f t="shared" si="6"/>
        <v>3.8888888888888888</v>
      </c>
      <c r="F142" s="164">
        <f t="shared" si="7"/>
        <v>112.77777777777777</v>
      </c>
      <c r="G142" s="165">
        <f t="shared" si="8"/>
        <v>0.97222222222222221</v>
      </c>
    </row>
    <row r="143" spans="1:8" s="128" customFormat="1" x14ac:dyDescent="0.25">
      <c r="A143" s="125" t="s">
        <v>1272</v>
      </c>
      <c r="B143" s="162">
        <f>VLOOKUP(A143,[5]KPI_Aplicaciones_Det!$F$12:$I$151,2,FALSE)</f>
        <v>216</v>
      </c>
      <c r="C143" s="162">
        <f>VLOOKUP(A143,[5]KPI_Aplicaciones_Det!$F$12:$I$151,4,FALSE)</f>
        <v>27</v>
      </c>
      <c r="D143" s="162">
        <f>VLOOKUP(A143,[5]KPI_Aplicaciones_Det!$F$12:$I$151,3,FALSE)</f>
        <v>205</v>
      </c>
      <c r="E143" s="163">
        <f t="shared" si="6"/>
        <v>7.5925925925925926</v>
      </c>
      <c r="F143" s="164">
        <f t="shared" si="7"/>
        <v>220.18518518518519</v>
      </c>
      <c r="G143" s="165">
        <f t="shared" si="8"/>
        <v>0.94907407407407407</v>
      </c>
    </row>
    <row r="144" spans="1:8" s="128" customFormat="1" x14ac:dyDescent="0.25">
      <c r="A144" s="125" t="s">
        <v>1273</v>
      </c>
      <c r="B144" s="162">
        <f>VLOOKUP(A144,[5]KPI_Aplicaciones_Det!$F$12:$I$151,2,FALSE)</f>
        <v>675</v>
      </c>
      <c r="C144" s="162">
        <f>VLOOKUP(A144,[5]KPI_Aplicaciones_Det!$F$12:$I$151,4,FALSE)</f>
        <v>27</v>
      </c>
      <c r="D144" s="162">
        <f>VLOOKUP(A144,[5]KPI_Aplicaciones_Det!$F$12:$I$151,3,FALSE)</f>
        <v>675</v>
      </c>
      <c r="E144" s="163">
        <f t="shared" si="6"/>
        <v>25</v>
      </c>
      <c r="F144" s="164">
        <f t="shared" si="7"/>
        <v>725</v>
      </c>
      <c r="G144" s="165">
        <f t="shared" si="8"/>
        <v>1</v>
      </c>
    </row>
    <row r="145" spans="1:8" s="128" customFormat="1" x14ac:dyDescent="0.25">
      <c r="A145" s="125" t="s">
        <v>1274</v>
      </c>
      <c r="B145" s="162">
        <f>VLOOKUP(A145,[5]KPI_Aplicaciones_Det!$F$12:$I$151,2,FALSE)</f>
        <v>186</v>
      </c>
      <c r="C145" s="162">
        <f>VLOOKUP(A145,[5]KPI_Aplicaciones_Det!$F$12:$I$151,4,FALSE)</f>
        <v>31</v>
      </c>
      <c r="D145" s="162">
        <f>VLOOKUP(A145,[5]KPI_Aplicaciones_Det!$F$12:$I$151,3,FALSE)</f>
        <v>190</v>
      </c>
      <c r="E145" s="163">
        <f t="shared" si="6"/>
        <v>6.129032258064516</v>
      </c>
      <c r="F145" s="164">
        <f t="shared" si="7"/>
        <v>177.74193548387098</v>
      </c>
      <c r="G145" s="165">
        <f t="shared" si="8"/>
        <v>1.021505376344086</v>
      </c>
    </row>
    <row r="146" spans="1:8" s="128" customFormat="1" x14ac:dyDescent="0.25">
      <c r="A146" s="125" t="s">
        <v>1275</v>
      </c>
      <c r="B146" s="162">
        <f>VLOOKUP(A146,[5]KPI_Aplicaciones_Det!$F$12:$I$151,2,FALSE)</f>
        <v>186</v>
      </c>
      <c r="C146" s="162">
        <f>VLOOKUP(A146,[5]KPI_Aplicaciones_Det!$F$12:$I$151,4,FALSE)</f>
        <v>31</v>
      </c>
      <c r="D146" s="162">
        <f>VLOOKUP(A146,[5]KPI_Aplicaciones_Det!$F$12:$I$151,3,FALSE)</f>
        <v>0</v>
      </c>
      <c r="E146" s="163">
        <f t="shared" si="6"/>
        <v>0</v>
      </c>
      <c r="F146" s="164">
        <f t="shared" si="7"/>
        <v>0</v>
      </c>
      <c r="G146" s="165">
        <f t="shared" si="8"/>
        <v>0</v>
      </c>
      <c r="H146" s="128" t="s">
        <v>1175</v>
      </c>
    </row>
    <row r="147" spans="1:8" s="128" customFormat="1" x14ac:dyDescent="0.25">
      <c r="A147" s="125" t="s">
        <v>1276</v>
      </c>
      <c r="B147" s="162">
        <f>VLOOKUP(A147,[5]KPI_Aplicaciones_Det!$F$12:$I$151,2,FALSE)</f>
        <v>135</v>
      </c>
      <c r="C147" s="162">
        <f>VLOOKUP(A147,[5]KPI_Aplicaciones_Det!$F$12:$I$151,4,FALSE)</f>
        <v>27</v>
      </c>
      <c r="D147" s="162">
        <f>VLOOKUP(A147,[5]KPI_Aplicaciones_Det!$F$12:$I$151,3,FALSE)</f>
        <v>135</v>
      </c>
      <c r="E147" s="163">
        <f t="shared" si="6"/>
        <v>5</v>
      </c>
      <c r="F147" s="164">
        <f t="shared" si="7"/>
        <v>145</v>
      </c>
      <c r="G147" s="165">
        <f t="shared" si="8"/>
        <v>1</v>
      </c>
    </row>
    <row r="148" spans="1:8" s="128" customFormat="1" x14ac:dyDescent="0.25">
      <c r="A148" s="125" t="s">
        <v>1277</v>
      </c>
      <c r="B148" s="162">
        <f>VLOOKUP(A148,[5]KPI_Aplicaciones_Det!$F$12:$I$151,2,FALSE)</f>
        <v>162</v>
      </c>
      <c r="C148" s="162">
        <f>VLOOKUP(A148,[5]KPI_Aplicaciones_Det!$F$12:$I$151,4,FALSE)</f>
        <v>27</v>
      </c>
      <c r="D148" s="162">
        <f>VLOOKUP(A148,[5]KPI_Aplicaciones_Det!$F$12:$I$151,3,FALSE)</f>
        <v>150</v>
      </c>
      <c r="E148" s="163">
        <f t="shared" si="6"/>
        <v>5.5555555555555554</v>
      </c>
      <c r="F148" s="164">
        <f t="shared" si="7"/>
        <v>161.11111111111111</v>
      </c>
      <c r="G148" s="165">
        <f t="shared" si="8"/>
        <v>0.92592592592592593</v>
      </c>
    </row>
    <row r="149" spans="1:8" s="128" customFormat="1" x14ac:dyDescent="0.25">
      <c r="A149" s="125" t="s">
        <v>1278</v>
      </c>
      <c r="B149" s="162">
        <f>VLOOKUP(A149,[5]KPI_Aplicaciones_Det!$F$12:$I$151,2,FALSE)</f>
        <v>64.800000000000011</v>
      </c>
      <c r="C149" s="162">
        <f>VLOOKUP(A149,[5]KPI_Aplicaciones_Det!$F$12:$I$151,4,FALSE)</f>
        <v>27</v>
      </c>
      <c r="D149" s="162">
        <f>VLOOKUP(A149,[5]KPI_Aplicaciones_Det!$F$12:$I$151,3,FALSE)</f>
        <v>66</v>
      </c>
      <c r="E149" s="163">
        <f t="shared" si="6"/>
        <v>2.4444444444444446</v>
      </c>
      <c r="F149" s="164">
        <f t="shared" si="7"/>
        <v>70.8888888888889</v>
      </c>
      <c r="G149" s="165">
        <f t="shared" si="8"/>
        <v>1.0185185185185184</v>
      </c>
    </row>
    <row r="150" spans="1:8" s="128" customFormat="1" x14ac:dyDescent="0.25">
      <c r="A150" s="125" t="s">
        <v>1279</v>
      </c>
      <c r="B150" s="162">
        <f>VLOOKUP(A150,[5]KPI_Aplicaciones_Det!$F$12:$I$151,2,FALSE)</f>
        <v>108</v>
      </c>
      <c r="C150" s="162">
        <f>VLOOKUP(A150,[5]KPI_Aplicaciones_Det!$F$12:$I$151,4,FALSE)</f>
        <v>27</v>
      </c>
      <c r="D150" s="162">
        <f>VLOOKUP(A150,[5]KPI_Aplicaciones_Det!$F$12:$I$151,3,FALSE)</f>
        <v>105</v>
      </c>
      <c r="E150" s="163">
        <f t="shared" si="6"/>
        <v>3.8888888888888888</v>
      </c>
      <c r="F150" s="164">
        <f t="shared" si="7"/>
        <v>112.77777777777777</v>
      </c>
      <c r="G150" s="165">
        <f t="shared" si="8"/>
        <v>0.97222222222222221</v>
      </c>
    </row>
    <row r="151" spans="1:8" s="128" customFormat="1" x14ac:dyDescent="0.25">
      <c r="A151" s="125" t="s">
        <v>1280</v>
      </c>
      <c r="B151" s="162">
        <f>VLOOKUP(A151,[5]KPI_Aplicaciones_Det!$F$12:$I$151,2,FALSE)</f>
        <v>162</v>
      </c>
      <c r="C151" s="162">
        <f>VLOOKUP(A151,[5]KPI_Aplicaciones_Det!$F$12:$I$151,4,FALSE)</f>
        <v>27</v>
      </c>
      <c r="D151" s="162">
        <f>VLOOKUP(A151,[5]KPI_Aplicaciones_Det!$F$12:$I$151,3,FALSE)</f>
        <v>165</v>
      </c>
      <c r="E151" s="163">
        <f t="shared" si="6"/>
        <v>6.1111111111111107</v>
      </c>
      <c r="F151" s="164">
        <f t="shared" si="7"/>
        <v>177.2222222222222</v>
      </c>
      <c r="G151" s="165">
        <f t="shared" si="8"/>
        <v>1.0185185185185186</v>
      </c>
    </row>
    <row r="152" spans="1:8" s="128" customFormat="1" x14ac:dyDescent="0.25">
      <c r="A152" s="125" t="s">
        <v>1281</v>
      </c>
      <c r="B152" s="162">
        <f>VLOOKUP(A152,[5]KPI_Aplicaciones_Det!$F$12:$I$151,2,FALSE)</f>
        <v>124</v>
      </c>
      <c r="C152" s="162">
        <f>VLOOKUP(A152,[5]KPI_Aplicaciones_Det!$F$12:$I$151,4,FALSE)</f>
        <v>31</v>
      </c>
      <c r="D152" s="162">
        <f>VLOOKUP(A152,[5]KPI_Aplicaciones_Det!$F$12:$I$151,3,FALSE)</f>
        <v>0</v>
      </c>
      <c r="E152" s="163">
        <f t="shared" si="6"/>
        <v>0</v>
      </c>
      <c r="F152" s="164">
        <f t="shared" si="7"/>
        <v>0</v>
      </c>
      <c r="G152" s="165">
        <f t="shared" si="8"/>
        <v>0</v>
      </c>
      <c r="H152" s="128" t="s">
        <v>1176</v>
      </c>
    </row>
    <row r="153" spans="1:8" s="128" customFormat="1" x14ac:dyDescent="0.25">
      <c r="A153" s="125" t="s">
        <v>1282</v>
      </c>
      <c r="B153" s="162">
        <f>VLOOKUP(A153,[5]KPI_Aplicaciones_Det!$F$12:$I$151,2,FALSE)</f>
        <v>108</v>
      </c>
      <c r="C153" s="162">
        <f>VLOOKUP(A153,[5]KPI_Aplicaciones_Det!$F$12:$I$151,4,FALSE)</f>
        <v>27</v>
      </c>
      <c r="D153" s="162">
        <f>VLOOKUP(A153,[5]KPI_Aplicaciones_Det!$F$12:$I$151,3,FALSE)</f>
        <v>105</v>
      </c>
      <c r="E153" s="163">
        <f t="shared" si="6"/>
        <v>3.8888888888888888</v>
      </c>
      <c r="F153" s="164">
        <f t="shared" si="7"/>
        <v>112.77777777777777</v>
      </c>
      <c r="G153" s="165">
        <f t="shared" si="8"/>
        <v>0.97222222222222221</v>
      </c>
    </row>
    <row r="154" spans="1:8" s="128" customFormat="1" x14ac:dyDescent="0.25">
      <c r="A154" s="125" t="s">
        <v>1283</v>
      </c>
      <c r="B154" s="162">
        <f>VLOOKUP(A154,[5]KPI_Aplicaciones_Det!$F$12:$I$151,2,FALSE)</f>
        <v>108</v>
      </c>
      <c r="C154" s="162">
        <f>VLOOKUP(A154,[5]KPI_Aplicaciones_Det!$F$12:$I$151,4,FALSE)</f>
        <v>27</v>
      </c>
      <c r="D154" s="162">
        <f>VLOOKUP(A154,[5]KPI_Aplicaciones_Det!$F$12:$I$151,3,FALSE)</f>
        <v>20</v>
      </c>
      <c r="E154" s="163">
        <f t="shared" si="6"/>
        <v>0.7407407407407407</v>
      </c>
      <c r="F154" s="164">
        <f t="shared" si="7"/>
        <v>21.481481481481481</v>
      </c>
      <c r="G154" s="165">
        <f t="shared" si="8"/>
        <v>0.18518518518518517</v>
      </c>
    </row>
    <row r="155" spans="1:8" s="128" customFormat="1" x14ac:dyDescent="0.25">
      <c r="A155" s="125" t="s">
        <v>1284</v>
      </c>
      <c r="B155" s="162">
        <f>VLOOKUP(A155,[5]KPI_Aplicaciones_Det!$F$12:$I$151,2,FALSE)</f>
        <v>162</v>
      </c>
      <c r="C155" s="162">
        <f>VLOOKUP(A155,[5]KPI_Aplicaciones_Det!$F$12:$I$151,4,FALSE)</f>
        <v>27</v>
      </c>
      <c r="D155" s="162">
        <f>VLOOKUP(A155,[5]KPI_Aplicaciones_Det!$F$12:$I$151,3,FALSE)</f>
        <v>20</v>
      </c>
      <c r="E155" s="163">
        <f t="shared" si="6"/>
        <v>0.7407407407407407</v>
      </c>
      <c r="F155" s="164">
        <f t="shared" si="7"/>
        <v>21.481481481481481</v>
      </c>
      <c r="G155" s="165">
        <f t="shared" si="8"/>
        <v>0.12345679012345678</v>
      </c>
      <c r="H155" t="s">
        <v>1320</v>
      </c>
    </row>
    <row r="156" spans="1:8" s="128" customFormat="1" x14ac:dyDescent="0.25">
      <c r="A156" s="125" t="s">
        <v>1285</v>
      </c>
      <c r="B156" s="162">
        <f>VLOOKUP(A156,[5]KPI_Aplicaciones_Det!$F$12:$I$151,2,FALSE)</f>
        <v>108</v>
      </c>
      <c r="C156" s="162">
        <f>VLOOKUP(A156,[5]KPI_Aplicaciones_Det!$F$12:$I$151,4,FALSE)</f>
        <v>27</v>
      </c>
      <c r="D156" s="162">
        <f>VLOOKUP(A156,[5]KPI_Aplicaciones_Det!$F$12:$I$151,3,FALSE)</f>
        <v>105</v>
      </c>
      <c r="E156" s="163">
        <f t="shared" si="6"/>
        <v>3.8888888888888888</v>
      </c>
      <c r="F156" s="164">
        <f t="shared" si="7"/>
        <v>112.77777777777777</v>
      </c>
      <c r="G156" s="165">
        <f t="shared" si="8"/>
        <v>0.97222222222222221</v>
      </c>
    </row>
    <row r="157" spans="1:8" s="128" customFormat="1" x14ac:dyDescent="0.25">
      <c r="A157" s="125" t="s">
        <v>1286</v>
      </c>
      <c r="B157" s="162">
        <f>VLOOKUP(A157,[5]KPI_Aplicaciones_Det!$F$12:$I$151,2,FALSE)</f>
        <v>108</v>
      </c>
      <c r="C157" s="162">
        <f>VLOOKUP(A157,[5]KPI_Aplicaciones_Det!$F$12:$I$151,4,FALSE)</f>
        <v>27</v>
      </c>
      <c r="D157" s="162">
        <f>VLOOKUP(A157,[5]KPI_Aplicaciones_Det!$F$12:$I$151,3,FALSE)</f>
        <v>105</v>
      </c>
      <c r="E157" s="163">
        <f t="shared" si="6"/>
        <v>3.8888888888888888</v>
      </c>
      <c r="F157" s="164">
        <f t="shared" si="7"/>
        <v>112.77777777777777</v>
      </c>
      <c r="G157" s="165">
        <f t="shared" si="8"/>
        <v>0.97222222222222221</v>
      </c>
    </row>
    <row r="158" spans="1:8" s="128" customFormat="1" x14ac:dyDescent="0.25">
      <c r="A158" s="125" t="s">
        <v>1287</v>
      </c>
      <c r="B158" s="162">
        <f>VLOOKUP(A158,[5]KPI_Aplicaciones_Det!$F$12:$I$151,2,FALSE)</f>
        <v>40.599999999999994</v>
      </c>
      <c r="C158" s="162">
        <f>VLOOKUP(A158,[5]KPI_Aplicaciones_Det!$F$12:$I$151,4,FALSE)</f>
        <v>29</v>
      </c>
      <c r="D158" s="162">
        <f>VLOOKUP(A158,[5]KPI_Aplicaciones_Det!$F$12:$I$151,3,FALSE)</f>
        <v>41</v>
      </c>
      <c r="E158" s="163">
        <f t="shared" si="6"/>
        <v>1.4137931034482758</v>
      </c>
      <c r="F158" s="164">
        <f t="shared" si="7"/>
        <v>41</v>
      </c>
      <c r="G158" s="165">
        <f t="shared" si="8"/>
        <v>1.0098522167487687</v>
      </c>
    </row>
    <row r="159" spans="1:8" s="128" customFormat="1" x14ac:dyDescent="0.25">
      <c r="A159" s="125" t="s">
        <v>1288</v>
      </c>
      <c r="B159" s="162">
        <f>VLOOKUP(A159,[5]KPI_Aplicaciones_Det!$F$12:$I$151,2,FALSE)</f>
        <v>319</v>
      </c>
      <c r="C159" s="162">
        <f>VLOOKUP(A159,[5]KPI_Aplicaciones_Det!$F$12:$I$151,4,FALSE)</f>
        <v>29</v>
      </c>
      <c r="D159" s="162">
        <f>VLOOKUP(A159,[5]KPI_Aplicaciones_Det!$F$12:$I$151,3,FALSE)</f>
        <v>330</v>
      </c>
      <c r="E159" s="163">
        <f t="shared" si="6"/>
        <v>11.379310344827585</v>
      </c>
      <c r="F159" s="164">
        <f t="shared" si="7"/>
        <v>330</v>
      </c>
      <c r="G159" s="165">
        <f t="shared" si="8"/>
        <v>1.0344827586206897</v>
      </c>
    </row>
    <row r="160" spans="1:8" s="128" customFormat="1" x14ac:dyDescent="0.25">
      <c r="A160" s="125" t="s">
        <v>1289</v>
      </c>
      <c r="B160" s="162">
        <f>VLOOKUP(A160,[5]KPI_Aplicaciones_Det!$F$12:$I$151,2,FALSE)</f>
        <v>108</v>
      </c>
      <c r="C160" s="162">
        <f>VLOOKUP(A160,[5]KPI_Aplicaciones_Det!$F$12:$I$151,4,FALSE)</f>
        <v>27</v>
      </c>
      <c r="D160" s="162">
        <f>VLOOKUP(A160,[5]KPI_Aplicaciones_Det!$F$12:$I$151,3,FALSE)</f>
        <v>115</v>
      </c>
      <c r="E160" s="163">
        <f t="shared" si="6"/>
        <v>4.2592592592592595</v>
      </c>
      <c r="F160" s="164">
        <f t="shared" si="7"/>
        <v>123.51851851851853</v>
      </c>
      <c r="G160" s="165">
        <f t="shared" si="8"/>
        <v>1.0648148148148149</v>
      </c>
    </row>
    <row r="161" spans="1:8" s="128" customFormat="1" x14ac:dyDescent="0.25">
      <c r="A161" s="125" t="s">
        <v>1290</v>
      </c>
      <c r="B161" s="162">
        <f>VLOOKUP(A161,[5]KPI_Aplicaciones_Det!$F$12:$I$151,2,FALSE)</f>
        <v>108</v>
      </c>
      <c r="C161" s="162">
        <f>VLOOKUP(A161,[5]KPI_Aplicaciones_Det!$F$12:$I$151,4,FALSE)</f>
        <v>27</v>
      </c>
      <c r="D161" s="162">
        <f>VLOOKUP(A161,[5]KPI_Aplicaciones_Det!$F$12:$I$151,3,FALSE)</f>
        <v>105</v>
      </c>
      <c r="E161" s="163">
        <f t="shared" si="6"/>
        <v>3.8888888888888888</v>
      </c>
      <c r="F161" s="164">
        <f t="shared" si="7"/>
        <v>112.77777777777777</v>
      </c>
      <c r="G161" s="165">
        <f t="shared" si="8"/>
        <v>0.97222222222222221</v>
      </c>
    </row>
    <row r="162" spans="1:8" s="128" customFormat="1" x14ac:dyDescent="0.25">
      <c r="A162" s="125" t="s">
        <v>1291</v>
      </c>
      <c r="B162" s="162">
        <f>VLOOKUP(A162,[5]KPI_Aplicaciones_Det!$F$12:$I$151,2,FALSE)</f>
        <v>155</v>
      </c>
      <c r="C162" s="162">
        <f>VLOOKUP(A162,[5]KPI_Aplicaciones_Det!$F$12:$I$151,4,FALSE)</f>
        <v>31</v>
      </c>
      <c r="D162" s="162">
        <f>VLOOKUP(A162,[5]KPI_Aplicaciones_Det!$F$12:$I$151,3,FALSE)</f>
        <v>0</v>
      </c>
      <c r="E162" s="163">
        <f t="shared" si="6"/>
        <v>0</v>
      </c>
      <c r="F162" s="164">
        <f t="shared" si="7"/>
        <v>0</v>
      </c>
      <c r="G162" s="165">
        <f t="shared" si="8"/>
        <v>0</v>
      </c>
      <c r="H162" s="128" t="s">
        <v>1175</v>
      </c>
    </row>
    <row r="163" spans="1:8" s="128" customFormat="1" x14ac:dyDescent="0.25">
      <c r="A163" s="125" t="s">
        <v>1292</v>
      </c>
      <c r="B163" s="162">
        <f>VLOOKUP(A163,[5]KPI_Aplicaciones_Det!$F$12:$I$151,2,FALSE)</f>
        <v>162</v>
      </c>
      <c r="C163" s="162">
        <f>VLOOKUP(A163,[5]KPI_Aplicaciones_Det!$F$12:$I$151,4,FALSE)</f>
        <v>27</v>
      </c>
      <c r="D163" s="162">
        <f>VLOOKUP(A163,[5]KPI_Aplicaciones_Det!$F$12:$I$151,3,FALSE)</f>
        <v>95</v>
      </c>
      <c r="E163" s="163">
        <f t="shared" si="6"/>
        <v>3.5185185185185186</v>
      </c>
      <c r="F163" s="164">
        <f t="shared" si="7"/>
        <v>102.03703703703704</v>
      </c>
      <c r="G163" s="165">
        <f t="shared" si="8"/>
        <v>0.5864197530864198</v>
      </c>
    </row>
    <row r="164" spans="1:8" s="128" customFormat="1" x14ac:dyDescent="0.25">
      <c r="A164" s="125" t="s">
        <v>1293</v>
      </c>
      <c r="B164" s="162">
        <f>VLOOKUP(A164,[5]KPI_Aplicaciones_Det!$F$12:$I$151,2,FALSE)</f>
        <v>186</v>
      </c>
      <c r="C164" s="162">
        <f>VLOOKUP(A164,[5]KPI_Aplicaciones_Det!$F$12:$I$151,4,FALSE)</f>
        <v>31</v>
      </c>
      <c r="D164" s="162">
        <f>VLOOKUP(A164,[5]KPI_Aplicaciones_Det!$F$12:$I$151,3,FALSE)</f>
        <v>0</v>
      </c>
      <c r="E164" s="163">
        <f t="shared" si="6"/>
        <v>0</v>
      </c>
      <c r="F164" s="164">
        <f t="shared" si="7"/>
        <v>0</v>
      </c>
      <c r="G164" s="165">
        <f t="shared" si="8"/>
        <v>0</v>
      </c>
      <c r="H164" s="128" t="s">
        <v>1175</v>
      </c>
    </row>
    <row r="165" spans="1:8" s="128" customFormat="1" x14ac:dyDescent="0.25">
      <c r="A165" s="125" t="s">
        <v>1294</v>
      </c>
      <c r="B165" s="162">
        <f>VLOOKUP(A165,[5]KPI_Aplicaciones_Det!$F$12:$I$151,2,FALSE)</f>
        <v>465</v>
      </c>
      <c r="C165" s="162">
        <f>VLOOKUP(A165,[5]KPI_Aplicaciones_Det!$F$12:$I$151,4,FALSE)</f>
        <v>31</v>
      </c>
      <c r="D165" s="162">
        <f>VLOOKUP(A165,[5]KPI_Aplicaciones_Det!$F$12:$I$151,3,FALSE)</f>
        <v>460</v>
      </c>
      <c r="E165" s="163">
        <f t="shared" si="6"/>
        <v>14.838709677419354</v>
      </c>
      <c r="F165" s="164">
        <f t="shared" si="7"/>
        <v>430.32258064516128</v>
      </c>
      <c r="G165" s="165">
        <f t="shared" si="8"/>
        <v>0.989247311827957</v>
      </c>
    </row>
    <row r="166" spans="1:8" s="128" customFormat="1" x14ac:dyDescent="0.25">
      <c r="A166" s="125" t="s">
        <v>1295</v>
      </c>
      <c r="B166" s="162">
        <f>VLOOKUP(A166,[5]KPI_Aplicaciones_Det!$F$12:$I$151,2,FALSE)</f>
        <v>62</v>
      </c>
      <c r="C166" s="162">
        <f>VLOOKUP(A166,[5]KPI_Aplicaciones_Det!$F$12:$I$151,4,FALSE)</f>
        <v>31</v>
      </c>
      <c r="D166" s="162">
        <f>VLOOKUP(A166,[5]KPI_Aplicaciones_Det!$F$12:$I$151,3,FALSE)</f>
        <v>0</v>
      </c>
      <c r="E166" s="163">
        <f t="shared" si="6"/>
        <v>0</v>
      </c>
      <c r="F166" s="164">
        <f t="shared" si="7"/>
        <v>0</v>
      </c>
      <c r="G166" s="165">
        <f t="shared" si="8"/>
        <v>0</v>
      </c>
      <c r="H166" s="128" t="s">
        <v>1175</v>
      </c>
    </row>
    <row r="167" spans="1:8" s="128" customFormat="1" x14ac:dyDescent="0.25">
      <c r="A167" s="125" t="s">
        <v>1296</v>
      </c>
      <c r="B167" s="162">
        <f>VLOOKUP(A167,[5]KPI_Aplicaciones_Det!$F$12:$I$151,2,FALSE)</f>
        <v>248</v>
      </c>
      <c r="C167" s="162">
        <f>VLOOKUP(A167,[5]KPI_Aplicaciones_Det!$F$12:$I$151,4,FALSE)</f>
        <v>31</v>
      </c>
      <c r="D167" s="162">
        <f>VLOOKUP(A167,[5]KPI_Aplicaciones_Det!$F$12:$I$151,3,FALSE)</f>
        <v>0</v>
      </c>
      <c r="E167" s="163">
        <f t="shared" si="6"/>
        <v>0</v>
      </c>
      <c r="F167" s="164">
        <f t="shared" si="7"/>
        <v>0</v>
      </c>
      <c r="G167" s="165">
        <f t="shared" si="8"/>
        <v>0</v>
      </c>
      <c r="H167" s="128" t="s">
        <v>1311</v>
      </c>
    </row>
    <row r="168" spans="1:8" s="128" customFormat="1" x14ac:dyDescent="0.25">
      <c r="A168" s="125" t="s">
        <v>1297</v>
      </c>
      <c r="B168" s="162">
        <f>VLOOKUP(A168,[5]KPI_Aplicaciones_Det!$F$12:$I$151,2,FALSE)</f>
        <v>248</v>
      </c>
      <c r="C168" s="162">
        <f>VLOOKUP(A168,[5]KPI_Aplicaciones_Det!$F$12:$I$151,4,FALSE)</f>
        <v>31</v>
      </c>
      <c r="D168" s="162">
        <f>VLOOKUP(A168,[5]KPI_Aplicaciones_Det!$F$12:$I$151,3,FALSE)</f>
        <v>250</v>
      </c>
      <c r="E168" s="163">
        <f t="shared" si="6"/>
        <v>8.064516129032258</v>
      </c>
      <c r="F168" s="164">
        <f t="shared" si="7"/>
        <v>233.87096774193549</v>
      </c>
      <c r="G168" s="165">
        <f t="shared" si="8"/>
        <v>1.0080645161290323</v>
      </c>
    </row>
    <row r="169" spans="1:8" s="128" customFormat="1" x14ac:dyDescent="0.25">
      <c r="A169" s="125" t="s">
        <v>1298</v>
      </c>
      <c r="B169" s="162">
        <f>VLOOKUP(A169,[5]KPI_Aplicaciones_Det!$F$12:$I$151,2,FALSE)</f>
        <v>348</v>
      </c>
      <c r="C169" s="162">
        <f>VLOOKUP(A169,[5]KPI_Aplicaciones_Det!$F$12:$I$151,4,FALSE)</f>
        <v>29</v>
      </c>
      <c r="D169" s="162">
        <f>VLOOKUP(A169,[5]KPI_Aplicaciones_Det!$F$12:$I$151,3,FALSE)</f>
        <v>520</v>
      </c>
      <c r="E169" s="163">
        <f t="shared" si="6"/>
        <v>17.931034482758619</v>
      </c>
      <c r="F169" s="164">
        <f t="shared" si="7"/>
        <v>520</v>
      </c>
      <c r="G169" s="165">
        <f t="shared" si="8"/>
        <v>1.4942528735632183</v>
      </c>
    </row>
    <row r="170" spans="1:8" s="128" customFormat="1" x14ac:dyDescent="0.25">
      <c r="A170" s="125" t="s">
        <v>1299</v>
      </c>
      <c r="B170" s="162">
        <f>VLOOKUP(A170,[5]KPI_Aplicaciones_Det!$F$12:$I$151,2,FALSE)</f>
        <v>186</v>
      </c>
      <c r="C170" s="162">
        <f>VLOOKUP(A170,[5]KPI_Aplicaciones_Det!$F$12:$I$151,4,FALSE)</f>
        <v>31</v>
      </c>
      <c r="D170" s="162">
        <f>VLOOKUP(A170,[5]KPI_Aplicaciones_Det!$F$12:$I$151,3,FALSE)</f>
        <v>190</v>
      </c>
      <c r="E170" s="163">
        <f t="shared" si="6"/>
        <v>6.129032258064516</v>
      </c>
      <c r="F170" s="164">
        <f t="shared" si="7"/>
        <v>177.74193548387098</v>
      </c>
      <c r="G170" s="165">
        <f t="shared" si="8"/>
        <v>1.021505376344086</v>
      </c>
    </row>
    <row r="171" spans="1:8" s="128" customFormat="1" x14ac:dyDescent="0.25">
      <c r="A171" s="125" t="s">
        <v>1300</v>
      </c>
      <c r="B171" s="162">
        <f>VLOOKUP(A171,[5]KPI_Aplicaciones_Det!$F$12:$I$151,2,FALSE)</f>
        <v>496</v>
      </c>
      <c r="C171" s="162">
        <f>VLOOKUP(A171,[5]KPI_Aplicaciones_Det!$F$12:$I$151,4,FALSE)</f>
        <v>31</v>
      </c>
      <c r="D171" s="162">
        <f>VLOOKUP(A171,[5]KPI_Aplicaciones_Det!$F$12:$I$151,3,FALSE)</f>
        <v>470</v>
      </c>
      <c r="E171" s="163">
        <f t="shared" si="6"/>
        <v>15.161290322580646</v>
      </c>
      <c r="F171" s="164">
        <f t="shared" si="7"/>
        <v>439.67741935483872</v>
      </c>
      <c r="G171" s="165">
        <f t="shared" si="8"/>
        <v>0.94758064516129037</v>
      </c>
    </row>
    <row r="172" spans="1:8" s="128" customFormat="1" x14ac:dyDescent="0.25">
      <c r="A172" s="125" t="s">
        <v>1301</v>
      </c>
      <c r="B172" s="162">
        <f>VLOOKUP(A172,[5]KPI_Aplicaciones_Det!$F$12:$I$151,2,FALSE)</f>
        <v>372</v>
      </c>
      <c r="C172" s="162">
        <f>VLOOKUP(A172,[5]KPI_Aplicaciones_Det!$F$12:$I$151,4,FALSE)</f>
        <v>31</v>
      </c>
      <c r="D172" s="162">
        <f>VLOOKUP(A172,[5]KPI_Aplicaciones_Det!$F$12:$I$151,3,FALSE)</f>
        <v>355</v>
      </c>
      <c r="E172" s="163">
        <f t="shared" si="6"/>
        <v>11.451612903225806</v>
      </c>
      <c r="F172" s="164">
        <f t="shared" si="7"/>
        <v>332.09677419354836</v>
      </c>
      <c r="G172" s="165">
        <f t="shared" si="8"/>
        <v>0.95430107526881724</v>
      </c>
    </row>
    <row r="173" spans="1:8" s="128" customFormat="1" x14ac:dyDescent="0.25">
      <c r="A173" s="125" t="s">
        <v>1302</v>
      </c>
      <c r="B173" s="162">
        <f>VLOOKUP(A173,[5]KPI_Aplicaciones_Det!$F$12:$I$151,2,FALSE)</f>
        <v>222</v>
      </c>
      <c r="C173" s="162">
        <f>VLOOKUP(A173,[5]KPI_Aplicaciones_Det!$F$12:$I$151,4,FALSE)</f>
        <v>37</v>
      </c>
      <c r="D173" s="162">
        <f>VLOOKUP(A173,[5]KPI_Aplicaciones_Det!$F$12:$I$151,3,FALSE)</f>
        <v>220</v>
      </c>
      <c r="E173" s="163">
        <f t="shared" si="6"/>
        <v>5.9459459459459456</v>
      </c>
      <c r="F173" s="164">
        <f t="shared" si="7"/>
        <v>172.43243243243242</v>
      </c>
      <c r="G173" s="165">
        <f t="shared" si="8"/>
        <v>0.99099099099099097</v>
      </c>
    </row>
    <row r="174" spans="1:8" s="128" customFormat="1" x14ac:dyDescent="0.25">
      <c r="A174" s="125" t="s">
        <v>1303</v>
      </c>
      <c r="B174" s="162" t="e">
        <f>VLOOKUP(A174,[5]KPI_Aplicaciones_Det!$F$12:$I$151,2,FALSE)</f>
        <v>#N/A</v>
      </c>
      <c r="C174" s="162" t="e">
        <f>VLOOKUP(A174,[5]KPI_Aplicaciones_Det!$F$12:$I$151,4,FALSE)</f>
        <v>#N/A</v>
      </c>
      <c r="D174" s="162" t="e">
        <f>VLOOKUP(A174,[5]KPI_Aplicaciones_Det!$F$12:$I$151,3,FALSE)</f>
        <v>#N/A</v>
      </c>
      <c r="E174" s="163" t="e">
        <f t="shared" si="6"/>
        <v>#N/A</v>
      </c>
      <c r="F174" s="164" t="e">
        <f t="shared" si="7"/>
        <v>#N/A</v>
      </c>
      <c r="G174" s="165" t="e">
        <f t="shared" si="8"/>
        <v>#N/A</v>
      </c>
      <c r="H174" s="128" t="s">
        <v>1316</v>
      </c>
    </row>
    <row r="175" spans="1:8" s="128" customFormat="1" x14ac:dyDescent="0.25">
      <c r="A175" s="125" t="s">
        <v>1304</v>
      </c>
      <c r="B175" s="162">
        <f>VLOOKUP(A175,[5]KPI_Aplicaciones_Det!$F$12:$I$151,2,FALSE)</f>
        <v>37.800000000000004</v>
      </c>
      <c r="C175" s="162">
        <f>VLOOKUP(A175,[5]KPI_Aplicaciones_Det!$F$12:$I$151,4,FALSE)</f>
        <v>27</v>
      </c>
      <c r="D175" s="162">
        <f>VLOOKUP(A175,[5]KPI_Aplicaciones_Det!$F$12:$I$151,3,FALSE)</f>
        <v>39</v>
      </c>
      <c r="E175" s="163">
        <f t="shared" si="6"/>
        <v>1.4444444444444444</v>
      </c>
      <c r="F175" s="164">
        <f t="shared" si="7"/>
        <v>41.888888888888886</v>
      </c>
      <c r="G175" s="165">
        <f t="shared" si="8"/>
        <v>1.0317460317460316</v>
      </c>
    </row>
    <row r="176" spans="1:8" s="128" customFormat="1" ht="15.75" thickBot="1" x14ac:dyDescent="0.3">
      <c r="A176" s="125" t="s">
        <v>1305</v>
      </c>
      <c r="B176" s="162" t="e">
        <f>VLOOKUP(A176,[5]KPI_Aplicaciones_Det!$F$12:$I$151,2,FALSE)</f>
        <v>#N/A</v>
      </c>
      <c r="C176" s="162" t="e">
        <f>VLOOKUP(A176,[5]KPI_Aplicaciones_Det!$F$12:$I$151,4,FALSE)</f>
        <v>#N/A</v>
      </c>
      <c r="D176" s="162" t="e">
        <f>VLOOKUP(A176,[5]KPI_Aplicaciones_Det!$F$12:$I$151,3,FALSE)</f>
        <v>#N/A</v>
      </c>
      <c r="E176" s="163" t="e">
        <f t="shared" si="6"/>
        <v>#N/A</v>
      </c>
      <c r="F176" s="164" t="e">
        <f t="shared" si="7"/>
        <v>#N/A</v>
      </c>
      <c r="G176" s="165" t="e">
        <f t="shared" si="8"/>
        <v>#N/A</v>
      </c>
      <c r="H176" s="166" t="s">
        <v>1177</v>
      </c>
    </row>
    <row r="177" spans="1:8" s="128" customFormat="1" x14ac:dyDescent="0.25">
      <c r="A177" s="125" t="s">
        <v>1306</v>
      </c>
      <c r="B177" s="162">
        <f>VLOOKUP(A177,[5]KPI_Aplicaciones_Det!$F$12:$I$151,2,FALSE)</f>
        <v>256</v>
      </c>
      <c r="C177" s="162">
        <f>VLOOKUP(A177,[5]KPI_Aplicaciones_Det!$F$12:$I$151,4,FALSE)</f>
        <v>32</v>
      </c>
      <c r="D177" s="162">
        <f>VLOOKUP(A177,[5]KPI_Aplicaciones_Det!$F$12:$I$151,3,FALSE)</f>
        <v>0</v>
      </c>
      <c r="E177" s="163">
        <f t="shared" si="6"/>
        <v>0</v>
      </c>
      <c r="F177" s="164">
        <f t="shared" si="7"/>
        <v>0</v>
      </c>
      <c r="G177" s="165">
        <f t="shared" si="8"/>
        <v>0</v>
      </c>
      <c r="H177" s="128" t="s">
        <v>1309</v>
      </c>
    </row>
    <row r="178" spans="1:8" s="128" customFormat="1" x14ac:dyDescent="0.25">
      <c r="A178" s="125" t="s">
        <v>1307</v>
      </c>
      <c r="B178" s="162" t="e">
        <f>VLOOKUP(A178,[5]KPI_Aplicaciones_Det!$F$12:$I$151,2,FALSE)</f>
        <v>#N/A</v>
      </c>
      <c r="C178" s="162" t="e">
        <f>VLOOKUP(A178,[5]KPI_Aplicaciones_Det!$F$12:$I$151,4,FALSE)</f>
        <v>#N/A</v>
      </c>
      <c r="D178" s="162" t="e">
        <f>VLOOKUP(A178,[5]KPI_Aplicaciones_Det!$F$12:$I$151,3,FALSE)</f>
        <v>#N/A</v>
      </c>
      <c r="E178" s="163" t="e">
        <f t="shared" si="6"/>
        <v>#N/A</v>
      </c>
      <c r="F178" s="164" t="e">
        <f t="shared" si="7"/>
        <v>#N/A</v>
      </c>
      <c r="G178" s="165" t="e">
        <f t="shared" si="8"/>
        <v>#N/A</v>
      </c>
    </row>
    <row r="179" spans="1:8" x14ac:dyDescent="0.25">
      <c r="A179" s="62" t="s">
        <v>1006</v>
      </c>
      <c r="B179" s="130">
        <f>VLOOKUP(A179,[3]KPI_Aplicaciones_Det!$F$12:$K$176,4,FALSE)</f>
        <v>96</v>
      </c>
      <c r="C179">
        <f>VLOOKUP(A179,[3]KPI_Aplicaciones_Det!$F$12:$K$176,3,FALSE)</f>
        <v>24</v>
      </c>
      <c r="D179" s="130">
        <v>92</v>
      </c>
      <c r="E179" s="163">
        <f t="shared" ref="E179" si="9">D179/C179</f>
        <v>3.8333333333333335</v>
      </c>
      <c r="F179" s="164">
        <f t="shared" si="7"/>
        <v>111.16666666666667</v>
      </c>
      <c r="G179" s="165">
        <f t="shared" ref="G179" si="10">D179/B179</f>
        <v>0.95833333333333337</v>
      </c>
    </row>
  </sheetData>
  <conditionalFormatting sqref="H24">
    <cfRule type="expression" dxfId="98" priority="44">
      <formula>(ROW()/2-INT(ROW()/2))=0</formula>
    </cfRule>
    <cfRule type="expression" dxfId="97" priority="45">
      <formula>(ROW()/2-INT(ROW()/2))=0</formula>
    </cfRule>
  </conditionalFormatting>
  <conditionalFormatting sqref="H25">
    <cfRule type="expression" dxfId="96" priority="42">
      <formula>(ROW()/2-INT(ROW()/2))=0</formula>
    </cfRule>
    <cfRule type="expression" dxfId="95" priority="43">
      <formula>(ROW()/2-INT(ROW()/2))=0</formula>
    </cfRule>
  </conditionalFormatting>
  <conditionalFormatting sqref="H52">
    <cfRule type="expression" dxfId="94" priority="40">
      <formula>(ROW()/2-INT(ROW()/2))=0</formula>
    </cfRule>
    <cfRule type="expression" dxfId="93" priority="41">
      <formula>(ROW()/2-INT(ROW()/2))=0</formula>
    </cfRule>
  </conditionalFormatting>
  <conditionalFormatting sqref="H56">
    <cfRule type="expression" dxfId="92" priority="38">
      <formula>(ROW()/2-INT(ROW()/2))=0</formula>
    </cfRule>
    <cfRule type="expression" dxfId="91" priority="39">
      <formula>(ROW()/2-INT(ROW()/2))=0</formula>
    </cfRule>
  </conditionalFormatting>
  <conditionalFormatting sqref="H89">
    <cfRule type="expression" dxfId="90" priority="36">
      <formula>(ROW()/2-INT(ROW()/2))=0</formula>
    </cfRule>
    <cfRule type="expression" dxfId="89" priority="37">
      <formula>(ROW()/2-INT(ROW()/2))=0</formula>
    </cfRule>
  </conditionalFormatting>
  <conditionalFormatting sqref="H91">
    <cfRule type="expression" dxfId="88" priority="34">
      <formula>(ROW()/2-INT(ROW()/2))=0</formula>
    </cfRule>
    <cfRule type="expression" dxfId="87" priority="35">
      <formula>(ROW()/2-INT(ROW()/2))=0</formula>
    </cfRule>
  </conditionalFormatting>
  <conditionalFormatting sqref="H100">
    <cfRule type="expression" dxfId="86" priority="32">
      <formula>(ROW()/2-INT(ROW()/2))=0</formula>
    </cfRule>
    <cfRule type="expression" dxfId="85" priority="33">
      <formula>(ROW()/2-INT(ROW()/2))=0</formula>
    </cfRule>
  </conditionalFormatting>
  <conditionalFormatting sqref="H108">
    <cfRule type="expression" dxfId="84" priority="30">
      <formula>(ROW()/2-INT(ROW()/2))=0</formula>
    </cfRule>
    <cfRule type="expression" dxfId="83" priority="31">
      <formula>(ROW()/2-INT(ROW()/2))=0</formula>
    </cfRule>
  </conditionalFormatting>
  <conditionalFormatting sqref="H140">
    <cfRule type="expression" dxfId="82" priority="28">
      <formula>(ROW()/2-INT(ROW()/2))=0</formula>
    </cfRule>
    <cfRule type="expression" dxfId="81" priority="29">
      <formula>(ROW()/2-INT(ROW()/2))=0</formula>
    </cfRule>
  </conditionalFormatting>
  <conditionalFormatting sqref="H137">
    <cfRule type="expression" dxfId="80" priority="26">
      <formula>(ROW()/2-INT(ROW()/2))=0</formula>
    </cfRule>
    <cfRule type="expression" dxfId="79" priority="27">
      <formula>(ROW()/2-INT(ROW()/2))=0</formula>
    </cfRule>
  </conditionalFormatting>
  <conditionalFormatting sqref="H146">
    <cfRule type="expression" dxfId="78" priority="24">
      <formula>(ROW()/2-INT(ROW()/2))=0</formula>
    </cfRule>
    <cfRule type="expression" dxfId="77" priority="25">
      <formula>(ROW()/2-INT(ROW()/2))=0</formula>
    </cfRule>
  </conditionalFormatting>
  <conditionalFormatting sqref="H152">
    <cfRule type="expression" dxfId="76" priority="22">
      <formula>(ROW()/2-INT(ROW()/2))=0</formula>
    </cfRule>
    <cfRule type="expression" dxfId="75" priority="23">
      <formula>(ROW()/2-INT(ROW()/2))=0</formula>
    </cfRule>
  </conditionalFormatting>
  <conditionalFormatting sqref="H162">
    <cfRule type="expression" dxfId="74" priority="20">
      <formula>(ROW()/2-INT(ROW()/2))=0</formula>
    </cfRule>
    <cfRule type="expression" dxfId="73" priority="21">
      <formula>(ROW()/2-INT(ROW()/2))=0</formula>
    </cfRule>
  </conditionalFormatting>
  <conditionalFormatting sqref="H164">
    <cfRule type="expression" dxfId="72" priority="18">
      <formula>(ROW()/2-INT(ROW()/2))=0</formula>
    </cfRule>
    <cfRule type="expression" dxfId="71" priority="19">
      <formula>(ROW()/2-INT(ROW()/2))=0</formula>
    </cfRule>
  </conditionalFormatting>
  <conditionalFormatting sqref="H166">
    <cfRule type="expression" dxfId="70" priority="16">
      <formula>(ROW()/2-INT(ROW()/2))=0</formula>
    </cfRule>
    <cfRule type="expression" dxfId="69" priority="17">
      <formula>(ROW()/2-INT(ROW()/2))=0</formula>
    </cfRule>
  </conditionalFormatting>
  <conditionalFormatting sqref="H167">
    <cfRule type="expression" dxfId="68" priority="14">
      <formula>(ROW()/2-INT(ROW()/2))=0</formula>
    </cfRule>
    <cfRule type="expression" dxfId="67" priority="15">
      <formula>(ROW()/2-INT(ROW()/2))=0</formula>
    </cfRule>
  </conditionalFormatting>
  <conditionalFormatting sqref="H177">
    <cfRule type="expression" dxfId="66" priority="12">
      <formula>(ROW()/2-INT(ROW()/2))=0</formula>
    </cfRule>
    <cfRule type="expression" dxfId="65" priority="13">
      <formula>(ROW()/2-INT(ROW()/2))=0</formula>
    </cfRule>
  </conditionalFormatting>
  <conditionalFormatting sqref="H74">
    <cfRule type="expression" dxfId="64" priority="11">
      <formula>(ROW()/2-INT(ROW()/2))=0</formula>
    </cfRule>
  </conditionalFormatting>
  <conditionalFormatting sqref="H72">
    <cfRule type="expression" dxfId="63" priority="9">
      <formula>(ROW()/2-INT(ROW()/2))=0</formula>
    </cfRule>
    <cfRule type="expression" dxfId="62" priority="10">
      <formula>(ROW()/2-INT(ROW()/2))=0</formula>
    </cfRule>
  </conditionalFormatting>
  <conditionalFormatting sqref="H155">
    <cfRule type="expression" dxfId="61" priority="8">
      <formula>(ROW()/2-INT(ROW()/2))=0</formula>
    </cfRule>
  </conditionalFormatting>
  <conditionalFormatting sqref="H13">
    <cfRule type="expression" dxfId="60" priority="6">
      <formula>(ROW()/2-INT(ROW()/2))=0</formula>
    </cfRule>
    <cfRule type="expression" dxfId="59" priority="7">
      <formula>(ROW()/2-INT(ROW()/2))=0</formula>
    </cfRule>
  </conditionalFormatting>
  <conditionalFormatting sqref="H18">
    <cfRule type="expression" dxfId="58" priority="4">
      <formula>(ROW()/2-INT(ROW()/2))=0</formula>
    </cfRule>
    <cfRule type="expression" dxfId="57" priority="5">
      <formula>(ROW()/2-INT(ROW()/2))=0</formula>
    </cfRule>
  </conditionalFormatting>
  <conditionalFormatting sqref="H14">
    <cfRule type="expression" dxfId="56" priority="2">
      <formula>(ROW()/2-INT(ROW()/2))=0</formula>
    </cfRule>
    <cfRule type="expression" dxfId="55" priority="3">
      <formula>(ROW()/2-INT(ROW()/2))=0</formula>
    </cfRule>
  </conditionalFormatting>
  <conditionalFormatting sqref="H38">
    <cfRule type="expression" dxfId="54" priority="1">
      <formula>(ROW()/2-INT(ROW()/2))=0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61604-DA1A-44A2-B270-34B444673EB6}">
  <sheetPr codeName="Hoja12">
    <tabColor theme="5" tint="0.39997558519241921"/>
  </sheetPr>
  <dimension ref="A1:M592"/>
  <sheetViews>
    <sheetView workbookViewId="0">
      <selection activeCell="C4" sqref="C4"/>
    </sheetView>
  </sheetViews>
  <sheetFormatPr baseColWidth="10" defaultRowHeight="15" x14ac:dyDescent="0.25"/>
  <cols>
    <col min="1" max="1" width="7.42578125" style="5" bestFit="1" customWidth="1"/>
    <col min="2" max="2" width="15" style="5" bestFit="1" customWidth="1"/>
    <col min="3" max="3" width="17.5703125" style="5" bestFit="1" customWidth="1"/>
    <col min="4" max="4" width="20.42578125" style="5" bestFit="1" customWidth="1"/>
    <col min="5" max="5" width="18.85546875" style="14" bestFit="1" customWidth="1"/>
    <col min="6" max="6" width="19.85546875" style="5" bestFit="1" customWidth="1"/>
    <col min="7" max="7" width="14.140625" style="5" customWidth="1"/>
    <col min="8" max="8" width="15.5703125" style="5" bestFit="1" customWidth="1"/>
    <col min="9" max="9" width="14" style="5" bestFit="1" customWidth="1"/>
    <col min="10" max="10" width="11.42578125" style="5"/>
    <col min="11" max="11" width="21.28515625" style="5" bestFit="1" customWidth="1"/>
    <col min="12" max="12" width="11.7109375" style="5" bestFit="1" customWidth="1"/>
    <col min="13" max="14" width="11.42578125" style="5"/>
    <col min="15" max="15" width="21.28515625" style="5" bestFit="1" customWidth="1"/>
    <col min="16" max="16384" width="11.42578125" style="5"/>
  </cols>
  <sheetData>
    <row r="1" spans="1:13" x14ac:dyDescent="0.25">
      <c r="A1" s="10" t="s">
        <v>45</v>
      </c>
      <c r="B1" s="10" t="s">
        <v>52</v>
      </c>
      <c r="C1" s="10" t="s">
        <v>46</v>
      </c>
      <c r="D1" s="10" t="s">
        <v>47</v>
      </c>
      <c r="E1" s="13" t="s">
        <v>1</v>
      </c>
      <c r="F1" s="10" t="s">
        <v>53</v>
      </c>
      <c r="G1" s="10" t="s">
        <v>49</v>
      </c>
      <c r="H1" s="10" t="s">
        <v>275</v>
      </c>
      <c r="I1" s="10" t="s">
        <v>48</v>
      </c>
      <c r="J1" s="10" t="s">
        <v>55</v>
      </c>
      <c r="K1" s="10" t="s">
        <v>54</v>
      </c>
      <c r="L1" s="11" t="s">
        <v>50</v>
      </c>
      <c r="M1" s="11" t="s">
        <v>51</v>
      </c>
    </row>
    <row r="2" spans="1:13" x14ac:dyDescent="0.25">
      <c r="A2" s="123" t="s">
        <v>84</v>
      </c>
      <c r="B2" s="123" t="s">
        <v>85</v>
      </c>
      <c r="C2" s="123" t="s">
        <v>86</v>
      </c>
      <c r="D2" s="123" t="s">
        <v>59</v>
      </c>
      <c r="E2" s="124">
        <v>45250</v>
      </c>
      <c r="F2" s="123">
        <v>66.180000000000007</v>
      </c>
      <c r="G2" s="123"/>
      <c r="K2" s="5" t="str">
        <f t="shared" ref="K2:K44" si="0">+CONCATENATE(B2,D2)</f>
        <v>PuB-31CY51W</v>
      </c>
      <c r="L2" s="5">
        <f>+COUNTIF($K$2:$K$650,K2)</f>
        <v>4</v>
      </c>
      <c r="M2" s="5">
        <f t="shared" ref="M2:M65" si="1">+L2-COUNTIFS($G$2:$G$381,"Parado",$K$2:$K$381,K2)</f>
        <v>4</v>
      </c>
    </row>
    <row r="3" spans="1:13" x14ac:dyDescent="0.25">
      <c r="A3" s="123" t="s">
        <v>84</v>
      </c>
      <c r="B3" s="123" t="s">
        <v>85</v>
      </c>
      <c r="C3" s="123" t="s">
        <v>67</v>
      </c>
      <c r="D3" s="123" t="s">
        <v>68</v>
      </c>
      <c r="E3" s="124">
        <v>45250</v>
      </c>
      <c r="F3" s="123">
        <v>63.03</v>
      </c>
      <c r="G3" s="123"/>
      <c r="K3" s="5" t="str">
        <f t="shared" si="0"/>
        <v>PuB-31BX960</v>
      </c>
      <c r="L3" s="5">
        <f>+COUNTIF($K$2:$K$650,K3)</f>
        <v>2</v>
      </c>
      <c r="M3" s="5">
        <f t="shared" si="1"/>
        <v>2</v>
      </c>
    </row>
    <row r="4" spans="1:13" x14ac:dyDescent="0.25">
      <c r="A4" s="123" t="s">
        <v>82</v>
      </c>
      <c r="B4" s="123" t="s">
        <v>87</v>
      </c>
      <c r="C4" s="123" t="s">
        <v>86</v>
      </c>
      <c r="D4" s="123" t="s">
        <v>59</v>
      </c>
      <c r="E4" s="124">
        <v>45250</v>
      </c>
      <c r="F4" s="123">
        <v>41.66</v>
      </c>
      <c r="G4" s="123"/>
      <c r="K4" s="5" t="str">
        <f t="shared" si="0"/>
        <v>PuB-153aCY51W</v>
      </c>
      <c r="L4" s="5">
        <f>+COUNTIF($K$2:$K$650,K4)</f>
        <v>2</v>
      </c>
      <c r="M4" s="5">
        <f t="shared" si="1"/>
        <v>2</v>
      </c>
    </row>
    <row r="5" spans="1:13" x14ac:dyDescent="0.25">
      <c r="A5" s="123" t="s">
        <v>82</v>
      </c>
      <c r="B5" s="123" t="s">
        <v>991</v>
      </c>
      <c r="C5" s="123" t="s">
        <v>86</v>
      </c>
      <c r="D5" s="123" t="s">
        <v>59</v>
      </c>
      <c r="E5" s="124">
        <v>45250</v>
      </c>
      <c r="F5" s="123">
        <v>24.01</v>
      </c>
      <c r="G5" s="123"/>
      <c r="K5" s="5" t="str">
        <f t="shared" si="0"/>
        <v>PuB-109aCY51W</v>
      </c>
      <c r="L5" s="5">
        <f>+COUNTIF($K$2:$K$650,K5)</f>
        <v>2</v>
      </c>
      <c r="M5" s="5">
        <f t="shared" si="1"/>
        <v>2</v>
      </c>
    </row>
    <row r="6" spans="1:13" x14ac:dyDescent="0.25">
      <c r="A6" s="123" t="s">
        <v>79</v>
      </c>
      <c r="B6" s="123" t="s">
        <v>88</v>
      </c>
      <c r="C6" s="123" t="s">
        <v>86</v>
      </c>
      <c r="D6" s="123" t="s">
        <v>59</v>
      </c>
      <c r="E6" s="124">
        <v>45250</v>
      </c>
      <c r="F6" s="123">
        <v>47.34</v>
      </c>
      <c r="G6" s="123"/>
      <c r="K6" s="5" t="str">
        <f t="shared" si="0"/>
        <v>PuB-123CY51W</v>
      </c>
      <c r="L6" s="5">
        <f>+COUNTIF($K$2:$K$650,K6)</f>
        <v>1</v>
      </c>
      <c r="M6" s="5">
        <f t="shared" si="1"/>
        <v>1</v>
      </c>
    </row>
    <row r="7" spans="1:13" x14ac:dyDescent="0.25">
      <c r="A7" s="123" t="s">
        <v>79</v>
      </c>
      <c r="B7" s="123" t="s">
        <v>88</v>
      </c>
      <c r="C7" s="123" t="s">
        <v>67</v>
      </c>
      <c r="D7" s="123" t="s">
        <v>68</v>
      </c>
      <c r="E7" s="124">
        <v>45250</v>
      </c>
      <c r="F7" s="123">
        <v>71</v>
      </c>
      <c r="G7" s="123"/>
      <c r="K7" s="5" t="str">
        <f t="shared" si="0"/>
        <v>PuB-123BX960</v>
      </c>
      <c r="L7" s="5">
        <f>+COUNTIF($K$2:$K$650,K7)</f>
        <v>1</v>
      </c>
      <c r="M7" s="5">
        <f t="shared" si="1"/>
        <v>1</v>
      </c>
    </row>
    <row r="8" spans="1:13" x14ac:dyDescent="0.25">
      <c r="A8" s="123" t="s">
        <v>89</v>
      </c>
      <c r="B8" s="123" t="s">
        <v>90</v>
      </c>
      <c r="C8" s="123" t="s">
        <v>58</v>
      </c>
      <c r="D8" s="123" t="s">
        <v>59</v>
      </c>
      <c r="E8" s="124">
        <v>45250</v>
      </c>
      <c r="F8" s="123">
        <v>27.97</v>
      </c>
      <c r="G8" s="123"/>
      <c r="K8" s="5" t="str">
        <f t="shared" si="0"/>
        <v>PuB-161[00]aCY51W</v>
      </c>
      <c r="L8" s="5">
        <f>+COUNTIF($K$2:$K$650,K8)</f>
        <v>1</v>
      </c>
      <c r="M8" s="5">
        <f t="shared" si="1"/>
        <v>1</v>
      </c>
    </row>
    <row r="9" spans="1:13" x14ac:dyDescent="0.25">
      <c r="A9" s="123" t="s">
        <v>65</v>
      </c>
      <c r="B9" s="123" t="s">
        <v>91</v>
      </c>
      <c r="C9" s="123" t="s">
        <v>58</v>
      </c>
      <c r="D9" s="123" t="s">
        <v>59</v>
      </c>
      <c r="E9" s="124">
        <v>45250</v>
      </c>
      <c r="F9" s="123">
        <v>77.7</v>
      </c>
      <c r="G9" s="123"/>
      <c r="K9" s="5" t="str">
        <f t="shared" si="0"/>
        <v>SP-0289[00]aCY51W</v>
      </c>
      <c r="L9" s="5">
        <f>+COUNTIF($K$2:$K$650,K9)</f>
        <v>2</v>
      </c>
      <c r="M9" s="5">
        <f t="shared" si="1"/>
        <v>2</v>
      </c>
    </row>
    <row r="10" spans="1:13" x14ac:dyDescent="0.25">
      <c r="A10" s="123" t="s">
        <v>65</v>
      </c>
      <c r="B10" s="123" t="s">
        <v>92</v>
      </c>
      <c r="C10" s="123" t="s">
        <v>58</v>
      </c>
      <c r="D10" s="123" t="s">
        <v>59</v>
      </c>
      <c r="E10" s="124">
        <v>45250</v>
      </c>
      <c r="F10" s="123">
        <v>60.47</v>
      </c>
      <c r="G10" s="123"/>
      <c r="K10" s="5" t="str">
        <f t="shared" si="0"/>
        <v>SP-22CY51W</v>
      </c>
      <c r="L10" s="5">
        <f>+COUNTIF($K$2:$K$650,K10)</f>
        <v>4</v>
      </c>
      <c r="M10" s="5">
        <f t="shared" si="1"/>
        <v>4</v>
      </c>
    </row>
    <row r="11" spans="1:13" x14ac:dyDescent="0.25">
      <c r="A11" s="123" t="s">
        <v>65</v>
      </c>
      <c r="B11" s="123" t="s">
        <v>92</v>
      </c>
      <c r="C11" s="123" t="s">
        <v>67</v>
      </c>
      <c r="D11" s="123" t="s">
        <v>68</v>
      </c>
      <c r="E11" s="124">
        <v>45250</v>
      </c>
      <c r="F11" s="123">
        <v>71.27</v>
      </c>
      <c r="G11" s="123"/>
      <c r="K11" s="5" t="str">
        <f t="shared" si="0"/>
        <v>SP-22BX960</v>
      </c>
      <c r="L11" s="5">
        <f>+COUNTIF($K$2:$K$650,K11)</f>
        <v>2</v>
      </c>
      <c r="M11" s="5">
        <f t="shared" si="1"/>
        <v>2</v>
      </c>
    </row>
    <row r="12" spans="1:13" x14ac:dyDescent="0.25">
      <c r="A12" s="123" t="s">
        <v>65</v>
      </c>
      <c r="B12" s="123" t="s">
        <v>93</v>
      </c>
      <c r="C12" s="123" t="s">
        <v>67</v>
      </c>
      <c r="D12" s="123" t="s">
        <v>68</v>
      </c>
      <c r="E12" s="124">
        <v>45250</v>
      </c>
      <c r="F12" s="123">
        <v>22.86</v>
      </c>
      <c r="G12" s="123"/>
      <c r="K12" s="5" t="str">
        <f t="shared" si="0"/>
        <v>SP-23BX960</v>
      </c>
      <c r="L12" s="5">
        <f>+COUNTIF($K$2:$K$650,K12)</f>
        <v>2</v>
      </c>
      <c r="M12" s="5">
        <f t="shared" si="1"/>
        <v>2</v>
      </c>
    </row>
    <row r="13" spans="1:13" x14ac:dyDescent="0.25">
      <c r="A13" s="123" t="s">
        <v>65</v>
      </c>
      <c r="B13" s="123" t="s">
        <v>94</v>
      </c>
      <c r="C13" s="123" t="s">
        <v>67</v>
      </c>
      <c r="D13" s="123" t="s">
        <v>68</v>
      </c>
      <c r="E13" s="124">
        <v>45250</v>
      </c>
      <c r="F13" s="123">
        <v>79.569999999999993</v>
      </c>
      <c r="G13" s="123"/>
      <c r="K13" s="5" t="str">
        <f t="shared" si="0"/>
        <v>SP-31(I)[00]aBX960</v>
      </c>
      <c r="L13" s="5">
        <f>+COUNTIF($K$2:$K$650,K13)</f>
        <v>2</v>
      </c>
      <c r="M13" s="5">
        <f t="shared" si="1"/>
        <v>2</v>
      </c>
    </row>
    <row r="14" spans="1:13" x14ac:dyDescent="0.25">
      <c r="A14" s="123" t="s">
        <v>65</v>
      </c>
      <c r="B14" s="123" t="s">
        <v>94</v>
      </c>
      <c r="C14" s="123" t="s">
        <v>58</v>
      </c>
      <c r="D14" s="123" t="s">
        <v>59</v>
      </c>
      <c r="E14" s="124">
        <v>45250</v>
      </c>
      <c r="F14" s="123">
        <v>79.569999999999993</v>
      </c>
      <c r="G14" s="123"/>
      <c r="K14" s="5" t="str">
        <f t="shared" si="0"/>
        <v>SP-31(I)[00]aCY51W</v>
      </c>
      <c r="L14" s="5">
        <f>+COUNTIF($K$2:$K$650,K14)</f>
        <v>2</v>
      </c>
      <c r="M14" s="5">
        <f t="shared" si="1"/>
        <v>2</v>
      </c>
    </row>
    <row r="15" spans="1:13" x14ac:dyDescent="0.25">
      <c r="A15" s="123" t="s">
        <v>65</v>
      </c>
      <c r="B15" s="123" t="s">
        <v>95</v>
      </c>
      <c r="C15" s="123" t="s">
        <v>58</v>
      </c>
      <c r="D15" s="123" t="s">
        <v>59</v>
      </c>
      <c r="E15" s="124">
        <v>45250</v>
      </c>
      <c r="F15" s="123">
        <v>67.95</v>
      </c>
      <c r="G15" s="123"/>
      <c r="K15" s="5" t="str">
        <f t="shared" si="0"/>
        <v>SP-275CY51W</v>
      </c>
      <c r="L15" s="5">
        <f>+COUNTIF($K$2:$K$650,K15)</f>
        <v>1</v>
      </c>
      <c r="M15" s="5">
        <f t="shared" si="1"/>
        <v>1</v>
      </c>
    </row>
    <row r="16" spans="1:13" x14ac:dyDescent="0.25">
      <c r="A16" s="123" t="s">
        <v>65</v>
      </c>
      <c r="B16" s="123" t="s">
        <v>96</v>
      </c>
      <c r="C16" s="123" t="s">
        <v>58</v>
      </c>
      <c r="D16" s="123" t="s">
        <v>59</v>
      </c>
      <c r="E16" s="124">
        <v>45250</v>
      </c>
      <c r="F16" s="123">
        <v>35.729999999999997</v>
      </c>
      <c r="G16" s="123"/>
      <c r="K16" s="5" t="str">
        <f t="shared" si="0"/>
        <v>SP-388aCY51W</v>
      </c>
      <c r="L16" s="5">
        <f>+COUNTIF($K$2:$K$650,K16)</f>
        <v>4</v>
      </c>
      <c r="M16" s="5">
        <f t="shared" si="1"/>
        <v>4</v>
      </c>
    </row>
    <row r="17" spans="1:13" x14ac:dyDescent="0.25">
      <c r="A17" s="123" t="s">
        <v>65</v>
      </c>
      <c r="B17" s="123" t="s">
        <v>96</v>
      </c>
      <c r="C17" s="123" t="s">
        <v>67</v>
      </c>
      <c r="D17" s="123" t="s">
        <v>68</v>
      </c>
      <c r="E17" s="124">
        <v>45250</v>
      </c>
      <c r="F17" s="123">
        <v>31.32</v>
      </c>
      <c r="G17" s="123"/>
      <c r="K17" s="5" t="str">
        <f t="shared" si="0"/>
        <v>SP-388aBX960</v>
      </c>
      <c r="L17" s="5">
        <f>+COUNTIF($K$2:$K$650,K17)</f>
        <v>2</v>
      </c>
      <c r="M17" s="5">
        <f t="shared" si="1"/>
        <v>2</v>
      </c>
    </row>
    <row r="18" spans="1:13" x14ac:dyDescent="0.25">
      <c r="A18" s="123" t="s">
        <v>65</v>
      </c>
      <c r="B18" s="123" t="s">
        <v>97</v>
      </c>
      <c r="C18" s="123" t="s">
        <v>58</v>
      </c>
      <c r="D18" s="123" t="s">
        <v>59</v>
      </c>
      <c r="E18" s="124">
        <v>45250</v>
      </c>
      <c r="F18" s="123">
        <v>20</v>
      </c>
      <c r="G18" s="123"/>
      <c r="K18" s="5" t="str">
        <f t="shared" si="0"/>
        <v>SP-462aCY51W</v>
      </c>
      <c r="L18" s="5">
        <f>+COUNTIF($K$2:$K$650,K18)</f>
        <v>2</v>
      </c>
      <c r="M18" s="5">
        <f t="shared" si="1"/>
        <v>2</v>
      </c>
    </row>
    <row r="19" spans="1:13" x14ac:dyDescent="0.25">
      <c r="A19" s="123" t="s">
        <v>65</v>
      </c>
      <c r="B19" s="123" t="s">
        <v>98</v>
      </c>
      <c r="C19" s="123" t="s">
        <v>58</v>
      </c>
      <c r="D19" s="123" t="s">
        <v>59</v>
      </c>
      <c r="E19" s="124">
        <v>45250</v>
      </c>
      <c r="F19" s="123">
        <v>83.35</v>
      </c>
      <c r="G19" s="123"/>
      <c r="K19" s="5" t="str">
        <f t="shared" si="0"/>
        <v>SP-8a(I)CY51W</v>
      </c>
      <c r="L19" s="5">
        <f>+COUNTIF($K$2:$K$650,K19)</f>
        <v>4</v>
      </c>
      <c r="M19" s="5">
        <f t="shared" si="1"/>
        <v>4</v>
      </c>
    </row>
    <row r="20" spans="1:13" x14ac:dyDescent="0.25">
      <c r="A20" s="123" t="s">
        <v>65</v>
      </c>
      <c r="B20" s="123" t="s">
        <v>98</v>
      </c>
      <c r="C20" s="123" t="s">
        <v>67</v>
      </c>
      <c r="D20" s="123" t="s">
        <v>68</v>
      </c>
      <c r="E20" s="124">
        <v>45250</v>
      </c>
      <c r="F20" s="123">
        <v>63.79</v>
      </c>
      <c r="G20" s="123"/>
      <c r="K20" s="5" t="str">
        <f t="shared" si="0"/>
        <v>SP-8a(I)BX960</v>
      </c>
      <c r="L20" s="5">
        <f>+COUNTIF($K$2:$K$650,K20)</f>
        <v>2</v>
      </c>
      <c r="M20" s="5">
        <f t="shared" si="1"/>
        <v>2</v>
      </c>
    </row>
    <row r="21" spans="1:13" x14ac:dyDescent="0.25">
      <c r="A21" s="123" t="s">
        <v>70</v>
      </c>
      <c r="B21" s="123" t="s">
        <v>99</v>
      </c>
      <c r="C21" s="123" t="s">
        <v>58</v>
      </c>
      <c r="D21" s="123" t="s">
        <v>59</v>
      </c>
      <c r="E21" s="124">
        <v>45250</v>
      </c>
      <c r="F21" s="123">
        <v>20</v>
      </c>
      <c r="G21" s="123"/>
      <c r="K21" s="5" t="str">
        <f t="shared" si="0"/>
        <v>SP-286aCY51W</v>
      </c>
      <c r="L21" s="5">
        <f>+COUNTIF($K$2:$K$650,K21)</f>
        <v>2</v>
      </c>
      <c r="M21" s="5">
        <f t="shared" si="1"/>
        <v>2</v>
      </c>
    </row>
    <row r="22" spans="1:13" x14ac:dyDescent="0.25">
      <c r="A22" s="123" t="s">
        <v>70</v>
      </c>
      <c r="B22" s="123" t="s">
        <v>100</v>
      </c>
      <c r="C22" s="123" t="s">
        <v>58</v>
      </c>
      <c r="D22" s="123" t="s">
        <v>59</v>
      </c>
      <c r="E22" s="124">
        <v>45250</v>
      </c>
      <c r="F22" s="123">
        <v>22.69</v>
      </c>
      <c r="G22" s="123"/>
      <c r="K22" s="5" t="str">
        <f t="shared" si="0"/>
        <v>SP-303aCY51W</v>
      </c>
      <c r="L22" s="5">
        <f>+COUNTIF($K$2:$K$650,K22)</f>
        <v>1</v>
      </c>
      <c r="M22" s="5">
        <f t="shared" si="1"/>
        <v>1</v>
      </c>
    </row>
    <row r="23" spans="1:13" x14ac:dyDescent="0.25">
      <c r="A23" s="123" t="s">
        <v>70</v>
      </c>
      <c r="B23" s="123" t="s">
        <v>101</v>
      </c>
      <c r="C23" s="123" t="s">
        <v>58</v>
      </c>
      <c r="D23" s="123" t="s">
        <v>59</v>
      </c>
      <c r="E23" s="124">
        <v>45250</v>
      </c>
      <c r="F23" s="123">
        <v>24.92</v>
      </c>
      <c r="G23" s="123"/>
      <c r="K23" s="5" t="str">
        <f t="shared" si="0"/>
        <v>SP-305aCY51W</v>
      </c>
      <c r="L23" s="5">
        <f>+COUNTIF($K$2:$K$650,K23)</f>
        <v>2</v>
      </c>
      <c r="M23" s="5">
        <f t="shared" si="1"/>
        <v>2</v>
      </c>
    </row>
    <row r="24" spans="1:13" x14ac:dyDescent="0.25">
      <c r="A24" s="123" t="s">
        <v>70</v>
      </c>
      <c r="B24" s="123" t="s">
        <v>101</v>
      </c>
      <c r="C24" s="123" t="s">
        <v>67</v>
      </c>
      <c r="D24" s="123" t="s">
        <v>68</v>
      </c>
      <c r="E24" s="124">
        <v>45250</v>
      </c>
      <c r="F24" s="123">
        <v>24.92</v>
      </c>
      <c r="G24" s="123"/>
      <c r="K24" s="5" t="str">
        <f t="shared" si="0"/>
        <v>SP-305aBX960</v>
      </c>
      <c r="L24" s="5">
        <f>+COUNTIF($K$2:$K$650,K24)</f>
        <v>2</v>
      </c>
      <c r="M24" s="5">
        <f t="shared" si="1"/>
        <v>2</v>
      </c>
    </row>
    <row r="25" spans="1:13" x14ac:dyDescent="0.25">
      <c r="A25" s="123" t="s">
        <v>70</v>
      </c>
      <c r="B25" s="123" t="s">
        <v>102</v>
      </c>
      <c r="C25" s="123" t="s">
        <v>67</v>
      </c>
      <c r="D25" s="123" t="s">
        <v>68</v>
      </c>
      <c r="E25" s="124">
        <v>45250</v>
      </c>
      <c r="F25" s="123">
        <v>72.2</v>
      </c>
      <c r="G25" s="123"/>
      <c r="K25" s="5" t="str">
        <f t="shared" si="0"/>
        <v>SP-311aBX960</v>
      </c>
      <c r="L25" s="5">
        <f>+COUNTIF($K$2:$K$650,K25)</f>
        <v>2</v>
      </c>
      <c r="M25" s="5">
        <f t="shared" si="1"/>
        <v>2</v>
      </c>
    </row>
    <row r="26" spans="1:13" x14ac:dyDescent="0.25">
      <c r="A26" s="123" t="s">
        <v>70</v>
      </c>
      <c r="B26" s="123" t="s">
        <v>103</v>
      </c>
      <c r="C26" s="123" t="s">
        <v>58</v>
      </c>
      <c r="D26" s="123" t="s">
        <v>59</v>
      </c>
      <c r="E26" s="124">
        <v>45250</v>
      </c>
      <c r="F26" s="123">
        <v>23.31</v>
      </c>
      <c r="G26" s="123"/>
      <c r="K26" s="5" t="str">
        <f t="shared" si="0"/>
        <v>SP-315aCY51W</v>
      </c>
      <c r="L26" s="5">
        <f>+COUNTIF($K$2:$K$650,K26)</f>
        <v>4</v>
      </c>
      <c r="M26" s="5">
        <f t="shared" si="1"/>
        <v>4</v>
      </c>
    </row>
    <row r="27" spans="1:13" x14ac:dyDescent="0.25">
      <c r="A27" s="123" t="s">
        <v>70</v>
      </c>
      <c r="B27" s="123" t="s">
        <v>74</v>
      </c>
      <c r="C27" s="123" t="s">
        <v>67</v>
      </c>
      <c r="D27" s="123" t="s">
        <v>68</v>
      </c>
      <c r="E27" s="124">
        <v>45250</v>
      </c>
      <c r="F27" s="123">
        <v>31.42</v>
      </c>
      <c r="G27" s="123"/>
      <c r="K27" s="5" t="str">
        <f t="shared" si="0"/>
        <v>SP-340aBX960</v>
      </c>
      <c r="L27" s="5">
        <f>+COUNTIF($K$2:$K$650,K27)</f>
        <v>4</v>
      </c>
      <c r="M27" s="5">
        <f t="shared" si="1"/>
        <v>4</v>
      </c>
    </row>
    <row r="28" spans="1:13" x14ac:dyDescent="0.25">
      <c r="A28" s="123" t="s">
        <v>70</v>
      </c>
      <c r="B28" s="123" t="s">
        <v>104</v>
      </c>
      <c r="C28" s="123" t="s">
        <v>58</v>
      </c>
      <c r="D28" s="123" t="s">
        <v>59</v>
      </c>
      <c r="E28" s="124">
        <v>45250</v>
      </c>
      <c r="F28" s="123">
        <v>29.74</v>
      </c>
      <c r="G28" s="123"/>
      <c r="K28" s="5" t="str">
        <f t="shared" si="0"/>
        <v>SP-347[00]aCY51W</v>
      </c>
      <c r="L28" s="5">
        <f>+COUNTIF($K$2:$K$650,K28)</f>
        <v>4</v>
      </c>
      <c r="M28" s="5">
        <f t="shared" si="1"/>
        <v>4</v>
      </c>
    </row>
    <row r="29" spans="1:13" x14ac:dyDescent="0.25">
      <c r="A29" s="123" t="s">
        <v>70</v>
      </c>
      <c r="B29" s="123" t="s">
        <v>104</v>
      </c>
      <c r="C29" s="123" t="s">
        <v>67</v>
      </c>
      <c r="D29" s="123" t="s">
        <v>68</v>
      </c>
      <c r="E29" s="124">
        <v>45250</v>
      </c>
      <c r="F29" s="123">
        <v>63.74</v>
      </c>
      <c r="G29" s="123"/>
      <c r="K29" s="5" t="str">
        <f t="shared" si="0"/>
        <v>SP-347[00]aBX960</v>
      </c>
      <c r="L29" s="5">
        <f>+COUNTIF($K$2:$K$650,K29)</f>
        <v>2</v>
      </c>
      <c r="M29" s="5">
        <f t="shared" si="1"/>
        <v>2</v>
      </c>
    </row>
    <row r="30" spans="1:13" x14ac:dyDescent="0.25">
      <c r="A30" s="123" t="s">
        <v>70</v>
      </c>
      <c r="B30" s="123" t="s">
        <v>105</v>
      </c>
      <c r="C30" s="123" t="s">
        <v>58</v>
      </c>
      <c r="D30" s="123" t="s">
        <v>59</v>
      </c>
      <c r="E30" s="124">
        <v>45250</v>
      </c>
      <c r="F30" s="123">
        <v>20</v>
      </c>
      <c r="G30" s="123" t="s">
        <v>1017</v>
      </c>
      <c r="K30" s="5" t="str">
        <f t="shared" si="0"/>
        <v>SP-355aCY51W</v>
      </c>
      <c r="L30" s="5">
        <f>+COUNTIF($K$2:$K$650,K30)</f>
        <v>4</v>
      </c>
      <c r="M30" s="5">
        <f t="shared" si="1"/>
        <v>1</v>
      </c>
    </row>
    <row r="31" spans="1:13" x14ac:dyDescent="0.25">
      <c r="A31" s="123" t="s">
        <v>70</v>
      </c>
      <c r="B31" s="123" t="s">
        <v>106</v>
      </c>
      <c r="C31" s="123" t="s">
        <v>58</v>
      </c>
      <c r="D31" s="123" t="s">
        <v>59</v>
      </c>
      <c r="E31" s="124">
        <v>45250</v>
      </c>
      <c r="F31" s="123">
        <v>33.229999999999997</v>
      </c>
      <c r="G31" s="123"/>
      <c r="K31" s="5" t="str">
        <f t="shared" si="0"/>
        <v>SP-391aCY51W</v>
      </c>
      <c r="L31" s="5">
        <f>+COUNTIF($K$2:$K$650,K31)</f>
        <v>4</v>
      </c>
      <c r="M31" s="5">
        <f t="shared" si="1"/>
        <v>4</v>
      </c>
    </row>
    <row r="32" spans="1:13" x14ac:dyDescent="0.25">
      <c r="A32" s="123" t="s">
        <v>70</v>
      </c>
      <c r="B32" s="123" t="s">
        <v>107</v>
      </c>
      <c r="C32" s="123" t="s">
        <v>58</v>
      </c>
      <c r="D32" s="123" t="s">
        <v>59</v>
      </c>
      <c r="E32" s="124">
        <v>45250</v>
      </c>
      <c r="F32" s="123">
        <v>20</v>
      </c>
      <c r="G32" s="123" t="s">
        <v>1017</v>
      </c>
      <c r="K32" s="5" t="str">
        <f t="shared" si="0"/>
        <v>SP-397aCY51W</v>
      </c>
      <c r="L32" s="5">
        <f>+COUNTIF($K$2:$K$650,K32)</f>
        <v>4</v>
      </c>
      <c r="M32" s="5">
        <f t="shared" si="1"/>
        <v>1</v>
      </c>
    </row>
    <row r="33" spans="1:13" x14ac:dyDescent="0.25">
      <c r="A33" s="123" t="s">
        <v>89</v>
      </c>
      <c r="B33" s="123" t="s">
        <v>108</v>
      </c>
      <c r="C33" s="123" t="s">
        <v>58</v>
      </c>
      <c r="D33" s="123" t="s">
        <v>59</v>
      </c>
      <c r="E33" s="124">
        <v>45250</v>
      </c>
      <c r="F33" s="123">
        <v>25.17</v>
      </c>
      <c r="G33" s="123"/>
      <c r="K33" s="5" t="str">
        <f t="shared" si="0"/>
        <v>PuB-102CY51W</v>
      </c>
      <c r="L33" s="5">
        <f>+COUNTIF($K$2:$K$650,K33)</f>
        <v>2</v>
      </c>
      <c r="M33" s="5">
        <f t="shared" si="1"/>
        <v>2</v>
      </c>
    </row>
    <row r="34" spans="1:13" x14ac:dyDescent="0.25">
      <c r="A34" s="123" t="s">
        <v>89</v>
      </c>
      <c r="B34" s="123" t="s">
        <v>108</v>
      </c>
      <c r="C34" s="123" t="s">
        <v>67</v>
      </c>
      <c r="D34" s="123" t="s">
        <v>68</v>
      </c>
      <c r="E34" s="124">
        <v>45250</v>
      </c>
      <c r="F34" s="123">
        <v>25.17</v>
      </c>
      <c r="G34" s="123"/>
      <c r="K34" s="5" t="str">
        <f t="shared" si="0"/>
        <v>PuB-102BX960</v>
      </c>
      <c r="L34" s="5">
        <f>+COUNTIF($K$2:$K$650,K34)</f>
        <v>2</v>
      </c>
      <c r="M34" s="5">
        <f t="shared" si="1"/>
        <v>2</v>
      </c>
    </row>
    <row r="35" spans="1:13" x14ac:dyDescent="0.25">
      <c r="A35" s="123" t="s">
        <v>79</v>
      </c>
      <c r="B35" s="123" t="s">
        <v>109</v>
      </c>
      <c r="C35" s="123" t="s">
        <v>67</v>
      </c>
      <c r="D35" s="123" t="s">
        <v>68</v>
      </c>
      <c r="E35" s="124">
        <v>45250</v>
      </c>
      <c r="F35" s="123">
        <v>45.43</v>
      </c>
      <c r="G35" s="123"/>
      <c r="K35" s="5" t="str">
        <f t="shared" si="0"/>
        <v>PuB-125aBX960</v>
      </c>
      <c r="L35" s="5">
        <f>+COUNTIF($K$2:$K$650,K35)</f>
        <v>2</v>
      </c>
      <c r="M35" s="5">
        <f t="shared" si="1"/>
        <v>2</v>
      </c>
    </row>
    <row r="36" spans="1:13" x14ac:dyDescent="0.25">
      <c r="A36" s="123" t="s">
        <v>219</v>
      </c>
      <c r="B36" s="123" t="s">
        <v>643</v>
      </c>
      <c r="C36" s="123" t="s">
        <v>67</v>
      </c>
      <c r="D36" s="123" t="s">
        <v>68</v>
      </c>
      <c r="E36" s="124">
        <v>45250</v>
      </c>
      <c r="F36" s="123">
        <v>20</v>
      </c>
      <c r="G36" s="123"/>
      <c r="K36" s="5" t="str">
        <f t="shared" si="0"/>
        <v>PuB-181aBX960</v>
      </c>
      <c r="L36" s="5">
        <f>+COUNTIF($K$2:$K$650,K36)</f>
        <v>2</v>
      </c>
      <c r="M36" s="5">
        <f t="shared" si="1"/>
        <v>2</v>
      </c>
    </row>
    <row r="37" spans="1:13" x14ac:dyDescent="0.25">
      <c r="A37" s="123" t="s">
        <v>65</v>
      </c>
      <c r="B37" s="123" t="s">
        <v>110</v>
      </c>
      <c r="C37" s="123" t="s">
        <v>58</v>
      </c>
      <c r="D37" s="123" t="s">
        <v>59</v>
      </c>
      <c r="E37" s="124">
        <v>45251</v>
      </c>
      <c r="F37" s="123">
        <v>61.07</v>
      </c>
      <c r="G37" s="123"/>
      <c r="K37" s="5" t="str">
        <f t="shared" si="0"/>
        <v>SP-21CY51W</v>
      </c>
      <c r="L37" s="5">
        <f>+COUNTIF($K$2:$K$650,K37)</f>
        <v>4</v>
      </c>
      <c r="M37" s="5">
        <f t="shared" si="1"/>
        <v>4</v>
      </c>
    </row>
    <row r="38" spans="1:13" x14ac:dyDescent="0.25">
      <c r="A38" s="123" t="s">
        <v>65</v>
      </c>
      <c r="B38" s="123" t="s">
        <v>110</v>
      </c>
      <c r="C38" s="123" t="s">
        <v>67</v>
      </c>
      <c r="D38" s="123" t="s">
        <v>68</v>
      </c>
      <c r="E38" s="124">
        <v>45251</v>
      </c>
      <c r="F38" s="123">
        <v>40.89</v>
      </c>
      <c r="G38" s="123"/>
      <c r="K38" s="5" t="str">
        <f t="shared" si="0"/>
        <v>SP-21BX960</v>
      </c>
      <c r="L38" s="5">
        <f>+COUNTIF($K$2:$K$650,K38)</f>
        <v>2</v>
      </c>
      <c r="M38" s="5">
        <f t="shared" si="1"/>
        <v>2</v>
      </c>
    </row>
    <row r="39" spans="1:13" x14ac:dyDescent="0.25">
      <c r="A39" s="123" t="s">
        <v>65</v>
      </c>
      <c r="B39" s="123" t="s">
        <v>111</v>
      </c>
      <c r="C39" s="123" t="s">
        <v>67</v>
      </c>
      <c r="D39" s="123" t="s">
        <v>68</v>
      </c>
      <c r="E39" s="124">
        <v>45251</v>
      </c>
      <c r="F39" s="123">
        <v>53.16</v>
      </c>
      <c r="G39" s="123"/>
      <c r="K39" s="5" t="str">
        <f t="shared" si="0"/>
        <v>SP-252BX960</v>
      </c>
      <c r="L39" s="5">
        <f>+COUNTIF($K$2:$K$650,K39)</f>
        <v>2</v>
      </c>
      <c r="M39" s="5">
        <f t="shared" si="1"/>
        <v>2</v>
      </c>
    </row>
    <row r="40" spans="1:13" x14ac:dyDescent="0.25">
      <c r="A40" s="123" t="s">
        <v>77</v>
      </c>
      <c r="B40" s="123" t="s">
        <v>112</v>
      </c>
      <c r="C40" s="123" t="s">
        <v>67</v>
      </c>
      <c r="D40" s="123" t="s">
        <v>68</v>
      </c>
      <c r="E40" s="124">
        <v>45251</v>
      </c>
      <c r="F40" s="123">
        <v>70.62</v>
      </c>
      <c r="G40" s="123"/>
      <c r="K40" s="5" t="str">
        <f t="shared" si="0"/>
        <v>SP-49BX960</v>
      </c>
      <c r="L40" s="5">
        <f>+COUNTIF($K$2:$K$650,K40)</f>
        <v>2</v>
      </c>
      <c r="M40" s="5">
        <f t="shared" si="1"/>
        <v>2</v>
      </c>
    </row>
    <row r="41" spans="1:13" x14ac:dyDescent="0.25">
      <c r="A41" s="123" t="s">
        <v>77</v>
      </c>
      <c r="B41" s="123" t="s">
        <v>113</v>
      </c>
      <c r="C41" s="123" t="s">
        <v>58</v>
      </c>
      <c r="D41" s="123" t="s">
        <v>59</v>
      </c>
      <c r="E41" s="124">
        <v>45251</v>
      </c>
      <c r="F41" s="123">
        <v>34.65</v>
      </c>
      <c r="G41" s="123"/>
      <c r="K41" s="5" t="str">
        <f t="shared" si="0"/>
        <v>SP-263CY51W</v>
      </c>
      <c r="L41" s="5">
        <f>+COUNTIF($K$2:$K$650,K41)</f>
        <v>2</v>
      </c>
      <c r="M41" s="5">
        <f t="shared" si="1"/>
        <v>2</v>
      </c>
    </row>
    <row r="42" spans="1:13" x14ac:dyDescent="0.25">
      <c r="A42" s="123" t="s">
        <v>77</v>
      </c>
      <c r="B42" s="123" t="s">
        <v>113</v>
      </c>
      <c r="C42" s="123" t="s">
        <v>67</v>
      </c>
      <c r="D42" s="123" t="s">
        <v>68</v>
      </c>
      <c r="E42" s="124">
        <v>45251</v>
      </c>
      <c r="F42" s="123">
        <v>34.65</v>
      </c>
      <c r="G42" s="123"/>
      <c r="K42" s="5" t="str">
        <f t="shared" si="0"/>
        <v>SP-263BX960</v>
      </c>
      <c r="L42" s="5">
        <f>+COUNTIF($K$2:$K$650,K42)</f>
        <v>2</v>
      </c>
      <c r="M42" s="5">
        <f t="shared" si="1"/>
        <v>2</v>
      </c>
    </row>
    <row r="43" spans="1:13" x14ac:dyDescent="0.25">
      <c r="A43" s="123" t="s">
        <v>65</v>
      </c>
      <c r="B43" s="123" t="s">
        <v>114</v>
      </c>
      <c r="C43" s="123" t="s">
        <v>67</v>
      </c>
      <c r="D43" s="123" t="s">
        <v>68</v>
      </c>
      <c r="E43" s="124">
        <v>45251</v>
      </c>
      <c r="F43" s="123">
        <v>34.380000000000003</v>
      </c>
      <c r="G43" s="123"/>
      <c r="K43" s="5" t="str">
        <f t="shared" si="0"/>
        <v>SP-273BX960</v>
      </c>
      <c r="L43" s="5">
        <f>+COUNTIF($K$2:$K$650,K43)</f>
        <v>2</v>
      </c>
      <c r="M43" s="5">
        <f t="shared" si="1"/>
        <v>2</v>
      </c>
    </row>
    <row r="44" spans="1:13" x14ac:dyDescent="0.25">
      <c r="A44" s="123" t="s">
        <v>65</v>
      </c>
      <c r="B44" s="123" t="s">
        <v>114</v>
      </c>
      <c r="C44" s="123" t="s">
        <v>58</v>
      </c>
      <c r="D44" s="123" t="s">
        <v>59</v>
      </c>
      <c r="E44" s="124">
        <v>45251</v>
      </c>
      <c r="F44" s="123">
        <v>22.92</v>
      </c>
      <c r="G44" s="123"/>
      <c r="K44" s="5" t="str">
        <f t="shared" si="0"/>
        <v>SP-273CY51W</v>
      </c>
      <c r="L44" s="5">
        <f>+COUNTIF($K$2:$K$650,K44)</f>
        <v>2</v>
      </c>
      <c r="M44" s="5">
        <f t="shared" si="1"/>
        <v>2</v>
      </c>
    </row>
    <row r="45" spans="1:13" x14ac:dyDescent="0.25">
      <c r="A45" s="123" t="s">
        <v>65</v>
      </c>
      <c r="B45" s="123" t="s">
        <v>115</v>
      </c>
      <c r="C45" s="123" t="s">
        <v>67</v>
      </c>
      <c r="D45" s="123" t="s">
        <v>68</v>
      </c>
      <c r="E45" s="124">
        <v>45251</v>
      </c>
      <c r="F45" s="123">
        <v>24.2</v>
      </c>
      <c r="G45" s="123"/>
      <c r="K45" s="5" t="str">
        <f t="shared" ref="K45:K93" si="2">+CONCATENATE(B45,D45)</f>
        <v>SP-368aBX960</v>
      </c>
      <c r="L45" s="5">
        <f>+COUNTIF($K$2:$K$650,K45)</f>
        <v>1</v>
      </c>
      <c r="M45" s="5">
        <f t="shared" si="1"/>
        <v>1</v>
      </c>
    </row>
    <row r="46" spans="1:13" x14ac:dyDescent="0.25">
      <c r="A46" s="123" t="s">
        <v>77</v>
      </c>
      <c r="B46" s="123" t="s">
        <v>116</v>
      </c>
      <c r="C46" s="123" t="s">
        <v>67</v>
      </c>
      <c r="D46" s="123" t="s">
        <v>68</v>
      </c>
      <c r="E46" s="124">
        <v>45251</v>
      </c>
      <c r="F46" s="123">
        <v>40.15</v>
      </c>
      <c r="G46" s="123"/>
      <c r="K46" s="5" t="str">
        <f t="shared" si="2"/>
        <v>SP-276BX960</v>
      </c>
      <c r="L46" s="5">
        <f>+COUNTIF($K$2:$K$650,K46)</f>
        <v>2</v>
      </c>
      <c r="M46" s="5">
        <f t="shared" si="1"/>
        <v>2</v>
      </c>
    </row>
    <row r="47" spans="1:13" x14ac:dyDescent="0.25">
      <c r="A47" s="123" t="s">
        <v>77</v>
      </c>
      <c r="B47" s="123" t="s">
        <v>117</v>
      </c>
      <c r="C47" s="123" t="s">
        <v>58</v>
      </c>
      <c r="D47" s="123" t="s">
        <v>59</v>
      </c>
      <c r="E47" s="124">
        <v>45251</v>
      </c>
      <c r="F47" s="123">
        <v>38.200000000000003</v>
      </c>
      <c r="G47" s="123"/>
      <c r="K47" s="5" t="str">
        <f t="shared" si="2"/>
        <v>SP-336aCY51W</v>
      </c>
      <c r="L47" s="5">
        <f>+COUNTIF($K$2:$K$650,K47)</f>
        <v>4</v>
      </c>
      <c r="M47" s="5">
        <f t="shared" si="1"/>
        <v>4</v>
      </c>
    </row>
    <row r="48" spans="1:13" x14ac:dyDescent="0.25">
      <c r="A48" s="123" t="s">
        <v>77</v>
      </c>
      <c r="B48" s="123" t="s">
        <v>118</v>
      </c>
      <c r="C48" s="123" t="s">
        <v>58</v>
      </c>
      <c r="D48" s="123" t="s">
        <v>59</v>
      </c>
      <c r="E48" s="124">
        <v>45251</v>
      </c>
      <c r="F48" s="123">
        <v>40.89</v>
      </c>
      <c r="G48" s="123"/>
      <c r="K48" s="5" t="str">
        <f t="shared" si="2"/>
        <v>SP-337aCY51W</v>
      </c>
      <c r="L48" s="5">
        <f>+COUNTIF($K$2:$K$650,K48)</f>
        <v>2</v>
      </c>
      <c r="M48" s="5">
        <f t="shared" si="1"/>
        <v>2</v>
      </c>
    </row>
    <row r="49" spans="1:13" x14ac:dyDescent="0.25">
      <c r="A49" s="123" t="s">
        <v>77</v>
      </c>
      <c r="B49" s="123" t="s">
        <v>119</v>
      </c>
      <c r="C49" s="123" t="s">
        <v>58</v>
      </c>
      <c r="D49" s="123" t="s">
        <v>59</v>
      </c>
      <c r="E49" s="124">
        <v>45251</v>
      </c>
      <c r="F49" s="123">
        <v>54.09</v>
      </c>
      <c r="G49" s="123"/>
      <c r="K49" s="5" t="str">
        <f t="shared" si="2"/>
        <v>SP-35CY51W</v>
      </c>
      <c r="L49" s="5">
        <f>+COUNTIF($K$2:$K$650,K49)</f>
        <v>2</v>
      </c>
      <c r="M49" s="5">
        <f t="shared" si="1"/>
        <v>2</v>
      </c>
    </row>
    <row r="50" spans="1:13" x14ac:dyDescent="0.25">
      <c r="A50" s="123" t="s">
        <v>77</v>
      </c>
      <c r="B50" s="123" t="s">
        <v>120</v>
      </c>
      <c r="C50" s="123" t="s">
        <v>67</v>
      </c>
      <c r="D50" s="123" t="s">
        <v>68</v>
      </c>
      <c r="E50" s="124">
        <v>45251</v>
      </c>
      <c r="F50" s="123">
        <v>24.82</v>
      </c>
      <c r="G50" s="123"/>
      <c r="K50" s="5" t="str">
        <f t="shared" si="2"/>
        <v>SP-474aBX960</v>
      </c>
      <c r="L50" s="5">
        <f>+COUNTIF($K$2:$K$650,K50)</f>
        <v>1</v>
      </c>
      <c r="M50" s="5">
        <f t="shared" si="1"/>
        <v>1</v>
      </c>
    </row>
    <row r="51" spans="1:13" x14ac:dyDescent="0.25">
      <c r="A51" s="123" t="s">
        <v>70</v>
      </c>
      <c r="B51" s="123" t="s">
        <v>121</v>
      </c>
      <c r="C51" s="123" t="s">
        <v>58</v>
      </c>
      <c r="D51" s="123" t="s">
        <v>59</v>
      </c>
      <c r="E51" s="124">
        <v>45251</v>
      </c>
      <c r="F51" s="123">
        <v>59.23</v>
      </c>
      <c r="G51" s="123"/>
      <c r="K51" s="5" t="str">
        <f t="shared" si="2"/>
        <v>SP-267CY51W</v>
      </c>
      <c r="L51" s="5">
        <f>+COUNTIF($K$2:$K$650,K51)</f>
        <v>2</v>
      </c>
      <c r="M51" s="5">
        <f t="shared" si="1"/>
        <v>2</v>
      </c>
    </row>
    <row r="52" spans="1:13" x14ac:dyDescent="0.25">
      <c r="A52" s="123" t="s">
        <v>70</v>
      </c>
      <c r="B52" s="123" t="s">
        <v>122</v>
      </c>
      <c r="C52" s="123" t="s">
        <v>67</v>
      </c>
      <c r="D52" s="123" t="s">
        <v>68</v>
      </c>
      <c r="E52" s="124">
        <v>45251</v>
      </c>
      <c r="F52" s="123">
        <v>48.73</v>
      </c>
      <c r="G52" s="123"/>
      <c r="K52" s="5" t="str">
        <f t="shared" si="2"/>
        <v>SP-319aBX960</v>
      </c>
      <c r="L52" s="5">
        <f>+COUNTIF($K$2:$K$650,K52)</f>
        <v>2</v>
      </c>
      <c r="M52" s="5">
        <f t="shared" si="1"/>
        <v>2</v>
      </c>
    </row>
    <row r="53" spans="1:13" x14ac:dyDescent="0.25">
      <c r="A53" s="123" t="s">
        <v>70</v>
      </c>
      <c r="B53" s="123" t="s">
        <v>123</v>
      </c>
      <c r="C53" s="123" t="s">
        <v>58</v>
      </c>
      <c r="D53" s="123" t="s">
        <v>59</v>
      </c>
      <c r="E53" s="124">
        <v>45251</v>
      </c>
      <c r="F53" s="123">
        <v>32.979999999999997</v>
      </c>
      <c r="G53" s="123"/>
      <c r="K53" s="5" t="str">
        <f t="shared" si="2"/>
        <v>SP-364aCY51W</v>
      </c>
      <c r="L53" s="5">
        <f>+COUNTIF($K$2:$K$650,K53)</f>
        <v>4</v>
      </c>
      <c r="M53" s="5">
        <f t="shared" si="1"/>
        <v>4</v>
      </c>
    </row>
    <row r="54" spans="1:13" x14ac:dyDescent="0.25">
      <c r="A54" s="123" t="s">
        <v>70</v>
      </c>
      <c r="B54" s="123" t="s">
        <v>124</v>
      </c>
      <c r="C54" s="123" t="s">
        <v>58</v>
      </c>
      <c r="D54" s="123" t="s">
        <v>59</v>
      </c>
      <c r="E54" s="124">
        <v>45251</v>
      </c>
      <c r="F54" s="123">
        <v>20</v>
      </c>
      <c r="G54" s="123"/>
      <c r="K54" s="5" t="str">
        <f t="shared" si="2"/>
        <v>SP-441aCY51W</v>
      </c>
      <c r="L54" s="5">
        <f>+COUNTIF($K$2:$K$650,K54)</f>
        <v>2</v>
      </c>
      <c r="M54" s="5">
        <f t="shared" si="1"/>
        <v>2</v>
      </c>
    </row>
    <row r="55" spans="1:13" x14ac:dyDescent="0.25">
      <c r="A55" s="123" t="s">
        <v>70</v>
      </c>
      <c r="B55" s="123" t="s">
        <v>125</v>
      </c>
      <c r="C55" s="123" t="s">
        <v>58</v>
      </c>
      <c r="D55" s="123" t="s">
        <v>59</v>
      </c>
      <c r="E55" s="124">
        <v>45251</v>
      </c>
      <c r="F55" s="123">
        <v>20</v>
      </c>
      <c r="G55" s="123"/>
      <c r="K55" s="5" t="str">
        <f t="shared" si="2"/>
        <v>SP-445aCY51W</v>
      </c>
      <c r="L55" s="5">
        <f>+COUNTIF($K$2:$K$650,K55)</f>
        <v>4</v>
      </c>
      <c r="M55" s="5">
        <f t="shared" si="1"/>
        <v>3</v>
      </c>
    </row>
    <row r="56" spans="1:13" x14ac:dyDescent="0.25">
      <c r="A56" s="123" t="s">
        <v>70</v>
      </c>
      <c r="B56" s="123" t="s">
        <v>125</v>
      </c>
      <c r="C56" s="123" t="s">
        <v>67</v>
      </c>
      <c r="D56" s="123" t="s">
        <v>68</v>
      </c>
      <c r="E56" s="124">
        <v>45251</v>
      </c>
      <c r="F56" s="123">
        <v>22.92</v>
      </c>
      <c r="G56" s="123"/>
      <c r="K56" s="5" t="str">
        <f t="shared" si="2"/>
        <v>SP-445aBX960</v>
      </c>
      <c r="L56" s="5">
        <f>+COUNTIF($K$2:$K$650,K56)</f>
        <v>2</v>
      </c>
      <c r="M56" s="5">
        <f t="shared" si="1"/>
        <v>1</v>
      </c>
    </row>
    <row r="57" spans="1:13" x14ac:dyDescent="0.25">
      <c r="A57" s="123" t="s">
        <v>56</v>
      </c>
      <c r="B57" s="123" t="s">
        <v>126</v>
      </c>
      <c r="C57" s="123" t="s">
        <v>67</v>
      </c>
      <c r="D57" s="123" t="s">
        <v>68</v>
      </c>
      <c r="E57" s="124">
        <v>45251</v>
      </c>
      <c r="F57" s="123">
        <v>29.27</v>
      </c>
      <c r="G57" s="123"/>
      <c r="K57" s="5" t="str">
        <f t="shared" si="2"/>
        <v>SP-455aBX960</v>
      </c>
      <c r="L57" s="5">
        <f>+COUNTIF($K$2:$K$650,K57)</f>
        <v>2</v>
      </c>
      <c r="M57" s="5">
        <f t="shared" si="1"/>
        <v>2</v>
      </c>
    </row>
    <row r="58" spans="1:13" x14ac:dyDescent="0.25">
      <c r="A58" s="123" t="s">
        <v>77</v>
      </c>
      <c r="B58" s="123" t="s">
        <v>127</v>
      </c>
      <c r="C58" s="123" t="s">
        <v>58</v>
      </c>
      <c r="D58" s="123" t="s">
        <v>59</v>
      </c>
      <c r="E58" s="124">
        <v>45251</v>
      </c>
      <c r="F58" s="123">
        <v>41.16</v>
      </c>
      <c r="G58" s="123"/>
      <c r="K58" s="5" t="str">
        <f t="shared" si="2"/>
        <v>SP-116(I)[00]aCY51W</v>
      </c>
      <c r="L58" s="5">
        <f>+COUNTIF($K$2:$K$650,K58)</f>
        <v>2</v>
      </c>
      <c r="M58" s="5">
        <f t="shared" si="1"/>
        <v>2</v>
      </c>
    </row>
    <row r="59" spans="1:13" x14ac:dyDescent="0.25">
      <c r="A59" s="123" t="s">
        <v>128</v>
      </c>
      <c r="B59" s="123" t="s">
        <v>129</v>
      </c>
      <c r="C59" s="123" t="s">
        <v>58</v>
      </c>
      <c r="D59" s="123" t="s">
        <v>59</v>
      </c>
      <c r="E59" s="124">
        <v>45251</v>
      </c>
      <c r="F59" s="123">
        <v>39.08</v>
      </c>
      <c r="G59" s="123"/>
      <c r="K59" s="5" t="str">
        <f t="shared" si="2"/>
        <v>SP-83CY51W</v>
      </c>
      <c r="L59" s="5">
        <f>+COUNTIF($K$2:$K$650,K59)</f>
        <v>2</v>
      </c>
      <c r="M59" s="5">
        <f t="shared" si="1"/>
        <v>2</v>
      </c>
    </row>
    <row r="60" spans="1:13" x14ac:dyDescent="0.25">
      <c r="A60" s="123" t="s">
        <v>77</v>
      </c>
      <c r="B60" s="123" t="s">
        <v>130</v>
      </c>
      <c r="C60" s="123" t="s">
        <v>58</v>
      </c>
      <c r="D60" s="123" t="s">
        <v>59</v>
      </c>
      <c r="E60" s="124">
        <v>45251</v>
      </c>
      <c r="F60" s="123">
        <v>20</v>
      </c>
      <c r="G60" s="123"/>
      <c r="K60" s="5" t="str">
        <f t="shared" si="2"/>
        <v>SP-0044[00]a(I)CY51W</v>
      </c>
      <c r="L60" s="5">
        <f>+COUNTIF($K$2:$K$650,K60)</f>
        <v>2</v>
      </c>
      <c r="M60" s="5">
        <f t="shared" si="1"/>
        <v>2</v>
      </c>
    </row>
    <row r="61" spans="1:13" x14ac:dyDescent="0.25">
      <c r="A61" s="123" t="s">
        <v>63</v>
      </c>
      <c r="B61" s="123" t="s">
        <v>251</v>
      </c>
      <c r="C61" s="123" t="s">
        <v>58</v>
      </c>
      <c r="D61" s="123" t="s">
        <v>59</v>
      </c>
      <c r="E61" s="124">
        <v>45251</v>
      </c>
      <c r="F61" s="123">
        <v>49.98</v>
      </c>
      <c r="G61" s="123"/>
      <c r="K61" s="5" t="str">
        <f t="shared" si="2"/>
        <v>SP-237(I)[00]aCY51W</v>
      </c>
      <c r="L61" s="5">
        <f>+COUNTIF($K$2:$K$650,K61)</f>
        <v>4</v>
      </c>
      <c r="M61" s="5">
        <f t="shared" si="1"/>
        <v>4</v>
      </c>
    </row>
    <row r="62" spans="1:13" x14ac:dyDescent="0.25">
      <c r="A62" s="123" t="s">
        <v>63</v>
      </c>
      <c r="B62" s="123" t="s">
        <v>251</v>
      </c>
      <c r="C62" s="123" t="s">
        <v>67</v>
      </c>
      <c r="D62" s="123" t="s">
        <v>68</v>
      </c>
      <c r="E62" s="124">
        <v>45251</v>
      </c>
      <c r="F62" s="123">
        <v>96.38</v>
      </c>
      <c r="G62" s="123"/>
      <c r="K62" s="5" t="str">
        <f t="shared" si="2"/>
        <v>SP-237(I)[00]aBX960</v>
      </c>
      <c r="L62" s="5">
        <f>+COUNTIF($K$2:$K$650,K62)</f>
        <v>2</v>
      </c>
      <c r="M62" s="5">
        <f t="shared" si="1"/>
        <v>2</v>
      </c>
    </row>
    <row r="63" spans="1:13" x14ac:dyDescent="0.25">
      <c r="A63" s="123" t="s">
        <v>63</v>
      </c>
      <c r="B63" s="123" t="s">
        <v>1018</v>
      </c>
      <c r="C63" s="123" t="s">
        <v>58</v>
      </c>
      <c r="D63" s="123" t="s">
        <v>59</v>
      </c>
      <c r="E63" s="124">
        <v>45251</v>
      </c>
      <c r="F63" s="123">
        <v>23.51</v>
      </c>
      <c r="G63" s="123" t="s">
        <v>1017</v>
      </c>
      <c r="K63" s="5" t="str">
        <f t="shared" si="2"/>
        <v>SP-369[00]aCY51W</v>
      </c>
      <c r="L63" s="5">
        <f>+COUNTIF($K$2:$K$650,K63)</f>
        <v>2</v>
      </c>
      <c r="M63" s="5">
        <f t="shared" si="1"/>
        <v>0</v>
      </c>
    </row>
    <row r="64" spans="1:13" x14ac:dyDescent="0.25">
      <c r="A64" s="123" t="s">
        <v>63</v>
      </c>
      <c r="B64" s="123" t="s">
        <v>1018</v>
      </c>
      <c r="C64" s="123" t="s">
        <v>67</v>
      </c>
      <c r="D64" s="123" t="s">
        <v>68</v>
      </c>
      <c r="E64" s="124">
        <v>45251</v>
      </c>
      <c r="F64" s="123">
        <v>23.51</v>
      </c>
      <c r="G64" s="123" t="s">
        <v>1017</v>
      </c>
      <c r="K64" s="5" t="str">
        <f t="shared" si="2"/>
        <v>SP-369[00]aBX960</v>
      </c>
      <c r="L64" s="5">
        <f>+COUNTIF($K$2:$K$650,K64)</f>
        <v>2</v>
      </c>
      <c r="M64" s="5">
        <f t="shared" si="1"/>
        <v>0</v>
      </c>
    </row>
    <row r="65" spans="1:13" x14ac:dyDescent="0.25">
      <c r="A65" s="123" t="s">
        <v>77</v>
      </c>
      <c r="B65" s="123" t="s">
        <v>131</v>
      </c>
      <c r="C65" s="123" t="s">
        <v>58</v>
      </c>
      <c r="D65" s="123" t="s">
        <v>59</v>
      </c>
      <c r="E65" s="124">
        <v>45252</v>
      </c>
      <c r="F65" s="123">
        <v>32.33</v>
      </c>
      <c r="G65" s="123"/>
      <c r="K65" s="5" t="str">
        <f t="shared" si="2"/>
        <v>SP-211CY51W</v>
      </c>
      <c r="L65" s="5">
        <f>+COUNTIF($K$2:$K$650,K65)</f>
        <v>1</v>
      </c>
      <c r="M65" s="5">
        <f t="shared" si="1"/>
        <v>1</v>
      </c>
    </row>
    <row r="66" spans="1:13" x14ac:dyDescent="0.25">
      <c r="A66" s="123" t="s">
        <v>77</v>
      </c>
      <c r="B66" s="123" t="s">
        <v>131</v>
      </c>
      <c r="C66" s="123" t="s">
        <v>67</v>
      </c>
      <c r="D66" s="123" t="s">
        <v>68</v>
      </c>
      <c r="E66" s="124">
        <v>45252</v>
      </c>
      <c r="F66" s="123">
        <v>49.58</v>
      </c>
      <c r="G66" s="123"/>
      <c r="K66" s="5" t="str">
        <f t="shared" si="2"/>
        <v>SP-211BX960</v>
      </c>
      <c r="L66" s="5">
        <f>+COUNTIF($K$2:$K$650,K66)</f>
        <v>1</v>
      </c>
      <c r="M66" s="5">
        <f t="shared" ref="M66:M129" si="3">+L66-COUNTIFS($G$2:$G$381,"Parado",$K$2:$K$381,K66)</f>
        <v>1</v>
      </c>
    </row>
    <row r="67" spans="1:13" x14ac:dyDescent="0.25">
      <c r="A67" s="123" t="s">
        <v>75</v>
      </c>
      <c r="B67" s="123" t="s">
        <v>132</v>
      </c>
      <c r="C67" s="123" t="s">
        <v>67</v>
      </c>
      <c r="D67" s="123" t="s">
        <v>68</v>
      </c>
      <c r="E67" s="124">
        <v>45252</v>
      </c>
      <c r="F67" s="123">
        <v>23.93</v>
      </c>
      <c r="G67" s="123"/>
      <c r="K67" s="5" t="str">
        <f t="shared" si="2"/>
        <v>SP-13a(I)BX960</v>
      </c>
      <c r="L67" s="5">
        <f>+COUNTIF($K$2:$K$650,K67)</f>
        <v>1</v>
      </c>
      <c r="M67" s="5">
        <f t="shared" si="3"/>
        <v>1</v>
      </c>
    </row>
    <row r="68" spans="1:13" x14ac:dyDescent="0.25">
      <c r="A68" s="123" t="s">
        <v>70</v>
      </c>
      <c r="B68" s="123" t="s">
        <v>133</v>
      </c>
      <c r="C68" s="123" t="s">
        <v>67</v>
      </c>
      <c r="D68" s="123" t="s">
        <v>68</v>
      </c>
      <c r="E68" s="124">
        <v>45252</v>
      </c>
      <c r="F68" s="123">
        <v>51.37</v>
      </c>
      <c r="G68" s="123"/>
      <c r="K68" s="5" t="str">
        <f t="shared" si="2"/>
        <v>SP-109a(I)BX960</v>
      </c>
      <c r="L68" s="5">
        <f>+COUNTIF($K$2:$K$650,K68)</f>
        <v>2</v>
      </c>
      <c r="M68" s="5">
        <f t="shared" si="3"/>
        <v>2</v>
      </c>
    </row>
    <row r="69" spans="1:13" x14ac:dyDescent="0.25">
      <c r="A69" s="123" t="s">
        <v>70</v>
      </c>
      <c r="B69" s="123" t="s">
        <v>134</v>
      </c>
      <c r="C69" s="123" t="s">
        <v>58</v>
      </c>
      <c r="D69" s="123" t="s">
        <v>59</v>
      </c>
      <c r="E69" s="124">
        <v>45252</v>
      </c>
      <c r="F69" s="123">
        <v>20</v>
      </c>
      <c r="G69" s="123"/>
      <c r="K69" s="5" t="str">
        <f t="shared" si="2"/>
        <v>SP-122(I)[00]aCY51W</v>
      </c>
      <c r="L69" s="5">
        <f>+COUNTIF($K$2:$K$650,K69)</f>
        <v>4</v>
      </c>
      <c r="M69" s="5">
        <f t="shared" si="3"/>
        <v>4</v>
      </c>
    </row>
    <row r="70" spans="1:13" x14ac:dyDescent="0.25">
      <c r="A70" s="123" t="s">
        <v>70</v>
      </c>
      <c r="B70" s="123" t="s">
        <v>135</v>
      </c>
      <c r="C70" s="123" t="s">
        <v>58</v>
      </c>
      <c r="D70" s="123" t="s">
        <v>59</v>
      </c>
      <c r="E70" s="124">
        <v>45252</v>
      </c>
      <c r="F70" s="123">
        <v>35.78</v>
      </c>
      <c r="G70" s="123"/>
      <c r="K70" s="5" t="str">
        <f t="shared" si="2"/>
        <v>SP-309aCY51W</v>
      </c>
      <c r="L70" s="5">
        <f>+COUNTIF($K$2:$K$650,K70)</f>
        <v>4</v>
      </c>
      <c r="M70" s="5">
        <f t="shared" si="3"/>
        <v>4</v>
      </c>
    </row>
    <row r="71" spans="1:13" x14ac:dyDescent="0.25">
      <c r="A71" s="123" t="s">
        <v>70</v>
      </c>
      <c r="B71" s="123" t="s">
        <v>136</v>
      </c>
      <c r="C71" s="123" t="s">
        <v>67</v>
      </c>
      <c r="D71" s="123" t="s">
        <v>68</v>
      </c>
      <c r="E71" s="124">
        <v>45252</v>
      </c>
      <c r="F71" s="123">
        <v>44.8</v>
      </c>
      <c r="G71" s="123"/>
      <c r="K71" s="5" t="str">
        <f t="shared" si="2"/>
        <v>SP-339aBX960</v>
      </c>
      <c r="L71" s="5">
        <f>+COUNTIF($K$2:$K$650,K71)</f>
        <v>2</v>
      </c>
      <c r="M71" s="5">
        <f t="shared" si="3"/>
        <v>2</v>
      </c>
    </row>
    <row r="72" spans="1:13" x14ac:dyDescent="0.25">
      <c r="A72" s="123" t="s">
        <v>70</v>
      </c>
      <c r="B72" s="123" t="s">
        <v>137</v>
      </c>
      <c r="C72" s="123" t="s">
        <v>58</v>
      </c>
      <c r="D72" s="123" t="s">
        <v>59</v>
      </c>
      <c r="E72" s="124">
        <v>45252</v>
      </c>
      <c r="F72" s="123">
        <v>20</v>
      </c>
      <c r="G72" s="123"/>
      <c r="K72" s="5" t="str">
        <f t="shared" si="2"/>
        <v>SP-341aCY51W</v>
      </c>
      <c r="L72" s="5">
        <f>+COUNTIF($K$2:$K$650,K72)</f>
        <v>4</v>
      </c>
      <c r="M72" s="5">
        <f t="shared" si="3"/>
        <v>4</v>
      </c>
    </row>
    <row r="73" spans="1:13" x14ac:dyDescent="0.25">
      <c r="A73" s="123" t="s">
        <v>70</v>
      </c>
      <c r="B73" s="123" t="s">
        <v>137</v>
      </c>
      <c r="C73" s="123" t="s">
        <v>67</v>
      </c>
      <c r="D73" s="123" t="s">
        <v>68</v>
      </c>
      <c r="E73" s="124">
        <v>45252</v>
      </c>
      <c r="F73" s="123">
        <v>34.76</v>
      </c>
      <c r="G73" s="123"/>
      <c r="K73" s="5" t="str">
        <f t="shared" si="2"/>
        <v>SP-341aBX960</v>
      </c>
      <c r="L73" s="5">
        <f>+COUNTIF($K$2:$K$650,K73)</f>
        <v>2</v>
      </c>
      <c r="M73" s="5">
        <f t="shared" si="3"/>
        <v>2</v>
      </c>
    </row>
    <row r="74" spans="1:13" x14ac:dyDescent="0.25">
      <c r="A74" s="123" t="s">
        <v>70</v>
      </c>
      <c r="B74" s="123" t="s">
        <v>138</v>
      </c>
      <c r="C74" s="123" t="s">
        <v>58</v>
      </c>
      <c r="D74" s="123" t="s">
        <v>59</v>
      </c>
      <c r="E74" s="124">
        <v>45252</v>
      </c>
      <c r="F74" s="123">
        <v>37.65</v>
      </c>
      <c r="G74" s="123" t="s">
        <v>1017</v>
      </c>
      <c r="K74" s="5" t="str">
        <f t="shared" si="2"/>
        <v>SP-342aCY51W</v>
      </c>
      <c r="L74" s="5">
        <f>+COUNTIF($K$2:$K$650,K74)</f>
        <v>2</v>
      </c>
      <c r="M74" s="5">
        <f t="shared" si="3"/>
        <v>0</v>
      </c>
    </row>
    <row r="75" spans="1:13" x14ac:dyDescent="0.25">
      <c r="A75" s="123" t="s">
        <v>70</v>
      </c>
      <c r="B75" s="123" t="s">
        <v>138</v>
      </c>
      <c r="C75" s="123" t="s">
        <v>67</v>
      </c>
      <c r="D75" s="123" t="s">
        <v>68</v>
      </c>
      <c r="E75" s="124">
        <v>45252</v>
      </c>
      <c r="F75" s="123">
        <v>28.23</v>
      </c>
      <c r="G75" s="123" t="s">
        <v>1017</v>
      </c>
      <c r="K75" s="5" t="str">
        <f t="shared" si="2"/>
        <v>SP-342aBX960</v>
      </c>
      <c r="L75" s="5">
        <f>+COUNTIF($K$2:$K$650,K75)</f>
        <v>2</v>
      </c>
      <c r="M75" s="5">
        <f t="shared" si="3"/>
        <v>0</v>
      </c>
    </row>
    <row r="76" spans="1:13" x14ac:dyDescent="0.25">
      <c r="A76" s="123" t="s">
        <v>63</v>
      </c>
      <c r="B76" s="123" t="s">
        <v>139</v>
      </c>
      <c r="C76" s="123" t="s">
        <v>58</v>
      </c>
      <c r="D76" s="123" t="s">
        <v>59</v>
      </c>
      <c r="E76" s="124">
        <v>45252</v>
      </c>
      <c r="F76" s="123">
        <v>20.53</v>
      </c>
      <c r="G76" s="123"/>
      <c r="K76" s="5" t="str">
        <f t="shared" si="2"/>
        <v>SP-141a(I)CY51W</v>
      </c>
      <c r="L76" s="5">
        <f>+COUNTIF($K$2:$K$650,K76)</f>
        <v>2</v>
      </c>
      <c r="M76" s="5">
        <f t="shared" si="3"/>
        <v>2</v>
      </c>
    </row>
    <row r="77" spans="1:13" x14ac:dyDescent="0.25">
      <c r="A77" s="123" t="s">
        <v>63</v>
      </c>
      <c r="B77" s="123" t="s">
        <v>140</v>
      </c>
      <c r="C77" s="123" t="s">
        <v>67</v>
      </c>
      <c r="D77" s="123" t="s">
        <v>68</v>
      </c>
      <c r="E77" s="124">
        <v>45252</v>
      </c>
      <c r="F77" s="123">
        <v>20</v>
      </c>
      <c r="G77" s="123"/>
      <c r="K77" s="5" t="str">
        <f t="shared" si="2"/>
        <v>SP-225BX960</v>
      </c>
      <c r="L77" s="5">
        <f>+COUNTIF($K$2:$K$650,K77)</f>
        <v>2</v>
      </c>
      <c r="M77" s="5">
        <f t="shared" si="3"/>
        <v>2</v>
      </c>
    </row>
    <row r="78" spans="1:13" x14ac:dyDescent="0.25">
      <c r="A78" s="123" t="s">
        <v>63</v>
      </c>
      <c r="B78" s="123" t="s">
        <v>141</v>
      </c>
      <c r="C78" s="123" t="s">
        <v>58</v>
      </c>
      <c r="D78" s="123" t="s">
        <v>59</v>
      </c>
      <c r="E78" s="124">
        <v>45252</v>
      </c>
      <c r="F78" s="123">
        <v>20</v>
      </c>
      <c r="G78" s="123"/>
      <c r="K78" s="5" t="str">
        <f t="shared" si="2"/>
        <v>SP-229CY51W</v>
      </c>
      <c r="L78" s="5">
        <f>+COUNTIF($K$2:$K$650,K78)</f>
        <v>4</v>
      </c>
      <c r="M78" s="5">
        <f t="shared" si="3"/>
        <v>4</v>
      </c>
    </row>
    <row r="79" spans="1:13" x14ac:dyDescent="0.25">
      <c r="A79" s="123" t="s">
        <v>63</v>
      </c>
      <c r="B79" s="123" t="s">
        <v>142</v>
      </c>
      <c r="C79" s="123" t="s">
        <v>58</v>
      </c>
      <c r="D79" s="123" t="s">
        <v>59</v>
      </c>
      <c r="E79" s="124">
        <v>45252</v>
      </c>
      <c r="F79" s="123">
        <v>101.56</v>
      </c>
      <c r="G79" s="123"/>
      <c r="K79" s="5" t="str">
        <f t="shared" si="2"/>
        <v>SP-250CY51W</v>
      </c>
      <c r="L79" s="5">
        <f>+COUNTIF($K$2:$K$650,K79)</f>
        <v>2</v>
      </c>
      <c r="M79" s="5">
        <f t="shared" si="3"/>
        <v>2</v>
      </c>
    </row>
    <row r="80" spans="1:13" x14ac:dyDescent="0.25">
      <c r="A80" s="123" t="s">
        <v>63</v>
      </c>
      <c r="B80" s="123" t="s">
        <v>142</v>
      </c>
      <c r="C80" s="123" t="s">
        <v>67</v>
      </c>
      <c r="D80" s="123" t="s">
        <v>68</v>
      </c>
      <c r="E80" s="124">
        <v>45252</v>
      </c>
      <c r="F80" s="123">
        <v>126.95</v>
      </c>
      <c r="G80" s="123"/>
      <c r="K80" s="5" t="str">
        <f t="shared" si="2"/>
        <v>SP-250BX960</v>
      </c>
      <c r="L80" s="5">
        <f>+COUNTIF($K$2:$K$650,K80)</f>
        <v>1</v>
      </c>
      <c r="M80" s="5">
        <f t="shared" si="3"/>
        <v>1</v>
      </c>
    </row>
    <row r="81" spans="1:13" x14ac:dyDescent="0.25">
      <c r="A81" s="123" t="s">
        <v>63</v>
      </c>
      <c r="B81" s="123" t="s">
        <v>143</v>
      </c>
      <c r="C81" s="123" t="s">
        <v>58</v>
      </c>
      <c r="D81" s="123" t="s">
        <v>59</v>
      </c>
      <c r="E81" s="124">
        <v>45252</v>
      </c>
      <c r="F81" s="123">
        <v>20</v>
      </c>
      <c r="G81" s="123"/>
      <c r="K81" s="5" t="str">
        <f t="shared" si="2"/>
        <v>SP-0284[00]aCY51W</v>
      </c>
      <c r="L81" s="5">
        <f>+COUNTIF($K$2:$K$650,K81)</f>
        <v>1</v>
      </c>
      <c r="M81" s="5">
        <f t="shared" si="3"/>
        <v>1</v>
      </c>
    </row>
    <row r="82" spans="1:13" s="123" customFormat="1" x14ac:dyDescent="0.25">
      <c r="A82" s="123" t="s">
        <v>63</v>
      </c>
      <c r="B82" s="123" t="s">
        <v>144</v>
      </c>
      <c r="C82" s="123" t="s">
        <v>58</v>
      </c>
      <c r="D82" s="123" t="s">
        <v>59</v>
      </c>
      <c r="E82" s="124">
        <v>45252</v>
      </c>
      <c r="F82" s="123">
        <v>20</v>
      </c>
      <c r="H82" s="123">
        <v>0</v>
      </c>
      <c r="I82" s="123">
        <v>0</v>
      </c>
      <c r="K82" s="5" t="str">
        <f t="shared" si="2"/>
        <v>SP-296aCY51W</v>
      </c>
      <c r="L82" s="5">
        <f>+COUNTIF($K$2:$K$650,K82)</f>
        <v>4</v>
      </c>
      <c r="M82" s="5">
        <f t="shared" si="3"/>
        <v>4</v>
      </c>
    </row>
    <row r="83" spans="1:13" x14ac:dyDescent="0.25">
      <c r="A83" s="123" t="s">
        <v>145</v>
      </c>
      <c r="B83" s="123" t="s">
        <v>146</v>
      </c>
      <c r="C83" s="123" t="s">
        <v>67</v>
      </c>
      <c r="D83" s="123" t="s">
        <v>68</v>
      </c>
      <c r="E83" s="124">
        <v>45252</v>
      </c>
      <c r="F83" s="123">
        <v>25.21</v>
      </c>
      <c r="G83" s="123"/>
      <c r="K83" s="5" t="str">
        <f t="shared" si="2"/>
        <v>SP.a-89BX960</v>
      </c>
      <c r="L83" s="5">
        <f>+COUNTIF($K$2:$K$650,K83)</f>
        <v>2</v>
      </c>
      <c r="M83" s="5">
        <f t="shared" si="3"/>
        <v>2</v>
      </c>
    </row>
    <row r="84" spans="1:13" x14ac:dyDescent="0.25">
      <c r="A84" s="123" t="s">
        <v>145</v>
      </c>
      <c r="B84" s="123" t="s">
        <v>147</v>
      </c>
      <c r="C84" s="123" t="s">
        <v>67</v>
      </c>
      <c r="D84" s="123" t="s">
        <v>68</v>
      </c>
      <c r="E84" s="124">
        <v>45252</v>
      </c>
      <c r="F84" s="123">
        <v>93.55</v>
      </c>
      <c r="G84" s="123"/>
      <c r="K84" s="5" t="str">
        <f t="shared" si="2"/>
        <v>SP-0295[00]aBX960</v>
      </c>
      <c r="L84" s="5">
        <f>+COUNTIF($K$2:$K$650,K84)</f>
        <v>2</v>
      </c>
      <c r="M84" s="5">
        <f t="shared" si="3"/>
        <v>2</v>
      </c>
    </row>
    <row r="85" spans="1:13" x14ac:dyDescent="0.25">
      <c r="A85" s="123" t="s">
        <v>145</v>
      </c>
      <c r="B85" s="123" t="s">
        <v>148</v>
      </c>
      <c r="C85" s="123" t="s">
        <v>67</v>
      </c>
      <c r="D85" s="123" t="s">
        <v>68</v>
      </c>
      <c r="E85" s="124">
        <v>45252</v>
      </c>
      <c r="F85" s="123">
        <v>20.55</v>
      </c>
      <c r="G85" s="123"/>
      <c r="K85" s="5" t="str">
        <f t="shared" si="2"/>
        <v>SP-152a(I)BX960</v>
      </c>
      <c r="L85" s="5">
        <f>+COUNTIF($K$2:$K$650,K85)</f>
        <v>2</v>
      </c>
      <c r="M85" s="5">
        <f t="shared" si="3"/>
        <v>2</v>
      </c>
    </row>
    <row r="86" spans="1:13" x14ac:dyDescent="0.25">
      <c r="A86" s="123" t="s">
        <v>145</v>
      </c>
      <c r="B86" s="123" t="s">
        <v>149</v>
      </c>
      <c r="C86" s="123" t="s">
        <v>67</v>
      </c>
      <c r="D86" s="123" t="s">
        <v>68</v>
      </c>
      <c r="E86" s="124">
        <v>45252</v>
      </c>
      <c r="F86" s="123">
        <v>37.03</v>
      </c>
      <c r="G86" s="123"/>
      <c r="K86" s="5" t="str">
        <f t="shared" si="2"/>
        <v>SP-272BX960</v>
      </c>
      <c r="L86" s="5">
        <f>+COUNTIF($K$2:$K$650,K86)</f>
        <v>1</v>
      </c>
      <c r="M86" s="5">
        <f t="shared" si="3"/>
        <v>1</v>
      </c>
    </row>
    <row r="87" spans="1:13" x14ac:dyDescent="0.25">
      <c r="A87" s="123" t="s">
        <v>145</v>
      </c>
      <c r="B87" s="123" t="s">
        <v>150</v>
      </c>
      <c r="C87" s="123" t="s">
        <v>67</v>
      </c>
      <c r="D87" s="123" t="s">
        <v>68</v>
      </c>
      <c r="E87" s="124">
        <v>45252</v>
      </c>
      <c r="F87" s="123">
        <v>43.16</v>
      </c>
      <c r="G87" s="123"/>
      <c r="K87" s="5" t="str">
        <f t="shared" si="2"/>
        <v>SP-518[00]aBX960</v>
      </c>
      <c r="L87" s="5">
        <f>+COUNTIF($K$2:$K$650,K87)</f>
        <v>2</v>
      </c>
      <c r="M87" s="5">
        <f t="shared" si="3"/>
        <v>2</v>
      </c>
    </row>
    <row r="88" spans="1:13" x14ac:dyDescent="0.25">
      <c r="A88" s="123" t="s">
        <v>145</v>
      </c>
      <c r="B88" s="123" t="s">
        <v>150</v>
      </c>
      <c r="C88" s="123" t="s">
        <v>58</v>
      </c>
      <c r="D88" s="123" t="s">
        <v>59</v>
      </c>
      <c r="E88" s="124">
        <v>45252</v>
      </c>
      <c r="F88" s="123">
        <v>63.99</v>
      </c>
      <c r="G88" s="123"/>
      <c r="K88" s="5" t="str">
        <f t="shared" si="2"/>
        <v>SP-518[00]aCY51W</v>
      </c>
      <c r="L88" s="5">
        <f>+COUNTIF($K$2:$K$650,K88)</f>
        <v>2</v>
      </c>
      <c r="M88" s="5">
        <f t="shared" si="3"/>
        <v>2</v>
      </c>
    </row>
    <row r="89" spans="1:13" x14ac:dyDescent="0.25">
      <c r="A89" s="123" t="s">
        <v>145</v>
      </c>
      <c r="B89" s="123" t="s">
        <v>151</v>
      </c>
      <c r="C89" s="123" t="s">
        <v>67</v>
      </c>
      <c r="D89" s="123" t="s">
        <v>68</v>
      </c>
      <c r="E89" s="124">
        <v>45252</v>
      </c>
      <c r="F89" s="123">
        <v>20</v>
      </c>
      <c r="G89" s="123"/>
      <c r="K89" s="5" t="str">
        <f t="shared" si="2"/>
        <v>SP-90(I)[00]aBX960</v>
      </c>
      <c r="L89" s="5">
        <f>+COUNTIF($K$2:$K$650,K89)</f>
        <v>2</v>
      </c>
      <c r="M89" s="5">
        <f t="shared" si="3"/>
        <v>2</v>
      </c>
    </row>
    <row r="90" spans="1:13" x14ac:dyDescent="0.25">
      <c r="A90" s="123" t="s">
        <v>145</v>
      </c>
      <c r="B90" s="123" t="s">
        <v>151</v>
      </c>
      <c r="C90" s="123" t="s">
        <v>58</v>
      </c>
      <c r="D90" s="123" t="s">
        <v>59</v>
      </c>
      <c r="E90" s="124">
        <v>45252</v>
      </c>
      <c r="F90" s="123">
        <v>20</v>
      </c>
      <c r="G90" s="123"/>
      <c r="K90" s="5" t="str">
        <f t="shared" si="2"/>
        <v>SP-90(I)[00]aCY51W</v>
      </c>
      <c r="L90" s="5">
        <f>+COUNTIF($K$2:$K$650,K90)</f>
        <v>4</v>
      </c>
      <c r="M90" s="5">
        <f t="shared" si="3"/>
        <v>4</v>
      </c>
    </row>
    <row r="91" spans="1:13" x14ac:dyDescent="0.25">
      <c r="A91" s="123" t="s">
        <v>70</v>
      </c>
      <c r="B91" s="123" t="s">
        <v>152</v>
      </c>
      <c r="C91" s="123" t="s">
        <v>58</v>
      </c>
      <c r="D91" s="123" t="s">
        <v>59</v>
      </c>
      <c r="E91" s="124">
        <v>45252</v>
      </c>
      <c r="F91" s="123">
        <v>20</v>
      </c>
      <c r="G91" s="123"/>
      <c r="K91" s="5" t="str">
        <f t="shared" si="2"/>
        <v>SP-121a(I)CY51W</v>
      </c>
      <c r="L91" s="5">
        <f>+COUNTIF($K$2:$K$650,K91)</f>
        <v>4</v>
      </c>
      <c r="M91" s="5">
        <f t="shared" si="3"/>
        <v>4</v>
      </c>
    </row>
    <row r="92" spans="1:13" x14ac:dyDescent="0.25">
      <c r="A92" s="123" t="s">
        <v>77</v>
      </c>
      <c r="B92" s="123" t="s">
        <v>153</v>
      </c>
      <c r="C92" s="123" t="s">
        <v>58</v>
      </c>
      <c r="D92" s="123" t="s">
        <v>59</v>
      </c>
      <c r="E92" s="124">
        <v>45252</v>
      </c>
      <c r="F92" s="123">
        <v>32.97</v>
      </c>
      <c r="G92" s="123"/>
      <c r="K92" s="5" t="str">
        <f t="shared" si="2"/>
        <v>SP-45CY51W</v>
      </c>
      <c r="L92" s="5">
        <f>+COUNTIF($K$2:$K$650,K92)</f>
        <v>4</v>
      </c>
      <c r="M92" s="5">
        <f t="shared" si="3"/>
        <v>4</v>
      </c>
    </row>
    <row r="93" spans="1:13" x14ac:dyDescent="0.25">
      <c r="A93" s="123" t="s">
        <v>75</v>
      </c>
      <c r="B93" s="123" t="s">
        <v>154</v>
      </c>
      <c r="C93" s="123" t="s">
        <v>67</v>
      </c>
      <c r="D93" s="123" t="s">
        <v>68</v>
      </c>
      <c r="E93" s="124">
        <v>45253</v>
      </c>
      <c r="F93" s="123">
        <v>46.06</v>
      </c>
      <c r="G93" s="123"/>
      <c r="K93" s="5" t="str">
        <f t="shared" si="2"/>
        <v>SP-63(I)BX960</v>
      </c>
      <c r="L93" s="5">
        <f>+COUNTIF($K$2:$K$650,K93)</f>
        <v>2</v>
      </c>
      <c r="M93" s="5">
        <f t="shared" si="3"/>
        <v>2</v>
      </c>
    </row>
    <row r="94" spans="1:13" x14ac:dyDescent="0.25">
      <c r="A94" s="123" t="s">
        <v>75</v>
      </c>
      <c r="B94" s="123" t="s">
        <v>155</v>
      </c>
      <c r="C94" s="123" t="s">
        <v>58</v>
      </c>
      <c r="D94" s="123" t="s">
        <v>59</v>
      </c>
      <c r="E94" s="124">
        <v>45253</v>
      </c>
      <c r="F94" s="123">
        <v>29.28</v>
      </c>
      <c r="G94" s="123"/>
      <c r="K94" s="5" t="str">
        <f t="shared" ref="K94:K147" si="4">+CONCATENATE(B94,D94)</f>
        <v>SP-69CY51W</v>
      </c>
      <c r="L94" s="5">
        <f>+COUNTIF($K$2:$K$650,K94)</f>
        <v>4</v>
      </c>
      <c r="M94" s="5">
        <f t="shared" si="3"/>
        <v>4</v>
      </c>
    </row>
    <row r="95" spans="1:13" x14ac:dyDescent="0.25">
      <c r="A95" s="123" t="s">
        <v>75</v>
      </c>
      <c r="B95" s="123" t="s">
        <v>155</v>
      </c>
      <c r="C95" s="123" t="s">
        <v>67</v>
      </c>
      <c r="D95" s="123" t="s">
        <v>68</v>
      </c>
      <c r="E95" s="124">
        <v>45253</v>
      </c>
      <c r="F95" s="123">
        <v>57.04</v>
      </c>
      <c r="G95" s="123"/>
      <c r="K95" s="5" t="str">
        <f t="shared" si="4"/>
        <v>SP-69BX960</v>
      </c>
      <c r="L95" s="5">
        <f>+COUNTIF($K$2:$K$650,K95)</f>
        <v>2</v>
      </c>
      <c r="M95" s="5">
        <f t="shared" si="3"/>
        <v>2</v>
      </c>
    </row>
    <row r="96" spans="1:13" x14ac:dyDescent="0.25">
      <c r="A96" s="123" t="s">
        <v>75</v>
      </c>
      <c r="B96" s="123" t="s">
        <v>156</v>
      </c>
      <c r="C96" s="123" t="s">
        <v>58</v>
      </c>
      <c r="D96" s="123" t="s">
        <v>59</v>
      </c>
      <c r="E96" s="124">
        <v>45253</v>
      </c>
      <c r="F96" s="123">
        <v>36.22</v>
      </c>
      <c r="G96" s="123"/>
      <c r="K96" s="5" t="str">
        <f t="shared" si="4"/>
        <v>SP-70CY51W</v>
      </c>
      <c r="L96" s="5">
        <f>+COUNTIF($K$2:$K$650,K96)</f>
        <v>4</v>
      </c>
      <c r="M96" s="5">
        <f t="shared" si="3"/>
        <v>4</v>
      </c>
    </row>
    <row r="97" spans="1:13" x14ac:dyDescent="0.25">
      <c r="A97" s="123" t="s">
        <v>75</v>
      </c>
      <c r="B97" s="123" t="s">
        <v>156</v>
      </c>
      <c r="C97" s="123" t="s">
        <v>67</v>
      </c>
      <c r="D97" s="123" t="s">
        <v>68</v>
      </c>
      <c r="E97" s="124">
        <v>45253</v>
      </c>
      <c r="F97" s="123">
        <v>35.82</v>
      </c>
      <c r="G97" s="123"/>
      <c r="K97" s="5" t="str">
        <f t="shared" si="4"/>
        <v>SP-70BX960</v>
      </c>
      <c r="L97" s="5">
        <f>+COUNTIF($K$2:$K$650,K97)</f>
        <v>2</v>
      </c>
      <c r="M97" s="5">
        <f t="shared" si="3"/>
        <v>2</v>
      </c>
    </row>
    <row r="98" spans="1:13" x14ac:dyDescent="0.25">
      <c r="A98" s="123" t="s">
        <v>128</v>
      </c>
      <c r="B98" s="123" t="s">
        <v>157</v>
      </c>
      <c r="C98" s="123" t="s">
        <v>67</v>
      </c>
      <c r="D98" s="123" t="s">
        <v>68</v>
      </c>
      <c r="E98" s="124">
        <v>45253</v>
      </c>
      <c r="F98" s="123">
        <v>47.36</v>
      </c>
      <c r="G98" s="123"/>
      <c r="K98" s="5" t="str">
        <f t="shared" si="4"/>
        <v>SP-131BX960</v>
      </c>
      <c r="L98" s="5">
        <f>+COUNTIF($K$2:$K$650,K98)</f>
        <v>2</v>
      </c>
      <c r="M98" s="5">
        <f t="shared" si="3"/>
        <v>2</v>
      </c>
    </row>
    <row r="99" spans="1:13" x14ac:dyDescent="0.25">
      <c r="A99" s="123" t="s">
        <v>128</v>
      </c>
      <c r="B99" s="123" t="s">
        <v>158</v>
      </c>
      <c r="C99" s="123" t="s">
        <v>58</v>
      </c>
      <c r="D99" s="123" t="s">
        <v>59</v>
      </c>
      <c r="E99" s="124">
        <v>45253</v>
      </c>
      <c r="F99" s="123">
        <v>35.06</v>
      </c>
      <c r="G99" s="123"/>
      <c r="K99" s="5" t="str">
        <f t="shared" si="4"/>
        <v>SP-169CY51W</v>
      </c>
      <c r="L99" s="5">
        <f>+COUNTIF($K$2:$K$650,K99)</f>
        <v>2</v>
      </c>
      <c r="M99" s="5">
        <f t="shared" si="3"/>
        <v>2</v>
      </c>
    </row>
    <row r="100" spans="1:13" x14ac:dyDescent="0.25">
      <c r="A100" s="123" t="s">
        <v>128</v>
      </c>
      <c r="B100" s="123" t="s">
        <v>159</v>
      </c>
      <c r="C100" s="123" t="s">
        <v>58</v>
      </c>
      <c r="D100" s="123" t="s">
        <v>59</v>
      </c>
      <c r="E100" s="124">
        <v>45253</v>
      </c>
      <c r="F100" s="123">
        <v>42.25</v>
      </c>
      <c r="G100" s="123"/>
      <c r="K100" s="5" t="str">
        <f t="shared" si="4"/>
        <v>SP-185CY51W</v>
      </c>
      <c r="L100" s="5">
        <f>+COUNTIF($K$2:$K$650,K100)</f>
        <v>1</v>
      </c>
      <c r="M100" s="5">
        <f t="shared" si="3"/>
        <v>1</v>
      </c>
    </row>
    <row r="101" spans="1:13" x14ac:dyDescent="0.25">
      <c r="A101" s="123" t="s">
        <v>128</v>
      </c>
      <c r="B101" s="123" t="s">
        <v>160</v>
      </c>
      <c r="C101" s="123" t="s">
        <v>58</v>
      </c>
      <c r="D101" s="123" t="s">
        <v>59</v>
      </c>
      <c r="E101" s="124">
        <v>45253</v>
      </c>
      <c r="F101" s="123">
        <v>56.67</v>
      </c>
      <c r="G101" s="123"/>
      <c r="K101" s="5" t="str">
        <f t="shared" si="4"/>
        <v>SP-196CY51W</v>
      </c>
      <c r="L101" s="5">
        <f>+COUNTIF($K$2:$K$650,K101)</f>
        <v>2</v>
      </c>
      <c r="M101" s="5">
        <f t="shared" si="3"/>
        <v>2</v>
      </c>
    </row>
    <row r="102" spans="1:13" x14ac:dyDescent="0.25">
      <c r="A102" s="123" t="s">
        <v>128</v>
      </c>
      <c r="B102" s="123" t="s">
        <v>161</v>
      </c>
      <c r="C102" s="123" t="s">
        <v>58</v>
      </c>
      <c r="D102" s="123" t="s">
        <v>59</v>
      </c>
      <c r="E102" s="124">
        <v>45253</v>
      </c>
      <c r="F102" s="123">
        <v>30.2</v>
      </c>
      <c r="G102" s="123"/>
      <c r="K102" s="5" t="str">
        <f t="shared" si="4"/>
        <v>SP-197CY51W</v>
      </c>
      <c r="L102" s="5">
        <f>+COUNTIF($K$2:$K$650,K102)</f>
        <v>2</v>
      </c>
      <c r="M102" s="5">
        <f t="shared" si="3"/>
        <v>2</v>
      </c>
    </row>
    <row r="103" spans="1:13" x14ac:dyDescent="0.25">
      <c r="A103" s="123" t="s">
        <v>128</v>
      </c>
      <c r="B103" s="123" t="s">
        <v>129</v>
      </c>
      <c r="C103" s="123" t="s">
        <v>67</v>
      </c>
      <c r="D103" s="123" t="s">
        <v>68</v>
      </c>
      <c r="E103" s="124">
        <v>45253</v>
      </c>
      <c r="F103" s="123">
        <v>39.08</v>
      </c>
      <c r="G103" s="123"/>
      <c r="K103" s="5" t="str">
        <f t="shared" si="4"/>
        <v>SP-83BX960</v>
      </c>
      <c r="L103" s="5">
        <f>+COUNTIF($K$2:$K$650,K103)</f>
        <v>2</v>
      </c>
      <c r="M103" s="5">
        <f t="shared" si="3"/>
        <v>2</v>
      </c>
    </row>
    <row r="104" spans="1:13" x14ac:dyDescent="0.25">
      <c r="A104" s="123" t="s">
        <v>128</v>
      </c>
      <c r="B104" s="123" t="s">
        <v>162</v>
      </c>
      <c r="C104" s="123" t="s">
        <v>58</v>
      </c>
      <c r="D104" s="123" t="s">
        <v>59</v>
      </c>
      <c r="E104" s="124">
        <v>45253</v>
      </c>
      <c r="F104" s="123">
        <v>20</v>
      </c>
      <c r="G104" s="123"/>
      <c r="K104" s="5" t="str">
        <f t="shared" si="4"/>
        <v>SP-94CY51W</v>
      </c>
      <c r="L104" s="5">
        <f>+COUNTIF($K$2:$K$650,K104)</f>
        <v>1</v>
      </c>
      <c r="M104" s="5">
        <f t="shared" si="3"/>
        <v>1</v>
      </c>
    </row>
    <row r="105" spans="1:13" x14ac:dyDescent="0.25">
      <c r="A105" s="123" t="s">
        <v>63</v>
      </c>
      <c r="B105" s="123" t="s">
        <v>163</v>
      </c>
      <c r="C105" s="123" t="s">
        <v>58</v>
      </c>
      <c r="D105" s="123" t="s">
        <v>59</v>
      </c>
      <c r="E105" s="124">
        <v>45253</v>
      </c>
      <c r="F105" s="123">
        <v>37.25</v>
      </c>
      <c r="G105" s="123"/>
      <c r="K105" s="5" t="str">
        <f t="shared" si="4"/>
        <v>SP-147a(I)CY51W</v>
      </c>
      <c r="L105" s="5">
        <f>+COUNTIF($K$2:$K$650,K105)</f>
        <v>2</v>
      </c>
      <c r="M105" s="5">
        <f t="shared" si="3"/>
        <v>1</v>
      </c>
    </row>
    <row r="106" spans="1:13" x14ac:dyDescent="0.25">
      <c r="A106" s="123" t="s">
        <v>63</v>
      </c>
      <c r="B106" s="123" t="s">
        <v>163</v>
      </c>
      <c r="C106" s="123" t="s">
        <v>67</v>
      </c>
      <c r="D106" s="123" t="s">
        <v>68</v>
      </c>
      <c r="E106" s="124">
        <v>45253</v>
      </c>
      <c r="F106" s="123">
        <v>37.25</v>
      </c>
      <c r="G106" s="123"/>
      <c r="K106" s="5" t="str">
        <f t="shared" si="4"/>
        <v>SP-147a(I)BX960</v>
      </c>
      <c r="L106" s="5">
        <f>+COUNTIF($K$2:$K$650,K106)</f>
        <v>2</v>
      </c>
      <c r="M106" s="5">
        <f t="shared" si="3"/>
        <v>1</v>
      </c>
    </row>
    <row r="107" spans="1:13" x14ac:dyDescent="0.25">
      <c r="A107" s="123" t="s">
        <v>63</v>
      </c>
      <c r="B107" s="123" t="s">
        <v>164</v>
      </c>
      <c r="C107" s="123" t="s">
        <v>58</v>
      </c>
      <c r="D107" s="123" t="s">
        <v>59</v>
      </c>
      <c r="E107" s="124">
        <v>45253</v>
      </c>
      <c r="F107" s="123">
        <v>62.38</v>
      </c>
      <c r="G107" s="123"/>
      <c r="K107" s="5" t="str">
        <f t="shared" si="4"/>
        <v>SP-162(I)[00]aCY51W</v>
      </c>
      <c r="L107" s="5">
        <f>+COUNTIF($K$2:$K$650,K107)</f>
        <v>4</v>
      </c>
      <c r="M107" s="5">
        <f t="shared" si="3"/>
        <v>4</v>
      </c>
    </row>
    <row r="108" spans="1:13" x14ac:dyDescent="0.25">
      <c r="A108" s="123" t="s">
        <v>63</v>
      </c>
      <c r="B108" s="123" t="s">
        <v>165</v>
      </c>
      <c r="C108" s="123" t="s">
        <v>58</v>
      </c>
      <c r="D108" s="123" t="s">
        <v>59</v>
      </c>
      <c r="E108" s="124">
        <v>45253</v>
      </c>
      <c r="F108" s="123">
        <v>35.25</v>
      </c>
      <c r="G108" s="123"/>
      <c r="K108" s="5" t="str">
        <f t="shared" si="4"/>
        <v>SP-236CY51W</v>
      </c>
      <c r="L108" s="5">
        <f>+COUNTIF($K$2:$K$650,K108)</f>
        <v>2</v>
      </c>
      <c r="M108" s="5">
        <f t="shared" si="3"/>
        <v>2</v>
      </c>
    </row>
    <row r="109" spans="1:13" x14ac:dyDescent="0.25">
      <c r="A109" s="123" t="s">
        <v>63</v>
      </c>
      <c r="B109" s="123" t="s">
        <v>165</v>
      </c>
      <c r="C109" s="123" t="s">
        <v>67</v>
      </c>
      <c r="D109" s="123" t="s">
        <v>68</v>
      </c>
      <c r="E109" s="124">
        <v>45253</v>
      </c>
      <c r="F109" s="123">
        <v>28.2</v>
      </c>
      <c r="G109" s="123"/>
      <c r="K109" s="5" t="str">
        <f t="shared" si="4"/>
        <v>SP-236BX960</v>
      </c>
      <c r="L109" s="5">
        <f>+COUNTIF($K$2:$K$650,K109)</f>
        <v>2</v>
      </c>
      <c r="M109" s="5">
        <f t="shared" si="3"/>
        <v>2</v>
      </c>
    </row>
    <row r="110" spans="1:13" x14ac:dyDescent="0.25">
      <c r="A110" s="123" t="s">
        <v>63</v>
      </c>
      <c r="B110" s="123" t="s">
        <v>166</v>
      </c>
      <c r="C110" s="123" t="s">
        <v>58</v>
      </c>
      <c r="D110" s="123" t="s">
        <v>59</v>
      </c>
      <c r="E110" s="124">
        <v>45253</v>
      </c>
      <c r="F110" s="123">
        <v>33</v>
      </c>
      <c r="G110" s="123" t="s">
        <v>1017</v>
      </c>
      <c r="K110" s="5" t="str">
        <f t="shared" si="4"/>
        <v>SP-246CY51W</v>
      </c>
      <c r="L110" s="5">
        <f>+COUNTIF($K$2:$K$650,K110)</f>
        <v>4</v>
      </c>
      <c r="M110" s="5">
        <f t="shared" si="3"/>
        <v>1</v>
      </c>
    </row>
    <row r="111" spans="1:13" x14ac:dyDescent="0.25">
      <c r="A111" s="123" t="s">
        <v>63</v>
      </c>
      <c r="B111" s="123" t="s">
        <v>166</v>
      </c>
      <c r="C111" s="123" t="s">
        <v>67</v>
      </c>
      <c r="D111" s="123" t="s">
        <v>68</v>
      </c>
      <c r="E111" s="124">
        <v>45253</v>
      </c>
      <c r="F111" s="123">
        <v>20.329999999999998</v>
      </c>
      <c r="G111" s="123" t="s">
        <v>1017</v>
      </c>
      <c r="K111" s="5" t="str">
        <f t="shared" si="4"/>
        <v>SP-246BX960</v>
      </c>
      <c r="L111" s="5">
        <f>+COUNTIF($K$2:$K$650,K111)</f>
        <v>2</v>
      </c>
      <c r="M111" s="5">
        <f t="shared" si="3"/>
        <v>0</v>
      </c>
    </row>
    <row r="112" spans="1:13" x14ac:dyDescent="0.25">
      <c r="A112" s="123" t="s">
        <v>145</v>
      </c>
      <c r="B112" s="123" t="s">
        <v>167</v>
      </c>
      <c r="C112" s="123" t="s">
        <v>58</v>
      </c>
      <c r="D112" s="123" t="s">
        <v>59</v>
      </c>
      <c r="E112" s="124">
        <v>45253</v>
      </c>
      <c r="F112" s="123">
        <v>20</v>
      </c>
      <c r="G112" s="123"/>
      <c r="K112" s="5" t="str">
        <f t="shared" si="4"/>
        <v>SP-333[00]aCY51W</v>
      </c>
      <c r="L112" s="5">
        <f>+COUNTIF($K$2:$K$650,K112)</f>
        <v>4</v>
      </c>
      <c r="M112" s="5">
        <f t="shared" si="3"/>
        <v>4</v>
      </c>
    </row>
    <row r="113" spans="1:13" x14ac:dyDescent="0.25">
      <c r="A113" s="123" t="s">
        <v>145</v>
      </c>
      <c r="B113" s="123" t="s">
        <v>167</v>
      </c>
      <c r="C113" s="123" t="s">
        <v>67</v>
      </c>
      <c r="D113" s="123" t="s">
        <v>68</v>
      </c>
      <c r="E113" s="124">
        <v>45253</v>
      </c>
      <c r="F113" s="123">
        <v>20.170000000000002</v>
      </c>
      <c r="G113" s="123"/>
      <c r="K113" s="5" t="str">
        <f t="shared" si="4"/>
        <v>SP-333[00]aBX960</v>
      </c>
      <c r="L113" s="5">
        <f>+COUNTIF($K$2:$K$650,K113)</f>
        <v>2</v>
      </c>
      <c r="M113" s="5">
        <f t="shared" si="3"/>
        <v>2</v>
      </c>
    </row>
    <row r="114" spans="1:13" x14ac:dyDescent="0.25">
      <c r="A114" s="123" t="s">
        <v>70</v>
      </c>
      <c r="B114" s="123" t="s">
        <v>168</v>
      </c>
      <c r="C114" s="123" t="s">
        <v>58</v>
      </c>
      <c r="D114" s="123" t="s">
        <v>59</v>
      </c>
      <c r="E114" s="124">
        <v>45253</v>
      </c>
      <c r="F114" s="123">
        <v>23.4</v>
      </c>
      <c r="G114" s="123"/>
      <c r="K114" s="5" t="str">
        <f t="shared" si="4"/>
        <v>SP-29CY51W</v>
      </c>
      <c r="L114" s="5">
        <f>+COUNTIF($K$2:$K$650,K114)</f>
        <v>2</v>
      </c>
      <c r="M114" s="5">
        <f t="shared" si="3"/>
        <v>2</v>
      </c>
    </row>
    <row r="115" spans="1:13" x14ac:dyDescent="0.25">
      <c r="A115" s="123" t="s">
        <v>70</v>
      </c>
      <c r="B115" s="123" t="s">
        <v>168</v>
      </c>
      <c r="C115" s="123" t="s">
        <v>67</v>
      </c>
      <c r="D115" s="123" t="s">
        <v>68</v>
      </c>
      <c r="E115" s="124">
        <v>45253</v>
      </c>
      <c r="F115" s="123">
        <v>34.04</v>
      </c>
      <c r="G115" s="123"/>
      <c r="K115" s="5" t="str">
        <f t="shared" si="4"/>
        <v>SP-29BX960</v>
      </c>
      <c r="L115" s="5">
        <f>+COUNTIF($K$2:$K$650,K115)</f>
        <v>2</v>
      </c>
      <c r="M115" s="5">
        <f t="shared" si="3"/>
        <v>2</v>
      </c>
    </row>
    <row r="116" spans="1:13" x14ac:dyDescent="0.25">
      <c r="A116" s="123" t="s">
        <v>128</v>
      </c>
      <c r="B116" s="123" t="s">
        <v>157</v>
      </c>
      <c r="C116" s="123" t="s">
        <v>58</v>
      </c>
      <c r="D116" s="123" t="s">
        <v>59</v>
      </c>
      <c r="E116" s="124">
        <v>45253</v>
      </c>
      <c r="F116" s="123">
        <v>47.36</v>
      </c>
      <c r="G116" s="123"/>
      <c r="K116" s="5" t="str">
        <f t="shared" si="4"/>
        <v>SP-131CY51W</v>
      </c>
      <c r="L116" s="5">
        <f>+COUNTIF($K$2:$K$650,K116)</f>
        <v>2</v>
      </c>
      <c r="M116" s="5">
        <f t="shared" si="3"/>
        <v>2</v>
      </c>
    </row>
    <row r="117" spans="1:13" x14ac:dyDescent="0.25">
      <c r="A117" s="123" t="s">
        <v>70</v>
      </c>
      <c r="B117" s="123" t="s">
        <v>989</v>
      </c>
      <c r="C117" s="123" t="s">
        <v>67</v>
      </c>
      <c r="D117" s="123" t="s">
        <v>68</v>
      </c>
      <c r="E117" s="124">
        <v>45253</v>
      </c>
      <c r="F117" s="123">
        <v>22.32</v>
      </c>
      <c r="G117" s="123"/>
      <c r="K117" s="5" t="str">
        <f t="shared" si="4"/>
        <v>SP-511aBX960</v>
      </c>
      <c r="L117" s="5">
        <f>+COUNTIF($K$2:$K$650,K117)</f>
        <v>2</v>
      </c>
      <c r="M117" s="5">
        <f t="shared" si="3"/>
        <v>2</v>
      </c>
    </row>
    <row r="118" spans="1:13" x14ac:dyDescent="0.25">
      <c r="A118" s="123" t="s">
        <v>70</v>
      </c>
      <c r="B118" s="123" t="s">
        <v>989</v>
      </c>
      <c r="C118" s="123" t="s">
        <v>58</v>
      </c>
      <c r="D118" s="123" t="s">
        <v>59</v>
      </c>
      <c r="E118" s="124">
        <v>45253</v>
      </c>
      <c r="F118" s="123">
        <v>22.32</v>
      </c>
      <c r="G118" s="123"/>
      <c r="K118" s="5" t="str">
        <f t="shared" si="4"/>
        <v>SP-511aCY51W</v>
      </c>
      <c r="L118" s="5">
        <f>+COUNTIF($K$2:$K$650,K118)</f>
        <v>2</v>
      </c>
      <c r="M118" s="5">
        <f t="shared" si="3"/>
        <v>2</v>
      </c>
    </row>
    <row r="119" spans="1:13" x14ac:dyDescent="0.25">
      <c r="A119" s="123" t="s">
        <v>56</v>
      </c>
      <c r="B119" s="123" t="s">
        <v>169</v>
      </c>
      <c r="C119" s="123" t="s">
        <v>58</v>
      </c>
      <c r="D119" s="123" t="s">
        <v>59</v>
      </c>
      <c r="E119" s="124">
        <v>45254</v>
      </c>
      <c r="F119" s="123">
        <v>27.34</v>
      </c>
      <c r="G119" s="123"/>
      <c r="K119" s="5" t="str">
        <f t="shared" si="4"/>
        <v>EBS.x-1CY51W</v>
      </c>
      <c r="L119" s="5">
        <f>+COUNTIF($K$2:$K$650,K119)</f>
        <v>2</v>
      </c>
      <c r="M119" s="5">
        <f t="shared" si="3"/>
        <v>2</v>
      </c>
    </row>
    <row r="120" spans="1:13" x14ac:dyDescent="0.25">
      <c r="A120" s="123" t="s">
        <v>56</v>
      </c>
      <c r="B120" s="123" t="s">
        <v>169</v>
      </c>
      <c r="C120" s="123" t="s">
        <v>67</v>
      </c>
      <c r="D120" s="123" t="s">
        <v>68</v>
      </c>
      <c r="E120" s="124">
        <v>45254</v>
      </c>
      <c r="F120" s="123">
        <v>21.87</v>
      </c>
      <c r="G120" s="123"/>
      <c r="K120" s="5" t="str">
        <f t="shared" si="4"/>
        <v>EBS.x-1BX960</v>
      </c>
      <c r="L120" s="5">
        <f>+COUNTIF($K$2:$K$650,K120)</f>
        <v>1</v>
      </c>
      <c r="M120" s="5">
        <f t="shared" si="3"/>
        <v>1</v>
      </c>
    </row>
    <row r="121" spans="1:13" x14ac:dyDescent="0.25">
      <c r="A121" s="123" t="s">
        <v>56</v>
      </c>
      <c r="B121" s="123" t="s">
        <v>170</v>
      </c>
      <c r="C121" s="123" t="s">
        <v>58</v>
      </c>
      <c r="D121" s="123" t="s">
        <v>59</v>
      </c>
      <c r="E121" s="124">
        <v>45254</v>
      </c>
      <c r="F121" s="123">
        <v>43.64</v>
      </c>
      <c r="G121" s="123"/>
      <c r="K121" s="5" t="str">
        <f t="shared" si="4"/>
        <v>SP-407aCY51W</v>
      </c>
      <c r="L121" s="5">
        <f>+COUNTIF($K$2:$K$650,K121)</f>
        <v>2</v>
      </c>
      <c r="M121" s="5">
        <f t="shared" si="3"/>
        <v>2</v>
      </c>
    </row>
    <row r="122" spans="1:13" x14ac:dyDescent="0.25">
      <c r="A122" s="123" t="s">
        <v>56</v>
      </c>
      <c r="B122" s="123" t="s">
        <v>170</v>
      </c>
      <c r="C122" s="123" t="s">
        <v>67</v>
      </c>
      <c r="D122" s="123" t="s">
        <v>68</v>
      </c>
      <c r="E122" s="124">
        <v>45254</v>
      </c>
      <c r="F122" s="123">
        <v>43.64</v>
      </c>
      <c r="G122" s="123"/>
      <c r="K122" s="5" t="str">
        <f t="shared" si="4"/>
        <v>SP-407aBX960</v>
      </c>
      <c r="L122" s="5">
        <f>+COUNTIF($K$2:$K$650,K122)</f>
        <v>2</v>
      </c>
      <c r="M122" s="5">
        <f t="shared" si="3"/>
        <v>2</v>
      </c>
    </row>
    <row r="123" spans="1:13" x14ac:dyDescent="0.25">
      <c r="A123" s="123" t="s">
        <v>56</v>
      </c>
      <c r="B123" s="123" t="s">
        <v>57</v>
      </c>
      <c r="C123" s="123" t="s">
        <v>67</v>
      </c>
      <c r="D123" s="123" t="s">
        <v>68</v>
      </c>
      <c r="E123" s="124">
        <v>45254</v>
      </c>
      <c r="F123" s="123">
        <v>65.37</v>
      </c>
      <c r="G123" s="123"/>
      <c r="K123" s="5" t="str">
        <f t="shared" si="4"/>
        <v>SP-413aBX960</v>
      </c>
      <c r="L123" s="5">
        <f>+COUNTIF($K$2:$K$650,K123)</f>
        <v>2</v>
      </c>
      <c r="M123" s="5">
        <f t="shared" si="3"/>
        <v>2</v>
      </c>
    </row>
    <row r="124" spans="1:13" x14ac:dyDescent="0.25">
      <c r="A124" s="123" t="s">
        <v>56</v>
      </c>
      <c r="B124" s="123" t="s">
        <v>57</v>
      </c>
      <c r="C124" s="123" t="s">
        <v>58</v>
      </c>
      <c r="D124" s="123" t="s">
        <v>59</v>
      </c>
      <c r="E124" s="124">
        <v>45254</v>
      </c>
      <c r="F124" s="123">
        <v>33.9</v>
      </c>
      <c r="G124" s="123"/>
      <c r="K124" s="5" t="str">
        <f t="shared" si="4"/>
        <v>SP-413aCY51W</v>
      </c>
      <c r="L124" s="5">
        <f>+COUNTIF($K$2:$K$650,K124)</f>
        <v>4</v>
      </c>
      <c r="M124" s="5">
        <f t="shared" si="3"/>
        <v>4</v>
      </c>
    </row>
    <row r="125" spans="1:13" x14ac:dyDescent="0.25">
      <c r="A125" s="123" t="s">
        <v>56</v>
      </c>
      <c r="B125" s="123" t="s">
        <v>61</v>
      </c>
      <c r="C125" s="123" t="s">
        <v>67</v>
      </c>
      <c r="D125" s="123" t="s">
        <v>68</v>
      </c>
      <c r="E125" s="124">
        <v>45254</v>
      </c>
      <c r="F125" s="123">
        <v>53.27</v>
      </c>
      <c r="G125" s="123"/>
      <c r="K125" s="5" t="str">
        <f t="shared" si="4"/>
        <v>SP-496aBX960</v>
      </c>
      <c r="L125" s="5">
        <f>+COUNTIF($K$2:$K$650,K125)</f>
        <v>2</v>
      </c>
      <c r="M125" s="5">
        <f t="shared" si="3"/>
        <v>2</v>
      </c>
    </row>
    <row r="126" spans="1:13" x14ac:dyDescent="0.25">
      <c r="A126" s="123" t="s">
        <v>56</v>
      </c>
      <c r="B126" s="123" t="s">
        <v>60</v>
      </c>
      <c r="C126" s="123" t="s">
        <v>67</v>
      </c>
      <c r="D126" s="123" t="s">
        <v>68</v>
      </c>
      <c r="E126" s="124">
        <v>45254</v>
      </c>
      <c r="F126" s="123">
        <v>46.46</v>
      </c>
      <c r="G126" s="123"/>
      <c r="K126" s="5" t="str">
        <f t="shared" si="4"/>
        <v>SP-453aBX960</v>
      </c>
      <c r="L126" s="5">
        <f>+COUNTIF($K$2:$K$650,K126)</f>
        <v>2</v>
      </c>
      <c r="M126" s="5">
        <f t="shared" si="3"/>
        <v>2</v>
      </c>
    </row>
    <row r="127" spans="1:13" x14ac:dyDescent="0.25">
      <c r="A127" s="123" t="s">
        <v>56</v>
      </c>
      <c r="B127" s="123" t="s">
        <v>171</v>
      </c>
      <c r="C127" s="123" t="s">
        <v>58</v>
      </c>
      <c r="D127" s="123" t="s">
        <v>59</v>
      </c>
      <c r="E127" s="124">
        <v>45254</v>
      </c>
      <c r="F127" s="123">
        <v>25.89</v>
      </c>
      <c r="G127" s="123"/>
      <c r="K127" s="5" t="str">
        <f t="shared" si="4"/>
        <v>SP-495aCY51W</v>
      </c>
      <c r="L127" s="5">
        <f>+COUNTIF($K$2:$K$650,K127)</f>
        <v>1</v>
      </c>
      <c r="M127" s="5">
        <f t="shared" si="3"/>
        <v>1</v>
      </c>
    </row>
    <row r="128" spans="1:13" x14ac:dyDescent="0.25">
      <c r="A128" s="123" t="s">
        <v>56</v>
      </c>
      <c r="B128" s="123" t="s">
        <v>171</v>
      </c>
      <c r="C128" s="123" t="s">
        <v>67</v>
      </c>
      <c r="D128" s="123" t="s">
        <v>68</v>
      </c>
      <c r="E128" s="124">
        <v>45254</v>
      </c>
      <c r="F128" s="123">
        <v>20</v>
      </c>
      <c r="G128" s="123"/>
      <c r="K128" s="5" t="str">
        <f t="shared" si="4"/>
        <v>SP-495aBX960</v>
      </c>
      <c r="L128" s="5">
        <f>+COUNTIF($K$2:$K$650,K128)</f>
        <v>1</v>
      </c>
      <c r="M128" s="5">
        <f t="shared" si="3"/>
        <v>1</v>
      </c>
    </row>
    <row r="129" spans="1:13" x14ac:dyDescent="0.25">
      <c r="A129" s="123" t="s">
        <v>56</v>
      </c>
      <c r="B129" s="123" t="s">
        <v>62</v>
      </c>
      <c r="C129" s="123" t="s">
        <v>67</v>
      </c>
      <c r="D129" s="123" t="s">
        <v>68</v>
      </c>
      <c r="E129" s="124">
        <v>45254</v>
      </c>
      <c r="F129" s="123">
        <v>30.09</v>
      </c>
      <c r="G129" s="123"/>
      <c r="K129" s="5" t="str">
        <f t="shared" si="4"/>
        <v>SP-504aBX960</v>
      </c>
      <c r="L129" s="5">
        <f>+COUNTIF($K$2:$K$650,K129)</f>
        <v>2</v>
      </c>
      <c r="M129" s="5">
        <f t="shared" si="3"/>
        <v>2</v>
      </c>
    </row>
    <row r="130" spans="1:13" x14ac:dyDescent="0.25">
      <c r="A130" s="123" t="s">
        <v>56</v>
      </c>
      <c r="B130" s="123" t="s">
        <v>62</v>
      </c>
      <c r="C130" s="123" t="s">
        <v>58</v>
      </c>
      <c r="D130" s="123" t="s">
        <v>59</v>
      </c>
      <c r="E130" s="124">
        <v>45254</v>
      </c>
      <c r="F130" s="123">
        <v>29.36</v>
      </c>
      <c r="G130" s="123"/>
      <c r="K130" s="5" t="str">
        <f t="shared" si="4"/>
        <v>SP-504aCY51W</v>
      </c>
      <c r="L130" s="5">
        <f>+COUNTIF($K$2:$K$650,K130)</f>
        <v>4</v>
      </c>
      <c r="M130" s="5">
        <f t="shared" ref="M130:M193" si="5">+L130-COUNTIFS($G$2:$G$381,"Parado",$K$2:$K$381,K130)</f>
        <v>4</v>
      </c>
    </row>
    <row r="131" spans="1:13" x14ac:dyDescent="0.25">
      <c r="A131" s="123" t="s">
        <v>56</v>
      </c>
      <c r="B131" s="123" t="s">
        <v>172</v>
      </c>
      <c r="C131" s="123" t="s">
        <v>58</v>
      </c>
      <c r="D131" s="123" t="s">
        <v>59</v>
      </c>
      <c r="E131" s="124">
        <v>45254</v>
      </c>
      <c r="F131" s="123">
        <v>20</v>
      </c>
      <c r="G131" s="123"/>
      <c r="K131" s="5" t="str">
        <f t="shared" si="4"/>
        <v>SP-516[00]aCY51W</v>
      </c>
      <c r="L131" s="5">
        <f>+COUNTIF($K$2:$K$650,K131)</f>
        <v>1</v>
      </c>
      <c r="M131" s="5">
        <f t="shared" si="5"/>
        <v>1</v>
      </c>
    </row>
    <row r="132" spans="1:13" x14ac:dyDescent="0.25">
      <c r="A132" s="123" t="s">
        <v>56</v>
      </c>
      <c r="B132" s="123" t="s">
        <v>173</v>
      </c>
      <c r="C132" s="123" t="s">
        <v>67</v>
      </c>
      <c r="D132" s="123" t="s">
        <v>68</v>
      </c>
      <c r="E132" s="124">
        <v>45254</v>
      </c>
      <c r="F132" s="123">
        <v>20</v>
      </c>
      <c r="G132" s="123"/>
      <c r="K132" s="5" t="str">
        <f t="shared" si="4"/>
        <v>SP-517[00]aBX960</v>
      </c>
      <c r="L132" s="5">
        <f>+COUNTIF($K$2:$K$650,K132)</f>
        <v>2</v>
      </c>
      <c r="M132" s="5">
        <f t="shared" si="5"/>
        <v>2</v>
      </c>
    </row>
    <row r="133" spans="1:13" x14ac:dyDescent="0.25">
      <c r="A133" s="123" t="s">
        <v>56</v>
      </c>
      <c r="B133" s="123" t="s">
        <v>173</v>
      </c>
      <c r="C133" s="123" t="s">
        <v>58</v>
      </c>
      <c r="D133" s="123" t="s">
        <v>59</v>
      </c>
      <c r="E133" s="124">
        <v>45254</v>
      </c>
      <c r="F133" s="123">
        <v>20</v>
      </c>
      <c r="G133" s="123"/>
      <c r="K133" s="5" t="str">
        <f t="shared" si="4"/>
        <v>SP-517[00]aCY51W</v>
      </c>
      <c r="L133" s="5">
        <f>+COUNTIF($K$2:$K$650,K133)</f>
        <v>2</v>
      </c>
      <c r="M133" s="5">
        <f t="shared" si="5"/>
        <v>2</v>
      </c>
    </row>
    <row r="134" spans="1:13" x14ac:dyDescent="0.25">
      <c r="A134" s="123" t="s">
        <v>145</v>
      </c>
      <c r="B134" s="123" t="s">
        <v>174</v>
      </c>
      <c r="C134" s="123" t="s">
        <v>58</v>
      </c>
      <c r="D134" s="123" t="s">
        <v>59</v>
      </c>
      <c r="E134" s="124">
        <v>45254</v>
      </c>
      <c r="F134" s="123">
        <v>54.45</v>
      </c>
      <c r="G134" s="123"/>
      <c r="K134" s="5" t="str">
        <f t="shared" si="4"/>
        <v>SP-283CY51W</v>
      </c>
      <c r="L134" s="5">
        <f>+COUNTIF($K$2:$K$650,K134)</f>
        <v>2</v>
      </c>
      <c r="M134" s="5">
        <f t="shared" si="5"/>
        <v>2</v>
      </c>
    </row>
    <row r="135" spans="1:13" x14ac:dyDescent="0.25">
      <c r="A135" s="123" t="s">
        <v>145</v>
      </c>
      <c r="B135" s="123" t="s">
        <v>174</v>
      </c>
      <c r="C135" s="123" t="s">
        <v>67</v>
      </c>
      <c r="D135" s="123" t="s">
        <v>68</v>
      </c>
      <c r="E135" s="124">
        <v>45254</v>
      </c>
      <c r="F135" s="123">
        <v>54.45</v>
      </c>
      <c r="G135" s="123"/>
      <c r="K135" s="5" t="str">
        <f t="shared" si="4"/>
        <v>SP-283BX960</v>
      </c>
      <c r="L135" s="5">
        <f>+COUNTIF($K$2:$K$650,K135)</f>
        <v>2</v>
      </c>
      <c r="M135" s="5">
        <f t="shared" si="5"/>
        <v>2</v>
      </c>
    </row>
    <row r="136" spans="1:13" x14ac:dyDescent="0.25">
      <c r="A136" s="123" t="s">
        <v>63</v>
      </c>
      <c r="B136" s="123" t="s">
        <v>175</v>
      </c>
      <c r="C136" s="123" t="s">
        <v>58</v>
      </c>
      <c r="D136" s="123" t="s">
        <v>59</v>
      </c>
      <c r="E136" s="124">
        <v>45254</v>
      </c>
      <c r="F136" s="123">
        <v>35.479999999999997</v>
      </c>
      <c r="G136" s="123"/>
      <c r="K136" s="5" t="str">
        <f t="shared" si="4"/>
        <v>SP-216CY51W</v>
      </c>
      <c r="L136" s="5">
        <f>+COUNTIF($K$2:$K$650,K136)</f>
        <v>4</v>
      </c>
      <c r="M136" s="5">
        <f t="shared" si="5"/>
        <v>4</v>
      </c>
    </row>
    <row r="137" spans="1:13" x14ac:dyDescent="0.25">
      <c r="A137" s="123" t="s">
        <v>63</v>
      </c>
      <c r="B137" s="123" t="s">
        <v>175</v>
      </c>
      <c r="C137" s="123" t="s">
        <v>67</v>
      </c>
      <c r="D137" s="123" t="s">
        <v>68</v>
      </c>
      <c r="E137" s="124">
        <v>45254</v>
      </c>
      <c r="F137" s="123">
        <v>55.29</v>
      </c>
      <c r="G137" s="123"/>
      <c r="K137" s="5" t="str">
        <f t="shared" si="4"/>
        <v>SP-216BX960</v>
      </c>
      <c r="L137" s="5">
        <f>+COUNTIF($K$2:$K$650,K137)</f>
        <v>2</v>
      </c>
      <c r="M137" s="5">
        <f t="shared" si="5"/>
        <v>2</v>
      </c>
    </row>
    <row r="138" spans="1:13" x14ac:dyDescent="0.25">
      <c r="A138" s="123" t="s">
        <v>145</v>
      </c>
      <c r="B138" s="123" t="s">
        <v>176</v>
      </c>
      <c r="C138" s="123" t="s">
        <v>58</v>
      </c>
      <c r="D138" s="123" t="s">
        <v>59</v>
      </c>
      <c r="E138" s="124">
        <v>45254</v>
      </c>
      <c r="F138" s="123">
        <v>20</v>
      </c>
      <c r="G138" s="123"/>
      <c r="K138" s="5" t="str">
        <f t="shared" si="4"/>
        <v>SP-259CY51W</v>
      </c>
      <c r="L138" s="5">
        <f>+COUNTIF($K$2:$K$650,K138)</f>
        <v>4</v>
      </c>
      <c r="M138" s="5">
        <f t="shared" si="5"/>
        <v>4</v>
      </c>
    </row>
    <row r="139" spans="1:13" x14ac:dyDescent="0.25">
      <c r="A139" s="123" t="s">
        <v>145</v>
      </c>
      <c r="B139" s="123" t="s">
        <v>176</v>
      </c>
      <c r="C139" s="123" t="s">
        <v>67</v>
      </c>
      <c r="D139" s="123" t="s">
        <v>68</v>
      </c>
      <c r="E139" s="124">
        <v>45254</v>
      </c>
      <c r="F139" s="123">
        <v>39.369999999999997</v>
      </c>
      <c r="G139" s="123"/>
      <c r="K139" s="5" t="str">
        <f t="shared" si="4"/>
        <v>SP-259BX960</v>
      </c>
      <c r="L139" s="5">
        <f>+COUNTIF($K$2:$K$650,K139)</f>
        <v>2</v>
      </c>
      <c r="M139" s="5">
        <f t="shared" si="5"/>
        <v>2</v>
      </c>
    </row>
    <row r="140" spans="1:13" x14ac:dyDescent="0.25">
      <c r="A140" s="123" t="s">
        <v>145</v>
      </c>
      <c r="B140" s="123" t="s">
        <v>177</v>
      </c>
      <c r="C140" s="123" t="s">
        <v>58</v>
      </c>
      <c r="D140" s="123" t="s">
        <v>59</v>
      </c>
      <c r="E140" s="124">
        <v>45254</v>
      </c>
      <c r="F140" s="123">
        <v>20</v>
      </c>
      <c r="G140" s="123"/>
      <c r="K140" s="5" t="str">
        <f t="shared" si="4"/>
        <v>SP-426aCY51W</v>
      </c>
      <c r="L140" s="5">
        <f>+COUNTIF($K$2:$K$650,K140)</f>
        <v>4</v>
      </c>
      <c r="M140" s="5">
        <f t="shared" si="5"/>
        <v>4</v>
      </c>
    </row>
    <row r="141" spans="1:13" x14ac:dyDescent="0.25">
      <c r="A141" s="123" t="s">
        <v>145</v>
      </c>
      <c r="B141" s="123" t="s">
        <v>178</v>
      </c>
      <c r="C141" s="123" t="s">
        <v>58</v>
      </c>
      <c r="D141" s="123" t="s">
        <v>59</v>
      </c>
      <c r="E141" s="124">
        <v>45254</v>
      </c>
      <c r="F141" s="123">
        <v>38.32</v>
      </c>
      <c r="G141" s="123"/>
      <c r="K141" s="5" t="str">
        <f t="shared" si="4"/>
        <v>SP-428aCY51W</v>
      </c>
      <c r="L141" s="5">
        <f>+COUNTIF($K$2:$K$650,K141)</f>
        <v>2</v>
      </c>
      <c r="M141" s="5">
        <f t="shared" si="5"/>
        <v>2</v>
      </c>
    </row>
    <row r="142" spans="1:13" x14ac:dyDescent="0.25">
      <c r="A142" s="123" t="s">
        <v>145</v>
      </c>
      <c r="B142" s="123" t="s">
        <v>179</v>
      </c>
      <c r="C142" s="123" t="s">
        <v>58</v>
      </c>
      <c r="D142" s="123" t="s">
        <v>59</v>
      </c>
      <c r="E142" s="124">
        <v>45254</v>
      </c>
      <c r="F142" s="123">
        <v>20</v>
      </c>
      <c r="G142" s="123"/>
      <c r="K142" s="5" t="str">
        <f t="shared" si="4"/>
        <v>SP-429aCY51W</v>
      </c>
      <c r="L142" s="5">
        <f>+COUNTIF($K$2:$K$650,K142)</f>
        <v>4</v>
      </c>
      <c r="M142" s="5">
        <f t="shared" si="5"/>
        <v>4</v>
      </c>
    </row>
    <row r="143" spans="1:13" x14ac:dyDescent="0.25">
      <c r="A143" s="123" t="s">
        <v>145</v>
      </c>
      <c r="B143" s="123" t="s">
        <v>180</v>
      </c>
      <c r="C143" s="123" t="s">
        <v>58</v>
      </c>
      <c r="D143" s="123" t="s">
        <v>59</v>
      </c>
      <c r="E143" s="124">
        <v>45254</v>
      </c>
      <c r="F143" s="123">
        <v>32.72</v>
      </c>
      <c r="G143" s="123"/>
      <c r="K143" s="5" t="str">
        <f t="shared" si="4"/>
        <v>SP-86a(I)CY51W</v>
      </c>
      <c r="L143" s="5">
        <f>+COUNTIF($K$2:$K$650,K143)</f>
        <v>4</v>
      </c>
      <c r="M143" s="5">
        <f t="shared" si="5"/>
        <v>4</v>
      </c>
    </row>
    <row r="144" spans="1:13" x14ac:dyDescent="0.25">
      <c r="A144" s="123" t="s">
        <v>145</v>
      </c>
      <c r="B144" s="123" t="s">
        <v>180</v>
      </c>
      <c r="C144" s="123" t="s">
        <v>67</v>
      </c>
      <c r="D144" s="123" t="s">
        <v>68</v>
      </c>
      <c r="E144" s="124">
        <v>45254</v>
      </c>
      <c r="F144" s="123">
        <v>50.64</v>
      </c>
      <c r="G144" s="123"/>
      <c r="K144" s="5" t="str">
        <f t="shared" si="4"/>
        <v>SP-86a(I)BX960</v>
      </c>
      <c r="L144" s="5">
        <f>+COUNTIF($K$2:$K$650,K144)</f>
        <v>2</v>
      </c>
      <c r="M144" s="5">
        <f t="shared" si="5"/>
        <v>2</v>
      </c>
    </row>
    <row r="145" spans="1:13" x14ac:dyDescent="0.25">
      <c r="A145" s="123" t="s">
        <v>63</v>
      </c>
      <c r="B145" s="123" t="s">
        <v>181</v>
      </c>
      <c r="C145" s="123" t="s">
        <v>67</v>
      </c>
      <c r="D145" s="123" t="s">
        <v>68</v>
      </c>
      <c r="E145" s="124">
        <v>45254</v>
      </c>
      <c r="F145" s="123">
        <v>42.28</v>
      </c>
      <c r="G145" s="123"/>
      <c r="K145" s="5" t="str">
        <f t="shared" si="4"/>
        <v>SP-79(I)BX960</v>
      </c>
      <c r="L145" s="5">
        <f>+COUNTIF($K$2:$K$650,K145)</f>
        <v>2</v>
      </c>
      <c r="M145" s="5">
        <f t="shared" si="5"/>
        <v>2</v>
      </c>
    </row>
    <row r="146" spans="1:13" x14ac:dyDescent="0.25">
      <c r="A146" s="123" t="s">
        <v>63</v>
      </c>
      <c r="B146" s="123" t="s">
        <v>64</v>
      </c>
      <c r="C146" s="123" t="s">
        <v>58</v>
      </c>
      <c r="D146" s="123" t="s">
        <v>59</v>
      </c>
      <c r="E146" s="124">
        <v>45254</v>
      </c>
      <c r="F146" s="123">
        <v>22.81</v>
      </c>
      <c r="G146" s="123"/>
      <c r="K146" s="5" t="str">
        <f t="shared" si="4"/>
        <v>SP-146a(I)CY51W</v>
      </c>
      <c r="L146" s="5">
        <f>+COUNTIF($K$2:$K$650,K146)</f>
        <v>4</v>
      </c>
      <c r="M146" s="5">
        <f t="shared" si="5"/>
        <v>4</v>
      </c>
    </row>
    <row r="147" spans="1:13" x14ac:dyDescent="0.25">
      <c r="A147" s="123" t="s">
        <v>77</v>
      </c>
      <c r="B147" s="123" t="s">
        <v>182</v>
      </c>
      <c r="C147" s="123" t="s">
        <v>67</v>
      </c>
      <c r="D147" s="123" t="s">
        <v>68</v>
      </c>
      <c r="E147" s="124">
        <v>45254</v>
      </c>
      <c r="F147" s="123">
        <v>47.32</v>
      </c>
      <c r="G147" s="123"/>
      <c r="K147" s="5" t="str">
        <f t="shared" si="4"/>
        <v>SP-278BX960</v>
      </c>
      <c r="L147" s="5">
        <f>+COUNTIF($K$2:$K$650,K147)</f>
        <v>2</v>
      </c>
      <c r="M147" s="5">
        <f t="shared" si="5"/>
        <v>2</v>
      </c>
    </row>
    <row r="148" spans="1:13" x14ac:dyDescent="0.25">
      <c r="A148" s="123" t="s">
        <v>65</v>
      </c>
      <c r="B148" s="123" t="s">
        <v>183</v>
      </c>
      <c r="C148" s="123" t="s">
        <v>67</v>
      </c>
      <c r="D148" s="123" t="s">
        <v>68</v>
      </c>
      <c r="E148" s="124">
        <v>45254</v>
      </c>
      <c r="F148" s="123">
        <v>85.65</v>
      </c>
      <c r="G148" s="123"/>
      <c r="K148" s="5" t="str">
        <f t="shared" ref="K148:K211" si="6">+CONCATENATE(B148,D148)</f>
        <v>SP-251BX960</v>
      </c>
      <c r="L148" s="5">
        <f>+COUNTIF($K$2:$K$650,K148)</f>
        <v>2</v>
      </c>
      <c r="M148" s="5">
        <f t="shared" si="5"/>
        <v>2</v>
      </c>
    </row>
    <row r="149" spans="1:13" x14ac:dyDescent="0.25">
      <c r="A149" s="123" t="s">
        <v>79</v>
      </c>
      <c r="B149" s="123" t="s">
        <v>184</v>
      </c>
      <c r="C149" s="123" t="s">
        <v>58</v>
      </c>
      <c r="D149" s="123" t="s">
        <v>59</v>
      </c>
      <c r="E149" s="124">
        <v>45257</v>
      </c>
      <c r="F149" s="123">
        <v>72.33</v>
      </c>
      <c r="G149" s="123"/>
      <c r="K149" s="5" t="str">
        <f t="shared" si="6"/>
        <v>PuB-136[00]aCY51W</v>
      </c>
      <c r="L149" s="5">
        <f>+COUNTIF($K$2:$K$650,K149)</f>
        <v>2</v>
      </c>
      <c r="M149" s="5">
        <f t="shared" si="5"/>
        <v>2</v>
      </c>
    </row>
    <row r="150" spans="1:13" x14ac:dyDescent="0.25">
      <c r="A150" s="123" t="s">
        <v>79</v>
      </c>
      <c r="B150" s="123" t="s">
        <v>185</v>
      </c>
      <c r="C150" s="123" t="s">
        <v>58</v>
      </c>
      <c r="D150" s="123" t="s">
        <v>59</v>
      </c>
      <c r="E150" s="124">
        <v>45257</v>
      </c>
      <c r="F150" s="123">
        <v>20</v>
      </c>
      <c r="G150" s="123" t="s">
        <v>1017</v>
      </c>
      <c r="K150" s="5" t="str">
        <f t="shared" si="6"/>
        <v>PuB-5CY51W</v>
      </c>
      <c r="L150" s="5">
        <f>+COUNTIF($K$2:$K$650,K150)</f>
        <v>1</v>
      </c>
      <c r="M150" s="5">
        <f t="shared" si="5"/>
        <v>0</v>
      </c>
    </row>
    <row r="151" spans="1:13" x14ac:dyDescent="0.25">
      <c r="A151" s="123" t="s">
        <v>79</v>
      </c>
      <c r="B151" s="123" t="s">
        <v>186</v>
      </c>
      <c r="C151" s="123" t="s">
        <v>58</v>
      </c>
      <c r="D151" s="123" t="s">
        <v>59</v>
      </c>
      <c r="E151" s="124">
        <v>45257</v>
      </c>
      <c r="F151" s="123">
        <v>70.38</v>
      </c>
      <c r="G151" s="123"/>
      <c r="K151" s="5" t="str">
        <f t="shared" si="6"/>
        <v>PuB-57CY51W</v>
      </c>
      <c r="L151" s="5">
        <f>+COUNTIF($K$2:$K$650,K151)</f>
        <v>2</v>
      </c>
      <c r="M151" s="5">
        <f t="shared" si="5"/>
        <v>2</v>
      </c>
    </row>
    <row r="152" spans="1:13" x14ac:dyDescent="0.25">
      <c r="A152" s="123" t="s">
        <v>89</v>
      </c>
      <c r="B152" s="123" t="s">
        <v>187</v>
      </c>
      <c r="C152" s="123" t="s">
        <v>58</v>
      </c>
      <c r="D152" s="123" t="s">
        <v>59</v>
      </c>
      <c r="E152" s="124">
        <v>45257</v>
      </c>
      <c r="F152" s="123">
        <v>22.87</v>
      </c>
      <c r="G152" s="123"/>
      <c r="K152" s="5" t="str">
        <f t="shared" si="6"/>
        <v>PuB.a-80CY51W</v>
      </c>
      <c r="L152" s="5">
        <f>+COUNTIF($K$2:$K$650,K152)</f>
        <v>1</v>
      </c>
      <c r="M152" s="5">
        <f t="shared" si="5"/>
        <v>1</v>
      </c>
    </row>
    <row r="153" spans="1:13" x14ac:dyDescent="0.25">
      <c r="A153" s="123" t="s">
        <v>84</v>
      </c>
      <c r="B153" s="123" t="s">
        <v>188</v>
      </c>
      <c r="C153" s="123" t="s">
        <v>58</v>
      </c>
      <c r="D153" s="123" t="s">
        <v>59</v>
      </c>
      <c r="E153" s="124">
        <v>45257</v>
      </c>
      <c r="F153" s="123">
        <v>57.27</v>
      </c>
      <c r="G153" s="123" t="s">
        <v>1017</v>
      </c>
      <c r="K153" s="5" t="str">
        <f t="shared" si="6"/>
        <v>PuB-147aCY51W</v>
      </c>
      <c r="L153" s="5">
        <f>+COUNTIF($K$2:$K$650,K153)</f>
        <v>2</v>
      </c>
      <c r="M153" s="5">
        <f t="shared" si="5"/>
        <v>1</v>
      </c>
    </row>
    <row r="154" spans="1:13" x14ac:dyDescent="0.25">
      <c r="A154" s="123" t="s">
        <v>84</v>
      </c>
      <c r="B154" s="123" t="s">
        <v>85</v>
      </c>
      <c r="C154" s="123" t="s">
        <v>58</v>
      </c>
      <c r="D154" s="123" t="s">
        <v>59</v>
      </c>
      <c r="E154" s="124">
        <v>45257</v>
      </c>
      <c r="F154" s="123">
        <v>66.180000000000007</v>
      </c>
      <c r="G154" s="123"/>
      <c r="K154" s="5" t="str">
        <f t="shared" si="6"/>
        <v>PuB-31CY51W</v>
      </c>
      <c r="L154" s="5">
        <f>+COUNTIF($K$2:$K$650,K154)</f>
        <v>4</v>
      </c>
      <c r="M154" s="5">
        <f t="shared" si="5"/>
        <v>4</v>
      </c>
    </row>
    <row r="155" spans="1:13" x14ac:dyDescent="0.25">
      <c r="A155" s="123" t="s">
        <v>82</v>
      </c>
      <c r="B155" s="123" t="s">
        <v>189</v>
      </c>
      <c r="C155" s="123" t="s">
        <v>58</v>
      </c>
      <c r="D155" s="123" t="s">
        <v>59</v>
      </c>
      <c r="E155" s="124">
        <v>45257</v>
      </c>
      <c r="F155" s="123">
        <v>27.23</v>
      </c>
      <c r="G155" s="123"/>
      <c r="K155" s="5" t="str">
        <f t="shared" si="6"/>
        <v>PuB-27CY51W</v>
      </c>
      <c r="L155" s="5">
        <f>+COUNTIF($K$2:$K$650,K155)</f>
        <v>2</v>
      </c>
      <c r="M155" s="5">
        <f t="shared" si="5"/>
        <v>2</v>
      </c>
    </row>
    <row r="156" spans="1:13" x14ac:dyDescent="0.25">
      <c r="A156" s="123" t="s">
        <v>82</v>
      </c>
      <c r="B156" s="123" t="s">
        <v>190</v>
      </c>
      <c r="C156" s="123" t="s">
        <v>58</v>
      </c>
      <c r="D156" s="123" t="s">
        <v>59</v>
      </c>
      <c r="E156" s="124">
        <v>45257</v>
      </c>
      <c r="F156" s="123">
        <v>79.58</v>
      </c>
      <c r="G156" s="123"/>
      <c r="K156" s="5" t="str">
        <f t="shared" si="6"/>
        <v>PuB-42CY51W</v>
      </c>
      <c r="L156" s="5">
        <f>+COUNTIF($K$2:$K$650,K156)</f>
        <v>2</v>
      </c>
      <c r="M156" s="5">
        <f t="shared" si="5"/>
        <v>2</v>
      </c>
    </row>
    <row r="157" spans="1:13" x14ac:dyDescent="0.25">
      <c r="A157" s="123" t="s">
        <v>82</v>
      </c>
      <c r="B157" s="123" t="s">
        <v>191</v>
      </c>
      <c r="C157" s="123" t="s">
        <v>58</v>
      </c>
      <c r="D157" s="123" t="s">
        <v>59</v>
      </c>
      <c r="E157" s="124">
        <v>45257</v>
      </c>
      <c r="F157" s="123">
        <v>62.84</v>
      </c>
      <c r="G157" s="123"/>
      <c r="K157" s="5" t="str">
        <f t="shared" si="6"/>
        <v>PuB-52CY51W</v>
      </c>
      <c r="L157" s="5">
        <f>+COUNTIF($K$2:$K$650,K157)</f>
        <v>2</v>
      </c>
      <c r="M157" s="5">
        <f t="shared" si="5"/>
        <v>2</v>
      </c>
    </row>
    <row r="158" spans="1:13" x14ac:dyDescent="0.25">
      <c r="A158" s="123" t="s">
        <v>82</v>
      </c>
      <c r="B158" s="123" t="s">
        <v>192</v>
      </c>
      <c r="C158" s="123" t="s">
        <v>58</v>
      </c>
      <c r="D158" s="123" t="s">
        <v>59</v>
      </c>
      <c r="E158" s="124">
        <v>45257</v>
      </c>
      <c r="F158" s="123">
        <v>31.93</v>
      </c>
      <c r="G158" s="123"/>
      <c r="K158" s="5" t="str">
        <f t="shared" si="6"/>
        <v>PuB-68CY51W</v>
      </c>
      <c r="L158" s="5">
        <f>+COUNTIF($K$2:$K$650,K158)</f>
        <v>2</v>
      </c>
      <c r="M158" s="5">
        <f t="shared" si="5"/>
        <v>2</v>
      </c>
    </row>
    <row r="159" spans="1:13" x14ac:dyDescent="0.25">
      <c r="A159" s="123" t="s">
        <v>82</v>
      </c>
      <c r="B159" s="123" t="s">
        <v>192</v>
      </c>
      <c r="C159" s="123" t="s">
        <v>67</v>
      </c>
      <c r="D159" s="123" t="s">
        <v>68</v>
      </c>
      <c r="E159" s="124">
        <v>45257</v>
      </c>
      <c r="F159" s="123">
        <v>31.93</v>
      </c>
      <c r="G159" s="123"/>
      <c r="K159" s="5" t="str">
        <f t="shared" si="6"/>
        <v>PuB-68BX960</v>
      </c>
      <c r="L159" s="5">
        <f>+COUNTIF($K$2:$K$650,K159)</f>
        <v>2</v>
      </c>
      <c r="M159" s="5">
        <f t="shared" si="5"/>
        <v>2</v>
      </c>
    </row>
    <row r="160" spans="1:13" x14ac:dyDescent="0.25">
      <c r="A160" s="123" t="s">
        <v>89</v>
      </c>
      <c r="B160" s="123" t="s">
        <v>193</v>
      </c>
      <c r="C160" s="123" t="s">
        <v>58</v>
      </c>
      <c r="D160" s="123" t="s">
        <v>59</v>
      </c>
      <c r="E160" s="124">
        <v>45257</v>
      </c>
      <c r="F160" s="123">
        <v>20.37</v>
      </c>
      <c r="G160" s="123"/>
      <c r="K160" s="5" t="str">
        <f t="shared" si="6"/>
        <v>PuB-100CY51W</v>
      </c>
      <c r="L160" s="5">
        <f>+COUNTIF($K$2:$K$650,K160)</f>
        <v>2</v>
      </c>
      <c r="M160" s="5">
        <f t="shared" si="5"/>
        <v>2</v>
      </c>
    </row>
    <row r="161" spans="1:13" x14ac:dyDescent="0.25">
      <c r="A161" s="123" t="s">
        <v>89</v>
      </c>
      <c r="B161" s="123" t="s">
        <v>194</v>
      </c>
      <c r="C161" s="123" t="s">
        <v>58</v>
      </c>
      <c r="D161" s="123" t="s">
        <v>59</v>
      </c>
      <c r="E161" s="124">
        <v>45257</v>
      </c>
      <c r="F161" s="123">
        <v>37.17</v>
      </c>
      <c r="G161" s="123"/>
      <c r="K161" s="5" t="str">
        <f t="shared" si="6"/>
        <v>PuB-162[00]aCY51W</v>
      </c>
      <c r="L161" s="5">
        <f>+COUNTIF($K$2:$K$650,K161)</f>
        <v>2</v>
      </c>
      <c r="M161" s="5">
        <f t="shared" si="5"/>
        <v>2</v>
      </c>
    </row>
    <row r="162" spans="1:13" x14ac:dyDescent="0.25">
      <c r="A162" s="123" t="s">
        <v>89</v>
      </c>
      <c r="B162" s="123" t="s">
        <v>195</v>
      </c>
      <c r="C162" s="123" t="s">
        <v>58</v>
      </c>
      <c r="D162" s="123" t="s">
        <v>59</v>
      </c>
      <c r="E162" s="124">
        <v>45257</v>
      </c>
      <c r="F162" s="123">
        <v>20</v>
      </c>
      <c r="G162" s="123"/>
      <c r="K162" s="5" t="str">
        <f t="shared" si="6"/>
        <v>PuB-174[00]aCY51W</v>
      </c>
      <c r="L162" s="5">
        <f>+COUNTIF($K$2:$K$650,K162)</f>
        <v>1</v>
      </c>
      <c r="M162" s="5">
        <f t="shared" si="5"/>
        <v>1</v>
      </c>
    </row>
    <row r="163" spans="1:13" x14ac:dyDescent="0.25">
      <c r="A163" s="123" t="s">
        <v>89</v>
      </c>
      <c r="B163" s="123" t="s">
        <v>196</v>
      </c>
      <c r="C163" s="123" t="s">
        <v>58</v>
      </c>
      <c r="D163" s="123" t="s">
        <v>59</v>
      </c>
      <c r="E163" s="124">
        <v>45257</v>
      </c>
      <c r="F163" s="123">
        <v>20</v>
      </c>
      <c r="G163" s="123"/>
      <c r="K163" s="5" t="str">
        <f t="shared" si="6"/>
        <v>PuB-195[00]aCY51W</v>
      </c>
      <c r="L163" s="5">
        <f>+COUNTIF($K$2:$K$650,K163)</f>
        <v>1</v>
      </c>
      <c r="M163" s="5">
        <f t="shared" si="5"/>
        <v>1</v>
      </c>
    </row>
    <row r="164" spans="1:13" x14ac:dyDescent="0.25">
      <c r="A164" s="123" t="s">
        <v>89</v>
      </c>
      <c r="B164" s="123" t="s">
        <v>197</v>
      </c>
      <c r="C164" s="123" t="s">
        <v>58</v>
      </c>
      <c r="D164" s="123" t="s">
        <v>59</v>
      </c>
      <c r="E164" s="124">
        <v>45257</v>
      </c>
      <c r="F164" s="123">
        <v>29.92</v>
      </c>
      <c r="G164" s="123"/>
      <c r="K164" s="5" t="str">
        <f t="shared" si="6"/>
        <v>PuB-66CY51W</v>
      </c>
      <c r="L164" s="5">
        <f>+COUNTIF($K$2:$K$650,K164)</f>
        <v>1</v>
      </c>
      <c r="M164" s="5">
        <f t="shared" si="5"/>
        <v>1</v>
      </c>
    </row>
    <row r="165" spans="1:13" x14ac:dyDescent="0.25">
      <c r="A165" s="123" t="s">
        <v>89</v>
      </c>
      <c r="B165" s="123" t="s">
        <v>198</v>
      </c>
      <c r="C165" s="123" t="s">
        <v>58</v>
      </c>
      <c r="D165" s="123" t="s">
        <v>59</v>
      </c>
      <c r="E165" s="124">
        <v>45257</v>
      </c>
      <c r="F165" s="123">
        <v>39.42</v>
      </c>
      <c r="G165" s="123" t="s">
        <v>1017</v>
      </c>
      <c r="K165" s="5" t="str">
        <f t="shared" si="6"/>
        <v>PuB-70CY51W</v>
      </c>
      <c r="L165" s="5">
        <f>+COUNTIF($K$2:$K$650,K165)</f>
        <v>1</v>
      </c>
      <c r="M165" s="5">
        <f t="shared" si="5"/>
        <v>0</v>
      </c>
    </row>
    <row r="166" spans="1:13" x14ac:dyDescent="0.25">
      <c r="A166" s="123" t="s">
        <v>65</v>
      </c>
      <c r="B166" s="123" t="s">
        <v>92</v>
      </c>
      <c r="C166" s="123" t="s">
        <v>58</v>
      </c>
      <c r="D166" s="123" t="s">
        <v>59</v>
      </c>
      <c r="E166" s="124">
        <v>45257</v>
      </c>
      <c r="F166" s="123">
        <v>60.47</v>
      </c>
      <c r="G166" s="123"/>
      <c r="K166" s="5" t="str">
        <f t="shared" si="6"/>
        <v>SP-22CY51W</v>
      </c>
      <c r="L166" s="5">
        <f>+COUNTIF($K$2:$K$650,K166)</f>
        <v>4</v>
      </c>
      <c r="M166" s="5">
        <f t="shared" si="5"/>
        <v>4</v>
      </c>
    </row>
    <row r="167" spans="1:13" x14ac:dyDescent="0.25">
      <c r="A167" s="123" t="s">
        <v>65</v>
      </c>
      <c r="B167" s="123" t="s">
        <v>96</v>
      </c>
      <c r="C167" s="123" t="s">
        <v>58</v>
      </c>
      <c r="D167" s="123" t="s">
        <v>59</v>
      </c>
      <c r="E167" s="124">
        <v>45257</v>
      </c>
      <c r="F167" s="123">
        <v>35.729999999999997</v>
      </c>
      <c r="G167" s="123"/>
      <c r="K167" s="5" t="str">
        <f t="shared" si="6"/>
        <v>SP-388aCY51W</v>
      </c>
      <c r="L167" s="5">
        <f>+COUNTIF($K$2:$K$650,K167)</f>
        <v>4</v>
      </c>
      <c r="M167" s="5">
        <f t="shared" si="5"/>
        <v>4</v>
      </c>
    </row>
    <row r="168" spans="1:13" x14ac:dyDescent="0.25">
      <c r="A168" s="123" t="s">
        <v>70</v>
      </c>
      <c r="B168" s="123" t="s">
        <v>199</v>
      </c>
      <c r="C168" s="123" t="s">
        <v>58</v>
      </c>
      <c r="D168" s="123" t="s">
        <v>59</v>
      </c>
      <c r="E168" s="124">
        <v>45257</v>
      </c>
      <c r="F168" s="123">
        <v>38.67</v>
      </c>
      <c r="G168" s="123"/>
      <c r="K168" s="5" t="str">
        <f t="shared" si="6"/>
        <v>SP-297aCY51W</v>
      </c>
      <c r="L168" s="5">
        <f>+COUNTIF($K$2:$K$650,K168)</f>
        <v>2</v>
      </c>
      <c r="M168" s="5">
        <f t="shared" si="5"/>
        <v>2</v>
      </c>
    </row>
    <row r="169" spans="1:13" x14ac:dyDescent="0.25">
      <c r="A169" s="123" t="s">
        <v>70</v>
      </c>
      <c r="B169" s="123" t="s">
        <v>103</v>
      </c>
      <c r="C169" s="123" t="s">
        <v>58</v>
      </c>
      <c r="D169" s="123" t="s">
        <v>59</v>
      </c>
      <c r="E169" s="124">
        <v>45257</v>
      </c>
      <c r="F169" s="123">
        <v>23.31</v>
      </c>
      <c r="G169" s="123"/>
      <c r="K169" s="5" t="str">
        <f t="shared" si="6"/>
        <v>SP-315aCY51W</v>
      </c>
      <c r="L169" s="5">
        <f>+COUNTIF($K$2:$K$650,K169)</f>
        <v>4</v>
      </c>
      <c r="M169" s="5">
        <f t="shared" si="5"/>
        <v>4</v>
      </c>
    </row>
    <row r="170" spans="1:13" x14ac:dyDescent="0.25">
      <c r="A170" s="123" t="s">
        <v>70</v>
      </c>
      <c r="B170" s="123" t="s">
        <v>200</v>
      </c>
      <c r="C170" s="123" t="s">
        <v>58</v>
      </c>
      <c r="D170" s="123" t="s">
        <v>59</v>
      </c>
      <c r="E170" s="124">
        <v>45257</v>
      </c>
      <c r="F170" s="123">
        <v>29.04</v>
      </c>
      <c r="G170" s="123"/>
      <c r="K170" s="5" t="str">
        <f t="shared" si="6"/>
        <v>SP-328aCY51W</v>
      </c>
      <c r="L170" s="5">
        <f>+COUNTIF($K$2:$K$650,K170)</f>
        <v>2</v>
      </c>
      <c r="M170" s="5">
        <f t="shared" si="5"/>
        <v>2</v>
      </c>
    </row>
    <row r="171" spans="1:13" x14ac:dyDescent="0.25">
      <c r="A171" s="123" t="s">
        <v>70</v>
      </c>
      <c r="B171" s="123" t="s">
        <v>104</v>
      </c>
      <c r="C171" s="123" t="s">
        <v>58</v>
      </c>
      <c r="D171" s="123" t="s">
        <v>59</v>
      </c>
      <c r="E171" s="124">
        <v>45257</v>
      </c>
      <c r="F171" s="123">
        <v>29.74</v>
      </c>
      <c r="G171" s="123"/>
      <c r="K171" s="5" t="str">
        <f t="shared" si="6"/>
        <v>SP-347[00]aCY51W</v>
      </c>
      <c r="L171" s="5">
        <f>+COUNTIF($K$2:$K$650,K171)</f>
        <v>4</v>
      </c>
      <c r="M171" s="5">
        <f t="shared" si="5"/>
        <v>4</v>
      </c>
    </row>
    <row r="172" spans="1:13" x14ac:dyDescent="0.25">
      <c r="A172" s="123" t="s">
        <v>70</v>
      </c>
      <c r="B172" s="123" t="s">
        <v>105</v>
      </c>
      <c r="C172" s="123" t="s">
        <v>58</v>
      </c>
      <c r="D172" s="123" t="s">
        <v>59</v>
      </c>
      <c r="E172" s="124">
        <v>45257</v>
      </c>
      <c r="F172" s="123">
        <v>20</v>
      </c>
      <c r="G172" s="123" t="s">
        <v>1017</v>
      </c>
      <c r="K172" s="5" t="str">
        <f t="shared" si="6"/>
        <v>SP-355aCY51W</v>
      </c>
      <c r="L172" s="5">
        <f>+COUNTIF($K$2:$K$650,K172)</f>
        <v>4</v>
      </c>
      <c r="M172" s="5">
        <f t="shared" si="5"/>
        <v>1</v>
      </c>
    </row>
    <row r="173" spans="1:13" x14ac:dyDescent="0.25">
      <c r="A173" s="123" t="s">
        <v>70</v>
      </c>
      <c r="B173" s="123" t="s">
        <v>201</v>
      </c>
      <c r="C173" s="123" t="s">
        <v>58</v>
      </c>
      <c r="D173" s="123" t="s">
        <v>59</v>
      </c>
      <c r="E173" s="124">
        <v>45257</v>
      </c>
      <c r="F173" s="123">
        <v>59.76</v>
      </c>
      <c r="G173" s="123"/>
      <c r="K173" s="5" t="str">
        <f t="shared" si="6"/>
        <v>SP-361aCY51W</v>
      </c>
      <c r="L173" s="5">
        <f>+COUNTIF($K$2:$K$650,K173)</f>
        <v>2</v>
      </c>
      <c r="M173" s="5">
        <f t="shared" si="5"/>
        <v>2</v>
      </c>
    </row>
    <row r="174" spans="1:13" x14ac:dyDescent="0.25">
      <c r="A174" s="123" t="s">
        <v>70</v>
      </c>
      <c r="B174" s="123" t="s">
        <v>202</v>
      </c>
      <c r="C174" s="123" t="s">
        <v>58</v>
      </c>
      <c r="D174" s="123" t="s">
        <v>59</v>
      </c>
      <c r="E174" s="124">
        <v>45257</v>
      </c>
      <c r="F174" s="123">
        <v>31.29</v>
      </c>
      <c r="G174" s="123"/>
      <c r="K174" s="5" t="str">
        <f t="shared" si="6"/>
        <v>SP-390aCY51W</v>
      </c>
      <c r="L174" s="5">
        <f>+COUNTIF($K$2:$K$650,K174)</f>
        <v>2</v>
      </c>
      <c r="M174" s="5">
        <f t="shared" si="5"/>
        <v>2</v>
      </c>
    </row>
    <row r="175" spans="1:13" x14ac:dyDescent="0.25">
      <c r="A175" s="123" t="s">
        <v>70</v>
      </c>
      <c r="B175" s="123" t="s">
        <v>106</v>
      </c>
      <c r="C175" s="123" t="s">
        <v>58</v>
      </c>
      <c r="D175" s="123" t="s">
        <v>59</v>
      </c>
      <c r="E175" s="124">
        <v>45257</v>
      </c>
      <c r="F175" s="123">
        <v>33.229999999999997</v>
      </c>
      <c r="G175" s="123"/>
      <c r="K175" s="5" t="str">
        <f t="shared" si="6"/>
        <v>SP-391aCY51W</v>
      </c>
      <c r="L175" s="5">
        <f>+COUNTIF($K$2:$K$650,K175)</f>
        <v>4</v>
      </c>
      <c r="M175" s="5">
        <f t="shared" si="5"/>
        <v>4</v>
      </c>
    </row>
    <row r="176" spans="1:13" x14ac:dyDescent="0.25">
      <c r="A176" s="123" t="s">
        <v>70</v>
      </c>
      <c r="B176" s="123" t="s">
        <v>107</v>
      </c>
      <c r="C176" s="123" t="s">
        <v>58</v>
      </c>
      <c r="D176" s="123" t="s">
        <v>59</v>
      </c>
      <c r="E176" s="124">
        <v>45257</v>
      </c>
      <c r="F176" s="123">
        <v>20</v>
      </c>
      <c r="G176" s="123" t="s">
        <v>1017</v>
      </c>
      <c r="K176" s="5" t="str">
        <f t="shared" si="6"/>
        <v>SP-397aCY51W</v>
      </c>
      <c r="L176" s="5">
        <f>+COUNTIF($K$2:$K$650,K176)</f>
        <v>4</v>
      </c>
      <c r="M176" s="5">
        <f t="shared" si="5"/>
        <v>1</v>
      </c>
    </row>
    <row r="177" spans="1:13" x14ac:dyDescent="0.25">
      <c r="A177" s="123" t="s">
        <v>70</v>
      </c>
      <c r="B177" s="123" t="s">
        <v>203</v>
      </c>
      <c r="C177" s="123" t="s">
        <v>58</v>
      </c>
      <c r="D177" s="123" t="s">
        <v>59</v>
      </c>
      <c r="E177" s="124">
        <v>45257</v>
      </c>
      <c r="F177" s="123">
        <v>20.89</v>
      </c>
      <c r="G177" s="123"/>
      <c r="K177" s="5" t="str">
        <f t="shared" si="6"/>
        <v>SP-404aCY51W</v>
      </c>
      <c r="L177" s="5">
        <f>+COUNTIF($K$2:$K$650,K177)</f>
        <v>2</v>
      </c>
      <c r="M177" s="5">
        <f t="shared" si="5"/>
        <v>2</v>
      </c>
    </row>
    <row r="178" spans="1:13" x14ac:dyDescent="0.25">
      <c r="A178" s="123" t="s">
        <v>70</v>
      </c>
      <c r="B178" s="123" t="s">
        <v>74</v>
      </c>
      <c r="C178" s="123" t="s">
        <v>67</v>
      </c>
      <c r="D178" s="123" t="s">
        <v>68</v>
      </c>
      <c r="E178" s="124">
        <v>45257</v>
      </c>
      <c r="F178" s="123">
        <v>31.42</v>
      </c>
      <c r="G178" s="123"/>
      <c r="K178" s="5" t="str">
        <f t="shared" si="6"/>
        <v>SP-340aBX960</v>
      </c>
      <c r="L178" s="5">
        <f>+COUNTIF($K$2:$K$650,K178)</f>
        <v>4</v>
      </c>
      <c r="M178" s="5">
        <f t="shared" si="5"/>
        <v>4</v>
      </c>
    </row>
    <row r="179" spans="1:13" x14ac:dyDescent="0.25">
      <c r="A179" s="123" t="s">
        <v>145</v>
      </c>
      <c r="B179" s="123" t="s">
        <v>204</v>
      </c>
      <c r="C179" s="123" t="s">
        <v>67</v>
      </c>
      <c r="D179" s="123" t="s">
        <v>68</v>
      </c>
      <c r="E179" s="124">
        <v>45257</v>
      </c>
      <c r="F179" s="123">
        <v>20</v>
      </c>
      <c r="G179" s="123"/>
      <c r="K179" s="5" t="str">
        <f t="shared" si="6"/>
        <v>SP-503aBX960</v>
      </c>
      <c r="L179" s="5">
        <f>+COUNTIF($K$2:$K$650,K179)</f>
        <v>2</v>
      </c>
      <c r="M179" s="5">
        <f t="shared" si="5"/>
        <v>2</v>
      </c>
    </row>
    <row r="180" spans="1:13" x14ac:dyDescent="0.25">
      <c r="A180" s="123" t="s">
        <v>82</v>
      </c>
      <c r="B180" s="123" t="s">
        <v>205</v>
      </c>
      <c r="C180" s="123" t="s">
        <v>58</v>
      </c>
      <c r="D180" s="123" t="s">
        <v>59</v>
      </c>
      <c r="E180" s="124">
        <v>45257</v>
      </c>
      <c r="F180" s="123">
        <v>34.450000000000003</v>
      </c>
      <c r="G180" s="123"/>
      <c r="K180" s="5" t="str">
        <f t="shared" si="6"/>
        <v>PuB-105aCY51W</v>
      </c>
      <c r="L180" s="5">
        <f>+COUNTIF($K$2:$K$650,K180)</f>
        <v>2</v>
      </c>
      <c r="M180" s="5">
        <f t="shared" si="5"/>
        <v>2</v>
      </c>
    </row>
    <row r="181" spans="1:13" x14ac:dyDescent="0.25">
      <c r="A181" s="123" t="s">
        <v>89</v>
      </c>
      <c r="B181" s="123" t="s">
        <v>206</v>
      </c>
      <c r="C181" s="123" t="s">
        <v>58</v>
      </c>
      <c r="D181" s="123" t="s">
        <v>59</v>
      </c>
      <c r="E181" s="124">
        <v>45257</v>
      </c>
      <c r="F181" s="123">
        <v>20</v>
      </c>
      <c r="G181" s="123"/>
      <c r="K181" s="5" t="str">
        <f t="shared" si="6"/>
        <v>PuB-107CY51W</v>
      </c>
      <c r="L181" s="5">
        <f>+COUNTIF($K$2:$K$650,K181)</f>
        <v>2</v>
      </c>
      <c r="M181" s="5">
        <f t="shared" si="5"/>
        <v>2</v>
      </c>
    </row>
    <row r="182" spans="1:13" x14ac:dyDescent="0.25">
      <c r="A182" s="123" t="s">
        <v>89</v>
      </c>
      <c r="B182" s="123" t="s">
        <v>206</v>
      </c>
      <c r="C182" s="123" t="s">
        <v>67</v>
      </c>
      <c r="D182" s="123" t="s">
        <v>68</v>
      </c>
      <c r="E182" s="124">
        <v>45257</v>
      </c>
      <c r="F182" s="123">
        <v>20</v>
      </c>
      <c r="G182" s="123"/>
      <c r="K182" s="5" t="str">
        <f t="shared" si="6"/>
        <v>PuB-107BX960</v>
      </c>
      <c r="L182" s="5">
        <f>+COUNTIF($K$2:$K$650,K182)</f>
        <v>2</v>
      </c>
      <c r="M182" s="5">
        <f t="shared" si="5"/>
        <v>2</v>
      </c>
    </row>
    <row r="183" spans="1:13" x14ac:dyDescent="0.25">
      <c r="A183" s="123" t="s">
        <v>77</v>
      </c>
      <c r="B183" s="123" t="s">
        <v>207</v>
      </c>
      <c r="C183" s="123" t="s">
        <v>1008</v>
      </c>
      <c r="D183" s="123" t="s">
        <v>7</v>
      </c>
      <c r="E183" s="124">
        <v>45257</v>
      </c>
      <c r="F183" s="123">
        <v>60</v>
      </c>
      <c r="G183" s="123"/>
      <c r="K183" s="5" t="str">
        <f t="shared" si="6"/>
        <v>SP-370[00]aIPB658</v>
      </c>
      <c r="L183" s="5">
        <f>+COUNTIF($K$2:$K$650,K183)</f>
        <v>2</v>
      </c>
      <c r="M183" s="5">
        <f t="shared" si="5"/>
        <v>2</v>
      </c>
    </row>
    <row r="184" spans="1:13" x14ac:dyDescent="0.25">
      <c r="A184" s="123" t="s">
        <v>65</v>
      </c>
      <c r="B184" s="123" t="s">
        <v>110</v>
      </c>
      <c r="C184" s="123" t="s">
        <v>58</v>
      </c>
      <c r="D184" s="123" t="s">
        <v>59</v>
      </c>
      <c r="E184" s="124">
        <v>45258</v>
      </c>
      <c r="F184" s="123">
        <v>61.07</v>
      </c>
      <c r="G184" s="123"/>
      <c r="K184" s="5" t="str">
        <f t="shared" si="6"/>
        <v>SP-21CY51W</v>
      </c>
      <c r="L184" s="5">
        <f>+COUNTIF($K$2:$K$650,K184)</f>
        <v>4</v>
      </c>
      <c r="M184" s="5">
        <f t="shared" si="5"/>
        <v>4</v>
      </c>
    </row>
    <row r="185" spans="1:13" x14ac:dyDescent="0.25">
      <c r="A185" s="123" t="s">
        <v>65</v>
      </c>
      <c r="B185" s="123" t="s">
        <v>208</v>
      </c>
      <c r="C185" s="123" t="s">
        <v>58</v>
      </c>
      <c r="D185" s="123" t="s">
        <v>59</v>
      </c>
      <c r="E185" s="124">
        <v>45258</v>
      </c>
      <c r="F185" s="123">
        <v>61.82</v>
      </c>
      <c r="G185" s="123"/>
      <c r="K185" s="5" t="str">
        <f t="shared" si="6"/>
        <v>SP-262CY51W</v>
      </c>
      <c r="L185" s="5">
        <f>+COUNTIF($K$2:$K$650,K185)</f>
        <v>2</v>
      </c>
      <c r="M185" s="5">
        <f t="shared" si="5"/>
        <v>2</v>
      </c>
    </row>
    <row r="186" spans="1:13" x14ac:dyDescent="0.25">
      <c r="A186" s="123" t="s">
        <v>65</v>
      </c>
      <c r="B186" s="123" t="s">
        <v>98</v>
      </c>
      <c r="C186" s="123" t="s">
        <v>58</v>
      </c>
      <c r="D186" s="123" t="s">
        <v>59</v>
      </c>
      <c r="E186" s="124">
        <v>45258</v>
      </c>
      <c r="F186" s="123">
        <v>83.35</v>
      </c>
      <c r="G186" s="123"/>
      <c r="K186" s="5" t="str">
        <f t="shared" si="6"/>
        <v>SP-8a(I)CY51W</v>
      </c>
      <c r="L186" s="5">
        <f>+COUNTIF($K$2:$K$650,K186)</f>
        <v>4</v>
      </c>
      <c r="M186" s="5">
        <f t="shared" si="5"/>
        <v>4</v>
      </c>
    </row>
    <row r="187" spans="1:13" x14ac:dyDescent="0.25">
      <c r="A187" s="123" t="s">
        <v>77</v>
      </c>
      <c r="B187" s="123" t="s">
        <v>209</v>
      </c>
      <c r="C187" s="123" t="s">
        <v>58</v>
      </c>
      <c r="D187" s="123" t="s">
        <v>59</v>
      </c>
      <c r="E187" s="124">
        <v>45258</v>
      </c>
      <c r="F187" s="123">
        <v>115.88</v>
      </c>
      <c r="G187" s="123"/>
      <c r="K187" s="5" t="str">
        <f t="shared" si="6"/>
        <v>SP-243CY51W</v>
      </c>
      <c r="L187" s="5">
        <f>+COUNTIF($K$2:$K$650,K187)</f>
        <v>2</v>
      </c>
      <c r="M187" s="5">
        <f t="shared" si="5"/>
        <v>2</v>
      </c>
    </row>
    <row r="188" spans="1:13" x14ac:dyDescent="0.25">
      <c r="A188" s="123" t="s">
        <v>77</v>
      </c>
      <c r="B188" s="123" t="s">
        <v>210</v>
      </c>
      <c r="C188" s="123" t="s">
        <v>58</v>
      </c>
      <c r="D188" s="123" t="s">
        <v>59</v>
      </c>
      <c r="E188" s="124">
        <v>45258</v>
      </c>
      <c r="F188" s="123">
        <v>52.19</v>
      </c>
      <c r="G188" s="123"/>
      <c r="K188" s="5" t="str">
        <f t="shared" si="6"/>
        <v>SP-244CY51W</v>
      </c>
      <c r="L188" s="5">
        <f>+COUNTIF($K$2:$K$650,K188)</f>
        <v>2</v>
      </c>
      <c r="M188" s="5">
        <f t="shared" si="5"/>
        <v>2</v>
      </c>
    </row>
    <row r="189" spans="1:13" x14ac:dyDescent="0.25">
      <c r="A189" s="123" t="s">
        <v>77</v>
      </c>
      <c r="B189" s="123" t="s">
        <v>117</v>
      </c>
      <c r="C189" s="123" t="s">
        <v>58</v>
      </c>
      <c r="D189" s="123" t="s">
        <v>59</v>
      </c>
      <c r="E189" s="124">
        <v>45258</v>
      </c>
      <c r="F189" s="123">
        <v>38.200000000000003</v>
      </c>
      <c r="G189" s="123"/>
      <c r="K189" s="5" t="str">
        <f t="shared" si="6"/>
        <v>SP-336aCY51W</v>
      </c>
      <c r="L189" s="5">
        <f>+COUNTIF($K$2:$K$650,K189)</f>
        <v>4</v>
      </c>
      <c r="M189" s="5">
        <f t="shared" si="5"/>
        <v>4</v>
      </c>
    </row>
    <row r="190" spans="1:13" x14ac:dyDescent="0.25">
      <c r="A190" s="123" t="s">
        <v>70</v>
      </c>
      <c r="B190" s="123" t="s">
        <v>211</v>
      </c>
      <c r="C190" s="123" t="s">
        <v>58</v>
      </c>
      <c r="D190" s="123" t="s">
        <v>59</v>
      </c>
      <c r="E190" s="124">
        <v>45258</v>
      </c>
      <c r="F190" s="123">
        <v>70.67</v>
      </c>
      <c r="G190" s="123"/>
      <c r="K190" s="5" t="str">
        <f t="shared" si="6"/>
        <v>SP-167CY51W</v>
      </c>
      <c r="L190" s="5">
        <f>+COUNTIF($K$2:$K$650,K190)</f>
        <v>2</v>
      </c>
      <c r="M190" s="5">
        <f t="shared" si="5"/>
        <v>2</v>
      </c>
    </row>
    <row r="191" spans="1:13" x14ac:dyDescent="0.25">
      <c r="A191" s="123" t="s">
        <v>70</v>
      </c>
      <c r="B191" s="123" t="s">
        <v>123</v>
      </c>
      <c r="C191" s="123" t="s">
        <v>58</v>
      </c>
      <c r="D191" s="123" t="s">
        <v>59</v>
      </c>
      <c r="E191" s="124">
        <v>45258</v>
      </c>
      <c r="F191" s="123">
        <v>32.979999999999997</v>
      </c>
      <c r="G191" s="123"/>
      <c r="K191" s="5" t="str">
        <f t="shared" si="6"/>
        <v>SP-364aCY51W</v>
      </c>
      <c r="L191" s="5">
        <f>+COUNTIF($K$2:$K$650,K191)</f>
        <v>4</v>
      </c>
      <c r="M191" s="5">
        <f t="shared" si="5"/>
        <v>4</v>
      </c>
    </row>
    <row r="192" spans="1:13" x14ac:dyDescent="0.25">
      <c r="A192" s="123" t="s">
        <v>70</v>
      </c>
      <c r="B192" s="123" t="s">
        <v>125</v>
      </c>
      <c r="C192" s="123" t="s">
        <v>58</v>
      </c>
      <c r="D192" s="123" t="s">
        <v>59</v>
      </c>
      <c r="E192" s="124">
        <v>45258</v>
      </c>
      <c r="F192" s="123">
        <v>20</v>
      </c>
      <c r="G192" s="123"/>
      <c r="K192" s="5" t="str">
        <f t="shared" si="6"/>
        <v>SP-445aCY51W</v>
      </c>
      <c r="L192" s="5">
        <f>+COUNTIF($K$2:$K$650,K192)</f>
        <v>4</v>
      </c>
      <c r="M192" s="5">
        <f t="shared" si="5"/>
        <v>3</v>
      </c>
    </row>
    <row r="193" spans="1:13" x14ac:dyDescent="0.25">
      <c r="A193" s="123" t="s">
        <v>79</v>
      </c>
      <c r="B193" s="123" t="s">
        <v>212</v>
      </c>
      <c r="C193" s="123" t="s">
        <v>86</v>
      </c>
      <c r="D193" s="123" t="s">
        <v>59</v>
      </c>
      <c r="E193" s="124">
        <v>45258</v>
      </c>
      <c r="F193" s="123">
        <v>39.729999999999997</v>
      </c>
      <c r="G193" s="123"/>
      <c r="K193" s="5" t="str">
        <f t="shared" si="6"/>
        <v>PuB-128aCY51W</v>
      </c>
      <c r="L193" s="5">
        <f>+COUNTIF($K$2:$K$650,K193)</f>
        <v>2</v>
      </c>
      <c r="M193" s="5">
        <f t="shared" si="5"/>
        <v>2</v>
      </c>
    </row>
    <row r="194" spans="1:13" x14ac:dyDescent="0.25">
      <c r="A194" s="123" t="s">
        <v>79</v>
      </c>
      <c r="B194" s="123" t="s">
        <v>213</v>
      </c>
      <c r="C194" s="123" t="s">
        <v>67</v>
      </c>
      <c r="D194" s="123" t="s">
        <v>68</v>
      </c>
      <c r="E194" s="124">
        <v>45258</v>
      </c>
      <c r="F194" s="123">
        <v>26.98</v>
      </c>
      <c r="G194" s="123"/>
      <c r="K194" s="5" t="str">
        <f t="shared" si="6"/>
        <v>PuB-202[00]aBX960</v>
      </c>
      <c r="L194" s="5">
        <f>+COUNTIF($K$2:$K$650,K194)</f>
        <v>2</v>
      </c>
      <c r="M194" s="5">
        <f t="shared" ref="M194:M257" si="7">+L194-COUNTIFS($G$2:$G$381,"Parado",$K$2:$K$381,K194)</f>
        <v>2</v>
      </c>
    </row>
    <row r="195" spans="1:13" x14ac:dyDescent="0.25">
      <c r="A195" s="123" t="s">
        <v>89</v>
      </c>
      <c r="B195" s="123" t="s">
        <v>214</v>
      </c>
      <c r="C195" s="123" t="s">
        <v>86</v>
      </c>
      <c r="D195" s="123" t="s">
        <v>59</v>
      </c>
      <c r="E195" s="124">
        <v>45258</v>
      </c>
      <c r="F195" s="123">
        <v>28.2</v>
      </c>
      <c r="G195" s="123"/>
      <c r="K195" s="5" t="str">
        <f t="shared" si="6"/>
        <v>PuB-196[00]aCY51W</v>
      </c>
      <c r="L195" s="5">
        <f>+COUNTIF($K$2:$K$650,K195)</f>
        <v>2</v>
      </c>
      <c r="M195" s="5">
        <f t="shared" si="7"/>
        <v>2</v>
      </c>
    </row>
    <row r="196" spans="1:13" x14ac:dyDescent="0.25">
      <c r="A196" s="123" t="s">
        <v>89</v>
      </c>
      <c r="B196" s="123" t="s">
        <v>214</v>
      </c>
      <c r="C196" s="123" t="s">
        <v>67</v>
      </c>
      <c r="D196" s="123" t="s">
        <v>68</v>
      </c>
      <c r="E196" s="124">
        <v>45258</v>
      </c>
      <c r="F196" s="123">
        <v>28.2</v>
      </c>
      <c r="G196" s="123"/>
      <c r="K196" s="5" t="str">
        <f t="shared" si="6"/>
        <v>PuB-196[00]aBX960</v>
      </c>
      <c r="L196" s="5">
        <f>+COUNTIF($K$2:$K$650,K196)</f>
        <v>2</v>
      </c>
      <c r="M196" s="5">
        <f t="shared" si="7"/>
        <v>2</v>
      </c>
    </row>
    <row r="197" spans="1:13" x14ac:dyDescent="0.25">
      <c r="A197" s="123" t="s">
        <v>89</v>
      </c>
      <c r="B197" s="123" t="s">
        <v>215</v>
      </c>
      <c r="C197" s="123" t="s">
        <v>86</v>
      </c>
      <c r="D197" s="123" t="s">
        <v>59</v>
      </c>
      <c r="E197" s="124">
        <v>45258</v>
      </c>
      <c r="F197" s="123">
        <v>20</v>
      </c>
      <c r="G197" s="123"/>
      <c r="K197" s="5" t="str">
        <f t="shared" si="6"/>
        <v>PuB.a-166[00]aCY51W</v>
      </c>
      <c r="L197" s="5">
        <f>+COUNTIF($K$2:$K$650,K197)</f>
        <v>2</v>
      </c>
      <c r="M197" s="5">
        <f t="shared" si="7"/>
        <v>2</v>
      </c>
    </row>
    <row r="198" spans="1:13" x14ac:dyDescent="0.25">
      <c r="A198" s="123" t="s">
        <v>89</v>
      </c>
      <c r="B198" s="123" t="s">
        <v>216</v>
      </c>
      <c r="C198" s="123" t="s">
        <v>67</v>
      </c>
      <c r="D198" s="123" t="s">
        <v>68</v>
      </c>
      <c r="E198" s="124">
        <v>45258</v>
      </c>
      <c r="F198" s="123">
        <v>20</v>
      </c>
      <c r="G198" s="123"/>
      <c r="K198" s="5" t="str">
        <f t="shared" si="6"/>
        <v>PuB-141[00]aBX960</v>
      </c>
      <c r="L198" s="5">
        <f>+COUNTIF($K$2:$K$650,K198)</f>
        <v>2</v>
      </c>
      <c r="M198" s="5">
        <f t="shared" si="7"/>
        <v>2</v>
      </c>
    </row>
    <row r="199" spans="1:13" x14ac:dyDescent="0.25">
      <c r="A199" s="123" t="s">
        <v>89</v>
      </c>
      <c r="B199" s="123" t="s">
        <v>216</v>
      </c>
      <c r="C199" s="123" t="s">
        <v>86</v>
      </c>
      <c r="D199" s="123" t="s">
        <v>59</v>
      </c>
      <c r="E199" s="124">
        <v>45258</v>
      </c>
      <c r="F199" s="123">
        <v>20</v>
      </c>
      <c r="G199" s="123"/>
      <c r="K199" s="5" t="str">
        <f t="shared" si="6"/>
        <v>PuB-141[00]aCY51W</v>
      </c>
      <c r="L199" s="5">
        <f>+COUNTIF($K$2:$K$650,K199)</f>
        <v>2</v>
      </c>
      <c r="M199" s="5">
        <f t="shared" si="7"/>
        <v>2</v>
      </c>
    </row>
    <row r="200" spans="1:13" x14ac:dyDescent="0.25">
      <c r="A200" s="123" t="s">
        <v>89</v>
      </c>
      <c r="B200" s="123" t="s">
        <v>217</v>
      </c>
      <c r="C200" s="123" t="s">
        <v>58</v>
      </c>
      <c r="D200" s="123" t="s">
        <v>59</v>
      </c>
      <c r="E200" s="124">
        <v>45258</v>
      </c>
      <c r="F200" s="123">
        <v>30.97</v>
      </c>
      <c r="G200" s="123"/>
      <c r="K200" s="5" t="str">
        <f t="shared" si="6"/>
        <v>PuB-155aCY51W</v>
      </c>
      <c r="L200" s="5">
        <f>+COUNTIF($K$2:$K$650,K200)</f>
        <v>2</v>
      </c>
      <c r="M200" s="5">
        <f t="shared" si="7"/>
        <v>2</v>
      </c>
    </row>
    <row r="201" spans="1:13" x14ac:dyDescent="0.25">
      <c r="A201" s="123" t="s">
        <v>89</v>
      </c>
      <c r="B201" s="123" t="s">
        <v>217</v>
      </c>
      <c r="C201" s="123" t="s">
        <v>67</v>
      </c>
      <c r="D201" s="123" t="s">
        <v>68</v>
      </c>
      <c r="E201" s="124">
        <v>45258</v>
      </c>
      <c r="F201" s="123">
        <v>30.97</v>
      </c>
      <c r="G201" s="123"/>
      <c r="K201" s="5" t="str">
        <f t="shared" si="6"/>
        <v>PuB-155aBX960</v>
      </c>
      <c r="L201" s="5">
        <f>+COUNTIF($K$2:$K$650,K201)</f>
        <v>2</v>
      </c>
      <c r="M201" s="5">
        <f t="shared" si="7"/>
        <v>2</v>
      </c>
    </row>
    <row r="202" spans="1:13" x14ac:dyDescent="0.25">
      <c r="A202" s="123" t="s">
        <v>128</v>
      </c>
      <c r="B202" s="123" t="s">
        <v>218</v>
      </c>
      <c r="C202" s="123" t="s">
        <v>67</v>
      </c>
      <c r="D202" s="123" t="s">
        <v>68</v>
      </c>
      <c r="E202" s="124">
        <v>45258</v>
      </c>
      <c r="F202" s="123">
        <v>39.54</v>
      </c>
      <c r="G202" s="123"/>
      <c r="K202" s="5" t="str">
        <f t="shared" si="6"/>
        <v>SP-161(I)[00]aBX960</v>
      </c>
      <c r="L202" s="5">
        <f>+COUNTIF($K$2:$K$650,K202)</f>
        <v>2</v>
      </c>
      <c r="M202" s="5">
        <f t="shared" si="7"/>
        <v>2</v>
      </c>
    </row>
    <row r="203" spans="1:13" x14ac:dyDescent="0.25">
      <c r="A203" s="123" t="s">
        <v>70</v>
      </c>
      <c r="B203" s="123" t="s">
        <v>152</v>
      </c>
      <c r="C203" s="123" t="s">
        <v>67</v>
      </c>
      <c r="D203" s="123" t="s">
        <v>68</v>
      </c>
      <c r="E203" s="124">
        <v>45258</v>
      </c>
      <c r="F203" s="123">
        <v>27.92</v>
      </c>
      <c r="G203" s="123"/>
      <c r="K203" s="5" t="str">
        <f t="shared" si="6"/>
        <v>SP-121a(I)BX960</v>
      </c>
      <c r="L203" s="5">
        <f>+COUNTIF($K$2:$K$650,K203)</f>
        <v>2</v>
      </c>
      <c r="M203" s="5">
        <f t="shared" si="7"/>
        <v>2</v>
      </c>
    </row>
    <row r="204" spans="1:13" x14ac:dyDescent="0.25">
      <c r="A204" s="123" t="s">
        <v>70</v>
      </c>
      <c r="B204" s="123" t="s">
        <v>152</v>
      </c>
      <c r="C204" s="123" t="s">
        <v>58</v>
      </c>
      <c r="D204" s="123" t="s">
        <v>59</v>
      </c>
      <c r="E204" s="124">
        <v>45258</v>
      </c>
      <c r="F204" s="123">
        <v>20</v>
      </c>
      <c r="G204" s="123"/>
      <c r="K204" s="5" t="str">
        <f t="shared" si="6"/>
        <v>SP-121a(I)CY51W</v>
      </c>
      <c r="L204" s="5">
        <f>+COUNTIF($K$2:$K$650,K204)</f>
        <v>4</v>
      </c>
      <c r="M204" s="5">
        <f t="shared" si="7"/>
        <v>4</v>
      </c>
    </row>
    <row r="205" spans="1:13" x14ac:dyDescent="0.25">
      <c r="A205" s="123" t="s">
        <v>219</v>
      </c>
      <c r="B205" s="123" t="s">
        <v>220</v>
      </c>
      <c r="C205" s="123" t="s">
        <v>67</v>
      </c>
      <c r="D205" s="123" t="s">
        <v>68</v>
      </c>
      <c r="E205" s="124">
        <v>45258</v>
      </c>
      <c r="F205" s="123">
        <v>35.1</v>
      </c>
      <c r="G205" s="123"/>
      <c r="K205" s="5" t="str">
        <f t="shared" si="6"/>
        <v>SP-440aBX960</v>
      </c>
      <c r="L205" s="5">
        <f>+COUNTIF($K$2:$K$650,K205)</f>
        <v>2</v>
      </c>
      <c r="M205" s="5">
        <f t="shared" si="7"/>
        <v>2</v>
      </c>
    </row>
    <row r="206" spans="1:13" x14ac:dyDescent="0.25">
      <c r="A206" s="123" t="s">
        <v>219</v>
      </c>
      <c r="B206" s="123" t="s">
        <v>220</v>
      </c>
      <c r="C206" s="123" t="s">
        <v>58</v>
      </c>
      <c r="D206" s="123" t="s">
        <v>59</v>
      </c>
      <c r="E206" s="124">
        <v>45258</v>
      </c>
      <c r="F206" s="123">
        <v>35.1</v>
      </c>
      <c r="G206" s="123"/>
      <c r="K206" s="5" t="str">
        <f t="shared" si="6"/>
        <v>SP-440aCY51W</v>
      </c>
      <c r="L206" s="5">
        <f>+COUNTIF($K$2:$K$650,K206)</f>
        <v>2</v>
      </c>
      <c r="M206" s="5">
        <f t="shared" si="7"/>
        <v>2</v>
      </c>
    </row>
    <row r="207" spans="1:13" x14ac:dyDescent="0.25">
      <c r="A207" s="123" t="s">
        <v>63</v>
      </c>
      <c r="B207" s="123" t="s">
        <v>274</v>
      </c>
      <c r="C207" s="123" t="s">
        <v>67</v>
      </c>
      <c r="D207" s="123" t="s">
        <v>68</v>
      </c>
      <c r="E207" s="124">
        <v>45258</v>
      </c>
      <c r="F207" s="123">
        <v>102.91</v>
      </c>
      <c r="G207" s="123"/>
      <c r="K207" s="5" t="str">
        <f t="shared" si="6"/>
        <v>SP-476aBX960</v>
      </c>
      <c r="L207" s="5">
        <f>+COUNTIF($K$2:$K$650,K207)</f>
        <v>2</v>
      </c>
      <c r="M207" s="5">
        <f t="shared" si="7"/>
        <v>2</v>
      </c>
    </row>
    <row r="208" spans="1:13" x14ac:dyDescent="0.25">
      <c r="A208" s="123" t="s">
        <v>77</v>
      </c>
      <c r="B208" s="123" t="s">
        <v>153</v>
      </c>
      <c r="C208" s="123" t="s">
        <v>58</v>
      </c>
      <c r="D208" s="123" t="s">
        <v>59</v>
      </c>
      <c r="E208" s="124">
        <v>45258</v>
      </c>
      <c r="F208" s="123">
        <v>32.97</v>
      </c>
      <c r="G208" s="123"/>
      <c r="K208" s="5" t="str">
        <f t="shared" si="6"/>
        <v>SP-45CY51W</v>
      </c>
      <c r="L208" s="5">
        <f>+COUNTIF($K$2:$K$650,K208)</f>
        <v>4</v>
      </c>
      <c r="M208" s="5">
        <f t="shared" si="7"/>
        <v>4</v>
      </c>
    </row>
    <row r="209" spans="1:13" x14ac:dyDescent="0.25">
      <c r="A209" s="123" t="s">
        <v>63</v>
      </c>
      <c r="B209" s="123" t="s">
        <v>251</v>
      </c>
      <c r="C209" s="123" t="s">
        <v>58</v>
      </c>
      <c r="D209" s="123" t="s">
        <v>59</v>
      </c>
      <c r="E209" s="124">
        <v>45258</v>
      </c>
      <c r="F209" s="123">
        <v>49.98</v>
      </c>
      <c r="G209" s="123"/>
      <c r="K209" s="5" t="str">
        <f t="shared" si="6"/>
        <v>SP-237(I)[00]aCY51W</v>
      </c>
      <c r="L209" s="5">
        <f>+COUNTIF($K$2:$K$650,K209)</f>
        <v>4</v>
      </c>
      <c r="M209" s="5">
        <f t="shared" si="7"/>
        <v>4</v>
      </c>
    </row>
    <row r="210" spans="1:13" x14ac:dyDescent="0.25">
      <c r="A210" s="123" t="s">
        <v>128</v>
      </c>
      <c r="B210" s="123" t="s">
        <v>222</v>
      </c>
      <c r="C210" s="123" t="s">
        <v>58</v>
      </c>
      <c r="D210" s="123" t="s">
        <v>59</v>
      </c>
      <c r="E210" s="124">
        <v>45259</v>
      </c>
      <c r="F210" s="123">
        <v>32.51</v>
      </c>
      <c r="G210" s="123"/>
      <c r="K210" s="5" t="str">
        <f t="shared" si="6"/>
        <v>SP-140a(I)CY51W</v>
      </c>
      <c r="L210" s="5">
        <f>+COUNTIF($K$2:$K$650,K210)</f>
        <v>2</v>
      </c>
      <c r="M210" s="5">
        <f t="shared" si="7"/>
        <v>2</v>
      </c>
    </row>
    <row r="211" spans="1:13" x14ac:dyDescent="0.25">
      <c r="A211" s="123" t="s">
        <v>128</v>
      </c>
      <c r="B211" s="123" t="s">
        <v>218</v>
      </c>
      <c r="C211" s="123" t="s">
        <v>58</v>
      </c>
      <c r="D211" s="123" t="s">
        <v>59</v>
      </c>
      <c r="E211" s="124">
        <v>45259</v>
      </c>
      <c r="F211" s="123">
        <v>47.45</v>
      </c>
      <c r="G211" s="123"/>
      <c r="K211" s="5" t="str">
        <f t="shared" si="6"/>
        <v>SP-161(I)[00]aCY51W</v>
      </c>
      <c r="L211" s="5">
        <f>+COUNTIF($K$2:$K$650,K211)</f>
        <v>2</v>
      </c>
      <c r="M211" s="5">
        <f t="shared" si="7"/>
        <v>2</v>
      </c>
    </row>
    <row r="212" spans="1:13" x14ac:dyDescent="0.25">
      <c r="A212" s="123" t="s">
        <v>128</v>
      </c>
      <c r="B212" s="123" t="s">
        <v>223</v>
      </c>
      <c r="C212" s="123" t="s">
        <v>58</v>
      </c>
      <c r="D212" s="123" t="s">
        <v>59</v>
      </c>
      <c r="E212" s="124">
        <v>45259</v>
      </c>
      <c r="F212" s="123">
        <v>94.42</v>
      </c>
      <c r="G212" s="123"/>
      <c r="K212" s="5" t="str">
        <f t="shared" ref="K212:K275" si="8">+CONCATENATE(B212,D212)</f>
        <v>SP-183(ICY51W</v>
      </c>
      <c r="L212" s="5">
        <f>+COUNTIF($K$2:$K$650,K212)</f>
        <v>2</v>
      </c>
      <c r="M212" s="5">
        <f t="shared" si="7"/>
        <v>2</v>
      </c>
    </row>
    <row r="213" spans="1:13" x14ac:dyDescent="0.25">
      <c r="A213" s="123" t="s">
        <v>128</v>
      </c>
      <c r="B213" s="123" t="s">
        <v>224</v>
      </c>
      <c r="C213" s="123" t="s">
        <v>58</v>
      </c>
      <c r="D213" s="123" t="s">
        <v>59</v>
      </c>
      <c r="E213" s="124">
        <v>45259</v>
      </c>
      <c r="F213" s="123">
        <v>29.41</v>
      </c>
      <c r="G213" s="123"/>
      <c r="K213" s="5" t="str">
        <f t="shared" si="8"/>
        <v>SP-420aCY51W</v>
      </c>
      <c r="L213" s="5">
        <f>+COUNTIF($K$2:$K$650,K213)</f>
        <v>1</v>
      </c>
      <c r="M213" s="5">
        <f t="shared" si="7"/>
        <v>1</v>
      </c>
    </row>
    <row r="214" spans="1:13" x14ac:dyDescent="0.25">
      <c r="A214" s="123" t="s">
        <v>70</v>
      </c>
      <c r="B214" s="123" t="s">
        <v>135</v>
      </c>
      <c r="C214" s="123" t="s">
        <v>58</v>
      </c>
      <c r="D214" s="123" t="s">
        <v>59</v>
      </c>
      <c r="E214" s="124">
        <v>45259</v>
      </c>
      <c r="F214" s="123">
        <v>35.78</v>
      </c>
      <c r="G214" s="123"/>
      <c r="K214" s="5" t="str">
        <f t="shared" si="8"/>
        <v>SP-309aCY51W</v>
      </c>
      <c r="L214" s="5">
        <f>+COUNTIF($K$2:$K$650,K214)</f>
        <v>4</v>
      </c>
      <c r="M214" s="5">
        <f t="shared" si="7"/>
        <v>4</v>
      </c>
    </row>
    <row r="215" spans="1:13" x14ac:dyDescent="0.25">
      <c r="A215" s="123" t="s">
        <v>70</v>
      </c>
      <c r="B215" s="123" t="s">
        <v>225</v>
      </c>
      <c r="C215" s="123" t="s">
        <v>58</v>
      </c>
      <c r="D215" s="123" t="s">
        <v>59</v>
      </c>
      <c r="E215" s="124">
        <v>45259</v>
      </c>
      <c r="F215" s="123">
        <v>33.76</v>
      </c>
      <c r="G215" s="123"/>
      <c r="K215" s="5" t="str">
        <f t="shared" si="8"/>
        <v>SP-310aCY51W</v>
      </c>
      <c r="L215" s="5">
        <f>+COUNTIF($K$2:$K$650,K215)</f>
        <v>2</v>
      </c>
      <c r="M215" s="5">
        <f t="shared" si="7"/>
        <v>2</v>
      </c>
    </row>
    <row r="216" spans="1:13" x14ac:dyDescent="0.25">
      <c r="A216" s="123" t="s">
        <v>70</v>
      </c>
      <c r="B216" s="123" t="s">
        <v>137</v>
      </c>
      <c r="C216" s="123" t="s">
        <v>58</v>
      </c>
      <c r="D216" s="123" t="s">
        <v>59</v>
      </c>
      <c r="E216" s="124">
        <v>45259</v>
      </c>
      <c r="F216" s="123">
        <v>20</v>
      </c>
      <c r="G216" s="123"/>
      <c r="K216" s="5" t="str">
        <f t="shared" si="8"/>
        <v>SP-341aCY51W</v>
      </c>
      <c r="L216" s="5">
        <f>+COUNTIF($K$2:$K$650,K216)</f>
        <v>4</v>
      </c>
      <c r="M216" s="5">
        <f t="shared" si="7"/>
        <v>4</v>
      </c>
    </row>
    <row r="217" spans="1:13" x14ac:dyDescent="0.25">
      <c r="A217" s="123" t="s">
        <v>63</v>
      </c>
      <c r="B217" s="123" t="s">
        <v>64</v>
      </c>
      <c r="C217" s="123" t="s">
        <v>58</v>
      </c>
      <c r="D217" s="123" t="s">
        <v>59</v>
      </c>
      <c r="E217" s="124">
        <v>45259</v>
      </c>
      <c r="F217" s="123">
        <v>22.81</v>
      </c>
      <c r="G217" s="123"/>
      <c r="K217" s="5" t="str">
        <f t="shared" si="8"/>
        <v>SP-146a(I)CY51W</v>
      </c>
      <c r="L217" s="5">
        <f>+COUNTIF($K$2:$K$650,K217)</f>
        <v>4</v>
      </c>
      <c r="M217" s="5">
        <f t="shared" si="7"/>
        <v>4</v>
      </c>
    </row>
    <row r="218" spans="1:13" x14ac:dyDescent="0.25">
      <c r="A218" s="123" t="s">
        <v>70</v>
      </c>
      <c r="B218" s="123" t="s">
        <v>134</v>
      </c>
      <c r="C218" s="123" t="s">
        <v>58</v>
      </c>
      <c r="D218" s="123" t="s">
        <v>59</v>
      </c>
      <c r="E218" s="124">
        <v>45259</v>
      </c>
      <c r="F218" s="123">
        <v>20</v>
      </c>
      <c r="G218" s="123"/>
      <c r="K218" s="5" t="str">
        <f t="shared" si="8"/>
        <v>SP-122(I)[00]aCY51W</v>
      </c>
      <c r="L218" s="5">
        <f>+COUNTIF($K$2:$K$650,K218)</f>
        <v>4</v>
      </c>
      <c r="M218" s="5">
        <f t="shared" si="7"/>
        <v>4</v>
      </c>
    </row>
    <row r="219" spans="1:13" x14ac:dyDescent="0.25">
      <c r="A219" s="123" t="s">
        <v>63</v>
      </c>
      <c r="B219" s="123" t="s">
        <v>175</v>
      </c>
      <c r="C219" s="123" t="s">
        <v>58</v>
      </c>
      <c r="D219" s="123" t="s">
        <v>59</v>
      </c>
      <c r="E219" s="124">
        <v>45259</v>
      </c>
      <c r="F219" s="123">
        <v>35.479999999999997</v>
      </c>
      <c r="G219" s="123"/>
      <c r="K219" s="5" t="str">
        <f t="shared" si="8"/>
        <v>SP-216CY51W</v>
      </c>
      <c r="L219" s="5">
        <f>+COUNTIF($K$2:$K$650,K219)</f>
        <v>4</v>
      </c>
      <c r="M219" s="5">
        <f t="shared" si="7"/>
        <v>4</v>
      </c>
    </row>
    <row r="220" spans="1:13" x14ac:dyDescent="0.25">
      <c r="A220" s="123" t="s">
        <v>63</v>
      </c>
      <c r="B220" s="123" t="s">
        <v>141</v>
      </c>
      <c r="C220" s="123" t="s">
        <v>58</v>
      </c>
      <c r="D220" s="123" t="s">
        <v>59</v>
      </c>
      <c r="E220" s="124">
        <v>45259</v>
      </c>
      <c r="F220" s="123">
        <v>20</v>
      </c>
      <c r="G220" s="123"/>
      <c r="K220" s="5" t="str">
        <f t="shared" si="8"/>
        <v>SP-229CY51W</v>
      </c>
      <c r="L220" s="5">
        <f>+COUNTIF($K$2:$K$650,K220)</f>
        <v>4</v>
      </c>
      <c r="M220" s="5">
        <f t="shared" si="7"/>
        <v>4</v>
      </c>
    </row>
    <row r="221" spans="1:13" x14ac:dyDescent="0.25">
      <c r="A221" s="123" t="s">
        <v>63</v>
      </c>
      <c r="B221" s="123" t="s">
        <v>226</v>
      </c>
      <c r="C221" s="123" t="s">
        <v>58</v>
      </c>
      <c r="D221" s="123" t="s">
        <v>59</v>
      </c>
      <c r="E221" s="124">
        <v>45259</v>
      </c>
      <c r="F221" s="123">
        <v>56.01</v>
      </c>
      <c r="G221" s="123"/>
      <c r="K221" s="5" t="str">
        <f t="shared" si="8"/>
        <v>SP-239CY51W</v>
      </c>
      <c r="L221" s="5">
        <f>+COUNTIF($K$2:$K$650,K221)</f>
        <v>2</v>
      </c>
      <c r="M221" s="5">
        <f t="shared" si="7"/>
        <v>2</v>
      </c>
    </row>
    <row r="222" spans="1:13" x14ac:dyDescent="0.25">
      <c r="A222" s="123" t="s">
        <v>63</v>
      </c>
      <c r="B222" s="123" t="s">
        <v>166</v>
      </c>
      <c r="C222" s="123" t="s">
        <v>58</v>
      </c>
      <c r="D222" s="123" t="s">
        <v>59</v>
      </c>
      <c r="E222" s="124">
        <v>45259</v>
      </c>
      <c r="F222" s="123">
        <v>33</v>
      </c>
      <c r="G222" s="123" t="s">
        <v>1017</v>
      </c>
      <c r="K222" s="5" t="str">
        <f t="shared" si="8"/>
        <v>SP-246CY51W</v>
      </c>
      <c r="L222" s="5">
        <f>+COUNTIF($K$2:$K$650,K222)</f>
        <v>4</v>
      </c>
      <c r="M222" s="5">
        <f t="shared" si="7"/>
        <v>1</v>
      </c>
    </row>
    <row r="223" spans="1:13" x14ac:dyDescent="0.25">
      <c r="A223" s="123" t="s">
        <v>63</v>
      </c>
      <c r="B223" s="123" t="s">
        <v>227</v>
      </c>
      <c r="C223" s="123" t="s">
        <v>58</v>
      </c>
      <c r="D223" s="123" t="s">
        <v>59</v>
      </c>
      <c r="E223" s="124">
        <v>45259</v>
      </c>
      <c r="F223" s="123">
        <v>32.43</v>
      </c>
      <c r="G223" s="123" t="s">
        <v>1017</v>
      </c>
      <c r="K223" s="5" t="str">
        <f t="shared" si="8"/>
        <v>SP-247CY51W</v>
      </c>
      <c r="L223" s="5">
        <f>+COUNTIF($K$2:$K$650,K223)</f>
        <v>2</v>
      </c>
      <c r="M223" s="5">
        <f t="shared" si="7"/>
        <v>1</v>
      </c>
    </row>
    <row r="224" spans="1:13" x14ac:dyDescent="0.25">
      <c r="A224" s="123" t="s">
        <v>63</v>
      </c>
      <c r="B224" s="123" t="s">
        <v>228</v>
      </c>
      <c r="C224" s="123" t="s">
        <v>58</v>
      </c>
      <c r="D224" s="123" t="s">
        <v>59</v>
      </c>
      <c r="E224" s="124">
        <v>45259</v>
      </c>
      <c r="F224" s="123">
        <v>20</v>
      </c>
      <c r="G224" s="123"/>
      <c r="K224" s="5" t="str">
        <f t="shared" si="8"/>
        <v>SP-293aCY51W</v>
      </c>
      <c r="L224" s="5">
        <f>+COUNTIF($K$2:$K$650,K224)</f>
        <v>2</v>
      </c>
      <c r="M224" s="5">
        <f t="shared" si="7"/>
        <v>2</v>
      </c>
    </row>
    <row r="225" spans="1:13" x14ac:dyDescent="0.25">
      <c r="A225" s="123" t="s">
        <v>63</v>
      </c>
      <c r="B225" s="123" t="s">
        <v>144</v>
      </c>
      <c r="C225" s="123" t="s">
        <v>58</v>
      </c>
      <c r="D225" s="123" t="s">
        <v>59</v>
      </c>
      <c r="E225" s="124">
        <v>45259</v>
      </c>
      <c r="F225" s="123">
        <v>20</v>
      </c>
      <c r="G225" s="123"/>
      <c r="K225" s="5" t="str">
        <f t="shared" si="8"/>
        <v>SP-296aCY51W</v>
      </c>
      <c r="L225" s="5">
        <f>+COUNTIF($K$2:$K$650,K225)</f>
        <v>4</v>
      </c>
      <c r="M225" s="5">
        <f t="shared" si="7"/>
        <v>4</v>
      </c>
    </row>
    <row r="226" spans="1:13" x14ac:dyDescent="0.25">
      <c r="A226" s="123" t="s">
        <v>63</v>
      </c>
      <c r="B226" s="123" t="s">
        <v>181</v>
      </c>
      <c r="C226" s="123" t="s">
        <v>58</v>
      </c>
      <c r="D226" s="123" t="s">
        <v>59</v>
      </c>
      <c r="E226" s="124">
        <v>45259</v>
      </c>
      <c r="F226" s="123">
        <v>73.989999999999995</v>
      </c>
      <c r="G226" s="123"/>
      <c r="K226" s="5" t="str">
        <f t="shared" si="8"/>
        <v>SP-79(I)CY51W</v>
      </c>
      <c r="L226" s="5">
        <f>+COUNTIF($K$2:$K$650,K226)</f>
        <v>2</v>
      </c>
      <c r="M226" s="5">
        <f t="shared" si="7"/>
        <v>2</v>
      </c>
    </row>
    <row r="227" spans="1:13" x14ac:dyDescent="0.25">
      <c r="A227" s="123" t="s">
        <v>145</v>
      </c>
      <c r="B227" s="123" t="s">
        <v>229</v>
      </c>
      <c r="C227" s="123" t="s">
        <v>58</v>
      </c>
      <c r="D227" s="123" t="s">
        <v>59</v>
      </c>
      <c r="E227" s="124">
        <v>45259</v>
      </c>
      <c r="F227" s="123">
        <v>32.479999999999997</v>
      </c>
      <c r="G227" s="123"/>
      <c r="K227" s="5" t="str">
        <f t="shared" si="8"/>
        <v>SP-228CY51W</v>
      </c>
      <c r="L227" s="5">
        <f>+COUNTIF($K$2:$K$650,K227)</f>
        <v>2</v>
      </c>
      <c r="M227" s="5">
        <f t="shared" si="7"/>
        <v>2</v>
      </c>
    </row>
    <row r="228" spans="1:13" x14ac:dyDescent="0.25">
      <c r="A228" s="123" t="s">
        <v>145</v>
      </c>
      <c r="B228" s="123" t="s">
        <v>176</v>
      </c>
      <c r="C228" s="123" t="s">
        <v>58</v>
      </c>
      <c r="D228" s="123" t="s">
        <v>59</v>
      </c>
      <c r="E228" s="124">
        <v>45259</v>
      </c>
      <c r="F228" s="123">
        <v>20</v>
      </c>
      <c r="G228" s="123"/>
      <c r="K228" s="5" t="str">
        <f t="shared" si="8"/>
        <v>SP-259CY51W</v>
      </c>
      <c r="L228" s="5">
        <f>+COUNTIF($K$2:$K$650,K228)</f>
        <v>4</v>
      </c>
      <c r="M228" s="5">
        <f t="shared" si="7"/>
        <v>4</v>
      </c>
    </row>
    <row r="229" spans="1:13" x14ac:dyDescent="0.25">
      <c r="A229" s="123" t="s">
        <v>145</v>
      </c>
      <c r="B229" s="123" t="s">
        <v>230</v>
      </c>
      <c r="C229" s="123" t="s">
        <v>58</v>
      </c>
      <c r="D229" s="123" t="s">
        <v>59</v>
      </c>
      <c r="E229" s="124">
        <v>45259</v>
      </c>
      <c r="F229" s="123">
        <v>20</v>
      </c>
      <c r="G229" s="123"/>
      <c r="K229" s="5" t="str">
        <f t="shared" si="8"/>
        <v>SP-260CY51W</v>
      </c>
      <c r="L229" s="5">
        <f>+COUNTIF($K$2:$K$650,K229)</f>
        <v>2</v>
      </c>
      <c r="M229" s="5">
        <f t="shared" si="7"/>
        <v>2</v>
      </c>
    </row>
    <row r="230" spans="1:13" x14ac:dyDescent="0.25">
      <c r="A230" s="123" t="s">
        <v>145</v>
      </c>
      <c r="B230" s="123" t="s">
        <v>167</v>
      </c>
      <c r="C230" s="123" t="s">
        <v>58</v>
      </c>
      <c r="D230" s="123" t="s">
        <v>59</v>
      </c>
      <c r="E230" s="124">
        <v>45259</v>
      </c>
      <c r="F230" s="123">
        <v>20</v>
      </c>
      <c r="G230" s="123"/>
      <c r="K230" s="5" t="str">
        <f t="shared" si="8"/>
        <v>SP-333[00]aCY51W</v>
      </c>
      <c r="L230" s="5">
        <f>+COUNTIF($K$2:$K$650,K230)</f>
        <v>4</v>
      </c>
      <c r="M230" s="5">
        <f t="shared" si="7"/>
        <v>4</v>
      </c>
    </row>
    <row r="231" spans="1:13" x14ac:dyDescent="0.25">
      <c r="A231" s="123" t="s">
        <v>145</v>
      </c>
      <c r="B231" s="123" t="s">
        <v>231</v>
      </c>
      <c r="C231" s="123" t="s">
        <v>58</v>
      </c>
      <c r="D231" s="123" t="s">
        <v>59</v>
      </c>
      <c r="E231" s="124">
        <v>45259</v>
      </c>
      <c r="F231" s="123">
        <v>26.48</v>
      </c>
      <c r="G231" s="123"/>
      <c r="K231" s="5" t="str">
        <f t="shared" si="8"/>
        <v>SP-334[00]aCY51W</v>
      </c>
      <c r="L231" s="5">
        <f>+COUNTIF($K$2:$K$650,K231)</f>
        <v>2</v>
      </c>
      <c r="M231" s="5">
        <f t="shared" si="7"/>
        <v>2</v>
      </c>
    </row>
    <row r="232" spans="1:13" x14ac:dyDescent="0.25">
      <c r="A232" s="123" t="s">
        <v>145</v>
      </c>
      <c r="B232" s="123" t="s">
        <v>177</v>
      </c>
      <c r="C232" s="123" t="s">
        <v>58</v>
      </c>
      <c r="D232" s="123" t="s">
        <v>59</v>
      </c>
      <c r="E232" s="124">
        <v>45259</v>
      </c>
      <c r="F232" s="123">
        <v>20</v>
      </c>
      <c r="G232" s="123"/>
      <c r="K232" s="5" t="str">
        <f t="shared" si="8"/>
        <v>SP-426aCY51W</v>
      </c>
      <c r="L232" s="5">
        <f>+COUNTIF($K$2:$K$650,K232)</f>
        <v>4</v>
      </c>
      <c r="M232" s="5">
        <f t="shared" si="7"/>
        <v>4</v>
      </c>
    </row>
    <row r="233" spans="1:13" x14ac:dyDescent="0.25">
      <c r="A233" s="123" t="s">
        <v>145</v>
      </c>
      <c r="B233" s="123" t="s">
        <v>180</v>
      </c>
      <c r="C233" s="123" t="s">
        <v>58</v>
      </c>
      <c r="D233" s="123" t="s">
        <v>59</v>
      </c>
      <c r="E233" s="124">
        <v>45259</v>
      </c>
      <c r="F233" s="123">
        <v>32.72</v>
      </c>
      <c r="G233" s="123"/>
      <c r="K233" s="5" t="str">
        <f t="shared" si="8"/>
        <v>SP-86a(I)CY51W</v>
      </c>
      <c r="L233" s="5">
        <f>+COUNTIF($K$2:$K$650,K233)</f>
        <v>4</v>
      </c>
      <c r="M233" s="5">
        <f t="shared" si="7"/>
        <v>4</v>
      </c>
    </row>
    <row r="234" spans="1:13" x14ac:dyDescent="0.25">
      <c r="A234" s="123" t="s">
        <v>145</v>
      </c>
      <c r="B234" s="123" t="s">
        <v>151</v>
      </c>
      <c r="C234" s="123" t="s">
        <v>58</v>
      </c>
      <c r="D234" s="123" t="s">
        <v>59</v>
      </c>
      <c r="E234" s="124">
        <v>45259</v>
      </c>
      <c r="F234" s="123">
        <v>20</v>
      </c>
      <c r="G234" s="123"/>
      <c r="K234" s="5" t="str">
        <f t="shared" si="8"/>
        <v>SP-90(I)[00]aCY51W</v>
      </c>
      <c r="L234" s="5">
        <f>+COUNTIF($K$2:$K$650,K234)</f>
        <v>4</v>
      </c>
      <c r="M234" s="5">
        <f t="shared" si="7"/>
        <v>4</v>
      </c>
    </row>
    <row r="235" spans="1:13" x14ac:dyDescent="0.25">
      <c r="A235" s="123" t="s">
        <v>56</v>
      </c>
      <c r="B235" s="123" t="s">
        <v>232</v>
      </c>
      <c r="C235" s="123" t="s">
        <v>58</v>
      </c>
      <c r="D235" s="123" t="s">
        <v>59</v>
      </c>
      <c r="E235" s="124">
        <v>45259</v>
      </c>
      <c r="F235" s="123">
        <v>42.67</v>
      </c>
      <c r="G235" s="123"/>
      <c r="K235" s="5" t="str">
        <f t="shared" si="8"/>
        <v>SP-501[00]aCY51W</v>
      </c>
      <c r="L235" s="5">
        <f>+COUNTIF($K$2:$K$650,K235)</f>
        <v>1</v>
      </c>
      <c r="M235" s="5">
        <f t="shared" si="7"/>
        <v>1</v>
      </c>
    </row>
    <row r="236" spans="1:13" x14ac:dyDescent="0.25">
      <c r="A236" s="123" t="s">
        <v>145</v>
      </c>
      <c r="B236" s="123" t="s">
        <v>179</v>
      </c>
      <c r="C236" s="123" t="s">
        <v>58</v>
      </c>
      <c r="D236" s="123" t="s">
        <v>59</v>
      </c>
      <c r="E236" s="124">
        <v>45259</v>
      </c>
      <c r="F236" s="123">
        <v>20</v>
      </c>
      <c r="G236" s="123"/>
      <c r="K236" s="5" t="str">
        <f t="shared" si="8"/>
        <v>SP-429aCY51W</v>
      </c>
      <c r="L236" s="5">
        <f>+COUNTIF($K$2:$K$650,K236)</f>
        <v>4</v>
      </c>
      <c r="M236" s="5">
        <f t="shared" si="7"/>
        <v>4</v>
      </c>
    </row>
    <row r="237" spans="1:13" x14ac:dyDescent="0.25">
      <c r="A237" s="123" t="s">
        <v>77</v>
      </c>
      <c r="B237" s="123" t="s">
        <v>234</v>
      </c>
      <c r="C237" s="123" t="s">
        <v>58</v>
      </c>
      <c r="D237" s="123" t="s">
        <v>59</v>
      </c>
      <c r="E237" s="124">
        <v>45260</v>
      </c>
      <c r="F237" s="123">
        <v>50.24</v>
      </c>
      <c r="G237" s="123"/>
      <c r="K237" s="5" t="str">
        <f t="shared" si="8"/>
        <v>SP-41CY51W</v>
      </c>
      <c r="L237" s="5">
        <f>+COUNTIF($K$2:$K$650,K237)</f>
        <v>2</v>
      </c>
      <c r="M237" s="5">
        <f t="shared" si="7"/>
        <v>2</v>
      </c>
    </row>
    <row r="238" spans="1:13" x14ac:dyDescent="0.25">
      <c r="A238" s="123" t="s">
        <v>70</v>
      </c>
      <c r="B238" s="123" t="s">
        <v>221</v>
      </c>
      <c r="C238" s="123" t="s">
        <v>67</v>
      </c>
      <c r="D238" s="123" t="s">
        <v>68</v>
      </c>
      <c r="E238" s="124">
        <v>45260</v>
      </c>
      <c r="F238" s="123">
        <v>77.099999999999994</v>
      </c>
      <c r="G238" s="123"/>
      <c r="K238" s="5" t="str">
        <f t="shared" si="8"/>
        <v>SP-138(I)[00]aBX960</v>
      </c>
      <c r="L238" s="5">
        <f>+COUNTIF($K$2:$K$650,K238)</f>
        <v>2</v>
      </c>
      <c r="M238" s="5">
        <f t="shared" si="7"/>
        <v>2</v>
      </c>
    </row>
    <row r="239" spans="1:13" x14ac:dyDescent="0.25">
      <c r="A239" s="123" t="s">
        <v>77</v>
      </c>
      <c r="B239" s="123" t="s">
        <v>235</v>
      </c>
      <c r="C239" s="123" t="s">
        <v>58</v>
      </c>
      <c r="D239" s="123" t="s">
        <v>59</v>
      </c>
      <c r="E239" s="124">
        <v>45260</v>
      </c>
      <c r="F239" s="123">
        <v>20</v>
      </c>
      <c r="G239" s="123"/>
      <c r="K239" s="5" t="str">
        <f t="shared" si="8"/>
        <v>SP-439aCY51W</v>
      </c>
      <c r="L239" s="5">
        <f>+COUNTIF($K$2:$K$650,K239)</f>
        <v>2</v>
      </c>
      <c r="M239" s="5">
        <f t="shared" si="7"/>
        <v>2</v>
      </c>
    </row>
    <row r="240" spans="1:13" x14ac:dyDescent="0.25">
      <c r="A240" s="123" t="s">
        <v>77</v>
      </c>
      <c r="B240" s="123" t="s">
        <v>236</v>
      </c>
      <c r="C240" s="123" t="s">
        <v>58</v>
      </c>
      <c r="D240" s="123" t="s">
        <v>59</v>
      </c>
      <c r="E240" s="124">
        <v>45260</v>
      </c>
      <c r="F240" s="123">
        <v>57.49</v>
      </c>
      <c r="G240" s="123" t="s">
        <v>1017</v>
      </c>
      <c r="K240" s="5" t="str">
        <f t="shared" si="8"/>
        <v>SP-51CY51W</v>
      </c>
      <c r="L240" s="5">
        <f>+COUNTIF($K$2:$K$650,K240)</f>
        <v>2</v>
      </c>
      <c r="M240" s="5">
        <f t="shared" si="7"/>
        <v>1</v>
      </c>
    </row>
    <row r="241" spans="1:13" x14ac:dyDescent="0.25">
      <c r="A241" s="123" t="s">
        <v>75</v>
      </c>
      <c r="B241" s="123" t="s">
        <v>237</v>
      </c>
      <c r="C241" s="123" t="s">
        <v>58</v>
      </c>
      <c r="D241" s="123" t="s">
        <v>59</v>
      </c>
      <c r="E241" s="124">
        <v>45260</v>
      </c>
      <c r="F241" s="123">
        <v>67.680000000000007</v>
      </c>
      <c r="G241" s="123"/>
      <c r="K241" s="5" t="str">
        <f t="shared" si="8"/>
        <v>SP-0151[00]a(I)CY51W</v>
      </c>
      <c r="L241" s="5">
        <f>+COUNTIF($K$2:$K$650,K241)</f>
        <v>2</v>
      </c>
      <c r="M241" s="5">
        <f t="shared" si="7"/>
        <v>2</v>
      </c>
    </row>
    <row r="242" spans="1:13" x14ac:dyDescent="0.25">
      <c r="A242" s="123" t="s">
        <v>75</v>
      </c>
      <c r="B242" s="123" t="s">
        <v>238</v>
      </c>
      <c r="C242" s="123" t="s">
        <v>58</v>
      </c>
      <c r="D242" s="123" t="s">
        <v>59</v>
      </c>
      <c r="E242" s="124">
        <v>45260</v>
      </c>
      <c r="F242" s="123">
        <v>20</v>
      </c>
      <c r="G242" s="123"/>
      <c r="K242" s="5" t="str">
        <f t="shared" si="8"/>
        <v>SP-447aCY51W</v>
      </c>
      <c r="L242" s="5">
        <f>+COUNTIF($K$2:$K$650,K242)</f>
        <v>1</v>
      </c>
      <c r="M242" s="5">
        <f t="shared" si="7"/>
        <v>1</v>
      </c>
    </row>
    <row r="243" spans="1:13" x14ac:dyDescent="0.25">
      <c r="A243" s="123" t="s">
        <v>75</v>
      </c>
      <c r="B243" s="123" t="s">
        <v>155</v>
      </c>
      <c r="C243" s="123" t="s">
        <v>58</v>
      </c>
      <c r="D243" s="123" t="s">
        <v>59</v>
      </c>
      <c r="E243" s="124">
        <v>45260</v>
      </c>
      <c r="F243" s="123">
        <v>29.28</v>
      </c>
      <c r="G243" s="123"/>
      <c r="K243" s="5" t="str">
        <f t="shared" si="8"/>
        <v>SP-69CY51W</v>
      </c>
      <c r="L243" s="5">
        <f>+COUNTIF($K$2:$K$650,K243)</f>
        <v>4</v>
      </c>
      <c r="M243" s="5">
        <f t="shared" si="7"/>
        <v>4</v>
      </c>
    </row>
    <row r="244" spans="1:13" x14ac:dyDescent="0.25">
      <c r="A244" s="123" t="s">
        <v>75</v>
      </c>
      <c r="B244" s="123" t="s">
        <v>156</v>
      </c>
      <c r="C244" s="123" t="s">
        <v>58</v>
      </c>
      <c r="D244" s="123" t="s">
        <v>59</v>
      </c>
      <c r="E244" s="124">
        <v>45260</v>
      </c>
      <c r="F244" s="123">
        <v>36.22</v>
      </c>
      <c r="G244" s="123"/>
      <c r="K244" s="5" t="str">
        <f t="shared" si="8"/>
        <v>SP-70CY51W</v>
      </c>
      <c r="L244" s="5">
        <f>+COUNTIF($K$2:$K$650,K244)</f>
        <v>4</v>
      </c>
      <c r="M244" s="5">
        <f t="shared" si="7"/>
        <v>4</v>
      </c>
    </row>
    <row r="245" spans="1:13" x14ac:dyDescent="0.25">
      <c r="A245" s="123" t="s">
        <v>70</v>
      </c>
      <c r="B245" s="123" t="s">
        <v>239</v>
      </c>
      <c r="C245" s="123" t="s">
        <v>58</v>
      </c>
      <c r="D245" s="123" t="s">
        <v>59</v>
      </c>
      <c r="E245" s="124">
        <v>45260</v>
      </c>
      <c r="F245" s="123">
        <v>20.12</v>
      </c>
      <c r="G245" s="123"/>
      <c r="K245" s="5" t="str">
        <f t="shared" si="8"/>
        <v>SP-353aCY51W</v>
      </c>
      <c r="L245" s="5">
        <f>+COUNTIF($K$2:$K$650,K245)</f>
        <v>2</v>
      </c>
      <c r="M245" s="5">
        <f t="shared" si="7"/>
        <v>2</v>
      </c>
    </row>
    <row r="246" spans="1:13" x14ac:dyDescent="0.25">
      <c r="A246" s="123" t="s">
        <v>70</v>
      </c>
      <c r="B246" s="123" t="s">
        <v>239</v>
      </c>
      <c r="C246" s="123" t="s">
        <v>67</v>
      </c>
      <c r="D246" s="123" t="s">
        <v>68</v>
      </c>
      <c r="E246" s="124">
        <v>45260</v>
      </c>
      <c r="F246" s="123">
        <v>20.12</v>
      </c>
      <c r="G246" s="123"/>
      <c r="K246" s="5" t="str">
        <f t="shared" si="8"/>
        <v>SP-353aBX960</v>
      </c>
      <c r="L246" s="5">
        <f>+COUNTIF($K$2:$K$650,K246)</f>
        <v>2</v>
      </c>
      <c r="M246" s="5">
        <f t="shared" si="7"/>
        <v>2</v>
      </c>
    </row>
    <row r="247" spans="1:13" x14ac:dyDescent="0.25">
      <c r="A247" s="123" t="s">
        <v>70</v>
      </c>
      <c r="B247" s="123" t="s">
        <v>240</v>
      </c>
      <c r="C247" s="123" t="s">
        <v>58</v>
      </c>
      <c r="D247" s="123" t="s">
        <v>59</v>
      </c>
      <c r="E247" s="124">
        <v>45260</v>
      </c>
      <c r="F247" s="123">
        <v>73.959999999999994</v>
      </c>
      <c r="G247" s="123"/>
      <c r="K247" s="5" t="str">
        <f t="shared" si="8"/>
        <v>SP-358aCY51W</v>
      </c>
      <c r="L247" s="5">
        <f>+COUNTIF($K$2:$K$650,K247)</f>
        <v>2</v>
      </c>
      <c r="M247" s="5">
        <f t="shared" si="7"/>
        <v>2</v>
      </c>
    </row>
    <row r="248" spans="1:13" x14ac:dyDescent="0.25">
      <c r="A248" s="123" t="s">
        <v>70</v>
      </c>
      <c r="B248" s="123" t="s">
        <v>241</v>
      </c>
      <c r="C248" s="123" t="s">
        <v>67</v>
      </c>
      <c r="D248" s="123" t="s">
        <v>68</v>
      </c>
      <c r="E248" s="124">
        <v>45260</v>
      </c>
      <c r="F248" s="123">
        <v>36.130000000000003</v>
      </c>
      <c r="G248" s="123"/>
      <c r="K248" s="5" t="str">
        <f t="shared" si="8"/>
        <v>SP-367aBX960</v>
      </c>
      <c r="L248" s="5">
        <f>+COUNTIF($K$2:$K$650,K248)</f>
        <v>2</v>
      </c>
      <c r="M248" s="5">
        <f t="shared" si="7"/>
        <v>2</v>
      </c>
    </row>
    <row r="249" spans="1:13" x14ac:dyDescent="0.25">
      <c r="A249" s="123" t="s">
        <v>70</v>
      </c>
      <c r="B249" s="123" t="s">
        <v>242</v>
      </c>
      <c r="C249" s="123" t="s">
        <v>67</v>
      </c>
      <c r="D249" s="123" t="s">
        <v>68</v>
      </c>
      <c r="E249" s="124">
        <v>45260</v>
      </c>
      <c r="F249" s="123">
        <v>20</v>
      </c>
      <c r="G249" s="123"/>
      <c r="K249" s="5" t="str">
        <f t="shared" si="8"/>
        <v>SP-326aBX960</v>
      </c>
      <c r="L249" s="5">
        <f>+COUNTIF($K$2:$K$650,K249)</f>
        <v>2</v>
      </c>
      <c r="M249" s="5">
        <f t="shared" si="7"/>
        <v>2</v>
      </c>
    </row>
    <row r="250" spans="1:13" x14ac:dyDescent="0.25">
      <c r="A250" s="123" t="s">
        <v>70</v>
      </c>
      <c r="B250" s="123" t="s">
        <v>241</v>
      </c>
      <c r="C250" s="123" t="s">
        <v>58</v>
      </c>
      <c r="D250" s="123" t="s">
        <v>59</v>
      </c>
      <c r="E250" s="124">
        <v>45260</v>
      </c>
      <c r="F250" s="123">
        <v>36.130000000000003</v>
      </c>
      <c r="G250" s="123"/>
      <c r="K250" s="5" t="str">
        <f t="shared" si="8"/>
        <v>SP-367aCY51W</v>
      </c>
      <c r="L250" s="5">
        <f>+COUNTIF($K$2:$K$650,K250)</f>
        <v>2</v>
      </c>
      <c r="M250" s="5">
        <f t="shared" si="7"/>
        <v>2</v>
      </c>
    </row>
    <row r="251" spans="1:13" x14ac:dyDescent="0.25">
      <c r="A251" s="123" t="s">
        <v>70</v>
      </c>
      <c r="B251" s="123" t="s">
        <v>243</v>
      </c>
      <c r="C251" s="123" t="s">
        <v>58</v>
      </c>
      <c r="D251" s="123" t="s">
        <v>59</v>
      </c>
      <c r="E251" s="124">
        <v>45260</v>
      </c>
      <c r="F251" s="123">
        <v>20</v>
      </c>
      <c r="G251" s="123"/>
      <c r="K251" s="5" t="str">
        <f t="shared" si="8"/>
        <v>SP-362aCY51W</v>
      </c>
      <c r="L251" s="5">
        <f>+COUNTIF($K$2:$K$650,K251)</f>
        <v>2</v>
      </c>
      <c r="M251" s="5">
        <f t="shared" si="7"/>
        <v>2</v>
      </c>
    </row>
    <row r="252" spans="1:13" x14ac:dyDescent="0.25">
      <c r="A252" s="123" t="s">
        <v>70</v>
      </c>
      <c r="B252" s="123" t="s">
        <v>244</v>
      </c>
      <c r="C252" s="123" t="s">
        <v>58</v>
      </c>
      <c r="D252" s="123" t="s">
        <v>59</v>
      </c>
      <c r="E252" s="124">
        <v>45260</v>
      </c>
      <c r="F252" s="123">
        <v>41.94</v>
      </c>
      <c r="G252" s="123"/>
      <c r="K252" s="5" t="str">
        <f t="shared" si="8"/>
        <v>SP-384aCY51W</v>
      </c>
      <c r="L252" s="5">
        <f>+COUNTIF($K$2:$K$650,K252)</f>
        <v>2</v>
      </c>
      <c r="M252" s="5">
        <f t="shared" si="7"/>
        <v>2</v>
      </c>
    </row>
    <row r="253" spans="1:13" x14ac:dyDescent="0.25">
      <c r="A253" s="123" t="s">
        <v>70</v>
      </c>
      <c r="B253" s="123" t="s">
        <v>245</v>
      </c>
      <c r="C253" s="123" t="s">
        <v>58</v>
      </c>
      <c r="D253" s="123" t="s">
        <v>59</v>
      </c>
      <c r="E253" s="124">
        <v>45260</v>
      </c>
      <c r="F253" s="123">
        <v>20</v>
      </c>
      <c r="G253" s="123"/>
      <c r="K253" s="5" t="str">
        <f t="shared" si="8"/>
        <v>SP-307aCY51W</v>
      </c>
      <c r="L253" s="5">
        <f>+COUNTIF($K$2:$K$650,K253)</f>
        <v>2</v>
      </c>
      <c r="M253" s="5">
        <f t="shared" si="7"/>
        <v>2</v>
      </c>
    </row>
    <row r="254" spans="1:13" x14ac:dyDescent="0.25">
      <c r="A254" s="123" t="s">
        <v>70</v>
      </c>
      <c r="B254" s="123" t="s">
        <v>245</v>
      </c>
      <c r="C254" s="123" t="s">
        <v>67</v>
      </c>
      <c r="D254" s="123" t="s">
        <v>68</v>
      </c>
      <c r="E254" s="124">
        <v>45260</v>
      </c>
      <c r="F254" s="123">
        <v>20</v>
      </c>
      <c r="G254" s="123"/>
      <c r="K254" s="5" t="str">
        <f t="shared" si="8"/>
        <v>SP-307aBX960</v>
      </c>
      <c r="L254" s="5">
        <f>+COUNTIF($K$2:$K$650,K254)</f>
        <v>2</v>
      </c>
      <c r="M254" s="5">
        <f t="shared" si="7"/>
        <v>2</v>
      </c>
    </row>
    <row r="255" spans="1:13" x14ac:dyDescent="0.25">
      <c r="A255" s="123" t="s">
        <v>77</v>
      </c>
      <c r="B255" s="123" t="s">
        <v>246</v>
      </c>
      <c r="C255" s="123" t="s">
        <v>58</v>
      </c>
      <c r="D255" s="123" t="s">
        <v>59</v>
      </c>
      <c r="E255" s="124">
        <v>45260</v>
      </c>
      <c r="F255" s="123">
        <v>25.95</v>
      </c>
      <c r="G255" s="123"/>
      <c r="K255" s="5" t="str">
        <f t="shared" si="8"/>
        <v>SP-242CY51W</v>
      </c>
      <c r="L255" s="5">
        <f>+COUNTIF($K$2:$K$650,K255)</f>
        <v>2</v>
      </c>
      <c r="M255" s="5">
        <f t="shared" si="7"/>
        <v>2</v>
      </c>
    </row>
    <row r="256" spans="1:13" x14ac:dyDescent="0.25">
      <c r="A256" s="123" t="s">
        <v>63</v>
      </c>
      <c r="B256" s="123" t="s">
        <v>164</v>
      </c>
      <c r="C256" s="123" t="s">
        <v>58</v>
      </c>
      <c r="D256" s="123" t="s">
        <v>59</v>
      </c>
      <c r="E256" s="124">
        <v>45260</v>
      </c>
      <c r="F256" s="123">
        <v>62.38</v>
      </c>
      <c r="G256" s="123"/>
      <c r="K256" s="5" t="str">
        <f t="shared" si="8"/>
        <v>SP-162(I)[00]aCY51W</v>
      </c>
      <c r="L256" s="5">
        <f>+COUNTIF($K$2:$K$650,K256)</f>
        <v>4</v>
      </c>
      <c r="M256" s="5">
        <f t="shared" si="7"/>
        <v>4</v>
      </c>
    </row>
    <row r="257" spans="1:13" x14ac:dyDescent="0.25">
      <c r="A257" s="123" t="s">
        <v>145</v>
      </c>
      <c r="B257" s="123" t="s">
        <v>247</v>
      </c>
      <c r="C257" s="123" t="s">
        <v>67</v>
      </c>
      <c r="D257" s="123" t="s">
        <v>68</v>
      </c>
      <c r="E257" s="124">
        <v>45260</v>
      </c>
      <c r="F257" s="123">
        <v>94.88</v>
      </c>
      <c r="G257" s="123"/>
      <c r="K257" s="5" t="str">
        <f t="shared" si="8"/>
        <v>SP-0294[00]aBX960</v>
      </c>
      <c r="L257" s="5">
        <f>+COUNTIF($K$2:$K$650,K257)</f>
        <v>2</v>
      </c>
      <c r="M257" s="5">
        <f t="shared" si="7"/>
        <v>2</v>
      </c>
    </row>
    <row r="258" spans="1:13" x14ac:dyDescent="0.25">
      <c r="A258" s="123" t="s">
        <v>56</v>
      </c>
      <c r="B258" s="123" t="s">
        <v>57</v>
      </c>
      <c r="C258" s="123" t="s">
        <v>58</v>
      </c>
      <c r="D258" s="123" t="s">
        <v>59</v>
      </c>
      <c r="E258" s="124">
        <v>45261</v>
      </c>
      <c r="F258" s="123">
        <v>33.9</v>
      </c>
      <c r="G258" s="123"/>
      <c r="K258" s="5" t="str">
        <f t="shared" si="8"/>
        <v>SP-413aCY51W</v>
      </c>
      <c r="L258" s="5">
        <f>+COUNTIF($K$2:$K$650,K258)</f>
        <v>4</v>
      </c>
      <c r="M258" s="5">
        <f t="shared" ref="M258:M321" si="9">+L258-COUNTIFS($G$2:$G$381,"Parado",$K$2:$K$381,K258)</f>
        <v>4</v>
      </c>
    </row>
    <row r="259" spans="1:13" x14ac:dyDescent="0.25">
      <c r="A259" s="123" t="s">
        <v>56</v>
      </c>
      <c r="B259" s="123" t="s">
        <v>60</v>
      </c>
      <c r="C259" s="123" t="s">
        <v>58</v>
      </c>
      <c r="D259" s="123" t="s">
        <v>59</v>
      </c>
      <c r="E259" s="124">
        <v>45261</v>
      </c>
      <c r="F259" s="123">
        <v>46.46</v>
      </c>
      <c r="G259" s="123"/>
      <c r="K259" s="5" t="str">
        <f t="shared" si="8"/>
        <v>SP-453aCY51W</v>
      </c>
      <c r="L259" s="5">
        <f>+COUNTIF($K$2:$K$650,K259)</f>
        <v>2</v>
      </c>
      <c r="M259" s="5">
        <f t="shared" si="9"/>
        <v>2</v>
      </c>
    </row>
    <row r="260" spans="1:13" x14ac:dyDescent="0.25">
      <c r="A260" s="123" t="s">
        <v>56</v>
      </c>
      <c r="B260" s="123" t="s">
        <v>61</v>
      </c>
      <c r="C260" s="123" t="s">
        <v>58</v>
      </c>
      <c r="D260" s="123" t="s">
        <v>59</v>
      </c>
      <c r="E260" s="124">
        <v>45261</v>
      </c>
      <c r="F260" s="123">
        <v>53.27</v>
      </c>
      <c r="G260" s="123"/>
      <c r="K260" s="5" t="str">
        <f t="shared" si="8"/>
        <v>SP-496aCY51W</v>
      </c>
      <c r="L260" s="5">
        <f>+COUNTIF($K$2:$K$650,K260)</f>
        <v>2</v>
      </c>
      <c r="M260" s="5">
        <f t="shared" si="9"/>
        <v>2</v>
      </c>
    </row>
    <row r="261" spans="1:13" x14ac:dyDescent="0.25">
      <c r="A261" s="123" t="s">
        <v>56</v>
      </c>
      <c r="B261" s="123" t="s">
        <v>248</v>
      </c>
      <c r="C261" s="123" t="s">
        <v>58</v>
      </c>
      <c r="D261" s="123" t="s">
        <v>59</v>
      </c>
      <c r="E261" s="124">
        <v>45261</v>
      </c>
      <c r="F261" s="123">
        <v>29.49</v>
      </c>
      <c r="G261" s="123"/>
      <c r="K261" s="5" t="str">
        <f t="shared" si="8"/>
        <v>SP-499aCY51W</v>
      </c>
      <c r="L261" s="5">
        <f>+COUNTIF($K$2:$K$650,K261)</f>
        <v>1</v>
      </c>
      <c r="M261" s="5">
        <f t="shared" si="9"/>
        <v>1</v>
      </c>
    </row>
    <row r="262" spans="1:13" x14ac:dyDescent="0.25">
      <c r="A262" s="123" t="s">
        <v>56</v>
      </c>
      <c r="B262" s="123" t="s">
        <v>62</v>
      </c>
      <c r="C262" s="123" t="s">
        <v>58</v>
      </c>
      <c r="D262" s="123" t="s">
        <v>59</v>
      </c>
      <c r="E262" s="124">
        <v>45261</v>
      </c>
      <c r="F262" s="123">
        <v>29.36</v>
      </c>
      <c r="G262" s="123"/>
      <c r="K262" s="5" t="str">
        <f t="shared" si="8"/>
        <v>SP-504aCY51W</v>
      </c>
      <c r="L262" s="5">
        <f>+COUNTIF($K$2:$K$650,K262)</f>
        <v>4</v>
      </c>
      <c r="M262" s="5">
        <f t="shared" si="9"/>
        <v>4</v>
      </c>
    </row>
    <row r="263" spans="1:13" x14ac:dyDescent="0.25">
      <c r="A263" s="123" t="s">
        <v>65</v>
      </c>
      <c r="B263" s="123" t="s">
        <v>66</v>
      </c>
      <c r="C263" s="123" t="s">
        <v>58</v>
      </c>
      <c r="D263" s="123" t="s">
        <v>59</v>
      </c>
      <c r="E263" s="124">
        <v>45261</v>
      </c>
      <c r="F263" s="123">
        <v>56.38</v>
      </c>
      <c r="G263" s="123"/>
      <c r="K263" s="5" t="str">
        <f t="shared" si="8"/>
        <v>SP-27a(I)CY51W</v>
      </c>
      <c r="L263" s="5">
        <f>+COUNTIF($K$2:$K$650,K263)</f>
        <v>2</v>
      </c>
      <c r="M263" s="5">
        <f t="shared" si="9"/>
        <v>2</v>
      </c>
    </row>
    <row r="264" spans="1:13" x14ac:dyDescent="0.25">
      <c r="A264" s="123" t="s">
        <v>65</v>
      </c>
      <c r="B264" s="123" t="s">
        <v>66</v>
      </c>
      <c r="C264" s="123" t="s">
        <v>67</v>
      </c>
      <c r="D264" s="123" t="s">
        <v>68</v>
      </c>
      <c r="E264" s="124">
        <v>45261</v>
      </c>
      <c r="F264" s="123">
        <v>75.180000000000007</v>
      </c>
      <c r="G264" s="123"/>
      <c r="K264" s="5" t="str">
        <f t="shared" si="8"/>
        <v>SP-27a(I)BX960</v>
      </c>
      <c r="L264" s="5">
        <f>+COUNTIF($K$2:$K$650,K264)</f>
        <v>2</v>
      </c>
      <c r="M264" s="5">
        <f t="shared" si="9"/>
        <v>2</v>
      </c>
    </row>
    <row r="265" spans="1:13" x14ac:dyDescent="0.25">
      <c r="A265" s="123" t="s">
        <v>65</v>
      </c>
      <c r="B265" s="123" t="s">
        <v>69</v>
      </c>
      <c r="C265" s="123" t="s">
        <v>67</v>
      </c>
      <c r="D265" s="123" t="s">
        <v>68</v>
      </c>
      <c r="E265" s="124">
        <v>45261</v>
      </c>
      <c r="F265" s="123">
        <v>51.9</v>
      </c>
      <c r="G265" s="123" t="s">
        <v>1017</v>
      </c>
      <c r="K265" s="5" t="str">
        <f t="shared" si="8"/>
        <v>SP-325[]aBX960</v>
      </c>
      <c r="L265" s="5">
        <f>+COUNTIF($K$2:$K$650,K265)</f>
        <v>2</v>
      </c>
      <c r="M265" s="5">
        <f t="shared" si="9"/>
        <v>1</v>
      </c>
    </row>
    <row r="266" spans="1:13" x14ac:dyDescent="0.25">
      <c r="A266" s="123" t="s">
        <v>65</v>
      </c>
      <c r="B266" s="123" t="s">
        <v>69</v>
      </c>
      <c r="C266" s="123" t="s">
        <v>58</v>
      </c>
      <c r="D266" s="123" t="s">
        <v>59</v>
      </c>
      <c r="E266" s="124">
        <v>45261</v>
      </c>
      <c r="F266" s="123">
        <v>64.88</v>
      </c>
      <c r="G266" s="123" t="s">
        <v>1017</v>
      </c>
      <c r="K266" s="5" t="str">
        <f t="shared" si="8"/>
        <v>SP-325[]aCY51W</v>
      </c>
      <c r="L266" s="5">
        <f>+COUNTIF($K$2:$K$650,K266)</f>
        <v>2</v>
      </c>
      <c r="M266" s="5">
        <f t="shared" si="9"/>
        <v>1</v>
      </c>
    </row>
    <row r="267" spans="1:13" x14ac:dyDescent="0.25">
      <c r="A267" s="123" t="s">
        <v>70</v>
      </c>
      <c r="B267" s="123" t="s">
        <v>71</v>
      </c>
      <c r="C267" s="123" t="s">
        <v>67</v>
      </c>
      <c r="D267" s="123" t="s">
        <v>68</v>
      </c>
      <c r="E267" s="124">
        <v>45261</v>
      </c>
      <c r="F267" s="123">
        <v>38.35</v>
      </c>
      <c r="G267" s="123"/>
      <c r="K267" s="5" t="str">
        <f t="shared" si="8"/>
        <v>SP-317aBX960</v>
      </c>
      <c r="L267" s="5">
        <f>+COUNTIF($K$2:$K$650,K267)</f>
        <v>2</v>
      </c>
      <c r="M267" s="5">
        <f t="shared" si="9"/>
        <v>2</v>
      </c>
    </row>
    <row r="268" spans="1:13" x14ac:dyDescent="0.25">
      <c r="A268" s="123" t="s">
        <v>70</v>
      </c>
      <c r="B268" s="123" t="s">
        <v>249</v>
      </c>
      <c r="C268" s="123" t="s">
        <v>58</v>
      </c>
      <c r="D268" s="123" t="s">
        <v>59</v>
      </c>
      <c r="E268" s="124">
        <v>45261</v>
      </c>
      <c r="F268" s="123">
        <v>34.54</v>
      </c>
      <c r="G268" s="123"/>
      <c r="K268" s="5" t="str">
        <f t="shared" si="8"/>
        <v>SP-327aCY51W</v>
      </c>
      <c r="L268" s="5">
        <f>+COUNTIF($K$2:$K$650,K268)</f>
        <v>1</v>
      </c>
      <c r="M268" s="5">
        <f t="shared" si="9"/>
        <v>1</v>
      </c>
    </row>
    <row r="269" spans="1:13" x14ac:dyDescent="0.25">
      <c r="A269" s="123" t="s">
        <v>70</v>
      </c>
      <c r="B269" s="123" t="s">
        <v>72</v>
      </c>
      <c r="C269" s="123" t="s">
        <v>58</v>
      </c>
      <c r="D269" s="123" t="s">
        <v>59</v>
      </c>
      <c r="E269" s="124">
        <v>45261</v>
      </c>
      <c r="F269" s="123">
        <v>25.22</v>
      </c>
      <c r="G269" s="123"/>
      <c r="K269" s="5" t="str">
        <f t="shared" si="8"/>
        <v>SP-329aCY51W</v>
      </c>
      <c r="L269" s="5">
        <f>+COUNTIF($K$2:$K$650,K269)</f>
        <v>2</v>
      </c>
      <c r="M269" s="5">
        <f t="shared" si="9"/>
        <v>2</v>
      </c>
    </row>
    <row r="270" spans="1:13" x14ac:dyDescent="0.25">
      <c r="A270" s="123" t="s">
        <v>70</v>
      </c>
      <c r="B270" s="123" t="s">
        <v>73</v>
      </c>
      <c r="C270" s="123" t="s">
        <v>58</v>
      </c>
      <c r="D270" s="123" t="s">
        <v>59</v>
      </c>
      <c r="E270" s="124">
        <v>45261</v>
      </c>
      <c r="F270" s="123">
        <v>64.73</v>
      </c>
      <c r="G270" s="123"/>
      <c r="K270" s="5" t="str">
        <f t="shared" si="8"/>
        <v>SP-330aCY51W</v>
      </c>
      <c r="L270" s="5">
        <f>+COUNTIF($K$2:$K$650,K270)</f>
        <v>2</v>
      </c>
      <c r="M270" s="5">
        <f t="shared" si="9"/>
        <v>2</v>
      </c>
    </row>
    <row r="271" spans="1:13" x14ac:dyDescent="0.25">
      <c r="A271" s="123" t="s">
        <v>70</v>
      </c>
      <c r="B271" s="123" t="s">
        <v>74</v>
      </c>
      <c r="C271" s="123" t="s">
        <v>58</v>
      </c>
      <c r="D271" s="123" t="s">
        <v>59</v>
      </c>
      <c r="E271" s="124">
        <v>45261</v>
      </c>
      <c r="F271" s="123">
        <v>40.4</v>
      </c>
      <c r="G271" s="123"/>
      <c r="K271" s="5" t="str">
        <f t="shared" si="8"/>
        <v>SP-340aCY51W</v>
      </c>
      <c r="L271" s="5">
        <f>+COUNTIF($K$2:$K$650,K271)</f>
        <v>2</v>
      </c>
      <c r="M271" s="5">
        <f t="shared" si="9"/>
        <v>2</v>
      </c>
    </row>
    <row r="272" spans="1:13" x14ac:dyDescent="0.25">
      <c r="A272" s="123" t="s">
        <v>77</v>
      </c>
      <c r="B272" s="123" t="s">
        <v>78</v>
      </c>
      <c r="C272" s="123" t="s">
        <v>67</v>
      </c>
      <c r="D272" s="123" t="s">
        <v>68</v>
      </c>
      <c r="E272" s="124">
        <v>45261</v>
      </c>
      <c r="F272" s="123">
        <v>44.75</v>
      </c>
      <c r="G272" s="123"/>
      <c r="K272" s="5" t="str">
        <f t="shared" si="8"/>
        <v>SP-322aBX960</v>
      </c>
      <c r="L272" s="5">
        <f>+COUNTIF($K$2:$K$650,K272)</f>
        <v>2</v>
      </c>
      <c r="M272" s="5">
        <f t="shared" si="9"/>
        <v>2</v>
      </c>
    </row>
    <row r="273" spans="1:13" x14ac:dyDescent="0.25">
      <c r="A273" s="123" t="s">
        <v>77</v>
      </c>
      <c r="B273" s="123" t="s">
        <v>250</v>
      </c>
      <c r="C273" s="123" t="s">
        <v>67</v>
      </c>
      <c r="D273" s="123" t="s">
        <v>68</v>
      </c>
      <c r="E273" s="124">
        <v>45261</v>
      </c>
      <c r="F273" s="123">
        <v>99.05</v>
      </c>
      <c r="G273" s="123"/>
      <c r="K273" s="5" t="str">
        <f t="shared" si="8"/>
        <v>SP-43(I)[00]aBX960</v>
      </c>
      <c r="L273" s="5">
        <f>+COUNTIF($K$2:$K$650,K273)</f>
        <v>1</v>
      </c>
      <c r="M273" s="5">
        <f t="shared" si="9"/>
        <v>1</v>
      </c>
    </row>
    <row r="274" spans="1:13" x14ac:dyDescent="0.25">
      <c r="A274" s="123" t="s">
        <v>63</v>
      </c>
      <c r="B274" s="123" t="s">
        <v>76</v>
      </c>
      <c r="C274" s="123" t="s">
        <v>58</v>
      </c>
      <c r="D274" s="123" t="s">
        <v>59</v>
      </c>
      <c r="E274" s="124">
        <v>45261</v>
      </c>
      <c r="F274" s="123">
        <v>31.55</v>
      </c>
      <c r="G274" s="123"/>
      <c r="K274" s="5" t="str">
        <f t="shared" si="8"/>
        <v>SP-344[00]aCY51W</v>
      </c>
      <c r="L274" s="5">
        <f>+COUNTIF($K$2:$K$650,K274)</f>
        <v>2</v>
      </c>
      <c r="M274" s="5">
        <f t="shared" si="9"/>
        <v>2</v>
      </c>
    </row>
    <row r="275" spans="1:13" x14ac:dyDescent="0.25">
      <c r="A275" s="123" t="s">
        <v>79</v>
      </c>
      <c r="B275" s="123" t="s">
        <v>80</v>
      </c>
      <c r="C275" s="123" t="s">
        <v>58</v>
      </c>
      <c r="D275" s="123" t="s">
        <v>59</v>
      </c>
      <c r="E275" s="124">
        <v>45261</v>
      </c>
      <c r="F275" s="123">
        <v>35.93</v>
      </c>
      <c r="G275" s="123"/>
      <c r="K275" s="5" t="str">
        <f t="shared" si="8"/>
        <v>PuB-203[00]aCY51W</v>
      </c>
      <c r="L275" s="5">
        <f>+COUNTIF($K$2:$K$650,K275)</f>
        <v>2</v>
      </c>
      <c r="M275" s="5">
        <f t="shared" si="9"/>
        <v>2</v>
      </c>
    </row>
    <row r="276" spans="1:13" x14ac:dyDescent="0.25">
      <c r="A276" s="123" t="s">
        <v>79</v>
      </c>
      <c r="B276" s="123" t="s">
        <v>80</v>
      </c>
      <c r="C276" s="123" t="s">
        <v>67</v>
      </c>
      <c r="D276" s="123" t="s">
        <v>68</v>
      </c>
      <c r="E276" s="124">
        <v>45261</v>
      </c>
      <c r="F276" s="123">
        <v>35.93</v>
      </c>
      <c r="G276" s="123"/>
      <c r="K276" s="5" t="str">
        <f t="shared" ref="K276:K339" si="10">+CONCATENATE(B276,D276)</f>
        <v>PuB-203[00]aBX960</v>
      </c>
      <c r="L276" s="5">
        <f>+COUNTIF($K$2:$K$650,K276)</f>
        <v>2</v>
      </c>
      <c r="M276" s="5">
        <f t="shared" si="9"/>
        <v>2</v>
      </c>
    </row>
    <row r="277" spans="1:13" x14ac:dyDescent="0.25">
      <c r="A277" s="123" t="s">
        <v>56</v>
      </c>
      <c r="B277" s="123" t="s">
        <v>81</v>
      </c>
      <c r="C277" s="123" t="s">
        <v>58</v>
      </c>
      <c r="D277" s="123" t="s">
        <v>59</v>
      </c>
      <c r="E277" s="124">
        <v>45261</v>
      </c>
      <c r="F277" s="123">
        <v>30.27</v>
      </c>
      <c r="G277" s="123"/>
      <c r="K277" s="5" t="str">
        <f t="shared" si="10"/>
        <v>SP-411aCY51W</v>
      </c>
      <c r="L277" s="5">
        <f>+COUNTIF($K$2:$K$650,K277)</f>
        <v>2</v>
      </c>
      <c r="M277" s="5">
        <f t="shared" si="9"/>
        <v>2</v>
      </c>
    </row>
    <row r="278" spans="1:13" x14ac:dyDescent="0.25">
      <c r="A278" s="123" t="s">
        <v>56</v>
      </c>
      <c r="B278" s="123" t="s">
        <v>81</v>
      </c>
      <c r="C278" s="123" t="s">
        <v>67</v>
      </c>
      <c r="D278" s="123" t="s">
        <v>68</v>
      </c>
      <c r="E278" s="124">
        <v>45261</v>
      </c>
      <c r="F278" s="123">
        <v>30.27</v>
      </c>
      <c r="G278" s="123"/>
      <c r="K278" s="5" t="str">
        <f t="shared" si="10"/>
        <v>SP-411aBX960</v>
      </c>
      <c r="L278" s="5">
        <f>+COUNTIF($K$2:$K$650,K278)</f>
        <v>2</v>
      </c>
      <c r="M278" s="5">
        <f t="shared" si="9"/>
        <v>2</v>
      </c>
    </row>
    <row r="279" spans="1:13" x14ac:dyDescent="0.25">
      <c r="A279" s="123" t="s">
        <v>82</v>
      </c>
      <c r="B279" s="123" t="s">
        <v>83</v>
      </c>
      <c r="C279" s="123" t="s">
        <v>58</v>
      </c>
      <c r="D279" s="123" t="s">
        <v>59</v>
      </c>
      <c r="E279" s="124">
        <v>45261</v>
      </c>
      <c r="F279" s="123">
        <v>27.1</v>
      </c>
      <c r="G279" s="123"/>
      <c r="K279" s="5" t="str">
        <f t="shared" si="10"/>
        <v>PuB-98[00]aCY51W</v>
      </c>
      <c r="L279" s="5">
        <f>+COUNTIF($K$2:$K$650,K279)</f>
        <v>2</v>
      </c>
      <c r="M279" s="5">
        <f t="shared" si="9"/>
        <v>2</v>
      </c>
    </row>
    <row r="280" spans="1:13" x14ac:dyDescent="0.25">
      <c r="A280" s="123" t="s">
        <v>82</v>
      </c>
      <c r="B280" s="123" t="s">
        <v>83</v>
      </c>
      <c r="C280" s="123" t="s">
        <v>67</v>
      </c>
      <c r="D280" s="123" t="s">
        <v>68</v>
      </c>
      <c r="E280" s="124">
        <v>45261</v>
      </c>
      <c r="F280" s="123">
        <v>27.1</v>
      </c>
      <c r="G280" s="123"/>
      <c r="K280" s="5" t="str">
        <f t="shared" si="10"/>
        <v>PuB-98[00]aBX960</v>
      </c>
      <c r="L280" s="5">
        <f>+COUNTIF($K$2:$K$650,K280)</f>
        <v>2</v>
      </c>
      <c r="M280" s="5">
        <f t="shared" si="9"/>
        <v>2</v>
      </c>
    </row>
    <row r="281" spans="1:13" x14ac:dyDescent="0.25">
      <c r="A281" s="123" t="s">
        <v>84</v>
      </c>
      <c r="B281" s="123" t="s">
        <v>85</v>
      </c>
      <c r="C281" s="123" t="s">
        <v>58</v>
      </c>
      <c r="D281" s="123" t="s">
        <v>59</v>
      </c>
      <c r="E281" s="124">
        <v>45264</v>
      </c>
      <c r="F281" s="123">
        <v>66.180000000000007</v>
      </c>
      <c r="G281" s="123"/>
      <c r="K281" s="5" t="str">
        <f t="shared" si="10"/>
        <v>PuB-31CY51W</v>
      </c>
      <c r="L281" s="5">
        <f>+COUNTIF($K$2:$K$650,K281)</f>
        <v>4</v>
      </c>
      <c r="M281" s="5">
        <f t="shared" si="9"/>
        <v>4</v>
      </c>
    </row>
    <row r="282" spans="1:13" x14ac:dyDescent="0.25">
      <c r="A282" s="123" t="s">
        <v>84</v>
      </c>
      <c r="B282" s="123" t="s">
        <v>85</v>
      </c>
      <c r="C282" s="123" t="s">
        <v>67</v>
      </c>
      <c r="D282" s="123" t="s">
        <v>68</v>
      </c>
      <c r="E282" s="124">
        <v>45264</v>
      </c>
      <c r="F282" s="123">
        <v>63.03</v>
      </c>
      <c r="G282" s="123"/>
      <c r="K282" s="5" t="str">
        <f t="shared" si="10"/>
        <v>PuB-31BX960</v>
      </c>
      <c r="L282" s="5">
        <f>+COUNTIF($K$2:$K$650,K282)</f>
        <v>2</v>
      </c>
      <c r="M282" s="5">
        <f t="shared" si="9"/>
        <v>2</v>
      </c>
    </row>
    <row r="283" spans="1:13" x14ac:dyDescent="0.25">
      <c r="A283" s="123" t="s">
        <v>82</v>
      </c>
      <c r="B283" s="123" t="s">
        <v>87</v>
      </c>
      <c r="C283" s="123" t="s">
        <v>58</v>
      </c>
      <c r="D283" s="123" t="s">
        <v>59</v>
      </c>
      <c r="E283" s="124">
        <v>45264</v>
      </c>
      <c r="F283" s="123">
        <v>41.66</v>
      </c>
      <c r="G283" s="123"/>
      <c r="K283" s="5" t="str">
        <f t="shared" si="10"/>
        <v>PuB-153aCY51W</v>
      </c>
      <c r="L283" s="5">
        <f>+COUNTIF($K$2:$K$650,K283)</f>
        <v>2</v>
      </c>
      <c r="M283" s="5">
        <f t="shared" si="9"/>
        <v>2</v>
      </c>
    </row>
    <row r="284" spans="1:13" x14ac:dyDescent="0.25">
      <c r="A284" s="123" t="s">
        <v>82</v>
      </c>
      <c r="B284" s="123" t="s">
        <v>991</v>
      </c>
      <c r="C284" s="123" t="s">
        <v>58</v>
      </c>
      <c r="D284" s="123" t="s">
        <v>59</v>
      </c>
      <c r="E284" s="124">
        <v>45264</v>
      </c>
      <c r="F284" s="123">
        <v>24.01</v>
      </c>
      <c r="G284" s="123"/>
      <c r="K284" s="5" t="str">
        <f t="shared" si="10"/>
        <v>PuB-109aCY51W</v>
      </c>
      <c r="L284" s="5">
        <f>+COUNTIF($K$2:$K$650,K284)</f>
        <v>2</v>
      </c>
      <c r="M284" s="5">
        <f t="shared" si="9"/>
        <v>2</v>
      </c>
    </row>
    <row r="285" spans="1:13" x14ac:dyDescent="0.25">
      <c r="A285" s="123" t="s">
        <v>65</v>
      </c>
      <c r="B285" s="123" t="s">
        <v>91</v>
      </c>
      <c r="C285" s="123" t="s">
        <v>58</v>
      </c>
      <c r="D285" s="123" t="s">
        <v>59</v>
      </c>
      <c r="E285" s="124">
        <v>45264</v>
      </c>
      <c r="F285" s="123">
        <v>77.7</v>
      </c>
      <c r="G285" s="123"/>
      <c r="K285" s="5" t="str">
        <f t="shared" si="10"/>
        <v>SP-0289[00]aCY51W</v>
      </c>
      <c r="L285" s="5">
        <f>+COUNTIF($K$2:$K$650,K285)</f>
        <v>2</v>
      </c>
      <c r="M285" s="5">
        <f t="shared" si="9"/>
        <v>2</v>
      </c>
    </row>
    <row r="286" spans="1:13" x14ac:dyDescent="0.25">
      <c r="A286" s="123" t="s">
        <v>65</v>
      </c>
      <c r="B286" s="123" t="s">
        <v>92</v>
      </c>
      <c r="C286" s="123" t="s">
        <v>58</v>
      </c>
      <c r="D286" s="123" t="s">
        <v>59</v>
      </c>
      <c r="E286" s="124">
        <v>45264</v>
      </c>
      <c r="F286" s="123">
        <v>60.47</v>
      </c>
      <c r="G286" s="123"/>
      <c r="K286" s="5" t="str">
        <f t="shared" si="10"/>
        <v>SP-22CY51W</v>
      </c>
      <c r="L286" s="5">
        <f>+COUNTIF($K$2:$K$650,K286)</f>
        <v>4</v>
      </c>
      <c r="M286" s="5">
        <f t="shared" si="9"/>
        <v>4</v>
      </c>
    </row>
    <row r="287" spans="1:13" x14ac:dyDescent="0.25">
      <c r="A287" s="123" t="s">
        <v>65</v>
      </c>
      <c r="B287" s="123" t="s">
        <v>92</v>
      </c>
      <c r="C287" s="123" t="s">
        <v>67</v>
      </c>
      <c r="D287" s="123" t="s">
        <v>68</v>
      </c>
      <c r="E287" s="124">
        <v>45264</v>
      </c>
      <c r="F287" s="123">
        <v>71.27</v>
      </c>
      <c r="G287" s="123"/>
      <c r="K287" s="5" t="str">
        <f t="shared" si="10"/>
        <v>SP-22BX960</v>
      </c>
      <c r="L287" s="5">
        <f>+COUNTIF($K$2:$K$650,K287)</f>
        <v>2</v>
      </c>
      <c r="M287" s="5">
        <f t="shared" si="9"/>
        <v>2</v>
      </c>
    </row>
    <row r="288" spans="1:13" x14ac:dyDescent="0.25">
      <c r="A288" s="123" t="s">
        <v>65</v>
      </c>
      <c r="B288" s="123" t="s">
        <v>93</v>
      </c>
      <c r="C288" s="123" t="s">
        <v>67</v>
      </c>
      <c r="D288" s="123" t="s">
        <v>68</v>
      </c>
      <c r="E288" s="124">
        <v>45264</v>
      </c>
      <c r="F288" s="123">
        <v>22.86</v>
      </c>
      <c r="G288" s="123"/>
      <c r="K288" s="5" t="str">
        <f t="shared" si="10"/>
        <v>SP-23BX960</v>
      </c>
      <c r="L288" s="5">
        <f>+COUNTIF($K$2:$K$650,K288)</f>
        <v>2</v>
      </c>
      <c r="M288" s="5">
        <f t="shared" si="9"/>
        <v>2</v>
      </c>
    </row>
    <row r="289" spans="1:13" x14ac:dyDescent="0.25">
      <c r="A289" s="123" t="s">
        <v>65</v>
      </c>
      <c r="B289" s="123" t="s">
        <v>94</v>
      </c>
      <c r="C289" s="123" t="s">
        <v>67</v>
      </c>
      <c r="D289" s="123" t="s">
        <v>68</v>
      </c>
      <c r="E289" s="124">
        <v>45264</v>
      </c>
      <c r="F289" s="123">
        <v>79.569999999999993</v>
      </c>
      <c r="G289" s="123"/>
      <c r="K289" s="5" t="str">
        <f t="shared" si="10"/>
        <v>SP-31(I)[00]aBX960</v>
      </c>
      <c r="L289" s="5">
        <f>+COUNTIF($K$2:$K$650,K289)</f>
        <v>2</v>
      </c>
      <c r="M289" s="5">
        <f t="shared" si="9"/>
        <v>2</v>
      </c>
    </row>
    <row r="290" spans="1:13" x14ac:dyDescent="0.25">
      <c r="A290" s="123" t="s">
        <v>65</v>
      </c>
      <c r="B290" s="123" t="s">
        <v>94</v>
      </c>
      <c r="C290" s="123" t="s">
        <v>58</v>
      </c>
      <c r="D290" s="123" t="s">
        <v>59</v>
      </c>
      <c r="E290" s="124">
        <v>45264</v>
      </c>
      <c r="F290" s="123">
        <v>79.569999999999993</v>
      </c>
      <c r="G290" s="123"/>
      <c r="K290" s="5" t="str">
        <f t="shared" si="10"/>
        <v>SP-31(I)[00]aCY51W</v>
      </c>
      <c r="L290" s="5">
        <f>+COUNTIF($K$2:$K$650,K290)</f>
        <v>2</v>
      </c>
      <c r="M290" s="5">
        <f t="shared" si="9"/>
        <v>2</v>
      </c>
    </row>
    <row r="291" spans="1:13" x14ac:dyDescent="0.25">
      <c r="A291" s="123" t="s">
        <v>65</v>
      </c>
      <c r="B291" s="123" t="s">
        <v>96</v>
      </c>
      <c r="C291" s="123" t="s">
        <v>58</v>
      </c>
      <c r="D291" s="123" t="s">
        <v>59</v>
      </c>
      <c r="E291" s="124">
        <v>45264</v>
      </c>
      <c r="F291" s="123">
        <v>35.729999999999997</v>
      </c>
      <c r="G291" s="123"/>
      <c r="K291" s="5" t="str">
        <f t="shared" si="10"/>
        <v>SP-388aCY51W</v>
      </c>
      <c r="L291" s="5">
        <f>+COUNTIF($K$2:$K$650,K291)</f>
        <v>4</v>
      </c>
      <c r="M291" s="5">
        <f t="shared" si="9"/>
        <v>4</v>
      </c>
    </row>
    <row r="292" spans="1:13" x14ac:dyDescent="0.25">
      <c r="A292" s="123" t="s">
        <v>65</v>
      </c>
      <c r="B292" s="123" t="s">
        <v>96</v>
      </c>
      <c r="C292" s="123" t="s">
        <v>67</v>
      </c>
      <c r="D292" s="123" t="s">
        <v>68</v>
      </c>
      <c r="E292" s="124">
        <v>45264</v>
      </c>
      <c r="F292" s="123">
        <v>31.32</v>
      </c>
      <c r="G292" s="123"/>
      <c r="K292" s="5" t="str">
        <f t="shared" si="10"/>
        <v>SP-388aBX960</v>
      </c>
      <c r="L292" s="5">
        <f>+COUNTIF($K$2:$K$650,K292)</f>
        <v>2</v>
      </c>
      <c r="M292" s="5">
        <f t="shared" si="9"/>
        <v>2</v>
      </c>
    </row>
    <row r="293" spans="1:13" x14ac:dyDescent="0.25">
      <c r="A293" s="123" t="s">
        <v>65</v>
      </c>
      <c r="B293" s="123" t="s">
        <v>97</v>
      </c>
      <c r="C293" s="123" t="s">
        <v>58</v>
      </c>
      <c r="D293" s="123" t="s">
        <v>59</v>
      </c>
      <c r="E293" s="124">
        <v>45264</v>
      </c>
      <c r="F293" s="123">
        <v>20</v>
      </c>
      <c r="G293" s="123"/>
      <c r="K293" s="5" t="str">
        <f t="shared" si="10"/>
        <v>SP-462aCY51W</v>
      </c>
      <c r="L293" s="5">
        <f>+COUNTIF($K$2:$K$650,K293)</f>
        <v>2</v>
      </c>
      <c r="M293" s="5">
        <f t="shared" si="9"/>
        <v>2</v>
      </c>
    </row>
    <row r="294" spans="1:13" x14ac:dyDescent="0.25">
      <c r="A294" s="123" t="s">
        <v>65</v>
      </c>
      <c r="B294" s="123" t="s">
        <v>98</v>
      </c>
      <c r="C294" s="123" t="s">
        <v>67</v>
      </c>
      <c r="D294" s="123" t="s">
        <v>68</v>
      </c>
      <c r="E294" s="124">
        <v>45264</v>
      </c>
      <c r="F294" s="123">
        <v>63.79</v>
      </c>
      <c r="G294" s="123"/>
      <c r="K294" s="5" t="str">
        <f t="shared" si="10"/>
        <v>SP-8a(I)BX960</v>
      </c>
      <c r="L294" s="5">
        <f>+COUNTIF($K$2:$K$650,K294)</f>
        <v>2</v>
      </c>
      <c r="M294" s="5">
        <f t="shared" si="9"/>
        <v>2</v>
      </c>
    </row>
    <row r="295" spans="1:13" x14ac:dyDescent="0.25">
      <c r="A295" s="123" t="s">
        <v>65</v>
      </c>
      <c r="B295" s="123" t="s">
        <v>98</v>
      </c>
      <c r="C295" s="123" t="s">
        <v>58</v>
      </c>
      <c r="D295" s="123" t="s">
        <v>59</v>
      </c>
      <c r="E295" s="124">
        <v>45264</v>
      </c>
      <c r="F295" s="123">
        <v>83.35</v>
      </c>
      <c r="G295" s="123"/>
      <c r="K295" s="5" t="str">
        <f t="shared" si="10"/>
        <v>SP-8a(I)CY51W</v>
      </c>
      <c r="L295" s="5">
        <f>+COUNTIF($K$2:$K$650,K295)</f>
        <v>4</v>
      </c>
      <c r="M295" s="5">
        <f t="shared" si="9"/>
        <v>4</v>
      </c>
    </row>
    <row r="296" spans="1:13" x14ac:dyDescent="0.25">
      <c r="A296" s="123" t="s">
        <v>70</v>
      </c>
      <c r="B296" s="123" t="s">
        <v>99</v>
      </c>
      <c r="C296" s="123" t="s">
        <v>58</v>
      </c>
      <c r="D296" s="123" t="s">
        <v>59</v>
      </c>
      <c r="E296" s="124">
        <v>45264</v>
      </c>
      <c r="F296" s="123">
        <v>20</v>
      </c>
      <c r="G296" s="123"/>
      <c r="K296" s="5" t="str">
        <f t="shared" si="10"/>
        <v>SP-286aCY51W</v>
      </c>
      <c r="L296" s="5">
        <f>+COUNTIF($K$2:$K$650,K296)</f>
        <v>2</v>
      </c>
      <c r="M296" s="5">
        <f t="shared" si="9"/>
        <v>2</v>
      </c>
    </row>
    <row r="297" spans="1:13" x14ac:dyDescent="0.25">
      <c r="A297" s="123" t="s">
        <v>70</v>
      </c>
      <c r="B297" s="123" t="s">
        <v>101</v>
      </c>
      <c r="C297" s="123" t="s">
        <v>58</v>
      </c>
      <c r="D297" s="123" t="s">
        <v>59</v>
      </c>
      <c r="E297" s="124">
        <v>45264</v>
      </c>
      <c r="F297" s="123">
        <v>24.92</v>
      </c>
      <c r="G297" s="123"/>
      <c r="K297" s="5" t="str">
        <f t="shared" si="10"/>
        <v>SP-305aCY51W</v>
      </c>
      <c r="L297" s="5">
        <f>+COUNTIF($K$2:$K$650,K297)</f>
        <v>2</v>
      </c>
      <c r="M297" s="5">
        <f t="shared" si="9"/>
        <v>2</v>
      </c>
    </row>
    <row r="298" spans="1:13" x14ac:dyDescent="0.25">
      <c r="A298" s="123" t="s">
        <v>70</v>
      </c>
      <c r="B298" s="123" t="s">
        <v>101</v>
      </c>
      <c r="C298" s="123" t="s">
        <v>67</v>
      </c>
      <c r="D298" s="123" t="s">
        <v>68</v>
      </c>
      <c r="E298" s="124">
        <v>45264</v>
      </c>
      <c r="F298" s="123">
        <v>24.92</v>
      </c>
      <c r="G298" s="123"/>
      <c r="K298" s="5" t="str">
        <f t="shared" si="10"/>
        <v>SP-305aBX960</v>
      </c>
      <c r="L298" s="5">
        <f>+COUNTIF($K$2:$K$650,K298)</f>
        <v>2</v>
      </c>
      <c r="M298" s="5">
        <f t="shared" si="9"/>
        <v>2</v>
      </c>
    </row>
    <row r="299" spans="1:13" x14ac:dyDescent="0.25">
      <c r="A299" s="123" t="s">
        <v>70</v>
      </c>
      <c r="B299" s="123" t="s">
        <v>102</v>
      </c>
      <c r="C299" s="123" t="s">
        <v>67</v>
      </c>
      <c r="D299" s="123" t="s">
        <v>68</v>
      </c>
      <c r="E299" s="124">
        <v>45264</v>
      </c>
      <c r="F299" s="123">
        <v>72.2</v>
      </c>
      <c r="G299" s="123"/>
      <c r="K299" s="5" t="str">
        <f t="shared" si="10"/>
        <v>SP-311aBX960</v>
      </c>
      <c r="L299" s="5">
        <f>+COUNTIF($K$2:$K$650,K299)</f>
        <v>2</v>
      </c>
      <c r="M299" s="5">
        <f t="shared" si="9"/>
        <v>2</v>
      </c>
    </row>
    <row r="300" spans="1:13" x14ac:dyDescent="0.25">
      <c r="A300" s="123" t="s">
        <v>70</v>
      </c>
      <c r="B300" s="123" t="s">
        <v>103</v>
      </c>
      <c r="C300" s="123" t="s">
        <v>58</v>
      </c>
      <c r="D300" s="123" t="s">
        <v>59</v>
      </c>
      <c r="E300" s="124">
        <v>45264</v>
      </c>
      <c r="F300" s="123">
        <v>23.31</v>
      </c>
      <c r="G300" s="123"/>
      <c r="K300" s="5" t="str">
        <f t="shared" si="10"/>
        <v>SP-315aCY51W</v>
      </c>
      <c r="L300" s="5">
        <f>+COUNTIF($K$2:$K$650,K300)</f>
        <v>4</v>
      </c>
      <c r="M300" s="5">
        <f t="shared" si="9"/>
        <v>4</v>
      </c>
    </row>
    <row r="301" spans="1:13" x14ac:dyDescent="0.25">
      <c r="A301" s="123" t="s">
        <v>70</v>
      </c>
      <c r="B301" s="123" t="s">
        <v>74</v>
      </c>
      <c r="C301" s="123" t="s">
        <v>67</v>
      </c>
      <c r="D301" s="123" t="s">
        <v>68</v>
      </c>
      <c r="E301" s="124">
        <v>45264</v>
      </c>
      <c r="F301" s="123">
        <v>31.42</v>
      </c>
      <c r="G301" s="123"/>
      <c r="K301" s="5" t="str">
        <f t="shared" si="10"/>
        <v>SP-340aBX960</v>
      </c>
      <c r="L301" s="5">
        <f>+COUNTIF($K$2:$K$650,K301)</f>
        <v>4</v>
      </c>
      <c r="M301" s="5">
        <f t="shared" si="9"/>
        <v>4</v>
      </c>
    </row>
    <row r="302" spans="1:13" x14ac:dyDescent="0.25">
      <c r="A302" s="123" t="s">
        <v>70</v>
      </c>
      <c r="B302" s="123" t="s">
        <v>104</v>
      </c>
      <c r="C302" s="123" t="s">
        <v>58</v>
      </c>
      <c r="D302" s="123" t="s">
        <v>59</v>
      </c>
      <c r="E302" s="124">
        <v>45264</v>
      </c>
      <c r="F302" s="123">
        <v>29.74</v>
      </c>
      <c r="G302" s="123"/>
      <c r="K302" s="5" t="str">
        <f t="shared" si="10"/>
        <v>SP-347[00]aCY51W</v>
      </c>
      <c r="L302" s="5">
        <f>+COUNTIF($K$2:$K$650,K302)</f>
        <v>4</v>
      </c>
      <c r="M302" s="5">
        <f t="shared" si="9"/>
        <v>4</v>
      </c>
    </row>
    <row r="303" spans="1:13" x14ac:dyDescent="0.25">
      <c r="A303" s="123" t="s">
        <v>70</v>
      </c>
      <c r="B303" s="123" t="s">
        <v>104</v>
      </c>
      <c r="C303" s="123" t="s">
        <v>67</v>
      </c>
      <c r="D303" s="123" t="s">
        <v>68</v>
      </c>
      <c r="E303" s="124">
        <v>45264</v>
      </c>
      <c r="F303" s="123">
        <v>63.74</v>
      </c>
      <c r="G303" s="123"/>
      <c r="K303" s="5" t="str">
        <f t="shared" si="10"/>
        <v>SP-347[00]aBX960</v>
      </c>
      <c r="L303" s="5">
        <f>+COUNTIF($K$2:$K$650,K303)</f>
        <v>2</v>
      </c>
      <c r="M303" s="5">
        <f t="shared" si="9"/>
        <v>2</v>
      </c>
    </row>
    <row r="304" spans="1:13" x14ac:dyDescent="0.25">
      <c r="A304" s="123" t="s">
        <v>70</v>
      </c>
      <c r="B304" s="123" t="s">
        <v>105</v>
      </c>
      <c r="C304" s="123" t="s">
        <v>58</v>
      </c>
      <c r="D304" s="123" t="s">
        <v>59</v>
      </c>
      <c r="E304" s="124">
        <v>45264</v>
      </c>
      <c r="F304" s="123">
        <v>20</v>
      </c>
      <c r="G304" s="123" t="s">
        <v>1017</v>
      </c>
      <c r="K304" s="5" t="str">
        <f t="shared" si="10"/>
        <v>SP-355aCY51W</v>
      </c>
      <c r="L304" s="5">
        <f>+COUNTIF($K$2:$K$650,K304)</f>
        <v>4</v>
      </c>
      <c r="M304" s="5">
        <f t="shared" si="9"/>
        <v>1</v>
      </c>
    </row>
    <row r="305" spans="1:13" x14ac:dyDescent="0.25">
      <c r="A305" s="123" t="s">
        <v>70</v>
      </c>
      <c r="B305" s="123" t="s">
        <v>106</v>
      </c>
      <c r="C305" s="123" t="s">
        <v>58</v>
      </c>
      <c r="D305" s="123" t="s">
        <v>59</v>
      </c>
      <c r="E305" s="124">
        <v>45264</v>
      </c>
      <c r="F305" s="123">
        <v>33.229999999999997</v>
      </c>
      <c r="G305" s="123"/>
      <c r="K305" s="5" t="str">
        <f t="shared" si="10"/>
        <v>SP-391aCY51W</v>
      </c>
      <c r="L305" s="5">
        <f>+COUNTIF($K$2:$K$650,K305)</f>
        <v>4</v>
      </c>
      <c r="M305" s="5">
        <f t="shared" si="9"/>
        <v>4</v>
      </c>
    </row>
    <row r="306" spans="1:13" x14ac:dyDescent="0.25">
      <c r="A306" s="123" t="s">
        <v>70</v>
      </c>
      <c r="B306" s="123" t="s">
        <v>107</v>
      </c>
      <c r="C306" s="123" t="s">
        <v>58</v>
      </c>
      <c r="D306" s="123" t="s">
        <v>59</v>
      </c>
      <c r="E306" s="124">
        <v>45264</v>
      </c>
      <c r="F306" s="123">
        <v>20</v>
      </c>
      <c r="G306" s="123" t="s">
        <v>1017</v>
      </c>
      <c r="K306" s="5" t="str">
        <f t="shared" si="10"/>
        <v>SP-397aCY51W</v>
      </c>
      <c r="L306" s="5">
        <f>+COUNTIF($K$2:$K$650,K306)</f>
        <v>4</v>
      </c>
      <c r="M306" s="5">
        <f t="shared" si="9"/>
        <v>1</v>
      </c>
    </row>
    <row r="307" spans="1:13" x14ac:dyDescent="0.25">
      <c r="A307" s="123" t="s">
        <v>145</v>
      </c>
      <c r="B307" s="123" t="s">
        <v>151</v>
      </c>
      <c r="C307" s="123" t="s">
        <v>67</v>
      </c>
      <c r="D307" s="123" t="s">
        <v>68</v>
      </c>
      <c r="E307" s="124">
        <v>45264</v>
      </c>
      <c r="F307" s="123">
        <v>20</v>
      </c>
      <c r="G307" s="123"/>
      <c r="K307" s="5" t="str">
        <f t="shared" si="10"/>
        <v>SP-90(I)[00]aBX960</v>
      </c>
      <c r="L307" s="5">
        <f>+COUNTIF($K$2:$K$650,K307)</f>
        <v>2</v>
      </c>
      <c r="M307" s="5">
        <f t="shared" si="9"/>
        <v>2</v>
      </c>
    </row>
    <row r="308" spans="1:13" x14ac:dyDescent="0.25">
      <c r="A308" s="123" t="s">
        <v>145</v>
      </c>
      <c r="B308" s="123" t="s">
        <v>151</v>
      </c>
      <c r="C308" s="123" t="s">
        <v>58</v>
      </c>
      <c r="D308" s="123" t="s">
        <v>59</v>
      </c>
      <c r="E308" s="124">
        <v>45264</v>
      </c>
      <c r="F308" s="123">
        <v>20</v>
      </c>
      <c r="G308" s="123"/>
      <c r="K308" s="5" t="str">
        <f t="shared" si="10"/>
        <v>SP-90(I)[00]aCY51W</v>
      </c>
      <c r="L308" s="5">
        <f>+COUNTIF($K$2:$K$650,K308)</f>
        <v>4</v>
      </c>
      <c r="M308" s="5">
        <f t="shared" si="9"/>
        <v>4</v>
      </c>
    </row>
    <row r="309" spans="1:13" x14ac:dyDescent="0.25">
      <c r="A309" s="123" t="s">
        <v>89</v>
      </c>
      <c r="B309" s="123" t="s">
        <v>108</v>
      </c>
      <c r="C309" s="123" t="s">
        <v>67</v>
      </c>
      <c r="D309" s="123" t="s">
        <v>68</v>
      </c>
      <c r="E309" s="124">
        <v>45264</v>
      </c>
      <c r="F309" s="123">
        <v>25.17</v>
      </c>
      <c r="G309" s="123"/>
      <c r="K309" s="5" t="str">
        <f t="shared" si="10"/>
        <v>PuB-102BX960</v>
      </c>
      <c r="L309" s="5">
        <f>+COUNTIF($K$2:$K$650,K309)</f>
        <v>2</v>
      </c>
      <c r="M309" s="5">
        <f t="shared" si="9"/>
        <v>2</v>
      </c>
    </row>
    <row r="310" spans="1:13" x14ac:dyDescent="0.25">
      <c r="A310" s="123" t="s">
        <v>89</v>
      </c>
      <c r="B310" s="123" t="s">
        <v>108</v>
      </c>
      <c r="C310" s="123" t="s">
        <v>58</v>
      </c>
      <c r="D310" s="123" t="s">
        <v>59</v>
      </c>
      <c r="E310" s="124">
        <v>45264</v>
      </c>
      <c r="F310" s="123">
        <v>25.17</v>
      </c>
      <c r="G310" s="123"/>
      <c r="K310" s="5" t="str">
        <f t="shared" si="10"/>
        <v>PuB-102CY51W</v>
      </c>
      <c r="L310" s="5">
        <f>+COUNTIF($K$2:$K$650,K310)</f>
        <v>2</v>
      </c>
      <c r="M310" s="5">
        <f t="shared" si="9"/>
        <v>2</v>
      </c>
    </row>
    <row r="311" spans="1:13" x14ac:dyDescent="0.25">
      <c r="A311" s="123" t="s">
        <v>79</v>
      </c>
      <c r="B311" s="123" t="s">
        <v>109</v>
      </c>
      <c r="C311" s="123" t="s">
        <v>67</v>
      </c>
      <c r="D311" s="123" t="s">
        <v>68</v>
      </c>
      <c r="E311" s="124">
        <v>45264</v>
      </c>
      <c r="F311" s="123">
        <v>45.43</v>
      </c>
      <c r="G311" s="123"/>
      <c r="K311" s="5" t="str">
        <f t="shared" si="10"/>
        <v>PuB-125aBX960</v>
      </c>
      <c r="L311" s="5">
        <f>+COUNTIF($K$2:$K$650,K311)</f>
        <v>2</v>
      </c>
      <c r="M311" s="5">
        <f t="shared" si="9"/>
        <v>2</v>
      </c>
    </row>
    <row r="312" spans="1:13" x14ac:dyDescent="0.25">
      <c r="A312" s="123" t="s">
        <v>219</v>
      </c>
      <c r="B312" s="123" t="s">
        <v>643</v>
      </c>
      <c r="C312" s="123" t="s">
        <v>67</v>
      </c>
      <c r="D312" s="123" t="s">
        <v>68</v>
      </c>
      <c r="E312" s="124">
        <v>45264</v>
      </c>
      <c r="F312" s="123">
        <v>20</v>
      </c>
      <c r="G312" s="123"/>
      <c r="K312" s="5" t="str">
        <f t="shared" si="10"/>
        <v>PuB-181aBX960</v>
      </c>
      <c r="L312" s="5">
        <f>+COUNTIF($K$2:$K$650,K312)</f>
        <v>2</v>
      </c>
      <c r="M312" s="5">
        <f t="shared" si="9"/>
        <v>2</v>
      </c>
    </row>
    <row r="313" spans="1:13" x14ac:dyDescent="0.25">
      <c r="A313" s="123" t="s">
        <v>65</v>
      </c>
      <c r="B313" s="123" t="s">
        <v>110</v>
      </c>
      <c r="C313" s="123" t="s">
        <v>58</v>
      </c>
      <c r="D313" s="123" t="s">
        <v>59</v>
      </c>
      <c r="E313" s="124">
        <v>45265</v>
      </c>
      <c r="F313" s="123">
        <v>61.07</v>
      </c>
      <c r="G313" s="123"/>
      <c r="K313" s="5" t="str">
        <f t="shared" si="10"/>
        <v>SP-21CY51W</v>
      </c>
      <c r="L313" s="5">
        <f>+COUNTIF($K$2:$K$650,K313)</f>
        <v>4</v>
      </c>
      <c r="M313" s="5">
        <f t="shared" si="9"/>
        <v>4</v>
      </c>
    </row>
    <row r="314" spans="1:13" x14ac:dyDescent="0.25">
      <c r="A314" s="123" t="s">
        <v>65</v>
      </c>
      <c r="B314" s="123" t="s">
        <v>110</v>
      </c>
      <c r="C314" s="123" t="s">
        <v>67</v>
      </c>
      <c r="D314" s="123" t="s">
        <v>68</v>
      </c>
      <c r="E314" s="124">
        <v>45265</v>
      </c>
      <c r="F314" s="123">
        <v>40.89</v>
      </c>
      <c r="G314" s="123"/>
      <c r="K314" s="5" t="str">
        <f t="shared" si="10"/>
        <v>SP-21BX960</v>
      </c>
      <c r="L314" s="5">
        <f>+COUNTIF($K$2:$K$650,K314)</f>
        <v>2</v>
      </c>
      <c r="M314" s="5">
        <f t="shared" si="9"/>
        <v>2</v>
      </c>
    </row>
    <row r="315" spans="1:13" x14ac:dyDescent="0.25">
      <c r="A315" s="123" t="s">
        <v>65</v>
      </c>
      <c r="B315" s="123" t="s">
        <v>111</v>
      </c>
      <c r="C315" s="123" t="s">
        <v>67</v>
      </c>
      <c r="D315" s="123" t="s">
        <v>68</v>
      </c>
      <c r="E315" s="124">
        <v>45265</v>
      </c>
      <c r="F315" s="123">
        <v>53.16</v>
      </c>
      <c r="G315" s="123"/>
      <c r="K315" s="5" t="str">
        <f t="shared" si="10"/>
        <v>SP-252BX960</v>
      </c>
      <c r="L315" s="5">
        <f>+COUNTIF($K$2:$K$650,K315)</f>
        <v>2</v>
      </c>
      <c r="M315" s="5">
        <f t="shared" si="9"/>
        <v>2</v>
      </c>
    </row>
    <row r="316" spans="1:13" x14ac:dyDescent="0.25">
      <c r="A316" s="123" t="s">
        <v>77</v>
      </c>
      <c r="B316" s="123" t="s">
        <v>113</v>
      </c>
      <c r="C316" s="123" t="s">
        <v>58</v>
      </c>
      <c r="D316" s="123" t="s">
        <v>59</v>
      </c>
      <c r="E316" s="124">
        <v>45265</v>
      </c>
      <c r="F316" s="123">
        <v>34.65</v>
      </c>
      <c r="G316" s="123"/>
      <c r="K316" s="5" t="str">
        <f t="shared" si="10"/>
        <v>SP-263CY51W</v>
      </c>
      <c r="L316" s="5">
        <f>+COUNTIF($K$2:$K$650,K316)</f>
        <v>2</v>
      </c>
      <c r="M316" s="5">
        <f t="shared" si="9"/>
        <v>2</v>
      </c>
    </row>
    <row r="317" spans="1:13" x14ac:dyDescent="0.25">
      <c r="A317" s="123" t="s">
        <v>77</v>
      </c>
      <c r="B317" s="123" t="s">
        <v>113</v>
      </c>
      <c r="C317" s="123" t="s">
        <v>67</v>
      </c>
      <c r="D317" s="123" t="s">
        <v>68</v>
      </c>
      <c r="E317" s="124">
        <v>45265</v>
      </c>
      <c r="F317" s="123">
        <v>34.65</v>
      </c>
      <c r="G317" s="123"/>
      <c r="K317" s="5" t="str">
        <f t="shared" si="10"/>
        <v>SP-263BX960</v>
      </c>
      <c r="L317" s="5">
        <f>+COUNTIF($K$2:$K$650,K317)</f>
        <v>2</v>
      </c>
      <c r="M317" s="5">
        <f t="shared" si="9"/>
        <v>2</v>
      </c>
    </row>
    <row r="318" spans="1:13" x14ac:dyDescent="0.25">
      <c r="A318" s="123" t="s">
        <v>77</v>
      </c>
      <c r="B318" s="123" t="s">
        <v>112</v>
      </c>
      <c r="C318" s="123" t="s">
        <v>67</v>
      </c>
      <c r="D318" s="123" t="s">
        <v>68</v>
      </c>
      <c r="E318" s="124">
        <v>45265</v>
      </c>
      <c r="F318" s="123">
        <v>70.62</v>
      </c>
      <c r="G318" s="123"/>
      <c r="K318" s="5" t="str">
        <f t="shared" si="10"/>
        <v>SP-49BX960</v>
      </c>
      <c r="L318" s="5">
        <f>+COUNTIF($K$2:$K$650,K318)</f>
        <v>2</v>
      </c>
      <c r="M318" s="5">
        <f t="shared" si="9"/>
        <v>2</v>
      </c>
    </row>
    <row r="319" spans="1:13" x14ac:dyDescent="0.25">
      <c r="A319" s="123" t="s">
        <v>65</v>
      </c>
      <c r="B319" s="123" t="s">
        <v>114</v>
      </c>
      <c r="C319" s="123" t="s">
        <v>67</v>
      </c>
      <c r="D319" s="123" t="s">
        <v>68</v>
      </c>
      <c r="E319" s="124">
        <v>45265</v>
      </c>
      <c r="F319" s="123">
        <v>34.380000000000003</v>
      </c>
      <c r="G319" s="123"/>
      <c r="K319" s="5" t="str">
        <f t="shared" si="10"/>
        <v>SP-273BX960</v>
      </c>
      <c r="L319" s="5">
        <f>+COUNTIF($K$2:$K$650,K319)</f>
        <v>2</v>
      </c>
      <c r="M319" s="5">
        <f t="shared" si="9"/>
        <v>2</v>
      </c>
    </row>
    <row r="320" spans="1:13" x14ac:dyDescent="0.25">
      <c r="A320" s="123" t="s">
        <v>65</v>
      </c>
      <c r="B320" s="123" t="s">
        <v>114</v>
      </c>
      <c r="C320" s="123" t="s">
        <v>58</v>
      </c>
      <c r="D320" s="123" t="s">
        <v>59</v>
      </c>
      <c r="E320" s="124">
        <v>45265</v>
      </c>
      <c r="F320" s="123">
        <v>22.92</v>
      </c>
      <c r="G320" s="123"/>
      <c r="K320" s="5" t="str">
        <f t="shared" si="10"/>
        <v>SP-273CY51W</v>
      </c>
      <c r="L320" s="5">
        <f>+COUNTIF($K$2:$K$650,K320)</f>
        <v>2</v>
      </c>
      <c r="M320" s="5">
        <f t="shared" si="9"/>
        <v>2</v>
      </c>
    </row>
    <row r="321" spans="1:13" x14ac:dyDescent="0.25">
      <c r="A321" s="123" t="s">
        <v>77</v>
      </c>
      <c r="B321" s="123" t="s">
        <v>116</v>
      </c>
      <c r="C321" s="123" t="s">
        <v>67</v>
      </c>
      <c r="D321" s="123" t="s">
        <v>68</v>
      </c>
      <c r="E321" s="124">
        <v>45265</v>
      </c>
      <c r="F321" s="123">
        <v>40.15</v>
      </c>
      <c r="G321" s="123"/>
      <c r="K321" s="5" t="str">
        <f t="shared" si="10"/>
        <v>SP-276BX960</v>
      </c>
      <c r="L321" s="5">
        <f>+COUNTIF($K$2:$K$650,K321)</f>
        <v>2</v>
      </c>
      <c r="M321" s="5">
        <f t="shared" si="9"/>
        <v>2</v>
      </c>
    </row>
    <row r="322" spans="1:13" x14ac:dyDescent="0.25">
      <c r="A322" s="123" t="s">
        <v>77</v>
      </c>
      <c r="B322" s="123" t="s">
        <v>117</v>
      </c>
      <c r="C322" s="123" t="s">
        <v>58</v>
      </c>
      <c r="D322" s="123" t="s">
        <v>59</v>
      </c>
      <c r="E322" s="124">
        <v>45265</v>
      </c>
      <c r="F322" s="123">
        <v>38.200000000000003</v>
      </c>
      <c r="G322" s="123"/>
      <c r="K322" s="5" t="str">
        <f t="shared" si="10"/>
        <v>SP-336aCY51W</v>
      </c>
      <c r="L322" s="5">
        <f>+COUNTIF($K$2:$K$650,K322)</f>
        <v>4</v>
      </c>
      <c r="M322" s="5">
        <f t="shared" ref="M322:M385" si="11">+L322-COUNTIFS($G$2:$G$381,"Parado",$K$2:$K$381,K322)</f>
        <v>4</v>
      </c>
    </row>
    <row r="323" spans="1:13" x14ac:dyDescent="0.25">
      <c r="A323" s="123" t="s">
        <v>77</v>
      </c>
      <c r="B323" s="123" t="s">
        <v>118</v>
      </c>
      <c r="C323" s="123" t="s">
        <v>58</v>
      </c>
      <c r="D323" s="123" t="s">
        <v>59</v>
      </c>
      <c r="E323" s="124">
        <v>45265</v>
      </c>
      <c r="F323" s="123">
        <v>40.89</v>
      </c>
      <c r="G323" s="123"/>
      <c r="K323" s="5" t="str">
        <f t="shared" si="10"/>
        <v>SP-337aCY51W</v>
      </c>
      <c r="L323" s="5">
        <f>+COUNTIF($K$2:$K$650,K323)</f>
        <v>2</v>
      </c>
      <c r="M323" s="5">
        <f t="shared" si="11"/>
        <v>2</v>
      </c>
    </row>
    <row r="324" spans="1:13" x14ac:dyDescent="0.25">
      <c r="A324" s="123" t="s">
        <v>77</v>
      </c>
      <c r="B324" s="123" t="s">
        <v>119</v>
      </c>
      <c r="C324" s="123" t="s">
        <v>58</v>
      </c>
      <c r="D324" s="123" t="s">
        <v>59</v>
      </c>
      <c r="E324" s="124">
        <v>45265</v>
      </c>
      <c r="F324" s="123">
        <v>54.09</v>
      </c>
      <c r="G324" s="123"/>
      <c r="K324" s="5" t="str">
        <f t="shared" si="10"/>
        <v>SP-35CY51W</v>
      </c>
      <c r="L324" s="5">
        <f>+COUNTIF($K$2:$K$650,K324)</f>
        <v>2</v>
      </c>
      <c r="M324" s="5">
        <f t="shared" si="11"/>
        <v>2</v>
      </c>
    </row>
    <row r="325" spans="1:13" x14ac:dyDescent="0.25">
      <c r="A325" s="123" t="s">
        <v>70</v>
      </c>
      <c r="B325" s="123" t="s">
        <v>121</v>
      </c>
      <c r="C325" s="123" t="s">
        <v>58</v>
      </c>
      <c r="D325" s="123" t="s">
        <v>59</v>
      </c>
      <c r="E325" s="124">
        <v>45265</v>
      </c>
      <c r="F325" s="123">
        <v>59.23</v>
      </c>
      <c r="G325" s="123"/>
      <c r="K325" s="5" t="str">
        <f t="shared" si="10"/>
        <v>SP-267CY51W</v>
      </c>
      <c r="L325" s="5">
        <f>+COUNTIF($K$2:$K$650,K325)</f>
        <v>2</v>
      </c>
      <c r="M325" s="5">
        <f t="shared" si="11"/>
        <v>2</v>
      </c>
    </row>
    <row r="326" spans="1:13" x14ac:dyDescent="0.25">
      <c r="A326" s="123" t="s">
        <v>70</v>
      </c>
      <c r="B326" s="123" t="s">
        <v>122</v>
      </c>
      <c r="C326" s="123" t="s">
        <v>67</v>
      </c>
      <c r="D326" s="123" t="s">
        <v>68</v>
      </c>
      <c r="E326" s="124">
        <v>45265</v>
      </c>
      <c r="F326" s="123">
        <v>48.73</v>
      </c>
      <c r="G326" s="123"/>
      <c r="K326" s="5" t="str">
        <f t="shared" si="10"/>
        <v>SP-319aBX960</v>
      </c>
      <c r="L326" s="5">
        <f>+COUNTIF($K$2:$K$650,K326)</f>
        <v>2</v>
      </c>
      <c r="M326" s="5">
        <f t="shared" si="11"/>
        <v>2</v>
      </c>
    </row>
    <row r="327" spans="1:13" x14ac:dyDescent="0.25">
      <c r="A327" s="123" t="s">
        <v>70</v>
      </c>
      <c r="B327" s="123" t="s">
        <v>123</v>
      </c>
      <c r="C327" s="123" t="s">
        <v>58</v>
      </c>
      <c r="D327" s="123" t="s">
        <v>59</v>
      </c>
      <c r="E327" s="124">
        <v>45265</v>
      </c>
      <c r="F327" s="123">
        <v>32.979999999999997</v>
      </c>
      <c r="G327" s="123"/>
      <c r="K327" s="5" t="str">
        <f t="shared" si="10"/>
        <v>SP-364aCY51W</v>
      </c>
      <c r="L327" s="5">
        <f>+COUNTIF($K$2:$K$650,K327)</f>
        <v>4</v>
      </c>
      <c r="M327" s="5">
        <f t="shared" si="11"/>
        <v>4</v>
      </c>
    </row>
    <row r="328" spans="1:13" x14ac:dyDescent="0.25">
      <c r="A328" s="123" t="s">
        <v>70</v>
      </c>
      <c r="B328" s="123" t="s">
        <v>124</v>
      </c>
      <c r="C328" s="123" t="s">
        <v>58</v>
      </c>
      <c r="D328" s="123" t="s">
        <v>59</v>
      </c>
      <c r="E328" s="124">
        <v>45265</v>
      </c>
      <c r="F328" s="123">
        <v>20</v>
      </c>
      <c r="G328" s="123"/>
      <c r="K328" s="5" t="str">
        <f t="shared" si="10"/>
        <v>SP-441aCY51W</v>
      </c>
      <c r="L328" s="5">
        <f>+COUNTIF($K$2:$K$650,K328)</f>
        <v>2</v>
      </c>
      <c r="M328" s="5">
        <f t="shared" si="11"/>
        <v>2</v>
      </c>
    </row>
    <row r="329" spans="1:13" x14ac:dyDescent="0.25">
      <c r="A329" s="123" t="s">
        <v>70</v>
      </c>
      <c r="B329" s="123" t="s">
        <v>125</v>
      </c>
      <c r="C329" s="123" t="s">
        <v>58</v>
      </c>
      <c r="D329" s="123" t="s">
        <v>59</v>
      </c>
      <c r="E329" s="124">
        <v>45265</v>
      </c>
      <c r="F329" s="123">
        <v>20</v>
      </c>
      <c r="G329" s="123" t="s">
        <v>1017</v>
      </c>
      <c r="K329" s="5" t="str">
        <f t="shared" si="10"/>
        <v>SP-445aCY51W</v>
      </c>
      <c r="L329" s="5">
        <f>+COUNTIF($K$2:$K$650,K329)</f>
        <v>4</v>
      </c>
      <c r="M329" s="5">
        <f t="shared" si="11"/>
        <v>3</v>
      </c>
    </row>
    <row r="330" spans="1:13" x14ac:dyDescent="0.25">
      <c r="A330" s="123" t="s">
        <v>70</v>
      </c>
      <c r="B330" s="123" t="s">
        <v>125</v>
      </c>
      <c r="C330" s="123" t="s">
        <v>67</v>
      </c>
      <c r="D330" s="123" t="s">
        <v>68</v>
      </c>
      <c r="E330" s="124">
        <v>45265</v>
      </c>
      <c r="F330" s="123">
        <v>22.92</v>
      </c>
      <c r="G330" s="123" t="s">
        <v>1017</v>
      </c>
      <c r="K330" s="5" t="str">
        <f t="shared" si="10"/>
        <v>SP-445aBX960</v>
      </c>
      <c r="L330" s="5">
        <f>+COUNTIF($K$2:$K$650,K330)</f>
        <v>2</v>
      </c>
      <c r="M330" s="5">
        <f t="shared" si="11"/>
        <v>1</v>
      </c>
    </row>
    <row r="331" spans="1:13" x14ac:dyDescent="0.25">
      <c r="A331" s="123" t="s">
        <v>63</v>
      </c>
      <c r="B331" s="123" t="s">
        <v>64</v>
      </c>
      <c r="C331" s="123" t="s">
        <v>58</v>
      </c>
      <c r="D331" s="123" t="s">
        <v>59</v>
      </c>
      <c r="E331" s="124">
        <v>45265</v>
      </c>
      <c r="F331" s="123">
        <v>22.81</v>
      </c>
      <c r="G331" s="123"/>
      <c r="K331" s="5" t="str">
        <f t="shared" si="10"/>
        <v>SP-146a(I)CY51W</v>
      </c>
      <c r="L331" s="5">
        <f>+COUNTIF($K$2:$K$650,K331)</f>
        <v>4</v>
      </c>
      <c r="M331" s="5">
        <f t="shared" si="11"/>
        <v>4</v>
      </c>
    </row>
    <row r="332" spans="1:13" x14ac:dyDescent="0.25">
      <c r="A332" s="123" t="s">
        <v>56</v>
      </c>
      <c r="B332" s="123" t="s">
        <v>126</v>
      </c>
      <c r="C332" s="123" t="s">
        <v>67</v>
      </c>
      <c r="D332" s="123" t="s">
        <v>68</v>
      </c>
      <c r="E332" s="124">
        <v>45265</v>
      </c>
      <c r="F332" s="123">
        <v>29.27</v>
      </c>
      <c r="G332" s="123"/>
      <c r="K332" s="5" t="str">
        <f t="shared" si="10"/>
        <v>SP-455aBX960</v>
      </c>
      <c r="L332" s="5">
        <f>+COUNTIF($K$2:$K$650,K332)</f>
        <v>2</v>
      </c>
      <c r="M332" s="5">
        <f t="shared" si="11"/>
        <v>2</v>
      </c>
    </row>
    <row r="333" spans="1:13" x14ac:dyDescent="0.25">
      <c r="A333" s="123" t="s">
        <v>77</v>
      </c>
      <c r="B333" s="123" t="s">
        <v>127</v>
      </c>
      <c r="C333" s="123" t="s">
        <v>58</v>
      </c>
      <c r="D333" s="123" t="s">
        <v>59</v>
      </c>
      <c r="E333" s="124">
        <v>45265</v>
      </c>
      <c r="F333" s="123">
        <v>41.16</v>
      </c>
      <c r="G333" s="123"/>
      <c r="K333" s="5" t="str">
        <f t="shared" si="10"/>
        <v>SP-116(I)[00]aCY51W</v>
      </c>
      <c r="L333" s="5">
        <f>+COUNTIF($K$2:$K$650,K333)</f>
        <v>2</v>
      </c>
      <c r="M333" s="5">
        <f t="shared" si="11"/>
        <v>2</v>
      </c>
    </row>
    <row r="334" spans="1:13" x14ac:dyDescent="0.25">
      <c r="A334" s="123" t="s">
        <v>128</v>
      </c>
      <c r="B334" s="123" t="s">
        <v>129</v>
      </c>
      <c r="C334" s="123" t="s">
        <v>58</v>
      </c>
      <c r="D334" s="123" t="s">
        <v>59</v>
      </c>
      <c r="E334" s="124">
        <v>45265</v>
      </c>
      <c r="F334" s="123">
        <v>39.08</v>
      </c>
      <c r="G334" s="123"/>
      <c r="K334" s="5" t="str">
        <f t="shared" si="10"/>
        <v>SP-83CY51W</v>
      </c>
      <c r="L334" s="5">
        <f>+COUNTIF($K$2:$K$650,K334)</f>
        <v>2</v>
      </c>
      <c r="M334" s="5">
        <f t="shared" si="11"/>
        <v>2</v>
      </c>
    </row>
    <row r="335" spans="1:13" x14ac:dyDescent="0.25">
      <c r="A335" s="123" t="s">
        <v>128</v>
      </c>
      <c r="B335" s="123" t="s">
        <v>129</v>
      </c>
      <c r="C335" s="123" t="s">
        <v>67</v>
      </c>
      <c r="D335" s="123" t="s">
        <v>68</v>
      </c>
      <c r="E335" s="124">
        <v>45265</v>
      </c>
      <c r="F335" s="123">
        <v>39.08</v>
      </c>
      <c r="G335" s="123"/>
      <c r="K335" s="5" t="str">
        <f t="shared" si="10"/>
        <v>SP-83BX960</v>
      </c>
      <c r="L335" s="5">
        <f>+COUNTIF($K$2:$K$650,K335)</f>
        <v>2</v>
      </c>
      <c r="M335" s="5">
        <f t="shared" si="11"/>
        <v>2</v>
      </c>
    </row>
    <row r="336" spans="1:13" x14ac:dyDescent="0.25">
      <c r="A336" s="123" t="s">
        <v>77</v>
      </c>
      <c r="B336" s="123" t="s">
        <v>130</v>
      </c>
      <c r="C336" s="123" t="s">
        <v>58</v>
      </c>
      <c r="D336" s="123" t="s">
        <v>59</v>
      </c>
      <c r="E336" s="124">
        <v>45265</v>
      </c>
      <c r="F336" s="123">
        <v>20</v>
      </c>
      <c r="G336" s="123"/>
      <c r="K336" s="5" t="str">
        <f t="shared" si="10"/>
        <v>SP-0044[00]a(I)CY51W</v>
      </c>
      <c r="L336" s="5">
        <f>+COUNTIF($K$2:$K$650,K336)</f>
        <v>2</v>
      </c>
      <c r="M336" s="5">
        <f t="shared" si="11"/>
        <v>2</v>
      </c>
    </row>
    <row r="337" spans="1:13" x14ac:dyDescent="0.25">
      <c r="A337" s="123" t="s">
        <v>63</v>
      </c>
      <c r="B337" s="123" t="s">
        <v>251</v>
      </c>
      <c r="C337" s="123" t="s">
        <v>58</v>
      </c>
      <c r="D337" s="123" t="s">
        <v>59</v>
      </c>
      <c r="E337" s="124">
        <v>45265</v>
      </c>
      <c r="F337" s="123">
        <v>49.98</v>
      </c>
      <c r="G337" s="123"/>
      <c r="K337" s="5" t="str">
        <f t="shared" si="10"/>
        <v>SP-237(I)[00]aCY51W</v>
      </c>
      <c r="L337" s="5">
        <f>+COUNTIF($K$2:$K$650,K337)</f>
        <v>4</v>
      </c>
      <c r="M337" s="5">
        <f t="shared" si="11"/>
        <v>4</v>
      </c>
    </row>
    <row r="338" spans="1:13" x14ac:dyDescent="0.25">
      <c r="A338" s="123" t="s">
        <v>63</v>
      </c>
      <c r="B338" s="123" t="s">
        <v>251</v>
      </c>
      <c r="C338" s="123" t="s">
        <v>67</v>
      </c>
      <c r="D338" s="123" t="s">
        <v>68</v>
      </c>
      <c r="E338" s="124">
        <v>45265</v>
      </c>
      <c r="F338" s="123">
        <v>96.38</v>
      </c>
      <c r="G338" s="123"/>
      <c r="K338" s="5" t="str">
        <f t="shared" si="10"/>
        <v>SP-237(I)[00]aBX960</v>
      </c>
      <c r="L338" s="5">
        <f>+COUNTIF($K$2:$K$650,K338)</f>
        <v>2</v>
      </c>
      <c r="M338" s="5">
        <f t="shared" si="11"/>
        <v>2</v>
      </c>
    </row>
    <row r="339" spans="1:13" x14ac:dyDescent="0.25">
      <c r="A339" s="123" t="s">
        <v>63</v>
      </c>
      <c r="B339" s="123" t="s">
        <v>1018</v>
      </c>
      <c r="C339" s="123" t="s">
        <v>58</v>
      </c>
      <c r="D339" s="123" t="s">
        <v>59</v>
      </c>
      <c r="E339" s="124">
        <v>45265</v>
      </c>
      <c r="F339" s="123">
        <v>23.51</v>
      </c>
      <c r="G339" s="123" t="s">
        <v>1017</v>
      </c>
      <c r="K339" s="5" t="str">
        <f t="shared" si="10"/>
        <v>SP-369[00]aCY51W</v>
      </c>
      <c r="L339" s="5">
        <f>+COUNTIF($K$2:$K$650,K339)</f>
        <v>2</v>
      </c>
      <c r="M339" s="5">
        <f t="shared" si="11"/>
        <v>0</v>
      </c>
    </row>
    <row r="340" spans="1:13" x14ac:dyDescent="0.25">
      <c r="A340" s="123" t="s">
        <v>63</v>
      </c>
      <c r="B340" s="123" t="s">
        <v>1018</v>
      </c>
      <c r="C340" s="123" t="s">
        <v>67</v>
      </c>
      <c r="D340" s="123" t="s">
        <v>68</v>
      </c>
      <c r="E340" s="124">
        <v>45265</v>
      </c>
      <c r="F340" s="123">
        <v>23.51</v>
      </c>
      <c r="G340" s="123" t="s">
        <v>1017</v>
      </c>
      <c r="K340" s="5" t="str">
        <f t="shared" ref="K340:K403" si="12">+CONCATENATE(B340,D340)</f>
        <v>SP-369[00]aBX960</v>
      </c>
      <c r="L340" s="5">
        <f>+COUNTIF($K$2:$K$650,K340)</f>
        <v>2</v>
      </c>
      <c r="M340" s="5">
        <f t="shared" si="11"/>
        <v>0</v>
      </c>
    </row>
    <row r="341" spans="1:13" x14ac:dyDescent="0.25">
      <c r="A341" s="123" t="s">
        <v>70</v>
      </c>
      <c r="B341" s="123" t="s">
        <v>133</v>
      </c>
      <c r="C341" s="123" t="s">
        <v>67</v>
      </c>
      <c r="D341" s="123" t="s">
        <v>68</v>
      </c>
      <c r="E341" s="124">
        <v>45266</v>
      </c>
      <c r="F341" s="123">
        <v>51.37</v>
      </c>
      <c r="G341" s="123"/>
      <c r="K341" s="5" t="str">
        <f t="shared" si="12"/>
        <v>SP-109a(I)BX960</v>
      </c>
      <c r="L341" s="5">
        <f>+COUNTIF($K$2:$K$650,K341)</f>
        <v>2</v>
      </c>
      <c r="M341" s="5">
        <f t="shared" si="11"/>
        <v>2</v>
      </c>
    </row>
    <row r="342" spans="1:13" x14ac:dyDescent="0.25">
      <c r="A342" s="123" t="s">
        <v>70</v>
      </c>
      <c r="B342" s="123" t="s">
        <v>134</v>
      </c>
      <c r="C342" s="123" t="s">
        <v>58</v>
      </c>
      <c r="D342" s="123" t="s">
        <v>59</v>
      </c>
      <c r="E342" s="124">
        <v>45266</v>
      </c>
      <c r="F342" s="123">
        <v>20</v>
      </c>
      <c r="G342" s="123"/>
      <c r="K342" s="5" t="str">
        <f t="shared" si="12"/>
        <v>SP-122(I)[00]aCY51W</v>
      </c>
      <c r="L342" s="5">
        <f>+COUNTIF($K$2:$K$650,K342)</f>
        <v>4</v>
      </c>
      <c r="M342" s="5">
        <f t="shared" si="11"/>
        <v>4</v>
      </c>
    </row>
    <row r="343" spans="1:13" x14ac:dyDescent="0.25">
      <c r="A343" s="123" t="s">
        <v>70</v>
      </c>
      <c r="B343" s="123" t="s">
        <v>135</v>
      </c>
      <c r="C343" s="123" t="s">
        <v>58</v>
      </c>
      <c r="D343" s="123" t="s">
        <v>59</v>
      </c>
      <c r="E343" s="124">
        <v>45266</v>
      </c>
      <c r="F343" s="123">
        <v>35.78</v>
      </c>
      <c r="G343" s="123"/>
      <c r="K343" s="5" t="str">
        <f t="shared" si="12"/>
        <v>SP-309aCY51W</v>
      </c>
      <c r="L343" s="5">
        <f>+COUNTIF($K$2:$K$650,K343)</f>
        <v>4</v>
      </c>
      <c r="M343" s="5">
        <f t="shared" si="11"/>
        <v>4</v>
      </c>
    </row>
    <row r="344" spans="1:13" x14ac:dyDescent="0.25">
      <c r="A344" s="123" t="s">
        <v>70</v>
      </c>
      <c r="B344" s="123" t="s">
        <v>136</v>
      </c>
      <c r="C344" s="123" t="s">
        <v>67</v>
      </c>
      <c r="D344" s="123" t="s">
        <v>68</v>
      </c>
      <c r="E344" s="124">
        <v>45266</v>
      </c>
      <c r="F344" s="123">
        <v>44.8</v>
      </c>
      <c r="G344" s="123"/>
      <c r="K344" s="5" t="str">
        <f t="shared" si="12"/>
        <v>SP-339aBX960</v>
      </c>
      <c r="L344" s="5">
        <f>+COUNTIF($K$2:$K$650,K344)</f>
        <v>2</v>
      </c>
      <c r="M344" s="5">
        <f t="shared" si="11"/>
        <v>2</v>
      </c>
    </row>
    <row r="345" spans="1:13" x14ac:dyDescent="0.25">
      <c r="A345" s="123" t="s">
        <v>70</v>
      </c>
      <c r="B345" s="123" t="s">
        <v>137</v>
      </c>
      <c r="C345" s="123" t="s">
        <v>58</v>
      </c>
      <c r="D345" s="123" t="s">
        <v>59</v>
      </c>
      <c r="E345" s="124">
        <v>45266</v>
      </c>
      <c r="F345" s="123">
        <v>20</v>
      </c>
      <c r="G345" s="123"/>
      <c r="K345" s="5" t="str">
        <f t="shared" si="12"/>
        <v>SP-341aCY51W</v>
      </c>
      <c r="L345" s="5">
        <f>+COUNTIF($K$2:$K$650,K345)</f>
        <v>4</v>
      </c>
      <c r="M345" s="5">
        <f t="shared" si="11"/>
        <v>4</v>
      </c>
    </row>
    <row r="346" spans="1:13" x14ac:dyDescent="0.25">
      <c r="A346" s="123" t="s">
        <v>70</v>
      </c>
      <c r="B346" s="123" t="s">
        <v>137</v>
      </c>
      <c r="C346" s="123" t="s">
        <v>67</v>
      </c>
      <c r="D346" s="123" t="s">
        <v>68</v>
      </c>
      <c r="E346" s="124">
        <v>45266</v>
      </c>
      <c r="F346" s="123">
        <v>34.76</v>
      </c>
      <c r="G346" s="123"/>
      <c r="K346" s="5" t="str">
        <f t="shared" si="12"/>
        <v>SP-341aBX960</v>
      </c>
      <c r="L346" s="5">
        <f>+COUNTIF($K$2:$K$650,K346)</f>
        <v>2</v>
      </c>
      <c r="M346" s="5">
        <f t="shared" si="11"/>
        <v>2</v>
      </c>
    </row>
    <row r="347" spans="1:13" x14ac:dyDescent="0.25">
      <c r="A347" s="123" t="s">
        <v>70</v>
      </c>
      <c r="B347" s="123" t="s">
        <v>138</v>
      </c>
      <c r="C347" s="123" t="s">
        <v>58</v>
      </c>
      <c r="D347" s="123" t="s">
        <v>59</v>
      </c>
      <c r="E347" s="124">
        <v>45266</v>
      </c>
      <c r="F347" s="123">
        <v>37.65</v>
      </c>
      <c r="G347" s="123" t="s">
        <v>1017</v>
      </c>
      <c r="K347" s="5" t="str">
        <f t="shared" si="12"/>
        <v>SP-342aCY51W</v>
      </c>
      <c r="L347" s="5">
        <f>+COUNTIF($K$2:$K$650,K347)</f>
        <v>2</v>
      </c>
      <c r="M347" s="5">
        <f t="shared" si="11"/>
        <v>0</v>
      </c>
    </row>
    <row r="348" spans="1:13" x14ac:dyDescent="0.25">
      <c r="A348" s="123" t="s">
        <v>70</v>
      </c>
      <c r="B348" s="123" t="s">
        <v>138</v>
      </c>
      <c r="C348" s="123" t="s">
        <v>67</v>
      </c>
      <c r="D348" s="123" t="s">
        <v>68</v>
      </c>
      <c r="E348" s="124">
        <v>45266</v>
      </c>
      <c r="F348" s="123">
        <v>28.23</v>
      </c>
      <c r="G348" s="123" t="s">
        <v>1017</v>
      </c>
      <c r="K348" s="5" t="str">
        <f t="shared" si="12"/>
        <v>SP-342aBX960</v>
      </c>
      <c r="L348" s="5">
        <f>+COUNTIF($K$2:$K$650,K348)</f>
        <v>2</v>
      </c>
      <c r="M348" s="5">
        <f t="shared" si="11"/>
        <v>0</v>
      </c>
    </row>
    <row r="349" spans="1:13" x14ac:dyDescent="0.25">
      <c r="A349" s="123" t="s">
        <v>63</v>
      </c>
      <c r="B349" s="123" t="s">
        <v>139</v>
      </c>
      <c r="C349" s="123" t="s">
        <v>58</v>
      </c>
      <c r="D349" s="123" t="s">
        <v>59</v>
      </c>
      <c r="E349" s="124">
        <v>45266</v>
      </c>
      <c r="F349" s="123">
        <v>20.53</v>
      </c>
      <c r="G349" s="123"/>
      <c r="K349" s="5" t="str">
        <f t="shared" si="12"/>
        <v>SP-141a(I)CY51W</v>
      </c>
      <c r="L349" s="5">
        <f>+COUNTIF($K$2:$K$650,K349)</f>
        <v>2</v>
      </c>
      <c r="M349" s="5">
        <f t="shared" si="11"/>
        <v>2</v>
      </c>
    </row>
    <row r="350" spans="1:13" x14ac:dyDescent="0.25">
      <c r="A350" s="123" t="s">
        <v>63</v>
      </c>
      <c r="B350" s="123" t="s">
        <v>140</v>
      </c>
      <c r="C350" s="123" t="s">
        <v>67</v>
      </c>
      <c r="D350" s="123" t="s">
        <v>68</v>
      </c>
      <c r="E350" s="124">
        <v>45266</v>
      </c>
      <c r="F350" s="123">
        <v>20</v>
      </c>
      <c r="G350" s="123"/>
      <c r="K350" s="5" t="str">
        <f t="shared" si="12"/>
        <v>SP-225BX960</v>
      </c>
      <c r="L350" s="5">
        <f>+COUNTIF($K$2:$K$650,K350)</f>
        <v>2</v>
      </c>
      <c r="M350" s="5">
        <f t="shared" si="11"/>
        <v>2</v>
      </c>
    </row>
    <row r="351" spans="1:13" x14ac:dyDescent="0.25">
      <c r="A351" s="123" t="s">
        <v>63</v>
      </c>
      <c r="B351" s="123" t="s">
        <v>141</v>
      </c>
      <c r="C351" s="123" t="s">
        <v>58</v>
      </c>
      <c r="D351" s="123" t="s">
        <v>59</v>
      </c>
      <c r="E351" s="124">
        <v>45266</v>
      </c>
      <c r="F351" s="123">
        <v>20</v>
      </c>
      <c r="G351" s="123"/>
      <c r="K351" s="5" t="str">
        <f t="shared" si="12"/>
        <v>SP-229CY51W</v>
      </c>
      <c r="L351" s="5">
        <f>+COUNTIF($K$2:$K$650,K351)</f>
        <v>4</v>
      </c>
      <c r="M351" s="5">
        <f t="shared" si="11"/>
        <v>4</v>
      </c>
    </row>
    <row r="352" spans="1:13" x14ac:dyDescent="0.25">
      <c r="A352" s="123" t="s">
        <v>63</v>
      </c>
      <c r="B352" s="123" t="s">
        <v>142</v>
      </c>
      <c r="C352" s="123" t="s">
        <v>58</v>
      </c>
      <c r="D352" s="123" t="s">
        <v>59</v>
      </c>
      <c r="E352" s="124">
        <v>45266</v>
      </c>
      <c r="F352" s="123">
        <v>101.56</v>
      </c>
      <c r="G352" s="123"/>
      <c r="K352" s="5" t="str">
        <f t="shared" si="12"/>
        <v>SP-250CY51W</v>
      </c>
      <c r="L352" s="5">
        <f>+COUNTIF($K$2:$K$650,K352)</f>
        <v>2</v>
      </c>
      <c r="M352" s="5">
        <f t="shared" si="11"/>
        <v>2</v>
      </c>
    </row>
    <row r="353" spans="1:13" s="123" customFormat="1" x14ac:dyDescent="0.25">
      <c r="A353" s="123" t="s">
        <v>63</v>
      </c>
      <c r="B353" s="123" t="s">
        <v>144</v>
      </c>
      <c r="C353" s="123" t="s">
        <v>58</v>
      </c>
      <c r="D353" s="123" t="s">
        <v>59</v>
      </c>
      <c r="E353" s="124">
        <v>45266</v>
      </c>
      <c r="F353" s="123">
        <v>20</v>
      </c>
      <c r="H353" s="123">
        <v>0</v>
      </c>
      <c r="I353" s="123" t="s">
        <v>818</v>
      </c>
      <c r="K353" s="5" t="str">
        <f t="shared" si="12"/>
        <v>SP-296aCY51W</v>
      </c>
      <c r="L353" s="5">
        <f>+COUNTIF($K$2:$K$650,K353)</f>
        <v>4</v>
      </c>
      <c r="M353" s="5">
        <f t="shared" si="11"/>
        <v>4</v>
      </c>
    </row>
    <row r="354" spans="1:13" x14ac:dyDescent="0.25">
      <c r="A354" s="123" t="s">
        <v>145</v>
      </c>
      <c r="B354" s="123" t="s">
        <v>146</v>
      </c>
      <c r="C354" s="123" t="s">
        <v>67</v>
      </c>
      <c r="D354" s="123" t="s">
        <v>68</v>
      </c>
      <c r="E354" s="124">
        <v>45266</v>
      </c>
      <c r="F354" s="123">
        <v>25.21</v>
      </c>
      <c r="G354" s="123"/>
      <c r="K354" s="5" t="str">
        <f t="shared" si="12"/>
        <v>SP.a-89BX960</v>
      </c>
      <c r="L354" s="5">
        <f>+COUNTIF($K$2:$K$650,K354)</f>
        <v>2</v>
      </c>
      <c r="M354" s="5">
        <f t="shared" si="11"/>
        <v>2</v>
      </c>
    </row>
    <row r="355" spans="1:13" x14ac:dyDescent="0.25">
      <c r="A355" s="123" t="s">
        <v>145</v>
      </c>
      <c r="B355" s="123" t="s">
        <v>147</v>
      </c>
      <c r="C355" s="123" t="s">
        <v>67</v>
      </c>
      <c r="D355" s="123" t="s">
        <v>68</v>
      </c>
      <c r="E355" s="124">
        <v>45266</v>
      </c>
      <c r="F355" s="123">
        <v>93.55</v>
      </c>
      <c r="G355" s="123"/>
      <c r="K355" s="5" t="str">
        <f t="shared" si="12"/>
        <v>SP-0295[00]aBX960</v>
      </c>
      <c r="L355" s="5">
        <f>+COUNTIF($K$2:$K$650,K355)</f>
        <v>2</v>
      </c>
      <c r="M355" s="5">
        <f t="shared" si="11"/>
        <v>2</v>
      </c>
    </row>
    <row r="356" spans="1:13" x14ac:dyDescent="0.25">
      <c r="A356" s="123" t="s">
        <v>145</v>
      </c>
      <c r="B356" s="123" t="s">
        <v>148</v>
      </c>
      <c r="C356" s="123" t="s">
        <v>67</v>
      </c>
      <c r="D356" s="123" t="s">
        <v>68</v>
      </c>
      <c r="E356" s="124">
        <v>45266</v>
      </c>
      <c r="F356" s="123">
        <v>20.55</v>
      </c>
      <c r="G356" s="123"/>
      <c r="K356" s="5" t="str">
        <f t="shared" si="12"/>
        <v>SP-152a(I)BX960</v>
      </c>
      <c r="L356" s="5">
        <f>+COUNTIF($K$2:$K$650,K356)</f>
        <v>2</v>
      </c>
      <c r="M356" s="5">
        <f t="shared" si="11"/>
        <v>2</v>
      </c>
    </row>
    <row r="357" spans="1:13" x14ac:dyDescent="0.25">
      <c r="A357" s="123" t="s">
        <v>145</v>
      </c>
      <c r="B357" s="123" t="s">
        <v>150</v>
      </c>
      <c r="C357" s="123" t="s">
        <v>67</v>
      </c>
      <c r="D357" s="123" t="s">
        <v>68</v>
      </c>
      <c r="E357" s="124">
        <v>45266</v>
      </c>
      <c r="F357" s="123">
        <v>43.16</v>
      </c>
      <c r="G357" s="123"/>
      <c r="K357" s="5" t="str">
        <f t="shared" si="12"/>
        <v>SP-518[00]aBX960</v>
      </c>
      <c r="L357" s="5">
        <f>+COUNTIF($K$2:$K$650,K357)</f>
        <v>2</v>
      </c>
      <c r="M357" s="5">
        <f t="shared" si="11"/>
        <v>2</v>
      </c>
    </row>
    <row r="358" spans="1:13" x14ac:dyDescent="0.25">
      <c r="A358" s="123" t="s">
        <v>145</v>
      </c>
      <c r="B358" s="123" t="s">
        <v>150</v>
      </c>
      <c r="C358" s="123" t="s">
        <v>58</v>
      </c>
      <c r="D358" s="123" t="s">
        <v>59</v>
      </c>
      <c r="E358" s="124">
        <v>45266</v>
      </c>
      <c r="F358" s="123">
        <v>63.99</v>
      </c>
      <c r="G358" s="123"/>
      <c r="K358" s="5" t="str">
        <f t="shared" si="12"/>
        <v>SP-518[00]aCY51W</v>
      </c>
      <c r="L358" s="5">
        <f>+COUNTIF($K$2:$K$650,K358)</f>
        <v>2</v>
      </c>
      <c r="M358" s="5">
        <f t="shared" si="11"/>
        <v>2</v>
      </c>
    </row>
    <row r="359" spans="1:13" x14ac:dyDescent="0.25">
      <c r="A359" s="123" t="s">
        <v>70</v>
      </c>
      <c r="B359" s="123" t="s">
        <v>152</v>
      </c>
      <c r="C359" s="123" t="s">
        <v>58</v>
      </c>
      <c r="D359" s="123" t="s">
        <v>59</v>
      </c>
      <c r="E359" s="124">
        <v>45266</v>
      </c>
      <c r="F359" s="123">
        <v>20</v>
      </c>
      <c r="G359" s="123"/>
      <c r="K359" s="5" t="str">
        <f t="shared" si="12"/>
        <v>SP-121a(I)CY51W</v>
      </c>
      <c r="L359" s="5">
        <f>+COUNTIF($K$2:$K$650,K359)</f>
        <v>4</v>
      </c>
      <c r="M359" s="5">
        <f t="shared" si="11"/>
        <v>4</v>
      </c>
    </row>
    <row r="360" spans="1:13" x14ac:dyDescent="0.25">
      <c r="A360" s="123" t="s">
        <v>77</v>
      </c>
      <c r="B360" s="123" t="s">
        <v>153</v>
      </c>
      <c r="C360" s="123" t="s">
        <v>58</v>
      </c>
      <c r="D360" s="123" t="s">
        <v>59</v>
      </c>
      <c r="E360" s="124">
        <v>45266</v>
      </c>
      <c r="F360" s="123">
        <v>32.97</v>
      </c>
      <c r="G360" s="123"/>
      <c r="K360" s="5" t="str">
        <f t="shared" si="12"/>
        <v>SP-45CY51W</v>
      </c>
      <c r="L360" s="5">
        <f>+COUNTIF($K$2:$K$650,K360)</f>
        <v>4</v>
      </c>
      <c r="M360" s="5">
        <f t="shared" si="11"/>
        <v>4</v>
      </c>
    </row>
    <row r="361" spans="1:13" x14ac:dyDescent="0.25">
      <c r="A361" s="123" t="s">
        <v>75</v>
      </c>
      <c r="B361" s="123" t="s">
        <v>154</v>
      </c>
      <c r="C361" s="123" t="s">
        <v>67</v>
      </c>
      <c r="D361" s="123" t="s">
        <v>68</v>
      </c>
      <c r="E361" s="124">
        <v>45267</v>
      </c>
      <c r="F361" s="123">
        <v>46.06</v>
      </c>
      <c r="G361" s="123"/>
      <c r="K361" s="5" t="str">
        <f t="shared" si="12"/>
        <v>SP-63(I)BX960</v>
      </c>
      <c r="L361" s="5">
        <f>+COUNTIF($K$2:$K$650,K361)</f>
        <v>2</v>
      </c>
      <c r="M361" s="5">
        <f t="shared" si="11"/>
        <v>2</v>
      </c>
    </row>
    <row r="362" spans="1:13" x14ac:dyDescent="0.25">
      <c r="A362" s="123" t="s">
        <v>75</v>
      </c>
      <c r="B362" s="123" t="s">
        <v>155</v>
      </c>
      <c r="C362" s="123" t="s">
        <v>58</v>
      </c>
      <c r="D362" s="123" t="s">
        <v>59</v>
      </c>
      <c r="E362" s="124">
        <v>45267</v>
      </c>
      <c r="F362" s="123">
        <v>29.28</v>
      </c>
      <c r="G362" s="123"/>
      <c r="K362" s="5" t="str">
        <f t="shared" si="12"/>
        <v>SP-69CY51W</v>
      </c>
      <c r="L362" s="5">
        <f>+COUNTIF($K$2:$K$650,K362)</f>
        <v>4</v>
      </c>
      <c r="M362" s="5">
        <f t="shared" si="11"/>
        <v>4</v>
      </c>
    </row>
    <row r="363" spans="1:13" x14ac:dyDescent="0.25">
      <c r="A363" s="123" t="s">
        <v>75</v>
      </c>
      <c r="B363" s="123" t="s">
        <v>155</v>
      </c>
      <c r="C363" s="123" t="s">
        <v>67</v>
      </c>
      <c r="D363" s="123" t="s">
        <v>68</v>
      </c>
      <c r="E363" s="124">
        <v>45267</v>
      </c>
      <c r="F363" s="123">
        <v>57.04</v>
      </c>
      <c r="G363" s="123"/>
      <c r="K363" s="5" t="str">
        <f t="shared" si="12"/>
        <v>SP-69BX960</v>
      </c>
      <c r="L363" s="5">
        <f>+COUNTIF($K$2:$K$650,K363)</f>
        <v>2</v>
      </c>
      <c r="M363" s="5">
        <f t="shared" si="11"/>
        <v>2</v>
      </c>
    </row>
    <row r="364" spans="1:13" x14ac:dyDescent="0.25">
      <c r="A364" s="123" t="s">
        <v>75</v>
      </c>
      <c r="B364" s="123" t="s">
        <v>156</v>
      </c>
      <c r="C364" s="123" t="s">
        <v>58</v>
      </c>
      <c r="D364" s="123" t="s">
        <v>59</v>
      </c>
      <c r="E364" s="124">
        <v>45267</v>
      </c>
      <c r="F364" s="123">
        <v>36.22</v>
      </c>
      <c r="G364" s="123"/>
      <c r="K364" s="5" t="str">
        <f t="shared" si="12"/>
        <v>SP-70CY51W</v>
      </c>
      <c r="L364" s="5">
        <f>+COUNTIF($K$2:$K$650,K364)</f>
        <v>4</v>
      </c>
      <c r="M364" s="5">
        <f t="shared" si="11"/>
        <v>4</v>
      </c>
    </row>
    <row r="365" spans="1:13" x14ac:dyDescent="0.25">
      <c r="A365" s="123" t="s">
        <v>75</v>
      </c>
      <c r="B365" s="123" t="s">
        <v>156</v>
      </c>
      <c r="C365" s="123" t="s">
        <v>67</v>
      </c>
      <c r="D365" s="123" t="s">
        <v>68</v>
      </c>
      <c r="E365" s="124">
        <v>45267</v>
      </c>
      <c r="F365" s="123">
        <v>35.82</v>
      </c>
      <c r="G365" s="123"/>
      <c r="K365" s="5" t="str">
        <f t="shared" si="12"/>
        <v>SP-70BX960</v>
      </c>
      <c r="L365" s="5">
        <f>+COUNTIF($K$2:$K$650,K365)</f>
        <v>2</v>
      </c>
      <c r="M365" s="5">
        <f t="shared" si="11"/>
        <v>2</v>
      </c>
    </row>
    <row r="366" spans="1:13" x14ac:dyDescent="0.25">
      <c r="A366" s="123" t="s">
        <v>128</v>
      </c>
      <c r="B366" s="123" t="s">
        <v>157</v>
      </c>
      <c r="C366" s="123" t="s">
        <v>67</v>
      </c>
      <c r="D366" s="123" t="s">
        <v>68</v>
      </c>
      <c r="E366" s="124">
        <v>45267</v>
      </c>
      <c r="F366" s="123">
        <v>47.36</v>
      </c>
      <c r="G366" s="123"/>
      <c r="K366" s="5" t="str">
        <f t="shared" si="12"/>
        <v>SP-131BX960</v>
      </c>
      <c r="L366" s="5">
        <f>+COUNTIF($K$2:$K$650,K366)</f>
        <v>2</v>
      </c>
      <c r="M366" s="5">
        <f t="shared" si="11"/>
        <v>2</v>
      </c>
    </row>
    <row r="367" spans="1:13" x14ac:dyDescent="0.25">
      <c r="A367" s="123" t="s">
        <v>128</v>
      </c>
      <c r="B367" s="123" t="s">
        <v>158</v>
      </c>
      <c r="C367" s="123" t="s">
        <v>58</v>
      </c>
      <c r="D367" s="123" t="s">
        <v>59</v>
      </c>
      <c r="E367" s="124">
        <v>45267</v>
      </c>
      <c r="F367" s="123">
        <v>35.06</v>
      </c>
      <c r="G367" s="123"/>
      <c r="K367" s="5" t="str">
        <f t="shared" si="12"/>
        <v>SP-169CY51W</v>
      </c>
      <c r="L367" s="5">
        <f>+COUNTIF($K$2:$K$650,K367)</f>
        <v>2</v>
      </c>
      <c r="M367" s="5">
        <f t="shared" si="11"/>
        <v>2</v>
      </c>
    </row>
    <row r="368" spans="1:13" x14ac:dyDescent="0.25">
      <c r="A368" s="123" t="s">
        <v>128</v>
      </c>
      <c r="B368" s="123" t="s">
        <v>160</v>
      </c>
      <c r="C368" s="123" t="s">
        <v>58</v>
      </c>
      <c r="D368" s="123" t="s">
        <v>59</v>
      </c>
      <c r="E368" s="124">
        <v>45267</v>
      </c>
      <c r="F368" s="123">
        <v>56.67</v>
      </c>
      <c r="G368" s="123"/>
      <c r="K368" s="5" t="str">
        <f t="shared" si="12"/>
        <v>SP-196CY51W</v>
      </c>
      <c r="L368" s="5">
        <f>+COUNTIF($K$2:$K$650,K368)</f>
        <v>2</v>
      </c>
      <c r="M368" s="5">
        <f t="shared" si="11"/>
        <v>2</v>
      </c>
    </row>
    <row r="369" spans="1:13" x14ac:dyDescent="0.25">
      <c r="A369" s="123" t="s">
        <v>128</v>
      </c>
      <c r="B369" s="123" t="s">
        <v>161</v>
      </c>
      <c r="C369" s="123" t="s">
        <v>58</v>
      </c>
      <c r="D369" s="123" t="s">
        <v>59</v>
      </c>
      <c r="E369" s="124">
        <v>45267</v>
      </c>
      <c r="F369" s="123">
        <v>30.2</v>
      </c>
      <c r="G369" s="123"/>
      <c r="K369" s="5" t="str">
        <f t="shared" si="12"/>
        <v>SP-197CY51W</v>
      </c>
      <c r="L369" s="5">
        <f>+COUNTIF($K$2:$K$650,K369)</f>
        <v>2</v>
      </c>
      <c r="M369" s="5">
        <f t="shared" si="11"/>
        <v>2</v>
      </c>
    </row>
    <row r="370" spans="1:13" x14ac:dyDescent="0.25">
      <c r="A370" s="123" t="s">
        <v>63</v>
      </c>
      <c r="B370" s="123" t="s">
        <v>163</v>
      </c>
      <c r="C370" s="123" t="s">
        <v>58</v>
      </c>
      <c r="D370" s="123" t="s">
        <v>59</v>
      </c>
      <c r="E370" s="124">
        <v>45267</v>
      </c>
      <c r="F370" s="123">
        <v>37.25</v>
      </c>
      <c r="G370" s="123" t="s">
        <v>1017</v>
      </c>
      <c r="K370" s="5" t="str">
        <f t="shared" si="12"/>
        <v>SP-147a(I)CY51W</v>
      </c>
      <c r="L370" s="5">
        <f>+COUNTIF($K$2:$K$650,K370)</f>
        <v>2</v>
      </c>
      <c r="M370" s="5">
        <f t="shared" si="11"/>
        <v>1</v>
      </c>
    </row>
    <row r="371" spans="1:13" x14ac:dyDescent="0.25">
      <c r="A371" s="123" t="s">
        <v>63</v>
      </c>
      <c r="B371" s="123" t="s">
        <v>163</v>
      </c>
      <c r="C371" s="123" t="s">
        <v>67</v>
      </c>
      <c r="D371" s="123" t="s">
        <v>68</v>
      </c>
      <c r="E371" s="124">
        <v>45267</v>
      </c>
      <c r="F371" s="123">
        <v>37.25</v>
      </c>
      <c r="G371" s="123" t="s">
        <v>1017</v>
      </c>
      <c r="K371" s="5" t="str">
        <f t="shared" si="12"/>
        <v>SP-147a(I)BX960</v>
      </c>
      <c r="L371" s="5">
        <f>+COUNTIF($K$2:$K$650,K371)</f>
        <v>2</v>
      </c>
      <c r="M371" s="5">
        <f t="shared" si="11"/>
        <v>1</v>
      </c>
    </row>
    <row r="372" spans="1:13" x14ac:dyDescent="0.25">
      <c r="A372" s="123" t="s">
        <v>63</v>
      </c>
      <c r="B372" s="123" t="s">
        <v>164</v>
      </c>
      <c r="C372" s="123" t="s">
        <v>58</v>
      </c>
      <c r="D372" s="123" t="s">
        <v>59</v>
      </c>
      <c r="E372" s="124">
        <v>45267</v>
      </c>
      <c r="F372" s="123">
        <v>62.38</v>
      </c>
      <c r="G372" s="123"/>
      <c r="K372" s="5" t="str">
        <f t="shared" si="12"/>
        <v>SP-162(I)[00]aCY51W</v>
      </c>
      <c r="L372" s="5">
        <f>+COUNTIF($K$2:$K$650,K372)</f>
        <v>4</v>
      </c>
      <c r="M372" s="5">
        <f t="shared" si="11"/>
        <v>4</v>
      </c>
    </row>
    <row r="373" spans="1:13" x14ac:dyDescent="0.25">
      <c r="A373" s="123" t="s">
        <v>63</v>
      </c>
      <c r="B373" s="123" t="s">
        <v>165</v>
      </c>
      <c r="C373" s="123" t="s">
        <v>58</v>
      </c>
      <c r="D373" s="123" t="s">
        <v>59</v>
      </c>
      <c r="E373" s="124">
        <v>45267</v>
      </c>
      <c r="F373" s="123">
        <v>35.25</v>
      </c>
      <c r="G373" s="123"/>
      <c r="K373" s="5" t="str">
        <f t="shared" si="12"/>
        <v>SP-236CY51W</v>
      </c>
      <c r="L373" s="5">
        <f>+COUNTIF($K$2:$K$650,K373)</f>
        <v>2</v>
      </c>
      <c r="M373" s="5">
        <f t="shared" si="11"/>
        <v>2</v>
      </c>
    </row>
    <row r="374" spans="1:13" x14ac:dyDescent="0.25">
      <c r="A374" s="123" t="s">
        <v>63</v>
      </c>
      <c r="B374" s="123" t="s">
        <v>165</v>
      </c>
      <c r="C374" s="123" t="s">
        <v>67</v>
      </c>
      <c r="D374" s="123" t="s">
        <v>68</v>
      </c>
      <c r="E374" s="124">
        <v>45267</v>
      </c>
      <c r="F374" s="123">
        <v>28.2</v>
      </c>
      <c r="G374" s="123"/>
      <c r="K374" s="5" t="str">
        <f t="shared" si="12"/>
        <v>SP-236BX960</v>
      </c>
      <c r="L374" s="5">
        <f>+COUNTIF($K$2:$K$650,K374)</f>
        <v>2</v>
      </c>
      <c r="M374" s="5">
        <f t="shared" si="11"/>
        <v>2</v>
      </c>
    </row>
    <row r="375" spans="1:13" x14ac:dyDescent="0.25">
      <c r="A375" s="123" t="s">
        <v>63</v>
      </c>
      <c r="B375" s="123" t="s">
        <v>166</v>
      </c>
      <c r="C375" s="123" t="s">
        <v>58</v>
      </c>
      <c r="D375" s="123" t="s">
        <v>59</v>
      </c>
      <c r="E375" s="124">
        <v>45267</v>
      </c>
      <c r="F375" s="123">
        <v>33</v>
      </c>
      <c r="G375" s="123" t="s">
        <v>1017</v>
      </c>
      <c r="K375" s="5" t="str">
        <f t="shared" si="12"/>
        <v>SP-246CY51W</v>
      </c>
      <c r="L375" s="5">
        <f>+COUNTIF($K$2:$K$650,K375)</f>
        <v>4</v>
      </c>
      <c r="M375" s="5">
        <f t="shared" si="11"/>
        <v>1</v>
      </c>
    </row>
    <row r="376" spans="1:13" x14ac:dyDescent="0.25">
      <c r="A376" s="123" t="s">
        <v>63</v>
      </c>
      <c r="B376" s="123" t="s">
        <v>166</v>
      </c>
      <c r="C376" s="123" t="s">
        <v>67</v>
      </c>
      <c r="D376" s="123" t="s">
        <v>68</v>
      </c>
      <c r="E376" s="124">
        <v>45267</v>
      </c>
      <c r="F376" s="123">
        <v>20.329999999999998</v>
      </c>
      <c r="G376" s="123" t="s">
        <v>1017</v>
      </c>
      <c r="K376" s="5" t="str">
        <f t="shared" si="12"/>
        <v>SP-246BX960</v>
      </c>
      <c r="L376" s="5">
        <f>+COUNTIF($K$2:$K$650,K376)</f>
        <v>2</v>
      </c>
      <c r="M376" s="5">
        <f t="shared" si="11"/>
        <v>0</v>
      </c>
    </row>
    <row r="377" spans="1:13" x14ac:dyDescent="0.25">
      <c r="A377" s="123" t="s">
        <v>145</v>
      </c>
      <c r="B377" s="123" t="s">
        <v>167</v>
      </c>
      <c r="C377" s="123" t="s">
        <v>58</v>
      </c>
      <c r="D377" s="123" t="s">
        <v>59</v>
      </c>
      <c r="E377" s="124">
        <v>45267</v>
      </c>
      <c r="F377" s="123">
        <v>20</v>
      </c>
      <c r="G377" s="123"/>
      <c r="K377" s="5" t="str">
        <f t="shared" si="12"/>
        <v>SP-333[00]aCY51W</v>
      </c>
      <c r="L377" s="5">
        <f>+COUNTIF($K$2:$K$650,K377)</f>
        <v>4</v>
      </c>
      <c r="M377" s="5">
        <f t="shared" si="11"/>
        <v>4</v>
      </c>
    </row>
    <row r="378" spans="1:13" x14ac:dyDescent="0.25">
      <c r="A378" s="123" t="s">
        <v>145</v>
      </c>
      <c r="B378" s="123" t="s">
        <v>167</v>
      </c>
      <c r="C378" s="123" t="s">
        <v>67</v>
      </c>
      <c r="D378" s="123" t="s">
        <v>68</v>
      </c>
      <c r="E378" s="124">
        <v>45267</v>
      </c>
      <c r="F378" s="123">
        <v>20.170000000000002</v>
      </c>
      <c r="G378" s="123"/>
      <c r="K378" s="5" t="str">
        <f t="shared" si="12"/>
        <v>SP-333[00]aBX960</v>
      </c>
      <c r="L378" s="5">
        <f>+COUNTIF($K$2:$K$650,K378)</f>
        <v>2</v>
      </c>
      <c r="M378" s="5">
        <f t="shared" si="11"/>
        <v>2</v>
      </c>
    </row>
    <row r="379" spans="1:13" x14ac:dyDescent="0.25">
      <c r="A379" s="123" t="s">
        <v>70</v>
      </c>
      <c r="B379" s="123" t="s">
        <v>168</v>
      </c>
      <c r="C379" s="123" t="s">
        <v>58</v>
      </c>
      <c r="D379" s="123" t="s">
        <v>59</v>
      </c>
      <c r="E379" s="124">
        <v>45267</v>
      </c>
      <c r="F379" s="123">
        <v>23.4</v>
      </c>
      <c r="G379" s="123"/>
      <c r="K379" s="5" t="str">
        <f t="shared" si="12"/>
        <v>SP-29CY51W</v>
      </c>
      <c r="L379" s="5">
        <f>+COUNTIF($K$2:$K$650,K379)</f>
        <v>2</v>
      </c>
      <c r="M379" s="5">
        <f t="shared" si="11"/>
        <v>2</v>
      </c>
    </row>
    <row r="380" spans="1:13" x14ac:dyDescent="0.25">
      <c r="A380" s="123" t="s">
        <v>70</v>
      </c>
      <c r="B380" s="123" t="s">
        <v>168</v>
      </c>
      <c r="C380" s="123" t="s">
        <v>67</v>
      </c>
      <c r="D380" s="123" t="s">
        <v>68</v>
      </c>
      <c r="E380" s="124">
        <v>45267</v>
      </c>
      <c r="F380" s="123">
        <v>34.04</v>
      </c>
      <c r="G380" s="123"/>
      <c r="K380" s="5" t="str">
        <f t="shared" si="12"/>
        <v>SP-29BX960</v>
      </c>
      <c r="L380" s="5">
        <f>+COUNTIF($K$2:$K$650,K380)</f>
        <v>2</v>
      </c>
      <c r="M380" s="5">
        <f t="shared" si="11"/>
        <v>2</v>
      </c>
    </row>
    <row r="381" spans="1:13" x14ac:dyDescent="0.25">
      <c r="A381" s="123" t="s">
        <v>128</v>
      </c>
      <c r="B381" s="123" t="s">
        <v>157</v>
      </c>
      <c r="C381" s="123" t="s">
        <v>58</v>
      </c>
      <c r="D381" s="123" t="s">
        <v>59</v>
      </c>
      <c r="E381" s="124">
        <v>45267</v>
      </c>
      <c r="F381" s="123">
        <v>47.36</v>
      </c>
      <c r="G381" s="123"/>
      <c r="K381" s="5" t="str">
        <f t="shared" si="12"/>
        <v>SP-131CY51W</v>
      </c>
      <c r="L381" s="5">
        <f>+COUNTIF($K$2:$K$650,K381)</f>
        <v>2</v>
      </c>
      <c r="M381" s="5">
        <f t="shared" si="11"/>
        <v>2</v>
      </c>
    </row>
    <row r="382" spans="1:13" x14ac:dyDescent="0.25">
      <c r="A382" s="123" t="s">
        <v>70</v>
      </c>
      <c r="B382" s="123" t="s">
        <v>989</v>
      </c>
      <c r="C382" s="123" t="s">
        <v>67</v>
      </c>
      <c r="D382" s="123" t="s">
        <v>68</v>
      </c>
      <c r="E382" s="124">
        <v>45267</v>
      </c>
      <c r="F382" s="123">
        <v>22.32</v>
      </c>
      <c r="G382" s="123"/>
      <c r="K382" s="5" t="str">
        <f t="shared" si="12"/>
        <v>SP-511aBX960</v>
      </c>
      <c r="L382" s="5">
        <f>+COUNTIF($K$2:$K$650,K382)</f>
        <v>2</v>
      </c>
      <c r="M382" s="5">
        <f t="shared" si="11"/>
        <v>2</v>
      </c>
    </row>
    <row r="383" spans="1:13" x14ac:dyDescent="0.25">
      <c r="A383" s="123" t="s">
        <v>70</v>
      </c>
      <c r="B383" s="123" t="s">
        <v>989</v>
      </c>
      <c r="C383" s="123" t="s">
        <v>58</v>
      </c>
      <c r="D383" s="123" t="s">
        <v>59</v>
      </c>
      <c r="E383" s="124">
        <v>45267</v>
      </c>
      <c r="F383" s="123">
        <v>22.32</v>
      </c>
      <c r="G383" s="123"/>
      <c r="K383" s="5" t="str">
        <f t="shared" si="12"/>
        <v>SP-511aCY51W</v>
      </c>
      <c r="L383" s="5">
        <f>+COUNTIF($K$2:$K$650,K383)</f>
        <v>2</v>
      </c>
      <c r="M383" s="5">
        <f t="shared" si="11"/>
        <v>2</v>
      </c>
    </row>
    <row r="384" spans="1:13" x14ac:dyDescent="0.25">
      <c r="A384" s="123" t="s">
        <v>56</v>
      </c>
      <c r="B384" s="123" t="s">
        <v>169</v>
      </c>
      <c r="C384" s="123" t="s">
        <v>58</v>
      </c>
      <c r="D384" s="123" t="s">
        <v>59</v>
      </c>
      <c r="E384" s="124">
        <v>45268</v>
      </c>
      <c r="F384" s="123">
        <v>27.34</v>
      </c>
      <c r="G384" s="123"/>
      <c r="K384" s="5" t="str">
        <f t="shared" si="12"/>
        <v>EBS.x-1CY51W</v>
      </c>
      <c r="L384" s="5">
        <f>+COUNTIF($K$2:$K$650,K384)</f>
        <v>2</v>
      </c>
      <c r="M384" s="5">
        <f t="shared" si="11"/>
        <v>2</v>
      </c>
    </row>
    <row r="385" spans="1:13" x14ac:dyDescent="0.25">
      <c r="A385" s="123" t="s">
        <v>56</v>
      </c>
      <c r="B385" s="123" t="s">
        <v>170</v>
      </c>
      <c r="C385" s="123" t="s">
        <v>58</v>
      </c>
      <c r="D385" s="123" t="s">
        <v>59</v>
      </c>
      <c r="E385" s="124">
        <v>45268</v>
      </c>
      <c r="F385" s="123">
        <v>43.64</v>
      </c>
      <c r="G385" s="123"/>
      <c r="K385" s="5" t="str">
        <f t="shared" si="12"/>
        <v>SP-407aCY51W</v>
      </c>
      <c r="L385" s="5">
        <f>+COUNTIF($K$2:$K$650,K385)</f>
        <v>2</v>
      </c>
      <c r="M385" s="5">
        <f t="shared" si="11"/>
        <v>2</v>
      </c>
    </row>
    <row r="386" spans="1:13" x14ac:dyDescent="0.25">
      <c r="A386" s="123" t="s">
        <v>56</v>
      </c>
      <c r="B386" s="123" t="s">
        <v>170</v>
      </c>
      <c r="C386" s="123" t="s">
        <v>67</v>
      </c>
      <c r="D386" s="123" t="s">
        <v>68</v>
      </c>
      <c r="E386" s="124">
        <v>45268</v>
      </c>
      <c r="F386" s="123">
        <v>43.64</v>
      </c>
      <c r="G386" s="123"/>
      <c r="K386" s="5" t="str">
        <f t="shared" si="12"/>
        <v>SP-407aBX960</v>
      </c>
      <c r="L386" s="5">
        <f>+COUNTIF($K$2:$K$650,K386)</f>
        <v>2</v>
      </c>
      <c r="M386" s="5">
        <f t="shared" ref="M386:M415" si="13">+L386-COUNTIFS($G$2:$G$381,"Parado",$K$2:$K$381,K386)</f>
        <v>2</v>
      </c>
    </row>
    <row r="387" spans="1:13" x14ac:dyDescent="0.25">
      <c r="A387" s="123" t="s">
        <v>56</v>
      </c>
      <c r="B387" s="123" t="s">
        <v>57</v>
      </c>
      <c r="C387" s="123" t="s">
        <v>67</v>
      </c>
      <c r="D387" s="123" t="s">
        <v>68</v>
      </c>
      <c r="E387" s="124">
        <v>45268</v>
      </c>
      <c r="F387" s="123">
        <v>65.37</v>
      </c>
      <c r="G387" s="123"/>
      <c r="K387" s="5" t="str">
        <f t="shared" si="12"/>
        <v>SP-413aBX960</v>
      </c>
      <c r="L387" s="5">
        <f>+COUNTIF($K$2:$K$650,K387)</f>
        <v>2</v>
      </c>
      <c r="M387" s="5">
        <f t="shared" si="13"/>
        <v>2</v>
      </c>
    </row>
    <row r="388" spans="1:13" x14ac:dyDescent="0.25">
      <c r="A388" s="123" t="s">
        <v>56</v>
      </c>
      <c r="B388" s="123" t="s">
        <v>57</v>
      </c>
      <c r="C388" s="123" t="s">
        <v>58</v>
      </c>
      <c r="D388" s="123" t="s">
        <v>59</v>
      </c>
      <c r="E388" s="124">
        <v>45268</v>
      </c>
      <c r="F388" s="123">
        <v>33.9</v>
      </c>
      <c r="G388" s="123"/>
      <c r="K388" s="5" t="str">
        <f t="shared" si="12"/>
        <v>SP-413aCY51W</v>
      </c>
      <c r="L388" s="5">
        <f>+COUNTIF($K$2:$K$650,K388)</f>
        <v>4</v>
      </c>
      <c r="M388" s="5">
        <f t="shared" si="13"/>
        <v>4</v>
      </c>
    </row>
    <row r="389" spans="1:13" x14ac:dyDescent="0.25">
      <c r="A389" s="123" t="s">
        <v>56</v>
      </c>
      <c r="B389" s="123" t="s">
        <v>61</v>
      </c>
      <c r="C389" s="123" t="s">
        <v>67</v>
      </c>
      <c r="D389" s="123" t="s">
        <v>68</v>
      </c>
      <c r="E389" s="124">
        <v>45268</v>
      </c>
      <c r="F389" s="123">
        <v>53.27</v>
      </c>
      <c r="G389" s="123"/>
      <c r="K389" s="5" t="str">
        <f t="shared" si="12"/>
        <v>SP-496aBX960</v>
      </c>
      <c r="L389" s="5">
        <f>+COUNTIF($K$2:$K$650,K389)</f>
        <v>2</v>
      </c>
      <c r="M389" s="5">
        <f t="shared" si="13"/>
        <v>2</v>
      </c>
    </row>
    <row r="390" spans="1:13" x14ac:dyDescent="0.25">
      <c r="A390" s="123" t="s">
        <v>56</v>
      </c>
      <c r="B390" s="123" t="s">
        <v>60</v>
      </c>
      <c r="C390" s="123" t="s">
        <v>67</v>
      </c>
      <c r="D390" s="123" t="s">
        <v>68</v>
      </c>
      <c r="E390" s="124">
        <v>45268</v>
      </c>
      <c r="F390" s="123">
        <v>46.46</v>
      </c>
      <c r="G390" s="123"/>
      <c r="K390" s="5" t="str">
        <f t="shared" si="12"/>
        <v>SP-453aBX960</v>
      </c>
      <c r="L390" s="5">
        <f>+COUNTIF($K$2:$K$650,K390)</f>
        <v>2</v>
      </c>
      <c r="M390" s="5">
        <f t="shared" si="13"/>
        <v>2</v>
      </c>
    </row>
    <row r="391" spans="1:13" x14ac:dyDescent="0.25">
      <c r="A391" s="123" t="s">
        <v>56</v>
      </c>
      <c r="B391" s="123" t="s">
        <v>62</v>
      </c>
      <c r="C391" s="123" t="s">
        <v>67</v>
      </c>
      <c r="D391" s="123" t="s">
        <v>68</v>
      </c>
      <c r="E391" s="124">
        <v>45268</v>
      </c>
      <c r="F391" s="123">
        <v>30.09</v>
      </c>
      <c r="G391" s="123"/>
      <c r="K391" s="5" t="str">
        <f t="shared" si="12"/>
        <v>SP-504aBX960</v>
      </c>
      <c r="L391" s="5">
        <f>+COUNTIF($K$2:$K$650,K391)</f>
        <v>2</v>
      </c>
      <c r="M391" s="5">
        <f t="shared" si="13"/>
        <v>2</v>
      </c>
    </row>
    <row r="392" spans="1:13" x14ac:dyDescent="0.25">
      <c r="A392" s="123" t="s">
        <v>56</v>
      </c>
      <c r="B392" s="123" t="s">
        <v>62</v>
      </c>
      <c r="C392" s="123" t="s">
        <v>58</v>
      </c>
      <c r="D392" s="123" t="s">
        <v>59</v>
      </c>
      <c r="E392" s="124">
        <v>45268</v>
      </c>
      <c r="F392" s="123">
        <v>29.36</v>
      </c>
      <c r="G392" s="123"/>
      <c r="K392" s="5" t="str">
        <f t="shared" si="12"/>
        <v>SP-504aCY51W</v>
      </c>
      <c r="L392" s="5">
        <f>+COUNTIF($K$2:$K$650,K392)</f>
        <v>4</v>
      </c>
      <c r="M392" s="5">
        <f t="shared" si="13"/>
        <v>4</v>
      </c>
    </row>
    <row r="393" spans="1:13" x14ac:dyDescent="0.25">
      <c r="A393" s="123" t="s">
        <v>56</v>
      </c>
      <c r="B393" s="123" t="s">
        <v>173</v>
      </c>
      <c r="C393" s="123" t="s">
        <v>67</v>
      </c>
      <c r="D393" s="123" t="s">
        <v>68</v>
      </c>
      <c r="E393" s="124">
        <v>45268</v>
      </c>
      <c r="F393" s="123">
        <v>20</v>
      </c>
      <c r="G393" s="123"/>
      <c r="K393" s="5" t="str">
        <f t="shared" si="12"/>
        <v>SP-517[00]aBX960</v>
      </c>
      <c r="L393" s="5">
        <f>+COUNTIF($K$2:$K$650,K393)</f>
        <v>2</v>
      </c>
      <c r="M393" s="5">
        <f t="shared" si="13"/>
        <v>2</v>
      </c>
    </row>
    <row r="394" spans="1:13" x14ac:dyDescent="0.25">
      <c r="A394" s="123" t="s">
        <v>56</v>
      </c>
      <c r="B394" s="123" t="s">
        <v>173</v>
      </c>
      <c r="C394" s="123" t="s">
        <v>58</v>
      </c>
      <c r="D394" s="123" t="s">
        <v>59</v>
      </c>
      <c r="E394" s="124">
        <v>45268</v>
      </c>
      <c r="F394" s="123">
        <v>20</v>
      </c>
      <c r="G394" s="123"/>
      <c r="K394" s="5" t="str">
        <f t="shared" si="12"/>
        <v>SP-517[00]aCY51W</v>
      </c>
      <c r="L394" s="5">
        <f>+COUNTIF($K$2:$K$650,K394)</f>
        <v>2</v>
      </c>
      <c r="M394" s="5">
        <f t="shared" si="13"/>
        <v>2</v>
      </c>
    </row>
    <row r="395" spans="1:13" x14ac:dyDescent="0.25">
      <c r="A395" s="123" t="s">
        <v>63</v>
      </c>
      <c r="B395" s="123" t="s">
        <v>175</v>
      </c>
      <c r="C395" s="123" t="s">
        <v>58</v>
      </c>
      <c r="D395" s="123" t="s">
        <v>59</v>
      </c>
      <c r="E395" s="124">
        <v>45268</v>
      </c>
      <c r="F395" s="123">
        <v>35.479999999999997</v>
      </c>
      <c r="G395" s="123"/>
      <c r="K395" s="5" t="str">
        <f t="shared" si="12"/>
        <v>SP-216CY51W</v>
      </c>
      <c r="L395" s="5">
        <f>+COUNTIF($K$2:$K$650,K395)</f>
        <v>4</v>
      </c>
      <c r="M395" s="5">
        <f t="shared" si="13"/>
        <v>4</v>
      </c>
    </row>
    <row r="396" spans="1:13" x14ac:dyDescent="0.25">
      <c r="A396" s="123" t="s">
        <v>63</v>
      </c>
      <c r="B396" s="123" t="s">
        <v>175</v>
      </c>
      <c r="C396" s="123" t="s">
        <v>67</v>
      </c>
      <c r="D396" s="123" t="s">
        <v>68</v>
      </c>
      <c r="E396" s="124">
        <v>45268</v>
      </c>
      <c r="F396" s="123">
        <v>55.29</v>
      </c>
      <c r="G396" s="123"/>
      <c r="K396" s="5" t="str">
        <f t="shared" si="12"/>
        <v>SP-216BX960</v>
      </c>
      <c r="L396" s="5">
        <f>+COUNTIF($K$2:$K$650,K396)</f>
        <v>2</v>
      </c>
      <c r="M396" s="5">
        <f t="shared" si="13"/>
        <v>2</v>
      </c>
    </row>
    <row r="397" spans="1:13" x14ac:dyDescent="0.25">
      <c r="A397" s="123" t="s">
        <v>145</v>
      </c>
      <c r="B397" s="123" t="s">
        <v>176</v>
      </c>
      <c r="C397" s="123" t="s">
        <v>58</v>
      </c>
      <c r="D397" s="123" t="s">
        <v>59</v>
      </c>
      <c r="E397" s="124">
        <v>45268</v>
      </c>
      <c r="F397" s="123">
        <v>20</v>
      </c>
      <c r="G397" s="123"/>
      <c r="K397" s="5" t="str">
        <f t="shared" si="12"/>
        <v>SP-259CY51W</v>
      </c>
      <c r="L397" s="5">
        <f>+COUNTIF($K$2:$K$650,K397)</f>
        <v>4</v>
      </c>
      <c r="M397" s="5">
        <f t="shared" si="13"/>
        <v>4</v>
      </c>
    </row>
    <row r="398" spans="1:13" x14ac:dyDescent="0.25">
      <c r="A398" s="123" t="s">
        <v>145</v>
      </c>
      <c r="B398" s="123" t="s">
        <v>176</v>
      </c>
      <c r="C398" s="123" t="s">
        <v>67</v>
      </c>
      <c r="D398" s="123" t="s">
        <v>68</v>
      </c>
      <c r="E398" s="124">
        <v>45268</v>
      </c>
      <c r="F398" s="123">
        <v>39.369999999999997</v>
      </c>
      <c r="G398" s="123"/>
      <c r="K398" s="5" t="str">
        <f t="shared" si="12"/>
        <v>SP-259BX960</v>
      </c>
      <c r="L398" s="5">
        <f>+COUNTIF($K$2:$K$650,K398)</f>
        <v>2</v>
      </c>
      <c r="M398" s="5">
        <f t="shared" si="13"/>
        <v>2</v>
      </c>
    </row>
    <row r="399" spans="1:13" x14ac:dyDescent="0.25">
      <c r="A399" s="123" t="s">
        <v>145</v>
      </c>
      <c r="B399" s="123" t="s">
        <v>174</v>
      </c>
      <c r="C399" s="123" t="s">
        <v>58</v>
      </c>
      <c r="D399" s="123" t="s">
        <v>59</v>
      </c>
      <c r="E399" s="124">
        <v>45268</v>
      </c>
      <c r="F399" s="123">
        <v>54.45</v>
      </c>
      <c r="G399" s="123"/>
      <c r="K399" s="5" t="str">
        <f t="shared" si="12"/>
        <v>SP-283CY51W</v>
      </c>
      <c r="L399" s="5">
        <f>+COUNTIF($K$2:$K$650,K399)</f>
        <v>2</v>
      </c>
      <c r="M399" s="5">
        <f t="shared" si="13"/>
        <v>2</v>
      </c>
    </row>
    <row r="400" spans="1:13" x14ac:dyDescent="0.25">
      <c r="A400" s="123" t="s">
        <v>145</v>
      </c>
      <c r="B400" s="123" t="s">
        <v>174</v>
      </c>
      <c r="C400" s="123" t="s">
        <v>67</v>
      </c>
      <c r="D400" s="123" t="s">
        <v>68</v>
      </c>
      <c r="E400" s="124">
        <v>45268</v>
      </c>
      <c r="F400" s="123">
        <v>54.45</v>
      </c>
      <c r="G400" s="123"/>
      <c r="K400" s="5" t="str">
        <f t="shared" si="12"/>
        <v>SP-283BX960</v>
      </c>
      <c r="L400" s="5">
        <f>+COUNTIF($K$2:$K$650,K400)</f>
        <v>2</v>
      </c>
      <c r="M400" s="5">
        <f t="shared" si="13"/>
        <v>2</v>
      </c>
    </row>
    <row r="401" spans="1:13" x14ac:dyDescent="0.25">
      <c r="A401" s="123" t="s">
        <v>145</v>
      </c>
      <c r="B401" s="123" t="s">
        <v>177</v>
      </c>
      <c r="C401" s="123" t="s">
        <v>58</v>
      </c>
      <c r="D401" s="123" t="s">
        <v>59</v>
      </c>
      <c r="E401" s="124">
        <v>45268</v>
      </c>
      <c r="F401" s="123">
        <v>20</v>
      </c>
      <c r="G401" s="123"/>
      <c r="K401" s="5" t="str">
        <f t="shared" si="12"/>
        <v>SP-426aCY51W</v>
      </c>
      <c r="L401" s="5">
        <f>+COUNTIF($K$2:$K$650,K401)</f>
        <v>4</v>
      </c>
      <c r="M401" s="5">
        <f t="shared" si="13"/>
        <v>4</v>
      </c>
    </row>
    <row r="402" spans="1:13" x14ac:dyDescent="0.25">
      <c r="A402" s="123" t="s">
        <v>145</v>
      </c>
      <c r="B402" s="123" t="s">
        <v>178</v>
      </c>
      <c r="C402" s="123" t="s">
        <v>58</v>
      </c>
      <c r="D402" s="123" t="s">
        <v>59</v>
      </c>
      <c r="E402" s="124">
        <v>45268</v>
      </c>
      <c r="F402" s="123">
        <v>38.32</v>
      </c>
      <c r="G402" s="123"/>
      <c r="K402" s="5" t="str">
        <f t="shared" si="12"/>
        <v>SP-428aCY51W</v>
      </c>
      <c r="L402" s="5">
        <f>+COUNTIF($K$2:$K$650,K402)</f>
        <v>2</v>
      </c>
      <c r="M402" s="5">
        <f t="shared" si="13"/>
        <v>2</v>
      </c>
    </row>
    <row r="403" spans="1:13" x14ac:dyDescent="0.25">
      <c r="A403" s="123" t="s">
        <v>145</v>
      </c>
      <c r="B403" s="123" t="s">
        <v>179</v>
      </c>
      <c r="C403" s="123" t="s">
        <v>58</v>
      </c>
      <c r="D403" s="123" t="s">
        <v>59</v>
      </c>
      <c r="E403" s="124">
        <v>45268</v>
      </c>
      <c r="F403" s="123">
        <v>20</v>
      </c>
      <c r="G403" s="123"/>
      <c r="K403" s="5" t="str">
        <f t="shared" si="12"/>
        <v>SP-429aCY51W</v>
      </c>
      <c r="L403" s="5">
        <f>+COUNTIF($K$2:$K$650,K403)</f>
        <v>4</v>
      </c>
      <c r="M403" s="5">
        <f t="shared" si="13"/>
        <v>4</v>
      </c>
    </row>
    <row r="404" spans="1:13" x14ac:dyDescent="0.25">
      <c r="A404" s="123" t="s">
        <v>145</v>
      </c>
      <c r="B404" s="123" t="s">
        <v>180</v>
      </c>
      <c r="C404" s="123" t="s">
        <v>67</v>
      </c>
      <c r="D404" s="123" t="s">
        <v>68</v>
      </c>
      <c r="E404" s="124">
        <v>45268</v>
      </c>
      <c r="F404" s="123">
        <v>50.64</v>
      </c>
      <c r="G404" s="123"/>
      <c r="K404" s="5" t="str">
        <f t="shared" ref="K404:K467" si="14">+CONCATENATE(B404,D404)</f>
        <v>SP-86a(I)BX960</v>
      </c>
      <c r="L404" s="5">
        <f>+COUNTIF($K$2:$K$650,K404)</f>
        <v>2</v>
      </c>
      <c r="M404" s="5">
        <f t="shared" si="13"/>
        <v>2</v>
      </c>
    </row>
    <row r="405" spans="1:13" x14ac:dyDescent="0.25">
      <c r="A405" s="123" t="s">
        <v>145</v>
      </c>
      <c r="B405" s="123" t="s">
        <v>180</v>
      </c>
      <c r="C405" s="123" t="s">
        <v>58</v>
      </c>
      <c r="D405" s="123" t="s">
        <v>59</v>
      </c>
      <c r="E405" s="124">
        <v>45268</v>
      </c>
      <c r="F405" s="123">
        <v>32.72</v>
      </c>
      <c r="G405" s="123"/>
      <c r="K405" s="5" t="str">
        <f t="shared" si="14"/>
        <v>SP-86a(I)CY51W</v>
      </c>
      <c r="L405" s="5">
        <f>+COUNTIF($K$2:$K$650,K405)</f>
        <v>4</v>
      </c>
      <c r="M405" s="5">
        <f t="shared" si="13"/>
        <v>4</v>
      </c>
    </row>
    <row r="406" spans="1:13" x14ac:dyDescent="0.25">
      <c r="A406" s="123" t="s">
        <v>63</v>
      </c>
      <c r="B406" s="123" t="s">
        <v>181</v>
      </c>
      <c r="C406" s="123" t="s">
        <v>67</v>
      </c>
      <c r="D406" s="123" t="s">
        <v>68</v>
      </c>
      <c r="E406" s="124">
        <v>45268</v>
      </c>
      <c r="F406" s="123">
        <v>42.28</v>
      </c>
      <c r="G406" s="123"/>
      <c r="K406" s="5" t="str">
        <f t="shared" si="14"/>
        <v>SP-79(I)BX960</v>
      </c>
      <c r="L406" s="5">
        <f>+COUNTIF($K$2:$K$650,K406)</f>
        <v>2</v>
      </c>
      <c r="M406" s="5">
        <f t="shared" si="13"/>
        <v>2</v>
      </c>
    </row>
    <row r="407" spans="1:13" x14ac:dyDescent="0.25">
      <c r="A407" s="123" t="s">
        <v>77</v>
      </c>
      <c r="B407" s="123" t="s">
        <v>182</v>
      </c>
      <c r="C407" s="123" t="s">
        <v>67</v>
      </c>
      <c r="D407" s="123" t="s">
        <v>68</v>
      </c>
      <c r="E407" s="124">
        <v>45268</v>
      </c>
      <c r="F407" s="123">
        <v>47.32</v>
      </c>
      <c r="G407" s="123"/>
      <c r="K407" s="5" t="str">
        <f t="shared" si="14"/>
        <v>SP-278BX960</v>
      </c>
      <c r="L407" s="5">
        <f>+COUNTIF($K$2:$K$650,K407)</f>
        <v>2</v>
      </c>
      <c r="M407" s="5">
        <f t="shared" si="13"/>
        <v>2</v>
      </c>
    </row>
    <row r="408" spans="1:13" x14ac:dyDescent="0.25">
      <c r="A408" s="123" t="s">
        <v>65</v>
      </c>
      <c r="B408" s="123" t="s">
        <v>183</v>
      </c>
      <c r="C408" s="123" t="s">
        <v>67</v>
      </c>
      <c r="D408" s="123" t="s">
        <v>68</v>
      </c>
      <c r="E408" s="124">
        <v>45268</v>
      </c>
      <c r="F408" s="123">
        <v>85.65</v>
      </c>
      <c r="G408" s="123"/>
      <c r="K408" s="5" t="str">
        <f t="shared" si="14"/>
        <v>SP-251BX960</v>
      </c>
      <c r="L408" s="5">
        <f>+COUNTIF($K$2:$K$650,K408)</f>
        <v>2</v>
      </c>
      <c r="M408" s="5">
        <f t="shared" si="13"/>
        <v>2</v>
      </c>
    </row>
    <row r="409" spans="1:13" x14ac:dyDescent="0.25">
      <c r="A409" s="123" t="s">
        <v>79</v>
      </c>
      <c r="B409" s="123" t="s">
        <v>184</v>
      </c>
      <c r="C409" s="123" t="s">
        <v>58</v>
      </c>
      <c r="D409" s="123" t="s">
        <v>59</v>
      </c>
      <c r="E409" s="124">
        <v>45271</v>
      </c>
      <c r="F409" s="123">
        <v>72.33</v>
      </c>
      <c r="G409" s="123"/>
      <c r="K409" s="5" t="str">
        <f t="shared" si="14"/>
        <v>PuB-136[00]aCY51W</v>
      </c>
      <c r="L409" s="5">
        <f>+COUNTIF($K$2:$K$650,K409)</f>
        <v>2</v>
      </c>
      <c r="M409" s="5">
        <f t="shared" si="13"/>
        <v>2</v>
      </c>
    </row>
    <row r="410" spans="1:13" x14ac:dyDescent="0.25">
      <c r="A410" s="123" t="s">
        <v>79</v>
      </c>
      <c r="B410" s="123" t="s">
        <v>186</v>
      </c>
      <c r="C410" s="123" t="s">
        <v>58</v>
      </c>
      <c r="D410" s="123" t="s">
        <v>59</v>
      </c>
      <c r="E410" s="124">
        <v>45271</v>
      </c>
      <c r="F410" s="123">
        <v>70.38</v>
      </c>
      <c r="G410" s="123"/>
      <c r="K410" s="5" t="str">
        <f t="shared" si="14"/>
        <v>PuB-57CY51W</v>
      </c>
      <c r="L410" s="5">
        <f>+COUNTIF($K$2:$K$650,K410)</f>
        <v>2</v>
      </c>
      <c r="M410" s="5">
        <f t="shared" si="13"/>
        <v>2</v>
      </c>
    </row>
    <row r="411" spans="1:13" x14ac:dyDescent="0.25">
      <c r="A411" s="123" t="s">
        <v>84</v>
      </c>
      <c r="B411" s="123" t="s">
        <v>188</v>
      </c>
      <c r="C411" s="123" t="s">
        <v>58</v>
      </c>
      <c r="D411" s="123" t="s">
        <v>59</v>
      </c>
      <c r="E411" s="124">
        <v>45271</v>
      </c>
      <c r="F411" s="123">
        <v>57.27</v>
      </c>
      <c r="G411" s="123"/>
      <c r="K411" s="5" t="str">
        <f t="shared" si="14"/>
        <v>PuB-147aCY51W</v>
      </c>
      <c r="L411" s="5">
        <f>+COUNTIF($K$2:$K$650,K411)</f>
        <v>2</v>
      </c>
      <c r="M411" s="5">
        <f t="shared" si="13"/>
        <v>1</v>
      </c>
    </row>
    <row r="412" spans="1:13" x14ac:dyDescent="0.25">
      <c r="A412" s="123" t="s">
        <v>84</v>
      </c>
      <c r="B412" s="123" t="s">
        <v>85</v>
      </c>
      <c r="C412" s="123" t="s">
        <v>58</v>
      </c>
      <c r="D412" s="123" t="s">
        <v>59</v>
      </c>
      <c r="E412" s="124">
        <v>45271</v>
      </c>
      <c r="F412" s="123">
        <v>66.180000000000007</v>
      </c>
      <c r="G412" s="123"/>
      <c r="K412" s="5" t="str">
        <f t="shared" si="14"/>
        <v>PuB-31CY51W</v>
      </c>
      <c r="L412" s="5">
        <f>+COUNTIF($K$2:$K$650,K412)</f>
        <v>4</v>
      </c>
      <c r="M412" s="5">
        <f t="shared" si="13"/>
        <v>4</v>
      </c>
    </row>
    <row r="413" spans="1:13" x14ac:dyDescent="0.25">
      <c r="A413" s="123" t="s">
        <v>82</v>
      </c>
      <c r="B413" s="123" t="s">
        <v>189</v>
      </c>
      <c r="C413" s="123" t="s">
        <v>58</v>
      </c>
      <c r="D413" s="123" t="s">
        <v>59</v>
      </c>
      <c r="E413" s="124">
        <v>45271</v>
      </c>
      <c r="F413" s="123">
        <v>27.23</v>
      </c>
      <c r="G413" s="123"/>
      <c r="K413" s="5" t="str">
        <f t="shared" si="14"/>
        <v>PuB-27CY51W</v>
      </c>
      <c r="L413" s="5">
        <f>+COUNTIF($K$2:$K$650,K413)</f>
        <v>2</v>
      </c>
      <c r="M413" s="5">
        <f t="shared" si="13"/>
        <v>2</v>
      </c>
    </row>
    <row r="414" spans="1:13" x14ac:dyDescent="0.25">
      <c r="A414" s="123" t="s">
        <v>82</v>
      </c>
      <c r="B414" s="123" t="s">
        <v>190</v>
      </c>
      <c r="C414" s="123" t="s">
        <v>58</v>
      </c>
      <c r="D414" s="123" t="s">
        <v>59</v>
      </c>
      <c r="E414" s="124">
        <v>45271</v>
      </c>
      <c r="F414" s="123">
        <v>79.58</v>
      </c>
      <c r="G414" s="123"/>
      <c r="K414" s="5" t="str">
        <f t="shared" si="14"/>
        <v>PuB-42CY51W</v>
      </c>
      <c r="L414" s="5">
        <f>+COUNTIF($K$2:$K$650,K414)</f>
        <v>2</v>
      </c>
      <c r="M414" s="5">
        <f t="shared" si="13"/>
        <v>2</v>
      </c>
    </row>
    <row r="415" spans="1:13" x14ac:dyDescent="0.25">
      <c r="A415" s="123" t="s">
        <v>82</v>
      </c>
      <c r="B415" s="123" t="s">
        <v>191</v>
      </c>
      <c r="C415" s="123" t="s">
        <v>58</v>
      </c>
      <c r="D415" s="123" t="s">
        <v>59</v>
      </c>
      <c r="E415" s="124">
        <v>45271</v>
      </c>
      <c r="F415" s="123">
        <v>62.84</v>
      </c>
      <c r="G415" s="123"/>
      <c r="K415" s="5" t="str">
        <f t="shared" si="14"/>
        <v>PuB-52CY51W</v>
      </c>
      <c r="L415" s="5">
        <f>+COUNTIF($K$2:$K$650,K415)</f>
        <v>2</v>
      </c>
      <c r="M415" s="5">
        <f t="shared" si="13"/>
        <v>2</v>
      </c>
    </row>
    <row r="416" spans="1:13" x14ac:dyDescent="0.25">
      <c r="A416" s="123" t="s">
        <v>82</v>
      </c>
      <c r="B416" s="123" t="s">
        <v>192</v>
      </c>
      <c r="C416" s="123" t="s">
        <v>58</v>
      </c>
      <c r="D416" s="123" t="s">
        <v>59</v>
      </c>
      <c r="E416" s="124">
        <v>45271</v>
      </c>
      <c r="F416" s="123">
        <v>31.93</v>
      </c>
      <c r="G416" s="123"/>
      <c r="K416" s="5" t="str">
        <f t="shared" si="14"/>
        <v>PuB-68CY51W</v>
      </c>
      <c r="L416" s="5">
        <f>+COUNTIF($K$2:$K$650,K416)</f>
        <v>2</v>
      </c>
      <c r="M416" s="5">
        <f t="shared" ref="M416:M468" si="15">+L416-COUNTIFS($G$2:$G$381,"Parado",$K$2:$K$381,K416)</f>
        <v>2</v>
      </c>
    </row>
    <row r="417" spans="1:13" x14ac:dyDescent="0.25">
      <c r="A417" s="123" t="s">
        <v>82</v>
      </c>
      <c r="B417" s="123" t="s">
        <v>192</v>
      </c>
      <c r="C417" s="123" t="s">
        <v>67</v>
      </c>
      <c r="D417" s="123" t="s">
        <v>68</v>
      </c>
      <c r="E417" s="124">
        <v>45271</v>
      </c>
      <c r="F417" s="123">
        <v>31.93</v>
      </c>
      <c r="G417" s="123"/>
      <c r="K417" s="5" t="str">
        <f t="shared" si="14"/>
        <v>PuB-68BX960</v>
      </c>
      <c r="L417" s="5">
        <f>+COUNTIF($K$2:$K$650,K417)</f>
        <v>2</v>
      </c>
      <c r="M417" s="5">
        <f t="shared" si="15"/>
        <v>2</v>
      </c>
    </row>
    <row r="418" spans="1:13" x14ac:dyDescent="0.25">
      <c r="A418" s="123" t="s">
        <v>89</v>
      </c>
      <c r="B418" s="123" t="s">
        <v>193</v>
      </c>
      <c r="C418" s="123" t="s">
        <v>58</v>
      </c>
      <c r="D418" s="123" t="s">
        <v>59</v>
      </c>
      <c r="E418" s="124">
        <v>45271</v>
      </c>
      <c r="F418" s="123">
        <v>20.37</v>
      </c>
      <c r="G418" s="123"/>
      <c r="K418" s="5" t="str">
        <f t="shared" si="14"/>
        <v>PuB-100CY51W</v>
      </c>
      <c r="L418" s="5">
        <f>+COUNTIF($K$2:$K$650,K418)</f>
        <v>2</v>
      </c>
      <c r="M418" s="5">
        <f t="shared" si="15"/>
        <v>2</v>
      </c>
    </row>
    <row r="419" spans="1:13" x14ac:dyDescent="0.25">
      <c r="A419" s="123" t="s">
        <v>89</v>
      </c>
      <c r="B419" s="123" t="s">
        <v>194</v>
      </c>
      <c r="C419" s="123" t="s">
        <v>58</v>
      </c>
      <c r="D419" s="123" t="s">
        <v>59</v>
      </c>
      <c r="E419" s="124">
        <v>45271</v>
      </c>
      <c r="F419" s="123">
        <v>37.17</v>
      </c>
      <c r="G419" s="123"/>
      <c r="K419" s="5" t="str">
        <f t="shared" si="14"/>
        <v>PuB-162[00]aCY51W</v>
      </c>
      <c r="L419" s="5">
        <f>+COUNTIF($K$2:$K$650,K419)</f>
        <v>2</v>
      </c>
      <c r="M419" s="5">
        <f t="shared" si="15"/>
        <v>2</v>
      </c>
    </row>
    <row r="420" spans="1:13" x14ac:dyDescent="0.25">
      <c r="A420" s="123" t="s">
        <v>65</v>
      </c>
      <c r="B420" s="123" t="s">
        <v>92</v>
      </c>
      <c r="C420" s="123" t="s">
        <v>58</v>
      </c>
      <c r="D420" s="123" t="s">
        <v>59</v>
      </c>
      <c r="E420" s="124">
        <v>45271</v>
      </c>
      <c r="F420" s="123">
        <v>60.47</v>
      </c>
      <c r="G420" s="123"/>
      <c r="K420" s="5" t="str">
        <f t="shared" si="14"/>
        <v>SP-22CY51W</v>
      </c>
      <c r="L420" s="5">
        <f>+COUNTIF($K$2:$K$650,K420)</f>
        <v>4</v>
      </c>
      <c r="M420" s="5">
        <f t="shared" si="15"/>
        <v>4</v>
      </c>
    </row>
    <row r="421" spans="1:13" x14ac:dyDescent="0.25">
      <c r="A421" s="123" t="s">
        <v>65</v>
      </c>
      <c r="B421" s="123" t="s">
        <v>96</v>
      </c>
      <c r="C421" s="123" t="s">
        <v>58</v>
      </c>
      <c r="D421" s="123" t="s">
        <v>59</v>
      </c>
      <c r="E421" s="124">
        <v>45271</v>
      </c>
      <c r="F421" s="123">
        <v>35.729999999999997</v>
      </c>
      <c r="G421" s="123"/>
      <c r="K421" s="5" t="str">
        <f t="shared" si="14"/>
        <v>SP-388aCY51W</v>
      </c>
      <c r="L421" s="5">
        <f>+COUNTIF($K$2:$K$650,K421)</f>
        <v>4</v>
      </c>
      <c r="M421" s="5">
        <f t="shared" si="15"/>
        <v>4</v>
      </c>
    </row>
    <row r="422" spans="1:13" x14ac:dyDescent="0.25">
      <c r="A422" s="123" t="s">
        <v>70</v>
      </c>
      <c r="B422" s="123" t="s">
        <v>199</v>
      </c>
      <c r="C422" s="123" t="s">
        <v>58</v>
      </c>
      <c r="D422" s="123" t="s">
        <v>59</v>
      </c>
      <c r="E422" s="124">
        <v>45271</v>
      </c>
      <c r="F422" s="123">
        <v>38.67</v>
      </c>
      <c r="G422" s="123"/>
      <c r="K422" s="5" t="str">
        <f t="shared" si="14"/>
        <v>SP-297aCY51W</v>
      </c>
      <c r="L422" s="5">
        <f>+COUNTIF($K$2:$K$650,K422)</f>
        <v>2</v>
      </c>
      <c r="M422" s="5">
        <f t="shared" si="15"/>
        <v>2</v>
      </c>
    </row>
    <row r="423" spans="1:13" x14ac:dyDescent="0.25">
      <c r="A423" s="123" t="s">
        <v>70</v>
      </c>
      <c r="B423" s="123" t="s">
        <v>103</v>
      </c>
      <c r="C423" s="123" t="s">
        <v>58</v>
      </c>
      <c r="D423" s="123" t="s">
        <v>59</v>
      </c>
      <c r="E423" s="124">
        <v>45271</v>
      </c>
      <c r="F423" s="123">
        <v>23.31</v>
      </c>
      <c r="G423" s="123"/>
      <c r="K423" s="5" t="str">
        <f t="shared" si="14"/>
        <v>SP-315aCY51W</v>
      </c>
      <c r="L423" s="5">
        <f>+COUNTIF($K$2:$K$650,K423)</f>
        <v>4</v>
      </c>
      <c r="M423" s="5">
        <f t="shared" si="15"/>
        <v>4</v>
      </c>
    </row>
    <row r="424" spans="1:13" x14ac:dyDescent="0.25">
      <c r="A424" s="123" t="s">
        <v>70</v>
      </c>
      <c r="B424" s="123" t="s">
        <v>200</v>
      </c>
      <c r="C424" s="123" t="s">
        <v>58</v>
      </c>
      <c r="D424" s="123" t="s">
        <v>59</v>
      </c>
      <c r="E424" s="124">
        <v>45271</v>
      </c>
      <c r="F424" s="123">
        <v>29.04</v>
      </c>
      <c r="G424" s="123"/>
      <c r="K424" s="5" t="str">
        <f t="shared" si="14"/>
        <v>SP-328aCY51W</v>
      </c>
      <c r="L424" s="5">
        <f>+COUNTIF($K$2:$K$650,K424)</f>
        <v>2</v>
      </c>
      <c r="M424" s="5">
        <f t="shared" si="15"/>
        <v>2</v>
      </c>
    </row>
    <row r="425" spans="1:13" x14ac:dyDescent="0.25">
      <c r="A425" s="123" t="s">
        <v>70</v>
      </c>
      <c r="B425" s="123" t="s">
        <v>74</v>
      </c>
      <c r="C425" s="123" t="s">
        <v>67</v>
      </c>
      <c r="D425" s="123" t="s">
        <v>68</v>
      </c>
      <c r="E425" s="124">
        <v>45271</v>
      </c>
      <c r="F425" s="123">
        <v>31.42</v>
      </c>
      <c r="G425" s="123"/>
      <c r="K425" s="5" t="str">
        <f t="shared" si="14"/>
        <v>SP-340aBX960</v>
      </c>
      <c r="L425" s="5">
        <f>+COUNTIF($K$2:$K$650,K425)</f>
        <v>4</v>
      </c>
      <c r="M425" s="5">
        <f t="shared" si="15"/>
        <v>4</v>
      </c>
    </row>
    <row r="426" spans="1:13" x14ac:dyDescent="0.25">
      <c r="A426" s="123" t="s">
        <v>70</v>
      </c>
      <c r="B426" s="123" t="s">
        <v>104</v>
      </c>
      <c r="C426" s="123" t="s">
        <v>58</v>
      </c>
      <c r="D426" s="123" t="s">
        <v>59</v>
      </c>
      <c r="E426" s="124">
        <v>45271</v>
      </c>
      <c r="F426" s="123">
        <v>29.74</v>
      </c>
      <c r="G426" s="123"/>
      <c r="K426" s="5" t="str">
        <f t="shared" si="14"/>
        <v>SP-347[00]aCY51W</v>
      </c>
      <c r="L426" s="5">
        <f>+COUNTIF($K$2:$K$650,K426)</f>
        <v>4</v>
      </c>
      <c r="M426" s="5">
        <f t="shared" si="15"/>
        <v>4</v>
      </c>
    </row>
    <row r="427" spans="1:13" x14ac:dyDescent="0.25">
      <c r="A427" s="123" t="s">
        <v>70</v>
      </c>
      <c r="B427" s="123" t="s">
        <v>105</v>
      </c>
      <c r="C427" s="123" t="s">
        <v>58</v>
      </c>
      <c r="D427" s="123" t="s">
        <v>59</v>
      </c>
      <c r="E427" s="124">
        <v>45271</v>
      </c>
      <c r="F427" s="123">
        <v>20</v>
      </c>
      <c r="G427" s="123" t="s">
        <v>1017</v>
      </c>
      <c r="K427" s="5" t="str">
        <f t="shared" si="14"/>
        <v>SP-355aCY51W</v>
      </c>
      <c r="L427" s="5">
        <f>+COUNTIF($K$2:$K$650,K427)</f>
        <v>4</v>
      </c>
      <c r="M427" s="5">
        <f t="shared" si="15"/>
        <v>1</v>
      </c>
    </row>
    <row r="428" spans="1:13" x14ac:dyDescent="0.25">
      <c r="A428" s="123" t="s">
        <v>70</v>
      </c>
      <c r="B428" s="123" t="s">
        <v>201</v>
      </c>
      <c r="C428" s="123" t="s">
        <v>58</v>
      </c>
      <c r="D428" s="123" t="s">
        <v>59</v>
      </c>
      <c r="E428" s="124">
        <v>45271</v>
      </c>
      <c r="F428" s="123">
        <v>59.76</v>
      </c>
      <c r="G428" s="123"/>
      <c r="K428" s="5" t="str">
        <f t="shared" si="14"/>
        <v>SP-361aCY51W</v>
      </c>
      <c r="L428" s="5">
        <f>+COUNTIF($K$2:$K$650,K428)</f>
        <v>2</v>
      </c>
      <c r="M428" s="5">
        <f t="shared" si="15"/>
        <v>2</v>
      </c>
    </row>
    <row r="429" spans="1:13" x14ac:dyDescent="0.25">
      <c r="A429" s="123" t="s">
        <v>70</v>
      </c>
      <c r="B429" s="123" t="s">
        <v>243</v>
      </c>
      <c r="C429" s="123" t="s">
        <v>58</v>
      </c>
      <c r="D429" s="123" t="s">
        <v>59</v>
      </c>
      <c r="E429" s="124">
        <v>45271</v>
      </c>
      <c r="F429" s="123">
        <v>20</v>
      </c>
      <c r="G429" s="123"/>
      <c r="K429" s="5" t="str">
        <f t="shared" si="14"/>
        <v>SP-362aCY51W</v>
      </c>
      <c r="L429" s="5">
        <f>+COUNTIF($K$2:$K$650,K429)</f>
        <v>2</v>
      </c>
      <c r="M429" s="5">
        <f t="shared" si="15"/>
        <v>2</v>
      </c>
    </row>
    <row r="430" spans="1:13" x14ac:dyDescent="0.25">
      <c r="A430" s="123" t="s">
        <v>70</v>
      </c>
      <c r="B430" s="123" t="s">
        <v>202</v>
      </c>
      <c r="C430" s="123" t="s">
        <v>58</v>
      </c>
      <c r="D430" s="123" t="s">
        <v>59</v>
      </c>
      <c r="E430" s="124">
        <v>45271</v>
      </c>
      <c r="F430" s="123">
        <v>31.29</v>
      </c>
      <c r="G430" s="123"/>
      <c r="K430" s="5" t="str">
        <f t="shared" si="14"/>
        <v>SP-390aCY51W</v>
      </c>
      <c r="L430" s="5">
        <f>+COUNTIF($K$2:$K$650,K430)</f>
        <v>2</v>
      </c>
      <c r="M430" s="5">
        <f t="shared" si="15"/>
        <v>2</v>
      </c>
    </row>
    <row r="431" spans="1:13" x14ac:dyDescent="0.25">
      <c r="A431" s="123" t="s">
        <v>70</v>
      </c>
      <c r="B431" s="123" t="s">
        <v>106</v>
      </c>
      <c r="C431" s="123" t="s">
        <v>58</v>
      </c>
      <c r="D431" s="123" t="s">
        <v>59</v>
      </c>
      <c r="E431" s="124">
        <v>45271</v>
      </c>
      <c r="F431" s="123">
        <v>33.229999999999997</v>
      </c>
      <c r="G431" s="123"/>
      <c r="K431" s="5" t="str">
        <f t="shared" si="14"/>
        <v>SP-391aCY51W</v>
      </c>
      <c r="L431" s="5">
        <f>+COUNTIF($K$2:$K$650,K431)</f>
        <v>4</v>
      </c>
      <c r="M431" s="5">
        <f t="shared" si="15"/>
        <v>4</v>
      </c>
    </row>
    <row r="432" spans="1:13" x14ac:dyDescent="0.25">
      <c r="A432" s="123" t="s">
        <v>70</v>
      </c>
      <c r="B432" s="123" t="s">
        <v>107</v>
      </c>
      <c r="C432" s="123" t="s">
        <v>58</v>
      </c>
      <c r="D432" s="123" t="s">
        <v>59</v>
      </c>
      <c r="E432" s="124">
        <v>45271</v>
      </c>
      <c r="F432" s="123">
        <v>20</v>
      </c>
      <c r="G432" s="123" t="s">
        <v>1017</v>
      </c>
      <c r="K432" s="5" t="str">
        <f t="shared" si="14"/>
        <v>SP-397aCY51W</v>
      </c>
      <c r="L432" s="5">
        <f>+COUNTIF($K$2:$K$650,K432)</f>
        <v>4</v>
      </c>
      <c r="M432" s="5">
        <f t="shared" si="15"/>
        <v>1</v>
      </c>
    </row>
    <row r="433" spans="1:13" x14ac:dyDescent="0.25">
      <c r="A433" s="123" t="s">
        <v>70</v>
      </c>
      <c r="B433" s="123" t="s">
        <v>203</v>
      </c>
      <c r="C433" s="123" t="s">
        <v>58</v>
      </c>
      <c r="D433" s="123" t="s">
        <v>59</v>
      </c>
      <c r="E433" s="124">
        <v>45271</v>
      </c>
      <c r="F433" s="123">
        <v>20.89</v>
      </c>
      <c r="G433" s="123"/>
      <c r="K433" s="5" t="str">
        <f t="shared" si="14"/>
        <v>SP-404aCY51W</v>
      </c>
      <c r="L433" s="5">
        <f>+COUNTIF($K$2:$K$650,K433)</f>
        <v>2</v>
      </c>
      <c r="M433" s="5">
        <f t="shared" si="15"/>
        <v>2</v>
      </c>
    </row>
    <row r="434" spans="1:13" x14ac:dyDescent="0.25">
      <c r="A434" s="123" t="s">
        <v>56</v>
      </c>
      <c r="B434" s="123" t="s">
        <v>232</v>
      </c>
      <c r="C434" s="123" t="s">
        <v>67</v>
      </c>
      <c r="D434" s="123" t="s">
        <v>68</v>
      </c>
      <c r="E434" s="124">
        <v>45271</v>
      </c>
      <c r="F434" s="123">
        <v>20.48</v>
      </c>
      <c r="G434" s="123"/>
      <c r="K434" s="5" t="str">
        <f t="shared" si="14"/>
        <v>SP-501[00]aBX960</v>
      </c>
      <c r="L434" s="5">
        <f>+COUNTIF($K$2:$K$650,K434)</f>
        <v>1</v>
      </c>
      <c r="M434" s="5">
        <f t="shared" si="15"/>
        <v>1</v>
      </c>
    </row>
    <row r="435" spans="1:13" x14ac:dyDescent="0.25">
      <c r="A435" s="123" t="s">
        <v>145</v>
      </c>
      <c r="B435" s="123" t="s">
        <v>204</v>
      </c>
      <c r="C435" s="123" t="s">
        <v>67</v>
      </c>
      <c r="D435" s="123" t="s">
        <v>68</v>
      </c>
      <c r="E435" s="124">
        <v>45271</v>
      </c>
      <c r="F435" s="123">
        <v>20</v>
      </c>
      <c r="G435" s="123"/>
      <c r="K435" s="5" t="str">
        <f t="shared" si="14"/>
        <v>SP-503aBX960</v>
      </c>
      <c r="L435" s="5">
        <f>+COUNTIF($K$2:$K$650,K435)</f>
        <v>2</v>
      </c>
      <c r="M435" s="5">
        <f t="shared" si="15"/>
        <v>2</v>
      </c>
    </row>
    <row r="436" spans="1:13" x14ac:dyDescent="0.25">
      <c r="A436" s="123" t="s">
        <v>82</v>
      </c>
      <c r="B436" s="123" t="s">
        <v>205</v>
      </c>
      <c r="C436" s="123" t="s">
        <v>58</v>
      </c>
      <c r="D436" s="123" t="s">
        <v>59</v>
      </c>
      <c r="E436" s="124">
        <v>45271</v>
      </c>
      <c r="F436" s="123">
        <v>34.450000000000003</v>
      </c>
      <c r="G436" s="123"/>
      <c r="K436" s="5" t="str">
        <f t="shared" si="14"/>
        <v>PuB-105aCY51W</v>
      </c>
      <c r="L436" s="5">
        <f>+COUNTIF($K$2:$K$650,K436)</f>
        <v>2</v>
      </c>
      <c r="M436" s="5">
        <f t="shared" si="15"/>
        <v>2</v>
      </c>
    </row>
    <row r="437" spans="1:13" x14ac:dyDescent="0.25">
      <c r="A437" s="123" t="s">
        <v>89</v>
      </c>
      <c r="B437" s="123" t="s">
        <v>206</v>
      </c>
      <c r="C437" s="123" t="s">
        <v>58</v>
      </c>
      <c r="D437" s="123" t="s">
        <v>59</v>
      </c>
      <c r="E437" s="124">
        <v>45271</v>
      </c>
      <c r="F437" s="123">
        <v>20</v>
      </c>
      <c r="G437" s="123"/>
      <c r="K437" s="5" t="str">
        <f t="shared" si="14"/>
        <v>PuB-107CY51W</v>
      </c>
      <c r="L437" s="5">
        <f>+COUNTIF($K$2:$K$650,K437)</f>
        <v>2</v>
      </c>
      <c r="M437" s="5">
        <f t="shared" si="15"/>
        <v>2</v>
      </c>
    </row>
    <row r="438" spans="1:13" x14ac:dyDescent="0.25">
      <c r="A438" s="123" t="s">
        <v>89</v>
      </c>
      <c r="B438" s="123" t="s">
        <v>206</v>
      </c>
      <c r="C438" s="123" t="s">
        <v>67</v>
      </c>
      <c r="D438" s="123" t="s">
        <v>68</v>
      </c>
      <c r="E438" s="124">
        <v>45271</v>
      </c>
      <c r="F438" s="123">
        <v>20</v>
      </c>
      <c r="G438" s="123"/>
      <c r="K438" s="5" t="str">
        <f t="shared" si="14"/>
        <v>PuB-107BX960</v>
      </c>
      <c r="L438" s="5">
        <f>+COUNTIF($K$2:$K$650,K438)</f>
        <v>2</v>
      </c>
      <c r="M438" s="5">
        <f t="shared" si="15"/>
        <v>2</v>
      </c>
    </row>
    <row r="439" spans="1:13" x14ac:dyDescent="0.25">
      <c r="A439" s="123" t="s">
        <v>77</v>
      </c>
      <c r="B439" s="123" t="s">
        <v>207</v>
      </c>
      <c r="C439" s="123" t="s">
        <v>1008</v>
      </c>
      <c r="D439" s="123" t="s">
        <v>7</v>
      </c>
      <c r="E439" s="124">
        <v>45271</v>
      </c>
      <c r="F439" s="123">
        <v>60</v>
      </c>
      <c r="G439" s="123"/>
      <c r="K439" s="5" t="str">
        <f t="shared" si="14"/>
        <v>SP-370[00]aIPB658</v>
      </c>
      <c r="L439" s="5">
        <f>+COUNTIF($K$2:$K$650,K439)</f>
        <v>2</v>
      </c>
      <c r="M439" s="5">
        <f t="shared" si="15"/>
        <v>2</v>
      </c>
    </row>
    <row r="440" spans="1:13" x14ac:dyDescent="0.25">
      <c r="A440" s="123" t="s">
        <v>82</v>
      </c>
      <c r="B440" s="123" t="s">
        <v>192</v>
      </c>
      <c r="C440" s="123" t="s">
        <v>1008</v>
      </c>
      <c r="D440" s="123" t="s">
        <v>637</v>
      </c>
      <c r="E440" s="124">
        <v>45271</v>
      </c>
      <c r="F440" s="123">
        <v>92</v>
      </c>
      <c r="G440" s="123"/>
      <c r="K440" s="5" t="str">
        <f t="shared" si="14"/>
        <v>PuB-68IPB650</v>
      </c>
      <c r="L440" s="5">
        <f>+COUNTIF($K$2:$K$650,K440)</f>
        <v>1</v>
      </c>
      <c r="M440" s="5">
        <f t="shared" si="15"/>
        <v>1</v>
      </c>
    </row>
    <row r="441" spans="1:13" x14ac:dyDescent="0.25">
      <c r="A441" s="123" t="s">
        <v>65</v>
      </c>
      <c r="B441" s="123" t="s">
        <v>110</v>
      </c>
      <c r="C441" s="123" t="s">
        <v>58</v>
      </c>
      <c r="D441" s="123" t="s">
        <v>59</v>
      </c>
      <c r="E441" s="124">
        <v>45272</v>
      </c>
      <c r="F441" s="123">
        <v>61.07</v>
      </c>
      <c r="G441" s="123"/>
      <c r="K441" s="5" t="str">
        <f t="shared" si="14"/>
        <v>SP-21CY51W</v>
      </c>
      <c r="L441" s="5">
        <f>+COUNTIF($K$2:$K$650,K441)</f>
        <v>4</v>
      </c>
      <c r="M441" s="5">
        <f t="shared" si="15"/>
        <v>4</v>
      </c>
    </row>
    <row r="442" spans="1:13" x14ac:dyDescent="0.25">
      <c r="A442" s="123" t="s">
        <v>65</v>
      </c>
      <c r="B442" s="123" t="s">
        <v>208</v>
      </c>
      <c r="C442" s="123" t="s">
        <v>58</v>
      </c>
      <c r="D442" s="123" t="s">
        <v>59</v>
      </c>
      <c r="E442" s="124">
        <v>45272</v>
      </c>
      <c r="F442" s="123">
        <v>61.82</v>
      </c>
      <c r="G442" s="123"/>
      <c r="K442" s="5" t="str">
        <f t="shared" si="14"/>
        <v>SP-262CY51W</v>
      </c>
      <c r="L442" s="5">
        <f>+COUNTIF($K$2:$K$650,K442)</f>
        <v>2</v>
      </c>
      <c r="M442" s="5">
        <f t="shared" si="15"/>
        <v>2</v>
      </c>
    </row>
    <row r="443" spans="1:13" x14ac:dyDescent="0.25">
      <c r="A443" s="123" t="s">
        <v>70</v>
      </c>
      <c r="B443" s="123" t="s">
        <v>221</v>
      </c>
      <c r="C443" s="123" t="s">
        <v>67</v>
      </c>
      <c r="D443" s="123" t="s">
        <v>68</v>
      </c>
      <c r="E443" s="124">
        <v>45272</v>
      </c>
      <c r="F443" s="123">
        <v>77.099999999999994</v>
      </c>
      <c r="G443" s="123"/>
      <c r="K443" s="5" t="str">
        <f t="shared" si="14"/>
        <v>SP-138(I)[00]aBX960</v>
      </c>
      <c r="L443" s="5">
        <f>+COUNTIF($K$2:$K$650,K443)</f>
        <v>2</v>
      </c>
      <c r="M443" s="5">
        <f t="shared" si="15"/>
        <v>2</v>
      </c>
    </row>
    <row r="444" spans="1:13" x14ac:dyDescent="0.25">
      <c r="A444" s="123" t="s">
        <v>65</v>
      </c>
      <c r="B444" s="123" t="s">
        <v>98</v>
      </c>
      <c r="C444" s="123" t="s">
        <v>58</v>
      </c>
      <c r="D444" s="123" t="s">
        <v>59</v>
      </c>
      <c r="E444" s="124">
        <v>45272</v>
      </c>
      <c r="F444" s="123">
        <v>83.35</v>
      </c>
      <c r="G444" s="123"/>
      <c r="K444" s="5" t="str">
        <f t="shared" si="14"/>
        <v>SP-8a(I)CY51W</v>
      </c>
      <c r="L444" s="5">
        <f>+COUNTIF($K$2:$K$650,K444)</f>
        <v>4</v>
      </c>
      <c r="M444" s="5">
        <f t="shared" si="15"/>
        <v>4</v>
      </c>
    </row>
    <row r="445" spans="1:13" x14ac:dyDescent="0.25">
      <c r="A445" s="123" t="s">
        <v>77</v>
      </c>
      <c r="B445" s="123" t="s">
        <v>209</v>
      </c>
      <c r="C445" s="123" t="s">
        <v>58</v>
      </c>
      <c r="D445" s="123" t="s">
        <v>59</v>
      </c>
      <c r="E445" s="124">
        <v>45272</v>
      </c>
      <c r="F445" s="123">
        <v>115.88</v>
      </c>
      <c r="G445" s="123"/>
      <c r="K445" s="5" t="str">
        <f t="shared" si="14"/>
        <v>SP-243CY51W</v>
      </c>
      <c r="L445" s="5">
        <f>+COUNTIF($K$2:$K$650,K445)</f>
        <v>2</v>
      </c>
      <c r="M445" s="5">
        <f t="shared" si="15"/>
        <v>2</v>
      </c>
    </row>
    <row r="446" spans="1:13" x14ac:dyDescent="0.25">
      <c r="A446" s="123" t="s">
        <v>77</v>
      </c>
      <c r="B446" s="123" t="s">
        <v>210</v>
      </c>
      <c r="C446" s="123" t="s">
        <v>58</v>
      </c>
      <c r="D446" s="123" t="s">
        <v>59</v>
      </c>
      <c r="E446" s="124">
        <v>45272</v>
      </c>
      <c r="F446" s="123">
        <v>52.19</v>
      </c>
      <c r="G446" s="123"/>
      <c r="K446" s="5" t="str">
        <f t="shared" si="14"/>
        <v>SP-244CY51W</v>
      </c>
      <c r="L446" s="5">
        <f>+COUNTIF($K$2:$K$650,K446)</f>
        <v>2</v>
      </c>
      <c r="M446" s="5">
        <f t="shared" si="15"/>
        <v>2</v>
      </c>
    </row>
    <row r="447" spans="1:13" x14ac:dyDescent="0.25">
      <c r="A447" s="123" t="s">
        <v>77</v>
      </c>
      <c r="B447" s="123" t="s">
        <v>117</v>
      </c>
      <c r="C447" s="123" t="s">
        <v>58</v>
      </c>
      <c r="D447" s="123" t="s">
        <v>59</v>
      </c>
      <c r="E447" s="124">
        <v>45272</v>
      </c>
      <c r="F447" s="123">
        <v>38.200000000000003</v>
      </c>
      <c r="G447" s="123"/>
      <c r="K447" s="5" t="str">
        <f t="shared" si="14"/>
        <v>SP-336aCY51W</v>
      </c>
      <c r="L447" s="5">
        <f>+COUNTIF($K$2:$K$650,K447)</f>
        <v>4</v>
      </c>
      <c r="M447" s="5">
        <f t="shared" si="15"/>
        <v>4</v>
      </c>
    </row>
    <row r="448" spans="1:13" x14ac:dyDescent="0.25">
      <c r="A448" s="123" t="s">
        <v>70</v>
      </c>
      <c r="B448" s="123" t="s">
        <v>211</v>
      </c>
      <c r="C448" s="123" t="s">
        <v>58</v>
      </c>
      <c r="D448" s="123" t="s">
        <v>59</v>
      </c>
      <c r="E448" s="124">
        <v>45272</v>
      </c>
      <c r="F448" s="123">
        <v>70.67</v>
      </c>
      <c r="G448" s="123"/>
      <c r="K448" s="5" t="str">
        <f t="shared" si="14"/>
        <v>SP-167CY51W</v>
      </c>
      <c r="L448" s="5">
        <f>+COUNTIF($K$2:$K$650,K448)</f>
        <v>2</v>
      </c>
      <c r="M448" s="5">
        <f t="shared" si="15"/>
        <v>2</v>
      </c>
    </row>
    <row r="449" spans="1:13" x14ac:dyDescent="0.25">
      <c r="A449" s="123" t="s">
        <v>70</v>
      </c>
      <c r="B449" s="123" t="s">
        <v>123</v>
      </c>
      <c r="C449" s="123" t="s">
        <v>58</v>
      </c>
      <c r="D449" s="123" t="s">
        <v>59</v>
      </c>
      <c r="E449" s="124">
        <v>45272</v>
      </c>
      <c r="F449" s="123">
        <v>32.979999999999997</v>
      </c>
      <c r="G449" s="123"/>
      <c r="K449" s="5" t="str">
        <f t="shared" si="14"/>
        <v>SP-364aCY51W</v>
      </c>
      <c r="L449" s="5">
        <f>+COUNTIF($K$2:$K$650,K449)</f>
        <v>4</v>
      </c>
      <c r="M449" s="5">
        <f t="shared" si="15"/>
        <v>4</v>
      </c>
    </row>
    <row r="450" spans="1:13" x14ac:dyDescent="0.25">
      <c r="A450" s="123" t="s">
        <v>70</v>
      </c>
      <c r="B450" s="123" t="s">
        <v>125</v>
      </c>
      <c r="C450" s="123" t="s">
        <v>58</v>
      </c>
      <c r="D450" s="123" t="s">
        <v>59</v>
      </c>
      <c r="E450" s="124">
        <v>45272</v>
      </c>
      <c r="F450" s="123">
        <v>20</v>
      </c>
      <c r="G450" s="123" t="s">
        <v>1017</v>
      </c>
      <c r="K450" s="5" t="str">
        <f t="shared" si="14"/>
        <v>SP-445aCY51W</v>
      </c>
      <c r="L450" s="5">
        <f>+COUNTIF($K$2:$K$650,K450)</f>
        <v>4</v>
      </c>
      <c r="M450" s="5">
        <f t="shared" si="15"/>
        <v>3</v>
      </c>
    </row>
    <row r="451" spans="1:13" x14ac:dyDescent="0.25">
      <c r="A451" s="123" t="s">
        <v>79</v>
      </c>
      <c r="B451" s="123" t="s">
        <v>212</v>
      </c>
      <c r="C451" s="123" t="s">
        <v>58</v>
      </c>
      <c r="D451" s="123" t="s">
        <v>59</v>
      </c>
      <c r="E451" s="124">
        <v>45272</v>
      </c>
      <c r="F451" s="123">
        <v>39.729999999999997</v>
      </c>
      <c r="G451" s="123"/>
      <c r="K451" s="5" t="str">
        <f t="shared" si="14"/>
        <v>PuB-128aCY51W</v>
      </c>
      <c r="L451" s="5">
        <f>+COUNTIF($K$2:$K$650,K451)</f>
        <v>2</v>
      </c>
      <c r="M451" s="5">
        <f t="shared" si="15"/>
        <v>2</v>
      </c>
    </row>
    <row r="452" spans="1:13" x14ac:dyDescent="0.25">
      <c r="A452" s="123" t="s">
        <v>79</v>
      </c>
      <c r="B452" s="123" t="s">
        <v>213</v>
      </c>
      <c r="C452" s="123" t="s">
        <v>67</v>
      </c>
      <c r="D452" s="123" t="s">
        <v>68</v>
      </c>
      <c r="E452" s="124">
        <v>45272</v>
      </c>
      <c r="F452" s="123">
        <v>26.98</v>
      </c>
      <c r="G452" s="123"/>
      <c r="K452" s="5" t="str">
        <f t="shared" si="14"/>
        <v>PuB-202[00]aBX960</v>
      </c>
      <c r="L452" s="5">
        <f>+COUNTIF($K$2:$K$650,K452)</f>
        <v>2</v>
      </c>
      <c r="M452" s="5">
        <f t="shared" si="15"/>
        <v>2</v>
      </c>
    </row>
    <row r="453" spans="1:13" x14ac:dyDescent="0.25">
      <c r="A453" s="123" t="s">
        <v>89</v>
      </c>
      <c r="B453" s="123" t="s">
        <v>214</v>
      </c>
      <c r="C453" s="123" t="s">
        <v>58</v>
      </c>
      <c r="D453" s="123" t="s">
        <v>59</v>
      </c>
      <c r="E453" s="124">
        <v>45272</v>
      </c>
      <c r="F453" s="123">
        <v>28.2</v>
      </c>
      <c r="G453" s="123"/>
      <c r="K453" s="5" t="str">
        <f t="shared" si="14"/>
        <v>PuB-196[00]aCY51W</v>
      </c>
      <c r="L453" s="5">
        <f>+COUNTIF($K$2:$K$650,K453)</f>
        <v>2</v>
      </c>
      <c r="M453" s="5">
        <f t="shared" si="15"/>
        <v>2</v>
      </c>
    </row>
    <row r="454" spans="1:13" x14ac:dyDescent="0.25">
      <c r="A454" s="123" t="s">
        <v>89</v>
      </c>
      <c r="B454" s="123" t="s">
        <v>214</v>
      </c>
      <c r="C454" s="123" t="s">
        <v>67</v>
      </c>
      <c r="D454" s="123" t="s">
        <v>68</v>
      </c>
      <c r="E454" s="124">
        <v>45272</v>
      </c>
      <c r="F454" s="123">
        <v>28.2</v>
      </c>
      <c r="G454" s="123"/>
      <c r="K454" s="5" t="str">
        <f t="shared" si="14"/>
        <v>PuB-196[00]aBX960</v>
      </c>
      <c r="L454" s="5">
        <f>+COUNTIF($K$2:$K$650,K454)</f>
        <v>2</v>
      </c>
      <c r="M454" s="5">
        <f t="shared" si="15"/>
        <v>2</v>
      </c>
    </row>
    <row r="455" spans="1:13" x14ac:dyDescent="0.25">
      <c r="A455" s="123" t="s">
        <v>89</v>
      </c>
      <c r="B455" s="123" t="s">
        <v>215</v>
      </c>
      <c r="C455" s="123" t="s">
        <v>86</v>
      </c>
      <c r="D455" s="123" t="s">
        <v>59</v>
      </c>
      <c r="E455" s="124">
        <v>45272</v>
      </c>
      <c r="F455" s="123">
        <v>20</v>
      </c>
      <c r="G455" s="123"/>
      <c r="K455" s="5" t="str">
        <f t="shared" si="14"/>
        <v>PuB.a-166[00]aCY51W</v>
      </c>
      <c r="L455" s="5">
        <f>+COUNTIF($K$2:$K$650,K455)</f>
        <v>2</v>
      </c>
      <c r="M455" s="5">
        <f t="shared" si="15"/>
        <v>2</v>
      </c>
    </row>
    <row r="456" spans="1:13" x14ac:dyDescent="0.25">
      <c r="A456" s="123" t="s">
        <v>89</v>
      </c>
      <c r="B456" s="123" t="s">
        <v>216</v>
      </c>
      <c r="C456" s="123" t="s">
        <v>67</v>
      </c>
      <c r="D456" s="123" t="s">
        <v>68</v>
      </c>
      <c r="E456" s="124">
        <v>45272</v>
      </c>
      <c r="F456" s="123">
        <v>20</v>
      </c>
      <c r="G456" s="123"/>
      <c r="K456" s="5" t="str">
        <f t="shared" si="14"/>
        <v>PuB-141[00]aBX960</v>
      </c>
      <c r="L456" s="5">
        <f>+COUNTIF($K$2:$K$650,K456)</f>
        <v>2</v>
      </c>
      <c r="M456" s="5">
        <f t="shared" si="15"/>
        <v>2</v>
      </c>
    </row>
    <row r="457" spans="1:13" x14ac:dyDescent="0.25">
      <c r="A457" s="123" t="s">
        <v>89</v>
      </c>
      <c r="B457" s="123" t="s">
        <v>216</v>
      </c>
      <c r="C457" s="123" t="s">
        <v>86</v>
      </c>
      <c r="D457" s="123" t="s">
        <v>59</v>
      </c>
      <c r="E457" s="124">
        <v>45272</v>
      </c>
      <c r="F457" s="123">
        <v>20</v>
      </c>
      <c r="G457" s="123"/>
      <c r="K457" s="5" t="str">
        <f t="shared" si="14"/>
        <v>PuB-141[00]aCY51W</v>
      </c>
      <c r="L457" s="5">
        <f>+COUNTIF($K$2:$K$650,K457)</f>
        <v>2</v>
      </c>
      <c r="M457" s="5">
        <f t="shared" si="15"/>
        <v>2</v>
      </c>
    </row>
    <row r="458" spans="1:13" x14ac:dyDescent="0.25">
      <c r="A458" s="123" t="s">
        <v>89</v>
      </c>
      <c r="B458" s="123" t="s">
        <v>217</v>
      </c>
      <c r="C458" s="123" t="s">
        <v>58</v>
      </c>
      <c r="D458" s="123" t="s">
        <v>59</v>
      </c>
      <c r="E458" s="124">
        <v>45272</v>
      </c>
      <c r="F458" s="123">
        <v>30.97</v>
      </c>
      <c r="G458" s="123"/>
      <c r="K458" s="5" t="str">
        <f t="shared" si="14"/>
        <v>PuB-155aCY51W</v>
      </c>
      <c r="L458" s="5">
        <f>+COUNTIF($K$2:$K$650,K458)</f>
        <v>2</v>
      </c>
      <c r="M458" s="5">
        <f t="shared" si="15"/>
        <v>2</v>
      </c>
    </row>
    <row r="459" spans="1:13" x14ac:dyDescent="0.25">
      <c r="A459" s="123" t="s">
        <v>89</v>
      </c>
      <c r="B459" s="123" t="s">
        <v>217</v>
      </c>
      <c r="C459" s="123" t="s">
        <v>67</v>
      </c>
      <c r="D459" s="123" t="s">
        <v>68</v>
      </c>
      <c r="E459" s="124">
        <v>45272</v>
      </c>
      <c r="F459" s="123">
        <v>30.97</v>
      </c>
      <c r="G459" s="123"/>
      <c r="K459" s="5" t="str">
        <f t="shared" si="14"/>
        <v>PuB-155aBX960</v>
      </c>
      <c r="L459" s="5">
        <f>+COUNTIF($K$2:$K$650,K459)</f>
        <v>2</v>
      </c>
      <c r="M459" s="5">
        <f t="shared" si="15"/>
        <v>2</v>
      </c>
    </row>
    <row r="460" spans="1:13" x14ac:dyDescent="0.25">
      <c r="A460" s="123" t="s">
        <v>128</v>
      </c>
      <c r="B460" s="123" t="s">
        <v>218</v>
      </c>
      <c r="C460" s="123" t="s">
        <v>67</v>
      </c>
      <c r="D460" s="123" t="s">
        <v>68</v>
      </c>
      <c r="E460" s="124">
        <v>45272</v>
      </c>
      <c r="F460" s="123">
        <v>39.54</v>
      </c>
      <c r="G460" s="123"/>
      <c r="K460" s="5" t="str">
        <f t="shared" si="14"/>
        <v>SP-161(I)[00]aBX960</v>
      </c>
      <c r="L460" s="5">
        <f>+COUNTIF($K$2:$K$650,K460)</f>
        <v>2</v>
      </c>
      <c r="M460" s="5">
        <f t="shared" si="15"/>
        <v>2</v>
      </c>
    </row>
    <row r="461" spans="1:13" x14ac:dyDescent="0.25">
      <c r="A461" s="123" t="s">
        <v>70</v>
      </c>
      <c r="B461" s="123" t="s">
        <v>152</v>
      </c>
      <c r="C461" s="123" t="s">
        <v>67</v>
      </c>
      <c r="D461" s="123" t="s">
        <v>68</v>
      </c>
      <c r="E461" s="124">
        <v>45272</v>
      </c>
      <c r="F461" s="123">
        <v>27.92</v>
      </c>
      <c r="G461" s="123"/>
      <c r="K461" s="5" t="str">
        <f t="shared" si="14"/>
        <v>SP-121a(I)BX960</v>
      </c>
      <c r="L461" s="5">
        <f>+COUNTIF($K$2:$K$650,K461)</f>
        <v>2</v>
      </c>
      <c r="M461" s="5">
        <f t="shared" si="15"/>
        <v>2</v>
      </c>
    </row>
    <row r="462" spans="1:13" x14ac:dyDescent="0.25">
      <c r="A462" s="123" t="s">
        <v>70</v>
      </c>
      <c r="B462" s="123" t="s">
        <v>152</v>
      </c>
      <c r="C462" s="123" t="s">
        <v>58</v>
      </c>
      <c r="D462" s="123" t="s">
        <v>59</v>
      </c>
      <c r="E462" s="124">
        <v>45272</v>
      </c>
      <c r="F462" s="123">
        <v>20</v>
      </c>
      <c r="G462" s="123"/>
      <c r="K462" s="5" t="str">
        <f t="shared" si="14"/>
        <v>SP-121a(I)CY51W</v>
      </c>
      <c r="L462" s="5">
        <f>+COUNTIF($K$2:$K$650,K462)</f>
        <v>4</v>
      </c>
      <c r="M462" s="5">
        <f t="shared" si="15"/>
        <v>4</v>
      </c>
    </row>
    <row r="463" spans="1:13" x14ac:dyDescent="0.25">
      <c r="A463" s="123" t="s">
        <v>219</v>
      </c>
      <c r="B463" s="123" t="s">
        <v>220</v>
      </c>
      <c r="C463" s="123" t="s">
        <v>67</v>
      </c>
      <c r="D463" s="123" t="s">
        <v>68</v>
      </c>
      <c r="E463" s="124">
        <v>45272</v>
      </c>
      <c r="F463" s="123">
        <v>35.1</v>
      </c>
      <c r="G463" s="123"/>
      <c r="K463" s="5" t="str">
        <f t="shared" si="14"/>
        <v>SP-440aBX960</v>
      </c>
      <c r="L463" s="5">
        <f>+COUNTIF($K$2:$K$650,K463)</f>
        <v>2</v>
      </c>
      <c r="M463" s="5">
        <f t="shared" si="15"/>
        <v>2</v>
      </c>
    </row>
    <row r="464" spans="1:13" x14ac:dyDescent="0.25">
      <c r="A464" s="123" t="s">
        <v>219</v>
      </c>
      <c r="B464" s="123" t="s">
        <v>220</v>
      </c>
      <c r="C464" s="123" t="s">
        <v>58</v>
      </c>
      <c r="D464" s="123" t="s">
        <v>59</v>
      </c>
      <c r="E464" s="124">
        <v>45272</v>
      </c>
      <c r="F464" s="123">
        <v>35.1</v>
      </c>
      <c r="G464" s="123"/>
      <c r="K464" s="5" t="str">
        <f t="shared" si="14"/>
        <v>SP-440aCY51W</v>
      </c>
      <c r="L464" s="5">
        <f>+COUNTIF($K$2:$K$650,K464)</f>
        <v>2</v>
      </c>
      <c r="M464" s="5">
        <f t="shared" si="15"/>
        <v>2</v>
      </c>
    </row>
    <row r="465" spans="1:13" x14ac:dyDescent="0.25">
      <c r="A465" s="123" t="s">
        <v>63</v>
      </c>
      <c r="B465" s="123" t="s">
        <v>274</v>
      </c>
      <c r="C465" s="123" t="s">
        <v>67</v>
      </c>
      <c r="D465" s="123" t="s">
        <v>68</v>
      </c>
      <c r="E465" s="124">
        <v>45272</v>
      </c>
      <c r="F465" s="123">
        <v>102.91</v>
      </c>
      <c r="G465" s="123"/>
      <c r="K465" s="5" t="str">
        <f t="shared" si="14"/>
        <v>SP-476aBX960</v>
      </c>
      <c r="L465" s="5">
        <f>+COUNTIF($K$2:$K$650,K465)</f>
        <v>2</v>
      </c>
      <c r="M465" s="5">
        <f t="shared" si="15"/>
        <v>2</v>
      </c>
    </row>
    <row r="466" spans="1:13" x14ac:dyDescent="0.25">
      <c r="A466" s="123" t="s">
        <v>77</v>
      </c>
      <c r="B466" s="123" t="s">
        <v>153</v>
      </c>
      <c r="C466" s="123" t="s">
        <v>58</v>
      </c>
      <c r="D466" s="123" t="s">
        <v>59</v>
      </c>
      <c r="E466" s="124">
        <v>45272</v>
      </c>
      <c r="F466" s="123">
        <v>32.97</v>
      </c>
      <c r="G466" s="123"/>
      <c r="K466" s="5" t="str">
        <f t="shared" si="14"/>
        <v>SP-45CY51W</v>
      </c>
      <c r="L466" s="5">
        <f>+COUNTIF($K$2:$K$650,K466)</f>
        <v>4</v>
      </c>
      <c r="M466" s="5">
        <f t="shared" si="15"/>
        <v>4</v>
      </c>
    </row>
    <row r="467" spans="1:13" x14ac:dyDescent="0.25">
      <c r="A467" s="123" t="s">
        <v>128</v>
      </c>
      <c r="B467" s="123" t="s">
        <v>222</v>
      </c>
      <c r="C467" s="123" t="s">
        <v>58</v>
      </c>
      <c r="D467" s="123" t="s">
        <v>59</v>
      </c>
      <c r="E467" s="124">
        <v>45273</v>
      </c>
      <c r="F467" s="123">
        <v>32.51</v>
      </c>
      <c r="G467" s="123"/>
      <c r="K467" s="5" t="str">
        <f t="shared" si="14"/>
        <v>SP-140a(I)CY51W</v>
      </c>
      <c r="L467" s="5">
        <f>+COUNTIF($K$2:$K$650,K467)</f>
        <v>2</v>
      </c>
      <c r="M467" s="5">
        <f t="shared" si="15"/>
        <v>2</v>
      </c>
    </row>
    <row r="468" spans="1:13" x14ac:dyDescent="0.25">
      <c r="A468" s="123" t="s">
        <v>128</v>
      </c>
      <c r="B468" s="123" t="s">
        <v>218</v>
      </c>
      <c r="C468" s="123" t="s">
        <v>58</v>
      </c>
      <c r="D468" s="123" t="s">
        <v>59</v>
      </c>
      <c r="E468" s="124">
        <v>45273</v>
      </c>
      <c r="F468" s="123">
        <v>47.45</v>
      </c>
      <c r="G468" s="123"/>
      <c r="K468" s="5" t="str">
        <f t="shared" ref="K468:K531" si="16">+CONCATENATE(B468,D468)</f>
        <v>SP-161(I)[00]aCY51W</v>
      </c>
      <c r="L468" s="5">
        <f>+COUNTIF($K$2:$K$650,K468)</f>
        <v>2</v>
      </c>
      <c r="M468" s="5">
        <f t="shared" si="15"/>
        <v>2</v>
      </c>
    </row>
    <row r="469" spans="1:13" x14ac:dyDescent="0.25">
      <c r="A469" s="123" t="s">
        <v>128</v>
      </c>
      <c r="B469" s="123" t="s">
        <v>223</v>
      </c>
      <c r="C469" s="123" t="s">
        <v>58</v>
      </c>
      <c r="D469" s="123" t="s">
        <v>59</v>
      </c>
      <c r="E469" s="124">
        <v>45273</v>
      </c>
      <c r="F469" s="123">
        <v>94.42</v>
      </c>
      <c r="G469" s="123"/>
      <c r="K469" s="5" t="str">
        <f t="shared" si="16"/>
        <v>SP-183(ICY51W</v>
      </c>
      <c r="L469" s="5">
        <f>+COUNTIF($K$2:$K$650,K469)</f>
        <v>2</v>
      </c>
      <c r="M469" s="5">
        <f t="shared" ref="M469:M532" si="17">+L469-COUNTIFS($G$2:$G$381,"Parado",$K$2:$K$381,K469)</f>
        <v>2</v>
      </c>
    </row>
    <row r="470" spans="1:13" x14ac:dyDescent="0.25">
      <c r="A470" s="123" t="s">
        <v>70</v>
      </c>
      <c r="B470" s="123" t="s">
        <v>135</v>
      </c>
      <c r="C470" s="123" t="s">
        <v>58</v>
      </c>
      <c r="D470" s="123" t="s">
        <v>59</v>
      </c>
      <c r="E470" s="124">
        <v>45273</v>
      </c>
      <c r="F470" s="123">
        <v>35.78</v>
      </c>
      <c r="G470" s="123"/>
      <c r="K470" s="5" t="str">
        <f t="shared" si="16"/>
        <v>SP-309aCY51W</v>
      </c>
      <c r="L470" s="5">
        <f>+COUNTIF($K$2:$K$650,K470)</f>
        <v>4</v>
      </c>
      <c r="M470" s="5">
        <f t="shared" si="17"/>
        <v>4</v>
      </c>
    </row>
    <row r="471" spans="1:13" x14ac:dyDescent="0.25">
      <c r="A471" s="123" t="s">
        <v>70</v>
      </c>
      <c r="B471" s="123" t="s">
        <v>225</v>
      </c>
      <c r="C471" s="123" t="s">
        <v>58</v>
      </c>
      <c r="D471" s="123" t="s">
        <v>59</v>
      </c>
      <c r="E471" s="124">
        <v>45273</v>
      </c>
      <c r="F471" s="123">
        <v>33.76</v>
      </c>
      <c r="G471" s="123"/>
      <c r="K471" s="5" t="str">
        <f t="shared" si="16"/>
        <v>SP-310aCY51W</v>
      </c>
      <c r="L471" s="5">
        <f>+COUNTIF($K$2:$K$650,K471)</f>
        <v>2</v>
      </c>
      <c r="M471" s="5">
        <f t="shared" si="17"/>
        <v>2</v>
      </c>
    </row>
    <row r="472" spans="1:13" x14ac:dyDescent="0.25">
      <c r="A472" s="123" t="s">
        <v>70</v>
      </c>
      <c r="B472" s="123" t="s">
        <v>137</v>
      </c>
      <c r="C472" s="123" t="s">
        <v>58</v>
      </c>
      <c r="D472" s="123" t="s">
        <v>59</v>
      </c>
      <c r="E472" s="124">
        <v>45273</v>
      </c>
      <c r="F472" s="123">
        <v>20</v>
      </c>
      <c r="G472" s="123"/>
      <c r="K472" s="5" t="str">
        <f t="shared" si="16"/>
        <v>SP-341aCY51W</v>
      </c>
      <c r="L472" s="5">
        <f>+COUNTIF($K$2:$K$650,K472)</f>
        <v>4</v>
      </c>
      <c r="M472" s="5">
        <f t="shared" si="17"/>
        <v>4</v>
      </c>
    </row>
    <row r="473" spans="1:13" x14ac:dyDescent="0.25">
      <c r="A473" s="123" t="s">
        <v>70</v>
      </c>
      <c r="B473" s="123" t="s">
        <v>134</v>
      </c>
      <c r="C473" s="123" t="s">
        <v>58</v>
      </c>
      <c r="D473" s="123" t="s">
        <v>59</v>
      </c>
      <c r="E473" s="124">
        <v>45273</v>
      </c>
      <c r="F473" s="123">
        <v>20</v>
      </c>
      <c r="G473" s="123"/>
      <c r="K473" s="5" t="str">
        <f t="shared" si="16"/>
        <v>SP-122(I)[00]aCY51W</v>
      </c>
      <c r="L473" s="5">
        <f>+COUNTIF($K$2:$K$650,K473)</f>
        <v>4</v>
      </c>
      <c r="M473" s="5">
        <f t="shared" si="17"/>
        <v>4</v>
      </c>
    </row>
    <row r="474" spans="1:13" x14ac:dyDescent="0.25">
      <c r="A474" s="123" t="s">
        <v>63</v>
      </c>
      <c r="B474" s="123" t="s">
        <v>164</v>
      </c>
      <c r="C474" s="123" t="s">
        <v>58</v>
      </c>
      <c r="D474" s="123" t="s">
        <v>59</v>
      </c>
      <c r="E474" s="124">
        <v>45273</v>
      </c>
      <c r="F474" s="123">
        <v>62.38</v>
      </c>
      <c r="G474" s="123"/>
      <c r="K474" s="5" t="str">
        <f t="shared" si="16"/>
        <v>SP-162(I)[00]aCY51W</v>
      </c>
      <c r="L474" s="5">
        <f>+COUNTIF($K$2:$K$650,K474)</f>
        <v>4</v>
      </c>
      <c r="M474" s="5">
        <f t="shared" si="17"/>
        <v>4</v>
      </c>
    </row>
    <row r="475" spans="1:13" x14ac:dyDescent="0.25">
      <c r="A475" s="123" t="s">
        <v>63</v>
      </c>
      <c r="B475" s="123" t="s">
        <v>175</v>
      </c>
      <c r="C475" s="123" t="s">
        <v>58</v>
      </c>
      <c r="D475" s="123" t="s">
        <v>59</v>
      </c>
      <c r="E475" s="124">
        <v>45273</v>
      </c>
      <c r="F475" s="123">
        <v>35.479999999999997</v>
      </c>
      <c r="G475" s="123"/>
      <c r="K475" s="5" t="str">
        <f t="shared" si="16"/>
        <v>SP-216CY51W</v>
      </c>
      <c r="L475" s="5">
        <f>+COUNTIF($K$2:$K$650,K475)</f>
        <v>4</v>
      </c>
      <c r="M475" s="5">
        <f t="shared" si="17"/>
        <v>4</v>
      </c>
    </row>
    <row r="476" spans="1:13" x14ac:dyDescent="0.25">
      <c r="A476" s="123" t="s">
        <v>63</v>
      </c>
      <c r="B476" s="123" t="s">
        <v>141</v>
      </c>
      <c r="C476" s="123" t="s">
        <v>58</v>
      </c>
      <c r="D476" s="123" t="s">
        <v>59</v>
      </c>
      <c r="E476" s="124">
        <v>45273</v>
      </c>
      <c r="F476" s="123">
        <v>20</v>
      </c>
      <c r="G476" s="123"/>
      <c r="K476" s="5" t="str">
        <f t="shared" si="16"/>
        <v>SP-229CY51W</v>
      </c>
      <c r="L476" s="5">
        <f>+COUNTIF($K$2:$K$650,K476)</f>
        <v>4</v>
      </c>
      <c r="M476" s="5">
        <f t="shared" si="17"/>
        <v>4</v>
      </c>
    </row>
    <row r="477" spans="1:13" x14ac:dyDescent="0.25">
      <c r="A477" s="123" t="s">
        <v>63</v>
      </c>
      <c r="B477" s="123" t="s">
        <v>226</v>
      </c>
      <c r="C477" s="123" t="s">
        <v>58</v>
      </c>
      <c r="D477" s="123" t="s">
        <v>59</v>
      </c>
      <c r="E477" s="124">
        <v>45273</v>
      </c>
      <c r="F477" s="123">
        <v>56.01</v>
      </c>
      <c r="G477" s="123"/>
      <c r="K477" s="5" t="str">
        <f t="shared" si="16"/>
        <v>SP-239CY51W</v>
      </c>
      <c r="L477" s="5">
        <f>+COUNTIF($K$2:$K$650,K477)</f>
        <v>2</v>
      </c>
      <c r="M477" s="5">
        <f t="shared" si="17"/>
        <v>2</v>
      </c>
    </row>
    <row r="478" spans="1:13" x14ac:dyDescent="0.25">
      <c r="A478" s="123" t="s">
        <v>63</v>
      </c>
      <c r="B478" s="123" t="s">
        <v>166</v>
      </c>
      <c r="C478" s="123" t="s">
        <v>58</v>
      </c>
      <c r="D478" s="123" t="s">
        <v>59</v>
      </c>
      <c r="E478" s="124">
        <v>45273</v>
      </c>
      <c r="F478" s="123">
        <v>33</v>
      </c>
      <c r="G478" s="123" t="s">
        <v>1017</v>
      </c>
      <c r="K478" s="5" t="str">
        <f t="shared" si="16"/>
        <v>SP-246CY51W</v>
      </c>
      <c r="L478" s="5">
        <f>+COUNTIF($K$2:$K$650,K478)</f>
        <v>4</v>
      </c>
      <c r="M478" s="5">
        <f t="shared" si="17"/>
        <v>1</v>
      </c>
    </row>
    <row r="479" spans="1:13" x14ac:dyDescent="0.25">
      <c r="A479" s="123" t="s">
        <v>63</v>
      </c>
      <c r="B479" s="123" t="s">
        <v>227</v>
      </c>
      <c r="C479" s="123" t="s">
        <v>58</v>
      </c>
      <c r="D479" s="123" t="s">
        <v>59</v>
      </c>
      <c r="E479" s="124">
        <v>45273</v>
      </c>
      <c r="F479" s="123">
        <v>32.43</v>
      </c>
      <c r="G479" s="123"/>
      <c r="K479" s="5" t="str">
        <f t="shared" si="16"/>
        <v>SP-247CY51W</v>
      </c>
      <c r="L479" s="5">
        <f>+COUNTIF($K$2:$K$650,K479)</f>
        <v>2</v>
      </c>
      <c r="M479" s="5">
        <f t="shared" si="17"/>
        <v>1</v>
      </c>
    </row>
    <row r="480" spans="1:13" x14ac:dyDescent="0.25">
      <c r="A480" s="123" t="s">
        <v>63</v>
      </c>
      <c r="B480" s="123" t="s">
        <v>228</v>
      </c>
      <c r="C480" s="123" t="s">
        <v>58</v>
      </c>
      <c r="D480" s="123" t="s">
        <v>59</v>
      </c>
      <c r="E480" s="124">
        <v>45273</v>
      </c>
      <c r="F480" s="123">
        <v>20</v>
      </c>
      <c r="G480" s="123"/>
      <c r="K480" s="5" t="str">
        <f t="shared" si="16"/>
        <v>SP-293aCY51W</v>
      </c>
      <c r="L480" s="5">
        <f>+COUNTIF($K$2:$K$650,K480)</f>
        <v>2</v>
      </c>
      <c r="M480" s="5">
        <f t="shared" si="17"/>
        <v>2</v>
      </c>
    </row>
    <row r="481" spans="1:13" x14ac:dyDescent="0.25">
      <c r="A481" s="123" t="s">
        <v>63</v>
      </c>
      <c r="B481" s="123" t="s">
        <v>144</v>
      </c>
      <c r="C481" s="123" t="s">
        <v>58</v>
      </c>
      <c r="D481" s="123" t="s">
        <v>59</v>
      </c>
      <c r="E481" s="124">
        <v>45273</v>
      </c>
      <c r="F481" s="123">
        <v>20</v>
      </c>
      <c r="G481" s="123"/>
      <c r="K481" s="5" t="str">
        <f t="shared" si="16"/>
        <v>SP-296aCY51W</v>
      </c>
      <c r="L481" s="5">
        <f>+COUNTIF($K$2:$K$650,K481)</f>
        <v>4</v>
      </c>
      <c r="M481" s="5">
        <f t="shared" si="17"/>
        <v>4</v>
      </c>
    </row>
    <row r="482" spans="1:13" x14ac:dyDescent="0.25">
      <c r="A482" s="123" t="s">
        <v>63</v>
      </c>
      <c r="B482" s="123" t="s">
        <v>181</v>
      </c>
      <c r="C482" s="123" t="s">
        <v>58</v>
      </c>
      <c r="D482" s="123" t="s">
        <v>59</v>
      </c>
      <c r="E482" s="124">
        <v>45273</v>
      </c>
      <c r="F482" s="123">
        <v>73.989999999999995</v>
      </c>
      <c r="G482" s="123"/>
      <c r="K482" s="5" t="str">
        <f t="shared" si="16"/>
        <v>SP-79(I)CY51W</v>
      </c>
      <c r="L482" s="5">
        <f>+COUNTIF($K$2:$K$650,K482)</f>
        <v>2</v>
      </c>
      <c r="M482" s="5">
        <f t="shared" si="17"/>
        <v>2</v>
      </c>
    </row>
    <row r="483" spans="1:13" x14ac:dyDescent="0.25">
      <c r="A483" s="123" t="s">
        <v>145</v>
      </c>
      <c r="B483" s="123" t="s">
        <v>229</v>
      </c>
      <c r="C483" s="123" t="s">
        <v>58</v>
      </c>
      <c r="D483" s="123" t="s">
        <v>59</v>
      </c>
      <c r="E483" s="124">
        <v>45273</v>
      </c>
      <c r="F483" s="123">
        <v>32.479999999999997</v>
      </c>
      <c r="G483" s="123"/>
      <c r="K483" s="5" t="str">
        <f t="shared" si="16"/>
        <v>SP-228CY51W</v>
      </c>
      <c r="L483" s="5">
        <f>+COUNTIF($K$2:$K$650,K483)</f>
        <v>2</v>
      </c>
      <c r="M483" s="5">
        <f t="shared" si="17"/>
        <v>2</v>
      </c>
    </row>
    <row r="484" spans="1:13" x14ac:dyDescent="0.25">
      <c r="A484" s="123" t="s">
        <v>145</v>
      </c>
      <c r="B484" s="123" t="s">
        <v>176</v>
      </c>
      <c r="C484" s="123" t="s">
        <v>58</v>
      </c>
      <c r="D484" s="123" t="s">
        <v>59</v>
      </c>
      <c r="E484" s="124">
        <v>45273</v>
      </c>
      <c r="F484" s="123">
        <v>20</v>
      </c>
      <c r="G484" s="123"/>
      <c r="K484" s="5" t="str">
        <f t="shared" si="16"/>
        <v>SP-259CY51W</v>
      </c>
      <c r="L484" s="5">
        <f>+COUNTIF($K$2:$K$650,K484)</f>
        <v>4</v>
      </c>
      <c r="M484" s="5">
        <f t="shared" si="17"/>
        <v>4</v>
      </c>
    </row>
    <row r="485" spans="1:13" x14ac:dyDescent="0.25">
      <c r="A485" s="123" t="s">
        <v>145</v>
      </c>
      <c r="B485" s="123" t="s">
        <v>167</v>
      </c>
      <c r="C485" s="123" t="s">
        <v>58</v>
      </c>
      <c r="D485" s="123" t="s">
        <v>59</v>
      </c>
      <c r="E485" s="124">
        <v>45273</v>
      </c>
      <c r="F485" s="123">
        <v>20</v>
      </c>
      <c r="G485" s="123"/>
      <c r="K485" s="5" t="str">
        <f t="shared" si="16"/>
        <v>SP-333[00]aCY51W</v>
      </c>
      <c r="L485" s="5">
        <f>+COUNTIF($K$2:$K$650,K485)</f>
        <v>4</v>
      </c>
      <c r="M485" s="5">
        <f t="shared" si="17"/>
        <v>4</v>
      </c>
    </row>
    <row r="486" spans="1:13" x14ac:dyDescent="0.25">
      <c r="A486" s="123" t="s">
        <v>145</v>
      </c>
      <c r="B486" s="123" t="s">
        <v>231</v>
      </c>
      <c r="C486" s="123" t="s">
        <v>58</v>
      </c>
      <c r="D486" s="123" t="s">
        <v>59</v>
      </c>
      <c r="E486" s="124">
        <v>45273</v>
      </c>
      <c r="F486" s="123">
        <v>26.48</v>
      </c>
      <c r="G486" s="123"/>
      <c r="K486" s="5" t="str">
        <f t="shared" si="16"/>
        <v>SP-334[00]aCY51W</v>
      </c>
      <c r="L486" s="5">
        <f>+COUNTIF($K$2:$K$650,K486)</f>
        <v>2</v>
      </c>
      <c r="M486" s="5">
        <f t="shared" si="17"/>
        <v>2</v>
      </c>
    </row>
    <row r="487" spans="1:13" x14ac:dyDescent="0.25">
      <c r="A487" s="123" t="s">
        <v>145</v>
      </c>
      <c r="B487" s="123" t="s">
        <v>177</v>
      </c>
      <c r="C487" s="123" t="s">
        <v>58</v>
      </c>
      <c r="D487" s="123" t="s">
        <v>59</v>
      </c>
      <c r="E487" s="124">
        <v>45273</v>
      </c>
      <c r="F487" s="123">
        <v>20</v>
      </c>
      <c r="G487" s="123"/>
      <c r="K487" s="5" t="str">
        <f t="shared" si="16"/>
        <v>SP-426aCY51W</v>
      </c>
      <c r="L487" s="5">
        <f>+COUNTIF($K$2:$K$650,K487)</f>
        <v>4</v>
      </c>
      <c r="M487" s="5">
        <f t="shared" si="17"/>
        <v>4</v>
      </c>
    </row>
    <row r="488" spans="1:13" x14ac:dyDescent="0.25">
      <c r="A488" s="123" t="s">
        <v>145</v>
      </c>
      <c r="B488" s="123" t="s">
        <v>180</v>
      </c>
      <c r="C488" s="123" t="s">
        <v>58</v>
      </c>
      <c r="D488" s="123" t="s">
        <v>59</v>
      </c>
      <c r="E488" s="124">
        <v>45273</v>
      </c>
      <c r="F488" s="123">
        <v>32.72</v>
      </c>
      <c r="G488" s="123"/>
      <c r="K488" s="5" t="str">
        <f t="shared" si="16"/>
        <v>SP-86a(I)CY51W</v>
      </c>
      <c r="L488" s="5">
        <f>+COUNTIF($K$2:$K$650,K488)</f>
        <v>4</v>
      </c>
      <c r="M488" s="5">
        <f t="shared" si="17"/>
        <v>4</v>
      </c>
    </row>
    <row r="489" spans="1:13" x14ac:dyDescent="0.25">
      <c r="A489" s="123" t="s">
        <v>145</v>
      </c>
      <c r="B489" s="123" t="s">
        <v>151</v>
      </c>
      <c r="C489" s="123" t="s">
        <v>58</v>
      </c>
      <c r="D489" s="123" t="s">
        <v>59</v>
      </c>
      <c r="E489" s="124">
        <v>45273</v>
      </c>
      <c r="F489" s="123">
        <v>20</v>
      </c>
      <c r="G489" s="123"/>
      <c r="K489" s="5" t="str">
        <f t="shared" si="16"/>
        <v>SP-90(I)[00]aCY51W</v>
      </c>
      <c r="L489" s="5">
        <f>+COUNTIF($K$2:$K$650,K489)</f>
        <v>4</v>
      </c>
      <c r="M489" s="5">
        <f t="shared" si="17"/>
        <v>4</v>
      </c>
    </row>
    <row r="490" spans="1:13" x14ac:dyDescent="0.25">
      <c r="A490" s="123" t="s">
        <v>145</v>
      </c>
      <c r="B490" s="123" t="s">
        <v>179</v>
      </c>
      <c r="C490" s="123" t="s">
        <v>58</v>
      </c>
      <c r="D490" s="123" t="s">
        <v>59</v>
      </c>
      <c r="E490" s="124">
        <v>45273</v>
      </c>
      <c r="F490" s="123">
        <v>20</v>
      </c>
      <c r="G490" s="123"/>
      <c r="K490" s="5" t="str">
        <f t="shared" si="16"/>
        <v>SP-429aCY51W</v>
      </c>
      <c r="L490" s="5">
        <f>+COUNTIF($K$2:$K$650,K490)</f>
        <v>4</v>
      </c>
      <c r="M490" s="5">
        <f t="shared" si="17"/>
        <v>4</v>
      </c>
    </row>
    <row r="491" spans="1:13" x14ac:dyDescent="0.25">
      <c r="A491" s="123" t="s">
        <v>145</v>
      </c>
      <c r="B491" s="123" t="s">
        <v>230</v>
      </c>
      <c r="C491" s="123" t="s">
        <v>58</v>
      </c>
      <c r="D491" s="123" t="s">
        <v>59</v>
      </c>
      <c r="E491" s="124">
        <v>45273</v>
      </c>
      <c r="F491" s="123">
        <v>20</v>
      </c>
      <c r="G491" s="123"/>
      <c r="K491" s="5" t="str">
        <f t="shared" si="16"/>
        <v>SP-260CY51W</v>
      </c>
      <c r="L491" s="5">
        <f>+COUNTIF($K$2:$K$650,K491)</f>
        <v>2</v>
      </c>
      <c r="M491" s="5">
        <f t="shared" si="17"/>
        <v>2</v>
      </c>
    </row>
    <row r="492" spans="1:13" x14ac:dyDescent="0.25">
      <c r="A492" s="123" t="s">
        <v>77</v>
      </c>
      <c r="B492" s="123" t="s">
        <v>246</v>
      </c>
      <c r="C492" s="123" t="s">
        <v>58</v>
      </c>
      <c r="D492" s="123" t="s">
        <v>59</v>
      </c>
      <c r="E492" s="124">
        <v>45274</v>
      </c>
      <c r="F492" s="123">
        <v>25.95</v>
      </c>
      <c r="G492" s="123"/>
      <c r="K492" s="5" t="str">
        <f t="shared" si="16"/>
        <v>SP-242CY51W</v>
      </c>
      <c r="L492" s="5">
        <f>+COUNTIF($K$2:$K$650,K492)</f>
        <v>2</v>
      </c>
      <c r="M492" s="5">
        <f t="shared" si="17"/>
        <v>2</v>
      </c>
    </row>
    <row r="493" spans="1:13" x14ac:dyDescent="0.25">
      <c r="A493" s="123" t="s">
        <v>77</v>
      </c>
      <c r="B493" s="123" t="s">
        <v>234</v>
      </c>
      <c r="C493" s="123" t="s">
        <v>58</v>
      </c>
      <c r="D493" s="123" t="s">
        <v>59</v>
      </c>
      <c r="E493" s="124">
        <v>45274</v>
      </c>
      <c r="F493" s="123">
        <v>50.24</v>
      </c>
      <c r="G493" s="123"/>
      <c r="K493" s="5" t="str">
        <f t="shared" si="16"/>
        <v>SP-41CY51W</v>
      </c>
      <c r="L493" s="5">
        <f>+COUNTIF($K$2:$K$650,K493)</f>
        <v>2</v>
      </c>
      <c r="M493" s="5">
        <f t="shared" si="17"/>
        <v>2</v>
      </c>
    </row>
    <row r="494" spans="1:13" x14ac:dyDescent="0.25">
      <c r="A494" s="123" t="s">
        <v>77</v>
      </c>
      <c r="B494" s="123" t="s">
        <v>235</v>
      </c>
      <c r="C494" s="123" t="s">
        <v>58</v>
      </c>
      <c r="D494" s="123" t="s">
        <v>59</v>
      </c>
      <c r="E494" s="124">
        <v>45274</v>
      </c>
      <c r="F494" s="123">
        <v>20</v>
      </c>
      <c r="G494" s="123"/>
      <c r="K494" s="5" t="str">
        <f t="shared" si="16"/>
        <v>SP-439aCY51W</v>
      </c>
      <c r="L494" s="5">
        <f>+COUNTIF($K$2:$K$650,K494)</f>
        <v>2</v>
      </c>
      <c r="M494" s="5">
        <f t="shared" si="17"/>
        <v>2</v>
      </c>
    </row>
    <row r="495" spans="1:13" x14ac:dyDescent="0.25">
      <c r="A495" s="123" t="s">
        <v>77</v>
      </c>
      <c r="B495" s="123" t="s">
        <v>236</v>
      </c>
      <c r="C495" s="123" t="s">
        <v>58</v>
      </c>
      <c r="D495" s="123" t="s">
        <v>59</v>
      </c>
      <c r="E495" s="124">
        <v>45274</v>
      </c>
      <c r="F495" s="123">
        <v>57.49</v>
      </c>
      <c r="G495" s="123"/>
      <c r="K495" s="5" t="str">
        <f t="shared" si="16"/>
        <v>SP-51CY51W</v>
      </c>
      <c r="L495" s="5">
        <f>+COUNTIF($K$2:$K$650,K495)</f>
        <v>2</v>
      </c>
      <c r="M495" s="5">
        <f t="shared" si="17"/>
        <v>1</v>
      </c>
    </row>
    <row r="496" spans="1:13" x14ac:dyDescent="0.25">
      <c r="A496" s="123" t="s">
        <v>75</v>
      </c>
      <c r="B496" s="123" t="s">
        <v>237</v>
      </c>
      <c r="C496" s="123" t="s">
        <v>58</v>
      </c>
      <c r="D496" s="123" t="s">
        <v>59</v>
      </c>
      <c r="E496" s="124">
        <v>45274</v>
      </c>
      <c r="F496" s="123">
        <v>67.680000000000007</v>
      </c>
      <c r="G496" s="123"/>
      <c r="K496" s="5" t="str">
        <f t="shared" si="16"/>
        <v>SP-0151[00]a(I)CY51W</v>
      </c>
      <c r="L496" s="5">
        <f>+COUNTIF($K$2:$K$650,K496)</f>
        <v>2</v>
      </c>
      <c r="M496" s="5">
        <f t="shared" si="17"/>
        <v>2</v>
      </c>
    </row>
    <row r="497" spans="1:13" x14ac:dyDescent="0.25">
      <c r="A497" s="123" t="s">
        <v>75</v>
      </c>
      <c r="B497" s="123" t="s">
        <v>155</v>
      </c>
      <c r="C497" s="123" t="s">
        <v>58</v>
      </c>
      <c r="D497" s="123" t="s">
        <v>59</v>
      </c>
      <c r="E497" s="124">
        <v>45274</v>
      </c>
      <c r="F497" s="123">
        <v>29.28</v>
      </c>
      <c r="G497" s="123"/>
      <c r="K497" s="5" t="str">
        <f t="shared" si="16"/>
        <v>SP-69CY51W</v>
      </c>
      <c r="L497" s="5">
        <f>+COUNTIF($K$2:$K$650,K497)</f>
        <v>4</v>
      </c>
      <c r="M497" s="5">
        <f t="shared" si="17"/>
        <v>4</v>
      </c>
    </row>
    <row r="498" spans="1:13" x14ac:dyDescent="0.25">
      <c r="A498" s="123" t="s">
        <v>75</v>
      </c>
      <c r="B498" s="123" t="s">
        <v>156</v>
      </c>
      <c r="C498" s="123" t="s">
        <v>58</v>
      </c>
      <c r="D498" s="123" t="s">
        <v>59</v>
      </c>
      <c r="E498" s="124">
        <v>45274</v>
      </c>
      <c r="F498" s="123">
        <v>36.22</v>
      </c>
      <c r="G498" s="123"/>
      <c r="K498" s="5" t="str">
        <f t="shared" si="16"/>
        <v>SP-70CY51W</v>
      </c>
      <c r="L498" s="5">
        <f>+COUNTIF($K$2:$K$650,K498)</f>
        <v>4</v>
      </c>
      <c r="M498" s="5">
        <f t="shared" si="17"/>
        <v>4</v>
      </c>
    </row>
    <row r="499" spans="1:13" x14ac:dyDescent="0.25">
      <c r="A499" s="123" t="s">
        <v>70</v>
      </c>
      <c r="B499" s="123" t="s">
        <v>239</v>
      </c>
      <c r="C499" s="123" t="s">
        <v>58</v>
      </c>
      <c r="D499" s="123" t="s">
        <v>59</v>
      </c>
      <c r="E499" s="124">
        <v>45274</v>
      </c>
      <c r="F499" s="123">
        <v>20.12</v>
      </c>
      <c r="G499" s="123"/>
      <c r="K499" s="5" t="str">
        <f t="shared" si="16"/>
        <v>SP-353aCY51W</v>
      </c>
      <c r="L499" s="5">
        <f>+COUNTIF($K$2:$K$650,K499)</f>
        <v>2</v>
      </c>
      <c r="M499" s="5">
        <f t="shared" si="17"/>
        <v>2</v>
      </c>
    </row>
    <row r="500" spans="1:13" x14ac:dyDescent="0.25">
      <c r="A500" s="123" t="s">
        <v>70</v>
      </c>
      <c r="B500" s="123" t="s">
        <v>239</v>
      </c>
      <c r="C500" s="123" t="s">
        <v>67</v>
      </c>
      <c r="D500" s="123" t="s">
        <v>68</v>
      </c>
      <c r="E500" s="124">
        <v>45274</v>
      </c>
      <c r="F500" s="123">
        <v>20.12</v>
      </c>
      <c r="G500" s="123"/>
      <c r="K500" s="5" t="str">
        <f t="shared" si="16"/>
        <v>SP-353aBX960</v>
      </c>
      <c r="L500" s="5">
        <f>+COUNTIF($K$2:$K$650,K500)</f>
        <v>2</v>
      </c>
      <c r="M500" s="5">
        <f t="shared" si="17"/>
        <v>2</v>
      </c>
    </row>
    <row r="501" spans="1:13" x14ac:dyDescent="0.25">
      <c r="A501" s="123" t="s">
        <v>70</v>
      </c>
      <c r="B501" s="123" t="s">
        <v>240</v>
      </c>
      <c r="C501" s="123" t="s">
        <v>58</v>
      </c>
      <c r="D501" s="123" t="s">
        <v>59</v>
      </c>
      <c r="E501" s="124">
        <v>45274</v>
      </c>
      <c r="F501" s="123">
        <v>73.959999999999994</v>
      </c>
      <c r="G501" s="123" t="s">
        <v>1322</v>
      </c>
      <c r="K501" s="5" t="str">
        <f t="shared" si="16"/>
        <v>SP-358aCY51W</v>
      </c>
      <c r="L501" s="5">
        <f>+COUNTIF($K$2:$K$650,K501)</f>
        <v>2</v>
      </c>
      <c r="M501" s="5">
        <f t="shared" si="17"/>
        <v>2</v>
      </c>
    </row>
    <row r="502" spans="1:13" x14ac:dyDescent="0.25">
      <c r="A502" s="123" t="s">
        <v>70</v>
      </c>
      <c r="B502" s="123" t="s">
        <v>241</v>
      </c>
      <c r="C502" s="123" t="s">
        <v>67</v>
      </c>
      <c r="D502" s="123" t="s">
        <v>68</v>
      </c>
      <c r="E502" s="124">
        <v>45274</v>
      </c>
      <c r="F502" s="123">
        <v>36.130000000000003</v>
      </c>
      <c r="G502" s="123"/>
      <c r="K502" s="5" t="str">
        <f t="shared" si="16"/>
        <v>SP-367aBX960</v>
      </c>
      <c r="L502" s="5">
        <f>+COUNTIF($K$2:$K$650,K502)</f>
        <v>2</v>
      </c>
      <c r="M502" s="5">
        <f t="shared" si="17"/>
        <v>2</v>
      </c>
    </row>
    <row r="503" spans="1:13" x14ac:dyDescent="0.25">
      <c r="A503" s="123" t="s">
        <v>70</v>
      </c>
      <c r="B503" s="123" t="s">
        <v>242</v>
      </c>
      <c r="C503" s="123" t="s">
        <v>67</v>
      </c>
      <c r="D503" s="123" t="s">
        <v>68</v>
      </c>
      <c r="E503" s="124">
        <v>45274</v>
      </c>
      <c r="F503" s="123">
        <v>20</v>
      </c>
      <c r="G503" s="123"/>
      <c r="K503" s="5" t="str">
        <f t="shared" si="16"/>
        <v>SP-326aBX960</v>
      </c>
      <c r="L503" s="5">
        <f>+COUNTIF($K$2:$K$650,K503)</f>
        <v>2</v>
      </c>
      <c r="M503" s="5">
        <f t="shared" si="17"/>
        <v>2</v>
      </c>
    </row>
    <row r="504" spans="1:13" x14ac:dyDescent="0.25">
      <c r="A504" s="123" t="s">
        <v>70</v>
      </c>
      <c r="B504" s="123" t="s">
        <v>241</v>
      </c>
      <c r="C504" s="123" t="s">
        <v>58</v>
      </c>
      <c r="D504" s="123" t="s">
        <v>59</v>
      </c>
      <c r="E504" s="124">
        <v>45274</v>
      </c>
      <c r="F504" s="123">
        <v>36.130000000000003</v>
      </c>
      <c r="G504" s="123"/>
      <c r="K504" s="5" t="str">
        <f t="shared" si="16"/>
        <v>SP-367aCY51W</v>
      </c>
      <c r="L504" s="5">
        <f>+COUNTIF($K$2:$K$650,K504)</f>
        <v>2</v>
      </c>
      <c r="M504" s="5">
        <f t="shared" si="17"/>
        <v>2</v>
      </c>
    </row>
    <row r="505" spans="1:13" x14ac:dyDescent="0.25">
      <c r="A505" s="123" t="s">
        <v>70</v>
      </c>
      <c r="B505" s="123" t="s">
        <v>244</v>
      </c>
      <c r="C505" s="123" t="s">
        <v>58</v>
      </c>
      <c r="D505" s="123" t="s">
        <v>59</v>
      </c>
      <c r="E505" s="124">
        <v>45274</v>
      </c>
      <c r="F505" s="123">
        <v>41.94</v>
      </c>
      <c r="G505" s="123"/>
      <c r="K505" s="5" t="str">
        <f t="shared" si="16"/>
        <v>SP-384aCY51W</v>
      </c>
      <c r="L505" s="5">
        <f>+COUNTIF($K$2:$K$650,K505)</f>
        <v>2</v>
      </c>
      <c r="M505" s="5">
        <f t="shared" si="17"/>
        <v>2</v>
      </c>
    </row>
    <row r="506" spans="1:13" x14ac:dyDescent="0.25">
      <c r="A506" s="123" t="s">
        <v>70</v>
      </c>
      <c r="B506" s="123" t="s">
        <v>245</v>
      </c>
      <c r="C506" s="123" t="s">
        <v>58</v>
      </c>
      <c r="D506" s="123" t="s">
        <v>59</v>
      </c>
      <c r="E506" s="124">
        <v>45274</v>
      </c>
      <c r="F506" s="123">
        <v>20</v>
      </c>
      <c r="G506" s="123"/>
      <c r="K506" s="5" t="str">
        <f t="shared" si="16"/>
        <v>SP-307aCY51W</v>
      </c>
      <c r="L506" s="5">
        <f>+COUNTIF($K$2:$K$650,K506)</f>
        <v>2</v>
      </c>
      <c r="M506" s="5">
        <f t="shared" si="17"/>
        <v>2</v>
      </c>
    </row>
    <row r="507" spans="1:13" x14ac:dyDescent="0.25">
      <c r="A507" s="123" t="s">
        <v>70</v>
      </c>
      <c r="B507" s="123" t="s">
        <v>245</v>
      </c>
      <c r="C507" s="123" t="s">
        <v>67</v>
      </c>
      <c r="D507" s="123" t="s">
        <v>68</v>
      </c>
      <c r="E507" s="124">
        <v>45274</v>
      </c>
      <c r="F507" s="123">
        <v>20</v>
      </c>
      <c r="G507" s="123"/>
      <c r="K507" s="5" t="str">
        <f t="shared" si="16"/>
        <v>SP-307aBX960</v>
      </c>
      <c r="L507" s="5">
        <f>+COUNTIF($K$2:$K$650,K507)</f>
        <v>2</v>
      </c>
      <c r="M507" s="5">
        <f t="shared" si="17"/>
        <v>2</v>
      </c>
    </row>
    <row r="508" spans="1:13" x14ac:dyDescent="0.25">
      <c r="A508" s="123" t="s">
        <v>145</v>
      </c>
      <c r="B508" s="123" t="s">
        <v>247</v>
      </c>
      <c r="C508" s="123" t="s">
        <v>67</v>
      </c>
      <c r="D508" s="123" t="s">
        <v>68</v>
      </c>
      <c r="E508" s="124">
        <v>45274</v>
      </c>
      <c r="F508" s="123">
        <v>94.88</v>
      </c>
      <c r="G508" s="123"/>
      <c r="K508" s="5" t="str">
        <f t="shared" si="16"/>
        <v>SP-0294[00]aBX960</v>
      </c>
      <c r="L508" s="5">
        <f>+COUNTIF($K$2:$K$650,K508)</f>
        <v>2</v>
      </c>
      <c r="M508" s="5">
        <f t="shared" si="17"/>
        <v>2</v>
      </c>
    </row>
    <row r="509" spans="1:13" x14ac:dyDescent="0.25">
      <c r="A509" s="123" t="s">
        <v>63</v>
      </c>
      <c r="B509" s="123" t="s">
        <v>251</v>
      </c>
      <c r="C509" s="123" t="s">
        <v>58</v>
      </c>
      <c r="D509" s="123" t="s">
        <v>59</v>
      </c>
      <c r="E509" s="124">
        <v>45274</v>
      </c>
      <c r="F509" s="123">
        <v>49.98</v>
      </c>
      <c r="G509" s="123"/>
      <c r="K509" s="5" t="str">
        <f t="shared" si="16"/>
        <v>SP-237(I)[00]aCY51W</v>
      </c>
      <c r="L509" s="5">
        <f>+COUNTIF($K$2:$K$650,K509)</f>
        <v>4</v>
      </c>
      <c r="M509" s="5">
        <f t="shared" si="17"/>
        <v>4</v>
      </c>
    </row>
    <row r="510" spans="1:13" x14ac:dyDescent="0.25">
      <c r="A510" s="123" t="s">
        <v>56</v>
      </c>
      <c r="B510" s="123" t="s">
        <v>57</v>
      </c>
      <c r="C510" s="123" t="s">
        <v>58</v>
      </c>
      <c r="D510" s="123" t="s">
        <v>59</v>
      </c>
      <c r="E510" s="124">
        <v>45275</v>
      </c>
      <c r="F510" s="123">
        <v>33.9</v>
      </c>
      <c r="G510" s="123"/>
      <c r="K510" s="5" t="str">
        <f t="shared" si="16"/>
        <v>SP-413aCY51W</v>
      </c>
      <c r="L510" s="5">
        <f>+COUNTIF($K$2:$K$650,K510)</f>
        <v>4</v>
      </c>
      <c r="M510" s="5">
        <f t="shared" si="17"/>
        <v>4</v>
      </c>
    </row>
    <row r="511" spans="1:13" x14ac:dyDescent="0.25">
      <c r="A511" s="123" t="s">
        <v>56</v>
      </c>
      <c r="B511" s="123" t="s">
        <v>60</v>
      </c>
      <c r="C511" s="123" t="s">
        <v>58</v>
      </c>
      <c r="D511" s="123" t="s">
        <v>59</v>
      </c>
      <c r="E511" s="124">
        <v>45275</v>
      </c>
      <c r="F511" s="123">
        <v>46.46</v>
      </c>
      <c r="G511" s="123"/>
      <c r="K511" s="5" t="str">
        <f t="shared" si="16"/>
        <v>SP-453aCY51W</v>
      </c>
      <c r="L511" s="5">
        <f>+COUNTIF($K$2:$K$650,K511)</f>
        <v>2</v>
      </c>
      <c r="M511" s="5">
        <f t="shared" si="17"/>
        <v>2</v>
      </c>
    </row>
    <row r="512" spans="1:13" x14ac:dyDescent="0.25">
      <c r="A512" s="123" t="s">
        <v>56</v>
      </c>
      <c r="B512" s="123" t="s">
        <v>61</v>
      </c>
      <c r="C512" s="123" t="s">
        <v>58</v>
      </c>
      <c r="D512" s="123" t="s">
        <v>59</v>
      </c>
      <c r="E512" s="124">
        <v>45275</v>
      </c>
      <c r="F512" s="123">
        <v>53.27</v>
      </c>
      <c r="G512" s="123"/>
      <c r="K512" s="5" t="str">
        <f t="shared" si="16"/>
        <v>SP-496aCY51W</v>
      </c>
      <c r="L512" s="5">
        <f>+COUNTIF($K$2:$K$650,K512)</f>
        <v>2</v>
      </c>
      <c r="M512" s="5">
        <f t="shared" si="17"/>
        <v>2</v>
      </c>
    </row>
    <row r="513" spans="1:13" x14ac:dyDescent="0.25">
      <c r="A513" s="123" t="s">
        <v>56</v>
      </c>
      <c r="B513" s="123" t="s">
        <v>62</v>
      </c>
      <c r="C513" s="123" t="s">
        <v>58</v>
      </c>
      <c r="D513" s="123" t="s">
        <v>59</v>
      </c>
      <c r="E513" s="124">
        <v>45275</v>
      </c>
      <c r="F513" s="123">
        <v>29.36</v>
      </c>
      <c r="G513" s="123"/>
      <c r="K513" s="5" t="str">
        <f t="shared" si="16"/>
        <v>SP-504aCY51W</v>
      </c>
      <c r="L513" s="5">
        <f>+COUNTIF($K$2:$K$650,K513)</f>
        <v>4</v>
      </c>
      <c r="M513" s="5">
        <f t="shared" si="17"/>
        <v>4</v>
      </c>
    </row>
    <row r="514" spans="1:13" x14ac:dyDescent="0.25">
      <c r="A514" s="123" t="s">
        <v>63</v>
      </c>
      <c r="B514" s="123" t="s">
        <v>64</v>
      </c>
      <c r="C514" s="123" t="s">
        <v>58</v>
      </c>
      <c r="D514" s="123" t="s">
        <v>59</v>
      </c>
      <c r="E514" s="124">
        <v>45275</v>
      </c>
      <c r="F514" s="123">
        <v>22.81</v>
      </c>
      <c r="G514" s="123"/>
      <c r="K514" s="5" t="str">
        <f t="shared" si="16"/>
        <v>SP-146a(I)CY51W</v>
      </c>
      <c r="L514" s="5">
        <f>+COUNTIF($K$2:$K$650,K514)</f>
        <v>4</v>
      </c>
      <c r="M514" s="5">
        <f t="shared" si="17"/>
        <v>4</v>
      </c>
    </row>
    <row r="515" spans="1:13" x14ac:dyDescent="0.25">
      <c r="A515" s="123" t="s">
        <v>65</v>
      </c>
      <c r="B515" s="123" t="s">
        <v>66</v>
      </c>
      <c r="C515" s="123" t="s">
        <v>58</v>
      </c>
      <c r="D515" s="123" t="s">
        <v>59</v>
      </c>
      <c r="E515" s="124">
        <v>45275</v>
      </c>
      <c r="F515" s="123">
        <v>56.38</v>
      </c>
      <c r="G515" s="123"/>
      <c r="K515" s="5" t="str">
        <f t="shared" si="16"/>
        <v>SP-27a(I)CY51W</v>
      </c>
      <c r="L515" s="5">
        <f>+COUNTIF($K$2:$K$650,K515)</f>
        <v>2</v>
      </c>
      <c r="M515" s="5">
        <f t="shared" si="17"/>
        <v>2</v>
      </c>
    </row>
    <row r="516" spans="1:13" x14ac:dyDescent="0.25">
      <c r="A516" s="123" t="s">
        <v>65</v>
      </c>
      <c r="B516" s="123" t="s">
        <v>66</v>
      </c>
      <c r="C516" s="123" t="s">
        <v>67</v>
      </c>
      <c r="D516" s="123" t="s">
        <v>68</v>
      </c>
      <c r="E516" s="124">
        <v>45275</v>
      </c>
      <c r="F516" s="123">
        <v>75.180000000000007</v>
      </c>
      <c r="G516" s="123"/>
      <c r="K516" s="5" t="str">
        <f t="shared" si="16"/>
        <v>SP-27a(I)BX960</v>
      </c>
      <c r="L516" s="5">
        <f>+COUNTIF($K$2:$K$650,K516)</f>
        <v>2</v>
      </c>
      <c r="M516" s="5">
        <f t="shared" si="17"/>
        <v>2</v>
      </c>
    </row>
    <row r="517" spans="1:13" x14ac:dyDescent="0.25">
      <c r="A517" s="123" t="s">
        <v>65</v>
      </c>
      <c r="B517" s="123" t="s">
        <v>69</v>
      </c>
      <c r="C517" s="123" t="s">
        <v>67</v>
      </c>
      <c r="D517" s="123" t="s">
        <v>68</v>
      </c>
      <c r="E517" s="124">
        <v>45275</v>
      </c>
      <c r="F517" s="123">
        <v>51.9</v>
      </c>
      <c r="G517" s="123" t="s">
        <v>1017</v>
      </c>
      <c r="K517" s="5" t="str">
        <f t="shared" si="16"/>
        <v>SP-325[]aBX960</v>
      </c>
      <c r="L517" s="5">
        <f>+COUNTIF($K$2:$K$650,K517)</f>
        <v>2</v>
      </c>
      <c r="M517" s="5">
        <f t="shared" si="17"/>
        <v>1</v>
      </c>
    </row>
    <row r="518" spans="1:13" x14ac:dyDescent="0.25">
      <c r="A518" s="123" t="s">
        <v>65</v>
      </c>
      <c r="B518" s="123" t="s">
        <v>69</v>
      </c>
      <c r="C518" s="123" t="s">
        <v>58</v>
      </c>
      <c r="D518" s="123" t="s">
        <v>59</v>
      </c>
      <c r="E518" s="124">
        <v>45275</v>
      </c>
      <c r="F518" s="123">
        <v>64.88</v>
      </c>
      <c r="G518" s="123" t="s">
        <v>1323</v>
      </c>
      <c r="K518" s="5" t="str">
        <f t="shared" si="16"/>
        <v>SP-325[]aCY51W</v>
      </c>
      <c r="L518" s="5">
        <f>+COUNTIF($K$2:$K$650,K518)</f>
        <v>2</v>
      </c>
      <c r="M518" s="5">
        <f t="shared" si="17"/>
        <v>1</v>
      </c>
    </row>
    <row r="519" spans="1:13" x14ac:dyDescent="0.25">
      <c r="A519" s="123" t="s">
        <v>70</v>
      </c>
      <c r="B519" s="123" t="s">
        <v>71</v>
      </c>
      <c r="C519" s="123" t="s">
        <v>67</v>
      </c>
      <c r="D519" s="123" t="s">
        <v>68</v>
      </c>
      <c r="E519" s="124">
        <v>45275</v>
      </c>
      <c r="F519" s="123">
        <v>38.35</v>
      </c>
      <c r="G519" s="123"/>
      <c r="K519" s="5" t="str">
        <f t="shared" si="16"/>
        <v>SP-317aBX960</v>
      </c>
      <c r="L519" s="5">
        <f>+COUNTIF($K$2:$K$650,K519)</f>
        <v>2</v>
      </c>
      <c r="M519" s="5">
        <f t="shared" si="17"/>
        <v>2</v>
      </c>
    </row>
    <row r="520" spans="1:13" x14ac:dyDescent="0.25">
      <c r="A520" s="123" t="s">
        <v>70</v>
      </c>
      <c r="B520" s="123" t="s">
        <v>72</v>
      </c>
      <c r="C520" s="123" t="s">
        <v>58</v>
      </c>
      <c r="D520" s="123" t="s">
        <v>59</v>
      </c>
      <c r="E520" s="124">
        <v>45275</v>
      </c>
      <c r="F520" s="123">
        <v>25.22</v>
      </c>
      <c r="G520" s="123"/>
      <c r="K520" s="5" t="str">
        <f t="shared" si="16"/>
        <v>SP-329aCY51W</v>
      </c>
      <c r="L520" s="5">
        <f>+COUNTIF($K$2:$K$650,K520)</f>
        <v>2</v>
      </c>
      <c r="M520" s="5">
        <f t="shared" si="17"/>
        <v>2</v>
      </c>
    </row>
    <row r="521" spans="1:13" x14ac:dyDescent="0.25">
      <c r="A521" s="123" t="s">
        <v>70</v>
      </c>
      <c r="B521" s="123" t="s">
        <v>73</v>
      </c>
      <c r="C521" s="123" t="s">
        <v>58</v>
      </c>
      <c r="D521" s="123" t="s">
        <v>59</v>
      </c>
      <c r="E521" s="124">
        <v>45275</v>
      </c>
      <c r="F521" s="123">
        <v>64.73</v>
      </c>
      <c r="G521" s="123"/>
      <c r="K521" s="5" t="str">
        <f t="shared" si="16"/>
        <v>SP-330aCY51W</v>
      </c>
      <c r="L521" s="5">
        <f>+COUNTIF($K$2:$K$650,K521)</f>
        <v>2</v>
      </c>
      <c r="M521" s="5">
        <f t="shared" si="17"/>
        <v>2</v>
      </c>
    </row>
    <row r="522" spans="1:13" x14ac:dyDescent="0.25">
      <c r="A522" s="123" t="s">
        <v>70</v>
      </c>
      <c r="B522" s="123" t="s">
        <v>74</v>
      </c>
      <c r="C522" s="123" t="s">
        <v>58</v>
      </c>
      <c r="D522" s="123" t="s">
        <v>59</v>
      </c>
      <c r="E522" s="124">
        <v>45275</v>
      </c>
      <c r="F522" s="123">
        <v>40.4</v>
      </c>
      <c r="G522" s="123"/>
      <c r="K522" s="5" t="str">
        <f t="shared" si="16"/>
        <v>SP-340aCY51W</v>
      </c>
      <c r="L522" s="5">
        <f>+COUNTIF($K$2:$K$650,K522)</f>
        <v>2</v>
      </c>
      <c r="M522" s="5">
        <f t="shared" si="17"/>
        <v>2</v>
      </c>
    </row>
    <row r="523" spans="1:13" x14ac:dyDescent="0.25">
      <c r="A523" s="123" t="s">
        <v>63</v>
      </c>
      <c r="B523" s="123" t="s">
        <v>76</v>
      </c>
      <c r="C523" s="123" t="s">
        <v>58</v>
      </c>
      <c r="D523" s="123" t="s">
        <v>59</v>
      </c>
      <c r="E523" s="124">
        <v>45275</v>
      </c>
      <c r="F523" s="123">
        <v>31.55</v>
      </c>
      <c r="G523" s="123"/>
      <c r="K523" s="5" t="str">
        <f t="shared" si="16"/>
        <v>SP-344[00]aCY51W</v>
      </c>
      <c r="L523" s="5">
        <f>+COUNTIF($K$2:$K$650,K523)</f>
        <v>2</v>
      </c>
      <c r="M523" s="5">
        <f t="shared" si="17"/>
        <v>2</v>
      </c>
    </row>
    <row r="524" spans="1:13" x14ac:dyDescent="0.25">
      <c r="A524" s="123" t="s">
        <v>77</v>
      </c>
      <c r="B524" s="123" t="s">
        <v>78</v>
      </c>
      <c r="C524" s="123" t="s">
        <v>67</v>
      </c>
      <c r="D524" s="123" t="s">
        <v>68</v>
      </c>
      <c r="E524" s="124">
        <v>45275</v>
      </c>
      <c r="F524" s="123">
        <v>44.75</v>
      </c>
      <c r="G524" s="123"/>
      <c r="K524" s="5" t="str">
        <f t="shared" si="16"/>
        <v>SP-322aBX960</v>
      </c>
      <c r="L524" s="5">
        <f>+COUNTIF($K$2:$K$650,K524)</f>
        <v>2</v>
      </c>
      <c r="M524" s="5">
        <f t="shared" si="17"/>
        <v>2</v>
      </c>
    </row>
    <row r="525" spans="1:13" x14ac:dyDescent="0.25">
      <c r="A525" s="123" t="s">
        <v>79</v>
      </c>
      <c r="B525" s="123" t="s">
        <v>80</v>
      </c>
      <c r="C525" s="123" t="s">
        <v>58</v>
      </c>
      <c r="D525" s="123" t="s">
        <v>59</v>
      </c>
      <c r="E525" s="124">
        <v>45275</v>
      </c>
      <c r="F525" s="123">
        <v>35.93</v>
      </c>
      <c r="G525" s="123"/>
      <c r="K525" s="5" t="str">
        <f t="shared" si="16"/>
        <v>PuB-203[00]aCY51W</v>
      </c>
      <c r="L525" s="5">
        <f>+COUNTIF($K$2:$K$650,K525)</f>
        <v>2</v>
      </c>
      <c r="M525" s="5">
        <f t="shared" si="17"/>
        <v>2</v>
      </c>
    </row>
    <row r="526" spans="1:13" x14ac:dyDescent="0.25">
      <c r="A526" s="123" t="s">
        <v>79</v>
      </c>
      <c r="B526" s="123" t="s">
        <v>80</v>
      </c>
      <c r="C526" s="123" t="s">
        <v>67</v>
      </c>
      <c r="D526" s="123" t="s">
        <v>68</v>
      </c>
      <c r="E526" s="124">
        <v>45275</v>
      </c>
      <c r="F526" s="123">
        <v>35.93</v>
      </c>
      <c r="G526" s="123"/>
      <c r="K526" s="5" t="str">
        <f t="shared" si="16"/>
        <v>PuB-203[00]aBX960</v>
      </c>
      <c r="L526" s="5">
        <f>+COUNTIF($K$2:$K$650,K526)</f>
        <v>2</v>
      </c>
      <c r="M526" s="5">
        <f t="shared" si="17"/>
        <v>2</v>
      </c>
    </row>
    <row r="527" spans="1:13" x14ac:dyDescent="0.25">
      <c r="A527" s="123" t="s">
        <v>56</v>
      </c>
      <c r="B527" s="123" t="s">
        <v>81</v>
      </c>
      <c r="C527" s="123" t="s">
        <v>58</v>
      </c>
      <c r="D527" s="123" t="s">
        <v>59</v>
      </c>
      <c r="E527" s="124">
        <v>45275</v>
      </c>
      <c r="F527" s="123">
        <v>30.27</v>
      </c>
      <c r="G527" s="123"/>
      <c r="K527" s="5" t="str">
        <f t="shared" si="16"/>
        <v>SP-411aCY51W</v>
      </c>
      <c r="L527" s="5">
        <f>+COUNTIF($K$2:$K$650,K527)</f>
        <v>2</v>
      </c>
      <c r="M527" s="5">
        <f t="shared" si="17"/>
        <v>2</v>
      </c>
    </row>
    <row r="528" spans="1:13" x14ac:dyDescent="0.25">
      <c r="A528" s="123" t="s">
        <v>56</v>
      </c>
      <c r="B528" s="123" t="s">
        <v>81</v>
      </c>
      <c r="C528" s="123" t="s">
        <v>67</v>
      </c>
      <c r="D528" s="123" t="s">
        <v>68</v>
      </c>
      <c r="E528" s="124">
        <v>45275</v>
      </c>
      <c r="F528" s="123">
        <v>30.27</v>
      </c>
      <c r="G528" s="123"/>
      <c r="K528" s="5" t="str">
        <f t="shared" si="16"/>
        <v>SP-411aBX960</v>
      </c>
      <c r="L528" s="5">
        <f>+COUNTIF($K$2:$K$650,K528)</f>
        <v>2</v>
      </c>
      <c r="M528" s="5">
        <f t="shared" si="17"/>
        <v>2</v>
      </c>
    </row>
    <row r="529" spans="1:13" x14ac:dyDescent="0.25">
      <c r="A529" s="123" t="s">
        <v>82</v>
      </c>
      <c r="B529" s="123" t="s">
        <v>83</v>
      </c>
      <c r="C529" s="123" t="s">
        <v>58</v>
      </c>
      <c r="D529" s="123" t="s">
        <v>59</v>
      </c>
      <c r="E529" s="124">
        <v>45275</v>
      </c>
      <c r="F529" s="123">
        <v>27.1</v>
      </c>
      <c r="G529" s="123"/>
      <c r="K529" s="5" t="str">
        <f t="shared" si="16"/>
        <v>PuB-98[00]aCY51W</v>
      </c>
      <c r="L529" s="5">
        <f>+COUNTIF($K$2:$K$650,K529)</f>
        <v>2</v>
      </c>
      <c r="M529" s="5">
        <f t="shared" si="17"/>
        <v>2</v>
      </c>
    </row>
    <row r="530" spans="1:13" x14ac:dyDescent="0.25">
      <c r="A530" s="123" t="s">
        <v>82</v>
      </c>
      <c r="B530" s="123" t="s">
        <v>83</v>
      </c>
      <c r="C530" s="123" t="s">
        <v>67</v>
      </c>
      <c r="D530" s="123" t="s">
        <v>68</v>
      </c>
      <c r="E530" s="124">
        <v>45275</v>
      </c>
      <c r="F530" s="123">
        <v>27.1</v>
      </c>
      <c r="G530" s="123"/>
      <c r="K530" s="5" t="str">
        <f t="shared" si="16"/>
        <v>PuB-98[00]aBX960</v>
      </c>
      <c r="L530" s="5">
        <f>+COUNTIF($K$2:$K$650,K530)</f>
        <v>2</v>
      </c>
      <c r="M530" s="5">
        <f t="shared" si="17"/>
        <v>2</v>
      </c>
    </row>
    <row r="531" spans="1:13" x14ac:dyDescent="0.25">
      <c r="A531" s="123" t="s">
        <v>252</v>
      </c>
      <c r="B531" s="123" t="s">
        <v>253</v>
      </c>
      <c r="C531" s="123" t="s">
        <v>58</v>
      </c>
      <c r="D531" s="123" t="s">
        <v>59</v>
      </c>
      <c r="E531" s="124">
        <v>45256</v>
      </c>
      <c r="F531" s="123">
        <v>57.6</v>
      </c>
      <c r="G531" s="123"/>
      <c r="K531" s="5" t="str">
        <f t="shared" si="16"/>
        <v>SCB-0064[02]aCY51W</v>
      </c>
      <c r="L531" s="5">
        <f>+COUNTIF($K$2:$K$650,K531)</f>
        <v>2</v>
      </c>
      <c r="M531" s="5">
        <f t="shared" si="17"/>
        <v>2</v>
      </c>
    </row>
    <row r="532" spans="1:13" x14ac:dyDescent="0.25">
      <c r="A532" s="123" t="s">
        <v>252</v>
      </c>
      <c r="B532" s="123" t="s">
        <v>254</v>
      </c>
      <c r="C532" s="123" t="s">
        <v>58</v>
      </c>
      <c r="D532" s="123" t="s">
        <v>59</v>
      </c>
      <c r="E532" s="124">
        <v>45256</v>
      </c>
      <c r="F532" s="123">
        <v>27</v>
      </c>
      <c r="G532" s="123"/>
      <c r="K532" s="5" t="str">
        <f t="shared" ref="K532:K573" si="18">+CONCATENATE(B532,D532)</f>
        <v>SCB-0065[00]aCY51W</v>
      </c>
      <c r="L532" s="5">
        <f>+COUNTIF($K$2:$K$650,K532)</f>
        <v>2</v>
      </c>
      <c r="M532" s="5">
        <f t="shared" si="17"/>
        <v>2</v>
      </c>
    </row>
    <row r="533" spans="1:13" x14ac:dyDescent="0.25">
      <c r="A533" s="123" t="s">
        <v>252</v>
      </c>
      <c r="B533" s="123" t="s">
        <v>255</v>
      </c>
      <c r="C533" s="123" t="s">
        <v>58</v>
      </c>
      <c r="D533" s="123" t="s">
        <v>59</v>
      </c>
      <c r="E533" s="124">
        <v>45256</v>
      </c>
      <c r="F533" s="123">
        <v>20</v>
      </c>
      <c r="G533" s="123" t="s">
        <v>1017</v>
      </c>
      <c r="K533" s="5" t="str">
        <f t="shared" si="18"/>
        <v>SCB-131aCY51W</v>
      </c>
      <c r="L533" s="5">
        <f>+COUNTIF($K$2:$K$650,K533)</f>
        <v>2</v>
      </c>
      <c r="M533" s="5">
        <f t="shared" ref="M533:M572" si="19">+L533-COUNTIFS($G$2:$G$381,"Parado",$K$2:$K$381,K533)</f>
        <v>2</v>
      </c>
    </row>
    <row r="534" spans="1:13" x14ac:dyDescent="0.25">
      <c r="A534" s="123" t="s">
        <v>252</v>
      </c>
      <c r="B534" s="123" t="s">
        <v>256</v>
      </c>
      <c r="C534" s="123" t="s">
        <v>58</v>
      </c>
      <c r="D534" s="123" t="s">
        <v>59</v>
      </c>
      <c r="E534" s="124">
        <v>45256</v>
      </c>
      <c r="F534" s="123">
        <v>30.89</v>
      </c>
      <c r="G534" s="123" t="s">
        <v>1017</v>
      </c>
      <c r="K534" s="5" t="str">
        <f t="shared" si="18"/>
        <v>SCB-80aCY51W</v>
      </c>
      <c r="L534" s="5">
        <f>+COUNTIF($K$2:$K$650,K534)</f>
        <v>2</v>
      </c>
      <c r="M534" s="5">
        <f t="shared" si="19"/>
        <v>2</v>
      </c>
    </row>
    <row r="535" spans="1:13" x14ac:dyDescent="0.25">
      <c r="A535" s="123" t="s">
        <v>252</v>
      </c>
      <c r="B535" s="123" t="s">
        <v>257</v>
      </c>
      <c r="C535" s="123" t="s">
        <v>58</v>
      </c>
      <c r="D535" s="123" t="s">
        <v>59</v>
      </c>
      <c r="E535" s="124">
        <v>45256</v>
      </c>
      <c r="F535" s="123">
        <v>54.7</v>
      </c>
      <c r="G535" s="123"/>
      <c r="K535" s="5" t="str">
        <f t="shared" si="18"/>
        <v>SCB-89aCY51W</v>
      </c>
      <c r="L535" s="5">
        <f>+COUNTIF($K$2:$K$650,K535)</f>
        <v>2</v>
      </c>
      <c r="M535" s="5">
        <f t="shared" si="19"/>
        <v>2</v>
      </c>
    </row>
    <row r="536" spans="1:13" x14ac:dyDescent="0.25">
      <c r="A536" s="123" t="s">
        <v>252</v>
      </c>
      <c r="B536" s="123" t="s">
        <v>258</v>
      </c>
      <c r="C536" s="123" t="s">
        <v>58</v>
      </c>
      <c r="D536" s="123" t="s">
        <v>59</v>
      </c>
      <c r="E536" s="124">
        <v>45256</v>
      </c>
      <c r="F536" s="123">
        <v>39.83</v>
      </c>
      <c r="G536" s="123"/>
      <c r="K536" s="5" t="str">
        <f t="shared" si="18"/>
        <v>SCB-93aCY51W</v>
      </c>
      <c r="L536" s="5">
        <f>+COUNTIF($K$2:$K$650,K536)</f>
        <v>4</v>
      </c>
      <c r="M536" s="5">
        <f t="shared" si="19"/>
        <v>4</v>
      </c>
    </row>
    <row r="537" spans="1:13" x14ac:dyDescent="0.25">
      <c r="A537" s="123" t="s">
        <v>252</v>
      </c>
      <c r="B537" s="123" t="s">
        <v>259</v>
      </c>
      <c r="C537" s="123" t="s">
        <v>58</v>
      </c>
      <c r="D537" s="123" t="s">
        <v>59</v>
      </c>
      <c r="E537" s="124">
        <v>45256</v>
      </c>
      <c r="F537" s="123">
        <v>20</v>
      </c>
      <c r="G537" s="123"/>
      <c r="K537" s="5" t="str">
        <f t="shared" si="18"/>
        <v>SCB-86aCY51W</v>
      </c>
      <c r="L537" s="5">
        <f>+COUNTIF($K$2:$K$650,K537)</f>
        <v>4</v>
      </c>
      <c r="M537" s="5">
        <f t="shared" si="19"/>
        <v>4</v>
      </c>
    </row>
    <row r="538" spans="1:13" x14ac:dyDescent="0.25">
      <c r="A538" s="123" t="s">
        <v>260</v>
      </c>
      <c r="B538" s="123" t="s">
        <v>782</v>
      </c>
      <c r="C538" s="123" t="s">
        <v>67</v>
      </c>
      <c r="D538" s="123" t="s">
        <v>68</v>
      </c>
      <c r="E538" s="124">
        <v>45257</v>
      </c>
      <c r="F538" s="123">
        <v>20</v>
      </c>
      <c r="G538" s="123"/>
      <c r="K538" s="5" t="str">
        <f t="shared" si="18"/>
        <v>VAM-0008[00]aBX960</v>
      </c>
      <c r="L538" s="5">
        <f>+COUNTIF($K$2:$K$650,K538)</f>
        <v>2</v>
      </c>
      <c r="M538" s="5">
        <f t="shared" si="19"/>
        <v>2</v>
      </c>
    </row>
    <row r="539" spans="1:13" x14ac:dyDescent="0.25">
      <c r="A539" s="123" t="s">
        <v>260</v>
      </c>
      <c r="B539" s="123" t="s">
        <v>261</v>
      </c>
      <c r="C539" s="123" t="s">
        <v>58</v>
      </c>
      <c r="D539" s="123" t="s">
        <v>59</v>
      </c>
      <c r="E539" s="124">
        <v>45257</v>
      </c>
      <c r="F539" s="123">
        <v>29.15</v>
      </c>
      <c r="G539" s="123"/>
      <c r="K539" s="5" t="str">
        <f t="shared" si="18"/>
        <v>VAM-15aCY51W</v>
      </c>
      <c r="L539" s="5">
        <f>+COUNTIF($K$2:$K$650,K539)</f>
        <v>1</v>
      </c>
      <c r="M539" s="5">
        <f t="shared" si="19"/>
        <v>1</v>
      </c>
    </row>
    <row r="540" spans="1:13" x14ac:dyDescent="0.25">
      <c r="A540" s="123" t="s">
        <v>260</v>
      </c>
      <c r="B540" s="123" t="s">
        <v>262</v>
      </c>
      <c r="C540" s="123" t="s">
        <v>58</v>
      </c>
      <c r="D540" s="123" t="s">
        <v>59</v>
      </c>
      <c r="E540" s="124">
        <v>45257</v>
      </c>
      <c r="F540" s="123">
        <v>20</v>
      </c>
      <c r="G540" s="123"/>
      <c r="K540" s="5" t="str">
        <f t="shared" si="18"/>
        <v>VAM-31aCY51W</v>
      </c>
      <c r="L540" s="5">
        <f>+COUNTIF($K$2:$K$650,K540)</f>
        <v>2</v>
      </c>
      <c r="M540" s="5">
        <f t="shared" si="19"/>
        <v>2</v>
      </c>
    </row>
    <row r="541" spans="1:13" x14ac:dyDescent="0.25">
      <c r="A541" s="123" t="s">
        <v>260</v>
      </c>
      <c r="B541" s="123" t="s">
        <v>263</v>
      </c>
      <c r="C541" s="123" t="s">
        <v>58</v>
      </c>
      <c r="D541" s="123" t="s">
        <v>59</v>
      </c>
      <c r="E541" s="124">
        <v>45257</v>
      </c>
      <c r="F541" s="123">
        <v>24.57</v>
      </c>
      <c r="G541" s="123"/>
      <c r="K541" s="5" t="str">
        <f t="shared" si="18"/>
        <v>VAM-46aCY51W</v>
      </c>
      <c r="L541" s="5">
        <f>+COUNTIF($K$2:$K$650,K541)</f>
        <v>2</v>
      </c>
      <c r="M541" s="5">
        <f t="shared" si="19"/>
        <v>2</v>
      </c>
    </row>
    <row r="542" spans="1:13" x14ac:dyDescent="0.25">
      <c r="A542" s="123" t="s">
        <v>260</v>
      </c>
      <c r="B542" s="123" t="s">
        <v>264</v>
      </c>
      <c r="C542" s="123" t="s">
        <v>58</v>
      </c>
      <c r="D542" s="123" t="s">
        <v>59</v>
      </c>
      <c r="E542" s="124">
        <v>45257</v>
      </c>
      <c r="F542" s="123">
        <v>27.79</v>
      </c>
      <c r="G542" s="123"/>
      <c r="K542" s="5" t="str">
        <f t="shared" si="18"/>
        <v>VAM-47aCY51W</v>
      </c>
      <c r="L542" s="5">
        <f>+COUNTIF($K$2:$K$650,K542)</f>
        <v>2</v>
      </c>
      <c r="M542" s="5">
        <f t="shared" si="19"/>
        <v>2</v>
      </c>
    </row>
    <row r="543" spans="1:13" x14ac:dyDescent="0.25">
      <c r="A543" s="123" t="s">
        <v>260</v>
      </c>
      <c r="B543" s="123" t="s">
        <v>265</v>
      </c>
      <c r="C543" s="123" t="s">
        <v>58</v>
      </c>
      <c r="D543" s="123" t="s">
        <v>59</v>
      </c>
      <c r="E543" s="124">
        <v>45257</v>
      </c>
      <c r="F543" s="123">
        <v>41.65</v>
      </c>
      <c r="G543" s="123"/>
      <c r="K543" s="5" t="str">
        <f t="shared" si="18"/>
        <v>VAM-50aCY51W</v>
      </c>
      <c r="L543" s="5">
        <f>+COUNTIF($K$2:$K$650,K543)</f>
        <v>1</v>
      </c>
      <c r="M543" s="5">
        <f t="shared" si="19"/>
        <v>1</v>
      </c>
    </row>
    <row r="544" spans="1:13" ht="14.25" customHeight="1" x14ac:dyDescent="0.25">
      <c r="A544" s="123" t="s">
        <v>260</v>
      </c>
      <c r="B544" s="123" t="s">
        <v>266</v>
      </c>
      <c r="C544" s="123" t="s">
        <v>58</v>
      </c>
      <c r="D544" s="123" t="s">
        <v>59</v>
      </c>
      <c r="E544" s="124">
        <v>45257</v>
      </c>
      <c r="F544" s="123">
        <v>20</v>
      </c>
      <c r="G544" s="123"/>
      <c r="K544" s="5" t="str">
        <f t="shared" ref="K544:K545" si="20">+CONCATENATE(B544,D544)</f>
        <v>VAM-73(d)[00]aCY51W</v>
      </c>
      <c r="L544" s="5">
        <f>+COUNTIF($K$2:$K$650,K544)</f>
        <v>2</v>
      </c>
      <c r="M544" s="5">
        <f t="shared" si="19"/>
        <v>2</v>
      </c>
    </row>
    <row r="545" spans="1:13" ht="14.25" customHeight="1" x14ac:dyDescent="0.25">
      <c r="A545" s="123" t="s">
        <v>260</v>
      </c>
      <c r="B545" s="123" t="s">
        <v>267</v>
      </c>
      <c r="C545" s="123" t="s">
        <v>67</v>
      </c>
      <c r="D545" s="123" t="s">
        <v>68</v>
      </c>
      <c r="E545" s="124">
        <v>45257</v>
      </c>
      <c r="F545" s="123">
        <v>49.98</v>
      </c>
      <c r="G545" s="123"/>
      <c r="K545" s="5" t="str">
        <f t="shared" si="20"/>
        <v>VAM-27aBX960</v>
      </c>
      <c r="L545" s="5">
        <f>+COUNTIF($K$2:$K$650,K545)</f>
        <v>2</v>
      </c>
      <c r="M545" s="5">
        <f t="shared" si="19"/>
        <v>2</v>
      </c>
    </row>
    <row r="546" spans="1:13" x14ac:dyDescent="0.25">
      <c r="A546" s="123" t="s">
        <v>260</v>
      </c>
      <c r="B546" s="123" t="s">
        <v>268</v>
      </c>
      <c r="C546" s="123" t="s">
        <v>67</v>
      </c>
      <c r="D546" s="123" t="s">
        <v>68</v>
      </c>
      <c r="E546" s="124">
        <v>45257</v>
      </c>
      <c r="F546" s="123">
        <v>20</v>
      </c>
      <c r="G546" s="123"/>
      <c r="K546" s="5" t="str">
        <f t="shared" si="18"/>
        <v>VAM-26aBX960</v>
      </c>
      <c r="L546" s="5">
        <f>+COUNTIF($K$2:$K$650,K546)</f>
        <v>2</v>
      </c>
      <c r="M546" s="5">
        <f t="shared" si="19"/>
        <v>2</v>
      </c>
    </row>
    <row r="547" spans="1:13" ht="14.25" customHeight="1" x14ac:dyDescent="0.25">
      <c r="A547" s="123" t="s">
        <v>252</v>
      </c>
      <c r="B547" s="123" t="s">
        <v>269</v>
      </c>
      <c r="C547" s="123" t="s">
        <v>58</v>
      </c>
      <c r="D547" s="123" t="s">
        <v>59</v>
      </c>
      <c r="E547" s="124">
        <v>45256</v>
      </c>
      <c r="F547" s="123">
        <v>20</v>
      </c>
      <c r="G547" s="123"/>
      <c r="K547" s="5" t="str">
        <f t="shared" si="18"/>
        <v>SCB-84aCY51W</v>
      </c>
      <c r="L547" s="5">
        <f>+COUNTIF($K$2:$K$650,K547)</f>
        <v>4</v>
      </c>
      <c r="M547" s="5">
        <f t="shared" si="19"/>
        <v>4</v>
      </c>
    </row>
    <row r="548" spans="1:13" ht="14.25" customHeight="1" x14ac:dyDescent="0.25">
      <c r="A548" s="123" t="s">
        <v>252</v>
      </c>
      <c r="B548" s="123" t="s">
        <v>270</v>
      </c>
      <c r="C548" s="123" t="s">
        <v>67</v>
      </c>
      <c r="D548" s="123" t="s">
        <v>68</v>
      </c>
      <c r="E548" s="124">
        <v>45256</v>
      </c>
      <c r="F548" s="123">
        <v>23.41</v>
      </c>
      <c r="G548" s="123" t="s">
        <v>1017</v>
      </c>
      <c r="K548" s="5" t="str">
        <f t="shared" si="18"/>
        <v>SCB-138aBX960</v>
      </c>
      <c r="L548" s="5">
        <f>+COUNTIF($K$2:$K$650,K548)</f>
        <v>4</v>
      </c>
      <c r="M548" s="5">
        <f t="shared" si="19"/>
        <v>4</v>
      </c>
    </row>
    <row r="549" spans="1:13" x14ac:dyDescent="0.25">
      <c r="A549" s="123" t="s">
        <v>260</v>
      </c>
      <c r="B549" s="123" t="s">
        <v>271</v>
      </c>
      <c r="C549" s="123" t="s">
        <v>58</v>
      </c>
      <c r="D549" s="123" t="s">
        <v>59</v>
      </c>
      <c r="E549" s="124">
        <v>45257</v>
      </c>
      <c r="F549" s="123">
        <v>35.82</v>
      </c>
      <c r="G549" s="123"/>
      <c r="K549" s="5" t="str">
        <f t="shared" si="18"/>
        <v>VAM-25aCY51W</v>
      </c>
      <c r="L549" s="5">
        <f>+COUNTIF($K$2:$K$650,K549)</f>
        <v>2</v>
      </c>
      <c r="M549" s="5">
        <f t="shared" si="19"/>
        <v>2</v>
      </c>
    </row>
    <row r="550" spans="1:13" x14ac:dyDescent="0.25">
      <c r="A550" s="123" t="s">
        <v>260</v>
      </c>
      <c r="B550" s="123" t="s">
        <v>272</v>
      </c>
      <c r="C550" s="123" t="s">
        <v>58</v>
      </c>
      <c r="D550" s="123" t="s">
        <v>59</v>
      </c>
      <c r="E550" s="124">
        <v>45257</v>
      </c>
      <c r="F550" s="123">
        <v>52.89</v>
      </c>
      <c r="G550" s="123"/>
      <c r="K550" s="5" t="str">
        <f t="shared" si="18"/>
        <v>VAM-45aCY51W</v>
      </c>
      <c r="L550" s="5">
        <f>+COUNTIF($K$2:$K$650,K550)</f>
        <v>2</v>
      </c>
      <c r="M550" s="5">
        <f t="shared" si="19"/>
        <v>2</v>
      </c>
    </row>
    <row r="551" spans="1:13" x14ac:dyDescent="0.25">
      <c r="A551" s="123" t="s">
        <v>252</v>
      </c>
      <c r="B551" s="123" t="s">
        <v>694</v>
      </c>
      <c r="C551" s="123" t="s">
        <v>58</v>
      </c>
      <c r="D551" s="123" t="s">
        <v>59</v>
      </c>
      <c r="E551" s="124">
        <v>45256</v>
      </c>
      <c r="F551" s="123">
        <v>36.770000000000003</v>
      </c>
      <c r="G551" s="123"/>
      <c r="K551" s="5" t="str">
        <f t="shared" si="18"/>
        <v>SCB-139aCY51W</v>
      </c>
      <c r="L551" s="5">
        <f>+COUNTIF($K$2:$K$650,K551)</f>
        <v>4</v>
      </c>
      <c r="M551" s="5">
        <f t="shared" si="19"/>
        <v>4</v>
      </c>
    </row>
    <row r="552" spans="1:13" x14ac:dyDescent="0.25">
      <c r="A552" s="123" t="s">
        <v>252</v>
      </c>
      <c r="B552" s="123" t="s">
        <v>694</v>
      </c>
      <c r="C552" s="123" t="s">
        <v>67</v>
      </c>
      <c r="D552" s="123" t="s">
        <v>68</v>
      </c>
      <c r="E552" s="124">
        <v>45256</v>
      </c>
      <c r="F552" s="123">
        <v>36.770000000000003</v>
      </c>
      <c r="G552" s="123"/>
      <c r="K552" s="5" t="str">
        <f t="shared" si="18"/>
        <v>SCB-139aBX960</v>
      </c>
      <c r="L552" s="5">
        <f>+COUNTIF($K$2:$K$650,K552)</f>
        <v>2</v>
      </c>
      <c r="M552" s="5">
        <f t="shared" si="19"/>
        <v>2</v>
      </c>
    </row>
    <row r="553" spans="1:13" x14ac:dyDescent="0.25">
      <c r="A553" s="123" t="s">
        <v>252</v>
      </c>
      <c r="B553" s="123" t="s">
        <v>682</v>
      </c>
      <c r="C553" s="123" t="s">
        <v>67</v>
      </c>
      <c r="D553" s="123" t="s">
        <v>68</v>
      </c>
      <c r="E553" s="124">
        <v>45256</v>
      </c>
      <c r="F553" s="123">
        <v>33.229999999999997</v>
      </c>
      <c r="G553" s="123"/>
      <c r="K553" s="5" t="str">
        <f t="shared" si="18"/>
        <v>SCB-146aBX960</v>
      </c>
      <c r="L553" s="5">
        <f>+COUNTIF($K$2:$K$650,K553)</f>
        <v>4</v>
      </c>
      <c r="M553" s="5">
        <f t="shared" si="19"/>
        <v>4</v>
      </c>
    </row>
    <row r="554" spans="1:13" x14ac:dyDescent="0.25">
      <c r="A554" s="123" t="s">
        <v>252</v>
      </c>
      <c r="B554" s="123" t="s">
        <v>682</v>
      </c>
      <c r="C554" s="123" t="s">
        <v>58</v>
      </c>
      <c r="D554" s="123" t="s">
        <v>59</v>
      </c>
      <c r="E554" s="124">
        <v>45256</v>
      </c>
      <c r="F554" s="123">
        <v>33.229999999999997</v>
      </c>
      <c r="G554" s="123"/>
      <c r="K554" s="5" t="str">
        <f t="shared" si="18"/>
        <v>SCB-146aCY51W</v>
      </c>
      <c r="L554" s="5">
        <f>+COUNTIF($K$2:$K$650,K554)</f>
        <v>4</v>
      </c>
      <c r="M554" s="5">
        <f t="shared" si="19"/>
        <v>4</v>
      </c>
    </row>
    <row r="555" spans="1:13" x14ac:dyDescent="0.25">
      <c r="A555" s="123" t="s">
        <v>260</v>
      </c>
      <c r="B555" s="123" t="s">
        <v>273</v>
      </c>
      <c r="C555" s="123" t="s">
        <v>1008</v>
      </c>
      <c r="D555" s="123" t="s">
        <v>7</v>
      </c>
      <c r="E555" s="124">
        <v>45257</v>
      </c>
      <c r="F555" s="123">
        <v>600</v>
      </c>
      <c r="G555" s="123"/>
      <c r="K555" s="5" t="str">
        <f t="shared" si="18"/>
        <v>VAM-65a(d)IPB658</v>
      </c>
      <c r="L555" s="5">
        <f>+COUNTIF($K$2:$K$650,K555)</f>
        <v>1</v>
      </c>
      <c r="M555" s="5">
        <f t="shared" si="19"/>
        <v>1</v>
      </c>
    </row>
    <row r="556" spans="1:13" x14ac:dyDescent="0.25">
      <c r="A556" s="123" t="s">
        <v>260</v>
      </c>
      <c r="B556" s="123" t="s">
        <v>267</v>
      </c>
      <c r="C556" s="123" t="s">
        <v>67</v>
      </c>
      <c r="D556" s="123" t="s">
        <v>68</v>
      </c>
      <c r="E556" s="124">
        <v>45271</v>
      </c>
      <c r="F556" s="123">
        <v>49.98</v>
      </c>
      <c r="G556" s="123"/>
      <c r="K556" s="5" t="str">
        <f t="shared" si="18"/>
        <v>VAM-27aBX960</v>
      </c>
      <c r="L556" s="5">
        <f>+COUNTIF($K$2:$K$650,K556)</f>
        <v>2</v>
      </c>
      <c r="M556" s="5">
        <f t="shared" si="19"/>
        <v>2</v>
      </c>
    </row>
    <row r="557" spans="1:13" x14ac:dyDescent="0.25">
      <c r="A557" s="123" t="s">
        <v>260</v>
      </c>
      <c r="B557" s="123" t="s">
        <v>262</v>
      </c>
      <c r="C557" s="123" t="s">
        <v>58</v>
      </c>
      <c r="D557" s="123" t="s">
        <v>59</v>
      </c>
      <c r="E557" s="124">
        <v>45271</v>
      </c>
      <c r="F557" s="123">
        <v>20</v>
      </c>
      <c r="G557" s="123"/>
      <c r="K557" s="5" t="str">
        <f t="shared" si="18"/>
        <v>VAM-31aCY51W</v>
      </c>
      <c r="L557" s="5">
        <f>+COUNTIF($K$2:$K$650,K557)</f>
        <v>2</v>
      </c>
      <c r="M557" s="5">
        <f t="shared" si="19"/>
        <v>2</v>
      </c>
    </row>
    <row r="558" spans="1:13" x14ac:dyDescent="0.25">
      <c r="A558" s="123" t="s">
        <v>260</v>
      </c>
      <c r="B558" s="123" t="s">
        <v>263</v>
      </c>
      <c r="C558" s="123" t="s">
        <v>58</v>
      </c>
      <c r="D558" s="123" t="s">
        <v>59</v>
      </c>
      <c r="E558" s="124">
        <v>45271</v>
      </c>
      <c r="F558" s="123">
        <v>24.57</v>
      </c>
      <c r="G558" s="123"/>
      <c r="K558" s="5" t="str">
        <f t="shared" si="18"/>
        <v>VAM-46aCY51W</v>
      </c>
      <c r="L558" s="5">
        <f>+COUNTIF($K$2:$K$650,K558)</f>
        <v>2</v>
      </c>
      <c r="M558" s="5">
        <f t="shared" si="19"/>
        <v>2</v>
      </c>
    </row>
    <row r="559" spans="1:13" x14ac:dyDescent="0.25">
      <c r="A559" s="123" t="s">
        <v>260</v>
      </c>
      <c r="B559" s="123" t="s">
        <v>264</v>
      </c>
      <c r="C559" s="123" t="s">
        <v>58</v>
      </c>
      <c r="D559" s="123" t="s">
        <v>59</v>
      </c>
      <c r="E559" s="124">
        <v>45271</v>
      </c>
      <c r="F559" s="123">
        <v>27.79</v>
      </c>
      <c r="G559" s="123"/>
      <c r="K559" s="5" t="str">
        <f t="shared" si="18"/>
        <v>VAM-47aCY51W</v>
      </c>
      <c r="L559" s="5">
        <f>+COUNTIF($K$2:$K$650,K559)</f>
        <v>2</v>
      </c>
      <c r="M559" s="5">
        <f t="shared" si="19"/>
        <v>2</v>
      </c>
    </row>
    <row r="560" spans="1:13" x14ac:dyDescent="0.25">
      <c r="A560" s="123" t="s">
        <v>260</v>
      </c>
      <c r="B560" s="123" t="s">
        <v>782</v>
      </c>
      <c r="C560" s="123" t="s">
        <v>67</v>
      </c>
      <c r="D560" s="123" t="s">
        <v>68</v>
      </c>
      <c r="E560" s="124">
        <v>45271</v>
      </c>
      <c r="F560" s="123">
        <v>20</v>
      </c>
      <c r="G560" s="123"/>
      <c r="K560" s="5" t="str">
        <f t="shared" si="18"/>
        <v>VAM-0008[00]aBX960</v>
      </c>
      <c r="L560" s="5">
        <f>+COUNTIF($K$2:$K$650,K560)</f>
        <v>2</v>
      </c>
      <c r="M560" s="5">
        <f t="shared" si="19"/>
        <v>2</v>
      </c>
    </row>
    <row r="561" spans="1:13" x14ac:dyDescent="0.25">
      <c r="A561" s="123" t="s">
        <v>252</v>
      </c>
      <c r="B561" s="123" t="s">
        <v>258</v>
      </c>
      <c r="C561" s="123" t="s">
        <v>58</v>
      </c>
      <c r="D561" s="123" t="s">
        <v>59</v>
      </c>
      <c r="E561" s="124">
        <v>45256</v>
      </c>
      <c r="F561" s="123">
        <v>39.83</v>
      </c>
      <c r="G561" s="123"/>
      <c r="K561" s="5" t="str">
        <f t="shared" si="18"/>
        <v>SCB-93aCY51W</v>
      </c>
      <c r="L561" s="5">
        <f>+COUNTIF($K$2:$K$650,K561)</f>
        <v>4</v>
      </c>
      <c r="M561" s="5">
        <f t="shared" si="19"/>
        <v>4</v>
      </c>
    </row>
    <row r="562" spans="1:13" x14ac:dyDescent="0.25">
      <c r="A562" s="123" t="s">
        <v>252</v>
      </c>
      <c r="B562" s="123" t="s">
        <v>259</v>
      </c>
      <c r="C562" s="123" t="s">
        <v>58</v>
      </c>
      <c r="D562" s="123" t="s">
        <v>59</v>
      </c>
      <c r="E562" s="124">
        <v>45256</v>
      </c>
      <c r="F562" s="123">
        <v>20</v>
      </c>
      <c r="G562" s="123"/>
      <c r="K562" s="5" t="str">
        <f t="shared" si="18"/>
        <v>SCB-86aCY51W</v>
      </c>
      <c r="L562" s="5">
        <f>+COUNTIF($K$2:$K$650,K562)</f>
        <v>4</v>
      </c>
      <c r="M562" s="5">
        <f t="shared" si="19"/>
        <v>4</v>
      </c>
    </row>
    <row r="563" spans="1:13" x14ac:dyDescent="0.25">
      <c r="A563" s="123" t="s">
        <v>260</v>
      </c>
      <c r="B563" s="123" t="s">
        <v>266</v>
      </c>
      <c r="C563" s="123" t="s">
        <v>58</v>
      </c>
      <c r="D563" s="123" t="s">
        <v>59</v>
      </c>
      <c r="E563" s="124">
        <v>45271</v>
      </c>
      <c r="F563" s="123">
        <v>20</v>
      </c>
      <c r="G563" s="123"/>
      <c r="K563" s="5" t="str">
        <f t="shared" si="18"/>
        <v>VAM-73(d)[00]aCY51W</v>
      </c>
      <c r="L563" s="5">
        <f>+COUNTIF($K$2:$K$650,K563)</f>
        <v>2</v>
      </c>
      <c r="M563" s="5">
        <f t="shared" si="19"/>
        <v>2</v>
      </c>
    </row>
    <row r="564" spans="1:13" x14ac:dyDescent="0.25">
      <c r="A564" s="123" t="s">
        <v>260</v>
      </c>
      <c r="B564" s="123" t="s">
        <v>268</v>
      </c>
      <c r="C564" s="123" t="s">
        <v>67</v>
      </c>
      <c r="D564" s="123" t="s">
        <v>68</v>
      </c>
      <c r="E564" s="124">
        <v>45271</v>
      </c>
      <c r="F564" s="123">
        <v>20</v>
      </c>
      <c r="G564" s="123"/>
      <c r="K564" s="5" t="str">
        <f t="shared" si="18"/>
        <v>VAM-26aBX960</v>
      </c>
      <c r="L564" s="5">
        <f>+COUNTIF($K$2:$K$650,K564)</f>
        <v>2</v>
      </c>
      <c r="M564" s="5">
        <f t="shared" si="19"/>
        <v>2</v>
      </c>
    </row>
    <row r="565" spans="1:13" x14ac:dyDescent="0.25">
      <c r="A565" s="123" t="s">
        <v>252</v>
      </c>
      <c r="B565" s="123" t="s">
        <v>269</v>
      </c>
      <c r="C565" s="123" t="s">
        <v>58</v>
      </c>
      <c r="D565" s="123" t="s">
        <v>59</v>
      </c>
      <c r="E565" s="124">
        <v>45256</v>
      </c>
      <c r="F565" s="123">
        <v>20</v>
      </c>
      <c r="G565" s="123"/>
      <c r="K565" s="5" t="str">
        <f t="shared" si="18"/>
        <v>SCB-84aCY51W</v>
      </c>
      <c r="L565" s="5">
        <f>+COUNTIF($K$2:$K$650,K565)</f>
        <v>4</v>
      </c>
      <c r="M565" s="5">
        <f t="shared" si="19"/>
        <v>4</v>
      </c>
    </row>
    <row r="566" spans="1:13" x14ac:dyDescent="0.25">
      <c r="A566" s="123" t="s">
        <v>260</v>
      </c>
      <c r="B566" s="123" t="s">
        <v>272</v>
      </c>
      <c r="C566" s="123" t="s">
        <v>58</v>
      </c>
      <c r="D566" s="123" t="s">
        <v>59</v>
      </c>
      <c r="E566" s="124">
        <v>45271</v>
      </c>
      <c r="F566" s="123">
        <v>52.89</v>
      </c>
      <c r="G566" s="123"/>
      <c r="K566" s="5" t="str">
        <f t="shared" si="18"/>
        <v>VAM-45aCY51W</v>
      </c>
      <c r="L566" s="5">
        <f>+COUNTIF($K$2:$K$650,K566)</f>
        <v>2</v>
      </c>
      <c r="M566" s="5">
        <f t="shared" si="19"/>
        <v>2</v>
      </c>
    </row>
    <row r="567" spans="1:13" x14ac:dyDescent="0.25">
      <c r="A567" s="123" t="s">
        <v>260</v>
      </c>
      <c r="B567" s="123" t="s">
        <v>271</v>
      </c>
      <c r="C567" s="123" t="s">
        <v>58</v>
      </c>
      <c r="D567" s="123" t="s">
        <v>59</v>
      </c>
      <c r="E567" s="124">
        <v>45271</v>
      </c>
      <c r="F567" s="123">
        <v>35.82</v>
      </c>
      <c r="G567" s="123"/>
      <c r="K567" s="5" t="str">
        <f t="shared" si="18"/>
        <v>VAM-25aCY51W</v>
      </c>
      <c r="L567" s="5">
        <f>+COUNTIF($K$2:$K$650,K567)</f>
        <v>2</v>
      </c>
      <c r="M567" s="5">
        <f t="shared" si="19"/>
        <v>2</v>
      </c>
    </row>
    <row r="568" spans="1:13" x14ac:dyDescent="0.25">
      <c r="A568" s="123" t="s">
        <v>252</v>
      </c>
      <c r="B568" s="123" t="s">
        <v>682</v>
      </c>
      <c r="C568" s="123" t="s">
        <v>67</v>
      </c>
      <c r="D568" s="123" t="s">
        <v>68</v>
      </c>
      <c r="E568" s="124">
        <v>45256</v>
      </c>
      <c r="F568" s="123">
        <v>33.229999999999997</v>
      </c>
      <c r="G568" s="123"/>
      <c r="K568" s="5" t="str">
        <f t="shared" si="18"/>
        <v>SCB-146aBX960</v>
      </c>
      <c r="L568" s="5">
        <f>+COUNTIF($K$2:$K$650,K568)</f>
        <v>4</v>
      </c>
      <c r="M568" s="5">
        <f t="shared" si="19"/>
        <v>4</v>
      </c>
    </row>
    <row r="569" spans="1:13" x14ac:dyDescent="0.25">
      <c r="A569" s="123" t="s">
        <v>252</v>
      </c>
      <c r="B569" s="123" t="s">
        <v>682</v>
      </c>
      <c r="C569" s="123" t="s">
        <v>58</v>
      </c>
      <c r="D569" s="123" t="s">
        <v>59</v>
      </c>
      <c r="E569" s="124">
        <v>45256</v>
      </c>
      <c r="F569" s="123">
        <v>33.229999999999997</v>
      </c>
      <c r="G569" s="123"/>
      <c r="K569" s="5" t="str">
        <f t="shared" si="18"/>
        <v>SCB-146aCY51W</v>
      </c>
      <c r="L569" s="5">
        <f>+COUNTIF($K$2:$K$650,K569)</f>
        <v>4</v>
      </c>
      <c r="M569" s="5">
        <f t="shared" si="19"/>
        <v>4</v>
      </c>
    </row>
    <row r="570" spans="1:13" x14ac:dyDescent="0.25">
      <c r="A570" s="123" t="s">
        <v>252</v>
      </c>
      <c r="B570" s="123" t="s">
        <v>694</v>
      </c>
      <c r="C570" s="123" t="s">
        <v>58</v>
      </c>
      <c r="D570" s="123" t="s">
        <v>59</v>
      </c>
      <c r="E570" s="124">
        <v>45256</v>
      </c>
      <c r="F570" s="123">
        <v>36.770000000000003</v>
      </c>
      <c r="G570" s="123"/>
      <c r="K570" s="5" t="str">
        <f t="shared" si="18"/>
        <v>SCB-139aCY51W</v>
      </c>
      <c r="L570" s="5">
        <f>+COUNTIF($K$2:$K$650,K570)</f>
        <v>4</v>
      </c>
      <c r="M570" s="5">
        <f t="shared" si="19"/>
        <v>4</v>
      </c>
    </row>
    <row r="571" spans="1:13" x14ac:dyDescent="0.25">
      <c r="A571" s="123" t="s">
        <v>252</v>
      </c>
      <c r="B571" s="123" t="s">
        <v>270</v>
      </c>
      <c r="C571" s="123" t="s">
        <v>67</v>
      </c>
      <c r="D571" s="123" t="s">
        <v>68</v>
      </c>
      <c r="E571" s="124">
        <v>45256</v>
      </c>
      <c r="F571" s="123">
        <v>23.41</v>
      </c>
      <c r="G571" s="123"/>
      <c r="K571" s="5" t="str">
        <f t="shared" si="18"/>
        <v>SCB-138aBX960</v>
      </c>
      <c r="L571" s="5">
        <f>+COUNTIF($K$2:$K$650,K571)</f>
        <v>4</v>
      </c>
      <c r="M571" s="5">
        <f t="shared" si="19"/>
        <v>4</v>
      </c>
    </row>
    <row r="572" spans="1:13" x14ac:dyDescent="0.25">
      <c r="A572" s="123" t="s">
        <v>260</v>
      </c>
      <c r="B572" s="123" t="s">
        <v>273</v>
      </c>
      <c r="C572" s="123" t="s">
        <v>1008</v>
      </c>
      <c r="D572" s="123" t="s">
        <v>68</v>
      </c>
      <c r="E572" s="124">
        <v>45271</v>
      </c>
      <c r="F572" s="123">
        <v>600</v>
      </c>
      <c r="G572" s="123"/>
      <c r="K572" s="5" t="str">
        <f t="shared" si="18"/>
        <v>VAM-65a(d)BX960</v>
      </c>
      <c r="L572" s="5">
        <f>+COUNTIF($K$2:$K$650,K572)</f>
        <v>1</v>
      </c>
      <c r="M572" s="5">
        <f t="shared" si="19"/>
        <v>1</v>
      </c>
    </row>
    <row r="573" spans="1:13" x14ac:dyDescent="0.25">
      <c r="A573" s="123" t="s">
        <v>252</v>
      </c>
      <c r="B573" s="123" t="s">
        <v>253</v>
      </c>
      <c r="C573" s="123" t="s">
        <v>58</v>
      </c>
      <c r="D573" s="123" t="s">
        <v>59</v>
      </c>
      <c r="E573" s="124">
        <v>45269</v>
      </c>
      <c r="F573" s="123">
        <v>57.6</v>
      </c>
      <c r="G573" s="123"/>
      <c r="K573" s="5" t="s">
        <v>1324</v>
      </c>
      <c r="L573" s="5">
        <v>1</v>
      </c>
      <c r="M573" s="5">
        <v>1</v>
      </c>
    </row>
    <row r="574" spans="1:13" x14ac:dyDescent="0.25">
      <c r="A574" s="123" t="s">
        <v>252</v>
      </c>
      <c r="B574" s="123" t="s">
        <v>254</v>
      </c>
      <c r="C574" s="123" t="s">
        <v>58</v>
      </c>
      <c r="D574" s="123" t="s">
        <v>59</v>
      </c>
      <c r="E574" s="124">
        <v>45269</v>
      </c>
      <c r="F574" s="123">
        <v>27</v>
      </c>
      <c r="G574" s="123"/>
      <c r="K574" s="5" t="s">
        <v>1325</v>
      </c>
      <c r="L574" s="5">
        <v>1</v>
      </c>
      <c r="M574" s="5">
        <v>1</v>
      </c>
    </row>
    <row r="575" spans="1:13" x14ac:dyDescent="0.25">
      <c r="A575" s="123" t="s">
        <v>252</v>
      </c>
      <c r="B575" s="123" t="s">
        <v>255</v>
      </c>
      <c r="C575" s="123" t="s">
        <v>58</v>
      </c>
      <c r="D575" s="123" t="s">
        <v>59</v>
      </c>
      <c r="E575" s="124">
        <v>45269</v>
      </c>
      <c r="F575" s="123">
        <v>20</v>
      </c>
      <c r="G575" s="123" t="s">
        <v>1017</v>
      </c>
      <c r="K575" s="5" t="s">
        <v>1326</v>
      </c>
      <c r="L575" s="5">
        <v>1</v>
      </c>
      <c r="M575" s="5">
        <v>1</v>
      </c>
    </row>
    <row r="576" spans="1:13" x14ac:dyDescent="0.25">
      <c r="A576" s="123" t="s">
        <v>252</v>
      </c>
      <c r="B576" s="123" t="s">
        <v>256</v>
      </c>
      <c r="C576" s="123" t="s">
        <v>58</v>
      </c>
      <c r="D576" s="123" t="s">
        <v>59</v>
      </c>
      <c r="E576" s="124">
        <v>45269</v>
      </c>
      <c r="F576" s="123">
        <v>30.89</v>
      </c>
      <c r="G576" s="123" t="s">
        <v>1017</v>
      </c>
      <c r="K576" s="5" t="s">
        <v>1327</v>
      </c>
      <c r="L576" s="5">
        <v>1</v>
      </c>
      <c r="M576" s="5">
        <v>1</v>
      </c>
    </row>
    <row r="577" spans="1:13" x14ac:dyDescent="0.25">
      <c r="A577" s="123" t="s">
        <v>252</v>
      </c>
      <c r="B577" s="123" t="s">
        <v>257</v>
      </c>
      <c r="C577" s="123" t="s">
        <v>58</v>
      </c>
      <c r="D577" s="123" t="s">
        <v>59</v>
      </c>
      <c r="E577" s="124">
        <v>45269</v>
      </c>
      <c r="F577" s="123">
        <v>54.7</v>
      </c>
      <c r="G577" s="123"/>
      <c r="K577" s="5" t="s">
        <v>1328</v>
      </c>
      <c r="L577" s="5">
        <v>1</v>
      </c>
      <c r="M577" s="5">
        <v>1</v>
      </c>
    </row>
    <row r="578" spans="1:13" x14ac:dyDescent="0.25">
      <c r="A578" s="123" t="s">
        <v>252</v>
      </c>
      <c r="B578" s="123" t="s">
        <v>258</v>
      </c>
      <c r="C578" s="123" t="s">
        <v>58</v>
      </c>
      <c r="D578" s="123" t="s">
        <v>59</v>
      </c>
      <c r="E578" s="124">
        <v>45269</v>
      </c>
      <c r="F578" s="123">
        <v>39.83</v>
      </c>
      <c r="G578" s="123"/>
      <c r="K578" s="5" t="s">
        <v>1329</v>
      </c>
      <c r="L578" s="5">
        <v>2</v>
      </c>
      <c r="M578" s="5">
        <v>2</v>
      </c>
    </row>
    <row r="579" spans="1:13" x14ac:dyDescent="0.25">
      <c r="A579" s="123" t="s">
        <v>252</v>
      </c>
      <c r="B579" s="123" t="s">
        <v>259</v>
      </c>
      <c r="C579" s="123" t="s">
        <v>58</v>
      </c>
      <c r="D579" s="123" t="s">
        <v>59</v>
      </c>
      <c r="E579" s="124">
        <v>45269</v>
      </c>
      <c r="F579" s="123">
        <v>20</v>
      </c>
      <c r="G579" s="123"/>
      <c r="K579" s="5" t="s">
        <v>1330</v>
      </c>
      <c r="L579" s="5">
        <v>2</v>
      </c>
      <c r="M579" s="5">
        <v>2</v>
      </c>
    </row>
    <row r="580" spans="1:13" ht="14.25" customHeight="1" x14ac:dyDescent="0.25">
      <c r="A580" s="123" t="s">
        <v>252</v>
      </c>
      <c r="B580" s="123" t="s">
        <v>269</v>
      </c>
      <c r="C580" s="123" t="s">
        <v>58</v>
      </c>
      <c r="D580" s="123" t="s">
        <v>59</v>
      </c>
      <c r="E580" s="124">
        <v>45269</v>
      </c>
      <c r="F580" s="123">
        <v>20</v>
      </c>
      <c r="G580" s="123"/>
      <c r="K580" s="5" t="s">
        <v>1331</v>
      </c>
      <c r="L580" s="5">
        <v>2</v>
      </c>
      <c r="M580" s="5">
        <v>2</v>
      </c>
    </row>
    <row r="581" spans="1:13" ht="14.25" customHeight="1" x14ac:dyDescent="0.25">
      <c r="A581" s="123" t="s">
        <v>252</v>
      </c>
      <c r="B581" s="123" t="s">
        <v>270</v>
      </c>
      <c r="C581" s="123" t="s">
        <v>67</v>
      </c>
      <c r="D581" s="123" t="s">
        <v>68</v>
      </c>
      <c r="E581" s="124">
        <v>45269</v>
      </c>
      <c r="F581" s="123">
        <v>23.41</v>
      </c>
      <c r="G581" s="123" t="s">
        <v>1017</v>
      </c>
      <c r="K581" s="5" t="s">
        <v>1332</v>
      </c>
      <c r="L581" s="5">
        <v>2</v>
      </c>
      <c r="M581" s="5">
        <v>2</v>
      </c>
    </row>
    <row r="582" spans="1:13" x14ac:dyDescent="0.25">
      <c r="A582" s="123" t="s">
        <v>252</v>
      </c>
      <c r="B582" s="123" t="s">
        <v>694</v>
      </c>
      <c r="C582" s="123" t="s">
        <v>58</v>
      </c>
      <c r="D582" s="123" t="s">
        <v>59</v>
      </c>
      <c r="E582" s="124">
        <v>45269</v>
      </c>
      <c r="F582" s="123">
        <v>36.770000000000003</v>
      </c>
      <c r="G582" s="123"/>
      <c r="K582" s="5" t="s">
        <v>1333</v>
      </c>
      <c r="L582" s="5">
        <v>2</v>
      </c>
      <c r="M582" s="5">
        <v>2</v>
      </c>
    </row>
    <row r="583" spans="1:13" x14ac:dyDescent="0.25">
      <c r="A583" s="123" t="s">
        <v>252</v>
      </c>
      <c r="B583" s="123" t="s">
        <v>694</v>
      </c>
      <c r="C583" s="123" t="s">
        <v>67</v>
      </c>
      <c r="D583" s="123" t="s">
        <v>68</v>
      </c>
      <c r="E583" s="124">
        <v>45269</v>
      </c>
      <c r="F583" s="123">
        <v>36.770000000000003</v>
      </c>
      <c r="G583" s="123"/>
      <c r="K583" s="5" t="s">
        <v>1334</v>
      </c>
      <c r="L583" s="5">
        <v>1</v>
      </c>
      <c r="M583" s="5">
        <v>1</v>
      </c>
    </row>
    <row r="584" spans="1:13" x14ac:dyDescent="0.25">
      <c r="A584" s="123" t="s">
        <v>252</v>
      </c>
      <c r="B584" s="123" t="s">
        <v>682</v>
      </c>
      <c r="C584" s="123" t="s">
        <v>67</v>
      </c>
      <c r="D584" s="123" t="s">
        <v>68</v>
      </c>
      <c r="E584" s="124">
        <v>45269</v>
      </c>
      <c r="F584" s="123">
        <v>33.229999999999997</v>
      </c>
      <c r="G584" s="123"/>
      <c r="K584" s="5" t="s">
        <v>1335</v>
      </c>
      <c r="L584" s="5">
        <v>2</v>
      </c>
      <c r="M584" s="5">
        <v>2</v>
      </c>
    </row>
    <row r="585" spans="1:13" x14ac:dyDescent="0.25">
      <c r="A585" s="123" t="s">
        <v>252</v>
      </c>
      <c r="B585" s="123" t="s">
        <v>682</v>
      </c>
      <c r="C585" s="123" t="s">
        <v>58</v>
      </c>
      <c r="D585" s="123" t="s">
        <v>59</v>
      </c>
      <c r="E585" s="124">
        <v>45269</v>
      </c>
      <c r="F585" s="123">
        <v>33.229999999999997</v>
      </c>
      <c r="G585" s="123"/>
      <c r="K585" s="5" t="s">
        <v>1336</v>
      </c>
      <c r="L585" s="5">
        <v>2</v>
      </c>
      <c r="M585" s="5">
        <v>2</v>
      </c>
    </row>
    <row r="586" spans="1:13" x14ac:dyDescent="0.25">
      <c r="A586" s="123" t="s">
        <v>252</v>
      </c>
      <c r="B586" s="123" t="s">
        <v>258</v>
      </c>
      <c r="C586" s="123" t="s">
        <v>58</v>
      </c>
      <c r="D586" s="123" t="s">
        <v>59</v>
      </c>
      <c r="E586" s="124">
        <v>45269</v>
      </c>
      <c r="F586" s="123">
        <v>39.83</v>
      </c>
      <c r="G586" s="123"/>
      <c r="K586" s="5" t="s">
        <v>1329</v>
      </c>
      <c r="L586" s="5">
        <v>2</v>
      </c>
      <c r="M586" s="5">
        <v>2</v>
      </c>
    </row>
    <row r="587" spans="1:13" x14ac:dyDescent="0.25">
      <c r="A587" s="123" t="s">
        <v>252</v>
      </c>
      <c r="B587" s="123" t="s">
        <v>259</v>
      </c>
      <c r="C587" s="123" t="s">
        <v>58</v>
      </c>
      <c r="D587" s="123" t="s">
        <v>59</v>
      </c>
      <c r="E587" s="124">
        <v>45269</v>
      </c>
      <c r="F587" s="123">
        <v>20</v>
      </c>
      <c r="G587" s="123"/>
      <c r="K587" s="5" t="s">
        <v>1330</v>
      </c>
      <c r="L587" s="5">
        <v>2</v>
      </c>
      <c r="M587" s="5">
        <v>2</v>
      </c>
    </row>
    <row r="588" spans="1:13" x14ac:dyDescent="0.25">
      <c r="A588" s="123" t="s">
        <v>252</v>
      </c>
      <c r="B588" s="123" t="s">
        <v>269</v>
      </c>
      <c r="C588" s="123" t="s">
        <v>58</v>
      </c>
      <c r="D588" s="123" t="s">
        <v>59</v>
      </c>
      <c r="E588" s="124">
        <v>45269</v>
      </c>
      <c r="F588" s="123">
        <v>20</v>
      </c>
      <c r="G588" s="123"/>
      <c r="K588" s="5" t="s">
        <v>1331</v>
      </c>
      <c r="L588" s="5">
        <v>2</v>
      </c>
      <c r="M588" s="5">
        <v>2</v>
      </c>
    </row>
    <row r="589" spans="1:13" x14ac:dyDescent="0.25">
      <c r="A589" s="123" t="s">
        <v>252</v>
      </c>
      <c r="B589" s="123" t="s">
        <v>682</v>
      </c>
      <c r="C589" s="123" t="s">
        <v>67</v>
      </c>
      <c r="D589" s="123" t="s">
        <v>68</v>
      </c>
      <c r="E589" s="124">
        <v>45269</v>
      </c>
      <c r="F589" s="123">
        <v>33.229999999999997</v>
      </c>
      <c r="G589" s="123"/>
      <c r="K589" s="5" t="s">
        <v>1335</v>
      </c>
      <c r="L589" s="5">
        <v>2</v>
      </c>
      <c r="M589" s="5">
        <v>2</v>
      </c>
    </row>
    <row r="590" spans="1:13" x14ac:dyDescent="0.25">
      <c r="A590" s="123" t="s">
        <v>252</v>
      </c>
      <c r="B590" s="123" t="s">
        <v>682</v>
      </c>
      <c r="C590" s="123" t="s">
        <v>58</v>
      </c>
      <c r="D590" s="123" t="s">
        <v>59</v>
      </c>
      <c r="E590" s="124">
        <v>45269</v>
      </c>
      <c r="F590" s="123">
        <v>33.229999999999997</v>
      </c>
      <c r="G590" s="123"/>
      <c r="K590" s="5" t="s">
        <v>1336</v>
      </c>
      <c r="L590" s="5">
        <v>2</v>
      </c>
      <c r="M590" s="5">
        <v>2</v>
      </c>
    </row>
    <row r="591" spans="1:13" x14ac:dyDescent="0.25">
      <c r="A591" s="123" t="s">
        <v>252</v>
      </c>
      <c r="B591" s="123" t="s">
        <v>694</v>
      </c>
      <c r="C591" s="123" t="s">
        <v>58</v>
      </c>
      <c r="D591" s="123" t="s">
        <v>59</v>
      </c>
      <c r="E591" s="124">
        <v>45269</v>
      </c>
      <c r="F591" s="123">
        <v>36.770000000000003</v>
      </c>
      <c r="G591" s="123"/>
      <c r="K591" s="5" t="s">
        <v>1333</v>
      </c>
      <c r="L591" s="5">
        <v>2</v>
      </c>
      <c r="M591" s="5">
        <v>2</v>
      </c>
    </row>
    <row r="592" spans="1:13" x14ac:dyDescent="0.25">
      <c r="A592" s="123" t="s">
        <v>252</v>
      </c>
      <c r="B592" s="123" t="s">
        <v>270</v>
      </c>
      <c r="C592" s="123" t="s">
        <v>67</v>
      </c>
      <c r="D592" s="123" t="s">
        <v>68</v>
      </c>
      <c r="E592" s="124">
        <v>45269</v>
      </c>
      <c r="F592" s="123">
        <v>23.41</v>
      </c>
      <c r="G592" s="123"/>
      <c r="K592" s="5" t="s">
        <v>1332</v>
      </c>
      <c r="L592" s="5">
        <v>2</v>
      </c>
      <c r="M592" s="5">
        <v>2</v>
      </c>
    </row>
  </sheetData>
  <sortState xmlns:xlrd2="http://schemas.microsoft.com/office/spreadsheetml/2017/richdata2" ref="A2:M296">
    <sortCondition ref="E2:E296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7CE3C-2DD8-4B2A-A924-00045EF2F58F}">
  <sheetPr codeName="Hoja13">
    <tabColor theme="0"/>
  </sheetPr>
  <dimension ref="A1:O11"/>
  <sheetViews>
    <sheetView workbookViewId="0">
      <selection activeCell="H15" sqref="H14:H15"/>
    </sheetView>
  </sheetViews>
  <sheetFormatPr baseColWidth="10" defaultRowHeight="15" x14ac:dyDescent="0.25"/>
  <cols>
    <col min="1" max="1" width="19" style="5" bestFit="1" customWidth="1"/>
    <col min="2" max="4" width="11.42578125" style="5"/>
    <col min="5" max="5" width="19.85546875" style="5" customWidth="1"/>
    <col min="6" max="7" width="11.42578125" style="5"/>
    <col min="8" max="8" width="46.85546875" style="5" customWidth="1"/>
    <col min="9" max="16384" width="11.42578125" style="5"/>
  </cols>
  <sheetData>
    <row r="1" spans="1:15" x14ac:dyDescent="0.25">
      <c r="A1" s="1" t="s">
        <v>933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15" x14ac:dyDescent="0.25">
      <c r="A2" s="2"/>
      <c r="B2" s="2"/>
      <c r="C2" s="3"/>
      <c r="D2" s="2"/>
      <c r="E2" s="4"/>
      <c r="F2" s="2"/>
      <c r="G2" s="2"/>
      <c r="H2" s="2"/>
    </row>
    <row r="3" spans="1:15" x14ac:dyDescent="0.25">
      <c r="A3" s="2"/>
      <c r="B3" s="2"/>
      <c r="C3" s="3"/>
      <c r="D3" s="2"/>
      <c r="E3" s="4"/>
      <c r="F3" s="2"/>
      <c r="G3" s="2"/>
      <c r="H3" s="2"/>
      <c r="O3" s="12" t="s">
        <v>474</v>
      </c>
    </row>
    <row r="4" spans="1:15" x14ac:dyDescent="0.25">
      <c r="A4" s="2"/>
      <c r="B4" s="2"/>
      <c r="C4" s="3"/>
      <c r="D4" s="2"/>
      <c r="E4" s="4"/>
      <c r="F4" s="2"/>
      <c r="G4" s="2"/>
      <c r="H4" s="2"/>
      <c r="O4" s="12" t="s">
        <v>473</v>
      </c>
    </row>
    <row r="5" spans="1:15" x14ac:dyDescent="0.25">
      <c r="A5" s="2"/>
      <c r="B5" s="2"/>
      <c r="C5" s="3"/>
      <c r="D5" s="2"/>
      <c r="E5" s="4"/>
      <c r="F5" s="2"/>
      <c r="G5" s="2"/>
      <c r="H5" s="2"/>
      <c r="O5" s="12" t="s">
        <v>472</v>
      </c>
    </row>
    <row r="6" spans="1:15" x14ac:dyDescent="0.25">
      <c r="A6" s="2"/>
      <c r="B6" s="2"/>
      <c r="C6" s="3"/>
      <c r="D6" s="2"/>
      <c r="E6" s="4"/>
      <c r="F6" s="2"/>
      <c r="G6" s="2"/>
      <c r="H6" s="2"/>
      <c r="O6" s="12"/>
    </row>
    <row r="7" spans="1:15" x14ac:dyDescent="0.25">
      <c r="O7" s="12"/>
    </row>
    <row r="8" spans="1:15" x14ac:dyDescent="0.25">
      <c r="A8" s="121"/>
    </row>
    <row r="9" spans="1:15" x14ac:dyDescent="0.25">
      <c r="C9" s="121"/>
    </row>
    <row r="10" spans="1:15" x14ac:dyDescent="0.25">
      <c r="C10" s="121"/>
    </row>
    <row r="11" spans="1:15" x14ac:dyDescent="0.25">
      <c r="C11" s="121"/>
    </row>
  </sheetData>
  <dataValidations count="1">
    <dataValidation type="list" allowBlank="1" showInputMessage="1" showErrorMessage="1" sqref="E2:E30" xr:uid="{9D7136C7-E7D2-402C-9A06-1F2B3E99C130}">
      <formula1>$O$3:$O$5</formula1>
    </dataValidation>
  </dataValidation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CC92D-77E7-4DA4-AD0A-C7E62412FAF6}">
  <dimension ref="A1"/>
  <sheetViews>
    <sheetView topLeftCell="A31" workbookViewId="0">
      <selection activeCell="B31" sqref="B1:L1048576"/>
    </sheetView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A199F546F6A304B94B98B420DBEAEDD" ma:contentTypeVersion="21" ma:contentTypeDescription="Crear nuevo documento." ma:contentTypeScope="" ma:versionID="925c8e9de5f936ae4b37c86ad5655594">
  <xsd:schema xmlns:xsd="http://www.w3.org/2001/XMLSchema" xmlns:xs="http://www.w3.org/2001/XMLSchema" xmlns:p="http://schemas.microsoft.com/office/2006/metadata/properties" xmlns:ns3="de5cb8e8-e705-4239-ac12-58f1c8f9bd99" xmlns:ns4="be25d0e4-8bcc-42b6-9cc9-c64b44b85204" targetNamespace="http://schemas.microsoft.com/office/2006/metadata/properties" ma:root="true" ma:fieldsID="3af28b913b5f1c00e93c9c01ff9f9615" ns3:_="" ns4:_="">
    <xsd:import namespace="de5cb8e8-e705-4239-ac12-58f1c8f9bd99"/>
    <xsd:import namespace="be25d0e4-8bcc-42b6-9cc9-c64b44b85204"/>
    <xsd:element name="properties">
      <xsd:complexType>
        <xsd:sequence>
          <xsd:element name="documentManagement">
            <xsd:complexType>
              <xsd:all>
                <xsd:element ref="ns3:MigrationWizId" minOccurs="0"/>
                <xsd:element ref="ns3:MigrationWizIdPermissions" minOccurs="0"/>
                <xsd:element ref="ns3:MigrationWizIdPermissionLevels" minOccurs="0"/>
                <xsd:element ref="ns3:MigrationWizIdDocumentLibraryPermissions" minOccurs="0"/>
                <xsd:element ref="ns3:MigrationWizIdSecurityGroups" minOccurs="0"/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MediaServiceLocation" minOccurs="0"/>
                <xsd:element ref="ns3:_activity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5cb8e8-e705-4239-ac12-58f1c8f9bd99" elementFormDefault="qualified">
    <xsd:import namespace="http://schemas.microsoft.com/office/2006/documentManagement/types"/>
    <xsd:import namespace="http://schemas.microsoft.com/office/infopath/2007/PartnerControls"/>
    <xsd:element name="MigrationWizId" ma:index="8" nillable="true" ma:displayName="MigrationWizId" ma:internalName="MigrationWizId">
      <xsd:simpleType>
        <xsd:restriction base="dms:Text"/>
      </xsd:simpleType>
    </xsd:element>
    <xsd:element name="MigrationWizIdPermissions" ma:index="9" nillable="true" ma:displayName="MigrationWizIdPermissions" ma:internalName="MigrationWizIdPermissions">
      <xsd:simpleType>
        <xsd:restriction base="dms:Text"/>
      </xsd:simpleType>
    </xsd:element>
    <xsd:element name="MigrationWizIdPermissionLevels" ma:index="10" nillable="true" ma:displayName="MigrationWizIdPermissionLevels" ma:internalName="MigrationWizIdPermissionLevels">
      <xsd:simpleType>
        <xsd:restriction base="dms:Text"/>
      </xsd:simpleType>
    </xsd:element>
    <xsd:element name="MigrationWizIdDocumentLibraryPermissions" ma:index="11" nillable="true" ma:displayName="MigrationWizIdDocumentLibraryPermissions" ma:internalName="MigrationWizIdDocumentLibraryPermissions">
      <xsd:simpleType>
        <xsd:restriction base="dms:Text"/>
      </xsd:simpleType>
    </xsd:element>
    <xsd:element name="MigrationWizIdSecurityGroups" ma:index="12" nillable="true" ma:displayName="MigrationWizIdSecurityGroups" ma:internalName="MigrationWizIdSecurityGroups">
      <xsd:simpleType>
        <xsd:restriction base="dms:Text"/>
      </xsd:simpleType>
    </xsd:element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8" nillable="true" ma:displayName="Tags" ma:internalName="MediaServiceAutoTags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2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6" nillable="true" ma:displayName="Location" ma:internalName="MediaServiceLocation" ma:readOnly="true">
      <xsd:simpleType>
        <xsd:restriction base="dms:Text"/>
      </xsd:simpleType>
    </xsd:element>
    <xsd:element name="_activity" ma:index="27" nillable="true" ma:displayName="_activity" ma:hidden="true" ma:internalName="_activity">
      <xsd:simpleType>
        <xsd:restriction base="dms:Note"/>
      </xsd:simpleType>
    </xsd:element>
    <xsd:element name="MediaServiceObjectDetectorVersions" ma:index="28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25d0e4-8bcc-42b6-9cc9-c64b44b85204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igrationWizIdPermissions xmlns="de5cb8e8-e705-4239-ac12-58f1c8f9bd99" xsi:nil="true"/>
    <MigrationWizIdDocumentLibraryPermissions xmlns="de5cb8e8-e705-4239-ac12-58f1c8f9bd99" xsi:nil="true"/>
    <MigrationWizIdSecurityGroups xmlns="de5cb8e8-e705-4239-ac12-58f1c8f9bd99" xsi:nil="true"/>
    <MigrationWizIdPermissionLevels xmlns="de5cb8e8-e705-4239-ac12-58f1c8f9bd99" xsi:nil="true"/>
    <_activity xmlns="de5cb8e8-e705-4239-ac12-58f1c8f9bd99" xsi:nil="true"/>
    <MigrationWizId xmlns="de5cb8e8-e705-4239-ac12-58f1c8f9bd99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E0FDE50-9C1F-43B4-973F-CDA2F3E4C6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e5cb8e8-e705-4239-ac12-58f1c8f9bd99"/>
    <ds:schemaRef ds:uri="be25d0e4-8bcc-42b6-9cc9-c64b44b8520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3A8CB38-6D48-4B14-B8DB-A31A81471093}">
  <ds:schemaRefs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http://purl.org/dc/elements/1.1/"/>
    <ds:schemaRef ds:uri="http://www.w3.org/XML/1998/namespace"/>
    <ds:schemaRef ds:uri="http://purl.org/dc/dcmitype/"/>
    <ds:schemaRef ds:uri="http://schemas.microsoft.com/office/infopath/2007/PartnerControls"/>
    <ds:schemaRef ds:uri="be25d0e4-8bcc-42b6-9cc9-c64b44b85204"/>
    <ds:schemaRef ds:uri="de5cb8e8-e705-4239-ac12-58f1c8f9bd99"/>
  </ds:schemaRefs>
</ds:datastoreItem>
</file>

<file path=customXml/itemProps3.xml><?xml version="1.0" encoding="utf-8"?>
<ds:datastoreItem xmlns:ds="http://schemas.openxmlformats.org/officeDocument/2006/customXml" ds:itemID="{D9C76E24-8A66-49B1-A5E3-EACBD09F86F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CM 4900097333 (Servicio)</vt:lpstr>
      <vt:lpstr>CM 4600011377 (Producto)</vt:lpstr>
      <vt:lpstr>PLANILLA GENERAL</vt:lpstr>
      <vt:lpstr>SP</vt:lpstr>
      <vt:lpstr>PuB</vt:lpstr>
      <vt:lpstr>SCB</vt:lpstr>
      <vt:lpstr>VAM</vt:lpstr>
      <vt:lpstr>Costo PQ</vt:lpstr>
      <vt:lpstr>Evolución de tarifas</vt:lpstr>
      <vt:lpstr>KPI Aplicaciones</vt:lpstr>
      <vt:lpstr>BATCH Total</vt:lpstr>
      <vt:lpstr>Litros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Aruga Wolenberg, Matías Sebastián</dc:creator>
  <cp:lastModifiedBy>Cordero, Evangelina Natalia</cp:lastModifiedBy>
  <cp:lastPrinted>2023-04-20T15:25:46Z</cp:lastPrinted>
  <dcterms:created xsi:type="dcterms:W3CDTF">2022-11-25T17:59:43Z</dcterms:created>
  <dcterms:modified xsi:type="dcterms:W3CDTF">2023-12-24T22:24:18Z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0x0101006A199F546F6A304B94B98B420DBEAEDD</vt:lpwstr>
  </property>
</Properties>
</file>